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aef1200fd1469adb/Projekte/Wohnungsmarktreport/"/>
    </mc:Choice>
  </mc:AlternateContent>
  <xr:revisionPtr revIDLastSave="3880" documentId="13_ncr:1_{C762AB62-B97E-4029-A23B-1C41A7A3980F}" xr6:coauthVersionLast="47" xr6:coauthVersionMax="47" xr10:uidLastSave="{FAECD331-115F-442F-AD8B-CBC44F74072A}"/>
  <bookViews>
    <workbookView xWindow="-110" yWindow="-110" windowWidth="19420" windowHeight="10300" tabRatio="705" firstSheet="30" activeTab="30" xr2:uid="{00000000-000D-0000-FFFF-FFFF00000000}"/>
  </bookViews>
  <sheets>
    <sheet name="INHALT" sheetId="5" r:id="rId1"/>
    <sheet name="KPI Finanzierung" sheetId="76" r:id="rId2"/>
    <sheet name="KPI Angebot" sheetId="77" r:id="rId3"/>
    <sheet name="Entwickler-KPIs" sheetId="68" r:id="rId4"/>
    <sheet name="Entwickler-KPIs_Prognose" sheetId="78" r:id="rId5"/>
    <sheet name="Hilfstabelle (temp)" sheetId="75" r:id="rId6"/>
    <sheet name="Stimmungsindex Projektentwickle" sheetId="69" r:id="rId7"/>
    <sheet name="EUR-Swap Rates" sheetId="70" r:id="rId8"/>
    <sheet name="Mietentwicklung_Netto_Brutto" sheetId="65" r:id="rId9"/>
    <sheet name="Geldumsatz_immobilien" sheetId="40" r:id="rId10"/>
    <sheet name="Bevölkerungsentwicklung" sheetId="41" r:id="rId11"/>
    <sheet name="Altersstruktur_Bevölkerung" sheetId="42" r:id="rId12"/>
    <sheet name="Haushalte" sheetId="67" r:id="rId13"/>
    <sheet name="Energiepreise_Strom" sheetId="32" r:id="rId14"/>
    <sheet name="Energiepreise_Öl_Erdgas" sheetId="33" r:id="rId15"/>
    <sheet name="Konjunktur_Prognose" sheetId="28" r:id="rId16"/>
    <sheet name="Konjunktur_Außenhandelssaldo" sheetId="17" r:id="rId17"/>
    <sheet name="Hypothekenzinssätze-Kreditvolum" sheetId="29" r:id="rId18"/>
    <sheet name="Hypothekenzinssätze_Diff" sheetId="74" r:id="rId19"/>
    <sheet name="IW_ZIA-Preisprognose" sheetId="34" r:id="rId20"/>
    <sheet name="IW_ZIA_Finanzierung" sheetId="35" r:id="rId21"/>
    <sheet name="IW_ZIA_Mietprognose" sheetId="36" r:id="rId22"/>
    <sheet name="Preiserwart_Bundesbank" sheetId="44" r:id="rId23"/>
    <sheet name="Mieterwart_Bundesbank" sheetId="45" r:id="rId24"/>
    <sheet name="Baugenehmigungen" sheetId="30" r:id="rId25"/>
    <sheet name="Wohnfertigstellungen" sheetId="31" r:id="rId26"/>
    <sheet name="Fertigstellungsprognose" sheetId="37" r:id="rId27"/>
    <sheet name="Fertigstellungslücke" sheetId="73" r:id="rId28"/>
    <sheet name="Baulandpreise" sheetId="13" r:id="rId29"/>
    <sheet name="Instandhaltung_Kosten_alt" sheetId="14" r:id="rId30"/>
    <sheet name="Wohnnebenkosten" sheetId="6" r:id="rId31"/>
    <sheet name="Auftragseingang_Bauhauptgewerbe" sheetId="18" r:id="rId32"/>
    <sheet name="Konjunktur_ifo_index" sheetId="19" r:id="rId33"/>
    <sheet name="Konjunktur_Kapazitätsauslastung" sheetId="20" r:id="rId34"/>
    <sheet name="Baugewerbe_Kapazitätsauslastung" sheetId="46" r:id="rId35"/>
    <sheet name="Beschränkungen_Wohnungsbau" sheetId="49" r:id="rId36"/>
    <sheet name="Geschäftsklima_Bau" sheetId="50" r:id="rId37"/>
    <sheet name="Arbeitsmarkt_Arbeitslosigkeit" sheetId="21" r:id="rId38"/>
    <sheet name="Insolvenzen_Branchen" sheetId="47" r:id="rId39"/>
    <sheet name="Arbeitsmarkt_Erwerbstätige" sheetId="22" r:id="rId40"/>
    <sheet name="Verbraucherpreise" sheetId="23" r:id="rId41"/>
    <sheet name="Real_Nominallohnindex" sheetId="52" r:id="rId42"/>
    <sheet name="Kerninflation" sheetId="39" r:id="rId43"/>
    <sheet name="Konjunktur_BIP_Komponenten" sheetId="26" r:id="rId44"/>
    <sheet name="Wirtschaftsindikatoren" sheetId="7" r:id="rId45"/>
    <sheet name="Renditen_Staatsanleihen" sheetId="27" r:id="rId46"/>
    <sheet name="Lange_Zeitreihen_DE" sheetId="43" r:id="rId47"/>
    <sheet name="Konjunktur_BIP Entwicklung" sheetId="25" r:id="rId48"/>
    <sheet name="Kapitalmarkt_Leitzinssätze" sheetId="24" r:id="rId49"/>
    <sheet name="Wohnkredite_Privathh" sheetId="54" r:id="rId50"/>
    <sheet name="Verschuldung_Privathaushalte" sheetId="38" r:id="rId51"/>
    <sheet name="Kredite_Einkommen_PrivHH" sheetId="63" r:id="rId52"/>
    <sheet name="Auftragseingang_Wohnbau" sheetId="64" r:id="rId53"/>
    <sheet name="Annuität_Einkommensverhältnis" sheetId="57" r:id="rId54"/>
    <sheet name="Kreditbestand_PrivatHH" sheetId="60" r:id="rId55"/>
    <sheet name="Kreditstandards" sheetId="61" r:id="rId56"/>
    <sheet name="Miet-Kaufkosten" sheetId="79" r:id="rId57"/>
    <sheet name="Kaufpreis_Einkommensverh" sheetId="58" r:id="rId58"/>
    <sheet name="ETW_Transaktionen" sheetId="55" r:id="rId59"/>
    <sheet name="MFH_Preise" sheetId="56" r:id="rId60"/>
    <sheet name="Baukosten_Wohngebäude" sheetId="11" r:id="rId61"/>
    <sheet name="Kosten_Instandhaltung" sheetId="71" r:id="rId62"/>
    <sheet name="Bauarbeiten_Hochbau" sheetId="15" r:id="rId63"/>
    <sheet name="Hauspreisindex_Neu_Best" sheetId="16" r:id="rId64"/>
    <sheet name="Inflation_Renditeentwicklung" sheetId="1" r:id="rId65"/>
    <sheet name="ForwardCurvesEUR" sheetId="53" r:id="rId66"/>
  </sheets>
  <definedNames>
    <definedName name="_xlnm._FilterDatabase" localSheetId="31" hidden="1">Auftragseingang_Bauhauptgewerbe!$U$76:$V$76</definedName>
    <definedName name="_xlnm._FilterDatabase" localSheetId="17" hidden="1">'Hypothekenzinssätze-Kreditvolum'!$A$10:$M$10</definedName>
    <definedName name="_xlnm._FilterDatabase" localSheetId="38" hidden="1">Insolvenzen_Branchen!$AF$28:$AG$28</definedName>
    <definedName name="_xlnm._FilterDatabase" localSheetId="29" hidden="1">Instandhaltung_Kosten_alt!$BN$8:$BQ$11</definedName>
    <definedName name="_xlnm._FilterDatabase" localSheetId="48" hidden="1">Kapitalmarkt_Leitzinssätze!$A$7:$D$7</definedName>
    <definedName name="_xlnm._FilterDatabase" localSheetId="2" hidden="1">'KPI Angebot'!$T$84:$U$84</definedName>
    <definedName name="_xlnm._FilterDatabase" localSheetId="45" hidden="1">Renditen_Staatsanleihen!$Y$19:$Y$198</definedName>
    <definedName name="_xlnm._FilterDatabase" localSheetId="40" hidden="1">Verbraucherpreise!$AH$21:$AI$21</definedName>
    <definedName name="_xlnm._FilterDatabase" localSheetId="25" hidden="1">Wohnfertigstellungen!$A$13:$AS$789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45" i="26" l="1"/>
  <c r="Z146" i="26"/>
  <c r="Z147" i="26"/>
  <c r="Z144" i="26"/>
  <c r="X146" i="26"/>
  <c r="X147" i="26"/>
  <c r="X145" i="26"/>
  <c r="V146" i="26"/>
  <c r="V147" i="26"/>
  <c r="V145" i="26"/>
  <c r="D64" i="5"/>
  <c r="C73" i="52"/>
  <c r="L12" i="22"/>
  <c r="G12" i="22"/>
  <c r="G13" i="22" s="1"/>
  <c r="G25" i="22"/>
  <c r="G24" i="22"/>
  <c r="L24" i="22" s="1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I18" i="22"/>
  <c r="H18" i="22"/>
  <c r="I15" i="22"/>
  <c r="H15" i="22"/>
  <c r="K268" i="21"/>
  <c r="K265" i="21"/>
  <c r="K262" i="21"/>
  <c r="K259" i="21"/>
  <c r="K256" i="21"/>
  <c r="K253" i="21"/>
  <c r="K250" i="21"/>
  <c r="K247" i="21"/>
  <c r="K244" i="21"/>
  <c r="K241" i="21"/>
  <c r="K238" i="21"/>
  <c r="K235" i="21"/>
  <c r="K232" i="21"/>
  <c r="K229" i="21"/>
  <c r="K226" i="21"/>
  <c r="K223" i="21"/>
  <c r="K220" i="21"/>
  <c r="K217" i="21"/>
  <c r="K214" i="21"/>
  <c r="K211" i="21"/>
  <c r="K208" i="21"/>
  <c r="K205" i="21"/>
  <c r="K202" i="21"/>
  <c r="K199" i="21"/>
  <c r="K196" i="21"/>
  <c r="K193" i="21"/>
  <c r="K190" i="21"/>
  <c r="K187" i="21"/>
  <c r="K184" i="21"/>
  <c r="K181" i="21"/>
  <c r="K178" i="21"/>
  <c r="K175" i="21"/>
  <c r="K172" i="21"/>
  <c r="K169" i="21"/>
  <c r="K166" i="21"/>
  <c r="J166" i="21"/>
  <c r="K163" i="21"/>
  <c r="K160" i="21"/>
  <c r="K157" i="21"/>
  <c r="K154" i="21"/>
  <c r="J154" i="21"/>
  <c r="K151" i="21"/>
  <c r="K148" i="21"/>
  <c r="K145" i="21"/>
  <c r="K142" i="21"/>
  <c r="J142" i="21"/>
  <c r="K139" i="21"/>
  <c r="K136" i="21"/>
  <c r="K133" i="21"/>
  <c r="K130" i="21"/>
  <c r="J130" i="21"/>
  <c r="K127" i="21"/>
  <c r="K124" i="21"/>
  <c r="K121" i="21"/>
  <c r="K118" i="21"/>
  <c r="J118" i="21"/>
  <c r="K115" i="21"/>
  <c r="K112" i="21"/>
  <c r="K109" i="21"/>
  <c r="K106" i="21"/>
  <c r="J106" i="21"/>
  <c r="K103" i="21"/>
  <c r="K100" i="21"/>
  <c r="K97" i="21"/>
  <c r="K94" i="21"/>
  <c r="J94" i="21"/>
  <c r="K91" i="21"/>
  <c r="K88" i="21"/>
  <c r="K85" i="21"/>
  <c r="K82" i="21"/>
  <c r="J82" i="21"/>
  <c r="K79" i="21"/>
  <c r="K76" i="21"/>
  <c r="K73" i="21"/>
  <c r="K70" i="21"/>
  <c r="J70" i="21"/>
  <c r="K67" i="21"/>
  <c r="K64" i="21"/>
  <c r="K61" i="21"/>
  <c r="J59" i="21"/>
  <c r="K58" i="21"/>
  <c r="J58" i="21"/>
  <c r="K55" i="21"/>
  <c r="K52" i="21"/>
  <c r="K49" i="21"/>
  <c r="K46" i="21"/>
  <c r="J46" i="21"/>
  <c r="J47" i="21" s="1"/>
  <c r="K43" i="21"/>
  <c r="K40" i="21"/>
  <c r="K37" i="21"/>
  <c r="K34" i="21"/>
  <c r="J34" i="21"/>
  <c r="J35" i="21" s="1"/>
  <c r="K31" i="21"/>
  <c r="K28" i="21"/>
  <c r="K25" i="21"/>
  <c r="K22" i="21"/>
  <c r="J22" i="21"/>
  <c r="J23" i="21" s="1"/>
  <c r="K19" i="21"/>
  <c r="K16" i="21"/>
  <c r="K13" i="21"/>
  <c r="J11" i="21"/>
  <c r="K10" i="21"/>
  <c r="J10" i="21"/>
  <c r="J34" i="19"/>
  <c r="I34" i="19"/>
  <c r="H34" i="19"/>
  <c r="J33" i="19"/>
  <c r="I33" i="19"/>
  <c r="H33" i="19"/>
  <c r="J32" i="19"/>
  <c r="I32" i="19"/>
  <c r="H32" i="19"/>
  <c r="J31" i="19"/>
  <c r="I31" i="19"/>
  <c r="H31" i="19"/>
  <c r="J30" i="19"/>
  <c r="I30" i="19"/>
  <c r="H30" i="19"/>
  <c r="J29" i="19"/>
  <c r="I29" i="19"/>
  <c r="H29" i="19"/>
  <c r="J28" i="19"/>
  <c r="I28" i="19"/>
  <c r="H28" i="19"/>
  <c r="J27" i="19"/>
  <c r="I27" i="19"/>
  <c r="H27" i="19"/>
  <c r="J26" i="19"/>
  <c r="I26" i="19"/>
  <c r="H26" i="19"/>
  <c r="J25" i="19"/>
  <c r="I25" i="19"/>
  <c r="H25" i="19"/>
  <c r="J24" i="19"/>
  <c r="I24" i="19"/>
  <c r="H24" i="19"/>
  <c r="J23" i="19"/>
  <c r="I23" i="19"/>
  <c r="H23" i="19"/>
  <c r="J22" i="19"/>
  <c r="I22" i="19"/>
  <c r="H22" i="19"/>
  <c r="J21" i="19"/>
  <c r="I21" i="19"/>
  <c r="H21" i="19"/>
  <c r="J20" i="19"/>
  <c r="I20" i="19"/>
  <c r="H20" i="19"/>
  <c r="J19" i="19"/>
  <c r="I19" i="19"/>
  <c r="H19" i="19"/>
  <c r="J18" i="19"/>
  <c r="I18" i="19"/>
  <c r="H18" i="19"/>
  <c r="J17" i="19"/>
  <c r="I17" i="19"/>
  <c r="H17" i="19"/>
  <c r="J16" i="19"/>
  <c r="I16" i="19"/>
  <c r="H16" i="19"/>
  <c r="J15" i="19"/>
  <c r="I15" i="19"/>
  <c r="H15" i="19"/>
  <c r="J14" i="19"/>
  <c r="I14" i="19"/>
  <c r="H14" i="19"/>
  <c r="J13" i="19"/>
  <c r="I13" i="19"/>
  <c r="H13" i="19"/>
  <c r="F203" i="37"/>
  <c r="O16" i="37"/>
  <c r="F189" i="37"/>
  <c r="I7" i="37"/>
  <c r="O15" i="37"/>
  <c r="E181" i="37"/>
  <c r="D189" i="37"/>
  <c r="D184" i="37"/>
  <c r="C185" i="37"/>
  <c r="C186" i="37"/>
  <c r="C187" i="37"/>
  <c r="C188" i="37"/>
  <c r="C184" i="37"/>
  <c r="B185" i="37"/>
  <c r="B186" i="37"/>
  <c r="B187" i="37"/>
  <c r="B188" i="37"/>
  <c r="F68" i="30"/>
  <c r="F67" i="30"/>
  <c r="F66" i="30"/>
  <c r="F65" i="30"/>
  <c r="Q186" i="74"/>
  <c r="D185" i="74"/>
  <c r="E185" i="74"/>
  <c r="F185" i="74"/>
  <c r="G185" i="74"/>
  <c r="H185" i="74"/>
  <c r="I185" i="74"/>
  <c r="J185" i="74"/>
  <c r="K185" i="74"/>
  <c r="L185" i="74"/>
  <c r="C185" i="74"/>
  <c r="C182" i="74"/>
  <c r="D182" i="74"/>
  <c r="E182" i="74"/>
  <c r="F182" i="74"/>
  <c r="G182" i="74"/>
  <c r="H182" i="74"/>
  <c r="I182" i="74"/>
  <c r="J182" i="74"/>
  <c r="K182" i="74"/>
  <c r="L182" i="74"/>
  <c r="C183" i="74"/>
  <c r="D183" i="74"/>
  <c r="E183" i="74"/>
  <c r="F183" i="74"/>
  <c r="G183" i="74"/>
  <c r="H183" i="74"/>
  <c r="I183" i="74"/>
  <c r="J183" i="74"/>
  <c r="K183" i="74"/>
  <c r="L183" i="74"/>
  <c r="C184" i="74"/>
  <c r="D184" i="74"/>
  <c r="E184" i="74"/>
  <c r="F184" i="74"/>
  <c r="G184" i="74"/>
  <c r="H184" i="74"/>
  <c r="I184" i="74"/>
  <c r="J184" i="74"/>
  <c r="K184" i="74"/>
  <c r="L184" i="74"/>
  <c r="Q170" i="29"/>
  <c r="R170" i="29"/>
  <c r="S170" i="29"/>
  <c r="T170" i="29"/>
  <c r="U170" i="29"/>
  <c r="V170" i="29"/>
  <c r="W170" i="29"/>
  <c r="X170" i="29"/>
  <c r="Y170" i="29"/>
  <c r="Z170" i="29"/>
  <c r="AA170" i="29"/>
  <c r="AB170" i="29"/>
  <c r="AC170" i="29"/>
  <c r="AD170" i="29"/>
  <c r="AE170" i="29"/>
  <c r="Q171" i="29"/>
  <c r="AA171" i="29" s="1"/>
  <c r="R171" i="29"/>
  <c r="S171" i="29"/>
  <c r="T171" i="29"/>
  <c r="U171" i="29"/>
  <c r="V171" i="29"/>
  <c r="W171" i="29"/>
  <c r="X171" i="29"/>
  <c r="Y171" i="29"/>
  <c r="Z171" i="29"/>
  <c r="AB171" i="29"/>
  <c r="AC171" i="29"/>
  <c r="AD171" i="29"/>
  <c r="AE171" i="29"/>
  <c r="Q172" i="29"/>
  <c r="AA172" i="29" s="1"/>
  <c r="R172" i="29"/>
  <c r="S172" i="29"/>
  <c r="T172" i="29"/>
  <c r="AD172" i="29" s="1"/>
  <c r="U172" i="29"/>
  <c r="AE172" i="29" s="1"/>
  <c r="V172" i="29"/>
  <c r="W172" i="29"/>
  <c r="X172" i="29"/>
  <c r="Y172" i="29"/>
  <c r="Z172" i="29"/>
  <c r="AB172" i="29"/>
  <c r="AC172" i="29"/>
  <c r="Q173" i="29"/>
  <c r="R173" i="29"/>
  <c r="S173" i="29"/>
  <c r="T173" i="29"/>
  <c r="AD173" i="29" s="1"/>
  <c r="U173" i="29"/>
  <c r="V173" i="29"/>
  <c r="W173" i="29"/>
  <c r="X173" i="29"/>
  <c r="Y173" i="29"/>
  <c r="Z173" i="29"/>
  <c r="AA173" i="29"/>
  <c r="AB173" i="29"/>
  <c r="AC173" i="29"/>
  <c r="AE173" i="29"/>
  <c r="Q174" i="29"/>
  <c r="AA174" i="29" s="1"/>
  <c r="R174" i="29"/>
  <c r="S174" i="29"/>
  <c r="T174" i="29"/>
  <c r="U174" i="29"/>
  <c r="V174" i="29"/>
  <c r="W174" i="29"/>
  <c r="X174" i="29"/>
  <c r="Y174" i="29"/>
  <c r="Z174" i="29"/>
  <c r="AB174" i="29"/>
  <c r="AC174" i="29"/>
  <c r="AD174" i="29"/>
  <c r="AE174" i="29"/>
  <c r="Q175" i="29"/>
  <c r="AA175" i="29" s="1"/>
  <c r="R175" i="29"/>
  <c r="S175" i="29"/>
  <c r="T175" i="29"/>
  <c r="AD175" i="29" s="1"/>
  <c r="U175" i="29"/>
  <c r="V175" i="29"/>
  <c r="W175" i="29"/>
  <c r="X175" i="29"/>
  <c r="Y175" i="29"/>
  <c r="Z175" i="29"/>
  <c r="AB175" i="29"/>
  <c r="AC175" i="29"/>
  <c r="AE175" i="29"/>
  <c r="Q176" i="29"/>
  <c r="R176" i="29"/>
  <c r="S176" i="29"/>
  <c r="T176" i="29"/>
  <c r="AD176" i="29" s="1"/>
  <c r="U176" i="29"/>
  <c r="AE176" i="29" s="1"/>
  <c r="V176" i="29"/>
  <c r="W176" i="29"/>
  <c r="X176" i="29"/>
  <c r="Y176" i="29"/>
  <c r="Z176" i="29"/>
  <c r="AA176" i="29"/>
  <c r="AB176" i="29"/>
  <c r="AC176" i="29"/>
  <c r="Q177" i="29"/>
  <c r="R177" i="29"/>
  <c r="S177" i="29"/>
  <c r="T177" i="29"/>
  <c r="U177" i="29"/>
  <c r="AE177" i="29" s="1"/>
  <c r="V177" i="29"/>
  <c r="W177" i="29"/>
  <c r="X177" i="29"/>
  <c r="Y177" i="29"/>
  <c r="Z177" i="29"/>
  <c r="AA177" i="29"/>
  <c r="AB177" i="29"/>
  <c r="AC177" i="29"/>
  <c r="AD177" i="29"/>
  <c r="Q178" i="29"/>
  <c r="R178" i="29"/>
  <c r="S178" i="29"/>
  <c r="T178" i="29"/>
  <c r="U178" i="29"/>
  <c r="V178" i="29"/>
  <c r="W178" i="29"/>
  <c r="X178" i="29"/>
  <c r="Y178" i="29"/>
  <c r="Z178" i="29"/>
  <c r="AA178" i="29"/>
  <c r="AB178" i="29"/>
  <c r="AC178" i="29"/>
  <c r="AD178" i="29"/>
  <c r="AE178" i="29"/>
  <c r="Q179" i="29"/>
  <c r="R179" i="29"/>
  <c r="S179" i="29"/>
  <c r="T179" i="29"/>
  <c r="U179" i="29"/>
  <c r="V179" i="29"/>
  <c r="W179" i="29"/>
  <c r="X179" i="29"/>
  <c r="Y179" i="29"/>
  <c r="Z179" i="29"/>
  <c r="AA179" i="29"/>
  <c r="AB179" i="29"/>
  <c r="AC179" i="29"/>
  <c r="AD179" i="29"/>
  <c r="AE179" i="29"/>
  <c r="Q180" i="29"/>
  <c r="AA180" i="29" s="1"/>
  <c r="R180" i="29"/>
  <c r="S180" i="29"/>
  <c r="T180" i="29"/>
  <c r="U180" i="29"/>
  <c r="V180" i="29"/>
  <c r="W180" i="29"/>
  <c r="X180" i="29"/>
  <c r="Y180" i="29"/>
  <c r="Z180" i="29"/>
  <c r="AB180" i="29"/>
  <c r="AC180" i="29"/>
  <c r="AD180" i="29"/>
  <c r="AE180" i="29"/>
  <c r="Q181" i="29"/>
  <c r="AA181" i="29" s="1"/>
  <c r="R181" i="29"/>
  <c r="AB181" i="29" s="1"/>
  <c r="S181" i="29"/>
  <c r="T181" i="29"/>
  <c r="U181" i="29"/>
  <c r="V181" i="29"/>
  <c r="W181" i="29"/>
  <c r="X181" i="29"/>
  <c r="Y181" i="29"/>
  <c r="Z181" i="29"/>
  <c r="AC181" i="29"/>
  <c r="AD181" i="29"/>
  <c r="AE181" i="29"/>
  <c r="Q182" i="29"/>
  <c r="R182" i="29"/>
  <c r="AB182" i="29" s="1"/>
  <c r="S182" i="29"/>
  <c r="AC182" i="29" s="1"/>
  <c r="T182" i="29"/>
  <c r="U182" i="29"/>
  <c r="V182" i="29"/>
  <c r="W182" i="29"/>
  <c r="X182" i="29"/>
  <c r="Y182" i="29"/>
  <c r="Z182" i="29"/>
  <c r="AA182" i="29"/>
  <c r="AD182" i="29"/>
  <c r="AE182" i="29"/>
  <c r="Q183" i="29"/>
  <c r="R183" i="29"/>
  <c r="S183" i="29"/>
  <c r="AC183" i="29" s="1"/>
  <c r="T183" i="29"/>
  <c r="AD183" i="29" s="1"/>
  <c r="U183" i="29"/>
  <c r="V183" i="29"/>
  <c r="W183" i="29"/>
  <c r="X183" i="29"/>
  <c r="Y183" i="29"/>
  <c r="Z183" i="29"/>
  <c r="AA183" i="29"/>
  <c r="AB183" i="29"/>
  <c r="AE183" i="29"/>
  <c r="Q184" i="29"/>
  <c r="R184" i="29"/>
  <c r="S184" i="29"/>
  <c r="T184" i="29"/>
  <c r="AD184" i="29" s="1"/>
  <c r="U184" i="29"/>
  <c r="AE184" i="29" s="1"/>
  <c r="V184" i="29"/>
  <c r="W184" i="29"/>
  <c r="X184" i="29"/>
  <c r="Y184" i="29"/>
  <c r="Z184" i="29"/>
  <c r="AA184" i="29"/>
  <c r="AB184" i="29"/>
  <c r="AC184" i="29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11" i="17"/>
  <c r="E12" i="17"/>
  <c r="E13" i="17"/>
  <c r="E14" i="17"/>
  <c r="E15" i="17"/>
  <c r="E16" i="17"/>
  <c r="E17" i="17"/>
  <c r="E18" i="17"/>
  <c r="E10" i="17"/>
  <c r="Q34" i="28"/>
  <c r="P34" i="28"/>
  <c r="Q33" i="28"/>
  <c r="P33" i="28"/>
  <c r="Q32" i="28"/>
  <c r="P32" i="28"/>
  <c r="Q31" i="28"/>
  <c r="P31" i="28"/>
  <c r="J8" i="41" l="1"/>
  <c r="J9" i="41"/>
  <c r="J10" i="41"/>
  <c r="J11" i="41"/>
  <c r="J12" i="41"/>
  <c r="J13" i="41"/>
  <c r="J14" i="41"/>
  <c r="J15" i="41"/>
  <c r="J16" i="41"/>
  <c r="J17" i="41"/>
  <c r="J18" i="41"/>
  <c r="J19" i="41"/>
  <c r="J7" i="41"/>
  <c r="AE68" i="77"/>
  <c r="AD68" i="77"/>
  <c r="AE67" i="77"/>
  <c r="AD67" i="77"/>
  <c r="DB9" i="16"/>
  <c r="DB10" i="16"/>
  <c r="DA8" i="16"/>
  <c r="CZ9" i="16"/>
  <c r="CZ10" i="16"/>
  <c r="CZ8" i="16"/>
  <c r="CY9" i="16"/>
  <c r="CY10" i="16"/>
  <c r="CY8" i="16"/>
  <c r="CX9" i="16"/>
  <c r="CX10" i="16"/>
  <c r="CX8" i="16"/>
  <c r="Z35" i="68"/>
  <c r="S13" i="68"/>
  <c r="AH68" i="77"/>
  <c r="AG68" i="77"/>
  <c r="X10" i="77"/>
  <c r="X11" i="77"/>
  <c r="X12" i="77"/>
  <c r="X13" i="77"/>
  <c r="X14" i="77"/>
  <c r="X15" i="77"/>
  <c r="X16" i="77"/>
  <c r="X17" i="77"/>
  <c r="X18" i="77"/>
  <c r="X19" i="77"/>
  <c r="X20" i="77"/>
  <c r="X21" i="77"/>
  <c r="X22" i="77"/>
  <c r="X23" i="77"/>
  <c r="X24" i="77"/>
  <c r="X25" i="77"/>
  <c r="X26" i="77"/>
  <c r="X27" i="77"/>
  <c r="X28" i="77"/>
  <c r="X29" i="77"/>
  <c r="X30" i="77"/>
  <c r="X31" i="77"/>
  <c r="X32" i="77"/>
  <c r="X33" i="77"/>
  <c r="X34" i="77"/>
  <c r="X35" i="77"/>
  <c r="X36" i="77"/>
  <c r="X37" i="77"/>
  <c r="X38" i="77"/>
  <c r="X39" i="77"/>
  <c r="X40" i="77"/>
  <c r="X41" i="77"/>
  <c r="X42" i="77"/>
  <c r="X43" i="77"/>
  <c r="X44" i="77"/>
  <c r="X45" i="77"/>
  <c r="X46" i="77"/>
  <c r="X47" i="77"/>
  <c r="X48" i="77"/>
  <c r="X49" i="77"/>
  <c r="X50" i="77"/>
  <c r="X51" i="77"/>
  <c r="X52" i="77"/>
  <c r="X53" i="77"/>
  <c r="X54" i="77"/>
  <c r="X55" i="77"/>
  <c r="X56" i="77"/>
  <c r="X57" i="77"/>
  <c r="X58" i="77"/>
  <c r="X59" i="77"/>
  <c r="X60" i="77"/>
  <c r="X61" i="77"/>
  <c r="X62" i="77"/>
  <c r="X63" i="77"/>
  <c r="X64" i="77"/>
  <c r="X65" i="77"/>
  <c r="X66" i="77"/>
  <c r="X67" i="77"/>
  <c r="X9" i="77"/>
  <c r="M15" i="18"/>
  <c r="O12" i="18" s="1"/>
  <c r="M12" i="18"/>
  <c r="F12" i="18"/>
  <c r="F18" i="18"/>
  <c r="F15" i="18"/>
  <c r="AA13" i="47"/>
  <c r="V70" i="77"/>
  <c r="AA16" i="47"/>
  <c r="Z13" i="47"/>
  <c r="Z14" i="47"/>
  <c r="Z15" i="47"/>
  <c r="Z16" i="47"/>
  <c r="Z17" i="47"/>
  <c r="Z18" i="47"/>
  <c r="Z19" i="47"/>
  <c r="AA19" i="47" s="1"/>
  <c r="Z23" i="47"/>
  <c r="G416" i="50"/>
  <c r="F416" i="50"/>
  <c r="E416" i="50"/>
  <c r="G413" i="50"/>
  <c r="F413" i="50"/>
  <c r="E413" i="50"/>
  <c r="Q66" i="77"/>
  <c r="O66" i="77"/>
  <c r="R66" i="77" s="1"/>
  <c r="O67" i="77"/>
  <c r="R67" i="77" s="1"/>
  <c r="N66" i="77"/>
  <c r="N67" i="77"/>
  <c r="M66" i="77"/>
  <c r="P66" i="77" s="1"/>
  <c r="M67" i="77"/>
  <c r="M215" i="71"/>
  <c r="F67" i="77"/>
  <c r="Q67" i="77" s="1"/>
  <c r="CD16" i="13"/>
  <c r="CD15" i="13"/>
  <c r="CD12" i="13"/>
  <c r="CD13" i="13"/>
  <c r="CD14" i="13"/>
  <c r="CD11" i="13"/>
  <c r="CC11" i="13"/>
  <c r="CC16" i="13"/>
  <c r="CC15" i="13"/>
  <c r="CC12" i="13"/>
  <c r="CC13" i="13"/>
  <c r="BJ11" i="13"/>
  <c r="BI11" i="13"/>
  <c r="BH11" i="13"/>
  <c r="BG11" i="13"/>
  <c r="F66" i="77"/>
  <c r="J66" i="77" s="1"/>
  <c r="F68" i="77"/>
  <c r="H11" i="23"/>
  <c r="J11" i="23" s="1"/>
  <c r="H17" i="23"/>
  <c r="J17" i="23" s="1"/>
  <c r="H14" i="23"/>
  <c r="J14" i="23" s="1"/>
  <c r="G13" i="23"/>
  <c r="G14" i="23"/>
  <c r="G15" i="23"/>
  <c r="G16" i="23"/>
  <c r="G17" i="23"/>
  <c r="G18" i="23"/>
  <c r="G19" i="23"/>
  <c r="G20" i="23"/>
  <c r="G21" i="23"/>
  <c r="G22" i="23"/>
  <c r="G12" i="23"/>
  <c r="E12" i="23"/>
  <c r="E13" i="23"/>
  <c r="E14" i="23"/>
  <c r="E15" i="23"/>
  <c r="E16" i="23"/>
  <c r="E17" i="23"/>
  <c r="E18" i="23"/>
  <c r="D12" i="23"/>
  <c r="D13" i="23"/>
  <c r="D14" i="23"/>
  <c r="D15" i="23"/>
  <c r="D16" i="23"/>
  <c r="D17" i="23"/>
  <c r="D18" i="23"/>
  <c r="N12" i="18" l="1"/>
  <c r="L67" i="77"/>
  <c r="P67" i="77"/>
  <c r="I66" i="77"/>
  <c r="I11" i="23"/>
  <c r="I14" i="23"/>
  <c r="I17" i="23"/>
  <c r="C185" i="30" l="1"/>
  <c r="E41" i="70"/>
  <c r="E42" i="70"/>
  <c r="H15" i="73"/>
  <c r="H14" i="73"/>
  <c r="J9" i="73"/>
  <c r="E9" i="73"/>
  <c r="C4" i="5"/>
  <c r="Y35" i="68"/>
  <c r="X35" i="68"/>
  <c r="AB35" i="68" s="1"/>
  <c r="AB42" i="68" s="1"/>
  <c r="AB47" i="68" s="1"/>
  <c r="W35" i="68"/>
  <c r="AA35" i="68" s="1"/>
  <c r="V35" i="68"/>
  <c r="D20" i="68"/>
  <c r="W42" i="68"/>
  <c r="W47" i="68" s="1"/>
  <c r="W55" i="68" s="1"/>
  <c r="S8" i="68"/>
  <c r="T8" i="68"/>
  <c r="U8" i="68"/>
  <c r="S9" i="68"/>
  <c r="U9" i="68"/>
  <c r="E56" i="68"/>
  <c r="F56" i="68"/>
  <c r="G56" i="68"/>
  <c r="H56" i="68"/>
  <c r="I56" i="68"/>
  <c r="J56" i="68"/>
  <c r="K56" i="68"/>
  <c r="L56" i="68"/>
  <c r="M56" i="68"/>
  <c r="N56" i="68"/>
  <c r="O56" i="68"/>
  <c r="P56" i="68"/>
  <c r="Q56" i="68"/>
  <c r="R56" i="68"/>
  <c r="S56" i="68"/>
  <c r="T56" i="68"/>
  <c r="U56" i="68"/>
  <c r="D56" i="68"/>
  <c r="Q47" i="68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N59" i="53"/>
  <c r="N56" i="53"/>
  <c r="N53" i="53"/>
  <c r="N50" i="53"/>
  <c r="N47" i="53"/>
  <c r="N44" i="53"/>
  <c r="N41" i="53"/>
  <c r="N38" i="53"/>
  <c r="N35" i="53"/>
  <c r="N32" i="53"/>
  <c r="N29" i="53"/>
  <c r="N26" i="53"/>
  <c r="N23" i="53"/>
  <c r="N20" i="53"/>
  <c r="N17" i="53"/>
  <c r="N14" i="53"/>
  <c r="N11" i="53"/>
  <c r="S50" i="68"/>
  <c r="T50" i="68" s="1"/>
  <c r="S47" i="68"/>
  <c r="T47" i="68"/>
  <c r="U47" i="68"/>
  <c r="S55" i="68"/>
  <c r="T55" i="68"/>
  <c r="U55" i="68"/>
  <c r="S43" i="68"/>
  <c r="S44" i="68" s="1"/>
  <c r="S42" i="68"/>
  <c r="T42" i="68"/>
  <c r="U42" i="68"/>
  <c r="Y42" i="68"/>
  <c r="Y47" i="68" s="1"/>
  <c r="Y55" i="68" s="1"/>
  <c r="S33" i="68"/>
  <c r="T33" i="68"/>
  <c r="U33" i="68"/>
  <c r="V33" i="68"/>
  <c r="W33" i="68"/>
  <c r="AA33" i="68" s="1"/>
  <c r="X33" i="68"/>
  <c r="AB33" i="68" s="1"/>
  <c r="Y33" i="68"/>
  <c r="Z33" i="68"/>
  <c r="S34" i="68"/>
  <c r="T34" i="68"/>
  <c r="U34" i="68"/>
  <c r="Y34" i="68" s="1"/>
  <c r="V34" i="68"/>
  <c r="Z34" i="68" s="1"/>
  <c r="W34" i="68"/>
  <c r="AA34" i="68" s="1"/>
  <c r="X34" i="68"/>
  <c r="AB34" i="68" s="1"/>
  <c r="S35" i="68"/>
  <c r="T35" i="68"/>
  <c r="U35" i="68"/>
  <c r="S36" i="68"/>
  <c r="W36" i="68" s="1"/>
  <c r="AA36" i="68" s="1"/>
  <c r="T36" i="68"/>
  <c r="X36" i="68" s="1"/>
  <c r="AB36" i="68" s="1"/>
  <c r="U36" i="68"/>
  <c r="V36" i="68"/>
  <c r="Y36" i="68"/>
  <c r="Z36" i="68"/>
  <c r="S37" i="68"/>
  <c r="T37" i="68"/>
  <c r="U37" i="68"/>
  <c r="V37" i="68"/>
  <c r="W37" i="68"/>
  <c r="AA37" i="68" s="1"/>
  <c r="X37" i="68"/>
  <c r="AB37" i="68" s="1"/>
  <c r="Y37" i="68"/>
  <c r="Z37" i="68"/>
  <c r="S38" i="68"/>
  <c r="T38" i="68"/>
  <c r="U38" i="68"/>
  <c r="Y38" i="68" s="1"/>
  <c r="V38" i="68"/>
  <c r="Z38" i="68" s="1"/>
  <c r="W38" i="68"/>
  <c r="AA38" i="68" s="1"/>
  <c r="X38" i="68"/>
  <c r="AB38" i="68" s="1"/>
  <c r="R33" i="68"/>
  <c r="R20" i="68"/>
  <c r="S20" i="68"/>
  <c r="T20" i="68"/>
  <c r="T9" i="68" s="1"/>
  <c r="U20" i="68"/>
  <c r="V20" i="68"/>
  <c r="W20" i="68"/>
  <c r="X20" i="68"/>
  <c r="Y20" i="68"/>
  <c r="Z20" i="68"/>
  <c r="AA20" i="68"/>
  <c r="AB20" i="68"/>
  <c r="S18" i="68"/>
  <c r="T18" i="68"/>
  <c r="U18" i="68"/>
  <c r="V18" i="68"/>
  <c r="W18" i="68"/>
  <c r="X18" i="68"/>
  <c r="Y18" i="68"/>
  <c r="Z18" i="68"/>
  <c r="AA18" i="68"/>
  <c r="AB18" i="68"/>
  <c r="R18" i="68"/>
  <c r="V16" i="68"/>
  <c r="W16" i="68"/>
  <c r="R16" i="68"/>
  <c r="S15" i="68"/>
  <c r="T15" i="68"/>
  <c r="U15" i="68"/>
  <c r="V15" i="68"/>
  <c r="W15" i="68"/>
  <c r="X15" i="68"/>
  <c r="Y15" i="68"/>
  <c r="Z15" i="68"/>
  <c r="AA15" i="68"/>
  <c r="AB15" i="68"/>
  <c r="S14" i="68"/>
  <c r="S16" i="68" s="1"/>
  <c r="T14" i="68"/>
  <c r="T16" i="68" s="1"/>
  <c r="U14" i="68"/>
  <c r="U16" i="68" s="1"/>
  <c r="V14" i="68"/>
  <c r="W14" i="68"/>
  <c r="X14" i="68"/>
  <c r="X16" i="68" s="1"/>
  <c r="Y14" i="68"/>
  <c r="Y16" i="68" s="1"/>
  <c r="Z14" i="68"/>
  <c r="Z16" i="68" s="1"/>
  <c r="AA14" i="68"/>
  <c r="AA16" i="68" s="1"/>
  <c r="AB14" i="68"/>
  <c r="AB16" i="68" s="1"/>
  <c r="T13" i="68"/>
  <c r="U13" i="68"/>
  <c r="V13" i="68"/>
  <c r="W13" i="68"/>
  <c r="X13" i="68"/>
  <c r="AB13" i="68" s="1"/>
  <c r="Y13" i="68"/>
  <c r="Z13" i="68"/>
  <c r="AA13" i="68"/>
  <c r="AA22" i="78"/>
  <c r="AA16" i="78"/>
  <c r="U50" i="78"/>
  <c r="S18" i="78"/>
  <c r="T18" i="78"/>
  <c r="S14" i="78"/>
  <c r="T14" i="78"/>
  <c r="U14" i="78"/>
  <c r="U16" i="78"/>
  <c r="S16" i="78"/>
  <c r="T16" i="78"/>
  <c r="S15" i="78"/>
  <c r="T15" i="78"/>
  <c r="U15" i="78"/>
  <c r="U18" i="78" s="1"/>
  <c r="U20" i="78" s="1"/>
  <c r="R18" i="78"/>
  <c r="R20" i="78" s="1"/>
  <c r="S20" i="78"/>
  <c r="T20" i="78"/>
  <c r="U42" i="78"/>
  <c r="U47" i="78" s="1"/>
  <c r="R47" i="78"/>
  <c r="S50" i="78"/>
  <c r="T50" i="78"/>
  <c r="R38" i="78"/>
  <c r="E50" i="78"/>
  <c r="F50" i="78" s="1"/>
  <c r="G50" i="78" s="1"/>
  <c r="H50" i="78" s="1"/>
  <c r="I50" i="78" s="1"/>
  <c r="J50" i="78" s="1"/>
  <c r="K50" i="78" s="1"/>
  <c r="L50" i="78" s="1"/>
  <c r="M50" i="78" s="1"/>
  <c r="N50" i="78" s="1"/>
  <c r="O50" i="78" s="1"/>
  <c r="P50" i="78" s="1"/>
  <c r="Q50" i="78" s="1"/>
  <c r="R50" i="78" s="1"/>
  <c r="F47" i="78"/>
  <c r="F55" i="78" s="1"/>
  <c r="E47" i="78"/>
  <c r="E55" i="78" s="1"/>
  <c r="J42" i="78"/>
  <c r="J47" i="78" s="1"/>
  <c r="G42" i="78"/>
  <c r="F42" i="78"/>
  <c r="E42" i="78"/>
  <c r="D42" i="78"/>
  <c r="D47" i="78" s="1"/>
  <c r="K40" i="78"/>
  <c r="J40" i="78"/>
  <c r="I40" i="78"/>
  <c r="H40" i="78"/>
  <c r="O38" i="78"/>
  <c r="N38" i="78"/>
  <c r="M38" i="78"/>
  <c r="Q38" i="78" s="1"/>
  <c r="K38" i="78"/>
  <c r="J38" i="78"/>
  <c r="I38" i="78"/>
  <c r="H38" i="78"/>
  <c r="L38" i="78" s="1"/>
  <c r="P38" i="78" s="1"/>
  <c r="K37" i="78"/>
  <c r="O37" i="78" s="1"/>
  <c r="J37" i="78"/>
  <c r="N37" i="78" s="1"/>
  <c r="R37" i="78" s="1"/>
  <c r="I37" i="78"/>
  <c r="M37" i="78" s="1"/>
  <c r="Q37" i="78" s="1"/>
  <c r="H37" i="78"/>
  <c r="L37" i="78" s="1"/>
  <c r="P37" i="78" s="1"/>
  <c r="N36" i="78"/>
  <c r="R36" i="78" s="1"/>
  <c r="M36" i="78"/>
  <c r="Q36" i="78" s="1"/>
  <c r="L36" i="78"/>
  <c r="P36" i="78" s="1"/>
  <c r="K36" i="78"/>
  <c r="O36" i="78" s="1"/>
  <c r="J36" i="78"/>
  <c r="I36" i="78"/>
  <c r="H36" i="78"/>
  <c r="O35" i="78"/>
  <c r="N35" i="78"/>
  <c r="R35" i="78" s="1"/>
  <c r="K35" i="78"/>
  <c r="J35" i="78"/>
  <c r="I35" i="78"/>
  <c r="M35" i="78" s="1"/>
  <c r="Q35" i="78" s="1"/>
  <c r="H35" i="78"/>
  <c r="L35" i="78" s="1"/>
  <c r="P35" i="78" s="1"/>
  <c r="L34" i="78"/>
  <c r="P34" i="78" s="1"/>
  <c r="K34" i="78"/>
  <c r="O34" i="78" s="1"/>
  <c r="O42" i="78" s="1"/>
  <c r="J34" i="78"/>
  <c r="N34" i="78" s="1"/>
  <c r="I34" i="78"/>
  <c r="I42" i="78" s="1"/>
  <c r="H34" i="78"/>
  <c r="H42" i="78" s="1"/>
  <c r="O33" i="78"/>
  <c r="N33" i="78"/>
  <c r="R33" i="78" s="1"/>
  <c r="M33" i="78"/>
  <c r="Q33" i="78" s="1"/>
  <c r="L33" i="78"/>
  <c r="P33" i="78" s="1"/>
  <c r="O20" i="78"/>
  <c r="K20" i="78"/>
  <c r="G20" i="78"/>
  <c r="O18" i="78"/>
  <c r="N18" i="78"/>
  <c r="N20" i="78" s="1"/>
  <c r="K18" i="78"/>
  <c r="J18" i="78"/>
  <c r="J20" i="78" s="1"/>
  <c r="G18" i="78"/>
  <c r="F18" i="78"/>
  <c r="F20" i="78" s="1"/>
  <c r="R16" i="78"/>
  <c r="Q16" i="78"/>
  <c r="N16" i="78"/>
  <c r="M16" i="78"/>
  <c r="J16" i="78"/>
  <c r="I16" i="78"/>
  <c r="F16" i="78"/>
  <c r="E16" i="78"/>
  <c r="R15" i="78"/>
  <c r="Q15" i="78"/>
  <c r="Q18" i="78" s="1"/>
  <c r="P15" i="78"/>
  <c r="P18" i="78" s="1"/>
  <c r="O15" i="78"/>
  <c r="N15" i="78"/>
  <c r="M15" i="78"/>
  <c r="M18" i="78" s="1"/>
  <c r="L15" i="78"/>
  <c r="L18" i="78" s="1"/>
  <c r="K15" i="78"/>
  <c r="J15" i="78"/>
  <c r="I15" i="78"/>
  <c r="I18" i="78" s="1"/>
  <c r="H15" i="78"/>
  <c r="H18" i="78" s="1"/>
  <c r="G15" i="78"/>
  <c r="F15" i="78"/>
  <c r="E15" i="78"/>
  <c r="E18" i="78" s="1"/>
  <c r="D15" i="78"/>
  <c r="D18" i="78" s="1"/>
  <c r="R14" i="78"/>
  <c r="Q14" i="78"/>
  <c r="P14" i="78"/>
  <c r="P16" i="78" s="1"/>
  <c r="O14" i="78"/>
  <c r="O16" i="78" s="1"/>
  <c r="N14" i="78"/>
  <c r="M14" i="78"/>
  <c r="L14" i="78"/>
  <c r="L16" i="78" s="1"/>
  <c r="K14" i="78"/>
  <c r="K16" i="78" s="1"/>
  <c r="J14" i="78"/>
  <c r="I14" i="78"/>
  <c r="H14" i="78"/>
  <c r="H16" i="78" s="1"/>
  <c r="G14" i="78"/>
  <c r="G16" i="78" s="1"/>
  <c r="F14" i="78"/>
  <c r="E14" i="78"/>
  <c r="D14" i="78"/>
  <c r="D16" i="78" s="1"/>
  <c r="G72" i="76"/>
  <c r="H74" i="76"/>
  <c r="G75" i="76"/>
  <c r="E74" i="76"/>
  <c r="E73" i="76"/>
  <c r="F72" i="76"/>
  <c r="F73" i="76"/>
  <c r="F74" i="76"/>
  <c r="F75" i="76"/>
  <c r="D75" i="76"/>
  <c r="D74" i="76"/>
  <c r="D73" i="76"/>
  <c r="D72" i="76"/>
  <c r="C72" i="76"/>
  <c r="C74" i="76"/>
  <c r="C75" i="76"/>
  <c r="AF73" i="77"/>
  <c r="AF72" i="77"/>
  <c r="C73" i="76"/>
  <c r="H12" i="76"/>
  <c r="I12" i="76"/>
  <c r="H13" i="76"/>
  <c r="I13" i="76"/>
  <c r="H14" i="76"/>
  <c r="I14" i="76"/>
  <c r="H15" i="76"/>
  <c r="I15" i="76"/>
  <c r="H16" i="76"/>
  <c r="I16" i="76"/>
  <c r="H17" i="76"/>
  <c r="I17" i="76"/>
  <c r="H18" i="76"/>
  <c r="I18" i="76"/>
  <c r="H19" i="76"/>
  <c r="I19" i="76"/>
  <c r="H20" i="76"/>
  <c r="I20" i="76"/>
  <c r="H21" i="76"/>
  <c r="I21" i="76"/>
  <c r="H22" i="76"/>
  <c r="I22" i="76"/>
  <c r="H23" i="76"/>
  <c r="I23" i="76"/>
  <c r="H24" i="76"/>
  <c r="I24" i="76"/>
  <c r="H25" i="76"/>
  <c r="I25" i="76"/>
  <c r="H26" i="76"/>
  <c r="I26" i="76"/>
  <c r="H27" i="76"/>
  <c r="I27" i="76"/>
  <c r="H28" i="76"/>
  <c r="I28" i="76"/>
  <c r="H29" i="76"/>
  <c r="I29" i="76"/>
  <c r="H30" i="76"/>
  <c r="I30" i="76"/>
  <c r="H31" i="76"/>
  <c r="I31" i="76"/>
  <c r="H32" i="76"/>
  <c r="I32" i="76"/>
  <c r="H33" i="76"/>
  <c r="I33" i="76"/>
  <c r="H34" i="76"/>
  <c r="I34" i="76"/>
  <c r="H35" i="76"/>
  <c r="I35" i="76"/>
  <c r="H36" i="76"/>
  <c r="I36" i="76"/>
  <c r="H37" i="76"/>
  <c r="I37" i="76"/>
  <c r="H38" i="76"/>
  <c r="I38" i="76"/>
  <c r="H39" i="76"/>
  <c r="I39" i="76"/>
  <c r="H40" i="76"/>
  <c r="I40" i="76"/>
  <c r="H41" i="76"/>
  <c r="I41" i="76"/>
  <c r="H42" i="76"/>
  <c r="I42" i="76"/>
  <c r="H43" i="76"/>
  <c r="I43" i="76"/>
  <c r="H44" i="76"/>
  <c r="I44" i="76"/>
  <c r="H45" i="76"/>
  <c r="I45" i="76"/>
  <c r="H46" i="76"/>
  <c r="I46" i="76"/>
  <c r="H47" i="76"/>
  <c r="I47" i="76"/>
  <c r="H48" i="76"/>
  <c r="I48" i="76"/>
  <c r="H49" i="76"/>
  <c r="I49" i="76"/>
  <c r="H50" i="76"/>
  <c r="I50" i="76"/>
  <c r="H51" i="76"/>
  <c r="I51" i="76"/>
  <c r="H52" i="76"/>
  <c r="I52" i="76"/>
  <c r="H53" i="76"/>
  <c r="I53" i="76"/>
  <c r="H54" i="76"/>
  <c r="I54" i="76"/>
  <c r="H55" i="76"/>
  <c r="I55" i="76"/>
  <c r="H56" i="76"/>
  <c r="I56" i="76"/>
  <c r="H57" i="76"/>
  <c r="I57" i="76"/>
  <c r="H58" i="76"/>
  <c r="I58" i="76"/>
  <c r="H59" i="76"/>
  <c r="I59" i="76"/>
  <c r="H60" i="76"/>
  <c r="I60" i="76"/>
  <c r="H61" i="76"/>
  <c r="I61" i="76"/>
  <c r="H62" i="76"/>
  <c r="I62" i="76"/>
  <c r="H63" i="76"/>
  <c r="I63" i="76"/>
  <c r="H64" i="76"/>
  <c r="I64" i="76"/>
  <c r="H65" i="76"/>
  <c r="H75" i="76" s="1"/>
  <c r="I65" i="76"/>
  <c r="H66" i="76"/>
  <c r="I66" i="76"/>
  <c r="H67" i="76"/>
  <c r="H73" i="76" s="1"/>
  <c r="I67" i="76"/>
  <c r="I11" i="76"/>
  <c r="H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73" i="76" s="1"/>
  <c r="J11" i="76"/>
  <c r="G12" i="76"/>
  <c r="G13" i="76"/>
  <c r="G14" i="76"/>
  <c r="G74" i="76" s="1"/>
  <c r="G15" i="76"/>
  <c r="G16" i="76"/>
  <c r="G17" i="76"/>
  <c r="G18" i="76"/>
  <c r="G19" i="76"/>
  <c r="G20" i="76"/>
  <c r="G21" i="76"/>
  <c r="G22" i="76"/>
  <c r="G23" i="76"/>
  <c r="G24" i="76"/>
  <c r="G25" i="76"/>
  <c r="G26" i="76"/>
  <c r="G27" i="76"/>
  <c r="G28" i="76"/>
  <c r="G29" i="76"/>
  <c r="G30" i="76"/>
  <c r="G31" i="76"/>
  <c r="G32" i="76"/>
  <c r="G33" i="76"/>
  <c r="G34" i="76"/>
  <c r="G35" i="76"/>
  <c r="G36" i="76"/>
  <c r="G37" i="76"/>
  <c r="G38" i="76"/>
  <c r="G39" i="76"/>
  <c r="G40" i="76"/>
  <c r="G41" i="76"/>
  <c r="G42" i="76"/>
  <c r="G43" i="76"/>
  <c r="G44" i="76"/>
  <c r="G45" i="76"/>
  <c r="G46" i="76"/>
  <c r="G47" i="76"/>
  <c r="G48" i="76"/>
  <c r="G49" i="76"/>
  <c r="G50" i="76"/>
  <c r="G51" i="76"/>
  <c r="G52" i="76"/>
  <c r="G53" i="76"/>
  <c r="G54" i="76"/>
  <c r="G55" i="76"/>
  <c r="G56" i="76"/>
  <c r="G57" i="76"/>
  <c r="G58" i="76"/>
  <c r="G59" i="76"/>
  <c r="G60" i="76"/>
  <c r="G61" i="76"/>
  <c r="G62" i="76"/>
  <c r="G63" i="76"/>
  <c r="G73" i="76" s="1"/>
  <c r="G64" i="76"/>
  <c r="G65" i="76"/>
  <c r="G66" i="76"/>
  <c r="G11" i="76"/>
  <c r="F29" i="76"/>
  <c r="F30" i="76"/>
  <c r="F31" i="76"/>
  <c r="F32" i="76"/>
  <c r="F33" i="76"/>
  <c r="F34" i="76"/>
  <c r="F35" i="76"/>
  <c r="F36" i="76"/>
  <c r="F37" i="76"/>
  <c r="F38" i="76"/>
  <c r="F39" i="76"/>
  <c r="F40" i="76"/>
  <c r="F41" i="76"/>
  <c r="F42" i="76"/>
  <c r="F43" i="76"/>
  <c r="F44" i="76"/>
  <c r="F45" i="76"/>
  <c r="F46" i="76"/>
  <c r="F47" i="76"/>
  <c r="F48" i="76"/>
  <c r="F49" i="76"/>
  <c r="F50" i="76"/>
  <c r="F51" i="76"/>
  <c r="F52" i="76"/>
  <c r="F53" i="76"/>
  <c r="F54" i="76"/>
  <c r="F55" i="76"/>
  <c r="F56" i="76"/>
  <c r="F57" i="76"/>
  <c r="F58" i="76"/>
  <c r="F59" i="76"/>
  <c r="F60" i="76"/>
  <c r="F61" i="76"/>
  <c r="F62" i="76"/>
  <c r="F63" i="76"/>
  <c r="F64" i="76"/>
  <c r="F65" i="76"/>
  <c r="F66" i="76"/>
  <c r="F67" i="76"/>
  <c r="F68" i="76"/>
  <c r="F28" i="76"/>
  <c r="E12" i="76"/>
  <c r="E13" i="76"/>
  <c r="E14" i="76"/>
  <c r="E15" i="76"/>
  <c r="E16" i="76"/>
  <c r="E17" i="76"/>
  <c r="E18" i="76"/>
  <c r="E19" i="76"/>
  <c r="E20" i="76"/>
  <c r="E21" i="76"/>
  <c r="E22" i="76"/>
  <c r="E23" i="76"/>
  <c r="E24" i="76"/>
  <c r="E25" i="76"/>
  <c r="E26" i="76"/>
  <c r="E27" i="76"/>
  <c r="E28" i="76"/>
  <c r="E29" i="76"/>
  <c r="E30" i="76"/>
  <c r="E31" i="76"/>
  <c r="E32" i="76"/>
  <c r="E33" i="76"/>
  <c r="E34" i="76"/>
  <c r="E35" i="76"/>
  <c r="E36" i="76"/>
  <c r="E37" i="76"/>
  <c r="E38" i="76"/>
  <c r="E39" i="76"/>
  <c r="E40" i="76"/>
  <c r="E41" i="76"/>
  <c r="E42" i="76"/>
  <c r="E43" i="76"/>
  <c r="E44" i="76"/>
  <c r="E45" i="76"/>
  <c r="E46" i="76"/>
  <c r="E47" i="76"/>
  <c r="E48" i="76"/>
  <c r="E49" i="76"/>
  <c r="E50" i="76"/>
  <c r="E51" i="76"/>
  <c r="E52" i="76"/>
  <c r="E53" i="76"/>
  <c r="E54" i="76"/>
  <c r="E55" i="76"/>
  <c r="E56" i="76"/>
  <c r="E57" i="76"/>
  <c r="E58" i="76"/>
  <c r="E59" i="76"/>
  <c r="E60" i="76"/>
  <c r="E61" i="76"/>
  <c r="E62" i="76"/>
  <c r="E63" i="76"/>
  <c r="E64" i="76"/>
  <c r="E65" i="76"/>
  <c r="E66" i="76"/>
  <c r="E67" i="76"/>
  <c r="E11" i="76"/>
  <c r="N182" i="29"/>
  <c r="N179" i="29"/>
  <c r="N176" i="29"/>
  <c r="N173" i="29"/>
  <c r="N170" i="29"/>
  <c r="N167" i="29"/>
  <c r="N164" i="29"/>
  <c r="N161" i="29"/>
  <c r="N158" i="29"/>
  <c r="N155" i="29"/>
  <c r="N152" i="29"/>
  <c r="N149" i="29"/>
  <c r="N146" i="29"/>
  <c r="N143" i="29"/>
  <c r="N140" i="29"/>
  <c r="N137" i="29"/>
  <c r="N134" i="29"/>
  <c r="N131" i="29"/>
  <c r="N128" i="29"/>
  <c r="N125" i="29"/>
  <c r="N122" i="29"/>
  <c r="N119" i="29"/>
  <c r="N116" i="29"/>
  <c r="N113" i="29"/>
  <c r="N110" i="29"/>
  <c r="N107" i="29"/>
  <c r="N104" i="29"/>
  <c r="N101" i="29"/>
  <c r="N98" i="29"/>
  <c r="N95" i="29"/>
  <c r="N92" i="29"/>
  <c r="N89" i="29"/>
  <c r="N86" i="29"/>
  <c r="N83" i="29"/>
  <c r="N80" i="29"/>
  <c r="N77" i="29"/>
  <c r="N74" i="29"/>
  <c r="N71" i="29"/>
  <c r="N68" i="29"/>
  <c r="N65" i="29"/>
  <c r="N62" i="29"/>
  <c r="N59" i="29"/>
  <c r="N56" i="29"/>
  <c r="N53" i="29"/>
  <c r="N50" i="29"/>
  <c r="N47" i="29"/>
  <c r="N44" i="29"/>
  <c r="N41" i="29"/>
  <c r="N38" i="29"/>
  <c r="N35" i="29"/>
  <c r="N32" i="29"/>
  <c r="N29" i="29"/>
  <c r="N26" i="29"/>
  <c r="N23" i="29"/>
  <c r="N20" i="29"/>
  <c r="N17" i="29"/>
  <c r="N14" i="29"/>
  <c r="AG67" i="77"/>
  <c r="AG71" i="77" s="1"/>
  <c r="AH67" i="77"/>
  <c r="AG27" i="77"/>
  <c r="AH27" i="77"/>
  <c r="AG28" i="77"/>
  <c r="AH28" i="77"/>
  <c r="AG29" i="77"/>
  <c r="AH29" i="77"/>
  <c r="AG30" i="77"/>
  <c r="AH30" i="77"/>
  <c r="AG31" i="77"/>
  <c r="AH31" i="77"/>
  <c r="AG32" i="77"/>
  <c r="AH32" i="77"/>
  <c r="AG33" i="77"/>
  <c r="AH33" i="77"/>
  <c r="AG34" i="77"/>
  <c r="AH34" i="77"/>
  <c r="AG35" i="77"/>
  <c r="AH35" i="77"/>
  <c r="AG36" i="77"/>
  <c r="AH36" i="77"/>
  <c r="AG37" i="77"/>
  <c r="AH37" i="77"/>
  <c r="AG38" i="77"/>
  <c r="AH38" i="77"/>
  <c r="AG39" i="77"/>
  <c r="AH39" i="77"/>
  <c r="AG40" i="77"/>
  <c r="AH40" i="77"/>
  <c r="AG41" i="77"/>
  <c r="AH41" i="77"/>
  <c r="AG42" i="77"/>
  <c r="AH42" i="77"/>
  <c r="AG43" i="77"/>
  <c r="AH43" i="77"/>
  <c r="AG44" i="77"/>
  <c r="AH44" i="77"/>
  <c r="AG45" i="77"/>
  <c r="AH45" i="77"/>
  <c r="AG46" i="77"/>
  <c r="AH46" i="77"/>
  <c r="AG47" i="77"/>
  <c r="AH47" i="77"/>
  <c r="AG48" i="77"/>
  <c r="AH48" i="77"/>
  <c r="AG49" i="77"/>
  <c r="AH49" i="77"/>
  <c r="AG50" i="77"/>
  <c r="AH50" i="77"/>
  <c r="AG51" i="77"/>
  <c r="AH51" i="77"/>
  <c r="AG52" i="77"/>
  <c r="AH52" i="77"/>
  <c r="AG53" i="77"/>
  <c r="AH53" i="77"/>
  <c r="AG54" i="77"/>
  <c r="AH54" i="77"/>
  <c r="AG55" i="77"/>
  <c r="AH55" i="77"/>
  <c r="AG56" i="77"/>
  <c r="AH56" i="77"/>
  <c r="AG57" i="77"/>
  <c r="AH57" i="77"/>
  <c r="AG58" i="77"/>
  <c r="AH58" i="77"/>
  <c r="AG59" i="77"/>
  <c r="AH59" i="77"/>
  <c r="AG60" i="77"/>
  <c r="AH60" i="77"/>
  <c r="AG61" i="77"/>
  <c r="AH61" i="77"/>
  <c r="AG62" i="77"/>
  <c r="AH62" i="77"/>
  <c r="AG63" i="77"/>
  <c r="AH63" i="77"/>
  <c r="AG64" i="77"/>
  <c r="AH64" i="77"/>
  <c r="AG65" i="77"/>
  <c r="AH65" i="77"/>
  <c r="AG66" i="77"/>
  <c r="AG73" i="77" s="1"/>
  <c r="AH66" i="77"/>
  <c r="AH26" i="77"/>
  <c r="AG26" i="77"/>
  <c r="AF71" i="77"/>
  <c r="AF70" i="77"/>
  <c r="L66" i="77"/>
  <c r="E13" i="73"/>
  <c r="W73" i="77"/>
  <c r="W72" i="77"/>
  <c r="W71" i="77"/>
  <c r="W70" i="77"/>
  <c r="V73" i="77"/>
  <c r="V72" i="77"/>
  <c r="V71" i="77"/>
  <c r="U70" i="77"/>
  <c r="U71" i="77"/>
  <c r="U72" i="77"/>
  <c r="U73" i="77"/>
  <c r="T70" i="77"/>
  <c r="T71" i="77"/>
  <c r="T72" i="77"/>
  <c r="T73" i="77"/>
  <c r="S73" i="77"/>
  <c r="S72" i="77"/>
  <c r="S70" i="77"/>
  <c r="S71" i="77"/>
  <c r="R28" i="77"/>
  <c r="R29" i="77"/>
  <c r="P37" i="77"/>
  <c r="J61" i="77"/>
  <c r="D64" i="77"/>
  <c r="D63" i="77"/>
  <c r="D62" i="77"/>
  <c r="D61" i="77"/>
  <c r="D71" i="77" s="1"/>
  <c r="AU40" i="31"/>
  <c r="AU41" i="31"/>
  <c r="AU42" i="31"/>
  <c r="AU43" i="31"/>
  <c r="AU44" i="31"/>
  <c r="AU45" i="31"/>
  <c r="AU46" i="31"/>
  <c r="AU47" i="31"/>
  <c r="AU48" i="31"/>
  <c r="AU49" i="31"/>
  <c r="AU50" i="31"/>
  <c r="AU51" i="31"/>
  <c r="AU39" i="31"/>
  <c r="F20" i="77"/>
  <c r="F21" i="77"/>
  <c r="R21" i="77" s="1"/>
  <c r="F22" i="77"/>
  <c r="F23" i="77"/>
  <c r="F24" i="77"/>
  <c r="F25" i="77"/>
  <c r="F26" i="77"/>
  <c r="F27" i="77"/>
  <c r="F28" i="77"/>
  <c r="F29" i="77"/>
  <c r="F30" i="77"/>
  <c r="F31" i="77"/>
  <c r="F32" i="77"/>
  <c r="F33" i="77"/>
  <c r="L33" i="77" s="1"/>
  <c r="F34" i="77"/>
  <c r="Q34" i="77" s="1"/>
  <c r="F35" i="77"/>
  <c r="L35" i="77" s="1"/>
  <c r="F36" i="77"/>
  <c r="L36" i="77" s="1"/>
  <c r="F37" i="77"/>
  <c r="L37" i="77" s="1"/>
  <c r="F38" i="77"/>
  <c r="L38" i="77" s="1"/>
  <c r="F39" i="77"/>
  <c r="L39" i="77" s="1"/>
  <c r="F40" i="77"/>
  <c r="L40" i="77" s="1"/>
  <c r="F41" i="77"/>
  <c r="L41" i="77" s="1"/>
  <c r="F42" i="77"/>
  <c r="F43" i="77"/>
  <c r="F44" i="77"/>
  <c r="L44" i="77" s="1"/>
  <c r="F45" i="77"/>
  <c r="L45" i="77" s="1"/>
  <c r="F46" i="77"/>
  <c r="L46" i="77" s="1"/>
  <c r="F47" i="77"/>
  <c r="L47" i="77" s="1"/>
  <c r="F48" i="77"/>
  <c r="L48" i="77" s="1"/>
  <c r="F49" i="77"/>
  <c r="L49" i="77" s="1"/>
  <c r="F50" i="77"/>
  <c r="Q50" i="77" s="1"/>
  <c r="F51" i="77"/>
  <c r="L51" i="77" s="1"/>
  <c r="F52" i="77"/>
  <c r="L52" i="77" s="1"/>
  <c r="F53" i="77"/>
  <c r="J53" i="77" s="1"/>
  <c r="F54" i="77"/>
  <c r="I54" i="77" s="1"/>
  <c r="F55" i="77"/>
  <c r="I55" i="77" s="1"/>
  <c r="F56" i="77"/>
  <c r="I56" i="77" s="1"/>
  <c r="F57" i="77"/>
  <c r="J57" i="77" s="1"/>
  <c r="F58" i="77"/>
  <c r="F59" i="77"/>
  <c r="J59" i="77" s="1"/>
  <c r="F60" i="77"/>
  <c r="I60" i="77" s="1"/>
  <c r="F61" i="77"/>
  <c r="I61" i="77" s="1"/>
  <c r="F62" i="77"/>
  <c r="I62" i="77" s="1"/>
  <c r="F63" i="77"/>
  <c r="I63" i="77" s="1"/>
  <c r="F64" i="77"/>
  <c r="I64" i="77" s="1"/>
  <c r="F65" i="77"/>
  <c r="J65" i="77" s="1"/>
  <c r="F12" i="77"/>
  <c r="R12" i="77" s="1"/>
  <c r="F13" i="77"/>
  <c r="F14" i="77"/>
  <c r="F15" i="77"/>
  <c r="F16" i="77"/>
  <c r="F17" i="77"/>
  <c r="F18" i="77"/>
  <c r="F19" i="77"/>
  <c r="F10" i="77"/>
  <c r="F11" i="77"/>
  <c r="F9" i="77"/>
  <c r="H188" i="23"/>
  <c r="H191" i="23"/>
  <c r="H203" i="23"/>
  <c r="H200" i="23"/>
  <c r="H197" i="23"/>
  <c r="H194" i="23"/>
  <c r="H185" i="23"/>
  <c r="H182" i="23"/>
  <c r="H179" i="23"/>
  <c r="H176" i="23"/>
  <c r="H173" i="23"/>
  <c r="H170" i="23"/>
  <c r="H167" i="23"/>
  <c r="H164" i="23"/>
  <c r="H161" i="23"/>
  <c r="H158" i="23"/>
  <c r="H155" i="23"/>
  <c r="H152" i="23"/>
  <c r="H149" i="23"/>
  <c r="H146" i="23"/>
  <c r="H143" i="23"/>
  <c r="H140" i="23"/>
  <c r="H137" i="23"/>
  <c r="H134" i="23"/>
  <c r="H131" i="23"/>
  <c r="H128" i="23"/>
  <c r="H125" i="23"/>
  <c r="H122" i="23"/>
  <c r="H119" i="23"/>
  <c r="H116" i="23"/>
  <c r="Y18" i="77"/>
  <c r="Z18" i="77"/>
  <c r="AA18" i="77"/>
  <c r="AB18" i="77"/>
  <c r="AC18" i="77"/>
  <c r="Y19" i="77"/>
  <c r="Z19" i="77"/>
  <c r="AA19" i="77"/>
  <c r="AB19" i="77"/>
  <c r="AC19" i="77"/>
  <c r="Y20" i="77"/>
  <c r="Z20" i="77"/>
  <c r="AA20" i="77"/>
  <c r="AB20" i="77"/>
  <c r="AC20" i="77"/>
  <c r="Y21" i="77"/>
  <c r="Z21" i="77"/>
  <c r="AA21" i="77"/>
  <c r="AB21" i="77"/>
  <c r="AC21" i="77"/>
  <c r="Y22" i="77"/>
  <c r="Z22" i="77"/>
  <c r="AA22" i="77"/>
  <c r="AB22" i="77"/>
  <c r="AC22" i="77"/>
  <c r="Y23" i="77"/>
  <c r="Z23" i="77"/>
  <c r="AA23" i="77"/>
  <c r="AB23" i="77"/>
  <c r="AC23" i="77"/>
  <c r="Y24" i="77"/>
  <c r="Z24" i="77"/>
  <c r="AA24" i="77"/>
  <c r="AB24" i="77"/>
  <c r="AC24" i="77"/>
  <c r="Y25" i="77"/>
  <c r="Z25" i="77"/>
  <c r="AA25" i="77"/>
  <c r="AB25" i="77"/>
  <c r="AC25" i="77"/>
  <c r="Y26" i="77"/>
  <c r="Z26" i="77"/>
  <c r="AA26" i="77"/>
  <c r="AB26" i="77"/>
  <c r="AC26" i="77"/>
  <c r="Y27" i="77"/>
  <c r="Z27" i="77"/>
  <c r="AA27" i="77"/>
  <c r="AB27" i="77"/>
  <c r="AC27" i="77"/>
  <c r="Y28" i="77"/>
  <c r="Z28" i="77"/>
  <c r="AA28" i="77"/>
  <c r="AB28" i="77"/>
  <c r="AC28" i="77"/>
  <c r="Y29" i="77"/>
  <c r="Z29" i="77"/>
  <c r="AA29" i="77"/>
  <c r="AB29" i="77"/>
  <c r="AC29" i="77"/>
  <c r="Y30" i="77"/>
  <c r="Z30" i="77"/>
  <c r="AA30" i="77"/>
  <c r="AB30" i="77"/>
  <c r="AC30" i="77"/>
  <c r="Y31" i="77"/>
  <c r="Z31" i="77"/>
  <c r="AA31" i="77"/>
  <c r="AB31" i="77"/>
  <c r="AC31" i="77"/>
  <c r="Y32" i="77"/>
  <c r="Z32" i="77"/>
  <c r="AA32" i="77"/>
  <c r="AB32" i="77"/>
  <c r="AC32" i="77"/>
  <c r="Y33" i="77"/>
  <c r="Z33" i="77"/>
  <c r="AA33" i="77"/>
  <c r="AB33" i="77"/>
  <c r="AC33" i="77"/>
  <c r="Y34" i="77"/>
  <c r="Z34" i="77"/>
  <c r="AA34" i="77"/>
  <c r="AB34" i="77"/>
  <c r="AC34" i="77"/>
  <c r="Y35" i="77"/>
  <c r="Z35" i="77"/>
  <c r="AA35" i="77"/>
  <c r="AB35" i="77"/>
  <c r="AC35" i="77"/>
  <c r="Y36" i="77"/>
  <c r="Z36" i="77"/>
  <c r="AA36" i="77"/>
  <c r="AB36" i="77"/>
  <c r="AC36" i="77"/>
  <c r="Y37" i="77"/>
  <c r="Z37" i="77"/>
  <c r="AA37" i="77"/>
  <c r="AB37" i="77"/>
  <c r="AC37" i="77"/>
  <c r="Y38" i="77"/>
  <c r="Z38" i="77"/>
  <c r="AA38" i="77"/>
  <c r="AB38" i="77"/>
  <c r="AC38" i="77"/>
  <c r="Y39" i="77"/>
  <c r="Z39" i="77"/>
  <c r="AA39" i="77"/>
  <c r="AB39" i="77"/>
  <c r="AC39" i="77"/>
  <c r="Y40" i="77"/>
  <c r="Z40" i="77"/>
  <c r="AA40" i="77"/>
  <c r="AB40" i="77"/>
  <c r="AC40" i="77"/>
  <c r="Y41" i="77"/>
  <c r="Z41" i="77"/>
  <c r="AA41" i="77"/>
  <c r="AB41" i="77"/>
  <c r="AC41" i="77"/>
  <c r="Y42" i="77"/>
  <c r="Z42" i="77"/>
  <c r="AA42" i="77"/>
  <c r="AB42" i="77"/>
  <c r="AC42" i="77"/>
  <c r="Y43" i="77"/>
  <c r="Z43" i="77"/>
  <c r="AA43" i="77"/>
  <c r="AB43" i="77"/>
  <c r="AC43" i="77"/>
  <c r="Y44" i="77"/>
  <c r="Z44" i="77"/>
  <c r="AA44" i="77"/>
  <c r="AB44" i="77"/>
  <c r="AC44" i="77"/>
  <c r="Y45" i="77"/>
  <c r="Z45" i="77"/>
  <c r="AA45" i="77"/>
  <c r="AB45" i="77"/>
  <c r="AC45" i="77"/>
  <c r="Y46" i="77"/>
  <c r="Z46" i="77"/>
  <c r="AA46" i="77"/>
  <c r="AB46" i="77"/>
  <c r="AC46" i="77"/>
  <c r="Y47" i="77"/>
  <c r="Z47" i="77"/>
  <c r="AA47" i="77"/>
  <c r="AB47" i="77"/>
  <c r="AC47" i="77"/>
  <c r="Y48" i="77"/>
  <c r="Z48" i="77"/>
  <c r="AA48" i="77"/>
  <c r="AB48" i="77"/>
  <c r="AC48" i="77"/>
  <c r="Y49" i="77"/>
  <c r="Z49" i="77"/>
  <c r="AA49" i="77"/>
  <c r="AB49" i="77"/>
  <c r="AC49" i="77"/>
  <c r="Y50" i="77"/>
  <c r="Z50" i="77"/>
  <c r="AA50" i="77"/>
  <c r="AB50" i="77"/>
  <c r="AC50" i="77"/>
  <c r="Y51" i="77"/>
  <c r="Z51" i="77"/>
  <c r="AA51" i="77"/>
  <c r="AB51" i="77"/>
  <c r="AC51" i="77"/>
  <c r="Y52" i="77"/>
  <c r="Z52" i="77"/>
  <c r="AA52" i="77"/>
  <c r="AB52" i="77"/>
  <c r="AC52" i="77"/>
  <c r="Y53" i="77"/>
  <c r="Z53" i="77"/>
  <c r="AA53" i="77"/>
  <c r="AB53" i="77"/>
  <c r="AC53" i="77"/>
  <c r="Y54" i="77"/>
  <c r="Z54" i="77"/>
  <c r="AA54" i="77"/>
  <c r="AB54" i="77"/>
  <c r="AC54" i="77"/>
  <c r="Y55" i="77"/>
  <c r="Z55" i="77"/>
  <c r="AA55" i="77"/>
  <c r="AB55" i="77"/>
  <c r="AC55" i="77"/>
  <c r="Y56" i="77"/>
  <c r="Z56" i="77"/>
  <c r="AA56" i="77"/>
  <c r="AB56" i="77"/>
  <c r="AC56" i="77"/>
  <c r="Y57" i="77"/>
  <c r="Z57" i="77"/>
  <c r="AA57" i="77"/>
  <c r="AB57" i="77"/>
  <c r="AC57" i="77"/>
  <c r="Y58" i="77"/>
  <c r="Z58" i="77"/>
  <c r="AA58" i="77"/>
  <c r="AB58" i="77"/>
  <c r="AC58" i="77"/>
  <c r="Y59" i="77"/>
  <c r="Z59" i="77"/>
  <c r="AA59" i="77"/>
  <c r="AB59" i="77"/>
  <c r="AC59" i="77"/>
  <c r="Y60" i="77"/>
  <c r="Z60" i="77"/>
  <c r="AA60" i="77"/>
  <c r="AB60" i="77"/>
  <c r="AC60" i="77"/>
  <c r="Y61" i="77"/>
  <c r="Z61" i="77"/>
  <c r="AA61" i="77"/>
  <c r="AB61" i="77"/>
  <c r="AC61" i="77"/>
  <c r="Y62" i="77"/>
  <c r="Y71" i="77" s="1"/>
  <c r="Z62" i="77"/>
  <c r="AA62" i="77"/>
  <c r="AB62" i="77"/>
  <c r="AC62" i="77"/>
  <c r="Y63" i="77"/>
  <c r="Z63" i="77"/>
  <c r="AA63" i="77"/>
  <c r="AB63" i="77"/>
  <c r="AC63" i="77"/>
  <c r="Y64" i="77"/>
  <c r="Z64" i="77"/>
  <c r="AA64" i="77"/>
  <c r="AB64" i="77"/>
  <c r="AC64" i="77"/>
  <c r="Y65" i="77"/>
  <c r="Z65" i="77"/>
  <c r="AA65" i="77"/>
  <c r="AB65" i="77"/>
  <c r="AC65" i="77"/>
  <c r="Y66" i="77"/>
  <c r="Z66" i="77"/>
  <c r="Z71" i="77" s="1"/>
  <c r="AA66" i="77"/>
  <c r="AA71" i="77" s="1"/>
  <c r="AB66" i="77"/>
  <c r="AB73" i="77" s="1"/>
  <c r="AC66" i="77"/>
  <c r="AC17" i="77"/>
  <c r="AB17" i="77"/>
  <c r="AA17" i="77"/>
  <c r="Z17" i="77"/>
  <c r="Y17" i="77"/>
  <c r="M237" i="18"/>
  <c r="M234" i="18"/>
  <c r="M231" i="18"/>
  <c r="M228" i="18"/>
  <c r="M225" i="18"/>
  <c r="M222" i="18"/>
  <c r="M219" i="18"/>
  <c r="M216" i="18"/>
  <c r="M213" i="18"/>
  <c r="M210" i="18"/>
  <c r="M207" i="18"/>
  <c r="M204" i="18"/>
  <c r="M201" i="18"/>
  <c r="M198" i="18"/>
  <c r="M195" i="18"/>
  <c r="M192" i="18"/>
  <c r="M189" i="18"/>
  <c r="M186" i="18"/>
  <c r="M183" i="18"/>
  <c r="M180" i="18"/>
  <c r="M177" i="18"/>
  <c r="M174" i="18"/>
  <c r="M171" i="18"/>
  <c r="M168" i="18"/>
  <c r="M165" i="18"/>
  <c r="M162" i="18"/>
  <c r="M159" i="18"/>
  <c r="M156" i="18"/>
  <c r="M153" i="18"/>
  <c r="M150" i="18"/>
  <c r="M147" i="18"/>
  <c r="M144" i="18"/>
  <c r="M141" i="18"/>
  <c r="M138" i="18"/>
  <c r="M135" i="18"/>
  <c r="M132" i="18"/>
  <c r="M129" i="18"/>
  <c r="M126" i="18"/>
  <c r="M123" i="18"/>
  <c r="M120" i="18"/>
  <c r="M117" i="18"/>
  <c r="M114" i="18"/>
  <c r="M111" i="18"/>
  <c r="M108" i="18"/>
  <c r="M105" i="18"/>
  <c r="M102" i="18"/>
  <c r="M99" i="18"/>
  <c r="M96" i="18"/>
  <c r="M93" i="18"/>
  <c r="M90" i="18"/>
  <c r="Z20" i="47"/>
  <c r="Z21" i="47"/>
  <c r="Z22" i="47"/>
  <c r="Z24" i="47"/>
  <c r="Z25" i="47"/>
  <c r="AD46" i="77"/>
  <c r="AE46" i="77"/>
  <c r="AD47" i="77"/>
  <c r="AE47" i="77"/>
  <c r="AD48" i="77"/>
  <c r="AE48" i="77"/>
  <c r="AD49" i="77"/>
  <c r="AE49" i="77"/>
  <c r="AD50" i="77"/>
  <c r="AE50" i="77"/>
  <c r="AD51" i="77"/>
  <c r="AE51" i="77"/>
  <c r="AD52" i="77"/>
  <c r="AE52" i="77"/>
  <c r="AD53" i="77"/>
  <c r="AE53" i="77"/>
  <c r="AD54" i="77"/>
  <c r="AE54" i="77"/>
  <c r="AD55" i="77"/>
  <c r="AE55" i="77"/>
  <c r="AD56" i="77"/>
  <c r="AE56" i="77"/>
  <c r="AD57" i="77"/>
  <c r="AE57" i="77"/>
  <c r="AD58" i="77"/>
  <c r="AE58" i="77"/>
  <c r="AD59" i="77"/>
  <c r="AE59" i="77"/>
  <c r="AD60" i="77"/>
  <c r="AE60" i="77"/>
  <c r="AD61" i="77"/>
  <c r="AE61" i="77"/>
  <c r="AD62" i="77"/>
  <c r="AE62" i="77"/>
  <c r="AD63" i="77"/>
  <c r="AE63" i="77"/>
  <c r="AD64" i="77"/>
  <c r="AE64" i="77"/>
  <c r="AD65" i="77"/>
  <c r="AE65" i="77"/>
  <c r="AD66" i="77"/>
  <c r="AE66" i="77"/>
  <c r="AE45" i="77"/>
  <c r="AD45" i="77"/>
  <c r="X71" i="77"/>
  <c r="G410" i="50"/>
  <c r="F410" i="50"/>
  <c r="E410" i="50"/>
  <c r="G407" i="50"/>
  <c r="F407" i="50"/>
  <c r="E407" i="50"/>
  <c r="G404" i="50"/>
  <c r="F404" i="50"/>
  <c r="E404" i="50"/>
  <c r="G401" i="50"/>
  <c r="F401" i="50"/>
  <c r="E401" i="50"/>
  <c r="G398" i="50"/>
  <c r="F398" i="50"/>
  <c r="E398" i="50"/>
  <c r="G395" i="50"/>
  <c r="F395" i="50"/>
  <c r="E395" i="50"/>
  <c r="G392" i="50"/>
  <c r="F392" i="50"/>
  <c r="E392" i="50"/>
  <c r="G389" i="50"/>
  <c r="F389" i="50"/>
  <c r="E389" i="50"/>
  <c r="G386" i="50"/>
  <c r="F386" i="50"/>
  <c r="E386" i="50"/>
  <c r="G383" i="50"/>
  <c r="F383" i="50"/>
  <c r="E383" i="50"/>
  <c r="G380" i="50"/>
  <c r="F380" i="50"/>
  <c r="E380" i="50"/>
  <c r="G377" i="50"/>
  <c r="F377" i="50"/>
  <c r="E377" i="50"/>
  <c r="G374" i="50"/>
  <c r="F374" i="50"/>
  <c r="E374" i="50"/>
  <c r="G371" i="50"/>
  <c r="F371" i="50"/>
  <c r="E371" i="50"/>
  <c r="G368" i="50"/>
  <c r="F368" i="50"/>
  <c r="E368" i="50"/>
  <c r="G365" i="50"/>
  <c r="F365" i="50"/>
  <c r="E365" i="50"/>
  <c r="G362" i="50"/>
  <c r="F362" i="50"/>
  <c r="E362" i="50"/>
  <c r="G359" i="50"/>
  <c r="F359" i="50"/>
  <c r="E359" i="50"/>
  <c r="G356" i="50"/>
  <c r="F356" i="50"/>
  <c r="E356" i="50"/>
  <c r="G353" i="50"/>
  <c r="F353" i="50"/>
  <c r="E353" i="50"/>
  <c r="G350" i="50"/>
  <c r="F350" i="50"/>
  <c r="E350" i="50"/>
  <c r="G347" i="50"/>
  <c r="F347" i="50"/>
  <c r="E347" i="50"/>
  <c r="G344" i="50"/>
  <c r="F344" i="50"/>
  <c r="E344" i="50"/>
  <c r="G341" i="50"/>
  <c r="F341" i="50"/>
  <c r="E341" i="50"/>
  <c r="G338" i="50"/>
  <c r="F338" i="50"/>
  <c r="E338" i="50"/>
  <c r="G335" i="50"/>
  <c r="F335" i="50"/>
  <c r="E335" i="50"/>
  <c r="G332" i="50"/>
  <c r="F332" i="50"/>
  <c r="E332" i="50"/>
  <c r="G329" i="50"/>
  <c r="F329" i="50"/>
  <c r="E329" i="50"/>
  <c r="G326" i="50"/>
  <c r="F326" i="50"/>
  <c r="E326" i="50"/>
  <c r="G323" i="50"/>
  <c r="F323" i="50"/>
  <c r="E323" i="50"/>
  <c r="G320" i="50"/>
  <c r="F320" i="50"/>
  <c r="E320" i="50"/>
  <c r="G317" i="50"/>
  <c r="F317" i="50"/>
  <c r="E317" i="50"/>
  <c r="G314" i="50"/>
  <c r="F314" i="50"/>
  <c r="E314" i="50"/>
  <c r="G311" i="50"/>
  <c r="F311" i="50"/>
  <c r="E311" i="50"/>
  <c r="G308" i="50"/>
  <c r="F308" i="50"/>
  <c r="E308" i="50"/>
  <c r="G305" i="50"/>
  <c r="F305" i="50"/>
  <c r="E305" i="50"/>
  <c r="G302" i="50"/>
  <c r="F302" i="50"/>
  <c r="E302" i="50"/>
  <c r="G299" i="50"/>
  <c r="F299" i="50"/>
  <c r="E299" i="50"/>
  <c r="G296" i="50"/>
  <c r="F296" i="50"/>
  <c r="E296" i="50"/>
  <c r="G293" i="50"/>
  <c r="F293" i="50"/>
  <c r="E293" i="50"/>
  <c r="G290" i="50"/>
  <c r="F290" i="50"/>
  <c r="E290" i="50"/>
  <c r="G287" i="50"/>
  <c r="F287" i="50"/>
  <c r="E287" i="50"/>
  <c r="G284" i="50"/>
  <c r="F284" i="50"/>
  <c r="E284" i="50"/>
  <c r="G281" i="50"/>
  <c r="F281" i="50"/>
  <c r="E281" i="50"/>
  <c r="G278" i="50"/>
  <c r="F278" i="50"/>
  <c r="E278" i="50"/>
  <c r="G275" i="50"/>
  <c r="F275" i="50"/>
  <c r="E275" i="50"/>
  <c r="G272" i="50"/>
  <c r="F272" i="50"/>
  <c r="E272" i="50"/>
  <c r="G269" i="50"/>
  <c r="F269" i="50"/>
  <c r="E269" i="50"/>
  <c r="G266" i="50"/>
  <c r="F266" i="50"/>
  <c r="E266" i="50"/>
  <c r="G263" i="50"/>
  <c r="F263" i="50"/>
  <c r="E263" i="50"/>
  <c r="G260" i="50"/>
  <c r="F260" i="50"/>
  <c r="E260" i="50"/>
  <c r="G257" i="50"/>
  <c r="F257" i="50"/>
  <c r="E257" i="50"/>
  <c r="G254" i="50"/>
  <c r="F254" i="50"/>
  <c r="E254" i="50"/>
  <c r="G251" i="50"/>
  <c r="F251" i="50"/>
  <c r="E251" i="50"/>
  <c r="G248" i="50"/>
  <c r="F248" i="50"/>
  <c r="E248" i="50"/>
  <c r="G245" i="50"/>
  <c r="F245" i="50"/>
  <c r="E245" i="50"/>
  <c r="G242" i="50"/>
  <c r="F242" i="50"/>
  <c r="E242" i="50"/>
  <c r="G239" i="50"/>
  <c r="F239" i="50"/>
  <c r="E239" i="50"/>
  <c r="M10" i="77"/>
  <c r="N10" i="77"/>
  <c r="O10" i="77"/>
  <c r="M11" i="77"/>
  <c r="N11" i="77"/>
  <c r="Q11" i="77" s="1"/>
  <c r="O11" i="77"/>
  <c r="R11" i="77" s="1"/>
  <c r="M12" i="77"/>
  <c r="P12" i="77" s="1"/>
  <c r="N12" i="77"/>
  <c r="O12" i="77"/>
  <c r="M13" i="77"/>
  <c r="N13" i="77"/>
  <c r="O13" i="77"/>
  <c r="M14" i="77"/>
  <c r="P14" i="77" s="1"/>
  <c r="N14" i="77"/>
  <c r="Q14" i="77" s="1"/>
  <c r="O14" i="77"/>
  <c r="R14" i="77" s="1"/>
  <c r="M15" i="77"/>
  <c r="N15" i="77"/>
  <c r="O15" i="77"/>
  <c r="M16" i="77"/>
  <c r="N16" i="77"/>
  <c r="O16" i="77"/>
  <c r="M17" i="77"/>
  <c r="N17" i="77"/>
  <c r="O17" i="77"/>
  <c r="R17" i="77" s="1"/>
  <c r="M18" i="77"/>
  <c r="N18" i="77"/>
  <c r="O18" i="77"/>
  <c r="M19" i="77"/>
  <c r="N19" i="77"/>
  <c r="O19" i="77"/>
  <c r="R19" i="77" s="1"/>
  <c r="M20" i="77"/>
  <c r="P20" i="77" s="1"/>
  <c r="N20" i="77"/>
  <c r="Q20" i="77" s="1"/>
  <c r="O20" i="77"/>
  <c r="M21" i="77"/>
  <c r="N21" i="77"/>
  <c r="Q21" i="77" s="1"/>
  <c r="O21" i="77"/>
  <c r="M22" i="77"/>
  <c r="N22" i="77"/>
  <c r="O22" i="77"/>
  <c r="R22" i="77" s="1"/>
  <c r="M23" i="77"/>
  <c r="P23" i="77" s="1"/>
  <c r="N23" i="77"/>
  <c r="O23" i="77"/>
  <c r="M24" i="77"/>
  <c r="P24" i="77" s="1"/>
  <c r="N24" i="77"/>
  <c r="Q24" i="77" s="1"/>
  <c r="O24" i="77"/>
  <c r="R24" i="77" s="1"/>
  <c r="M25" i="77"/>
  <c r="P25" i="77" s="1"/>
  <c r="N25" i="77"/>
  <c r="Q25" i="77" s="1"/>
  <c r="O25" i="77"/>
  <c r="M26" i="77"/>
  <c r="N26" i="77"/>
  <c r="O26" i="77"/>
  <c r="M27" i="77"/>
  <c r="N27" i="77"/>
  <c r="Q27" i="77" s="1"/>
  <c r="O27" i="77"/>
  <c r="R27" i="77" s="1"/>
  <c r="M28" i="77"/>
  <c r="P28" i="77" s="1"/>
  <c r="N28" i="77"/>
  <c r="Q28" i="77" s="1"/>
  <c r="O28" i="77"/>
  <c r="M29" i="77"/>
  <c r="N29" i="77"/>
  <c r="O29" i="77"/>
  <c r="M30" i="77"/>
  <c r="N30" i="77"/>
  <c r="O30" i="77"/>
  <c r="R30" i="77" s="1"/>
  <c r="M31" i="77"/>
  <c r="P31" i="77" s="1"/>
  <c r="N31" i="77"/>
  <c r="O31" i="77"/>
  <c r="M32" i="77"/>
  <c r="P32" i="77" s="1"/>
  <c r="N32" i="77"/>
  <c r="Q32" i="77" s="1"/>
  <c r="O32" i="77"/>
  <c r="R32" i="77" s="1"/>
  <c r="M33" i="77"/>
  <c r="P33" i="77" s="1"/>
  <c r="N33" i="77"/>
  <c r="Q33" i="77" s="1"/>
  <c r="O33" i="77"/>
  <c r="M34" i="77"/>
  <c r="N34" i="77"/>
  <c r="O34" i="77"/>
  <c r="M35" i="77"/>
  <c r="N35" i="77"/>
  <c r="Q35" i="77" s="1"/>
  <c r="O35" i="77"/>
  <c r="R35" i="77" s="1"/>
  <c r="M36" i="77"/>
  <c r="P36" i="77" s="1"/>
  <c r="N36" i="77"/>
  <c r="Q36" i="77" s="1"/>
  <c r="O36" i="77"/>
  <c r="R36" i="77" s="1"/>
  <c r="M37" i="77"/>
  <c r="N37" i="77"/>
  <c r="O37" i="77"/>
  <c r="M38" i="77"/>
  <c r="N38" i="77"/>
  <c r="O38" i="77"/>
  <c r="R38" i="77" s="1"/>
  <c r="M39" i="77"/>
  <c r="P39" i="77" s="1"/>
  <c r="N39" i="77"/>
  <c r="O39" i="77"/>
  <c r="M40" i="77"/>
  <c r="P40" i="77" s="1"/>
  <c r="N40" i="77"/>
  <c r="Q40" i="77" s="1"/>
  <c r="O40" i="77"/>
  <c r="R40" i="77" s="1"/>
  <c r="M41" i="77"/>
  <c r="P41" i="77" s="1"/>
  <c r="N41" i="77"/>
  <c r="Q41" i="77" s="1"/>
  <c r="O41" i="77"/>
  <c r="M42" i="77"/>
  <c r="N42" i="77"/>
  <c r="O42" i="77"/>
  <c r="M43" i="77"/>
  <c r="N43" i="77"/>
  <c r="Q43" i="77" s="1"/>
  <c r="O43" i="77"/>
  <c r="R43" i="77" s="1"/>
  <c r="M44" i="77"/>
  <c r="P44" i="77" s="1"/>
  <c r="N44" i="77"/>
  <c r="Q44" i="77" s="1"/>
  <c r="O44" i="77"/>
  <c r="R44" i="77" s="1"/>
  <c r="M45" i="77"/>
  <c r="P45" i="77" s="1"/>
  <c r="N45" i="77"/>
  <c r="Q45" i="77" s="1"/>
  <c r="O45" i="77"/>
  <c r="M46" i="77"/>
  <c r="N46" i="77"/>
  <c r="O46" i="77"/>
  <c r="R46" i="77" s="1"/>
  <c r="M47" i="77"/>
  <c r="P47" i="77" s="1"/>
  <c r="N47" i="77"/>
  <c r="O47" i="77"/>
  <c r="M48" i="77"/>
  <c r="P48" i="77" s="1"/>
  <c r="N48" i="77"/>
  <c r="Q48" i="77" s="1"/>
  <c r="O48" i="77"/>
  <c r="R48" i="77" s="1"/>
  <c r="M49" i="77"/>
  <c r="P49" i="77" s="1"/>
  <c r="N49" i="77"/>
  <c r="Q49" i="77" s="1"/>
  <c r="O49" i="77"/>
  <c r="M50" i="77"/>
  <c r="N50" i="77"/>
  <c r="O50" i="77"/>
  <c r="M51" i="77"/>
  <c r="N51" i="77"/>
  <c r="Q51" i="77" s="1"/>
  <c r="O51" i="77"/>
  <c r="R51" i="77" s="1"/>
  <c r="M52" i="77"/>
  <c r="P52" i="77" s="1"/>
  <c r="N52" i="77"/>
  <c r="Q52" i="77" s="1"/>
  <c r="O52" i="77"/>
  <c r="M53" i="77"/>
  <c r="P53" i="77" s="1"/>
  <c r="N53" i="77"/>
  <c r="Q53" i="77" s="1"/>
  <c r="O53" i="77"/>
  <c r="M54" i="77"/>
  <c r="N54" i="77"/>
  <c r="O54" i="77"/>
  <c r="R54" i="77" s="1"/>
  <c r="M55" i="77"/>
  <c r="P55" i="77" s="1"/>
  <c r="N55" i="77"/>
  <c r="O55" i="77"/>
  <c r="M56" i="77"/>
  <c r="P56" i="77" s="1"/>
  <c r="N56" i="77"/>
  <c r="Q56" i="77" s="1"/>
  <c r="O56" i="77"/>
  <c r="R56" i="77" s="1"/>
  <c r="M57" i="77"/>
  <c r="P57" i="77" s="1"/>
  <c r="N57" i="77"/>
  <c r="Q57" i="77" s="1"/>
  <c r="O57" i="77"/>
  <c r="M58" i="77"/>
  <c r="N58" i="77"/>
  <c r="O58" i="77"/>
  <c r="M59" i="77"/>
  <c r="N59" i="77"/>
  <c r="Q59" i="77" s="1"/>
  <c r="O59" i="77"/>
  <c r="R59" i="77" s="1"/>
  <c r="M60" i="77"/>
  <c r="P60" i="77" s="1"/>
  <c r="N60" i="77"/>
  <c r="Q60" i="77" s="1"/>
  <c r="O60" i="77"/>
  <c r="R60" i="77" s="1"/>
  <c r="M61" i="77"/>
  <c r="P61" i="77" s="1"/>
  <c r="N61" i="77"/>
  <c r="O61" i="77"/>
  <c r="M62" i="77"/>
  <c r="N62" i="77"/>
  <c r="O62" i="77"/>
  <c r="R62" i="77" s="1"/>
  <c r="M63" i="77"/>
  <c r="P63" i="77" s="1"/>
  <c r="N63" i="77"/>
  <c r="O63" i="77"/>
  <c r="M64" i="77"/>
  <c r="P64" i="77" s="1"/>
  <c r="N64" i="77"/>
  <c r="Q64" i="77" s="1"/>
  <c r="O64" i="77"/>
  <c r="R64" i="77" s="1"/>
  <c r="M65" i="77"/>
  <c r="P65" i="77" s="1"/>
  <c r="N65" i="77"/>
  <c r="Q65" i="77" s="1"/>
  <c r="O65" i="77"/>
  <c r="N9" i="77"/>
  <c r="O9" i="77"/>
  <c r="R9" i="77" s="1"/>
  <c r="M9" i="77"/>
  <c r="P9" i="77" s="1"/>
  <c r="J114" i="11"/>
  <c r="G88" i="11"/>
  <c r="J16" i="11"/>
  <c r="A1" i="32"/>
  <c r="C74" i="65"/>
  <c r="C10" i="77"/>
  <c r="C11" i="77"/>
  <c r="C12" i="77"/>
  <c r="C13" i="77"/>
  <c r="C14" i="77"/>
  <c r="C15" i="77"/>
  <c r="C16" i="77"/>
  <c r="C17" i="77"/>
  <c r="C18" i="77"/>
  <c r="C19" i="77"/>
  <c r="C20" i="77"/>
  <c r="C21" i="77"/>
  <c r="C22" i="77"/>
  <c r="C23" i="77"/>
  <c r="C24" i="77"/>
  <c r="C25" i="77"/>
  <c r="C26" i="77"/>
  <c r="C27" i="77"/>
  <c r="C28" i="77"/>
  <c r="C29" i="77"/>
  <c r="C30" i="77"/>
  <c r="C31" i="77"/>
  <c r="C32" i="77"/>
  <c r="C33" i="77"/>
  <c r="C34" i="77"/>
  <c r="C35" i="77"/>
  <c r="C36" i="77"/>
  <c r="C37" i="77"/>
  <c r="C38" i="77"/>
  <c r="C39" i="77"/>
  <c r="C40" i="77"/>
  <c r="C41" i="77"/>
  <c r="C42" i="77"/>
  <c r="C43" i="77"/>
  <c r="C44" i="77"/>
  <c r="C45" i="77"/>
  <c r="C46" i="77"/>
  <c r="C47" i="77"/>
  <c r="C48" i="77"/>
  <c r="C49" i="77"/>
  <c r="C50" i="77"/>
  <c r="C51" i="77"/>
  <c r="C52" i="77"/>
  <c r="C53" i="77"/>
  <c r="C54" i="77"/>
  <c r="C55" i="77"/>
  <c r="C56" i="77"/>
  <c r="C57" i="77"/>
  <c r="C58" i="77"/>
  <c r="C59" i="77"/>
  <c r="C60" i="77"/>
  <c r="C61" i="77"/>
  <c r="C62" i="77"/>
  <c r="C63" i="77"/>
  <c r="C64" i="77"/>
  <c r="C65" i="77"/>
  <c r="C66" i="77"/>
  <c r="C68" i="77"/>
  <c r="C9" i="77"/>
  <c r="C182" i="30"/>
  <c r="C179" i="30"/>
  <c r="C176" i="30"/>
  <c r="C173" i="30"/>
  <c r="C170" i="30"/>
  <c r="C167" i="30"/>
  <c r="C164" i="30"/>
  <c r="C161" i="30"/>
  <c r="C158" i="30"/>
  <c r="C155" i="30"/>
  <c r="C152" i="30"/>
  <c r="C149" i="30"/>
  <c r="C146" i="30"/>
  <c r="C143" i="30"/>
  <c r="C140" i="30"/>
  <c r="C137" i="30"/>
  <c r="C134" i="30"/>
  <c r="C131" i="30"/>
  <c r="C128" i="30"/>
  <c r="C125" i="30"/>
  <c r="C122" i="30"/>
  <c r="C119" i="30"/>
  <c r="C113" i="30"/>
  <c r="C116" i="30"/>
  <c r="C110" i="30"/>
  <c r="C107" i="30"/>
  <c r="C104" i="30"/>
  <c r="C101" i="30"/>
  <c r="C98" i="30"/>
  <c r="C95" i="30"/>
  <c r="C92" i="30"/>
  <c r="C89" i="30"/>
  <c r="C86" i="30"/>
  <c r="C83" i="30"/>
  <c r="C80" i="30"/>
  <c r="C77" i="30"/>
  <c r="C74" i="30"/>
  <c r="C71" i="30"/>
  <c r="C68" i="30"/>
  <c r="C65" i="30"/>
  <c r="C62" i="30"/>
  <c r="C59" i="30"/>
  <c r="C56" i="30"/>
  <c r="C53" i="30"/>
  <c r="C50" i="30"/>
  <c r="C47" i="30"/>
  <c r="C44" i="30"/>
  <c r="C41" i="30"/>
  <c r="C38" i="30"/>
  <c r="C35" i="30"/>
  <c r="C32" i="30"/>
  <c r="C29" i="30"/>
  <c r="C26" i="30"/>
  <c r="C23" i="30"/>
  <c r="C20" i="30"/>
  <c r="C17" i="30"/>
  <c r="C14" i="30"/>
  <c r="C11" i="30"/>
  <c r="DB8" i="16"/>
  <c r="DA9" i="16"/>
  <c r="DA10" i="16"/>
  <c r="CV12" i="16"/>
  <c r="CL12" i="16"/>
  <c r="CM12" i="16"/>
  <c r="CN12" i="16"/>
  <c r="CP12" i="16"/>
  <c r="CQ12" i="16"/>
  <c r="CR12" i="16"/>
  <c r="CS12" i="16"/>
  <c r="CT12" i="16"/>
  <c r="CU12" i="16"/>
  <c r="CK12" i="16"/>
  <c r="F84" i="75"/>
  <c r="G84" i="75"/>
  <c r="E84" i="75"/>
  <c r="E88" i="75"/>
  <c r="E83" i="75"/>
  <c r="E85" i="75" s="1"/>
  <c r="F80" i="75"/>
  <c r="G80" i="75"/>
  <c r="E80" i="75"/>
  <c r="F78" i="75"/>
  <c r="E78" i="75"/>
  <c r="E51" i="75"/>
  <c r="F51" i="75"/>
  <c r="G51" i="75"/>
  <c r="H51" i="75"/>
  <c r="I51" i="75"/>
  <c r="J51" i="75"/>
  <c r="K51" i="75"/>
  <c r="L51" i="75"/>
  <c r="M51" i="75"/>
  <c r="N51" i="75"/>
  <c r="O51" i="75"/>
  <c r="P51" i="75"/>
  <c r="Q51" i="75"/>
  <c r="R51" i="75"/>
  <c r="D51" i="75"/>
  <c r="P49" i="75"/>
  <c r="O49" i="75" s="1"/>
  <c r="N49" i="75" s="1"/>
  <c r="M49" i="75" s="1"/>
  <c r="L49" i="75" s="1"/>
  <c r="K49" i="75" s="1"/>
  <c r="J49" i="75" s="1"/>
  <c r="I49" i="75" s="1"/>
  <c r="H49" i="75" s="1"/>
  <c r="G49" i="75" s="1"/>
  <c r="F49" i="75" s="1"/>
  <c r="E49" i="75" s="1"/>
  <c r="D49" i="75" s="1"/>
  <c r="Q49" i="75"/>
  <c r="O40" i="75"/>
  <c r="N40" i="75"/>
  <c r="R40" i="75" s="1"/>
  <c r="M40" i="75"/>
  <c r="Q40" i="75" s="1"/>
  <c r="L40" i="75"/>
  <c r="P40" i="75" s="1"/>
  <c r="E27" i="75"/>
  <c r="F27" i="75"/>
  <c r="G27" i="75"/>
  <c r="H27" i="75"/>
  <c r="I27" i="75"/>
  <c r="D27" i="75"/>
  <c r="D37" i="75"/>
  <c r="E37" i="75"/>
  <c r="F37" i="75"/>
  <c r="G37" i="75"/>
  <c r="H37" i="75"/>
  <c r="I37" i="75"/>
  <c r="J37" i="75"/>
  <c r="K37" i="75"/>
  <c r="L37" i="75"/>
  <c r="M37" i="75"/>
  <c r="N37" i="75"/>
  <c r="O37" i="75"/>
  <c r="P37" i="75"/>
  <c r="Q37" i="75"/>
  <c r="X135" i="26"/>
  <c r="X136" i="26"/>
  <c r="X137" i="26"/>
  <c r="X138" i="26"/>
  <c r="X139" i="26"/>
  <c r="X140" i="26"/>
  <c r="X141" i="26"/>
  <c r="X142" i="26"/>
  <c r="X143" i="26"/>
  <c r="X144" i="26"/>
  <c r="V135" i="26"/>
  <c r="V136" i="26"/>
  <c r="V137" i="26"/>
  <c r="V138" i="26"/>
  <c r="V139" i="26"/>
  <c r="V140" i="26"/>
  <c r="V141" i="26"/>
  <c r="V142" i="26"/>
  <c r="V143" i="26"/>
  <c r="V144" i="26"/>
  <c r="M87" i="18"/>
  <c r="M84" i="18"/>
  <c r="M81" i="18"/>
  <c r="O81" i="18" s="1"/>
  <c r="M78" i="18"/>
  <c r="N78" i="18" s="1"/>
  <c r="M75" i="18"/>
  <c r="O75" i="18" s="1"/>
  <c r="M72" i="18"/>
  <c r="M69" i="18"/>
  <c r="O69" i="18" s="1"/>
  <c r="M66" i="18"/>
  <c r="M63" i="18"/>
  <c r="M60" i="18"/>
  <c r="M57" i="18"/>
  <c r="N57" i="18" s="1"/>
  <c r="M54" i="18"/>
  <c r="N42" i="18" s="1"/>
  <c r="M51" i="18"/>
  <c r="M48" i="18"/>
  <c r="M45" i="18"/>
  <c r="M42" i="18"/>
  <c r="M39" i="18"/>
  <c r="M36" i="18"/>
  <c r="N36" i="18" s="1"/>
  <c r="M33" i="18"/>
  <c r="N21" i="18" s="1"/>
  <c r="M30" i="18"/>
  <c r="M27" i="18"/>
  <c r="N15" i="18" s="1"/>
  <c r="M24" i="18"/>
  <c r="M21" i="18"/>
  <c r="M18" i="18"/>
  <c r="O66" i="18"/>
  <c r="G126" i="18"/>
  <c r="F126" i="18"/>
  <c r="G123" i="18"/>
  <c r="F123" i="18"/>
  <c r="G120" i="18"/>
  <c r="F120" i="18"/>
  <c r="I117" i="18"/>
  <c r="H117" i="18"/>
  <c r="G117" i="18"/>
  <c r="F117" i="18"/>
  <c r="E116" i="18"/>
  <c r="E115" i="18"/>
  <c r="G114" i="18"/>
  <c r="F114" i="18"/>
  <c r="E114" i="18"/>
  <c r="E113" i="18"/>
  <c r="E112" i="18"/>
  <c r="G111" i="18"/>
  <c r="F111" i="18"/>
  <c r="E111" i="18"/>
  <c r="E110" i="18"/>
  <c r="E109" i="18"/>
  <c r="G108" i="18"/>
  <c r="F108" i="18"/>
  <c r="E108" i="18"/>
  <c r="E107" i="18"/>
  <c r="E106" i="18"/>
  <c r="I105" i="18"/>
  <c r="H105" i="18"/>
  <c r="G105" i="18"/>
  <c r="F105" i="18"/>
  <c r="E105" i="18"/>
  <c r="E104" i="18"/>
  <c r="C104" i="18"/>
  <c r="E103" i="18"/>
  <c r="C103" i="18"/>
  <c r="G102" i="18"/>
  <c r="F102" i="18"/>
  <c r="E102" i="18"/>
  <c r="C102" i="18"/>
  <c r="E101" i="18"/>
  <c r="C101" i="18"/>
  <c r="E100" i="18"/>
  <c r="C100" i="18"/>
  <c r="G99" i="18"/>
  <c r="F99" i="18"/>
  <c r="E99" i="18"/>
  <c r="C99" i="18"/>
  <c r="E98" i="18"/>
  <c r="C98" i="18"/>
  <c r="E97" i="18"/>
  <c r="C97" i="18"/>
  <c r="G96" i="18"/>
  <c r="F96" i="18"/>
  <c r="E96" i="18"/>
  <c r="C96" i="18"/>
  <c r="E95" i="18"/>
  <c r="C95" i="18"/>
  <c r="E94" i="18"/>
  <c r="C94" i="18"/>
  <c r="I93" i="18"/>
  <c r="H93" i="18"/>
  <c r="G93" i="18"/>
  <c r="F93" i="18"/>
  <c r="E93" i="18"/>
  <c r="C93" i="18"/>
  <c r="E92" i="18"/>
  <c r="C92" i="18"/>
  <c r="E91" i="18"/>
  <c r="C91" i="18"/>
  <c r="G90" i="18"/>
  <c r="F90" i="18"/>
  <c r="E90" i="18"/>
  <c r="C90" i="18"/>
  <c r="E89" i="18"/>
  <c r="C89" i="18"/>
  <c r="E88" i="18"/>
  <c r="C88" i="18"/>
  <c r="G87" i="18"/>
  <c r="F87" i="18"/>
  <c r="E87" i="18"/>
  <c r="C87" i="18"/>
  <c r="E86" i="18"/>
  <c r="C86" i="18"/>
  <c r="E85" i="18"/>
  <c r="C85" i="18"/>
  <c r="G84" i="18"/>
  <c r="F84" i="18"/>
  <c r="E84" i="18"/>
  <c r="C84" i="18"/>
  <c r="E83" i="18"/>
  <c r="C83" i="18"/>
  <c r="E82" i="18"/>
  <c r="C82" i="18"/>
  <c r="I81" i="18"/>
  <c r="H81" i="18"/>
  <c r="G81" i="18"/>
  <c r="F81" i="18"/>
  <c r="E81" i="18"/>
  <c r="C81" i="18"/>
  <c r="G78" i="18"/>
  <c r="F78" i="18"/>
  <c r="G75" i="18"/>
  <c r="F75" i="18"/>
  <c r="H74" i="18"/>
  <c r="G72" i="18"/>
  <c r="F72" i="18"/>
  <c r="I69" i="18"/>
  <c r="H69" i="18"/>
  <c r="G69" i="18"/>
  <c r="F69" i="18"/>
  <c r="G66" i="18"/>
  <c r="F66" i="18"/>
  <c r="F63" i="18"/>
  <c r="F60" i="18"/>
  <c r="I57" i="18"/>
  <c r="H57" i="18"/>
  <c r="F57" i="18"/>
  <c r="F54" i="18"/>
  <c r="F51" i="18"/>
  <c r="F48" i="18"/>
  <c r="I45" i="18"/>
  <c r="H45" i="18"/>
  <c r="F45" i="18"/>
  <c r="F42" i="18"/>
  <c r="F39" i="18"/>
  <c r="F36" i="18"/>
  <c r="I33" i="18"/>
  <c r="H33" i="18"/>
  <c r="F33" i="18"/>
  <c r="F30" i="18"/>
  <c r="F27" i="18"/>
  <c r="F24" i="18"/>
  <c r="I21" i="18"/>
  <c r="H21" i="18"/>
  <c r="F21" i="18"/>
  <c r="I24" i="22"/>
  <c r="H24" i="22"/>
  <c r="I21" i="22"/>
  <c r="H21" i="22"/>
  <c r="C179" i="74"/>
  <c r="D179" i="74"/>
  <c r="E179" i="74"/>
  <c r="F179" i="74"/>
  <c r="G179" i="74"/>
  <c r="H179" i="74"/>
  <c r="I179" i="74"/>
  <c r="J179" i="74"/>
  <c r="K179" i="74"/>
  <c r="L179" i="74"/>
  <c r="M179" i="74"/>
  <c r="C180" i="74"/>
  <c r="D180" i="74"/>
  <c r="E180" i="74"/>
  <c r="F180" i="74"/>
  <c r="G180" i="74"/>
  <c r="H180" i="74"/>
  <c r="I180" i="74"/>
  <c r="J180" i="74"/>
  <c r="K180" i="74"/>
  <c r="L180" i="74"/>
  <c r="M180" i="74"/>
  <c r="C181" i="74"/>
  <c r="D181" i="74"/>
  <c r="E181" i="74"/>
  <c r="F181" i="74"/>
  <c r="G181" i="74"/>
  <c r="H181" i="74"/>
  <c r="I181" i="74"/>
  <c r="J181" i="74"/>
  <c r="K181" i="74"/>
  <c r="L181" i="74"/>
  <c r="M181" i="74"/>
  <c r="J75" i="76" l="1"/>
  <c r="J74" i="76"/>
  <c r="J72" i="76"/>
  <c r="I75" i="76"/>
  <c r="I72" i="76"/>
  <c r="I73" i="76"/>
  <c r="I74" i="76"/>
  <c r="H72" i="76"/>
  <c r="E72" i="76"/>
  <c r="E75" i="76"/>
  <c r="N48" i="18"/>
  <c r="I94" i="18"/>
  <c r="I34" i="18"/>
  <c r="N66" i="18"/>
  <c r="O39" i="18"/>
  <c r="N18" i="18"/>
  <c r="N30" i="18"/>
  <c r="N54" i="18"/>
  <c r="O18" i="18"/>
  <c r="O72" i="18"/>
  <c r="I58" i="18"/>
  <c r="I46" i="18"/>
  <c r="N45" i="18"/>
  <c r="I82" i="18"/>
  <c r="N75" i="18"/>
  <c r="O78" i="18"/>
  <c r="I22" i="18"/>
  <c r="N27" i="18"/>
  <c r="N69" i="18"/>
  <c r="N81" i="18"/>
  <c r="I70" i="18"/>
  <c r="N72" i="18"/>
  <c r="J62" i="77"/>
  <c r="J56" i="77"/>
  <c r="R65" i="77"/>
  <c r="R57" i="77"/>
  <c r="R49" i="77"/>
  <c r="R41" i="77"/>
  <c r="R33" i="77"/>
  <c r="R25" i="77"/>
  <c r="P15" i="77"/>
  <c r="AC72" i="77"/>
  <c r="AA73" i="77"/>
  <c r="Y73" i="77"/>
  <c r="AA72" i="77"/>
  <c r="AG72" i="77"/>
  <c r="AH72" i="77"/>
  <c r="Q19" i="77"/>
  <c r="Z72" i="77"/>
  <c r="R20" i="77"/>
  <c r="P29" i="77"/>
  <c r="X72" i="77"/>
  <c r="R61" i="77"/>
  <c r="R45" i="77"/>
  <c r="R37" i="77"/>
  <c r="Y72" i="77"/>
  <c r="AH73" i="77"/>
  <c r="AH70" i="77"/>
  <c r="AA22" i="47"/>
  <c r="X73" i="77"/>
  <c r="AE72" i="77"/>
  <c r="AD73" i="77"/>
  <c r="AD70" i="77"/>
  <c r="Q17" i="77"/>
  <c r="L62" i="77"/>
  <c r="Q54" i="77"/>
  <c r="Q46" i="77"/>
  <c r="Q30" i="77"/>
  <c r="Q22" i="77"/>
  <c r="P17" i="77"/>
  <c r="L61" i="77"/>
  <c r="AC70" i="77"/>
  <c r="P38" i="77"/>
  <c r="P30" i="77"/>
  <c r="P22" i="77"/>
  <c r="R16" i="77"/>
  <c r="J55" i="77"/>
  <c r="P21" i="77"/>
  <c r="R53" i="77"/>
  <c r="AD72" i="77"/>
  <c r="Q16" i="77"/>
  <c r="P11" i="77"/>
  <c r="P43" i="77"/>
  <c r="P27" i="77"/>
  <c r="Q61" i="77"/>
  <c r="Q71" i="77" s="1"/>
  <c r="Q29" i="77"/>
  <c r="R52" i="77"/>
  <c r="AA70" i="77"/>
  <c r="AG70" i="77"/>
  <c r="P16" i="77"/>
  <c r="R10" i="77"/>
  <c r="R58" i="77"/>
  <c r="R42" i="77"/>
  <c r="R26" i="77"/>
  <c r="I53" i="77"/>
  <c r="R63" i="77"/>
  <c r="R55" i="77"/>
  <c r="R47" i="77"/>
  <c r="R39" i="77"/>
  <c r="R31" i="77"/>
  <c r="R23" i="77"/>
  <c r="R15" i="77"/>
  <c r="Q10" i="77"/>
  <c r="P19" i="77"/>
  <c r="J64" i="77"/>
  <c r="J70" i="77" s="1"/>
  <c r="L65" i="77"/>
  <c r="L57" i="77"/>
  <c r="AC71" i="77"/>
  <c r="AH71" i="77"/>
  <c r="AE73" i="77"/>
  <c r="L63" i="77"/>
  <c r="L55" i="77"/>
  <c r="L54" i="77"/>
  <c r="Q62" i="77"/>
  <c r="Q38" i="77"/>
  <c r="Q37" i="77"/>
  <c r="L53" i="77"/>
  <c r="AC73" i="77"/>
  <c r="P62" i="77"/>
  <c r="P54" i="77"/>
  <c r="P46" i="77"/>
  <c r="L60" i="77"/>
  <c r="AB70" i="77"/>
  <c r="R13" i="77"/>
  <c r="P51" i="77"/>
  <c r="P35" i="77"/>
  <c r="J54" i="77"/>
  <c r="J72" i="77" s="1"/>
  <c r="L59" i="77"/>
  <c r="L43" i="77"/>
  <c r="Y70" i="77"/>
  <c r="L58" i="77"/>
  <c r="L50" i="77"/>
  <c r="L42" i="77"/>
  <c r="L34" i="77"/>
  <c r="Z73" i="77"/>
  <c r="Z70" i="77"/>
  <c r="AB72" i="77"/>
  <c r="Q9" i="77"/>
  <c r="Q63" i="77"/>
  <c r="Q55" i="77"/>
  <c r="Q47" i="77"/>
  <c r="Q39" i="77"/>
  <c r="Q31" i="77"/>
  <c r="Q23" i="77"/>
  <c r="Q15" i="77"/>
  <c r="Q18" i="77"/>
  <c r="J63" i="77"/>
  <c r="L64" i="77"/>
  <c r="L56" i="77"/>
  <c r="AB71" i="77"/>
  <c r="V42" i="68"/>
  <c r="V47" i="68" s="1"/>
  <c r="X42" i="68"/>
  <c r="X47" i="68" s="1"/>
  <c r="X56" i="68" s="1"/>
  <c r="AA42" i="68"/>
  <c r="AA47" i="68" s="1"/>
  <c r="AA55" i="68" s="1"/>
  <c r="Z42" i="68"/>
  <c r="Z47" i="68" s="1"/>
  <c r="Z56" i="68" s="1"/>
  <c r="AB56" i="68"/>
  <c r="AB55" i="68"/>
  <c r="AA56" i="68"/>
  <c r="Y56" i="68"/>
  <c r="W56" i="68"/>
  <c r="V56" i="68"/>
  <c r="V55" i="68"/>
  <c r="U50" i="68"/>
  <c r="T43" i="68"/>
  <c r="T44" i="68" s="1"/>
  <c r="X55" i="68"/>
  <c r="U55" i="78"/>
  <c r="U56" i="78"/>
  <c r="I47" i="78"/>
  <c r="D55" i="78"/>
  <c r="D56" i="78"/>
  <c r="D43" i="78" s="1"/>
  <c r="D44" i="78" s="1"/>
  <c r="D8" i="78" s="1"/>
  <c r="D20" i="78"/>
  <c r="O47" i="78"/>
  <c r="M20" i="78"/>
  <c r="J55" i="78"/>
  <c r="J56" i="78"/>
  <c r="J43" i="78" s="1"/>
  <c r="J44" i="78" s="1"/>
  <c r="N42" i="78"/>
  <c r="R34" i="78"/>
  <c r="R42" i="78" s="1"/>
  <c r="L20" i="78"/>
  <c r="F44" i="78"/>
  <c r="F8" i="78" s="1"/>
  <c r="E20" i="78"/>
  <c r="P42" i="78"/>
  <c r="H20" i="78"/>
  <c r="P20" i="78"/>
  <c r="I20" i="78"/>
  <c r="Q20" i="78"/>
  <c r="H47" i="78"/>
  <c r="K42" i="78"/>
  <c r="L42" i="78"/>
  <c r="G47" i="78"/>
  <c r="F56" i="78"/>
  <c r="F43" i="78" s="1"/>
  <c r="M34" i="78"/>
  <c r="Q34" i="78" s="1"/>
  <c r="Q42" i="78" s="1"/>
  <c r="E56" i="78"/>
  <c r="E43" i="78" s="1"/>
  <c r="E44" i="78" s="1"/>
  <c r="E8" i="78" s="1"/>
  <c r="R71" i="77"/>
  <c r="R70" i="77"/>
  <c r="J71" i="77"/>
  <c r="Q70" i="77"/>
  <c r="P71" i="77"/>
  <c r="P70" i="77"/>
  <c r="P59" i="77"/>
  <c r="J60" i="77"/>
  <c r="J73" i="77" s="1"/>
  <c r="I59" i="77"/>
  <c r="I58" i="77"/>
  <c r="P50" i="77"/>
  <c r="P42" i="77"/>
  <c r="P26" i="77"/>
  <c r="Q58" i="77"/>
  <c r="Q73" i="77" s="1"/>
  <c r="Q42" i="77"/>
  <c r="Q26" i="77"/>
  <c r="R50" i="77"/>
  <c r="R34" i="77"/>
  <c r="R18" i="77"/>
  <c r="P13" i="77"/>
  <c r="Q13" i="77"/>
  <c r="Q12" i="77"/>
  <c r="I57" i="77"/>
  <c r="P10" i="77"/>
  <c r="J58" i="77"/>
  <c r="X70" i="77"/>
  <c r="I65" i="77"/>
  <c r="P58" i="77"/>
  <c r="P34" i="77"/>
  <c r="P18" i="77"/>
  <c r="C70" i="77"/>
  <c r="D73" i="77"/>
  <c r="C71" i="77"/>
  <c r="C73" i="77"/>
  <c r="C72" i="77"/>
  <c r="D70" i="77"/>
  <c r="D72" i="77"/>
  <c r="AE70" i="77"/>
  <c r="AD71" i="77"/>
  <c r="AE71" i="77"/>
  <c r="F83" i="75"/>
  <c r="G85" i="75" s="1"/>
  <c r="F85" i="75"/>
  <c r="N60" i="18"/>
  <c r="O63" i="18"/>
  <c r="N63" i="18"/>
  <c r="O60" i="18"/>
  <c r="O57" i="18"/>
  <c r="O54" i="18"/>
  <c r="O15" i="18"/>
  <c r="N51" i="18"/>
  <c r="O42" i="18"/>
  <c r="O51" i="18"/>
  <c r="O21" i="18"/>
  <c r="N33" i="18"/>
  <c r="O27" i="18"/>
  <c r="O30" i="18"/>
  <c r="N39" i="18"/>
  <c r="O33" i="18"/>
  <c r="O45" i="18"/>
  <c r="O24" i="18"/>
  <c r="O36" i="18"/>
  <c r="O48" i="18"/>
  <c r="N24" i="18"/>
  <c r="O34" i="28"/>
  <c r="N34" i="28"/>
  <c r="O33" i="28"/>
  <c r="N33" i="28"/>
  <c r="O32" i="28"/>
  <c r="N32" i="28"/>
  <c r="O31" i="28"/>
  <c r="N31" i="28"/>
  <c r="M34" i="28"/>
  <c r="L34" i="28"/>
  <c r="M33" i="28"/>
  <c r="L33" i="28"/>
  <c r="M32" i="28"/>
  <c r="L32" i="28"/>
  <c r="M31" i="28"/>
  <c r="L31" i="28"/>
  <c r="D50" i="70"/>
  <c r="D49" i="70"/>
  <c r="D48" i="70"/>
  <c r="D47" i="70"/>
  <c r="B181" i="37"/>
  <c r="B182" i="37"/>
  <c r="B183" i="37"/>
  <c r="B184" i="37"/>
  <c r="B192" i="30"/>
  <c r="E56" i="75"/>
  <c r="F56" i="75"/>
  <c r="G56" i="75"/>
  <c r="H56" i="75"/>
  <c r="I56" i="75"/>
  <c r="J56" i="75"/>
  <c r="K56" i="75"/>
  <c r="L56" i="75"/>
  <c r="M56" i="75"/>
  <c r="N56" i="75"/>
  <c r="O56" i="75"/>
  <c r="P56" i="75"/>
  <c r="Q56" i="75"/>
  <c r="R56" i="75"/>
  <c r="D56" i="75"/>
  <c r="N52" i="75"/>
  <c r="I53" i="75"/>
  <c r="J53" i="75"/>
  <c r="K53" i="75"/>
  <c r="H53" i="75"/>
  <c r="F52" i="75"/>
  <c r="G52" i="75"/>
  <c r="H52" i="75"/>
  <c r="I52" i="75"/>
  <c r="J52" i="75"/>
  <c r="K52" i="75"/>
  <c r="D52" i="75"/>
  <c r="E52" i="75"/>
  <c r="E62" i="75"/>
  <c r="F62" i="75" s="1"/>
  <c r="G62" i="75" s="1"/>
  <c r="H62" i="75" s="1"/>
  <c r="I62" i="75" s="1"/>
  <c r="J62" i="75" s="1"/>
  <c r="K62" i="75" s="1"/>
  <c r="L62" i="75" s="1"/>
  <c r="M62" i="75" s="1"/>
  <c r="N62" i="75" s="1"/>
  <c r="O62" i="75" s="1"/>
  <c r="P62" i="75" s="1"/>
  <c r="Q62" i="75" s="1"/>
  <c r="R62" i="75" s="1"/>
  <c r="E59" i="75"/>
  <c r="K47" i="75"/>
  <c r="J47" i="75"/>
  <c r="I47" i="75"/>
  <c r="H47" i="75"/>
  <c r="K45" i="75"/>
  <c r="O45" i="75" s="1"/>
  <c r="J45" i="75"/>
  <c r="N45" i="75" s="1"/>
  <c r="R45" i="75" s="1"/>
  <c r="I45" i="75"/>
  <c r="M45" i="75" s="1"/>
  <c r="Q45" i="75" s="1"/>
  <c r="H45" i="75"/>
  <c r="L45" i="75" s="1"/>
  <c r="P45" i="75" s="1"/>
  <c r="K44" i="75"/>
  <c r="O44" i="75" s="1"/>
  <c r="J44" i="75"/>
  <c r="N44" i="75" s="1"/>
  <c r="R44" i="75" s="1"/>
  <c r="I44" i="75"/>
  <c r="M44" i="75" s="1"/>
  <c r="Q44" i="75" s="1"/>
  <c r="H44" i="75"/>
  <c r="L44" i="75" s="1"/>
  <c r="P44" i="75" s="1"/>
  <c r="K43" i="75"/>
  <c r="O43" i="75" s="1"/>
  <c r="J43" i="75"/>
  <c r="N43" i="75" s="1"/>
  <c r="R43" i="75" s="1"/>
  <c r="I43" i="75"/>
  <c r="M43" i="75" s="1"/>
  <c r="Q43" i="75" s="1"/>
  <c r="H43" i="75"/>
  <c r="L43" i="75" s="1"/>
  <c r="P43" i="75" s="1"/>
  <c r="K42" i="75"/>
  <c r="O42" i="75" s="1"/>
  <c r="J42" i="75"/>
  <c r="N42" i="75" s="1"/>
  <c r="R42" i="75" s="1"/>
  <c r="I42" i="75"/>
  <c r="M42" i="75" s="1"/>
  <c r="Q42" i="75" s="1"/>
  <c r="H42" i="75"/>
  <c r="L42" i="75" s="1"/>
  <c r="P42" i="75" s="1"/>
  <c r="K41" i="75"/>
  <c r="J41" i="75"/>
  <c r="I41" i="75"/>
  <c r="M41" i="75" s="1"/>
  <c r="Q41" i="75" s="1"/>
  <c r="H41" i="75"/>
  <c r="O53" i="75"/>
  <c r="Q55" i="75"/>
  <c r="R22" i="75"/>
  <c r="R25" i="75" s="1"/>
  <c r="R27" i="75" s="1"/>
  <c r="Q22" i="75"/>
  <c r="Q25" i="75" s="1"/>
  <c r="Q27" i="75" s="1"/>
  <c r="P22" i="75"/>
  <c r="P25" i="75" s="1"/>
  <c r="P27" i="75" s="1"/>
  <c r="O22" i="75"/>
  <c r="O25" i="75" s="1"/>
  <c r="O27" i="75" s="1"/>
  <c r="N22" i="75"/>
  <c r="N25" i="75" s="1"/>
  <c r="N27" i="75" s="1"/>
  <c r="M22" i="75"/>
  <c r="M25" i="75" s="1"/>
  <c r="M27" i="75" s="1"/>
  <c r="L22" i="75"/>
  <c r="L25" i="75" s="1"/>
  <c r="L27" i="75" s="1"/>
  <c r="K22" i="75"/>
  <c r="K25" i="75" s="1"/>
  <c r="K27" i="75" s="1"/>
  <c r="J22" i="75"/>
  <c r="J25" i="75" s="1"/>
  <c r="J27" i="75" s="1"/>
  <c r="I22" i="75"/>
  <c r="I25" i="75" s="1"/>
  <c r="H22" i="75"/>
  <c r="H25" i="75" s="1"/>
  <c r="G22" i="75"/>
  <c r="G25" i="75" s="1"/>
  <c r="F22" i="75"/>
  <c r="F25" i="75" s="1"/>
  <c r="E22" i="75"/>
  <c r="E25" i="75" s="1"/>
  <c r="D22" i="75"/>
  <c r="D25" i="75" s="1"/>
  <c r="R21" i="75"/>
  <c r="R23" i="75" s="1"/>
  <c r="Q21" i="75"/>
  <c r="Q23" i="75" s="1"/>
  <c r="P21" i="75"/>
  <c r="P23" i="75" s="1"/>
  <c r="O21" i="75"/>
  <c r="O23" i="75" s="1"/>
  <c r="N21" i="75"/>
  <c r="N23" i="75" s="1"/>
  <c r="M21" i="75"/>
  <c r="M23" i="75" s="1"/>
  <c r="L21" i="75"/>
  <c r="L23" i="75" s="1"/>
  <c r="K21" i="75"/>
  <c r="K23" i="75" s="1"/>
  <c r="J21" i="75"/>
  <c r="J23" i="75" s="1"/>
  <c r="I21" i="75"/>
  <c r="I23" i="75" s="1"/>
  <c r="H21" i="75"/>
  <c r="H23" i="75" s="1"/>
  <c r="G21" i="75"/>
  <c r="G23" i="75" s="1"/>
  <c r="F21" i="75"/>
  <c r="F23" i="75" s="1"/>
  <c r="E21" i="75"/>
  <c r="E23" i="75" s="1"/>
  <c r="D21" i="75"/>
  <c r="D23" i="75" s="1"/>
  <c r="D18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Q15" i="68"/>
  <c r="Q18" i="68" s="1"/>
  <c r="R15" i="68"/>
  <c r="E18" i="68"/>
  <c r="F18" i="68"/>
  <c r="G18" i="68"/>
  <c r="H18" i="68"/>
  <c r="I18" i="68"/>
  <c r="J18" i="68"/>
  <c r="K18" i="68"/>
  <c r="L18" i="68"/>
  <c r="M18" i="68"/>
  <c r="N18" i="68"/>
  <c r="O18" i="68"/>
  <c r="P18" i="68"/>
  <c r="E15" i="68"/>
  <c r="F15" i="68"/>
  <c r="G15" i="68"/>
  <c r="H15" i="68"/>
  <c r="I15" i="68"/>
  <c r="J15" i="68"/>
  <c r="K15" i="68"/>
  <c r="L15" i="68"/>
  <c r="M15" i="68"/>
  <c r="N15" i="68"/>
  <c r="O15" i="68"/>
  <c r="P15" i="68"/>
  <c r="D15" i="68"/>
  <c r="D16" i="68"/>
  <c r="E16" i="68"/>
  <c r="F16" i="68"/>
  <c r="G16" i="68"/>
  <c r="H16" i="68"/>
  <c r="I16" i="68"/>
  <c r="J16" i="68"/>
  <c r="K16" i="68"/>
  <c r="L16" i="68"/>
  <c r="M16" i="68"/>
  <c r="N16" i="68"/>
  <c r="O16" i="68"/>
  <c r="P16" i="68"/>
  <c r="Q16" i="68"/>
  <c r="D14" i="68"/>
  <c r="J112" i="11"/>
  <c r="E14" i="68"/>
  <c r="F14" i="68"/>
  <c r="G14" i="68"/>
  <c r="H14" i="68"/>
  <c r="I14" i="68"/>
  <c r="J14" i="68"/>
  <c r="K14" i="68"/>
  <c r="L14" i="68"/>
  <c r="M14" i="68"/>
  <c r="N14" i="68"/>
  <c r="O14" i="68"/>
  <c r="P14" i="68"/>
  <c r="Q14" i="68"/>
  <c r="R14" i="68"/>
  <c r="I38" i="68"/>
  <c r="J38" i="68"/>
  <c r="N38" i="68" s="1"/>
  <c r="R38" i="68" s="1"/>
  <c r="K38" i="68"/>
  <c r="O38" i="68" s="1"/>
  <c r="M38" i="68"/>
  <c r="Q38" i="68" s="1"/>
  <c r="H38" i="68"/>
  <c r="L38" i="68" s="1"/>
  <c r="P38" i="68" s="1"/>
  <c r="I37" i="68"/>
  <c r="M37" i="68" s="1"/>
  <c r="Q37" i="68" s="1"/>
  <c r="J37" i="68"/>
  <c r="N37" i="68" s="1"/>
  <c r="R37" i="68" s="1"/>
  <c r="K37" i="68"/>
  <c r="O37" i="68" s="1"/>
  <c r="H37" i="68"/>
  <c r="L37" i="68" s="1"/>
  <c r="P37" i="68" s="1"/>
  <c r="I36" i="68"/>
  <c r="M36" i="68" s="1"/>
  <c r="Q36" i="68" s="1"/>
  <c r="J36" i="68"/>
  <c r="N36" i="68" s="1"/>
  <c r="R36" i="68" s="1"/>
  <c r="K36" i="68"/>
  <c r="O36" i="68" s="1"/>
  <c r="H36" i="68"/>
  <c r="L36" i="68" s="1"/>
  <c r="P36" i="68" s="1"/>
  <c r="M33" i="68"/>
  <c r="Q33" i="68" s="1"/>
  <c r="N33" i="68"/>
  <c r="O33" i="68"/>
  <c r="I40" i="68"/>
  <c r="J40" i="68"/>
  <c r="K40" i="68"/>
  <c r="H40" i="68"/>
  <c r="BU16" i="13"/>
  <c r="I34" i="68"/>
  <c r="M34" i="68" s="1"/>
  <c r="Q34" i="68" s="1"/>
  <c r="J34" i="68"/>
  <c r="N34" i="68" s="1"/>
  <c r="K34" i="68"/>
  <c r="O34" i="68" s="1"/>
  <c r="H34" i="68"/>
  <c r="L34" i="68" s="1"/>
  <c r="P34" i="68" s="1"/>
  <c r="K35" i="68"/>
  <c r="O35" i="68" s="1"/>
  <c r="J35" i="68"/>
  <c r="N35" i="68" s="1"/>
  <c r="R35" i="68" s="1"/>
  <c r="I35" i="68"/>
  <c r="M35" i="68" s="1"/>
  <c r="Q35" i="68" s="1"/>
  <c r="H35" i="68"/>
  <c r="L35" i="68" s="1"/>
  <c r="J17" i="11"/>
  <c r="K17" i="11"/>
  <c r="L17" i="11"/>
  <c r="J18" i="11"/>
  <c r="K18" i="11"/>
  <c r="L18" i="11"/>
  <c r="J19" i="11"/>
  <c r="K19" i="11"/>
  <c r="L19" i="11"/>
  <c r="J20" i="11"/>
  <c r="K20" i="11"/>
  <c r="L20" i="11"/>
  <c r="J21" i="11"/>
  <c r="K21" i="11"/>
  <c r="L21" i="11"/>
  <c r="J22" i="11"/>
  <c r="K22" i="11"/>
  <c r="L22" i="11"/>
  <c r="J23" i="11"/>
  <c r="K23" i="11"/>
  <c r="L23" i="11"/>
  <c r="J24" i="11"/>
  <c r="K24" i="11"/>
  <c r="L24" i="11"/>
  <c r="J25" i="11"/>
  <c r="K25" i="11"/>
  <c r="L25" i="11"/>
  <c r="J26" i="11"/>
  <c r="K26" i="11"/>
  <c r="L26" i="11"/>
  <c r="J27" i="11"/>
  <c r="K27" i="11"/>
  <c r="L27" i="11"/>
  <c r="J28" i="11"/>
  <c r="K28" i="11"/>
  <c r="L28" i="11"/>
  <c r="J29" i="11"/>
  <c r="K29" i="11"/>
  <c r="L29" i="11"/>
  <c r="J30" i="11"/>
  <c r="K30" i="11"/>
  <c r="L30" i="11"/>
  <c r="J31" i="11"/>
  <c r="K31" i="11"/>
  <c r="L31" i="11"/>
  <c r="J32" i="11"/>
  <c r="K32" i="11"/>
  <c r="L32" i="11"/>
  <c r="J33" i="11"/>
  <c r="K33" i="11"/>
  <c r="L33" i="11"/>
  <c r="J34" i="11"/>
  <c r="K34" i="11"/>
  <c r="L34" i="11"/>
  <c r="J35" i="11"/>
  <c r="K35" i="11"/>
  <c r="L35" i="11"/>
  <c r="J36" i="11"/>
  <c r="K36" i="11"/>
  <c r="L36" i="11"/>
  <c r="J37" i="11"/>
  <c r="K37" i="11"/>
  <c r="L37" i="11"/>
  <c r="J38" i="11"/>
  <c r="K38" i="11"/>
  <c r="L38" i="11"/>
  <c r="J39" i="11"/>
  <c r="K39" i="11"/>
  <c r="L39" i="11"/>
  <c r="J40" i="11"/>
  <c r="K40" i="11"/>
  <c r="L40" i="11"/>
  <c r="J41" i="11"/>
  <c r="K41" i="11"/>
  <c r="L41" i="11"/>
  <c r="J42" i="11"/>
  <c r="K42" i="11"/>
  <c r="L42" i="11"/>
  <c r="J43" i="11"/>
  <c r="K43" i="11"/>
  <c r="L43" i="11"/>
  <c r="J44" i="11"/>
  <c r="K44" i="11"/>
  <c r="L44" i="11"/>
  <c r="J45" i="11"/>
  <c r="K45" i="11"/>
  <c r="L45" i="11"/>
  <c r="J46" i="11"/>
  <c r="K46" i="11"/>
  <c r="L46" i="11"/>
  <c r="J47" i="11"/>
  <c r="K47" i="11"/>
  <c r="L47" i="11"/>
  <c r="J48" i="11"/>
  <c r="K48" i="11"/>
  <c r="L48" i="11"/>
  <c r="J49" i="11"/>
  <c r="K49" i="11"/>
  <c r="L49" i="11"/>
  <c r="J50" i="11"/>
  <c r="K50" i="11"/>
  <c r="L50" i="11"/>
  <c r="J51" i="11"/>
  <c r="K51" i="11"/>
  <c r="L51" i="11"/>
  <c r="J52" i="11"/>
  <c r="K52" i="11"/>
  <c r="L52" i="11"/>
  <c r="J53" i="11"/>
  <c r="K53" i="11"/>
  <c r="L53" i="11"/>
  <c r="J54" i="11"/>
  <c r="K54" i="11"/>
  <c r="L54" i="11"/>
  <c r="J55" i="11"/>
  <c r="K55" i="11"/>
  <c r="L55" i="11"/>
  <c r="J56" i="11"/>
  <c r="K56" i="11"/>
  <c r="L56" i="11"/>
  <c r="J57" i="11"/>
  <c r="K57" i="11"/>
  <c r="L57" i="11"/>
  <c r="J58" i="11"/>
  <c r="K58" i="11"/>
  <c r="L58" i="11"/>
  <c r="J59" i="11"/>
  <c r="K59" i="11"/>
  <c r="L59" i="11"/>
  <c r="J60" i="11"/>
  <c r="K60" i="11"/>
  <c r="L60" i="11"/>
  <c r="J61" i="11"/>
  <c r="K61" i="11"/>
  <c r="L61" i="11"/>
  <c r="J62" i="11"/>
  <c r="K62" i="11"/>
  <c r="L62" i="11"/>
  <c r="J63" i="11"/>
  <c r="K63" i="11"/>
  <c r="L63" i="11"/>
  <c r="J64" i="11"/>
  <c r="K64" i="11"/>
  <c r="L64" i="11"/>
  <c r="J65" i="11"/>
  <c r="K65" i="11"/>
  <c r="L65" i="11"/>
  <c r="J66" i="11"/>
  <c r="K66" i="11"/>
  <c r="L66" i="11"/>
  <c r="J67" i="11"/>
  <c r="K67" i="11"/>
  <c r="L67" i="11"/>
  <c r="J68" i="11"/>
  <c r="K68" i="11"/>
  <c r="L68" i="11"/>
  <c r="J69" i="11"/>
  <c r="K69" i="11"/>
  <c r="L69" i="11"/>
  <c r="J70" i="11"/>
  <c r="K70" i="11"/>
  <c r="L70" i="11"/>
  <c r="J71" i="11"/>
  <c r="K71" i="11"/>
  <c r="L71" i="11"/>
  <c r="J72" i="11"/>
  <c r="K72" i="11"/>
  <c r="L72" i="11"/>
  <c r="J73" i="11"/>
  <c r="K73" i="11"/>
  <c r="L73" i="11"/>
  <c r="J74" i="11"/>
  <c r="K74" i="11"/>
  <c r="L74" i="11"/>
  <c r="J75" i="11"/>
  <c r="K75" i="11"/>
  <c r="L75" i="11"/>
  <c r="J76" i="11"/>
  <c r="K76" i="11"/>
  <c r="L76" i="11"/>
  <c r="J77" i="11"/>
  <c r="K77" i="11"/>
  <c r="L77" i="11"/>
  <c r="J78" i="11"/>
  <c r="K78" i="11"/>
  <c r="L78" i="11"/>
  <c r="J79" i="11"/>
  <c r="K79" i="11"/>
  <c r="L79" i="11"/>
  <c r="J80" i="11"/>
  <c r="K80" i="11"/>
  <c r="L80" i="11"/>
  <c r="J81" i="11"/>
  <c r="K81" i="11"/>
  <c r="L81" i="11"/>
  <c r="J82" i="11"/>
  <c r="K82" i="11"/>
  <c r="L82" i="11"/>
  <c r="J83" i="11"/>
  <c r="K83" i="11"/>
  <c r="L83" i="11"/>
  <c r="J84" i="11"/>
  <c r="K84" i="11"/>
  <c r="L84" i="11"/>
  <c r="J85" i="11"/>
  <c r="K85" i="11"/>
  <c r="L85" i="11"/>
  <c r="J86" i="11"/>
  <c r="K86" i="11"/>
  <c r="L86" i="11"/>
  <c r="J87" i="11"/>
  <c r="K87" i="11"/>
  <c r="L87" i="11"/>
  <c r="J88" i="11"/>
  <c r="K88" i="11"/>
  <c r="L88" i="11"/>
  <c r="J89" i="11"/>
  <c r="K89" i="11"/>
  <c r="L89" i="11"/>
  <c r="J90" i="11"/>
  <c r="K90" i="11"/>
  <c r="L90" i="11"/>
  <c r="J91" i="11"/>
  <c r="K91" i="11"/>
  <c r="L91" i="11"/>
  <c r="J92" i="11"/>
  <c r="K92" i="11"/>
  <c r="L92" i="11"/>
  <c r="J93" i="11"/>
  <c r="K93" i="11"/>
  <c r="L93" i="11"/>
  <c r="J94" i="11"/>
  <c r="K94" i="11"/>
  <c r="L94" i="11"/>
  <c r="J95" i="11"/>
  <c r="K95" i="11"/>
  <c r="L95" i="11"/>
  <c r="J96" i="11"/>
  <c r="K96" i="11"/>
  <c r="L96" i="11"/>
  <c r="J97" i="11"/>
  <c r="K97" i="11"/>
  <c r="L97" i="11"/>
  <c r="J98" i="11"/>
  <c r="K98" i="11"/>
  <c r="L98" i="11"/>
  <c r="J99" i="11"/>
  <c r="K99" i="11"/>
  <c r="L99" i="11"/>
  <c r="J100" i="11"/>
  <c r="K100" i="11"/>
  <c r="L100" i="11"/>
  <c r="J101" i="11"/>
  <c r="K101" i="11"/>
  <c r="L101" i="11"/>
  <c r="J102" i="11"/>
  <c r="K102" i="11"/>
  <c r="L102" i="11"/>
  <c r="J103" i="11"/>
  <c r="K103" i="11"/>
  <c r="L103" i="11"/>
  <c r="J104" i="11"/>
  <c r="K104" i="11"/>
  <c r="L104" i="11"/>
  <c r="J105" i="11"/>
  <c r="K105" i="11"/>
  <c r="L105" i="11"/>
  <c r="J106" i="11"/>
  <c r="K106" i="11"/>
  <c r="L106" i="11"/>
  <c r="J107" i="11"/>
  <c r="K107" i="11"/>
  <c r="L107" i="11"/>
  <c r="J108" i="11"/>
  <c r="K108" i="11"/>
  <c r="L108" i="11"/>
  <c r="K16" i="11"/>
  <c r="L16" i="11"/>
  <c r="G108" i="11"/>
  <c r="E50" i="68"/>
  <c r="J115" i="11"/>
  <c r="J113" i="11"/>
  <c r="B152" i="64"/>
  <c r="B151" i="64"/>
  <c r="B150" i="64"/>
  <c r="B149" i="64"/>
  <c r="AC32" i="47"/>
  <c r="AC31" i="47"/>
  <c r="AC30" i="47"/>
  <c r="AC29" i="47"/>
  <c r="D420" i="50"/>
  <c r="C421" i="50"/>
  <c r="C420" i="50"/>
  <c r="D421" i="50"/>
  <c r="C422" i="50"/>
  <c r="D422" i="50"/>
  <c r="C423" i="50"/>
  <c r="D423" i="50"/>
  <c r="B422" i="50"/>
  <c r="B423" i="50"/>
  <c r="B421" i="50"/>
  <c r="B420" i="50"/>
  <c r="C33" i="49"/>
  <c r="D33" i="49"/>
  <c r="C34" i="49"/>
  <c r="C35" i="49"/>
  <c r="D34" i="49"/>
  <c r="D35" i="49"/>
  <c r="D36" i="49"/>
  <c r="C36" i="49"/>
  <c r="Y48" i="18"/>
  <c r="Y47" i="18"/>
  <c r="CG15" i="13"/>
  <c r="CC14" i="13"/>
  <c r="CB15" i="13"/>
  <c r="CB16" i="13"/>
  <c r="CB14" i="13"/>
  <c r="BZ16" i="13"/>
  <c r="CA16" i="13"/>
  <c r="CA15" i="13"/>
  <c r="CA14" i="13"/>
  <c r="BZ14" i="13"/>
  <c r="CB13" i="13"/>
  <c r="CA13" i="13"/>
  <c r="CB12" i="13"/>
  <c r="CA12" i="13"/>
  <c r="CB11" i="13"/>
  <c r="CA11" i="13"/>
  <c r="BF11" i="13"/>
  <c r="BB11" i="13"/>
  <c r="BA11" i="13"/>
  <c r="AZ11" i="13"/>
  <c r="AY11" i="13"/>
  <c r="BE11" i="13"/>
  <c r="BD11" i="13"/>
  <c r="BC11" i="13"/>
  <c r="BZ11" i="13"/>
  <c r="BY11" i="13"/>
  <c r="M24" i="37"/>
  <c r="M25" i="37"/>
  <c r="M23" i="37"/>
  <c r="B195" i="30"/>
  <c r="B194" i="30"/>
  <c r="B193" i="30"/>
  <c r="C50" i="70"/>
  <c r="C49" i="70"/>
  <c r="C47" i="70"/>
  <c r="C48" i="70"/>
  <c r="D37" i="5"/>
  <c r="D28" i="5"/>
  <c r="C8" i="74"/>
  <c r="E8" i="74"/>
  <c r="G8" i="74"/>
  <c r="I8" i="74"/>
  <c r="K8" i="74"/>
  <c r="C9" i="74"/>
  <c r="D9" i="74"/>
  <c r="E9" i="74"/>
  <c r="F9" i="74"/>
  <c r="G9" i="74"/>
  <c r="H9" i="74"/>
  <c r="I9" i="74"/>
  <c r="J9" i="74"/>
  <c r="K9" i="74"/>
  <c r="L9" i="74"/>
  <c r="C10" i="74"/>
  <c r="D10" i="74"/>
  <c r="E10" i="74"/>
  <c r="F10" i="74"/>
  <c r="G10" i="74"/>
  <c r="H10" i="74"/>
  <c r="I10" i="74"/>
  <c r="J10" i="74"/>
  <c r="K10" i="74"/>
  <c r="L10" i="74"/>
  <c r="M10" i="74"/>
  <c r="A11" i="74"/>
  <c r="B11" i="74"/>
  <c r="C11" i="74"/>
  <c r="D11" i="74"/>
  <c r="E11" i="74"/>
  <c r="F11" i="74"/>
  <c r="G11" i="74"/>
  <c r="H11" i="74"/>
  <c r="I11" i="74"/>
  <c r="J11" i="74"/>
  <c r="K11" i="74"/>
  <c r="L11" i="74"/>
  <c r="M11" i="74"/>
  <c r="B12" i="74"/>
  <c r="C12" i="74"/>
  <c r="D12" i="74"/>
  <c r="E12" i="74"/>
  <c r="F12" i="74"/>
  <c r="G12" i="74"/>
  <c r="H12" i="74"/>
  <c r="I12" i="74"/>
  <c r="J12" i="74"/>
  <c r="K12" i="74"/>
  <c r="L12" i="74"/>
  <c r="M12" i="74"/>
  <c r="B13" i="74"/>
  <c r="C13" i="74"/>
  <c r="D13" i="74"/>
  <c r="E13" i="74"/>
  <c r="F13" i="74"/>
  <c r="G13" i="74"/>
  <c r="H13" i="74"/>
  <c r="I13" i="74"/>
  <c r="J13" i="74"/>
  <c r="K13" i="74"/>
  <c r="L13" i="74"/>
  <c r="M13" i="74"/>
  <c r="B14" i="74"/>
  <c r="C14" i="74"/>
  <c r="D14" i="74"/>
  <c r="E14" i="74"/>
  <c r="F14" i="74"/>
  <c r="G14" i="74"/>
  <c r="H14" i="74"/>
  <c r="I14" i="74"/>
  <c r="J14" i="74"/>
  <c r="K14" i="74"/>
  <c r="L14" i="74"/>
  <c r="M14" i="74"/>
  <c r="B15" i="74"/>
  <c r="C15" i="74"/>
  <c r="D15" i="74"/>
  <c r="E15" i="74"/>
  <c r="F15" i="74"/>
  <c r="G15" i="74"/>
  <c r="H15" i="74"/>
  <c r="I15" i="74"/>
  <c r="J15" i="74"/>
  <c r="K15" i="74"/>
  <c r="L15" i="74"/>
  <c r="M15" i="74"/>
  <c r="B16" i="74"/>
  <c r="C16" i="74"/>
  <c r="D16" i="74"/>
  <c r="E16" i="74"/>
  <c r="F16" i="74"/>
  <c r="G16" i="74"/>
  <c r="H16" i="74"/>
  <c r="I16" i="74"/>
  <c r="J16" i="74"/>
  <c r="K16" i="74"/>
  <c r="L16" i="74"/>
  <c r="M16" i="74"/>
  <c r="B17" i="74"/>
  <c r="C17" i="74"/>
  <c r="D17" i="74"/>
  <c r="E17" i="74"/>
  <c r="F17" i="74"/>
  <c r="G17" i="74"/>
  <c r="H17" i="74"/>
  <c r="I17" i="74"/>
  <c r="J17" i="74"/>
  <c r="K17" i="74"/>
  <c r="L17" i="74"/>
  <c r="M17" i="74"/>
  <c r="A18" i="74"/>
  <c r="B18" i="74"/>
  <c r="C18" i="74"/>
  <c r="D18" i="74"/>
  <c r="E18" i="74"/>
  <c r="F18" i="74"/>
  <c r="G18" i="74"/>
  <c r="H18" i="74"/>
  <c r="I18" i="74"/>
  <c r="J18" i="74"/>
  <c r="K18" i="74"/>
  <c r="L18" i="74"/>
  <c r="M18" i="74"/>
  <c r="B19" i="74"/>
  <c r="C19" i="74"/>
  <c r="D19" i="74"/>
  <c r="E19" i="74"/>
  <c r="F19" i="74"/>
  <c r="G19" i="74"/>
  <c r="H19" i="74"/>
  <c r="I19" i="74"/>
  <c r="J19" i="74"/>
  <c r="K19" i="74"/>
  <c r="L19" i="74"/>
  <c r="M19" i="74"/>
  <c r="B20" i="74"/>
  <c r="C20" i="74"/>
  <c r="D20" i="74"/>
  <c r="E20" i="74"/>
  <c r="F20" i="74"/>
  <c r="G20" i="74"/>
  <c r="H20" i="74"/>
  <c r="I20" i="74"/>
  <c r="J20" i="74"/>
  <c r="K20" i="74"/>
  <c r="L20" i="74"/>
  <c r="M20" i="74"/>
  <c r="B21" i="74"/>
  <c r="C21" i="74"/>
  <c r="D21" i="74"/>
  <c r="E21" i="74"/>
  <c r="F21" i="74"/>
  <c r="G21" i="74"/>
  <c r="H21" i="74"/>
  <c r="I21" i="74"/>
  <c r="J21" i="74"/>
  <c r="K21" i="74"/>
  <c r="L21" i="74"/>
  <c r="M21" i="74"/>
  <c r="B22" i="74"/>
  <c r="C22" i="74"/>
  <c r="D22" i="74"/>
  <c r="E22" i="74"/>
  <c r="F22" i="74"/>
  <c r="G22" i="74"/>
  <c r="H22" i="74"/>
  <c r="I22" i="74"/>
  <c r="J22" i="74"/>
  <c r="K22" i="74"/>
  <c r="L22" i="74"/>
  <c r="M22" i="74"/>
  <c r="B23" i="74"/>
  <c r="C23" i="74"/>
  <c r="Q23" i="74" s="1"/>
  <c r="D23" i="74"/>
  <c r="E23" i="74"/>
  <c r="F23" i="74"/>
  <c r="G23" i="74"/>
  <c r="H23" i="74"/>
  <c r="I23" i="74"/>
  <c r="J23" i="74"/>
  <c r="K23" i="74"/>
  <c r="L23" i="74"/>
  <c r="M23" i="74"/>
  <c r="B24" i="74"/>
  <c r="C24" i="74"/>
  <c r="D24" i="74"/>
  <c r="E24" i="74"/>
  <c r="F24" i="74"/>
  <c r="G24" i="74"/>
  <c r="H24" i="74"/>
  <c r="I24" i="74"/>
  <c r="J24" i="74"/>
  <c r="K24" i="74"/>
  <c r="L24" i="74"/>
  <c r="M24" i="74"/>
  <c r="B25" i="74"/>
  <c r="C25" i="74"/>
  <c r="Q25" i="74" s="1"/>
  <c r="D25" i="74"/>
  <c r="E25" i="74"/>
  <c r="F25" i="74"/>
  <c r="G25" i="74"/>
  <c r="H25" i="74"/>
  <c r="I25" i="74"/>
  <c r="J25" i="74"/>
  <c r="K25" i="74"/>
  <c r="L25" i="74"/>
  <c r="M25" i="74"/>
  <c r="B26" i="74"/>
  <c r="C26" i="74"/>
  <c r="D26" i="74"/>
  <c r="E26" i="74"/>
  <c r="F26" i="74"/>
  <c r="G26" i="74"/>
  <c r="H26" i="74"/>
  <c r="I26" i="74"/>
  <c r="J26" i="74"/>
  <c r="K26" i="74"/>
  <c r="L26" i="74"/>
  <c r="M26" i="74"/>
  <c r="B27" i="74"/>
  <c r="C27" i="74"/>
  <c r="Q27" i="74" s="1"/>
  <c r="D27" i="74"/>
  <c r="E27" i="74"/>
  <c r="F27" i="74"/>
  <c r="G27" i="74"/>
  <c r="H27" i="74"/>
  <c r="I27" i="74"/>
  <c r="J27" i="74"/>
  <c r="K27" i="74"/>
  <c r="L27" i="74"/>
  <c r="M27" i="74"/>
  <c r="B28" i="74"/>
  <c r="C28" i="74"/>
  <c r="D28" i="74"/>
  <c r="E28" i="74"/>
  <c r="F28" i="74"/>
  <c r="G28" i="74"/>
  <c r="H28" i="74"/>
  <c r="I28" i="74"/>
  <c r="J28" i="74"/>
  <c r="K28" i="74"/>
  <c r="L28" i="74"/>
  <c r="M28" i="74"/>
  <c r="B29" i="74"/>
  <c r="C29" i="74"/>
  <c r="Q29" i="74" s="1"/>
  <c r="D29" i="74"/>
  <c r="E29" i="74"/>
  <c r="F29" i="74"/>
  <c r="G29" i="74"/>
  <c r="H29" i="74"/>
  <c r="I29" i="74"/>
  <c r="J29" i="74"/>
  <c r="K29" i="74"/>
  <c r="L29" i="74"/>
  <c r="M29" i="74"/>
  <c r="A30" i="74"/>
  <c r="B30" i="74"/>
  <c r="C30" i="74"/>
  <c r="D30" i="74"/>
  <c r="E30" i="74"/>
  <c r="F30" i="74"/>
  <c r="G30" i="74"/>
  <c r="H30" i="74"/>
  <c r="I30" i="74"/>
  <c r="J30" i="74"/>
  <c r="K30" i="74"/>
  <c r="L30" i="74"/>
  <c r="M30" i="74"/>
  <c r="B31" i="74"/>
  <c r="C31" i="74"/>
  <c r="D31" i="74"/>
  <c r="E31" i="74"/>
  <c r="F31" i="74"/>
  <c r="G31" i="74"/>
  <c r="H31" i="74"/>
  <c r="I31" i="74"/>
  <c r="J31" i="74"/>
  <c r="K31" i="74"/>
  <c r="L31" i="74"/>
  <c r="M31" i="74"/>
  <c r="B32" i="74"/>
  <c r="C32" i="74"/>
  <c r="D32" i="74"/>
  <c r="E32" i="74"/>
  <c r="F32" i="74"/>
  <c r="G32" i="74"/>
  <c r="H32" i="74"/>
  <c r="I32" i="74"/>
  <c r="J32" i="74"/>
  <c r="K32" i="74"/>
  <c r="L32" i="74"/>
  <c r="M32" i="74"/>
  <c r="B33" i="74"/>
  <c r="C33" i="74"/>
  <c r="Q33" i="74" s="1"/>
  <c r="D33" i="74"/>
  <c r="E33" i="74"/>
  <c r="F33" i="74"/>
  <c r="G33" i="74"/>
  <c r="H33" i="74"/>
  <c r="I33" i="74"/>
  <c r="J33" i="74"/>
  <c r="K33" i="74"/>
  <c r="L33" i="74"/>
  <c r="M33" i="74"/>
  <c r="B34" i="74"/>
  <c r="C34" i="74"/>
  <c r="D34" i="74"/>
  <c r="E34" i="74"/>
  <c r="F34" i="74"/>
  <c r="G34" i="74"/>
  <c r="H34" i="74"/>
  <c r="I34" i="74"/>
  <c r="J34" i="74"/>
  <c r="K34" i="74"/>
  <c r="L34" i="74"/>
  <c r="M34" i="74"/>
  <c r="B35" i="74"/>
  <c r="C35" i="74"/>
  <c r="Q35" i="74" s="1"/>
  <c r="D35" i="74"/>
  <c r="E35" i="74"/>
  <c r="F35" i="74"/>
  <c r="G35" i="74"/>
  <c r="H35" i="74"/>
  <c r="I35" i="74"/>
  <c r="J35" i="74"/>
  <c r="K35" i="74"/>
  <c r="L35" i="74"/>
  <c r="M35" i="74"/>
  <c r="B36" i="74"/>
  <c r="C36" i="74"/>
  <c r="D36" i="74"/>
  <c r="E36" i="74"/>
  <c r="F36" i="74"/>
  <c r="G36" i="74"/>
  <c r="H36" i="74"/>
  <c r="I36" i="74"/>
  <c r="J36" i="74"/>
  <c r="K36" i="74"/>
  <c r="L36" i="74"/>
  <c r="M36" i="74"/>
  <c r="B37" i="74"/>
  <c r="C37" i="74"/>
  <c r="Q37" i="74" s="1"/>
  <c r="D37" i="74"/>
  <c r="E37" i="74"/>
  <c r="F37" i="74"/>
  <c r="G37" i="74"/>
  <c r="H37" i="74"/>
  <c r="I37" i="74"/>
  <c r="J37" i="74"/>
  <c r="K37" i="74"/>
  <c r="L37" i="74"/>
  <c r="M37" i="74"/>
  <c r="B38" i="74"/>
  <c r="C38" i="74"/>
  <c r="D38" i="74"/>
  <c r="E38" i="74"/>
  <c r="F38" i="74"/>
  <c r="G38" i="74"/>
  <c r="H38" i="74"/>
  <c r="I38" i="74"/>
  <c r="J38" i="74"/>
  <c r="K38" i="74"/>
  <c r="L38" i="74"/>
  <c r="M38" i="74"/>
  <c r="B39" i="74"/>
  <c r="C39" i="74"/>
  <c r="Q39" i="74" s="1"/>
  <c r="D39" i="74"/>
  <c r="E39" i="74"/>
  <c r="F39" i="74"/>
  <c r="G39" i="74"/>
  <c r="H39" i="74"/>
  <c r="I39" i="74"/>
  <c r="J39" i="74"/>
  <c r="K39" i="74"/>
  <c r="L39" i="74"/>
  <c r="M39" i="74"/>
  <c r="B40" i="74"/>
  <c r="C40" i="74"/>
  <c r="D40" i="74"/>
  <c r="E40" i="74"/>
  <c r="F40" i="74"/>
  <c r="G40" i="74"/>
  <c r="H40" i="74"/>
  <c r="I40" i="74"/>
  <c r="J40" i="74"/>
  <c r="K40" i="74"/>
  <c r="L40" i="74"/>
  <c r="M40" i="74"/>
  <c r="B41" i="74"/>
  <c r="C41" i="74"/>
  <c r="Q41" i="74" s="1"/>
  <c r="D41" i="74"/>
  <c r="E41" i="74"/>
  <c r="F41" i="74"/>
  <c r="G41" i="74"/>
  <c r="H41" i="74"/>
  <c r="I41" i="74"/>
  <c r="J41" i="74"/>
  <c r="K41" i="74"/>
  <c r="L41" i="74"/>
  <c r="M41" i="74"/>
  <c r="A42" i="74"/>
  <c r="B42" i="74"/>
  <c r="C42" i="74"/>
  <c r="D42" i="74"/>
  <c r="E42" i="74"/>
  <c r="F42" i="74"/>
  <c r="G42" i="74"/>
  <c r="H42" i="74"/>
  <c r="I42" i="74"/>
  <c r="J42" i="74"/>
  <c r="K42" i="74"/>
  <c r="L42" i="74"/>
  <c r="M42" i="74"/>
  <c r="B43" i="74"/>
  <c r="C43" i="74"/>
  <c r="D43" i="74"/>
  <c r="E43" i="74"/>
  <c r="F43" i="74"/>
  <c r="G43" i="74"/>
  <c r="H43" i="74"/>
  <c r="I43" i="74"/>
  <c r="J43" i="74"/>
  <c r="K43" i="74"/>
  <c r="L43" i="74"/>
  <c r="M43" i="74"/>
  <c r="B44" i="74"/>
  <c r="C44" i="74"/>
  <c r="D44" i="74"/>
  <c r="E44" i="74"/>
  <c r="F44" i="74"/>
  <c r="G44" i="74"/>
  <c r="H44" i="74"/>
  <c r="I44" i="74"/>
  <c r="J44" i="74"/>
  <c r="K44" i="74"/>
  <c r="L44" i="74"/>
  <c r="M44" i="74"/>
  <c r="B45" i="74"/>
  <c r="C45" i="74"/>
  <c r="D45" i="74"/>
  <c r="E45" i="74"/>
  <c r="F45" i="74"/>
  <c r="G45" i="74"/>
  <c r="H45" i="74"/>
  <c r="I45" i="74"/>
  <c r="J45" i="74"/>
  <c r="K45" i="74"/>
  <c r="L45" i="74"/>
  <c r="M45" i="74"/>
  <c r="B46" i="74"/>
  <c r="C46" i="74"/>
  <c r="D46" i="74"/>
  <c r="E46" i="74"/>
  <c r="F46" i="74"/>
  <c r="G46" i="74"/>
  <c r="H46" i="74"/>
  <c r="I46" i="74"/>
  <c r="J46" i="74"/>
  <c r="K46" i="74"/>
  <c r="L46" i="74"/>
  <c r="M46" i="74"/>
  <c r="B47" i="74"/>
  <c r="C47" i="74"/>
  <c r="D47" i="74"/>
  <c r="E47" i="74"/>
  <c r="F47" i="74"/>
  <c r="G47" i="74"/>
  <c r="H47" i="74"/>
  <c r="I47" i="74"/>
  <c r="J47" i="74"/>
  <c r="K47" i="74"/>
  <c r="L47" i="74"/>
  <c r="M47" i="74"/>
  <c r="B48" i="74"/>
  <c r="C48" i="74"/>
  <c r="D48" i="74"/>
  <c r="E48" i="74"/>
  <c r="F48" i="74"/>
  <c r="G48" i="74"/>
  <c r="H48" i="74"/>
  <c r="I48" i="74"/>
  <c r="J48" i="74"/>
  <c r="K48" i="74"/>
  <c r="L48" i="74"/>
  <c r="M48" i="74"/>
  <c r="B49" i="74"/>
  <c r="C49" i="74"/>
  <c r="D49" i="74"/>
  <c r="E49" i="74"/>
  <c r="F49" i="74"/>
  <c r="G49" i="74"/>
  <c r="H49" i="74"/>
  <c r="I49" i="74"/>
  <c r="J49" i="74"/>
  <c r="K49" i="74"/>
  <c r="L49" i="74"/>
  <c r="M49" i="74"/>
  <c r="B50" i="74"/>
  <c r="C50" i="74"/>
  <c r="D50" i="74"/>
  <c r="E50" i="74"/>
  <c r="F50" i="74"/>
  <c r="G50" i="74"/>
  <c r="H50" i="74"/>
  <c r="I50" i="74"/>
  <c r="J50" i="74"/>
  <c r="K50" i="74"/>
  <c r="L50" i="74"/>
  <c r="M50" i="74"/>
  <c r="B51" i="74"/>
  <c r="C51" i="74"/>
  <c r="D51" i="74"/>
  <c r="E51" i="74"/>
  <c r="F51" i="74"/>
  <c r="G51" i="74"/>
  <c r="H51" i="74"/>
  <c r="I51" i="74"/>
  <c r="J51" i="74"/>
  <c r="K51" i="74"/>
  <c r="L51" i="74"/>
  <c r="M51" i="74"/>
  <c r="B52" i="74"/>
  <c r="C52" i="74"/>
  <c r="D52" i="74"/>
  <c r="E52" i="74"/>
  <c r="F52" i="74"/>
  <c r="G52" i="74"/>
  <c r="H52" i="74"/>
  <c r="I52" i="74"/>
  <c r="J52" i="74"/>
  <c r="K52" i="74"/>
  <c r="L52" i="74"/>
  <c r="M52" i="74"/>
  <c r="B53" i="74"/>
  <c r="C53" i="74"/>
  <c r="D53" i="74"/>
  <c r="E53" i="74"/>
  <c r="F53" i="74"/>
  <c r="G53" i="74"/>
  <c r="H53" i="74"/>
  <c r="I53" i="74"/>
  <c r="J53" i="74"/>
  <c r="K53" i="74"/>
  <c r="L53" i="74"/>
  <c r="M53" i="74"/>
  <c r="A54" i="74"/>
  <c r="B54" i="74"/>
  <c r="C54" i="74"/>
  <c r="D54" i="74"/>
  <c r="E54" i="74"/>
  <c r="F54" i="74"/>
  <c r="G54" i="74"/>
  <c r="H54" i="74"/>
  <c r="I54" i="74"/>
  <c r="J54" i="74"/>
  <c r="K54" i="74"/>
  <c r="L54" i="74"/>
  <c r="M54" i="74"/>
  <c r="B55" i="74"/>
  <c r="C55" i="74"/>
  <c r="D55" i="74"/>
  <c r="E55" i="74"/>
  <c r="F55" i="74"/>
  <c r="G55" i="74"/>
  <c r="H55" i="74"/>
  <c r="I55" i="74"/>
  <c r="J55" i="74"/>
  <c r="K55" i="74"/>
  <c r="L55" i="74"/>
  <c r="M55" i="74"/>
  <c r="B56" i="74"/>
  <c r="C56" i="74"/>
  <c r="D56" i="74"/>
  <c r="E56" i="74"/>
  <c r="F56" i="74"/>
  <c r="G56" i="74"/>
  <c r="H56" i="74"/>
  <c r="I56" i="74"/>
  <c r="J56" i="74"/>
  <c r="K56" i="74"/>
  <c r="L56" i="74"/>
  <c r="M56" i="74"/>
  <c r="B57" i="74"/>
  <c r="C57" i="74"/>
  <c r="D57" i="74"/>
  <c r="E57" i="74"/>
  <c r="F57" i="74"/>
  <c r="G57" i="74"/>
  <c r="H57" i="74"/>
  <c r="I57" i="74"/>
  <c r="J57" i="74"/>
  <c r="K57" i="74"/>
  <c r="L57" i="74"/>
  <c r="M57" i="74"/>
  <c r="B58" i="74"/>
  <c r="C58" i="74"/>
  <c r="D58" i="74"/>
  <c r="E58" i="74"/>
  <c r="F58" i="74"/>
  <c r="G58" i="74"/>
  <c r="H58" i="74"/>
  <c r="I58" i="74"/>
  <c r="J58" i="74"/>
  <c r="K58" i="74"/>
  <c r="L58" i="74"/>
  <c r="M58" i="74"/>
  <c r="B59" i="74"/>
  <c r="C59" i="74"/>
  <c r="D59" i="74"/>
  <c r="E59" i="74"/>
  <c r="F59" i="74"/>
  <c r="G59" i="74"/>
  <c r="H59" i="74"/>
  <c r="I59" i="74"/>
  <c r="J59" i="74"/>
  <c r="K59" i="74"/>
  <c r="L59" i="74"/>
  <c r="M59" i="74"/>
  <c r="B60" i="74"/>
  <c r="C60" i="74"/>
  <c r="D60" i="74"/>
  <c r="E60" i="74"/>
  <c r="F60" i="74"/>
  <c r="G60" i="74"/>
  <c r="H60" i="74"/>
  <c r="I60" i="74"/>
  <c r="J60" i="74"/>
  <c r="K60" i="74"/>
  <c r="L60" i="74"/>
  <c r="M60" i="74"/>
  <c r="B61" i="74"/>
  <c r="C61" i="74"/>
  <c r="D61" i="74"/>
  <c r="E61" i="74"/>
  <c r="F61" i="74"/>
  <c r="G61" i="74"/>
  <c r="H61" i="74"/>
  <c r="I61" i="74"/>
  <c r="J61" i="74"/>
  <c r="K61" i="74"/>
  <c r="L61" i="74"/>
  <c r="M61" i="74"/>
  <c r="B62" i="74"/>
  <c r="C62" i="74"/>
  <c r="D62" i="74"/>
  <c r="E62" i="74"/>
  <c r="F62" i="74"/>
  <c r="G62" i="74"/>
  <c r="H62" i="74"/>
  <c r="I62" i="74"/>
  <c r="J62" i="74"/>
  <c r="K62" i="74"/>
  <c r="L62" i="74"/>
  <c r="M62" i="74"/>
  <c r="B63" i="74"/>
  <c r="C63" i="74"/>
  <c r="D63" i="74"/>
  <c r="E63" i="74"/>
  <c r="F63" i="74"/>
  <c r="G63" i="74"/>
  <c r="H63" i="74"/>
  <c r="I63" i="74"/>
  <c r="J63" i="74"/>
  <c r="K63" i="74"/>
  <c r="L63" i="74"/>
  <c r="M63" i="74"/>
  <c r="B64" i="74"/>
  <c r="C64" i="74"/>
  <c r="D64" i="74"/>
  <c r="E64" i="74"/>
  <c r="F64" i="74"/>
  <c r="G64" i="74"/>
  <c r="H64" i="74"/>
  <c r="I64" i="74"/>
  <c r="J64" i="74"/>
  <c r="K64" i="74"/>
  <c r="L64" i="74"/>
  <c r="M64" i="74"/>
  <c r="B65" i="74"/>
  <c r="C65" i="74"/>
  <c r="D65" i="74"/>
  <c r="E65" i="74"/>
  <c r="F65" i="74"/>
  <c r="G65" i="74"/>
  <c r="H65" i="74"/>
  <c r="I65" i="74"/>
  <c r="J65" i="74"/>
  <c r="K65" i="74"/>
  <c r="L65" i="74"/>
  <c r="M65" i="74"/>
  <c r="A66" i="74"/>
  <c r="B66" i="74"/>
  <c r="C66" i="74"/>
  <c r="Q66" i="74" s="1"/>
  <c r="D66" i="74"/>
  <c r="E66" i="74"/>
  <c r="F66" i="74"/>
  <c r="G66" i="74"/>
  <c r="H66" i="74"/>
  <c r="I66" i="74"/>
  <c r="J66" i="74"/>
  <c r="K66" i="74"/>
  <c r="L66" i="74"/>
  <c r="M66" i="74"/>
  <c r="B67" i="74"/>
  <c r="C67" i="74"/>
  <c r="D67" i="74"/>
  <c r="E67" i="74"/>
  <c r="F67" i="74"/>
  <c r="G67" i="74"/>
  <c r="H67" i="74"/>
  <c r="I67" i="74"/>
  <c r="J67" i="74"/>
  <c r="K67" i="74"/>
  <c r="L67" i="74"/>
  <c r="M67" i="74"/>
  <c r="B68" i="74"/>
  <c r="C68" i="74"/>
  <c r="Q68" i="74" s="1"/>
  <c r="D68" i="74"/>
  <c r="E68" i="74"/>
  <c r="F68" i="74"/>
  <c r="G68" i="74"/>
  <c r="H68" i="74"/>
  <c r="I68" i="74"/>
  <c r="J68" i="74"/>
  <c r="K68" i="74"/>
  <c r="L68" i="74"/>
  <c r="M68" i="74"/>
  <c r="B69" i="74"/>
  <c r="C69" i="74"/>
  <c r="D69" i="74"/>
  <c r="E69" i="74"/>
  <c r="F69" i="74"/>
  <c r="G69" i="74"/>
  <c r="H69" i="74"/>
  <c r="I69" i="74"/>
  <c r="J69" i="74"/>
  <c r="K69" i="74"/>
  <c r="L69" i="74"/>
  <c r="M69" i="74"/>
  <c r="B70" i="74"/>
  <c r="C70" i="74"/>
  <c r="Q70" i="74" s="1"/>
  <c r="D70" i="74"/>
  <c r="E70" i="74"/>
  <c r="F70" i="74"/>
  <c r="G70" i="74"/>
  <c r="H70" i="74"/>
  <c r="I70" i="74"/>
  <c r="J70" i="74"/>
  <c r="K70" i="74"/>
  <c r="L70" i="74"/>
  <c r="M70" i="74"/>
  <c r="B71" i="74"/>
  <c r="C71" i="74"/>
  <c r="D71" i="74"/>
  <c r="E71" i="74"/>
  <c r="F71" i="74"/>
  <c r="G71" i="74"/>
  <c r="H71" i="74"/>
  <c r="I71" i="74"/>
  <c r="J71" i="74"/>
  <c r="K71" i="74"/>
  <c r="L71" i="74"/>
  <c r="M71" i="74"/>
  <c r="B72" i="74"/>
  <c r="C72" i="74"/>
  <c r="D72" i="74"/>
  <c r="E72" i="74"/>
  <c r="F72" i="74"/>
  <c r="G72" i="74"/>
  <c r="R72" i="74" s="1"/>
  <c r="H72" i="74"/>
  <c r="I72" i="74"/>
  <c r="J72" i="74"/>
  <c r="K72" i="74"/>
  <c r="L72" i="74"/>
  <c r="M72" i="74"/>
  <c r="B73" i="74"/>
  <c r="C73" i="74"/>
  <c r="D73" i="74"/>
  <c r="E73" i="74"/>
  <c r="F73" i="74"/>
  <c r="G73" i="74"/>
  <c r="H73" i="74"/>
  <c r="I73" i="74"/>
  <c r="J73" i="74"/>
  <c r="K73" i="74"/>
  <c r="L73" i="74"/>
  <c r="M73" i="74"/>
  <c r="B74" i="74"/>
  <c r="C74" i="74"/>
  <c r="D74" i="74"/>
  <c r="E74" i="74"/>
  <c r="F74" i="74"/>
  <c r="G74" i="74"/>
  <c r="R74" i="74" s="1"/>
  <c r="H74" i="74"/>
  <c r="I74" i="74"/>
  <c r="J74" i="74"/>
  <c r="K74" i="74"/>
  <c r="L74" i="74"/>
  <c r="M74" i="74"/>
  <c r="B75" i="74"/>
  <c r="C75" i="74"/>
  <c r="D75" i="74"/>
  <c r="E75" i="74"/>
  <c r="F75" i="74"/>
  <c r="G75" i="74"/>
  <c r="H75" i="74"/>
  <c r="I75" i="74"/>
  <c r="J75" i="74"/>
  <c r="K75" i="74"/>
  <c r="L75" i="74"/>
  <c r="M75" i="74"/>
  <c r="B76" i="74"/>
  <c r="C76" i="74"/>
  <c r="D76" i="74"/>
  <c r="E76" i="74"/>
  <c r="F76" i="74"/>
  <c r="G76" i="74"/>
  <c r="R76" i="74" s="1"/>
  <c r="H76" i="74"/>
  <c r="I76" i="74"/>
  <c r="J76" i="74"/>
  <c r="K76" i="74"/>
  <c r="L76" i="74"/>
  <c r="M76" i="74"/>
  <c r="B77" i="74"/>
  <c r="C77" i="74"/>
  <c r="D77" i="74"/>
  <c r="E77" i="74"/>
  <c r="F77" i="74"/>
  <c r="G77" i="74"/>
  <c r="H77" i="74"/>
  <c r="I77" i="74"/>
  <c r="J77" i="74"/>
  <c r="K77" i="74"/>
  <c r="L77" i="74"/>
  <c r="M77" i="74"/>
  <c r="A78" i="74"/>
  <c r="B78" i="74"/>
  <c r="C78" i="74"/>
  <c r="Q78" i="74" s="1"/>
  <c r="D78" i="74"/>
  <c r="E78" i="74"/>
  <c r="F78" i="74"/>
  <c r="G78" i="74"/>
  <c r="R78" i="74" s="1"/>
  <c r="H78" i="74"/>
  <c r="I78" i="74"/>
  <c r="J78" i="74"/>
  <c r="K78" i="74"/>
  <c r="L78" i="74"/>
  <c r="M78" i="74"/>
  <c r="B79" i="74"/>
  <c r="C79" i="74"/>
  <c r="D79" i="74"/>
  <c r="E79" i="74"/>
  <c r="F79" i="74"/>
  <c r="G79" i="74"/>
  <c r="H79" i="74"/>
  <c r="I79" i="74"/>
  <c r="J79" i="74"/>
  <c r="K79" i="74"/>
  <c r="L79" i="74"/>
  <c r="M79" i="74"/>
  <c r="B80" i="74"/>
  <c r="C80" i="74"/>
  <c r="Q80" i="74" s="1"/>
  <c r="D80" i="74"/>
  <c r="E80" i="74"/>
  <c r="F80" i="74"/>
  <c r="G80" i="74"/>
  <c r="R80" i="74" s="1"/>
  <c r="H80" i="74"/>
  <c r="I80" i="74"/>
  <c r="J80" i="74"/>
  <c r="K80" i="74"/>
  <c r="L80" i="74"/>
  <c r="M80" i="74"/>
  <c r="B81" i="74"/>
  <c r="C81" i="74"/>
  <c r="D81" i="74"/>
  <c r="E81" i="74"/>
  <c r="F81" i="74"/>
  <c r="G81" i="74"/>
  <c r="H81" i="74"/>
  <c r="I81" i="74"/>
  <c r="J81" i="74"/>
  <c r="K81" i="74"/>
  <c r="L81" i="74"/>
  <c r="M81" i="74"/>
  <c r="B82" i="74"/>
  <c r="C82" i="74"/>
  <c r="Q82" i="74" s="1"/>
  <c r="D82" i="74"/>
  <c r="E82" i="74"/>
  <c r="F82" i="74"/>
  <c r="G82" i="74"/>
  <c r="R82" i="74" s="1"/>
  <c r="H82" i="74"/>
  <c r="I82" i="74"/>
  <c r="J82" i="74"/>
  <c r="K82" i="74"/>
  <c r="L82" i="74"/>
  <c r="M82" i="74"/>
  <c r="B83" i="74"/>
  <c r="C83" i="74"/>
  <c r="D83" i="74"/>
  <c r="E83" i="74"/>
  <c r="F83" i="74"/>
  <c r="G83" i="74"/>
  <c r="H83" i="74"/>
  <c r="I83" i="74"/>
  <c r="J83" i="74"/>
  <c r="K83" i="74"/>
  <c r="L83" i="74"/>
  <c r="M83" i="74"/>
  <c r="B84" i="74"/>
  <c r="C84" i="74"/>
  <c r="Q84" i="74" s="1"/>
  <c r="D84" i="74"/>
  <c r="E84" i="74"/>
  <c r="F84" i="74"/>
  <c r="G84" i="74"/>
  <c r="R84" i="74" s="1"/>
  <c r="H84" i="74"/>
  <c r="I84" i="74"/>
  <c r="J84" i="74"/>
  <c r="K84" i="74"/>
  <c r="L84" i="74"/>
  <c r="M84" i="74"/>
  <c r="B85" i="74"/>
  <c r="C85" i="74"/>
  <c r="D85" i="74"/>
  <c r="E85" i="74"/>
  <c r="F85" i="74"/>
  <c r="G85" i="74"/>
  <c r="H85" i="74"/>
  <c r="I85" i="74"/>
  <c r="J85" i="74"/>
  <c r="K85" i="74"/>
  <c r="L85" i="74"/>
  <c r="M85" i="74"/>
  <c r="B86" i="74"/>
  <c r="C86" i="74"/>
  <c r="Q86" i="74" s="1"/>
  <c r="D86" i="74"/>
  <c r="E86" i="74"/>
  <c r="F86" i="74"/>
  <c r="G86" i="74"/>
  <c r="R86" i="74" s="1"/>
  <c r="H86" i="74"/>
  <c r="I86" i="74"/>
  <c r="J86" i="74"/>
  <c r="K86" i="74"/>
  <c r="L86" i="74"/>
  <c r="M86" i="74"/>
  <c r="B87" i="74"/>
  <c r="C87" i="74"/>
  <c r="D87" i="74"/>
  <c r="E87" i="74"/>
  <c r="F87" i="74"/>
  <c r="G87" i="74"/>
  <c r="H87" i="74"/>
  <c r="I87" i="74"/>
  <c r="J87" i="74"/>
  <c r="K87" i="74"/>
  <c r="L87" i="74"/>
  <c r="M87" i="74"/>
  <c r="B88" i="74"/>
  <c r="C88" i="74"/>
  <c r="Q88" i="74" s="1"/>
  <c r="D88" i="74"/>
  <c r="E88" i="74"/>
  <c r="F88" i="74"/>
  <c r="G88" i="74"/>
  <c r="R88" i="74" s="1"/>
  <c r="H88" i="74"/>
  <c r="I88" i="74"/>
  <c r="J88" i="74"/>
  <c r="K88" i="74"/>
  <c r="L88" i="74"/>
  <c r="M88" i="74"/>
  <c r="B89" i="74"/>
  <c r="C89" i="74"/>
  <c r="D89" i="74"/>
  <c r="E89" i="74"/>
  <c r="F89" i="74"/>
  <c r="G89" i="74"/>
  <c r="H89" i="74"/>
  <c r="I89" i="74"/>
  <c r="J89" i="74"/>
  <c r="K89" i="74"/>
  <c r="L89" i="74"/>
  <c r="M89" i="74"/>
  <c r="A90" i="74"/>
  <c r="B90" i="74"/>
  <c r="C90" i="74"/>
  <c r="D90" i="74"/>
  <c r="E90" i="74"/>
  <c r="F90" i="74"/>
  <c r="G90" i="74"/>
  <c r="H90" i="74"/>
  <c r="I90" i="74"/>
  <c r="J90" i="74"/>
  <c r="K90" i="74"/>
  <c r="L90" i="74"/>
  <c r="M90" i="74"/>
  <c r="B91" i="74"/>
  <c r="C91" i="74"/>
  <c r="D91" i="74"/>
  <c r="E91" i="74"/>
  <c r="F91" i="74"/>
  <c r="G91" i="74"/>
  <c r="H91" i="74"/>
  <c r="I91" i="74"/>
  <c r="J91" i="74"/>
  <c r="K91" i="74"/>
  <c r="L91" i="74"/>
  <c r="M91" i="74"/>
  <c r="B92" i="74"/>
  <c r="C92" i="74"/>
  <c r="D92" i="74"/>
  <c r="E92" i="74"/>
  <c r="F92" i="74"/>
  <c r="G92" i="74"/>
  <c r="H92" i="74"/>
  <c r="I92" i="74"/>
  <c r="J92" i="74"/>
  <c r="K92" i="74"/>
  <c r="L92" i="74"/>
  <c r="M92" i="74"/>
  <c r="B93" i="74"/>
  <c r="C93" i="74"/>
  <c r="D93" i="74"/>
  <c r="E93" i="74"/>
  <c r="F93" i="74"/>
  <c r="G93" i="74"/>
  <c r="H93" i="74"/>
  <c r="I93" i="74"/>
  <c r="J93" i="74"/>
  <c r="K93" i="74"/>
  <c r="L93" i="74"/>
  <c r="M93" i="74"/>
  <c r="B94" i="74"/>
  <c r="C94" i="74"/>
  <c r="D94" i="74"/>
  <c r="E94" i="74"/>
  <c r="F94" i="74"/>
  <c r="G94" i="74"/>
  <c r="H94" i="74"/>
  <c r="I94" i="74"/>
  <c r="J94" i="74"/>
  <c r="K94" i="74"/>
  <c r="L94" i="74"/>
  <c r="M94" i="74"/>
  <c r="B95" i="74"/>
  <c r="C95" i="74"/>
  <c r="D95" i="74"/>
  <c r="E95" i="74"/>
  <c r="F95" i="74"/>
  <c r="G95" i="74"/>
  <c r="H95" i="74"/>
  <c r="I95" i="74"/>
  <c r="J95" i="74"/>
  <c r="K95" i="74"/>
  <c r="L95" i="74"/>
  <c r="M95" i="74"/>
  <c r="B96" i="74"/>
  <c r="C96" i="74"/>
  <c r="D96" i="74"/>
  <c r="E96" i="74"/>
  <c r="F96" i="74"/>
  <c r="G96" i="74"/>
  <c r="H96" i="74"/>
  <c r="I96" i="74"/>
  <c r="J96" i="74"/>
  <c r="K96" i="74"/>
  <c r="L96" i="74"/>
  <c r="M96" i="74"/>
  <c r="B97" i="74"/>
  <c r="C97" i="74"/>
  <c r="D97" i="74"/>
  <c r="E97" i="74"/>
  <c r="F97" i="74"/>
  <c r="G97" i="74"/>
  <c r="H97" i="74"/>
  <c r="I97" i="74"/>
  <c r="J97" i="74"/>
  <c r="K97" i="74"/>
  <c r="L97" i="74"/>
  <c r="M97" i="74"/>
  <c r="B98" i="74"/>
  <c r="C98" i="74"/>
  <c r="D98" i="74"/>
  <c r="E98" i="74"/>
  <c r="F98" i="74"/>
  <c r="G98" i="74"/>
  <c r="H98" i="74"/>
  <c r="I98" i="74"/>
  <c r="J98" i="74"/>
  <c r="K98" i="74"/>
  <c r="L98" i="74"/>
  <c r="M98" i="74"/>
  <c r="B99" i="74"/>
  <c r="C99" i="74"/>
  <c r="D99" i="74"/>
  <c r="E99" i="74"/>
  <c r="F99" i="74"/>
  <c r="G99" i="74"/>
  <c r="H99" i="74"/>
  <c r="I99" i="74"/>
  <c r="J99" i="74"/>
  <c r="K99" i="74"/>
  <c r="L99" i="74"/>
  <c r="M99" i="74"/>
  <c r="B100" i="74"/>
  <c r="C100" i="74"/>
  <c r="D100" i="74"/>
  <c r="E100" i="74"/>
  <c r="F100" i="74"/>
  <c r="G100" i="74"/>
  <c r="H100" i="74"/>
  <c r="I100" i="74"/>
  <c r="J100" i="74"/>
  <c r="K100" i="74"/>
  <c r="L100" i="74"/>
  <c r="M100" i="74"/>
  <c r="B101" i="74"/>
  <c r="C101" i="74"/>
  <c r="D101" i="74"/>
  <c r="E101" i="74"/>
  <c r="F101" i="74"/>
  <c r="G101" i="74"/>
  <c r="H101" i="74"/>
  <c r="I101" i="74"/>
  <c r="J101" i="74"/>
  <c r="K101" i="74"/>
  <c r="L101" i="74"/>
  <c r="M101" i="74"/>
  <c r="A102" i="74"/>
  <c r="B102" i="74"/>
  <c r="C102" i="74"/>
  <c r="D102" i="74"/>
  <c r="E102" i="74"/>
  <c r="F102" i="74"/>
  <c r="G102" i="74"/>
  <c r="H102" i="74"/>
  <c r="I102" i="74"/>
  <c r="J102" i="74"/>
  <c r="K102" i="74"/>
  <c r="L102" i="74"/>
  <c r="M102" i="74"/>
  <c r="B103" i="74"/>
  <c r="C103" i="74"/>
  <c r="D103" i="74"/>
  <c r="E103" i="74"/>
  <c r="F103" i="74"/>
  <c r="G103" i="74"/>
  <c r="H103" i="74"/>
  <c r="I103" i="74"/>
  <c r="J103" i="74"/>
  <c r="K103" i="74"/>
  <c r="L103" i="74"/>
  <c r="M103" i="74"/>
  <c r="B104" i="74"/>
  <c r="C104" i="74"/>
  <c r="D104" i="74"/>
  <c r="E104" i="74"/>
  <c r="F104" i="74"/>
  <c r="G104" i="74"/>
  <c r="H104" i="74"/>
  <c r="I104" i="74"/>
  <c r="J104" i="74"/>
  <c r="K104" i="74"/>
  <c r="L104" i="74"/>
  <c r="M104" i="74"/>
  <c r="B105" i="74"/>
  <c r="C105" i="74"/>
  <c r="D105" i="74"/>
  <c r="E105" i="74"/>
  <c r="F105" i="74"/>
  <c r="G105" i="74"/>
  <c r="H105" i="74"/>
  <c r="I105" i="74"/>
  <c r="J105" i="74"/>
  <c r="K105" i="74"/>
  <c r="L105" i="74"/>
  <c r="M105" i="74"/>
  <c r="B106" i="74"/>
  <c r="C106" i="74"/>
  <c r="D106" i="74"/>
  <c r="E106" i="74"/>
  <c r="F106" i="74"/>
  <c r="G106" i="74"/>
  <c r="H106" i="74"/>
  <c r="I106" i="74"/>
  <c r="J106" i="74"/>
  <c r="K106" i="74"/>
  <c r="L106" i="74"/>
  <c r="M106" i="74"/>
  <c r="B107" i="74"/>
  <c r="C107" i="74"/>
  <c r="D107" i="74"/>
  <c r="E107" i="74"/>
  <c r="F107" i="74"/>
  <c r="G107" i="74"/>
  <c r="H107" i="74"/>
  <c r="I107" i="74"/>
  <c r="J107" i="74"/>
  <c r="K107" i="74"/>
  <c r="L107" i="74"/>
  <c r="M107" i="74"/>
  <c r="B108" i="74"/>
  <c r="C108" i="74"/>
  <c r="D108" i="74"/>
  <c r="E108" i="74"/>
  <c r="F108" i="74"/>
  <c r="G108" i="74"/>
  <c r="H108" i="74"/>
  <c r="I108" i="74"/>
  <c r="J108" i="74"/>
  <c r="K108" i="74"/>
  <c r="L108" i="74"/>
  <c r="M108" i="74"/>
  <c r="B109" i="74"/>
  <c r="C109" i="74"/>
  <c r="D109" i="74"/>
  <c r="E109" i="74"/>
  <c r="F109" i="74"/>
  <c r="G109" i="74"/>
  <c r="H109" i="74"/>
  <c r="I109" i="74"/>
  <c r="J109" i="74"/>
  <c r="K109" i="74"/>
  <c r="L109" i="74"/>
  <c r="M109" i="74"/>
  <c r="B110" i="74"/>
  <c r="C110" i="74"/>
  <c r="D110" i="74"/>
  <c r="E110" i="74"/>
  <c r="F110" i="74"/>
  <c r="G110" i="74"/>
  <c r="H110" i="74"/>
  <c r="I110" i="74"/>
  <c r="J110" i="74"/>
  <c r="K110" i="74"/>
  <c r="L110" i="74"/>
  <c r="M110" i="74"/>
  <c r="B111" i="74"/>
  <c r="C111" i="74"/>
  <c r="D111" i="74"/>
  <c r="E111" i="74"/>
  <c r="F111" i="74"/>
  <c r="G111" i="74"/>
  <c r="H111" i="74"/>
  <c r="I111" i="74"/>
  <c r="J111" i="74"/>
  <c r="K111" i="74"/>
  <c r="L111" i="74"/>
  <c r="M111" i="74"/>
  <c r="B112" i="74"/>
  <c r="C112" i="74"/>
  <c r="D112" i="74"/>
  <c r="E112" i="74"/>
  <c r="F112" i="74"/>
  <c r="G112" i="74"/>
  <c r="H112" i="74"/>
  <c r="I112" i="74"/>
  <c r="J112" i="74"/>
  <c r="K112" i="74"/>
  <c r="L112" i="74"/>
  <c r="M112" i="74"/>
  <c r="B113" i="74"/>
  <c r="C113" i="74"/>
  <c r="D113" i="74"/>
  <c r="E113" i="74"/>
  <c r="F113" i="74"/>
  <c r="G113" i="74"/>
  <c r="H113" i="74"/>
  <c r="I113" i="74"/>
  <c r="J113" i="74"/>
  <c r="K113" i="74"/>
  <c r="L113" i="74"/>
  <c r="M113" i="74"/>
  <c r="A114" i="74"/>
  <c r="B114" i="74"/>
  <c r="C114" i="74"/>
  <c r="D114" i="74"/>
  <c r="E114" i="74"/>
  <c r="F114" i="74"/>
  <c r="G114" i="74"/>
  <c r="H114" i="74"/>
  <c r="I114" i="74"/>
  <c r="J114" i="74"/>
  <c r="K114" i="74"/>
  <c r="L114" i="74"/>
  <c r="M114" i="74"/>
  <c r="B115" i="74"/>
  <c r="C115" i="74"/>
  <c r="D115" i="74"/>
  <c r="E115" i="74"/>
  <c r="F115" i="74"/>
  <c r="G115" i="74"/>
  <c r="R115" i="74" s="1"/>
  <c r="H115" i="74"/>
  <c r="I115" i="74"/>
  <c r="J115" i="74"/>
  <c r="K115" i="74"/>
  <c r="L115" i="74"/>
  <c r="M115" i="74"/>
  <c r="B116" i="74"/>
  <c r="C116" i="74"/>
  <c r="D116" i="74"/>
  <c r="E116" i="74"/>
  <c r="F116" i="74"/>
  <c r="G116" i="74"/>
  <c r="H116" i="74"/>
  <c r="I116" i="74"/>
  <c r="J116" i="74"/>
  <c r="K116" i="74"/>
  <c r="L116" i="74"/>
  <c r="M116" i="74"/>
  <c r="B117" i="74"/>
  <c r="C117" i="74"/>
  <c r="D117" i="74"/>
  <c r="E117" i="74"/>
  <c r="F117" i="74"/>
  <c r="G117" i="74"/>
  <c r="R117" i="74" s="1"/>
  <c r="H117" i="74"/>
  <c r="I117" i="74"/>
  <c r="J117" i="74"/>
  <c r="K117" i="74"/>
  <c r="L117" i="74"/>
  <c r="M117" i="74"/>
  <c r="B118" i="74"/>
  <c r="C118" i="74"/>
  <c r="D118" i="74"/>
  <c r="E118" i="74"/>
  <c r="F118" i="74"/>
  <c r="G118" i="74"/>
  <c r="H118" i="74"/>
  <c r="I118" i="74"/>
  <c r="J118" i="74"/>
  <c r="K118" i="74"/>
  <c r="L118" i="74"/>
  <c r="M118" i="74"/>
  <c r="B119" i="74"/>
  <c r="C119" i="74"/>
  <c r="D119" i="74"/>
  <c r="E119" i="74"/>
  <c r="F119" i="74"/>
  <c r="G119" i="74"/>
  <c r="H119" i="74"/>
  <c r="I119" i="74"/>
  <c r="J119" i="74"/>
  <c r="K119" i="74"/>
  <c r="L119" i="74"/>
  <c r="M119" i="74"/>
  <c r="B120" i="74"/>
  <c r="C120" i="74"/>
  <c r="D120" i="74"/>
  <c r="E120" i="74"/>
  <c r="F120" i="74"/>
  <c r="G120" i="74"/>
  <c r="H120" i="74"/>
  <c r="I120" i="74"/>
  <c r="J120" i="74"/>
  <c r="K120" i="74"/>
  <c r="L120" i="74"/>
  <c r="M120" i="74"/>
  <c r="B121" i="74"/>
  <c r="C121" i="74"/>
  <c r="D121" i="74"/>
  <c r="E121" i="74"/>
  <c r="F121" i="74"/>
  <c r="G121" i="74"/>
  <c r="H121" i="74"/>
  <c r="I121" i="74"/>
  <c r="J121" i="74"/>
  <c r="K121" i="74"/>
  <c r="L121" i="74"/>
  <c r="M121" i="74"/>
  <c r="B122" i="74"/>
  <c r="C122" i="74"/>
  <c r="D122" i="74"/>
  <c r="E122" i="74"/>
  <c r="F122" i="74"/>
  <c r="G122" i="74"/>
  <c r="H122" i="74"/>
  <c r="I122" i="74"/>
  <c r="J122" i="74"/>
  <c r="K122" i="74"/>
  <c r="L122" i="74"/>
  <c r="M122" i="74"/>
  <c r="B123" i="74"/>
  <c r="C123" i="74"/>
  <c r="D123" i="74"/>
  <c r="E123" i="74"/>
  <c r="F123" i="74"/>
  <c r="G123" i="74"/>
  <c r="H123" i="74"/>
  <c r="I123" i="74"/>
  <c r="J123" i="74"/>
  <c r="K123" i="74"/>
  <c r="L123" i="74"/>
  <c r="M123" i="74"/>
  <c r="B124" i="74"/>
  <c r="C124" i="74"/>
  <c r="D124" i="74"/>
  <c r="E124" i="74"/>
  <c r="F124" i="74"/>
  <c r="G124" i="74"/>
  <c r="H124" i="74"/>
  <c r="I124" i="74"/>
  <c r="J124" i="74"/>
  <c r="K124" i="74"/>
  <c r="L124" i="74"/>
  <c r="M124" i="74"/>
  <c r="B125" i="74"/>
  <c r="C125" i="74"/>
  <c r="D125" i="74"/>
  <c r="E125" i="74"/>
  <c r="F125" i="74"/>
  <c r="G125" i="74"/>
  <c r="H125" i="74"/>
  <c r="I125" i="74"/>
  <c r="J125" i="74"/>
  <c r="K125" i="74"/>
  <c r="L125" i="74"/>
  <c r="M125" i="74"/>
  <c r="A126" i="74"/>
  <c r="B126" i="74"/>
  <c r="C126" i="74"/>
  <c r="D126" i="74"/>
  <c r="E126" i="74"/>
  <c r="F126" i="74"/>
  <c r="G126" i="74"/>
  <c r="H126" i="74"/>
  <c r="I126" i="74"/>
  <c r="J126" i="74"/>
  <c r="K126" i="74"/>
  <c r="L126" i="74"/>
  <c r="M126" i="74"/>
  <c r="B127" i="74"/>
  <c r="C127" i="74"/>
  <c r="Q127" i="74" s="1"/>
  <c r="D127" i="74"/>
  <c r="E127" i="74"/>
  <c r="F127" i="74"/>
  <c r="G127" i="74"/>
  <c r="R127" i="74" s="1"/>
  <c r="H127" i="74"/>
  <c r="I127" i="74"/>
  <c r="J127" i="74"/>
  <c r="K127" i="74"/>
  <c r="L127" i="74"/>
  <c r="M127" i="74"/>
  <c r="B128" i="74"/>
  <c r="C128" i="74"/>
  <c r="D128" i="74"/>
  <c r="E128" i="74"/>
  <c r="F128" i="74"/>
  <c r="G128" i="74"/>
  <c r="H128" i="74"/>
  <c r="I128" i="74"/>
  <c r="J128" i="74"/>
  <c r="K128" i="74"/>
  <c r="L128" i="74"/>
  <c r="M128" i="74"/>
  <c r="B129" i="74"/>
  <c r="C129" i="74"/>
  <c r="Q129" i="74" s="1"/>
  <c r="D129" i="74"/>
  <c r="E129" i="74"/>
  <c r="F129" i="74"/>
  <c r="G129" i="74"/>
  <c r="R129" i="74" s="1"/>
  <c r="H129" i="74"/>
  <c r="I129" i="74"/>
  <c r="J129" i="74"/>
  <c r="K129" i="74"/>
  <c r="L129" i="74"/>
  <c r="M129" i="74"/>
  <c r="B130" i="74"/>
  <c r="C130" i="74"/>
  <c r="D130" i="74"/>
  <c r="E130" i="74"/>
  <c r="F130" i="74"/>
  <c r="G130" i="74"/>
  <c r="H130" i="74"/>
  <c r="I130" i="74"/>
  <c r="J130" i="74"/>
  <c r="K130" i="74"/>
  <c r="L130" i="74"/>
  <c r="M130" i="74"/>
  <c r="B131" i="74"/>
  <c r="C131" i="74"/>
  <c r="Q131" i="74" s="1"/>
  <c r="D131" i="74"/>
  <c r="E131" i="74"/>
  <c r="F131" i="74"/>
  <c r="G131" i="74"/>
  <c r="R131" i="74" s="1"/>
  <c r="H131" i="74"/>
  <c r="I131" i="74"/>
  <c r="J131" i="74"/>
  <c r="K131" i="74"/>
  <c r="L131" i="74"/>
  <c r="M131" i="74"/>
  <c r="B132" i="74"/>
  <c r="C132" i="74"/>
  <c r="D132" i="74"/>
  <c r="E132" i="74"/>
  <c r="F132" i="74"/>
  <c r="G132" i="74"/>
  <c r="H132" i="74"/>
  <c r="I132" i="74"/>
  <c r="S132" i="74" s="1"/>
  <c r="J132" i="74"/>
  <c r="K132" i="74"/>
  <c r="L132" i="74"/>
  <c r="M132" i="74"/>
  <c r="B133" i="74"/>
  <c r="C133" i="74"/>
  <c r="Q133" i="74" s="1"/>
  <c r="D133" i="74"/>
  <c r="E133" i="74"/>
  <c r="F133" i="74"/>
  <c r="G133" i="74"/>
  <c r="R133" i="74" s="1"/>
  <c r="H133" i="74"/>
  <c r="I133" i="74"/>
  <c r="J133" i="74"/>
  <c r="K133" i="74"/>
  <c r="L133" i="74"/>
  <c r="M133" i="74"/>
  <c r="B134" i="74"/>
  <c r="C134" i="74"/>
  <c r="D134" i="74"/>
  <c r="E134" i="74"/>
  <c r="F134" i="74"/>
  <c r="G134" i="74"/>
  <c r="H134" i="74"/>
  <c r="I134" i="74"/>
  <c r="S134" i="74" s="1"/>
  <c r="J134" i="74"/>
  <c r="K134" i="74"/>
  <c r="L134" i="74"/>
  <c r="M134" i="74"/>
  <c r="B135" i="74"/>
  <c r="C135" i="74"/>
  <c r="Q135" i="74" s="1"/>
  <c r="D135" i="74"/>
  <c r="E135" i="74"/>
  <c r="F135" i="74"/>
  <c r="G135" i="74"/>
  <c r="R135" i="74" s="1"/>
  <c r="H135" i="74"/>
  <c r="I135" i="74"/>
  <c r="J135" i="74"/>
  <c r="K135" i="74"/>
  <c r="L135" i="74"/>
  <c r="M135" i="74"/>
  <c r="B136" i="74"/>
  <c r="C136" i="74"/>
  <c r="D136" i="74"/>
  <c r="E136" i="74"/>
  <c r="F136" i="74"/>
  <c r="G136" i="74"/>
  <c r="H136" i="74"/>
  <c r="I136" i="74"/>
  <c r="S136" i="74" s="1"/>
  <c r="J136" i="74"/>
  <c r="K136" i="74"/>
  <c r="L136" i="74"/>
  <c r="M136" i="74"/>
  <c r="B137" i="74"/>
  <c r="C137" i="74"/>
  <c r="Q137" i="74" s="1"/>
  <c r="D137" i="74"/>
  <c r="E137" i="74"/>
  <c r="F137" i="74"/>
  <c r="G137" i="74"/>
  <c r="R137" i="74" s="1"/>
  <c r="H137" i="74"/>
  <c r="I137" i="74"/>
  <c r="J137" i="74"/>
  <c r="K137" i="74"/>
  <c r="L137" i="74"/>
  <c r="M137" i="74"/>
  <c r="A138" i="74"/>
  <c r="B138" i="74"/>
  <c r="C138" i="74"/>
  <c r="D138" i="74"/>
  <c r="E138" i="74"/>
  <c r="F138" i="74"/>
  <c r="G138" i="74"/>
  <c r="H138" i="74"/>
  <c r="I138" i="74"/>
  <c r="J138" i="74"/>
  <c r="K138" i="74"/>
  <c r="L138" i="74"/>
  <c r="M138" i="74"/>
  <c r="B139" i="74"/>
  <c r="C139" i="74"/>
  <c r="D139" i="74"/>
  <c r="E139" i="74"/>
  <c r="F139" i="74"/>
  <c r="G139" i="74"/>
  <c r="H139" i="74"/>
  <c r="I139" i="74"/>
  <c r="J139" i="74"/>
  <c r="K139" i="74"/>
  <c r="L139" i="74"/>
  <c r="M139" i="74"/>
  <c r="B140" i="74"/>
  <c r="C140" i="74"/>
  <c r="D140" i="74"/>
  <c r="E140" i="74"/>
  <c r="F140" i="74"/>
  <c r="G140" i="74"/>
  <c r="H140" i="74"/>
  <c r="I140" i="74"/>
  <c r="J140" i="74"/>
  <c r="K140" i="74"/>
  <c r="L140" i="74"/>
  <c r="M140" i="74"/>
  <c r="B141" i="74"/>
  <c r="C141" i="74"/>
  <c r="D141" i="74"/>
  <c r="E141" i="74"/>
  <c r="F141" i="74"/>
  <c r="G141" i="74"/>
  <c r="H141" i="74"/>
  <c r="I141" i="74"/>
  <c r="J141" i="74"/>
  <c r="K141" i="74"/>
  <c r="L141" i="74"/>
  <c r="M141" i="74"/>
  <c r="B142" i="74"/>
  <c r="C142" i="74"/>
  <c r="D142" i="74"/>
  <c r="E142" i="74"/>
  <c r="F142" i="74"/>
  <c r="G142" i="74"/>
  <c r="H142" i="74"/>
  <c r="I142" i="74"/>
  <c r="J142" i="74"/>
  <c r="K142" i="74"/>
  <c r="L142" i="74"/>
  <c r="M142" i="74"/>
  <c r="B143" i="74"/>
  <c r="C143" i="74"/>
  <c r="D143" i="74"/>
  <c r="E143" i="74"/>
  <c r="F143" i="74"/>
  <c r="G143" i="74"/>
  <c r="H143" i="74"/>
  <c r="I143" i="74"/>
  <c r="J143" i="74"/>
  <c r="K143" i="74"/>
  <c r="L143" i="74"/>
  <c r="M143" i="74"/>
  <c r="B144" i="74"/>
  <c r="C144" i="74"/>
  <c r="D144" i="74"/>
  <c r="E144" i="74"/>
  <c r="F144" i="74"/>
  <c r="G144" i="74"/>
  <c r="H144" i="74"/>
  <c r="I144" i="74"/>
  <c r="J144" i="74"/>
  <c r="K144" i="74"/>
  <c r="L144" i="74"/>
  <c r="M144" i="74"/>
  <c r="B145" i="74"/>
  <c r="C145" i="74"/>
  <c r="D145" i="74"/>
  <c r="E145" i="74"/>
  <c r="F145" i="74"/>
  <c r="G145" i="74"/>
  <c r="H145" i="74"/>
  <c r="I145" i="74"/>
  <c r="J145" i="74"/>
  <c r="K145" i="74"/>
  <c r="L145" i="74"/>
  <c r="M145" i="74"/>
  <c r="B146" i="74"/>
  <c r="C146" i="74"/>
  <c r="D146" i="74"/>
  <c r="E146" i="74"/>
  <c r="F146" i="74"/>
  <c r="G146" i="74"/>
  <c r="H146" i="74"/>
  <c r="I146" i="74"/>
  <c r="J146" i="74"/>
  <c r="K146" i="74"/>
  <c r="L146" i="74"/>
  <c r="M146" i="74"/>
  <c r="B147" i="74"/>
  <c r="C147" i="74"/>
  <c r="D147" i="74"/>
  <c r="E147" i="74"/>
  <c r="F147" i="74"/>
  <c r="G147" i="74"/>
  <c r="H147" i="74"/>
  <c r="I147" i="74"/>
  <c r="J147" i="74"/>
  <c r="K147" i="74"/>
  <c r="L147" i="74"/>
  <c r="M147" i="74"/>
  <c r="B148" i="74"/>
  <c r="C148" i="74"/>
  <c r="D148" i="74"/>
  <c r="E148" i="74"/>
  <c r="F148" i="74"/>
  <c r="G148" i="74"/>
  <c r="H148" i="74"/>
  <c r="I148" i="74"/>
  <c r="J148" i="74"/>
  <c r="K148" i="74"/>
  <c r="L148" i="74"/>
  <c r="M148" i="74"/>
  <c r="B149" i="74"/>
  <c r="C149" i="74"/>
  <c r="D149" i="74"/>
  <c r="E149" i="74"/>
  <c r="F149" i="74"/>
  <c r="G149" i="74"/>
  <c r="H149" i="74"/>
  <c r="I149" i="74"/>
  <c r="J149" i="74"/>
  <c r="K149" i="74"/>
  <c r="L149" i="74"/>
  <c r="M149" i="74"/>
  <c r="A150" i="74"/>
  <c r="B150" i="74"/>
  <c r="C150" i="74"/>
  <c r="D150" i="74"/>
  <c r="E150" i="74"/>
  <c r="F150" i="74"/>
  <c r="G150" i="74"/>
  <c r="H150" i="74"/>
  <c r="I150" i="74"/>
  <c r="J150" i="74"/>
  <c r="K150" i="74"/>
  <c r="L150" i="74"/>
  <c r="M150" i="74"/>
  <c r="B151" i="74"/>
  <c r="C151" i="74"/>
  <c r="D151" i="74"/>
  <c r="E151" i="74"/>
  <c r="F151" i="74"/>
  <c r="G151" i="74"/>
  <c r="H151" i="74"/>
  <c r="I151" i="74"/>
  <c r="S151" i="74" s="1"/>
  <c r="J151" i="74"/>
  <c r="K151" i="74"/>
  <c r="L151" i="74"/>
  <c r="M151" i="74"/>
  <c r="B152" i="74"/>
  <c r="C152" i="74"/>
  <c r="D152" i="74"/>
  <c r="E152" i="74"/>
  <c r="F152" i="74"/>
  <c r="G152" i="74"/>
  <c r="H152" i="74"/>
  <c r="I152" i="74"/>
  <c r="J152" i="74"/>
  <c r="K152" i="74"/>
  <c r="L152" i="74"/>
  <c r="M152" i="74"/>
  <c r="B153" i="74"/>
  <c r="C153" i="74"/>
  <c r="D153" i="74"/>
  <c r="E153" i="74"/>
  <c r="F153" i="74"/>
  <c r="G153" i="74"/>
  <c r="H153" i="74"/>
  <c r="I153" i="74"/>
  <c r="S153" i="74" s="1"/>
  <c r="J153" i="74"/>
  <c r="K153" i="74"/>
  <c r="L153" i="74"/>
  <c r="M153" i="74"/>
  <c r="B154" i="74"/>
  <c r="C154" i="74"/>
  <c r="D154" i="74"/>
  <c r="E154" i="74"/>
  <c r="F154" i="74"/>
  <c r="G154" i="74"/>
  <c r="H154" i="74"/>
  <c r="I154" i="74"/>
  <c r="J154" i="74"/>
  <c r="K154" i="74"/>
  <c r="L154" i="74"/>
  <c r="M154" i="74"/>
  <c r="B155" i="74"/>
  <c r="C155" i="74"/>
  <c r="D155" i="74"/>
  <c r="E155" i="74"/>
  <c r="F155" i="74"/>
  <c r="G155" i="74"/>
  <c r="H155" i="74"/>
  <c r="I155" i="74"/>
  <c r="S155" i="74" s="1"/>
  <c r="J155" i="74"/>
  <c r="K155" i="74"/>
  <c r="L155" i="74"/>
  <c r="M155" i="74"/>
  <c r="B156" i="74"/>
  <c r="C156" i="74"/>
  <c r="D156" i="74"/>
  <c r="E156" i="74"/>
  <c r="F156" i="74"/>
  <c r="G156" i="74"/>
  <c r="H156" i="74"/>
  <c r="I156" i="74"/>
  <c r="J156" i="74"/>
  <c r="K156" i="74"/>
  <c r="L156" i="74"/>
  <c r="M156" i="74"/>
  <c r="B157" i="74"/>
  <c r="C157" i="74"/>
  <c r="D157" i="74"/>
  <c r="E157" i="74"/>
  <c r="F157" i="74"/>
  <c r="G157" i="74"/>
  <c r="H157" i="74"/>
  <c r="I157" i="74"/>
  <c r="S157" i="74" s="1"/>
  <c r="J157" i="74"/>
  <c r="K157" i="74"/>
  <c r="L157" i="74"/>
  <c r="M157" i="74"/>
  <c r="B158" i="74"/>
  <c r="C158" i="74"/>
  <c r="D158" i="74"/>
  <c r="E158" i="74"/>
  <c r="F158" i="74"/>
  <c r="G158" i="74"/>
  <c r="H158" i="74"/>
  <c r="I158" i="74"/>
  <c r="J158" i="74"/>
  <c r="K158" i="74"/>
  <c r="L158" i="74"/>
  <c r="M158" i="74"/>
  <c r="B159" i="74"/>
  <c r="C159" i="74"/>
  <c r="D159" i="74"/>
  <c r="E159" i="74"/>
  <c r="F159" i="74"/>
  <c r="G159" i="74"/>
  <c r="H159" i="74"/>
  <c r="I159" i="74"/>
  <c r="S159" i="74" s="1"/>
  <c r="J159" i="74"/>
  <c r="K159" i="74"/>
  <c r="L159" i="74"/>
  <c r="M159" i="74"/>
  <c r="B160" i="74"/>
  <c r="C160" i="74"/>
  <c r="D160" i="74"/>
  <c r="E160" i="74"/>
  <c r="F160" i="74"/>
  <c r="G160" i="74"/>
  <c r="H160" i="74"/>
  <c r="I160" i="74"/>
  <c r="J160" i="74"/>
  <c r="K160" i="74"/>
  <c r="L160" i="74"/>
  <c r="M160" i="74"/>
  <c r="B161" i="74"/>
  <c r="C161" i="74"/>
  <c r="D161" i="74"/>
  <c r="E161" i="74"/>
  <c r="F161" i="74"/>
  <c r="G161" i="74"/>
  <c r="H161" i="74"/>
  <c r="I161" i="74"/>
  <c r="S161" i="74" s="1"/>
  <c r="J161" i="74"/>
  <c r="K161" i="74"/>
  <c r="L161" i="74"/>
  <c r="M161" i="74"/>
  <c r="A162" i="74"/>
  <c r="B162" i="74"/>
  <c r="C162" i="74"/>
  <c r="D162" i="74"/>
  <c r="E162" i="74"/>
  <c r="F162" i="74"/>
  <c r="G162" i="74"/>
  <c r="H162" i="74"/>
  <c r="I162" i="74"/>
  <c r="J162" i="74"/>
  <c r="K162" i="74"/>
  <c r="L162" i="74"/>
  <c r="M162" i="74"/>
  <c r="B163" i="74"/>
  <c r="C163" i="74"/>
  <c r="D163" i="74"/>
  <c r="E163" i="74"/>
  <c r="F163" i="74"/>
  <c r="G163" i="74"/>
  <c r="H163" i="74"/>
  <c r="I163" i="74"/>
  <c r="S163" i="74" s="1"/>
  <c r="J163" i="74"/>
  <c r="K163" i="74"/>
  <c r="L163" i="74"/>
  <c r="M163" i="74"/>
  <c r="B164" i="74"/>
  <c r="C164" i="74"/>
  <c r="D164" i="74"/>
  <c r="E164" i="74"/>
  <c r="F164" i="74"/>
  <c r="G164" i="74"/>
  <c r="H164" i="74"/>
  <c r="I164" i="74"/>
  <c r="J164" i="74"/>
  <c r="K164" i="74"/>
  <c r="L164" i="74"/>
  <c r="M164" i="74"/>
  <c r="B165" i="74"/>
  <c r="C165" i="74"/>
  <c r="D165" i="74"/>
  <c r="E165" i="74"/>
  <c r="F165" i="74"/>
  <c r="G165" i="74"/>
  <c r="H165" i="74"/>
  <c r="I165" i="74"/>
  <c r="S165" i="74" s="1"/>
  <c r="J165" i="74"/>
  <c r="K165" i="74"/>
  <c r="L165" i="74"/>
  <c r="M165" i="74"/>
  <c r="B166" i="74"/>
  <c r="C166" i="74"/>
  <c r="D166" i="74"/>
  <c r="E166" i="74"/>
  <c r="F166" i="74"/>
  <c r="G166" i="74"/>
  <c r="H166" i="74"/>
  <c r="I166" i="74"/>
  <c r="J166" i="74"/>
  <c r="K166" i="74"/>
  <c r="L166" i="74"/>
  <c r="M166" i="74"/>
  <c r="B167" i="74"/>
  <c r="C167" i="74"/>
  <c r="D167" i="74"/>
  <c r="E167" i="74"/>
  <c r="F167" i="74"/>
  <c r="G167" i="74"/>
  <c r="H167" i="74"/>
  <c r="I167" i="74"/>
  <c r="S167" i="74" s="1"/>
  <c r="J167" i="74"/>
  <c r="K167" i="74"/>
  <c r="L167" i="74"/>
  <c r="M167" i="74"/>
  <c r="B168" i="74"/>
  <c r="C168" i="74"/>
  <c r="D168" i="74"/>
  <c r="E168" i="74"/>
  <c r="F168" i="74"/>
  <c r="G168" i="74"/>
  <c r="H168" i="74"/>
  <c r="I168" i="74"/>
  <c r="J168" i="74"/>
  <c r="K168" i="74"/>
  <c r="L168" i="74"/>
  <c r="M168" i="74"/>
  <c r="B169" i="74"/>
  <c r="C169" i="74"/>
  <c r="D169" i="74"/>
  <c r="E169" i="74"/>
  <c r="F169" i="74"/>
  <c r="G169" i="74"/>
  <c r="H169" i="74"/>
  <c r="I169" i="74"/>
  <c r="S169" i="74" s="1"/>
  <c r="J169" i="74"/>
  <c r="K169" i="74"/>
  <c r="L169" i="74"/>
  <c r="M169" i="74"/>
  <c r="B170" i="74"/>
  <c r="C170" i="74"/>
  <c r="D170" i="74"/>
  <c r="E170" i="74"/>
  <c r="F170" i="74"/>
  <c r="G170" i="74"/>
  <c r="H170" i="74"/>
  <c r="I170" i="74"/>
  <c r="J170" i="74"/>
  <c r="K170" i="74"/>
  <c r="L170" i="74"/>
  <c r="M170" i="74"/>
  <c r="B171" i="74"/>
  <c r="C171" i="74"/>
  <c r="D171" i="74"/>
  <c r="E171" i="74"/>
  <c r="F171" i="74"/>
  <c r="G171" i="74"/>
  <c r="H171" i="74"/>
  <c r="I171" i="74"/>
  <c r="S171" i="74" s="1"/>
  <c r="J171" i="74"/>
  <c r="K171" i="74"/>
  <c r="L171" i="74"/>
  <c r="M171" i="74"/>
  <c r="B172" i="74"/>
  <c r="C172" i="74"/>
  <c r="D172" i="74"/>
  <c r="E172" i="74"/>
  <c r="F172" i="74"/>
  <c r="G172" i="74"/>
  <c r="H172" i="74"/>
  <c r="I172" i="74"/>
  <c r="J172" i="74"/>
  <c r="K172" i="74"/>
  <c r="L172" i="74"/>
  <c r="M172" i="74"/>
  <c r="B173" i="74"/>
  <c r="C173" i="74"/>
  <c r="D173" i="74"/>
  <c r="E173" i="74"/>
  <c r="F173" i="74"/>
  <c r="G173" i="74"/>
  <c r="H173" i="74"/>
  <c r="I173" i="74"/>
  <c r="S173" i="74" s="1"/>
  <c r="J173" i="74"/>
  <c r="K173" i="74"/>
  <c r="L173" i="74"/>
  <c r="M173" i="74"/>
  <c r="A174" i="74"/>
  <c r="C174" i="74"/>
  <c r="Q174" i="74" s="1"/>
  <c r="D174" i="74"/>
  <c r="E174" i="74"/>
  <c r="F174" i="74"/>
  <c r="G174" i="74"/>
  <c r="R174" i="74" s="1"/>
  <c r="H174" i="74"/>
  <c r="I174" i="74"/>
  <c r="J174" i="74"/>
  <c r="K174" i="74"/>
  <c r="L174" i="74"/>
  <c r="M174" i="74"/>
  <c r="C175" i="74"/>
  <c r="D175" i="74"/>
  <c r="E175" i="74"/>
  <c r="F175" i="74"/>
  <c r="G175" i="74"/>
  <c r="H175" i="74"/>
  <c r="I175" i="74"/>
  <c r="S175" i="74" s="1"/>
  <c r="J175" i="74"/>
  <c r="K175" i="74"/>
  <c r="L175" i="74"/>
  <c r="M175" i="74"/>
  <c r="C176" i="74"/>
  <c r="D176" i="74"/>
  <c r="E176" i="74"/>
  <c r="F176" i="74"/>
  <c r="G176" i="74"/>
  <c r="R176" i="74" s="1"/>
  <c r="H176" i="74"/>
  <c r="I176" i="74"/>
  <c r="J176" i="74"/>
  <c r="K176" i="74"/>
  <c r="L176" i="74"/>
  <c r="M176" i="74"/>
  <c r="C177" i="74"/>
  <c r="D177" i="74"/>
  <c r="E177" i="74"/>
  <c r="F177" i="74"/>
  <c r="G177" i="74"/>
  <c r="H177" i="74"/>
  <c r="I177" i="74"/>
  <c r="J177" i="74"/>
  <c r="K177" i="74"/>
  <c r="L177" i="74"/>
  <c r="M177" i="74"/>
  <c r="C178" i="74"/>
  <c r="Q178" i="74" s="1"/>
  <c r="D178" i="74"/>
  <c r="E178" i="74"/>
  <c r="E198" i="74" s="1"/>
  <c r="F178" i="74"/>
  <c r="F226" i="74" s="1"/>
  <c r="G178" i="74"/>
  <c r="G217" i="74" s="1"/>
  <c r="H178" i="74"/>
  <c r="H208" i="74" s="1"/>
  <c r="I178" i="74"/>
  <c r="I230" i="74" s="1"/>
  <c r="J178" i="74"/>
  <c r="J218" i="74" s="1"/>
  <c r="K178" i="74"/>
  <c r="K191" i="74" s="1"/>
  <c r="L178" i="74"/>
  <c r="L219" i="74" s="1"/>
  <c r="M178" i="74"/>
  <c r="C7" i="74"/>
  <c r="A7" i="74"/>
  <c r="G85" i="1"/>
  <c r="G86" i="1"/>
  <c r="D63" i="5"/>
  <c r="D66" i="5"/>
  <c r="D26" i="5"/>
  <c r="C73" i="65"/>
  <c r="D73" i="65"/>
  <c r="D74" i="65"/>
  <c r="B74" i="65"/>
  <c r="B73" i="65"/>
  <c r="C72" i="65"/>
  <c r="D72" i="65"/>
  <c r="B72" i="65"/>
  <c r="D71" i="65"/>
  <c r="C71" i="65"/>
  <c r="B71" i="65"/>
  <c r="E42" i="68"/>
  <c r="E47" i="68" s="1"/>
  <c r="F42" i="68"/>
  <c r="G42" i="68"/>
  <c r="D42" i="68"/>
  <c r="D47" i="68" s="1"/>
  <c r="D12" i="71"/>
  <c r="D13" i="71"/>
  <c r="D14" i="71"/>
  <c r="D15" i="71"/>
  <c r="D16" i="71"/>
  <c r="D17" i="71"/>
  <c r="D18" i="71"/>
  <c r="D19" i="71"/>
  <c r="D20" i="71"/>
  <c r="D21" i="71"/>
  <c r="D22" i="71"/>
  <c r="D23" i="71"/>
  <c r="D24" i="71"/>
  <c r="D25" i="71"/>
  <c r="D26" i="71"/>
  <c r="D27" i="71"/>
  <c r="D28" i="71"/>
  <c r="D29" i="71"/>
  <c r="D30" i="71"/>
  <c r="D31" i="71"/>
  <c r="D32" i="71"/>
  <c r="D33" i="71"/>
  <c r="D34" i="71"/>
  <c r="D35" i="71"/>
  <c r="D36" i="71"/>
  <c r="D37" i="71"/>
  <c r="D38" i="71"/>
  <c r="D39" i="71"/>
  <c r="D40" i="71"/>
  <c r="D41" i="71"/>
  <c r="D42" i="71"/>
  <c r="D43" i="71"/>
  <c r="D44" i="71"/>
  <c r="D45" i="71"/>
  <c r="D46" i="71"/>
  <c r="D47" i="71"/>
  <c r="D48" i="71"/>
  <c r="D49" i="71"/>
  <c r="D50" i="71"/>
  <c r="D51" i="71"/>
  <c r="D52" i="71"/>
  <c r="D53" i="71"/>
  <c r="D54" i="71"/>
  <c r="D55" i="71"/>
  <c r="D56" i="71"/>
  <c r="D57" i="71"/>
  <c r="D58" i="71"/>
  <c r="D59" i="71"/>
  <c r="D60" i="71"/>
  <c r="D61" i="71"/>
  <c r="D62" i="71"/>
  <c r="D63" i="71"/>
  <c r="D64" i="71"/>
  <c r="D65" i="71"/>
  <c r="D66" i="71"/>
  <c r="D67" i="71"/>
  <c r="D68" i="71"/>
  <c r="D69" i="71"/>
  <c r="D70" i="71"/>
  <c r="D71" i="71"/>
  <c r="D72" i="71"/>
  <c r="D73" i="71"/>
  <c r="D74" i="71"/>
  <c r="D75" i="71"/>
  <c r="D76" i="71"/>
  <c r="D77" i="71"/>
  <c r="D78" i="71"/>
  <c r="D79" i="71"/>
  <c r="D80" i="71"/>
  <c r="D81" i="71"/>
  <c r="D82" i="71"/>
  <c r="D83" i="71"/>
  <c r="D84" i="71"/>
  <c r="D85" i="71"/>
  <c r="D86" i="71"/>
  <c r="D87" i="71"/>
  <c r="D88" i="71"/>
  <c r="D89" i="71"/>
  <c r="D90" i="71"/>
  <c r="D91" i="71"/>
  <c r="D92" i="71"/>
  <c r="D93" i="71"/>
  <c r="D94" i="71"/>
  <c r="D95" i="71"/>
  <c r="D96" i="71"/>
  <c r="D97" i="71"/>
  <c r="D98" i="71"/>
  <c r="D99" i="71"/>
  <c r="D100" i="71"/>
  <c r="D101" i="71"/>
  <c r="D102" i="71"/>
  <c r="D103" i="71"/>
  <c r="D104" i="71"/>
  <c r="D105" i="71"/>
  <c r="D106" i="71"/>
  <c r="D107" i="71"/>
  <c r="D108" i="71"/>
  <c r="D109" i="71"/>
  <c r="D110" i="71"/>
  <c r="D111" i="71"/>
  <c r="D112" i="71"/>
  <c r="D113" i="71"/>
  <c r="D114" i="71"/>
  <c r="D115" i="71"/>
  <c r="D116" i="71"/>
  <c r="D117" i="71"/>
  <c r="D118" i="71"/>
  <c r="D119" i="71"/>
  <c r="D120" i="71"/>
  <c r="D121" i="71"/>
  <c r="D122" i="71"/>
  <c r="D123" i="71"/>
  <c r="D124" i="71"/>
  <c r="D125" i="71"/>
  <c r="D126" i="71"/>
  <c r="D127" i="71"/>
  <c r="D128" i="71"/>
  <c r="D129" i="71"/>
  <c r="D130" i="71"/>
  <c r="D131" i="71"/>
  <c r="D132" i="71"/>
  <c r="D133" i="71"/>
  <c r="D134" i="71"/>
  <c r="D135" i="71"/>
  <c r="D136" i="71"/>
  <c r="D137" i="71"/>
  <c r="D138" i="71"/>
  <c r="D139" i="71"/>
  <c r="D140" i="71"/>
  <c r="D141" i="71"/>
  <c r="D142" i="71"/>
  <c r="D143" i="71"/>
  <c r="D144" i="71"/>
  <c r="D145" i="71"/>
  <c r="D146" i="71"/>
  <c r="D147" i="71"/>
  <c r="D148" i="71"/>
  <c r="D149" i="71"/>
  <c r="D150" i="71"/>
  <c r="D151" i="71"/>
  <c r="D152" i="71"/>
  <c r="D153" i="71"/>
  <c r="D154" i="71"/>
  <c r="D155" i="71"/>
  <c r="D156" i="71"/>
  <c r="D157" i="71"/>
  <c r="D158" i="71"/>
  <c r="D159" i="71"/>
  <c r="D160" i="71"/>
  <c r="D161" i="71"/>
  <c r="D162" i="71"/>
  <c r="D163" i="71"/>
  <c r="D164" i="71"/>
  <c r="D165" i="71"/>
  <c r="D166" i="71"/>
  <c r="D167" i="71"/>
  <c r="D168" i="71"/>
  <c r="D169" i="71"/>
  <c r="D170" i="71"/>
  <c r="D171" i="71"/>
  <c r="D172" i="71"/>
  <c r="D173" i="71"/>
  <c r="D174" i="71"/>
  <c r="D175" i="71"/>
  <c r="D176" i="71"/>
  <c r="D177" i="71"/>
  <c r="D178" i="71"/>
  <c r="D179" i="71"/>
  <c r="D180" i="71"/>
  <c r="D181" i="71"/>
  <c r="D182" i="71"/>
  <c r="D183" i="71"/>
  <c r="D184" i="71"/>
  <c r="D185" i="71"/>
  <c r="D186" i="71"/>
  <c r="D187" i="71"/>
  <c r="D188" i="71"/>
  <c r="D189" i="71"/>
  <c r="D190" i="71"/>
  <c r="D191" i="71"/>
  <c r="D192" i="71"/>
  <c r="D193" i="71"/>
  <c r="D194" i="71"/>
  <c r="D195" i="71"/>
  <c r="D196" i="71"/>
  <c r="D197" i="71"/>
  <c r="D198" i="71"/>
  <c r="D199" i="71"/>
  <c r="D200" i="71"/>
  <c r="D201" i="71"/>
  <c r="D202" i="71"/>
  <c r="D203" i="71"/>
  <c r="D204" i="71"/>
  <c r="D205" i="71"/>
  <c r="D206" i="71"/>
  <c r="D207" i="71"/>
  <c r="D208" i="71"/>
  <c r="D209" i="71"/>
  <c r="D210" i="71"/>
  <c r="D211" i="71"/>
  <c r="D212" i="71"/>
  <c r="D213" i="71"/>
  <c r="D214" i="71"/>
  <c r="D215" i="71"/>
  <c r="D216" i="71"/>
  <c r="D217" i="71"/>
  <c r="D218" i="71"/>
  <c r="D219" i="71"/>
  <c r="D220" i="71"/>
  <c r="D221" i="71"/>
  <c r="D222" i="71"/>
  <c r="D223" i="71"/>
  <c r="D224" i="71"/>
  <c r="D225" i="71"/>
  <c r="D226" i="71"/>
  <c r="D227" i="71"/>
  <c r="D228" i="71"/>
  <c r="D229" i="71"/>
  <c r="D230" i="71"/>
  <c r="D231" i="71"/>
  <c r="D232" i="71"/>
  <c r="D233" i="71"/>
  <c r="D234" i="71"/>
  <c r="D235" i="71"/>
  <c r="D236" i="71"/>
  <c r="D237" i="71"/>
  <c r="D238" i="71"/>
  <c r="D239" i="71"/>
  <c r="D240" i="71"/>
  <c r="D241" i="71"/>
  <c r="D242" i="71"/>
  <c r="D243" i="71"/>
  <c r="D244" i="71"/>
  <c r="D245" i="71"/>
  <c r="D246" i="71"/>
  <c r="D247" i="71"/>
  <c r="D248" i="71"/>
  <c r="D249" i="71"/>
  <c r="D250" i="71"/>
  <c r="D251" i="71"/>
  <c r="D252" i="71"/>
  <c r="D253" i="71"/>
  <c r="D254" i="71"/>
  <c r="D255" i="71"/>
  <c r="D256" i="71"/>
  <c r="D257" i="71"/>
  <c r="D258" i="71"/>
  <c r="D259" i="71"/>
  <c r="D260" i="71"/>
  <c r="D261" i="71"/>
  <c r="D262" i="71"/>
  <c r="D263" i="71"/>
  <c r="D264" i="71"/>
  <c r="D265" i="71"/>
  <c r="D266" i="71"/>
  <c r="D267" i="71"/>
  <c r="D268" i="71"/>
  <c r="D269" i="71"/>
  <c r="D270" i="71"/>
  <c r="D271" i="71"/>
  <c r="D272" i="71"/>
  <c r="D273" i="71"/>
  <c r="D274" i="71"/>
  <c r="D275" i="71"/>
  <c r="D276" i="71"/>
  <c r="D277" i="71"/>
  <c r="D278" i="71"/>
  <c r="D279" i="71"/>
  <c r="D280" i="71"/>
  <c r="D281" i="71"/>
  <c r="D282" i="71"/>
  <c r="D283" i="71"/>
  <c r="D284" i="71"/>
  <c r="D285" i="71"/>
  <c r="D286" i="71"/>
  <c r="D11" i="71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E92" i="56"/>
  <c r="E88" i="56"/>
  <c r="E84" i="56"/>
  <c r="C92" i="56"/>
  <c r="C93" i="56"/>
  <c r="Z141" i="26"/>
  <c r="Z142" i="26"/>
  <c r="Z143" i="26"/>
  <c r="H23" i="23"/>
  <c r="H26" i="23"/>
  <c r="H29" i="23"/>
  <c r="J29" i="23" s="1"/>
  <c r="E21" i="23"/>
  <c r="E22" i="23"/>
  <c r="E23" i="23"/>
  <c r="E24" i="23"/>
  <c r="E25" i="23"/>
  <c r="E26" i="23"/>
  <c r="E27" i="23"/>
  <c r="E28" i="23"/>
  <c r="E29" i="23"/>
  <c r="E30" i="23"/>
  <c r="D19" i="23"/>
  <c r="D21" i="23"/>
  <c r="D22" i="23"/>
  <c r="D23" i="23"/>
  <c r="D24" i="23"/>
  <c r="D25" i="23"/>
  <c r="D26" i="23"/>
  <c r="D27" i="23"/>
  <c r="D28" i="23"/>
  <c r="U17" i="47"/>
  <c r="U18" i="47"/>
  <c r="U19" i="47"/>
  <c r="U20" i="47"/>
  <c r="U21" i="47"/>
  <c r="U22" i="47"/>
  <c r="U23" i="47"/>
  <c r="U24" i="47"/>
  <c r="U25" i="47"/>
  <c r="U26" i="47"/>
  <c r="U27" i="47"/>
  <c r="U28" i="47"/>
  <c r="U29" i="47"/>
  <c r="U30" i="47"/>
  <c r="U31" i="47"/>
  <c r="U32" i="47"/>
  <c r="U33" i="47"/>
  <c r="U34" i="47"/>
  <c r="U35" i="47"/>
  <c r="U36" i="47"/>
  <c r="U37" i="47"/>
  <c r="U38" i="47"/>
  <c r="U39" i="47"/>
  <c r="U40" i="47"/>
  <c r="U41" i="47"/>
  <c r="U42" i="47"/>
  <c r="U43" i="47"/>
  <c r="U44" i="47"/>
  <c r="U45" i="47"/>
  <c r="U46" i="47"/>
  <c r="U47" i="47"/>
  <c r="U48" i="47"/>
  <c r="U49" i="47"/>
  <c r="U50" i="47"/>
  <c r="U51" i="47"/>
  <c r="U52" i="47"/>
  <c r="U53" i="47"/>
  <c r="U54" i="47"/>
  <c r="U55" i="47"/>
  <c r="U56" i="47"/>
  <c r="U57" i="47"/>
  <c r="U58" i="47"/>
  <c r="U59" i="47"/>
  <c r="U60" i="47"/>
  <c r="U61" i="47"/>
  <c r="U62" i="47"/>
  <c r="U63" i="47"/>
  <c r="U64" i="47"/>
  <c r="U65" i="47"/>
  <c r="U66" i="47"/>
  <c r="U67" i="47"/>
  <c r="U68" i="47"/>
  <c r="U69" i="47"/>
  <c r="U70" i="47"/>
  <c r="U71" i="47"/>
  <c r="U72" i="47"/>
  <c r="U73" i="47"/>
  <c r="U74" i="47"/>
  <c r="U75" i="47"/>
  <c r="U76" i="47"/>
  <c r="U77" i="47"/>
  <c r="U78" i="47"/>
  <c r="U79" i="47"/>
  <c r="U80" i="47"/>
  <c r="U81" i="47"/>
  <c r="U82" i="47"/>
  <c r="U83" i="47"/>
  <c r="U84" i="47"/>
  <c r="U85" i="47"/>
  <c r="U86" i="47"/>
  <c r="U87" i="47"/>
  <c r="U88" i="47"/>
  <c r="U89" i="47"/>
  <c r="U90" i="47"/>
  <c r="U91" i="47"/>
  <c r="U92" i="47"/>
  <c r="U93" i="47"/>
  <c r="U94" i="47"/>
  <c r="U95" i="47"/>
  <c r="U96" i="47"/>
  <c r="U97" i="47"/>
  <c r="U98" i="47"/>
  <c r="U99" i="47"/>
  <c r="U100" i="47"/>
  <c r="U101" i="47"/>
  <c r="U102" i="47"/>
  <c r="U103" i="47"/>
  <c r="U104" i="47"/>
  <c r="U105" i="47"/>
  <c r="U106" i="47"/>
  <c r="U107" i="47"/>
  <c r="U108" i="47"/>
  <c r="U109" i="47"/>
  <c r="U110" i="47"/>
  <c r="U111" i="47"/>
  <c r="U112" i="47"/>
  <c r="U113" i="47"/>
  <c r="U114" i="47"/>
  <c r="U115" i="47"/>
  <c r="U116" i="47"/>
  <c r="U117" i="47"/>
  <c r="U118" i="47"/>
  <c r="U119" i="47"/>
  <c r="U120" i="47"/>
  <c r="U121" i="47"/>
  <c r="U122" i="47"/>
  <c r="U123" i="47"/>
  <c r="U124" i="47"/>
  <c r="U125" i="47"/>
  <c r="U126" i="47"/>
  <c r="U127" i="47"/>
  <c r="U128" i="47"/>
  <c r="U129" i="47"/>
  <c r="U130" i="47"/>
  <c r="U131" i="47"/>
  <c r="U132" i="47"/>
  <c r="U133" i="47"/>
  <c r="U134" i="47"/>
  <c r="U135" i="47"/>
  <c r="U136" i="47"/>
  <c r="U137" i="47"/>
  <c r="U138" i="47"/>
  <c r="U139" i="47"/>
  <c r="U140" i="47"/>
  <c r="U141" i="47"/>
  <c r="U142" i="47"/>
  <c r="U143" i="47"/>
  <c r="U144" i="47"/>
  <c r="U145" i="47"/>
  <c r="U146" i="47"/>
  <c r="U147" i="47"/>
  <c r="U148" i="47"/>
  <c r="U149" i="47"/>
  <c r="U150" i="47"/>
  <c r="U151" i="47"/>
  <c r="U152" i="47"/>
  <c r="U153" i="47"/>
  <c r="U154" i="47"/>
  <c r="U155" i="47"/>
  <c r="U156" i="47"/>
  <c r="U157" i="47"/>
  <c r="U158" i="47"/>
  <c r="U159" i="47"/>
  <c r="U160" i="47"/>
  <c r="U161" i="47"/>
  <c r="U162" i="47"/>
  <c r="U163" i="47"/>
  <c r="U164" i="47"/>
  <c r="U165" i="47"/>
  <c r="U166" i="47"/>
  <c r="U167" i="47"/>
  <c r="U168" i="47"/>
  <c r="U169" i="47"/>
  <c r="U170" i="47"/>
  <c r="U171" i="47"/>
  <c r="U172" i="47"/>
  <c r="U173" i="47"/>
  <c r="U174" i="47"/>
  <c r="U175" i="47"/>
  <c r="U176" i="47"/>
  <c r="U177" i="47"/>
  <c r="U178" i="47"/>
  <c r="U179" i="47"/>
  <c r="U180" i="47"/>
  <c r="U181" i="47"/>
  <c r="U182" i="47"/>
  <c r="U183" i="47"/>
  <c r="U184" i="47"/>
  <c r="U185" i="47"/>
  <c r="U186" i="47"/>
  <c r="U187" i="47"/>
  <c r="U188" i="47"/>
  <c r="U189" i="47"/>
  <c r="U190" i="47"/>
  <c r="U191" i="47"/>
  <c r="U192" i="47"/>
  <c r="U193" i="47"/>
  <c r="U194" i="47"/>
  <c r="U195" i="47"/>
  <c r="U196" i="47"/>
  <c r="U197" i="47"/>
  <c r="U198" i="47"/>
  <c r="U199" i="47"/>
  <c r="U200" i="47"/>
  <c r="U201" i="47"/>
  <c r="U202" i="47"/>
  <c r="U203" i="47"/>
  <c r="U204" i="47"/>
  <c r="U205" i="47"/>
  <c r="U206" i="47"/>
  <c r="U207" i="47"/>
  <c r="U208" i="47"/>
  <c r="U209" i="47"/>
  <c r="U210" i="47"/>
  <c r="Q11" i="46"/>
  <c r="R11" i="46"/>
  <c r="S11" i="46"/>
  <c r="T11" i="46"/>
  <c r="U11" i="46"/>
  <c r="V11" i="46"/>
  <c r="W11" i="46"/>
  <c r="X11" i="46"/>
  <c r="Y11" i="46"/>
  <c r="Z11" i="46"/>
  <c r="AA11" i="46"/>
  <c r="AB11" i="46"/>
  <c r="AC11" i="46"/>
  <c r="AD11" i="46"/>
  <c r="AE11" i="46"/>
  <c r="AF11" i="46"/>
  <c r="AG11" i="46"/>
  <c r="AH11" i="46"/>
  <c r="AI11" i="46"/>
  <c r="AJ11" i="46"/>
  <c r="AK11" i="46"/>
  <c r="AL11" i="46"/>
  <c r="AM11" i="46"/>
  <c r="AN11" i="46"/>
  <c r="AO11" i="46"/>
  <c r="AP11" i="46"/>
  <c r="AQ11" i="46"/>
  <c r="AR11" i="46"/>
  <c r="AS11" i="46"/>
  <c r="AT11" i="46"/>
  <c r="AU11" i="46"/>
  <c r="AV11" i="46"/>
  <c r="AW11" i="46"/>
  <c r="AX11" i="46"/>
  <c r="AY11" i="46"/>
  <c r="AZ11" i="46"/>
  <c r="BA11" i="46"/>
  <c r="BB11" i="46"/>
  <c r="BC11" i="46"/>
  <c r="BD11" i="46"/>
  <c r="BE11" i="46"/>
  <c r="BF11" i="46"/>
  <c r="BG11" i="46"/>
  <c r="A55" i="20"/>
  <c r="A56" i="20"/>
  <c r="A57" i="20"/>
  <c r="A58" i="20"/>
  <c r="A59" i="20"/>
  <c r="G10" i="19"/>
  <c r="G9" i="19"/>
  <c r="G8" i="19"/>
  <c r="F10" i="19"/>
  <c r="F9" i="19"/>
  <c r="F8" i="19"/>
  <c r="E10" i="19"/>
  <c r="E9" i="19"/>
  <c r="E8" i="19"/>
  <c r="D10" i="19"/>
  <c r="D9" i="19"/>
  <c r="D8" i="19"/>
  <c r="C9" i="19"/>
  <c r="C10" i="19"/>
  <c r="C8" i="19"/>
  <c r="B9" i="19"/>
  <c r="B8" i="19"/>
  <c r="B10" i="19"/>
  <c r="BK11" i="13"/>
  <c r="BL11" i="13"/>
  <c r="BM11" i="13"/>
  <c r="BN11" i="13"/>
  <c r="C790" i="31"/>
  <c r="C791" i="31"/>
  <c r="C792" i="31"/>
  <c r="C793" i="31"/>
  <c r="C794" i="31"/>
  <c r="C795" i="31"/>
  <c r="C796" i="31"/>
  <c r="C797" i="31"/>
  <c r="C798" i="31"/>
  <c r="C799" i="31"/>
  <c r="C800" i="31"/>
  <c r="C801" i="31"/>
  <c r="C802" i="31"/>
  <c r="C803" i="31"/>
  <c r="C804" i="31"/>
  <c r="C805" i="31"/>
  <c r="C806" i="31"/>
  <c r="C807" i="31"/>
  <c r="C808" i="31"/>
  <c r="C809" i="31"/>
  <c r="C810" i="31"/>
  <c r="C811" i="31"/>
  <c r="C812" i="31"/>
  <c r="C813" i="31"/>
  <c r="C814" i="31"/>
  <c r="C815" i="31"/>
  <c r="C816" i="31"/>
  <c r="C817" i="31"/>
  <c r="Q72" i="77" l="1"/>
  <c r="R73" i="77"/>
  <c r="P73" i="77"/>
  <c r="L72" i="77"/>
  <c r="L70" i="77"/>
  <c r="L73" i="77"/>
  <c r="L71" i="77"/>
  <c r="R72" i="77"/>
  <c r="P72" i="77"/>
  <c r="CG13" i="13"/>
  <c r="CB23" i="13" s="1"/>
  <c r="I26" i="23"/>
  <c r="I23" i="23"/>
  <c r="J26" i="23"/>
  <c r="J23" i="23"/>
  <c r="Z55" i="68"/>
  <c r="V50" i="68"/>
  <c r="U43" i="68"/>
  <c r="U44" i="68" s="1"/>
  <c r="U43" i="78"/>
  <c r="U44" i="78" s="1"/>
  <c r="U9" i="78" s="1"/>
  <c r="Q47" i="78"/>
  <c r="J8" i="78"/>
  <c r="J9" i="78"/>
  <c r="H55" i="78"/>
  <c r="H56" i="78"/>
  <c r="H43" i="78" s="1"/>
  <c r="H44" i="78" s="1"/>
  <c r="H8" i="78" s="1"/>
  <c r="D9" i="78"/>
  <c r="N47" i="78"/>
  <c r="G55" i="78"/>
  <c r="G56" i="78"/>
  <c r="G43" i="78" s="1"/>
  <c r="G44" i="78" s="1"/>
  <c r="L47" i="78"/>
  <c r="F9" i="78"/>
  <c r="I56" i="78"/>
  <c r="I55" i="78"/>
  <c r="O55" i="78"/>
  <c r="O56" i="78"/>
  <c r="O43" i="78" s="1"/>
  <c r="O44" i="78" s="1"/>
  <c r="M42" i="78"/>
  <c r="P47" i="78"/>
  <c r="K47" i="78"/>
  <c r="E9" i="78"/>
  <c r="Q161" i="74"/>
  <c r="Q159" i="74"/>
  <c r="Q157" i="74"/>
  <c r="Q155" i="74"/>
  <c r="Q153" i="74"/>
  <c r="Q151" i="74"/>
  <c r="Q112" i="74"/>
  <c r="Q110" i="74"/>
  <c r="Q108" i="74"/>
  <c r="Q106" i="74"/>
  <c r="Q104" i="74"/>
  <c r="Q102" i="74"/>
  <c r="Q65" i="74"/>
  <c r="Q63" i="74"/>
  <c r="Q61" i="74"/>
  <c r="Q59" i="74"/>
  <c r="Q57" i="74"/>
  <c r="Q55" i="74"/>
  <c r="R168" i="74"/>
  <c r="R166" i="74"/>
  <c r="R164" i="74"/>
  <c r="R125" i="74"/>
  <c r="R121" i="74"/>
  <c r="R172" i="74"/>
  <c r="R170" i="74"/>
  <c r="R162" i="74"/>
  <c r="R123" i="74"/>
  <c r="R119" i="74"/>
  <c r="R217" i="74"/>
  <c r="Q172" i="74"/>
  <c r="Q170" i="74"/>
  <c r="Q168" i="74"/>
  <c r="Q166" i="74"/>
  <c r="Q164" i="74"/>
  <c r="Q162" i="74"/>
  <c r="Q76" i="74"/>
  <c r="Q74" i="74"/>
  <c r="Q72" i="74"/>
  <c r="R160" i="74"/>
  <c r="R158" i="74"/>
  <c r="R156" i="74"/>
  <c r="R154" i="74"/>
  <c r="R152" i="74"/>
  <c r="R150" i="74"/>
  <c r="R113" i="74"/>
  <c r="R111" i="74"/>
  <c r="R109" i="74"/>
  <c r="R107" i="74"/>
  <c r="R105" i="74"/>
  <c r="R103" i="74"/>
  <c r="S149" i="74"/>
  <c r="S147" i="74"/>
  <c r="S145" i="74"/>
  <c r="S143" i="74"/>
  <c r="S141" i="74"/>
  <c r="S139" i="74"/>
  <c r="Q64" i="74"/>
  <c r="Q62" i="74"/>
  <c r="Q60" i="74"/>
  <c r="Q58" i="74"/>
  <c r="Q56" i="74"/>
  <c r="Q54" i="74"/>
  <c r="I70" i="77"/>
  <c r="I71" i="77"/>
  <c r="I72" i="77"/>
  <c r="I73" i="77"/>
  <c r="CG11" i="13"/>
  <c r="CG12" i="13"/>
  <c r="CG14" i="13"/>
  <c r="CH11" i="13"/>
  <c r="CG16" i="13"/>
  <c r="F59" i="75"/>
  <c r="G59" i="75"/>
  <c r="G67" i="75" s="1"/>
  <c r="Q31" i="74"/>
  <c r="S230" i="74"/>
  <c r="Q149" i="74"/>
  <c r="Q147" i="74"/>
  <c r="Q145" i="74"/>
  <c r="Q143" i="74"/>
  <c r="Q141" i="74"/>
  <c r="Q139" i="74"/>
  <c r="Q100" i="74"/>
  <c r="Q98" i="74"/>
  <c r="Q96" i="74"/>
  <c r="Q94" i="74"/>
  <c r="Q92" i="74"/>
  <c r="Q90" i="74"/>
  <c r="Q53" i="74"/>
  <c r="Q51" i="74"/>
  <c r="Q49" i="74"/>
  <c r="Q47" i="74"/>
  <c r="Q45" i="74"/>
  <c r="Q43" i="74"/>
  <c r="S177" i="74"/>
  <c r="R161" i="74"/>
  <c r="Q176" i="74"/>
  <c r="R149" i="74"/>
  <c r="R147" i="74"/>
  <c r="R145" i="74"/>
  <c r="R143" i="74"/>
  <c r="R141" i="74"/>
  <c r="R139" i="74"/>
  <c r="R100" i="74"/>
  <c r="R98" i="74"/>
  <c r="R96" i="74"/>
  <c r="R94" i="74"/>
  <c r="R92" i="74"/>
  <c r="R90" i="74"/>
  <c r="S176" i="74"/>
  <c r="R148" i="74"/>
  <c r="R146" i="74"/>
  <c r="R144" i="74"/>
  <c r="R142" i="74"/>
  <c r="R140" i="74"/>
  <c r="R138" i="74"/>
  <c r="R101" i="74"/>
  <c r="R99" i="74"/>
  <c r="R97" i="74"/>
  <c r="R95" i="74"/>
  <c r="R93" i="74"/>
  <c r="R91" i="74"/>
  <c r="S137" i="74"/>
  <c r="S135" i="74"/>
  <c r="S133" i="74"/>
  <c r="S131" i="74"/>
  <c r="S174" i="74"/>
  <c r="Q148" i="74"/>
  <c r="Q146" i="74"/>
  <c r="Q144" i="74"/>
  <c r="Q142" i="74"/>
  <c r="Q140" i="74"/>
  <c r="Q138" i="74"/>
  <c r="Q101" i="74"/>
  <c r="Q99" i="74"/>
  <c r="Q97" i="74"/>
  <c r="Q95" i="74"/>
  <c r="Q93" i="74"/>
  <c r="Q91" i="74"/>
  <c r="Q52" i="74"/>
  <c r="Q50" i="74"/>
  <c r="Q48" i="74"/>
  <c r="Q46" i="74"/>
  <c r="Q44" i="74"/>
  <c r="Q42" i="74"/>
  <c r="Q160" i="74"/>
  <c r="Q158" i="74"/>
  <c r="Q156" i="74"/>
  <c r="Q154" i="74"/>
  <c r="Q152" i="74"/>
  <c r="Q150" i="74"/>
  <c r="Q113" i="74"/>
  <c r="Q111" i="74"/>
  <c r="Q109" i="74"/>
  <c r="Q107" i="74"/>
  <c r="Q105" i="74"/>
  <c r="Q103" i="74"/>
  <c r="R173" i="74"/>
  <c r="Q125" i="74"/>
  <c r="Q123" i="74"/>
  <c r="Q121" i="74"/>
  <c r="Q119" i="74"/>
  <c r="Q117" i="74"/>
  <c r="Q115" i="74"/>
  <c r="R77" i="74"/>
  <c r="R159" i="74"/>
  <c r="R157" i="74"/>
  <c r="R155" i="74"/>
  <c r="R153" i="74"/>
  <c r="R151" i="74"/>
  <c r="R112" i="74"/>
  <c r="R110" i="74"/>
  <c r="R108" i="74"/>
  <c r="R106" i="74"/>
  <c r="R104" i="74"/>
  <c r="R102" i="74"/>
  <c r="Q173" i="74"/>
  <c r="Q171" i="74"/>
  <c r="Q169" i="74"/>
  <c r="Q167" i="74"/>
  <c r="Q165" i="74"/>
  <c r="Q163" i="74"/>
  <c r="S148" i="74"/>
  <c r="S146" i="74"/>
  <c r="S144" i="74"/>
  <c r="S142" i="74"/>
  <c r="S140" i="74"/>
  <c r="S138" i="74"/>
  <c r="Q124" i="74"/>
  <c r="Q122" i="74"/>
  <c r="Q120" i="74"/>
  <c r="Q118" i="74"/>
  <c r="Q116" i="74"/>
  <c r="Q114" i="74"/>
  <c r="Q75" i="74"/>
  <c r="Q175" i="74"/>
  <c r="H199" i="74"/>
  <c r="F189" i="74"/>
  <c r="Q177" i="74"/>
  <c r="R85" i="74"/>
  <c r="Q136" i="74"/>
  <c r="Q134" i="74"/>
  <c r="Q130" i="74"/>
  <c r="Q128" i="74"/>
  <c r="Q126" i="74"/>
  <c r="Q89" i="74"/>
  <c r="Q83" i="74"/>
  <c r="Q81" i="74"/>
  <c r="Q73" i="74"/>
  <c r="L194" i="74"/>
  <c r="L199" i="74"/>
  <c r="L208" i="74"/>
  <c r="L217" i="74"/>
  <c r="L226" i="74"/>
  <c r="L230" i="74"/>
  <c r="L189" i="74"/>
  <c r="L198" i="74"/>
  <c r="L203" i="74"/>
  <c r="L212" i="74"/>
  <c r="L221" i="74"/>
  <c r="L231" i="74"/>
  <c r="L193" i="74"/>
  <c r="L202" i="74"/>
  <c r="L207" i="74"/>
  <c r="L216" i="74"/>
  <c r="L225" i="74"/>
  <c r="L188" i="74"/>
  <c r="L197" i="74"/>
  <c r="L206" i="74"/>
  <c r="L211" i="74"/>
  <c r="L220" i="74"/>
  <c r="L232" i="74"/>
  <c r="L192" i="74"/>
  <c r="L201" i="74"/>
  <c r="L210" i="74"/>
  <c r="L215" i="74"/>
  <c r="L224" i="74"/>
  <c r="L186" i="74"/>
  <c r="L191" i="74"/>
  <c r="L200" i="74"/>
  <c r="L209" i="74"/>
  <c r="L218" i="74"/>
  <c r="L223" i="74"/>
  <c r="L228" i="74"/>
  <c r="L190" i="74"/>
  <c r="L195" i="74"/>
  <c r="L204" i="74"/>
  <c r="L213" i="74"/>
  <c r="L222" i="74"/>
  <c r="L227" i="74"/>
  <c r="L229" i="74"/>
  <c r="D187" i="74"/>
  <c r="D196" i="74"/>
  <c r="D205" i="74"/>
  <c r="D214" i="74"/>
  <c r="D219" i="74"/>
  <c r="D228" i="74"/>
  <c r="D229" i="74"/>
  <c r="D186" i="74"/>
  <c r="D191" i="74"/>
  <c r="D200" i="74"/>
  <c r="D209" i="74"/>
  <c r="D218" i="74"/>
  <c r="D223" i="74"/>
  <c r="D230" i="74"/>
  <c r="D190" i="74"/>
  <c r="D195" i="74"/>
  <c r="D204" i="74"/>
  <c r="D213" i="74"/>
  <c r="D222" i="74"/>
  <c r="D227" i="74"/>
  <c r="D231" i="74"/>
  <c r="D194" i="74"/>
  <c r="D199" i="74"/>
  <c r="D208" i="74"/>
  <c r="D217" i="74"/>
  <c r="D226" i="74"/>
  <c r="D232" i="74"/>
  <c r="D189" i="74"/>
  <c r="D198" i="74"/>
  <c r="D203" i="74"/>
  <c r="D212" i="74"/>
  <c r="D221" i="74"/>
  <c r="D188" i="74"/>
  <c r="D197" i="74"/>
  <c r="D206" i="74"/>
  <c r="D211" i="74"/>
  <c r="D220" i="74"/>
  <c r="D192" i="74"/>
  <c r="D201" i="74"/>
  <c r="D210" i="74"/>
  <c r="D215" i="74"/>
  <c r="D224" i="74"/>
  <c r="R177" i="74"/>
  <c r="S160" i="74"/>
  <c r="S158" i="74"/>
  <c r="S156" i="74"/>
  <c r="S154" i="74"/>
  <c r="S152" i="74"/>
  <c r="S150" i="74"/>
  <c r="Q87" i="74"/>
  <c r="Q85" i="74"/>
  <c r="Q79" i="74"/>
  <c r="Q40" i="74"/>
  <c r="Q38" i="74"/>
  <c r="Q36" i="74"/>
  <c r="Q34" i="74"/>
  <c r="Q32" i="74"/>
  <c r="Q30" i="74"/>
  <c r="H231" i="74"/>
  <c r="H222" i="74"/>
  <c r="F212" i="74"/>
  <c r="D202" i="74"/>
  <c r="Q77" i="74"/>
  <c r="Q71" i="74"/>
  <c r="Q69" i="74"/>
  <c r="Q67" i="74"/>
  <c r="Q28" i="74"/>
  <c r="Q26" i="74"/>
  <c r="Q24" i="74"/>
  <c r="F221" i="74"/>
  <c r="C211" i="74"/>
  <c r="J200" i="74"/>
  <c r="H190" i="74"/>
  <c r="S181" i="74"/>
  <c r="S185" i="74"/>
  <c r="I189" i="74"/>
  <c r="S189" i="74" s="1"/>
  <c r="I193" i="74"/>
  <c r="S193" i="74" s="1"/>
  <c r="I197" i="74"/>
  <c r="S197" i="74" s="1"/>
  <c r="I201" i="74"/>
  <c r="S201" i="74" s="1"/>
  <c r="I205" i="74"/>
  <c r="S205" i="74" s="1"/>
  <c r="I209" i="74"/>
  <c r="S209" i="74" s="1"/>
  <c r="I213" i="74"/>
  <c r="S213" i="74" s="1"/>
  <c r="I217" i="74"/>
  <c r="S217" i="74" s="1"/>
  <c r="I221" i="74"/>
  <c r="S221" i="74" s="1"/>
  <c r="I225" i="74"/>
  <c r="S225" i="74" s="1"/>
  <c r="I229" i="74"/>
  <c r="S229" i="74" s="1"/>
  <c r="S182" i="74"/>
  <c r="I186" i="74"/>
  <c r="S186" i="74" s="1"/>
  <c r="I190" i="74"/>
  <c r="S190" i="74" s="1"/>
  <c r="I194" i="74"/>
  <c r="S194" i="74" s="1"/>
  <c r="I198" i="74"/>
  <c r="S198" i="74" s="1"/>
  <c r="I202" i="74"/>
  <c r="S202" i="74" s="1"/>
  <c r="I206" i="74"/>
  <c r="S206" i="74" s="1"/>
  <c r="I210" i="74"/>
  <c r="S210" i="74" s="1"/>
  <c r="I214" i="74"/>
  <c r="S214" i="74" s="1"/>
  <c r="I218" i="74"/>
  <c r="S218" i="74" s="1"/>
  <c r="I222" i="74"/>
  <c r="S222" i="74" s="1"/>
  <c r="I226" i="74"/>
  <c r="S226" i="74" s="1"/>
  <c r="S183" i="74"/>
  <c r="I187" i="74"/>
  <c r="S187" i="74" s="1"/>
  <c r="I191" i="74"/>
  <c r="S191" i="74" s="1"/>
  <c r="I195" i="74"/>
  <c r="S195" i="74" s="1"/>
  <c r="I199" i="74"/>
  <c r="S199" i="74" s="1"/>
  <c r="I203" i="74"/>
  <c r="S203" i="74" s="1"/>
  <c r="I207" i="74"/>
  <c r="S207" i="74" s="1"/>
  <c r="I211" i="74"/>
  <c r="S211" i="74" s="1"/>
  <c r="I215" i="74"/>
  <c r="S215" i="74" s="1"/>
  <c r="I219" i="74"/>
  <c r="S219" i="74" s="1"/>
  <c r="I223" i="74"/>
  <c r="S223" i="74" s="1"/>
  <c r="I227" i="74"/>
  <c r="S227" i="74" s="1"/>
  <c r="S184" i="74"/>
  <c r="I216" i="74"/>
  <c r="S216" i="74" s="1"/>
  <c r="I232" i="74"/>
  <c r="S232" i="74" s="1"/>
  <c r="I188" i="74"/>
  <c r="S188" i="74" s="1"/>
  <c r="I220" i="74"/>
  <c r="S220" i="74" s="1"/>
  <c r="I192" i="74"/>
  <c r="S192" i="74" s="1"/>
  <c r="I224" i="74"/>
  <c r="S224" i="74" s="1"/>
  <c r="I233" i="74"/>
  <c r="S233" i="74" s="1"/>
  <c r="S179" i="74"/>
  <c r="I196" i="74"/>
  <c r="S196" i="74" s="1"/>
  <c r="I200" i="74"/>
  <c r="S200" i="74" s="1"/>
  <c r="I228" i="74"/>
  <c r="S228" i="74" s="1"/>
  <c r="I208" i="74"/>
  <c r="S208" i="74" s="1"/>
  <c r="I231" i="74"/>
  <c r="S231" i="74" s="1"/>
  <c r="S178" i="74"/>
  <c r="S180" i="74"/>
  <c r="I212" i="74"/>
  <c r="S212" i="74" s="1"/>
  <c r="J228" i="74"/>
  <c r="L187" i="74"/>
  <c r="K188" i="74"/>
  <c r="K192" i="74"/>
  <c r="K196" i="74"/>
  <c r="K200" i="74"/>
  <c r="K204" i="74"/>
  <c r="K208" i="74"/>
  <c r="K212" i="74"/>
  <c r="K216" i="74"/>
  <c r="K220" i="74"/>
  <c r="K224" i="74"/>
  <c r="K228" i="74"/>
  <c r="K189" i="74"/>
  <c r="K193" i="74"/>
  <c r="K197" i="74"/>
  <c r="K201" i="74"/>
  <c r="K205" i="74"/>
  <c r="K209" i="74"/>
  <c r="K213" i="74"/>
  <c r="K217" i="74"/>
  <c r="K221" i="74"/>
  <c r="K225" i="74"/>
  <c r="K186" i="74"/>
  <c r="K190" i="74"/>
  <c r="K194" i="74"/>
  <c r="K198" i="74"/>
  <c r="K202" i="74"/>
  <c r="K206" i="74"/>
  <c r="K210" i="74"/>
  <c r="K214" i="74"/>
  <c r="K218" i="74"/>
  <c r="K222" i="74"/>
  <c r="K226" i="74"/>
  <c r="K203" i="74"/>
  <c r="K231" i="74"/>
  <c r="K207" i="74"/>
  <c r="K211" i="74"/>
  <c r="K232" i="74"/>
  <c r="K215" i="74"/>
  <c r="K187" i="74"/>
  <c r="K219" i="74"/>
  <c r="K233" i="74"/>
  <c r="K195" i="74"/>
  <c r="K227" i="74"/>
  <c r="K229" i="74"/>
  <c r="K199" i="74"/>
  <c r="K230" i="74"/>
  <c r="J189" i="74"/>
  <c r="J198" i="74"/>
  <c r="J207" i="74"/>
  <c r="J212" i="74"/>
  <c r="J221" i="74"/>
  <c r="J193" i="74"/>
  <c r="J202" i="74"/>
  <c r="J211" i="74"/>
  <c r="J216" i="74"/>
  <c r="J225" i="74"/>
  <c r="J232" i="74"/>
  <c r="J188" i="74"/>
  <c r="J197" i="74"/>
  <c r="J206" i="74"/>
  <c r="J215" i="74"/>
  <c r="J220" i="74"/>
  <c r="J187" i="74"/>
  <c r="J192" i="74"/>
  <c r="J201" i="74"/>
  <c r="J210" i="74"/>
  <c r="J219" i="74"/>
  <c r="J224" i="74"/>
  <c r="J233" i="74"/>
  <c r="J191" i="74"/>
  <c r="J196" i="74"/>
  <c r="J205" i="74"/>
  <c r="J214" i="74"/>
  <c r="J223" i="74"/>
  <c r="J190" i="74"/>
  <c r="J199" i="74"/>
  <c r="J204" i="74"/>
  <c r="J213" i="74"/>
  <c r="J222" i="74"/>
  <c r="J230" i="74"/>
  <c r="J194" i="74"/>
  <c r="J203" i="74"/>
  <c r="J208" i="74"/>
  <c r="J217" i="74"/>
  <c r="J226" i="74"/>
  <c r="J231" i="74"/>
  <c r="Q132" i="74"/>
  <c r="R165" i="74"/>
  <c r="J229" i="74"/>
  <c r="H188" i="74"/>
  <c r="H193" i="74"/>
  <c r="H202" i="74"/>
  <c r="H211" i="74"/>
  <c r="H220" i="74"/>
  <c r="H225" i="74"/>
  <c r="H192" i="74"/>
  <c r="H197" i="74"/>
  <c r="H206" i="74"/>
  <c r="H215" i="74"/>
  <c r="H224" i="74"/>
  <c r="H233" i="74"/>
  <c r="H187" i="74"/>
  <c r="H196" i="74"/>
  <c r="H201" i="74"/>
  <c r="H210" i="74"/>
  <c r="H219" i="74"/>
  <c r="H191" i="74"/>
  <c r="H200" i="74"/>
  <c r="H205" i="74"/>
  <c r="H214" i="74"/>
  <c r="H223" i="74"/>
  <c r="H228" i="74"/>
  <c r="H186" i="74"/>
  <c r="H195" i="74"/>
  <c r="H204" i="74"/>
  <c r="H209" i="74"/>
  <c r="H218" i="74"/>
  <c r="H227" i="74"/>
  <c r="H229" i="74"/>
  <c r="H230" i="74"/>
  <c r="H194" i="74"/>
  <c r="H203" i="74"/>
  <c r="H212" i="74"/>
  <c r="H217" i="74"/>
  <c r="H226" i="74"/>
  <c r="H189" i="74"/>
  <c r="H198" i="74"/>
  <c r="H207" i="74"/>
  <c r="H216" i="74"/>
  <c r="H221" i="74"/>
  <c r="H232" i="74"/>
  <c r="R136" i="74"/>
  <c r="R134" i="74"/>
  <c r="R132" i="74"/>
  <c r="R130" i="74"/>
  <c r="R128" i="74"/>
  <c r="R126" i="74"/>
  <c r="R89" i="74"/>
  <c r="R87" i="74"/>
  <c r="R83" i="74"/>
  <c r="R81" i="74"/>
  <c r="R79" i="74"/>
  <c r="J227" i="74"/>
  <c r="D207" i="74"/>
  <c r="L196" i="74"/>
  <c r="J186" i="74"/>
  <c r="Q180" i="74"/>
  <c r="Q184" i="74"/>
  <c r="C188" i="74"/>
  <c r="Q188" i="74" s="1"/>
  <c r="C192" i="74"/>
  <c r="C196" i="74"/>
  <c r="C200" i="74"/>
  <c r="C204" i="74"/>
  <c r="C208" i="74"/>
  <c r="C212" i="74"/>
  <c r="C216" i="74"/>
  <c r="C220" i="74"/>
  <c r="C224" i="74"/>
  <c r="C228" i="74"/>
  <c r="Q181" i="74"/>
  <c r="Q185" i="74"/>
  <c r="C189" i="74"/>
  <c r="Q189" i="74" s="1"/>
  <c r="C193" i="74"/>
  <c r="C197" i="74"/>
  <c r="C201" i="74"/>
  <c r="C205" i="74"/>
  <c r="C209" i="74"/>
  <c r="C213" i="74"/>
  <c r="C217" i="74"/>
  <c r="C221" i="74"/>
  <c r="C225" i="74"/>
  <c r="Q182" i="74"/>
  <c r="C186" i="74"/>
  <c r="C190" i="74"/>
  <c r="Q190" i="74" s="1"/>
  <c r="C194" i="74"/>
  <c r="C198" i="74"/>
  <c r="C202" i="74"/>
  <c r="C206" i="74"/>
  <c r="C210" i="74"/>
  <c r="C214" i="74"/>
  <c r="C218" i="74"/>
  <c r="C222" i="74"/>
  <c r="C226" i="74"/>
  <c r="C191" i="74"/>
  <c r="C223" i="74"/>
  <c r="C230" i="74"/>
  <c r="C195" i="74"/>
  <c r="C227" i="74"/>
  <c r="C231" i="74"/>
  <c r="C199" i="74"/>
  <c r="C232" i="74"/>
  <c r="C203" i="74"/>
  <c r="Q203" i="74" s="1"/>
  <c r="C207" i="74"/>
  <c r="C233" i="74"/>
  <c r="Q233" i="74" s="1"/>
  <c r="Q183" i="74"/>
  <c r="C215" i="74"/>
  <c r="C187" i="74"/>
  <c r="Q187" i="74" s="1"/>
  <c r="C219" i="74"/>
  <c r="C229" i="74"/>
  <c r="Q179" i="74"/>
  <c r="J209" i="74"/>
  <c r="R182" i="74"/>
  <c r="G186" i="74"/>
  <c r="R186" i="74" s="1"/>
  <c r="G190" i="74"/>
  <c r="R190" i="74" s="1"/>
  <c r="G194" i="74"/>
  <c r="R194" i="74" s="1"/>
  <c r="G198" i="74"/>
  <c r="R198" i="74" s="1"/>
  <c r="G202" i="74"/>
  <c r="R202" i="74" s="1"/>
  <c r="G206" i="74"/>
  <c r="R206" i="74" s="1"/>
  <c r="G210" i="74"/>
  <c r="R210" i="74" s="1"/>
  <c r="G214" i="74"/>
  <c r="R214" i="74" s="1"/>
  <c r="G218" i="74"/>
  <c r="R218" i="74" s="1"/>
  <c r="G222" i="74"/>
  <c r="R222" i="74" s="1"/>
  <c r="G226" i="74"/>
  <c r="R226" i="74" s="1"/>
  <c r="G230" i="74"/>
  <c r="R230" i="74" s="1"/>
  <c r="R183" i="74"/>
  <c r="G187" i="74"/>
  <c r="R187" i="74" s="1"/>
  <c r="G191" i="74"/>
  <c r="R191" i="74" s="1"/>
  <c r="G195" i="74"/>
  <c r="R195" i="74" s="1"/>
  <c r="G199" i="74"/>
  <c r="R199" i="74" s="1"/>
  <c r="G203" i="74"/>
  <c r="R203" i="74" s="1"/>
  <c r="G207" i="74"/>
  <c r="R207" i="74" s="1"/>
  <c r="G211" i="74"/>
  <c r="R211" i="74" s="1"/>
  <c r="G215" i="74"/>
  <c r="R215" i="74" s="1"/>
  <c r="G219" i="74"/>
  <c r="R219" i="74" s="1"/>
  <c r="G223" i="74"/>
  <c r="R223" i="74" s="1"/>
  <c r="G227" i="74"/>
  <c r="R227" i="74" s="1"/>
  <c r="R180" i="74"/>
  <c r="R184" i="74"/>
  <c r="G188" i="74"/>
  <c r="R188" i="74" s="1"/>
  <c r="G192" i="74"/>
  <c r="R192" i="74" s="1"/>
  <c r="G196" i="74"/>
  <c r="R196" i="74" s="1"/>
  <c r="G200" i="74"/>
  <c r="R200" i="74" s="1"/>
  <c r="G204" i="74"/>
  <c r="R204" i="74" s="1"/>
  <c r="G208" i="74"/>
  <c r="R208" i="74" s="1"/>
  <c r="G212" i="74"/>
  <c r="R212" i="74" s="1"/>
  <c r="G216" i="74"/>
  <c r="R216" i="74" s="1"/>
  <c r="G220" i="74"/>
  <c r="R220" i="74" s="1"/>
  <c r="G224" i="74"/>
  <c r="R224" i="74" s="1"/>
  <c r="G197" i="74"/>
  <c r="R197" i="74" s="1"/>
  <c r="G233" i="74"/>
  <c r="R233" i="74" s="1"/>
  <c r="R179" i="74"/>
  <c r="G201" i="74"/>
  <c r="R201" i="74" s="1"/>
  <c r="G205" i="74"/>
  <c r="R205" i="74" s="1"/>
  <c r="G228" i="74"/>
  <c r="R228" i="74" s="1"/>
  <c r="R178" i="74"/>
  <c r="G209" i="74"/>
  <c r="R209" i="74" s="1"/>
  <c r="G229" i="74"/>
  <c r="R229" i="74" s="1"/>
  <c r="R181" i="74"/>
  <c r="G213" i="74"/>
  <c r="R213" i="74" s="1"/>
  <c r="G231" i="74"/>
  <c r="R231" i="74" s="1"/>
  <c r="G189" i="74"/>
  <c r="R189" i="74" s="1"/>
  <c r="G221" i="74"/>
  <c r="R221" i="74" s="1"/>
  <c r="G232" i="74"/>
  <c r="R232" i="74" s="1"/>
  <c r="G193" i="74"/>
  <c r="R193" i="74" s="1"/>
  <c r="G225" i="74"/>
  <c r="R225" i="74" s="1"/>
  <c r="R171" i="74"/>
  <c r="R169" i="74"/>
  <c r="R167" i="74"/>
  <c r="R163" i="74"/>
  <c r="R124" i="74"/>
  <c r="R122" i="74"/>
  <c r="R120" i="74"/>
  <c r="R118" i="74"/>
  <c r="R116" i="74"/>
  <c r="R114" i="74"/>
  <c r="R75" i="74"/>
  <c r="R73" i="74"/>
  <c r="R71" i="74"/>
  <c r="L233" i="74"/>
  <c r="D216" i="74"/>
  <c r="L205" i="74"/>
  <c r="J195" i="74"/>
  <c r="R185" i="74"/>
  <c r="F192" i="74"/>
  <c r="F201" i="74"/>
  <c r="F206" i="74"/>
  <c r="F215" i="74"/>
  <c r="F224" i="74"/>
  <c r="F187" i="74"/>
  <c r="F196" i="74"/>
  <c r="F205" i="74"/>
  <c r="F210" i="74"/>
  <c r="F219" i="74"/>
  <c r="F228" i="74"/>
  <c r="F191" i="74"/>
  <c r="F200" i="74"/>
  <c r="F209" i="74"/>
  <c r="F214" i="74"/>
  <c r="F223" i="74"/>
  <c r="F229" i="74"/>
  <c r="F186" i="74"/>
  <c r="F195" i="74"/>
  <c r="F204" i="74"/>
  <c r="F213" i="74"/>
  <c r="F218" i="74"/>
  <c r="F227" i="74"/>
  <c r="F230" i="74"/>
  <c r="F231" i="74"/>
  <c r="F190" i="74"/>
  <c r="F199" i="74"/>
  <c r="F208" i="74"/>
  <c r="F217" i="74"/>
  <c r="F222" i="74"/>
  <c r="F193" i="74"/>
  <c r="F198" i="74"/>
  <c r="F207" i="74"/>
  <c r="F216" i="74"/>
  <c r="F225" i="74"/>
  <c r="F188" i="74"/>
  <c r="F197" i="74"/>
  <c r="F202" i="74"/>
  <c r="F211" i="74"/>
  <c r="F220" i="74"/>
  <c r="F233" i="74"/>
  <c r="R175" i="74"/>
  <c r="D233" i="74"/>
  <c r="D225" i="74"/>
  <c r="L214" i="74"/>
  <c r="I204" i="74"/>
  <c r="S204" i="74" s="1"/>
  <c r="F194" i="74"/>
  <c r="E187" i="74"/>
  <c r="E191" i="74"/>
  <c r="E195" i="74"/>
  <c r="E199" i="74"/>
  <c r="E203" i="74"/>
  <c r="E207" i="74"/>
  <c r="E211" i="74"/>
  <c r="E215" i="74"/>
  <c r="E219" i="74"/>
  <c r="E223" i="74"/>
  <c r="E227" i="74"/>
  <c r="E231" i="74"/>
  <c r="E188" i="74"/>
  <c r="E192" i="74"/>
  <c r="E196" i="74"/>
  <c r="E200" i="74"/>
  <c r="E204" i="74"/>
  <c r="E208" i="74"/>
  <c r="E212" i="74"/>
  <c r="E216" i="74"/>
  <c r="E220" i="74"/>
  <c r="E224" i="74"/>
  <c r="E228" i="74"/>
  <c r="E189" i="74"/>
  <c r="E193" i="74"/>
  <c r="E197" i="74"/>
  <c r="E201" i="74"/>
  <c r="E205" i="74"/>
  <c r="E209" i="74"/>
  <c r="E213" i="74"/>
  <c r="E217" i="74"/>
  <c r="E221" i="74"/>
  <c r="E225" i="74"/>
  <c r="E210" i="74"/>
  <c r="E214" i="74"/>
  <c r="E229" i="74"/>
  <c r="E186" i="74"/>
  <c r="E218" i="74"/>
  <c r="E230" i="74"/>
  <c r="E190" i="74"/>
  <c r="E222" i="74"/>
  <c r="E194" i="74"/>
  <c r="E226" i="74"/>
  <c r="E232" i="74"/>
  <c r="E202" i="74"/>
  <c r="E233" i="74"/>
  <c r="E206" i="74"/>
  <c r="S172" i="74"/>
  <c r="S170" i="74"/>
  <c r="S168" i="74"/>
  <c r="S166" i="74"/>
  <c r="S164" i="74"/>
  <c r="S162" i="74"/>
  <c r="F232" i="74"/>
  <c r="K223" i="74"/>
  <c r="H213" i="74"/>
  <c r="F203" i="74"/>
  <c r="D193" i="74"/>
  <c r="L53" i="75"/>
  <c r="Q54" i="75"/>
  <c r="P54" i="75"/>
  <c r="O54" i="75"/>
  <c r="P52" i="75"/>
  <c r="N54" i="75"/>
  <c r="O52" i="75"/>
  <c r="M54" i="75"/>
  <c r="L52" i="75"/>
  <c r="P53" i="75"/>
  <c r="P55" i="75"/>
  <c r="L54" i="75"/>
  <c r="M53" i="75"/>
  <c r="R55" i="75"/>
  <c r="N53" i="75"/>
  <c r="Q53" i="75"/>
  <c r="Q52" i="75"/>
  <c r="M52" i="75"/>
  <c r="I59" i="75"/>
  <c r="J59" i="75"/>
  <c r="K59" i="75"/>
  <c r="H59" i="75"/>
  <c r="E68" i="75"/>
  <c r="E67" i="75"/>
  <c r="F67" i="75"/>
  <c r="F68" i="75"/>
  <c r="L41" i="75"/>
  <c r="N41" i="75"/>
  <c r="O41" i="75"/>
  <c r="G68" i="75"/>
  <c r="G50" i="75" s="1"/>
  <c r="G8" i="75" s="1"/>
  <c r="D59" i="75"/>
  <c r="J42" i="68"/>
  <c r="J47" i="68" s="1"/>
  <c r="I42" i="68"/>
  <c r="I47" i="68" s="1"/>
  <c r="K42" i="68"/>
  <c r="K47" i="68" s="1"/>
  <c r="O42" i="68"/>
  <c r="O47" i="68" s="1"/>
  <c r="O55" i="68" s="1"/>
  <c r="N42" i="68"/>
  <c r="N47" i="68" s="1"/>
  <c r="P35" i="68"/>
  <c r="Q42" i="68"/>
  <c r="Q55" i="68" s="1"/>
  <c r="H42" i="68"/>
  <c r="H47" i="68" s="1"/>
  <c r="R34" i="68"/>
  <c r="R42" i="68" s="1"/>
  <c r="R47" i="68" s="1"/>
  <c r="R55" i="68" s="1"/>
  <c r="M42" i="68"/>
  <c r="M47" i="68" s="1"/>
  <c r="M55" i="68" s="1"/>
  <c r="F50" i="68"/>
  <c r="G50" i="68" s="1"/>
  <c r="H50" i="68" s="1"/>
  <c r="D55" i="68"/>
  <c r="J55" i="68"/>
  <c r="K55" i="68"/>
  <c r="E55" i="68"/>
  <c r="I55" i="68"/>
  <c r="F47" i="68"/>
  <c r="G47" i="68"/>
  <c r="V43" i="68" l="1"/>
  <c r="V44" i="68" s="1"/>
  <c r="W50" i="68"/>
  <c r="O8" i="78"/>
  <c r="O9" i="78"/>
  <c r="I43" i="78"/>
  <c r="I44" i="78" s="1"/>
  <c r="R55" i="78"/>
  <c r="R56" i="78"/>
  <c r="R43" i="78" s="1"/>
  <c r="R44" i="78" s="1"/>
  <c r="G8" i="78"/>
  <c r="G9" i="78"/>
  <c r="P55" i="78"/>
  <c r="P56" i="78"/>
  <c r="M47" i="78"/>
  <c r="H9" i="78"/>
  <c r="Q56" i="78"/>
  <c r="Q55" i="78"/>
  <c r="K55" i="78"/>
  <c r="K56" i="78"/>
  <c r="K43" i="78" s="1"/>
  <c r="K44" i="78" s="1"/>
  <c r="N56" i="78"/>
  <c r="N55" i="78"/>
  <c r="L55" i="78"/>
  <c r="L56" i="78"/>
  <c r="L43" i="78" s="1"/>
  <c r="L44" i="78" s="1"/>
  <c r="Q229" i="74"/>
  <c r="Q219" i="74"/>
  <c r="G15" i="75"/>
  <c r="G9" i="75"/>
  <c r="G7" i="75"/>
  <c r="Q226" i="74"/>
  <c r="Q194" i="74"/>
  <c r="Q209" i="74"/>
  <c r="Q228" i="74"/>
  <c r="Q196" i="74"/>
  <c r="Q230" i="74"/>
  <c r="Q207" i="74"/>
  <c r="Q198" i="74"/>
  <c r="Q213" i="74"/>
  <c r="Q200" i="74"/>
  <c r="Q211" i="74"/>
  <c r="Q232" i="74"/>
  <c r="Q199" i="74"/>
  <c r="Q222" i="74"/>
  <c r="Q205" i="74"/>
  <c r="Q224" i="74"/>
  <c r="Q192" i="74"/>
  <c r="Q206" i="74"/>
  <c r="Q221" i="74"/>
  <c r="Q208" i="74"/>
  <c r="Q223" i="74"/>
  <c r="Q202" i="74"/>
  <c r="Q217" i="74"/>
  <c r="Q204" i="74"/>
  <c r="Q191" i="74"/>
  <c r="Q231" i="74"/>
  <c r="Q218" i="74"/>
  <c r="Q201" i="74"/>
  <c r="Q220" i="74"/>
  <c r="Q215" i="74"/>
  <c r="Q227" i="74"/>
  <c r="Q214" i="74"/>
  <c r="Q197" i="74"/>
  <c r="Q216" i="74"/>
  <c r="Q195" i="74"/>
  <c r="Q210" i="74"/>
  <c r="Q225" i="74"/>
  <c r="Q193" i="74"/>
  <c r="Q212" i="74"/>
  <c r="R54" i="75"/>
  <c r="R53" i="75"/>
  <c r="R52" i="75"/>
  <c r="E50" i="75"/>
  <c r="I67" i="75"/>
  <c r="I68" i="75"/>
  <c r="Q59" i="75"/>
  <c r="K67" i="75"/>
  <c r="K68" i="75"/>
  <c r="J68" i="75"/>
  <c r="J67" i="75"/>
  <c r="O59" i="75"/>
  <c r="D67" i="75"/>
  <c r="D68" i="75"/>
  <c r="R41" i="75"/>
  <c r="H67" i="75"/>
  <c r="H68" i="75"/>
  <c r="M59" i="75"/>
  <c r="G16" i="75"/>
  <c r="P41" i="75"/>
  <c r="F50" i="75"/>
  <c r="F16" i="75" s="1"/>
  <c r="I50" i="68"/>
  <c r="E43" i="68"/>
  <c r="E44" i="68" s="1"/>
  <c r="N55" i="68"/>
  <c r="G55" i="68"/>
  <c r="F55" i="68"/>
  <c r="D43" i="68"/>
  <c r="D44" i="68" s="1"/>
  <c r="D8" i="68" s="1"/>
  <c r="H55" i="68"/>
  <c r="O14" i="37"/>
  <c r="B179" i="37"/>
  <c r="B180" i="37"/>
  <c r="D180" i="37" s="1"/>
  <c r="D181" i="37"/>
  <c r="CO12" i="16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G107" i="11"/>
  <c r="BZ15" i="13"/>
  <c r="BZ13" i="13"/>
  <c r="BZ12" i="13"/>
  <c r="BY12" i="13"/>
  <c r="CH12" i="13" s="1"/>
  <c r="AX11" i="13"/>
  <c r="AW11" i="13"/>
  <c r="AV11" i="13"/>
  <c r="AU11" i="13"/>
  <c r="B176" i="37"/>
  <c r="B177" i="37"/>
  <c r="B178" i="37"/>
  <c r="D178" i="37" s="1"/>
  <c r="V9" i="68" l="1"/>
  <c r="V8" i="68"/>
  <c r="E8" i="68"/>
  <c r="E9" i="68"/>
  <c r="D9" i="68"/>
  <c r="W43" i="68"/>
  <c r="W44" i="68" s="1"/>
  <c r="X50" i="68"/>
  <c r="K9" i="78"/>
  <c r="K8" i="78"/>
  <c r="Q43" i="78"/>
  <c r="Q44" i="78" s="1"/>
  <c r="I8" i="78"/>
  <c r="I9" i="78"/>
  <c r="L8" i="78"/>
  <c r="L9" i="78"/>
  <c r="M55" i="78"/>
  <c r="M56" i="78"/>
  <c r="R8" i="78"/>
  <c r="R9" i="78"/>
  <c r="N43" i="78"/>
  <c r="N44" i="78" s="1"/>
  <c r="P43" i="78"/>
  <c r="P44" i="78" s="1"/>
  <c r="D176" i="37"/>
  <c r="D179" i="37"/>
  <c r="D177" i="37"/>
  <c r="F15" i="75"/>
  <c r="F9" i="75"/>
  <c r="F7" i="75"/>
  <c r="F8" i="75"/>
  <c r="E15" i="75"/>
  <c r="E8" i="75"/>
  <c r="E7" i="75"/>
  <c r="E9" i="75"/>
  <c r="Y45" i="18"/>
  <c r="E16" i="75"/>
  <c r="I50" i="75"/>
  <c r="H50" i="75"/>
  <c r="J50" i="75"/>
  <c r="N59" i="75"/>
  <c r="K50" i="75"/>
  <c r="M67" i="75"/>
  <c r="M68" i="75"/>
  <c r="D50" i="75"/>
  <c r="Q67" i="75"/>
  <c r="Q68" i="75"/>
  <c r="L59" i="75"/>
  <c r="O67" i="75"/>
  <c r="O68" i="75"/>
  <c r="P59" i="75"/>
  <c r="R59" i="75"/>
  <c r="I43" i="68"/>
  <c r="I44" i="68" s="1"/>
  <c r="I9" i="68" s="1"/>
  <c r="J50" i="68"/>
  <c r="H43" i="68"/>
  <c r="H44" i="68" s="1"/>
  <c r="H9" i="68" s="1"/>
  <c r="F43" i="68"/>
  <c r="F44" i="68" s="1"/>
  <c r="F9" i="68" s="1"/>
  <c r="G43" i="68"/>
  <c r="G44" i="68" s="1"/>
  <c r="G9" i="68" s="1"/>
  <c r="W8" i="68" l="1"/>
  <c r="W9" i="68"/>
  <c r="Y50" i="68"/>
  <c r="X43" i="68"/>
  <c r="X44" i="68" s="1"/>
  <c r="P8" i="78"/>
  <c r="P9" i="78"/>
  <c r="N8" i="78"/>
  <c r="N9" i="78"/>
  <c r="Q8" i="78"/>
  <c r="Q9" i="78"/>
  <c r="M43" i="78"/>
  <c r="M44" i="78" s="1"/>
  <c r="D15" i="75"/>
  <c r="D16" i="75"/>
  <c r="D7" i="75"/>
  <c r="K15" i="75"/>
  <c r="K8" i="75"/>
  <c r="K7" i="75"/>
  <c r="K10" i="75"/>
  <c r="K9" i="75"/>
  <c r="J15" i="75"/>
  <c r="J7" i="75"/>
  <c r="J10" i="75"/>
  <c r="J8" i="75"/>
  <c r="J9" i="75"/>
  <c r="I15" i="75"/>
  <c r="I9" i="75"/>
  <c r="I7" i="75"/>
  <c r="I10" i="75"/>
  <c r="I8" i="75"/>
  <c r="H8" i="75"/>
  <c r="H7" i="75"/>
  <c r="H10" i="75"/>
  <c r="H9" i="75"/>
  <c r="D8" i="75"/>
  <c r="I16" i="75"/>
  <c r="O50" i="75"/>
  <c r="Q50" i="75"/>
  <c r="J16" i="75"/>
  <c r="M50" i="75"/>
  <c r="H15" i="75"/>
  <c r="H16" i="75"/>
  <c r="L67" i="75"/>
  <c r="L68" i="75"/>
  <c r="K16" i="75"/>
  <c r="R68" i="75"/>
  <c r="R67" i="75"/>
  <c r="N67" i="75"/>
  <c r="N68" i="75"/>
  <c r="P67" i="75"/>
  <c r="P68" i="75"/>
  <c r="F8" i="68"/>
  <c r="H8" i="68"/>
  <c r="I8" i="68"/>
  <c r="G8" i="68"/>
  <c r="J43" i="68"/>
  <c r="J44" i="68" s="1"/>
  <c r="J9" i="68" s="1"/>
  <c r="K50" i="68"/>
  <c r="X8" i="68" l="1"/>
  <c r="X9" i="68"/>
  <c r="Z50" i="68"/>
  <c r="Y43" i="68"/>
  <c r="Y44" i="68" s="1"/>
  <c r="M8" i="78"/>
  <c r="M9" i="78"/>
  <c r="O15" i="75"/>
  <c r="O7" i="75"/>
  <c r="O10" i="75"/>
  <c r="O11" i="75"/>
  <c r="O9" i="75"/>
  <c r="O8" i="75"/>
  <c r="M15" i="75"/>
  <c r="M8" i="75"/>
  <c r="M10" i="75"/>
  <c r="M9" i="75"/>
  <c r="M7" i="75"/>
  <c r="M11" i="75"/>
  <c r="Q15" i="75"/>
  <c r="Q11" i="75"/>
  <c r="Q7" i="75"/>
  <c r="Q9" i="75"/>
  <c r="Q10" i="75"/>
  <c r="Q8" i="75"/>
  <c r="Q16" i="75"/>
  <c r="O16" i="75"/>
  <c r="N50" i="75"/>
  <c r="M16" i="75"/>
  <c r="R50" i="75"/>
  <c r="P50" i="75"/>
  <c r="L50" i="75"/>
  <c r="L16" i="75"/>
  <c r="J8" i="68"/>
  <c r="K43" i="68"/>
  <c r="K44" i="68" s="1"/>
  <c r="K9" i="68" s="1"/>
  <c r="L50" i="68"/>
  <c r="D48" i="5"/>
  <c r="C48" i="5" s="1"/>
  <c r="Z26" i="47"/>
  <c r="Z27" i="47"/>
  <c r="I27" i="22"/>
  <c r="H27" i="22"/>
  <c r="T14" i="18"/>
  <c r="U14" i="18"/>
  <c r="V14" i="18"/>
  <c r="T15" i="18"/>
  <c r="U15" i="18"/>
  <c r="V15" i="18"/>
  <c r="T16" i="18"/>
  <c r="U16" i="18"/>
  <c r="V16" i="18"/>
  <c r="T17" i="18"/>
  <c r="U17" i="18"/>
  <c r="V17" i="18"/>
  <c r="T18" i="18"/>
  <c r="U18" i="18"/>
  <c r="V18" i="18"/>
  <c r="T19" i="18"/>
  <c r="U19" i="18"/>
  <c r="V19" i="18"/>
  <c r="T20" i="18"/>
  <c r="U20" i="18"/>
  <c r="V20" i="18"/>
  <c r="T21" i="18"/>
  <c r="U21" i="18"/>
  <c r="V21" i="18"/>
  <c r="T22" i="18"/>
  <c r="U22" i="18"/>
  <c r="V22" i="18"/>
  <c r="T23" i="18"/>
  <c r="U23" i="18"/>
  <c r="V23" i="18"/>
  <c r="T24" i="18"/>
  <c r="U24" i="18"/>
  <c r="V24" i="18"/>
  <c r="T25" i="18"/>
  <c r="U25" i="18"/>
  <c r="V25" i="18"/>
  <c r="T26" i="18"/>
  <c r="U26" i="18"/>
  <c r="V26" i="18"/>
  <c r="T27" i="18"/>
  <c r="U27" i="18"/>
  <c r="V27" i="18"/>
  <c r="T28" i="18"/>
  <c r="U28" i="18"/>
  <c r="V28" i="18"/>
  <c r="T29" i="18"/>
  <c r="U29" i="18"/>
  <c r="V29" i="18"/>
  <c r="T30" i="18"/>
  <c r="U30" i="18"/>
  <c r="V30" i="18"/>
  <c r="T31" i="18"/>
  <c r="U31" i="18"/>
  <c r="V31" i="18"/>
  <c r="T32" i="18"/>
  <c r="U32" i="18"/>
  <c r="V32" i="18"/>
  <c r="T33" i="18"/>
  <c r="U33" i="18"/>
  <c r="V33" i="18"/>
  <c r="T34" i="18"/>
  <c r="U34" i="18"/>
  <c r="V34" i="18"/>
  <c r="T35" i="18"/>
  <c r="U35" i="18"/>
  <c r="V35" i="18"/>
  <c r="T36" i="18"/>
  <c r="U36" i="18"/>
  <c r="V36" i="18"/>
  <c r="T37" i="18"/>
  <c r="U37" i="18"/>
  <c r="V37" i="18"/>
  <c r="T38" i="18"/>
  <c r="U38" i="18"/>
  <c r="V38" i="18"/>
  <c r="T39" i="18"/>
  <c r="U39" i="18"/>
  <c r="V39" i="18"/>
  <c r="T40" i="18"/>
  <c r="U40" i="18"/>
  <c r="V40" i="18"/>
  <c r="T41" i="18"/>
  <c r="U41" i="18"/>
  <c r="V41" i="18"/>
  <c r="T42" i="18"/>
  <c r="U42" i="18"/>
  <c r="V42" i="18"/>
  <c r="T43" i="18"/>
  <c r="U43" i="18"/>
  <c r="V43" i="18"/>
  <c r="T44" i="18"/>
  <c r="U44" i="18"/>
  <c r="V44" i="18"/>
  <c r="T45" i="18"/>
  <c r="U45" i="18"/>
  <c r="V45" i="18"/>
  <c r="T46" i="18"/>
  <c r="U46" i="18"/>
  <c r="V46" i="18"/>
  <c r="T47" i="18"/>
  <c r="U47" i="18"/>
  <c r="V47" i="18"/>
  <c r="T48" i="18"/>
  <c r="U48" i="18"/>
  <c r="V48" i="18"/>
  <c r="T49" i="18"/>
  <c r="U49" i="18"/>
  <c r="V49" i="18"/>
  <c r="T50" i="18"/>
  <c r="U50" i="18"/>
  <c r="V50" i="18"/>
  <c r="T51" i="18"/>
  <c r="U51" i="18"/>
  <c r="V51" i="18"/>
  <c r="T52" i="18"/>
  <c r="U52" i="18"/>
  <c r="V52" i="18"/>
  <c r="T53" i="18"/>
  <c r="U53" i="18"/>
  <c r="V53" i="18"/>
  <c r="T54" i="18"/>
  <c r="U54" i="18"/>
  <c r="V54" i="18"/>
  <c r="T55" i="18"/>
  <c r="U55" i="18"/>
  <c r="V55" i="18"/>
  <c r="T56" i="18"/>
  <c r="U56" i="18"/>
  <c r="V56" i="18"/>
  <c r="T57" i="18"/>
  <c r="U57" i="18"/>
  <c r="V57" i="18"/>
  <c r="T58" i="18"/>
  <c r="U58" i="18"/>
  <c r="V58" i="18"/>
  <c r="T59" i="18"/>
  <c r="U59" i="18"/>
  <c r="V59" i="18"/>
  <c r="T60" i="18"/>
  <c r="U60" i="18"/>
  <c r="V60" i="18"/>
  <c r="T61" i="18"/>
  <c r="U61" i="18"/>
  <c r="V61" i="18"/>
  <c r="T62" i="18"/>
  <c r="U62" i="18"/>
  <c r="V62" i="18"/>
  <c r="T63" i="18"/>
  <c r="U63" i="18"/>
  <c r="V63" i="18"/>
  <c r="T64" i="18"/>
  <c r="U64" i="18"/>
  <c r="V64" i="18"/>
  <c r="T65" i="18"/>
  <c r="U65" i="18"/>
  <c r="V65" i="18"/>
  <c r="T66" i="18"/>
  <c r="U66" i="18"/>
  <c r="V66" i="18"/>
  <c r="T67" i="18"/>
  <c r="U67" i="18"/>
  <c r="V67" i="18"/>
  <c r="T68" i="18"/>
  <c r="U68" i="18"/>
  <c r="V68" i="18"/>
  <c r="T69" i="18"/>
  <c r="U69" i="18"/>
  <c r="V69" i="18"/>
  <c r="U13" i="18"/>
  <c r="V13" i="18"/>
  <c r="T13" i="18"/>
  <c r="R13" i="18"/>
  <c r="R14" i="18"/>
  <c r="Y46" i="18"/>
  <c r="P11" i="19"/>
  <c r="P12" i="19"/>
  <c r="O11" i="19"/>
  <c r="O12" i="19"/>
  <c r="N11" i="19"/>
  <c r="N12" i="19"/>
  <c r="N13" i="19"/>
  <c r="L8" i="25"/>
  <c r="L9" i="25"/>
  <c r="K11" i="25"/>
  <c r="J11" i="25"/>
  <c r="I11" i="25"/>
  <c r="Z207" i="27"/>
  <c r="Z208" i="27"/>
  <c r="Y207" i="27"/>
  <c r="Y208" i="27"/>
  <c r="X207" i="27"/>
  <c r="X208" i="27"/>
  <c r="W207" i="27"/>
  <c r="W208" i="27"/>
  <c r="V207" i="27"/>
  <c r="V208" i="27"/>
  <c r="T207" i="27"/>
  <c r="T208" i="27"/>
  <c r="T209" i="27"/>
  <c r="T210" i="27"/>
  <c r="T211" i="27"/>
  <c r="T212" i="27"/>
  <c r="T213" i="27"/>
  <c r="C63" i="5"/>
  <c r="C64" i="5"/>
  <c r="C66" i="5"/>
  <c r="C37" i="5"/>
  <c r="C26" i="5"/>
  <c r="C28" i="5"/>
  <c r="AA25" i="47" l="1"/>
  <c r="Y9" i="68"/>
  <c r="Y8" i="68"/>
  <c r="AA50" i="68"/>
  <c r="Z43" i="68"/>
  <c r="Z44" i="68" s="1"/>
  <c r="P15" i="75"/>
  <c r="P10" i="75"/>
  <c r="P8" i="75"/>
  <c r="P9" i="75"/>
  <c r="P7" i="75"/>
  <c r="P11" i="75"/>
  <c r="R15" i="75"/>
  <c r="R10" i="75"/>
  <c r="R7" i="75"/>
  <c r="R16" i="75"/>
  <c r="R11" i="75"/>
  <c r="R9" i="75"/>
  <c r="R8" i="75"/>
  <c r="N15" i="75"/>
  <c r="N11" i="75"/>
  <c r="N7" i="75"/>
  <c r="N8" i="75"/>
  <c r="N10" i="75"/>
  <c r="N9" i="75"/>
  <c r="L15" i="75"/>
  <c r="L10" i="75"/>
  <c r="L8" i="75"/>
  <c r="L9" i="75"/>
  <c r="L7" i="75"/>
  <c r="N16" i="75"/>
  <c r="P16" i="75"/>
  <c r="K8" i="68"/>
  <c r="M50" i="68"/>
  <c r="D42" i="5"/>
  <c r="C42" i="5" s="1"/>
  <c r="D62" i="5"/>
  <c r="C62" i="5" s="1"/>
  <c r="D61" i="5"/>
  <c r="C61" i="5" s="1"/>
  <c r="D60" i="5"/>
  <c r="C60" i="5" s="1"/>
  <c r="D31" i="5"/>
  <c r="C31" i="5" s="1"/>
  <c r="D30" i="5"/>
  <c r="C30" i="5" s="1"/>
  <c r="D11" i="5"/>
  <c r="C11" i="5" s="1"/>
  <c r="D8" i="5"/>
  <c r="C8" i="5" s="1"/>
  <c r="D9" i="5"/>
  <c r="C9" i="5" s="1"/>
  <c r="Z8" i="68" l="1"/>
  <c r="Z9" i="68"/>
  <c r="AA43" i="68"/>
  <c r="AA44" i="68" s="1"/>
  <c r="AB50" i="68"/>
  <c r="AB43" i="68" s="1"/>
  <c r="AB44" i="68" s="1"/>
  <c r="N50" i="68"/>
  <c r="M43" i="68"/>
  <c r="M44" i="68" s="1"/>
  <c r="M9" i="68" s="1"/>
  <c r="C14" i="56"/>
  <c r="C15" i="56"/>
  <c r="C16" i="56"/>
  <c r="C17" i="56"/>
  <c r="C18" i="56"/>
  <c r="C19" i="56"/>
  <c r="C20" i="56"/>
  <c r="C21" i="56"/>
  <c r="C22" i="56"/>
  <c r="C23" i="56"/>
  <c r="C24" i="56"/>
  <c r="C25" i="56"/>
  <c r="C26" i="56"/>
  <c r="C27" i="56"/>
  <c r="C28" i="56"/>
  <c r="C29" i="56"/>
  <c r="C30" i="56"/>
  <c r="C31" i="56"/>
  <c r="C32" i="56"/>
  <c r="C33" i="56"/>
  <c r="C34" i="56"/>
  <c r="C35" i="56"/>
  <c r="C36" i="56"/>
  <c r="C37" i="56"/>
  <c r="C38" i="56"/>
  <c r="C39" i="56"/>
  <c r="C40" i="56"/>
  <c r="C41" i="56"/>
  <c r="C42" i="56"/>
  <c r="C43" i="56"/>
  <c r="C44" i="56"/>
  <c r="C45" i="56"/>
  <c r="C46" i="56"/>
  <c r="C47" i="56"/>
  <c r="C48" i="56"/>
  <c r="C49" i="56"/>
  <c r="C50" i="56"/>
  <c r="C51" i="56"/>
  <c r="C52" i="56"/>
  <c r="C53" i="56"/>
  <c r="C54" i="56"/>
  <c r="C55" i="56"/>
  <c r="C56" i="56"/>
  <c r="C57" i="56"/>
  <c r="C58" i="56"/>
  <c r="C59" i="56"/>
  <c r="C60" i="56"/>
  <c r="C61" i="56"/>
  <c r="C62" i="56"/>
  <c r="C63" i="56"/>
  <c r="C64" i="56"/>
  <c r="C65" i="56"/>
  <c r="C66" i="56"/>
  <c r="C67" i="56"/>
  <c r="C68" i="56"/>
  <c r="C69" i="56"/>
  <c r="C70" i="56"/>
  <c r="C71" i="56"/>
  <c r="C72" i="56"/>
  <c r="C73" i="56"/>
  <c r="C74" i="56"/>
  <c r="C75" i="56"/>
  <c r="C76" i="56"/>
  <c r="C77" i="56"/>
  <c r="C78" i="56"/>
  <c r="C79" i="56"/>
  <c r="C80" i="56"/>
  <c r="C81" i="56"/>
  <c r="C82" i="56"/>
  <c r="C83" i="56"/>
  <c r="C84" i="56"/>
  <c r="C85" i="56"/>
  <c r="C86" i="56"/>
  <c r="C87" i="56"/>
  <c r="C88" i="56"/>
  <c r="C89" i="56"/>
  <c r="C90" i="56"/>
  <c r="C91" i="56"/>
  <c r="C13" i="56"/>
  <c r="G84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9" i="1"/>
  <c r="O11" i="37"/>
  <c r="O12" i="37"/>
  <c r="O13" i="37"/>
  <c r="Q5" i="37"/>
  <c r="Q4" i="37"/>
  <c r="Q3" i="37"/>
  <c r="Q2" i="37"/>
  <c r="B173" i="37"/>
  <c r="B174" i="37"/>
  <c r="B175" i="37"/>
  <c r="BB13" i="31"/>
  <c r="BC13" i="31"/>
  <c r="AT14" i="31"/>
  <c r="AU14" i="31"/>
  <c r="AV14" i="31"/>
  <c r="AW14" i="31"/>
  <c r="AT15" i="31"/>
  <c r="AU15" i="31"/>
  <c r="AV15" i="31"/>
  <c r="AW15" i="31"/>
  <c r="AT16" i="31"/>
  <c r="AU16" i="31"/>
  <c r="AV16" i="31"/>
  <c r="AW16" i="31"/>
  <c r="AT17" i="31"/>
  <c r="AU17" i="31"/>
  <c r="AV17" i="31"/>
  <c r="AW17" i="31"/>
  <c r="AT18" i="31"/>
  <c r="AU18" i="31"/>
  <c r="AV18" i="31"/>
  <c r="AW18" i="31"/>
  <c r="AT19" i="31"/>
  <c r="AU19" i="31"/>
  <c r="AV19" i="31"/>
  <c r="AW19" i="31"/>
  <c r="AT20" i="31"/>
  <c r="AU20" i="31"/>
  <c r="AV20" i="31"/>
  <c r="AW20" i="31"/>
  <c r="AT21" i="31"/>
  <c r="AU21" i="31"/>
  <c r="AV21" i="31"/>
  <c r="AW21" i="31"/>
  <c r="AT22" i="31"/>
  <c r="AU22" i="31"/>
  <c r="AV22" i="31"/>
  <c r="AW22" i="31"/>
  <c r="AT23" i="31"/>
  <c r="AU23" i="31"/>
  <c r="AV23" i="31"/>
  <c r="AW23" i="31"/>
  <c r="AT24" i="31"/>
  <c r="AU24" i="31"/>
  <c r="AV24" i="31"/>
  <c r="AW24" i="31"/>
  <c r="AT25" i="31"/>
  <c r="AU25" i="31"/>
  <c r="AV25" i="31"/>
  <c r="AW25" i="31"/>
  <c r="AT26" i="31"/>
  <c r="AU26" i="31"/>
  <c r="AV26" i="31"/>
  <c r="AW26" i="31"/>
  <c r="AT27" i="31"/>
  <c r="AU27" i="31"/>
  <c r="AV27" i="31"/>
  <c r="AW27" i="31"/>
  <c r="AT28" i="31"/>
  <c r="AU28" i="31"/>
  <c r="AV28" i="31"/>
  <c r="AW28" i="31"/>
  <c r="AT29" i="31"/>
  <c r="AU29" i="31"/>
  <c r="AV29" i="31"/>
  <c r="AW29" i="31"/>
  <c r="AT30" i="31"/>
  <c r="AU30" i="31"/>
  <c r="AV30" i="31"/>
  <c r="AW30" i="31"/>
  <c r="AT31" i="31"/>
  <c r="AU31" i="31"/>
  <c r="AV31" i="31"/>
  <c r="AW31" i="31"/>
  <c r="AT32" i="31"/>
  <c r="AU32" i="31"/>
  <c r="AV32" i="31"/>
  <c r="AW32" i="31"/>
  <c r="AT33" i="31"/>
  <c r="AU33" i="31"/>
  <c r="AV33" i="31"/>
  <c r="AW33" i="31"/>
  <c r="AT34" i="31"/>
  <c r="AU34" i="31"/>
  <c r="AV34" i="31"/>
  <c r="AW34" i="31"/>
  <c r="AW13" i="31"/>
  <c r="AV13" i="31"/>
  <c r="AU13" i="31"/>
  <c r="AT13" i="31"/>
  <c r="AP14" i="31"/>
  <c r="AP15" i="31"/>
  <c r="AP16" i="31"/>
  <c r="AP17" i="31"/>
  <c r="AP18" i="31"/>
  <c r="AP19" i="31"/>
  <c r="AP20" i="31"/>
  <c r="AP21" i="31"/>
  <c r="AP22" i="31"/>
  <c r="AP23" i="31"/>
  <c r="AP24" i="31"/>
  <c r="AP25" i="31"/>
  <c r="AP26" i="31"/>
  <c r="AP27" i="31"/>
  <c r="AP28" i="31"/>
  <c r="AP29" i="31"/>
  <c r="AP30" i="31"/>
  <c r="AP31" i="31"/>
  <c r="AP32" i="31"/>
  <c r="AP33" i="31"/>
  <c r="AP34" i="31"/>
  <c r="AP13" i="31"/>
  <c r="AO14" i="31"/>
  <c r="AO15" i="31"/>
  <c r="AO16" i="31"/>
  <c r="AO17" i="31"/>
  <c r="AO18" i="31"/>
  <c r="AO19" i="31"/>
  <c r="AO20" i="31"/>
  <c r="AO21" i="31"/>
  <c r="AO22" i="31"/>
  <c r="AO23" i="31"/>
  <c r="AO24" i="31"/>
  <c r="AO25" i="31"/>
  <c r="AO26" i="31"/>
  <c r="AO27" i="31"/>
  <c r="AO28" i="31"/>
  <c r="AO29" i="31"/>
  <c r="AO30" i="31"/>
  <c r="AO31" i="31"/>
  <c r="AO32" i="31"/>
  <c r="AO33" i="31"/>
  <c r="AO34" i="31"/>
  <c r="AO13" i="31"/>
  <c r="AN14" i="31"/>
  <c r="AN15" i="31"/>
  <c r="AN16" i="31"/>
  <c r="AN17" i="31"/>
  <c r="AN18" i="31"/>
  <c r="AN19" i="31"/>
  <c r="AN20" i="31"/>
  <c r="AN21" i="31"/>
  <c r="AN22" i="31"/>
  <c r="AN23" i="31"/>
  <c r="AN24" i="31"/>
  <c r="AN25" i="31"/>
  <c r="AN26" i="31"/>
  <c r="AN27" i="31"/>
  <c r="AN28" i="31"/>
  <c r="AN29" i="31"/>
  <c r="AN30" i="31"/>
  <c r="AN31" i="31"/>
  <c r="AN32" i="31"/>
  <c r="AN33" i="31"/>
  <c r="AN34" i="31"/>
  <c r="AN13" i="31"/>
  <c r="AO180" i="31"/>
  <c r="AO201" i="31"/>
  <c r="AP201" i="31" s="1"/>
  <c r="AN201" i="31"/>
  <c r="AN200" i="31"/>
  <c r="AN158" i="31"/>
  <c r="AO158" i="31"/>
  <c r="BY13" i="13"/>
  <c r="CH13" i="13" s="1"/>
  <c r="CB24" i="13" s="1"/>
  <c r="BY14" i="13"/>
  <c r="CH14" i="13" s="1"/>
  <c r="BY15" i="13"/>
  <c r="CH15" i="13" s="1"/>
  <c r="BY16" i="13"/>
  <c r="AI11" i="13"/>
  <c r="AJ11" i="13"/>
  <c r="AK11" i="13"/>
  <c r="AL11" i="13"/>
  <c r="G106" i="11"/>
  <c r="G105" i="11"/>
  <c r="K48" i="22"/>
  <c r="I48" i="22"/>
  <c r="H48" i="22"/>
  <c r="G48" i="22"/>
  <c r="K47" i="22"/>
  <c r="K46" i="22"/>
  <c r="K45" i="22"/>
  <c r="I45" i="22"/>
  <c r="H45" i="22"/>
  <c r="K44" i="22"/>
  <c r="K43" i="22"/>
  <c r="K42" i="22"/>
  <c r="I42" i="22"/>
  <c r="H42" i="22"/>
  <c r="K41" i="22"/>
  <c r="K40" i="22"/>
  <c r="K39" i="22"/>
  <c r="I39" i="22"/>
  <c r="H39" i="22"/>
  <c r="K38" i="22"/>
  <c r="K37" i="22"/>
  <c r="K36" i="22"/>
  <c r="I36" i="22"/>
  <c r="H36" i="22"/>
  <c r="G36" i="22"/>
  <c r="K35" i="22"/>
  <c r="K34" i="22"/>
  <c r="K33" i="22"/>
  <c r="I33" i="22"/>
  <c r="H33" i="22"/>
  <c r="K32" i="22"/>
  <c r="K31" i="22"/>
  <c r="K30" i="22"/>
  <c r="I30" i="22"/>
  <c r="H30" i="22"/>
  <c r="L10" i="25"/>
  <c r="Z205" i="27"/>
  <c r="Z206" i="27"/>
  <c r="Z204" i="27"/>
  <c r="Y205" i="27"/>
  <c r="Y206" i="27"/>
  <c r="Y204" i="27"/>
  <c r="X205" i="27"/>
  <c r="X206" i="27"/>
  <c r="X204" i="27"/>
  <c r="W205" i="27"/>
  <c r="W206" i="27"/>
  <c r="W204" i="27"/>
  <c r="V205" i="27"/>
  <c r="V206" i="27"/>
  <c r="V204" i="27"/>
  <c r="T204" i="27"/>
  <c r="T205" i="27"/>
  <c r="T206" i="27"/>
  <c r="T18" i="23"/>
  <c r="T19" i="23"/>
  <c r="T20" i="23"/>
  <c r="T21" i="23"/>
  <c r="Q18" i="23"/>
  <c r="E417" i="23"/>
  <c r="E416" i="23"/>
  <c r="E415" i="23"/>
  <c r="E414" i="23"/>
  <c r="E413" i="23"/>
  <c r="E412" i="23"/>
  <c r="E411" i="23"/>
  <c r="E410" i="23"/>
  <c r="E409" i="23"/>
  <c r="E408" i="23"/>
  <c r="E407" i="23"/>
  <c r="E406" i="23"/>
  <c r="E405" i="23"/>
  <c r="E404" i="23"/>
  <c r="E403" i="23"/>
  <c r="E402" i="23"/>
  <c r="E401" i="23"/>
  <c r="E400" i="23"/>
  <c r="E399" i="23"/>
  <c r="E398" i="23"/>
  <c r="E397" i="23"/>
  <c r="E396" i="23"/>
  <c r="E395" i="23"/>
  <c r="E394" i="23"/>
  <c r="E393" i="23"/>
  <c r="E392" i="23"/>
  <c r="E391" i="23"/>
  <c r="E390" i="23"/>
  <c r="E389" i="23"/>
  <c r="E388" i="23"/>
  <c r="E387" i="23"/>
  <c r="E386" i="23"/>
  <c r="E385" i="23"/>
  <c r="E384" i="23"/>
  <c r="E383" i="23"/>
  <c r="E382" i="23"/>
  <c r="E381" i="23"/>
  <c r="E380" i="23"/>
  <c r="E379" i="23"/>
  <c r="E378" i="23"/>
  <c r="E377" i="23"/>
  <c r="E376" i="23"/>
  <c r="E375" i="23"/>
  <c r="E374" i="23"/>
  <c r="E373" i="23"/>
  <c r="E372" i="23"/>
  <c r="E371" i="23"/>
  <c r="E370" i="23"/>
  <c r="E369" i="23"/>
  <c r="E368" i="23"/>
  <c r="E367" i="23"/>
  <c r="E366" i="23"/>
  <c r="E365" i="23"/>
  <c r="E364" i="23"/>
  <c r="E363" i="23"/>
  <c r="E362" i="23"/>
  <c r="E361" i="23"/>
  <c r="E360" i="23"/>
  <c r="E359" i="23"/>
  <c r="E358" i="23"/>
  <c r="E357" i="23"/>
  <c r="E356" i="23"/>
  <c r="E355" i="23"/>
  <c r="E354" i="23"/>
  <c r="E353" i="23"/>
  <c r="E352" i="23"/>
  <c r="E351" i="23"/>
  <c r="E350" i="23"/>
  <c r="E349" i="23"/>
  <c r="E348" i="23"/>
  <c r="E347" i="23"/>
  <c r="E346" i="23"/>
  <c r="E345" i="23"/>
  <c r="E344" i="23"/>
  <c r="E343" i="23"/>
  <c r="E342" i="23"/>
  <c r="E341" i="23"/>
  <c r="E340" i="23"/>
  <c r="E339" i="23"/>
  <c r="E338" i="23"/>
  <c r="E337" i="23"/>
  <c r="E336" i="23"/>
  <c r="E335" i="23"/>
  <c r="E334" i="23"/>
  <c r="E333" i="23"/>
  <c r="E332" i="23"/>
  <c r="E331" i="23"/>
  <c r="E330" i="23"/>
  <c r="E329" i="23"/>
  <c r="E328" i="23"/>
  <c r="E327" i="23"/>
  <c r="E326" i="23"/>
  <c r="E325" i="23"/>
  <c r="E324" i="23"/>
  <c r="E323" i="23"/>
  <c r="E322" i="23"/>
  <c r="E321" i="23"/>
  <c r="E320" i="23"/>
  <c r="E319" i="23"/>
  <c r="E318" i="23"/>
  <c r="E317" i="23"/>
  <c r="E316" i="23"/>
  <c r="E315" i="23"/>
  <c r="E314" i="23"/>
  <c r="E313" i="23"/>
  <c r="E312" i="23"/>
  <c r="E311" i="23"/>
  <c r="E310" i="23"/>
  <c r="E309" i="23"/>
  <c r="E308" i="23"/>
  <c r="E307" i="23"/>
  <c r="E306" i="23"/>
  <c r="E305" i="23"/>
  <c r="E304" i="23"/>
  <c r="E303" i="23"/>
  <c r="E302" i="23"/>
  <c r="E301" i="23"/>
  <c r="E300" i="23"/>
  <c r="E299" i="23"/>
  <c r="E298" i="23"/>
  <c r="E297" i="23"/>
  <c r="E296" i="23"/>
  <c r="E295" i="23"/>
  <c r="E294" i="23"/>
  <c r="E293" i="23"/>
  <c r="E292" i="23"/>
  <c r="E291" i="23"/>
  <c r="E290" i="23"/>
  <c r="E289" i="23"/>
  <c r="E288" i="23"/>
  <c r="E287" i="23"/>
  <c r="E286" i="23"/>
  <c r="E285" i="23"/>
  <c r="E284" i="23"/>
  <c r="E283" i="23"/>
  <c r="E282" i="23"/>
  <c r="E281" i="23"/>
  <c r="E280" i="23"/>
  <c r="E279" i="23"/>
  <c r="E278" i="23"/>
  <c r="E277" i="23"/>
  <c r="E276" i="23"/>
  <c r="E275" i="23"/>
  <c r="E274" i="23"/>
  <c r="E273" i="23"/>
  <c r="E272" i="23"/>
  <c r="E271" i="23"/>
  <c r="E270" i="23"/>
  <c r="E269" i="23"/>
  <c r="E268" i="23"/>
  <c r="E267" i="23"/>
  <c r="E266" i="23"/>
  <c r="E265" i="23"/>
  <c r="E264" i="23"/>
  <c r="E263" i="23"/>
  <c r="E262" i="23"/>
  <c r="E261" i="23"/>
  <c r="E260" i="23"/>
  <c r="E259" i="23"/>
  <c r="E258" i="23"/>
  <c r="E257" i="23"/>
  <c r="E256" i="23"/>
  <c r="E255" i="23"/>
  <c r="E254" i="23"/>
  <c r="E253" i="23"/>
  <c r="E252" i="23"/>
  <c r="E251" i="23"/>
  <c r="E250" i="23"/>
  <c r="E249" i="23"/>
  <c r="E248" i="23"/>
  <c r="E247" i="23"/>
  <c r="E246" i="23"/>
  <c r="E245" i="23"/>
  <c r="E244" i="23"/>
  <c r="E243" i="23"/>
  <c r="E242" i="23"/>
  <c r="E241" i="23"/>
  <c r="E240" i="23"/>
  <c r="E239" i="23"/>
  <c r="E238" i="23"/>
  <c r="E237" i="23"/>
  <c r="E236" i="23"/>
  <c r="E235" i="23"/>
  <c r="E234" i="23"/>
  <c r="E233" i="23"/>
  <c r="E232" i="23"/>
  <c r="E231" i="23"/>
  <c r="E230" i="23"/>
  <c r="E229" i="23"/>
  <c r="E228" i="23"/>
  <c r="E227" i="23"/>
  <c r="E226" i="23"/>
  <c r="E225" i="23"/>
  <c r="E224" i="23"/>
  <c r="E223" i="23"/>
  <c r="E222" i="23"/>
  <c r="E221" i="23"/>
  <c r="E220" i="23"/>
  <c r="E219" i="23"/>
  <c r="E218" i="23"/>
  <c r="E217" i="23"/>
  <c r="E216" i="23"/>
  <c r="E215" i="23"/>
  <c r="E214" i="23"/>
  <c r="E213" i="23"/>
  <c r="E212" i="23"/>
  <c r="E211" i="23"/>
  <c r="E210" i="23"/>
  <c r="E209" i="23"/>
  <c r="E208" i="23"/>
  <c r="E207" i="23"/>
  <c r="E206" i="23"/>
  <c r="E205" i="23"/>
  <c r="E204" i="23"/>
  <c r="E203" i="23"/>
  <c r="E202" i="23"/>
  <c r="E201" i="23"/>
  <c r="E200" i="23"/>
  <c r="E199" i="23"/>
  <c r="E198" i="23"/>
  <c r="E197" i="23"/>
  <c r="E196" i="23"/>
  <c r="E195" i="23"/>
  <c r="E194" i="23"/>
  <c r="E193" i="23"/>
  <c r="E192" i="23"/>
  <c r="E191" i="23"/>
  <c r="E190" i="23"/>
  <c r="E189" i="23"/>
  <c r="E188" i="23"/>
  <c r="E187" i="23"/>
  <c r="E186" i="23"/>
  <c r="E185" i="23"/>
  <c r="E184" i="23"/>
  <c r="E183" i="23"/>
  <c r="E182" i="23"/>
  <c r="E181" i="23"/>
  <c r="E180" i="23"/>
  <c r="E179" i="23"/>
  <c r="E178" i="23"/>
  <c r="E177" i="23"/>
  <c r="E176" i="23"/>
  <c r="E175" i="23"/>
  <c r="E174" i="23"/>
  <c r="E173" i="23"/>
  <c r="E172" i="23"/>
  <c r="E171" i="23"/>
  <c r="E170" i="23"/>
  <c r="E169" i="23"/>
  <c r="E168" i="23"/>
  <c r="E167" i="23"/>
  <c r="E166" i="23"/>
  <c r="E165" i="23"/>
  <c r="E164" i="23"/>
  <c r="E163" i="23"/>
  <c r="E162" i="23"/>
  <c r="E161" i="23"/>
  <c r="E160" i="23"/>
  <c r="E159" i="23"/>
  <c r="E158" i="23"/>
  <c r="E157" i="23"/>
  <c r="E156" i="23"/>
  <c r="E155" i="23"/>
  <c r="E154" i="23"/>
  <c r="E153" i="23"/>
  <c r="E152" i="23"/>
  <c r="E151" i="23"/>
  <c r="E150" i="23"/>
  <c r="E149" i="23"/>
  <c r="E148" i="23"/>
  <c r="E147" i="23"/>
  <c r="E146" i="23"/>
  <c r="E145" i="23"/>
  <c r="E144" i="23"/>
  <c r="E143" i="23"/>
  <c r="E142" i="23"/>
  <c r="E141" i="23"/>
  <c r="E140" i="23"/>
  <c r="E139" i="23"/>
  <c r="E138" i="23"/>
  <c r="E137" i="23"/>
  <c r="E136" i="23"/>
  <c r="E135" i="23"/>
  <c r="E134" i="23"/>
  <c r="E133" i="23"/>
  <c r="E132" i="23"/>
  <c r="E131" i="23"/>
  <c r="E130" i="23"/>
  <c r="E129" i="23"/>
  <c r="E128" i="23"/>
  <c r="E127" i="23"/>
  <c r="E126" i="23"/>
  <c r="E125" i="23"/>
  <c r="E124" i="23"/>
  <c r="E123" i="23"/>
  <c r="E122" i="23"/>
  <c r="E121" i="23"/>
  <c r="E120" i="23"/>
  <c r="E119" i="23"/>
  <c r="E118" i="23"/>
  <c r="E117" i="23"/>
  <c r="E116" i="23"/>
  <c r="E115" i="23"/>
  <c r="E114" i="23"/>
  <c r="E113" i="23"/>
  <c r="E112" i="23"/>
  <c r="E111" i="23"/>
  <c r="E110" i="23"/>
  <c r="E109" i="23"/>
  <c r="E108" i="23"/>
  <c r="E107" i="23"/>
  <c r="E106" i="23"/>
  <c r="E105" i="23"/>
  <c r="E104" i="23"/>
  <c r="E103" i="23"/>
  <c r="E102" i="23"/>
  <c r="E101" i="23"/>
  <c r="E100" i="23"/>
  <c r="E99" i="23"/>
  <c r="E98" i="23"/>
  <c r="E97" i="23"/>
  <c r="E96" i="23"/>
  <c r="E95" i="23"/>
  <c r="E94" i="23"/>
  <c r="E93" i="23"/>
  <c r="E92" i="23"/>
  <c r="E91" i="23"/>
  <c r="E90" i="23"/>
  <c r="E89" i="23"/>
  <c r="E88" i="23"/>
  <c r="E87" i="23"/>
  <c r="E86" i="23"/>
  <c r="E85" i="23"/>
  <c r="E84" i="23"/>
  <c r="E83" i="23"/>
  <c r="E82" i="23"/>
  <c r="E81" i="23"/>
  <c r="E80" i="23"/>
  <c r="E79" i="23"/>
  <c r="E78" i="23"/>
  <c r="E77" i="23"/>
  <c r="E76" i="23"/>
  <c r="E75" i="23"/>
  <c r="E74" i="23"/>
  <c r="E73" i="23"/>
  <c r="E72" i="23"/>
  <c r="E71" i="23"/>
  <c r="E70" i="23"/>
  <c r="E69" i="23"/>
  <c r="E68" i="23"/>
  <c r="E67" i="23"/>
  <c r="E66" i="23"/>
  <c r="E65" i="23"/>
  <c r="E64" i="23"/>
  <c r="E63" i="23"/>
  <c r="E62" i="23"/>
  <c r="E61" i="23"/>
  <c r="E60" i="23"/>
  <c r="E59" i="23"/>
  <c r="E58" i="23"/>
  <c r="E57" i="23"/>
  <c r="E56" i="23"/>
  <c r="E55" i="23"/>
  <c r="E54" i="23"/>
  <c r="E53" i="23"/>
  <c r="E52" i="23"/>
  <c r="E51" i="23"/>
  <c r="E50" i="23"/>
  <c r="E49" i="23"/>
  <c r="E48" i="23"/>
  <c r="E47" i="23"/>
  <c r="E46" i="23"/>
  <c r="E45" i="23"/>
  <c r="E44" i="23"/>
  <c r="E43" i="23"/>
  <c r="E42" i="23"/>
  <c r="E41" i="23"/>
  <c r="E40" i="23"/>
  <c r="E39" i="23"/>
  <c r="E38" i="23"/>
  <c r="E37" i="23"/>
  <c r="E36" i="23"/>
  <c r="E35" i="23"/>
  <c r="E34" i="23"/>
  <c r="E33" i="23"/>
  <c r="E32" i="23"/>
  <c r="E31" i="23"/>
  <c r="D406" i="23"/>
  <c r="D405" i="23"/>
  <c r="D404" i="23"/>
  <c r="D403" i="23"/>
  <c r="D402" i="23"/>
  <c r="D401" i="23"/>
  <c r="D400" i="23"/>
  <c r="D399" i="23"/>
  <c r="D398" i="23"/>
  <c r="D397" i="23"/>
  <c r="D396" i="23"/>
  <c r="D395" i="23"/>
  <c r="D394" i="23"/>
  <c r="D393" i="23"/>
  <c r="D392" i="23"/>
  <c r="D391" i="23"/>
  <c r="D390" i="23"/>
  <c r="D389" i="23"/>
  <c r="D388" i="23"/>
  <c r="D387" i="23"/>
  <c r="D386" i="23"/>
  <c r="D385" i="23"/>
  <c r="D384" i="23"/>
  <c r="D383" i="23"/>
  <c r="D382" i="23"/>
  <c r="D381" i="23"/>
  <c r="D380" i="23"/>
  <c r="D379" i="23"/>
  <c r="D378" i="23"/>
  <c r="D377" i="23"/>
  <c r="D376" i="23"/>
  <c r="D375" i="23"/>
  <c r="D374" i="23"/>
  <c r="D373" i="23"/>
  <c r="D372" i="23"/>
  <c r="D371" i="23"/>
  <c r="D370" i="23"/>
  <c r="D369" i="23"/>
  <c r="D368" i="23"/>
  <c r="D367" i="23"/>
  <c r="D366" i="23"/>
  <c r="D365" i="23"/>
  <c r="D364" i="23"/>
  <c r="D363" i="23"/>
  <c r="D362" i="23"/>
  <c r="D361" i="23"/>
  <c r="D360" i="23"/>
  <c r="D359" i="23"/>
  <c r="D358" i="23"/>
  <c r="D357" i="23"/>
  <c r="D356" i="23"/>
  <c r="D355" i="23"/>
  <c r="D354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307" i="23"/>
  <c r="D306" i="23"/>
  <c r="D305" i="23"/>
  <c r="D304" i="23"/>
  <c r="D303" i="23"/>
  <c r="D302" i="23"/>
  <c r="D301" i="23"/>
  <c r="D300" i="23"/>
  <c r="D299" i="23"/>
  <c r="D298" i="23"/>
  <c r="D297" i="23"/>
  <c r="D296" i="23"/>
  <c r="D295" i="23"/>
  <c r="D294" i="23"/>
  <c r="D293" i="23"/>
  <c r="D292" i="23"/>
  <c r="D291" i="23"/>
  <c r="D290" i="23"/>
  <c r="D289" i="23"/>
  <c r="D288" i="23"/>
  <c r="D287" i="23"/>
  <c r="D286" i="23"/>
  <c r="D285" i="23"/>
  <c r="D284" i="23"/>
  <c r="D283" i="23"/>
  <c r="D282" i="23"/>
  <c r="D281" i="23"/>
  <c r="D280" i="23"/>
  <c r="D279" i="23"/>
  <c r="D278" i="23"/>
  <c r="D277" i="23"/>
  <c r="D276" i="23"/>
  <c r="D275" i="23"/>
  <c r="D274" i="23"/>
  <c r="D273" i="23"/>
  <c r="D272" i="23"/>
  <c r="D271" i="23"/>
  <c r="D270" i="23"/>
  <c r="D269" i="23"/>
  <c r="D268" i="23"/>
  <c r="D267" i="23"/>
  <c r="D266" i="23"/>
  <c r="D265" i="23"/>
  <c r="D264" i="23"/>
  <c r="D263" i="23"/>
  <c r="D262" i="23"/>
  <c r="D261" i="23"/>
  <c r="D260" i="23"/>
  <c r="D259" i="23"/>
  <c r="D258" i="23"/>
  <c r="D257" i="23"/>
  <c r="D256" i="23"/>
  <c r="D255" i="23"/>
  <c r="D254" i="23"/>
  <c r="D253" i="23"/>
  <c r="D252" i="23"/>
  <c r="D251" i="23"/>
  <c r="D250" i="23"/>
  <c r="D249" i="23"/>
  <c r="D248" i="23"/>
  <c r="D247" i="23"/>
  <c r="D246" i="23"/>
  <c r="D245" i="23"/>
  <c r="D244" i="23"/>
  <c r="D243" i="23"/>
  <c r="D242" i="23"/>
  <c r="D241" i="23"/>
  <c r="D240" i="23"/>
  <c r="D239" i="23"/>
  <c r="D238" i="23"/>
  <c r="D237" i="23"/>
  <c r="D236" i="23"/>
  <c r="D235" i="23"/>
  <c r="D234" i="23"/>
  <c r="D233" i="23"/>
  <c r="D232" i="23"/>
  <c r="D231" i="23"/>
  <c r="D230" i="23"/>
  <c r="D229" i="23"/>
  <c r="D228" i="23"/>
  <c r="D227" i="23"/>
  <c r="D226" i="23"/>
  <c r="D225" i="23"/>
  <c r="D224" i="23"/>
  <c r="D223" i="23"/>
  <c r="D222" i="23"/>
  <c r="D221" i="23"/>
  <c r="D220" i="23"/>
  <c r="D219" i="23"/>
  <c r="D218" i="23"/>
  <c r="D217" i="23"/>
  <c r="D216" i="23"/>
  <c r="D215" i="23"/>
  <c r="D214" i="23"/>
  <c r="D213" i="23"/>
  <c r="D212" i="23"/>
  <c r="D211" i="23"/>
  <c r="D210" i="23"/>
  <c r="D209" i="23"/>
  <c r="D208" i="23"/>
  <c r="D207" i="23"/>
  <c r="D206" i="23"/>
  <c r="D205" i="23"/>
  <c r="D204" i="23"/>
  <c r="D203" i="23"/>
  <c r="D202" i="23"/>
  <c r="D201" i="23"/>
  <c r="D200" i="23"/>
  <c r="D199" i="23"/>
  <c r="D198" i="23"/>
  <c r="D197" i="23"/>
  <c r="D196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83" i="23"/>
  <c r="D182" i="23"/>
  <c r="D181" i="23"/>
  <c r="D180" i="23"/>
  <c r="D179" i="23"/>
  <c r="D178" i="23"/>
  <c r="D177" i="23"/>
  <c r="D176" i="23"/>
  <c r="D175" i="23"/>
  <c r="D174" i="23"/>
  <c r="D173" i="23"/>
  <c r="D172" i="23"/>
  <c r="D171" i="23"/>
  <c r="D170" i="23"/>
  <c r="D169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Q20" i="23"/>
  <c r="Z29" i="47"/>
  <c r="Z30" i="47"/>
  <c r="Z31" i="47"/>
  <c r="Z32" i="47"/>
  <c r="Z33" i="47"/>
  <c r="Z34" i="47"/>
  <c r="AA34" i="47" s="1"/>
  <c r="Z35" i="47"/>
  <c r="Z36" i="47"/>
  <c r="Z37" i="47"/>
  <c r="Z38" i="47"/>
  <c r="Z39" i="47"/>
  <c r="Z40" i="47"/>
  <c r="Z41" i="47"/>
  <c r="Z42" i="47"/>
  <c r="Z43" i="47"/>
  <c r="Z44" i="47"/>
  <c r="Z45" i="47"/>
  <c r="Z46" i="47"/>
  <c r="Z47" i="47"/>
  <c r="Z48" i="47"/>
  <c r="Z49" i="47"/>
  <c r="Z50" i="47"/>
  <c r="Z51" i="47"/>
  <c r="Z52" i="47"/>
  <c r="Z53" i="47"/>
  <c r="Z54" i="47"/>
  <c r="Z55" i="47"/>
  <c r="Z56" i="47"/>
  <c r="Z57" i="47"/>
  <c r="Z58" i="47"/>
  <c r="AA58" i="47" s="1"/>
  <c r="Z59" i="47"/>
  <c r="Z60" i="47"/>
  <c r="Z61" i="47"/>
  <c r="Z62" i="47"/>
  <c r="Z63" i="47"/>
  <c r="Z64" i="47"/>
  <c r="Z65" i="47"/>
  <c r="Z66" i="47"/>
  <c r="Z67" i="47"/>
  <c r="Z68" i="47"/>
  <c r="Z69" i="47"/>
  <c r="Z70" i="47"/>
  <c r="Z71" i="47"/>
  <c r="Z72" i="47"/>
  <c r="Z73" i="47"/>
  <c r="Z74" i="47"/>
  <c r="Z75" i="47"/>
  <c r="Z76" i="47"/>
  <c r="Z77" i="47"/>
  <c r="Z78" i="47"/>
  <c r="Z79" i="47"/>
  <c r="Z80" i="47"/>
  <c r="Z81" i="47"/>
  <c r="Z82" i="47"/>
  <c r="AA82" i="47" s="1"/>
  <c r="Z83" i="47"/>
  <c r="Z84" i="47"/>
  <c r="Z85" i="47"/>
  <c r="Z86" i="47"/>
  <c r="Z87" i="47"/>
  <c r="Z88" i="47"/>
  <c r="Z89" i="47"/>
  <c r="Z90" i="47"/>
  <c r="Z91" i="47"/>
  <c r="Z92" i="47"/>
  <c r="Z93" i="47"/>
  <c r="Z94" i="47"/>
  <c r="Z95" i="47"/>
  <c r="Z96" i="47"/>
  <c r="Z97" i="47"/>
  <c r="Z98" i="47"/>
  <c r="Z99" i="47"/>
  <c r="Z100" i="47"/>
  <c r="Z101" i="47"/>
  <c r="Z102" i="47"/>
  <c r="Z103" i="47"/>
  <c r="Z104" i="47"/>
  <c r="Z105" i="47"/>
  <c r="Z106" i="47"/>
  <c r="AA106" i="47" s="1"/>
  <c r="Z107" i="47"/>
  <c r="Z108" i="47"/>
  <c r="Z109" i="47"/>
  <c r="Z110" i="47"/>
  <c r="Z111" i="47"/>
  <c r="Z112" i="47"/>
  <c r="Z113" i="47"/>
  <c r="Z114" i="47"/>
  <c r="Z115" i="47"/>
  <c r="Z116" i="47"/>
  <c r="Z117" i="47"/>
  <c r="Z118" i="47"/>
  <c r="Z119" i="47"/>
  <c r="Z120" i="47"/>
  <c r="Z121" i="47"/>
  <c r="Z122" i="47"/>
  <c r="Z123" i="47"/>
  <c r="Z124" i="47"/>
  <c r="Z125" i="47"/>
  <c r="Z126" i="47"/>
  <c r="Z127" i="47"/>
  <c r="Z128" i="47"/>
  <c r="Z129" i="47"/>
  <c r="Z130" i="47"/>
  <c r="AA130" i="47" s="1"/>
  <c r="Z131" i="47"/>
  <c r="Z132" i="47"/>
  <c r="Z133" i="47"/>
  <c r="Z134" i="47"/>
  <c r="Z135" i="47"/>
  <c r="Z136" i="47"/>
  <c r="Z137" i="47"/>
  <c r="Z138" i="47"/>
  <c r="Z139" i="47"/>
  <c r="Z140" i="47"/>
  <c r="Z141" i="47"/>
  <c r="Z142" i="47"/>
  <c r="Z143" i="47"/>
  <c r="Z144" i="47"/>
  <c r="Z145" i="47"/>
  <c r="Z146" i="47"/>
  <c r="Z147" i="47"/>
  <c r="Z148" i="47"/>
  <c r="Z149" i="47"/>
  <c r="Z150" i="47"/>
  <c r="Z151" i="47"/>
  <c r="Z152" i="47"/>
  <c r="Z153" i="47"/>
  <c r="Z154" i="47"/>
  <c r="AA154" i="47" s="1"/>
  <c r="Z155" i="47"/>
  <c r="Z156" i="47"/>
  <c r="Z157" i="47"/>
  <c r="Z158" i="47"/>
  <c r="Z159" i="47"/>
  <c r="Z160" i="47"/>
  <c r="Z161" i="47"/>
  <c r="Z162" i="47"/>
  <c r="Z163" i="47"/>
  <c r="Z164" i="47"/>
  <c r="Z165" i="47"/>
  <c r="Z166" i="47"/>
  <c r="Z167" i="47"/>
  <c r="Z168" i="47"/>
  <c r="Z169" i="47"/>
  <c r="Z170" i="47"/>
  <c r="Z171" i="47"/>
  <c r="Z172" i="47"/>
  <c r="Z173" i="47"/>
  <c r="Z174" i="47"/>
  <c r="Z175" i="47"/>
  <c r="Z176" i="47"/>
  <c r="Z177" i="47"/>
  <c r="Z178" i="47"/>
  <c r="AA178" i="47" s="1"/>
  <c r="Z179" i="47"/>
  <c r="Z180" i="47"/>
  <c r="Z181" i="47"/>
  <c r="Z182" i="47"/>
  <c r="Z183" i="47"/>
  <c r="Z184" i="47"/>
  <c r="Z185" i="47"/>
  <c r="Z186" i="47"/>
  <c r="Z187" i="47"/>
  <c r="Z188" i="47"/>
  <c r="Z189" i="47"/>
  <c r="Z190" i="47"/>
  <c r="Z191" i="47"/>
  <c r="Z192" i="47"/>
  <c r="Z193" i="47"/>
  <c r="Z194" i="47"/>
  <c r="Z195" i="47"/>
  <c r="Z196" i="47"/>
  <c r="Z197" i="47"/>
  <c r="Z198" i="47"/>
  <c r="Z199" i="47"/>
  <c r="Z200" i="47"/>
  <c r="Z201" i="47"/>
  <c r="Z202" i="47"/>
  <c r="AA202" i="47" s="1"/>
  <c r="Z203" i="47"/>
  <c r="Z204" i="47"/>
  <c r="Z205" i="47"/>
  <c r="Z206" i="47"/>
  <c r="Z207" i="47"/>
  <c r="Z208" i="47"/>
  <c r="Z209" i="47"/>
  <c r="Z210" i="47"/>
  <c r="Z211" i="47"/>
  <c r="Z212" i="47"/>
  <c r="Z213" i="47"/>
  <c r="Z28" i="47"/>
  <c r="AA28" i="47" s="1"/>
  <c r="W8" i="21"/>
  <c r="W9" i="21"/>
  <c r="W10" i="21"/>
  <c r="V8" i="21"/>
  <c r="V9" i="21"/>
  <c r="V10" i="21"/>
  <c r="A54" i="46"/>
  <c r="A53" i="46"/>
  <c r="A52" i="46"/>
  <c r="A51" i="46"/>
  <c r="A50" i="46"/>
  <c r="A49" i="46"/>
  <c r="A48" i="46"/>
  <c r="A47" i="46"/>
  <c r="A46" i="46"/>
  <c r="A45" i="46"/>
  <c r="A44" i="46"/>
  <c r="A43" i="46"/>
  <c r="A42" i="46"/>
  <c r="A41" i="46"/>
  <c r="A40" i="46"/>
  <c r="A39" i="46"/>
  <c r="A38" i="46"/>
  <c r="A37" i="46"/>
  <c r="A36" i="46"/>
  <c r="A35" i="46"/>
  <c r="A34" i="46"/>
  <c r="A33" i="46"/>
  <c r="A32" i="46"/>
  <c r="A31" i="46"/>
  <c r="A30" i="46"/>
  <c r="A29" i="46"/>
  <c r="A28" i="46"/>
  <c r="A27" i="46"/>
  <c r="A26" i="46"/>
  <c r="A25" i="46"/>
  <c r="A24" i="46"/>
  <c r="A23" i="46"/>
  <c r="A22" i="46"/>
  <c r="A21" i="46"/>
  <c r="A20" i="46"/>
  <c r="V19" i="46"/>
  <c r="A19" i="46"/>
  <c r="AM18" i="46"/>
  <c r="A18" i="46"/>
  <c r="BJ17" i="46"/>
  <c r="AM17" i="46"/>
  <c r="A17" i="46"/>
  <c r="BB19" i="46" s="1"/>
  <c r="AT16" i="46"/>
  <c r="Y16" i="46"/>
  <c r="A16" i="46"/>
  <c r="BE15" i="46"/>
  <c r="AO15" i="46"/>
  <c r="Y15" i="46"/>
  <c r="A15" i="46"/>
  <c r="BE14" i="46"/>
  <c r="BD14" i="46"/>
  <c r="AO14" i="46"/>
  <c r="AN14" i="46"/>
  <c r="Y14" i="46"/>
  <c r="X14" i="46"/>
  <c r="A14" i="46"/>
  <c r="A13" i="46"/>
  <c r="AD22" i="46" s="1"/>
  <c r="A12" i="46"/>
  <c r="BK11" i="46"/>
  <c r="BJ11" i="46"/>
  <c r="BI11" i="46"/>
  <c r="BH11" i="46"/>
  <c r="AO20" i="46"/>
  <c r="A11" i="46"/>
  <c r="BJ23" i="46" s="1"/>
  <c r="A10" i="46"/>
  <c r="BK15" i="20"/>
  <c r="BK16" i="20"/>
  <c r="BK17" i="20"/>
  <c r="BK18" i="20"/>
  <c r="BK19" i="20"/>
  <c r="BK20" i="20"/>
  <c r="BK21" i="20"/>
  <c r="BK22" i="20"/>
  <c r="BK23" i="20"/>
  <c r="BK14" i="20"/>
  <c r="BK11" i="20"/>
  <c r="P13" i="19"/>
  <c r="P14" i="19"/>
  <c r="P15" i="19"/>
  <c r="P16" i="19"/>
  <c r="O13" i="19"/>
  <c r="O14" i="19"/>
  <c r="O15" i="19"/>
  <c r="O16" i="19"/>
  <c r="N14" i="19"/>
  <c r="N15" i="19"/>
  <c r="N16" i="19"/>
  <c r="J41" i="19"/>
  <c r="I41" i="19"/>
  <c r="H41" i="19"/>
  <c r="J40" i="19"/>
  <c r="I40" i="19"/>
  <c r="H40" i="19"/>
  <c r="J39" i="19"/>
  <c r="I39" i="19"/>
  <c r="H39" i="19"/>
  <c r="J38" i="19"/>
  <c r="I38" i="19"/>
  <c r="H38" i="19"/>
  <c r="J37" i="19"/>
  <c r="I37" i="19"/>
  <c r="H37" i="19"/>
  <c r="J36" i="19"/>
  <c r="I36" i="19"/>
  <c r="H36" i="19"/>
  <c r="J35" i="19"/>
  <c r="I35" i="19"/>
  <c r="H35" i="19"/>
  <c r="R18" i="18"/>
  <c r="R19" i="18"/>
  <c r="R20" i="18"/>
  <c r="R21" i="18"/>
  <c r="R22" i="18"/>
  <c r="R23" i="18"/>
  <c r="R24" i="18"/>
  <c r="R16" i="18"/>
  <c r="R17" i="18"/>
  <c r="R15" i="18"/>
  <c r="BX16" i="13"/>
  <c r="BX12" i="13"/>
  <c r="BX13" i="13"/>
  <c r="BX14" i="13"/>
  <c r="BX15" i="13"/>
  <c r="BX11" i="13"/>
  <c r="BW11" i="13"/>
  <c r="AH11" i="13"/>
  <c r="AG11" i="13"/>
  <c r="AF11" i="13"/>
  <c r="AE11" i="13"/>
  <c r="C212" i="31"/>
  <c r="C190" i="31"/>
  <c r="C146" i="31"/>
  <c r="C124" i="31"/>
  <c r="C168" i="31"/>
  <c r="C102" i="31"/>
  <c r="C58" i="31"/>
  <c r="C80" i="31"/>
  <c r="C480" i="31"/>
  <c r="C235" i="31"/>
  <c r="C35" i="31"/>
  <c r="C634" i="31"/>
  <c r="C370" i="31"/>
  <c r="C324" i="31"/>
  <c r="C325" i="31"/>
  <c r="C326" i="31"/>
  <c r="C392" i="31"/>
  <c r="C436" i="31"/>
  <c r="C546" i="31"/>
  <c r="C789" i="31"/>
  <c r="C745" i="31"/>
  <c r="C612" i="31"/>
  <c r="C590" i="31"/>
  <c r="C723" i="31"/>
  <c r="C701" i="31"/>
  <c r="C679" i="31"/>
  <c r="C213" i="31"/>
  <c r="C678" i="31"/>
  <c r="C348" i="31"/>
  <c r="C502" i="31"/>
  <c r="C257" i="31"/>
  <c r="C323" i="31"/>
  <c r="C301" i="31"/>
  <c r="C279" i="31"/>
  <c r="C656" i="31"/>
  <c r="C36" i="31"/>
  <c r="C414" i="31"/>
  <c r="C458" i="31"/>
  <c r="C524" i="31"/>
  <c r="C568" i="31"/>
  <c r="C767" i="31"/>
  <c r="B170" i="37"/>
  <c r="C182" i="37" s="1"/>
  <c r="B171" i="37"/>
  <c r="C183" i="37" s="1"/>
  <c r="B172" i="37"/>
  <c r="D15" i="5"/>
  <c r="C15" i="5" s="1"/>
  <c r="D14" i="5"/>
  <c r="C14" i="5" s="1"/>
  <c r="Q167" i="29"/>
  <c r="R167" i="29"/>
  <c r="S167" i="29"/>
  <c r="T167" i="29"/>
  <c r="U167" i="29"/>
  <c r="V167" i="29"/>
  <c r="W167" i="29"/>
  <c r="X167" i="29"/>
  <c r="Y167" i="29"/>
  <c r="Z167" i="29"/>
  <c r="Q168" i="29"/>
  <c r="R168" i="29"/>
  <c r="S168" i="29"/>
  <c r="T168" i="29"/>
  <c r="U168" i="29"/>
  <c r="V168" i="29"/>
  <c r="W168" i="29"/>
  <c r="X168" i="29"/>
  <c r="Y168" i="29"/>
  <c r="Z168" i="29"/>
  <c r="Q169" i="29"/>
  <c r="R169" i="29"/>
  <c r="S169" i="29"/>
  <c r="T169" i="29"/>
  <c r="U169" i="29"/>
  <c r="V169" i="29"/>
  <c r="W169" i="29"/>
  <c r="X169" i="29"/>
  <c r="Y169" i="29"/>
  <c r="Z169" i="29"/>
  <c r="J12" i="17"/>
  <c r="J13" i="17"/>
  <c r="J14" i="17"/>
  <c r="J15" i="17"/>
  <c r="J16" i="17"/>
  <c r="J17" i="17"/>
  <c r="H9" i="19" l="1"/>
  <c r="H10" i="19"/>
  <c r="H8" i="19"/>
  <c r="J8" i="19"/>
  <c r="J9" i="19"/>
  <c r="J10" i="19"/>
  <c r="I10" i="19"/>
  <c r="I9" i="19"/>
  <c r="I8" i="19"/>
  <c r="AA121" i="47"/>
  <c r="AA97" i="47"/>
  <c r="AA136" i="47"/>
  <c r="AA112" i="47"/>
  <c r="AA40" i="47"/>
  <c r="AA151" i="47"/>
  <c r="AA127" i="47"/>
  <c r="AA79" i="47"/>
  <c r="AA55" i="47"/>
  <c r="AA190" i="47"/>
  <c r="AA166" i="47"/>
  <c r="AA142" i="47"/>
  <c r="AA118" i="47"/>
  <c r="AA94" i="47"/>
  <c r="AA70" i="47"/>
  <c r="AA46" i="47"/>
  <c r="AA205" i="47"/>
  <c r="AA181" i="47"/>
  <c r="AA157" i="47"/>
  <c r="AA133" i="47"/>
  <c r="AA109" i="47"/>
  <c r="AA85" i="47"/>
  <c r="AA61" i="47"/>
  <c r="AA37" i="47"/>
  <c r="AA193" i="47"/>
  <c r="AA169" i="47"/>
  <c r="AA145" i="47"/>
  <c r="AA73" i="47"/>
  <c r="AA49" i="47"/>
  <c r="AA184" i="47"/>
  <c r="AA160" i="47"/>
  <c r="AA88" i="47"/>
  <c r="AA64" i="47"/>
  <c r="AA199" i="47"/>
  <c r="AA175" i="47"/>
  <c r="AA103" i="47"/>
  <c r="AA31" i="47"/>
  <c r="AA196" i="47"/>
  <c r="AA172" i="47"/>
  <c r="AA148" i="47"/>
  <c r="AA124" i="47"/>
  <c r="AA100" i="47"/>
  <c r="AA76" i="47"/>
  <c r="AA52" i="47"/>
  <c r="AA187" i="47"/>
  <c r="AA163" i="47"/>
  <c r="AA139" i="47"/>
  <c r="AA115" i="47"/>
  <c r="AA91" i="47"/>
  <c r="AA67" i="47"/>
  <c r="AA43" i="47"/>
  <c r="Q21" i="23"/>
  <c r="F23" i="23"/>
  <c r="F26" i="23"/>
  <c r="R18" i="23" s="1"/>
  <c r="F33" i="23"/>
  <c r="F34" i="23"/>
  <c r="F30" i="23"/>
  <c r="F28" i="23"/>
  <c r="R20" i="23" s="1"/>
  <c r="F27" i="23"/>
  <c r="R19" i="23" s="1"/>
  <c r="F31" i="23"/>
  <c r="F25" i="23"/>
  <c r="F32" i="23"/>
  <c r="F24" i="23"/>
  <c r="F29" i="23"/>
  <c r="AB8" i="68"/>
  <c r="AB9" i="68"/>
  <c r="AA8" i="68"/>
  <c r="AA9" i="68"/>
  <c r="BY4" i="13"/>
  <c r="CH16" i="13"/>
  <c r="CC4" i="13"/>
  <c r="CB4" i="13"/>
  <c r="D186" i="37"/>
  <c r="D185" i="37"/>
  <c r="D174" i="37"/>
  <c r="D173" i="37"/>
  <c r="D175" i="37"/>
  <c r="D170" i="37"/>
  <c r="D171" i="37"/>
  <c r="M8" i="68"/>
  <c r="N43" i="68"/>
  <c r="N44" i="68" s="1"/>
  <c r="N9" i="68" s="1"/>
  <c r="O50" i="68"/>
  <c r="R21" i="23"/>
  <c r="Q19" i="23"/>
  <c r="L48" i="22"/>
  <c r="L36" i="22"/>
  <c r="G37" i="22"/>
  <c r="AP158" i="31"/>
  <c r="BK23" i="46"/>
  <c r="AE20" i="46"/>
  <c r="BJ20" i="46"/>
  <c r="AM21" i="46"/>
  <c r="V22" i="46"/>
  <c r="BB22" i="46"/>
  <c r="AE23" i="46"/>
  <c r="X23" i="46"/>
  <c r="X22" i="46"/>
  <c r="X21" i="46"/>
  <c r="X20" i="46"/>
  <c r="X19" i="46"/>
  <c r="X18" i="46"/>
  <c r="AF23" i="46"/>
  <c r="AF22" i="46"/>
  <c r="AF21" i="46"/>
  <c r="AF20" i="46"/>
  <c r="AF19" i="46"/>
  <c r="AF18" i="46"/>
  <c r="AN23" i="46"/>
  <c r="AN22" i="46"/>
  <c r="AN21" i="46"/>
  <c r="AN20" i="46"/>
  <c r="AN19" i="46"/>
  <c r="AN18" i="46"/>
  <c r="AV23" i="46"/>
  <c r="AV22" i="46"/>
  <c r="AV21" i="46"/>
  <c r="AV20" i="46"/>
  <c r="AV19" i="46"/>
  <c r="AV18" i="46"/>
  <c r="BD23" i="46"/>
  <c r="BD22" i="46"/>
  <c r="BD21" i="46"/>
  <c r="BD20" i="46"/>
  <c r="BD19" i="46"/>
  <c r="BD18" i="46"/>
  <c r="AD14" i="46"/>
  <c r="AT14" i="46"/>
  <c r="BJ14" i="46"/>
  <c r="AD15" i="46"/>
  <c r="AT15" i="46"/>
  <c r="BJ15" i="46"/>
  <c r="AD16" i="46"/>
  <c r="AU16" i="46"/>
  <c r="V17" i="46"/>
  <c r="AN17" i="46"/>
  <c r="BK17" i="46"/>
  <c r="AT18" i="46"/>
  <c r="W19" i="46"/>
  <c r="BC19" i="46"/>
  <c r="AL20" i="46"/>
  <c r="BK20" i="46"/>
  <c r="AT21" i="46"/>
  <c r="W22" i="46"/>
  <c r="BC22" i="46"/>
  <c r="AL23" i="46"/>
  <c r="Q23" i="46"/>
  <c r="Q22" i="46"/>
  <c r="Q21" i="46"/>
  <c r="Q20" i="46"/>
  <c r="Q19" i="46"/>
  <c r="Q18" i="46"/>
  <c r="Q17" i="46"/>
  <c r="BE23" i="46"/>
  <c r="BE19" i="46"/>
  <c r="BE18" i="46"/>
  <c r="BE17" i="46"/>
  <c r="BE16" i="46"/>
  <c r="BE22" i="46"/>
  <c r="BE21" i="46"/>
  <c r="BE20" i="46"/>
  <c r="BK14" i="46"/>
  <c r="BK15" i="46"/>
  <c r="AT17" i="46"/>
  <c r="AD19" i="46"/>
  <c r="BJ22" i="46"/>
  <c r="R23" i="46"/>
  <c r="R22" i="46"/>
  <c r="R21" i="46"/>
  <c r="R20" i="46"/>
  <c r="R19" i="46"/>
  <c r="R18" i="46"/>
  <c r="R17" i="46"/>
  <c r="R16" i="46"/>
  <c r="R15" i="46"/>
  <c r="R14" i="46"/>
  <c r="Z23" i="46"/>
  <c r="Z22" i="46"/>
  <c r="Z21" i="46"/>
  <c r="Z20" i="46"/>
  <c r="Z19" i="46"/>
  <c r="Z18" i="46"/>
  <c r="Z17" i="46"/>
  <c r="Z16" i="46"/>
  <c r="Z15" i="46"/>
  <c r="Z14" i="46"/>
  <c r="AH23" i="46"/>
  <c r="AH22" i="46"/>
  <c r="AH21" i="46"/>
  <c r="AH20" i="46"/>
  <c r="AH19" i="46"/>
  <c r="AH18" i="46"/>
  <c r="AH17" i="46"/>
  <c r="AH16" i="46"/>
  <c r="AH15" i="46"/>
  <c r="AH14" i="46"/>
  <c r="AP23" i="46"/>
  <c r="AP22" i="46"/>
  <c r="AP21" i="46"/>
  <c r="AP20" i="46"/>
  <c r="AP19" i="46"/>
  <c r="AP18" i="46"/>
  <c r="AP17" i="46"/>
  <c r="AP16" i="46"/>
  <c r="AP15" i="46"/>
  <c r="AP14" i="46"/>
  <c r="AX23" i="46"/>
  <c r="AX22" i="46"/>
  <c r="AX21" i="46"/>
  <c r="AX20" i="46"/>
  <c r="AX19" i="46"/>
  <c r="AX18" i="46"/>
  <c r="AX17" i="46"/>
  <c r="AX16" i="46"/>
  <c r="AX15" i="46"/>
  <c r="AX14" i="46"/>
  <c r="BF23" i="46"/>
  <c r="BF22" i="46"/>
  <c r="BF21" i="46"/>
  <c r="BF20" i="46"/>
  <c r="BF19" i="46"/>
  <c r="BF18" i="46"/>
  <c r="BF17" i="46"/>
  <c r="BF16" i="46"/>
  <c r="BF15" i="46"/>
  <c r="BF14" i="46"/>
  <c r="AF14" i="46"/>
  <c r="AV14" i="46"/>
  <c r="AF15" i="46"/>
  <c r="AV15" i="46"/>
  <c r="AF16" i="46"/>
  <c r="BB16" i="46"/>
  <c r="X17" i="46"/>
  <c r="AU17" i="46"/>
  <c r="V18" i="46"/>
  <c r="BB18" i="46"/>
  <c r="AE19" i="46"/>
  <c r="BK19" i="46"/>
  <c r="V21" i="46"/>
  <c r="BB21" i="46"/>
  <c r="AE22" i="46"/>
  <c r="BK22" i="46"/>
  <c r="AT23" i="46"/>
  <c r="Y23" i="46"/>
  <c r="Y22" i="46"/>
  <c r="Y20" i="46"/>
  <c r="Y19" i="46"/>
  <c r="Y18" i="46"/>
  <c r="Y17" i="46"/>
  <c r="Y21" i="46"/>
  <c r="AG23" i="46"/>
  <c r="AG22" i="46"/>
  <c r="AG21" i="46"/>
  <c r="AG20" i="46"/>
  <c r="AG19" i="46"/>
  <c r="AG18" i="46"/>
  <c r="AG17" i="46"/>
  <c r="AG16" i="46"/>
  <c r="AW23" i="46"/>
  <c r="AW22" i="46"/>
  <c r="AW21" i="46"/>
  <c r="AW20" i="46"/>
  <c r="AW19" i="46"/>
  <c r="AW18" i="46"/>
  <c r="AW17" i="46"/>
  <c r="AW16" i="46"/>
  <c r="AE14" i="46"/>
  <c r="AU15" i="46"/>
  <c r="W17" i="46"/>
  <c r="AM20" i="46"/>
  <c r="AM23" i="46"/>
  <c r="S23" i="46"/>
  <c r="S22" i="46"/>
  <c r="S21" i="46"/>
  <c r="S20" i="46"/>
  <c r="S19" i="46"/>
  <c r="S18" i="46"/>
  <c r="S17" i="46"/>
  <c r="S16" i="46"/>
  <c r="S15" i="46"/>
  <c r="S14" i="46"/>
  <c r="AA23" i="46"/>
  <c r="AA22" i="46"/>
  <c r="AA21" i="46"/>
  <c r="AA20" i="46"/>
  <c r="AA19" i="46"/>
  <c r="AA18" i="46"/>
  <c r="AA17" i="46"/>
  <c r="AA16" i="46"/>
  <c r="AA15" i="46"/>
  <c r="AA14" i="46"/>
  <c r="AI23" i="46"/>
  <c r="AI22" i="46"/>
  <c r="AI21" i="46"/>
  <c r="AI20" i="46"/>
  <c r="AI19" i="46"/>
  <c r="AI18" i="46"/>
  <c r="AI17" i="46"/>
  <c r="AI16" i="46"/>
  <c r="AI15" i="46"/>
  <c r="AI14" i="46"/>
  <c r="AQ23" i="46"/>
  <c r="AQ22" i="46"/>
  <c r="AQ21" i="46"/>
  <c r="AQ20" i="46"/>
  <c r="AQ19" i="46"/>
  <c r="AQ18" i="46"/>
  <c r="AQ17" i="46"/>
  <c r="AQ16" i="46"/>
  <c r="AQ15" i="46"/>
  <c r="AQ14" i="46"/>
  <c r="AY23" i="46"/>
  <c r="AY22" i="46"/>
  <c r="AY21" i="46"/>
  <c r="AY20" i="46"/>
  <c r="AY19" i="46"/>
  <c r="AY18" i="46"/>
  <c r="AY17" i="46"/>
  <c r="AY16" i="46"/>
  <c r="AY15" i="46"/>
  <c r="AY14" i="46"/>
  <c r="BG23" i="46"/>
  <c r="BG22" i="46"/>
  <c r="BG21" i="46"/>
  <c r="BG20" i="46"/>
  <c r="BG19" i="46"/>
  <c r="BG18" i="46"/>
  <c r="BG17" i="46"/>
  <c r="BG16" i="46"/>
  <c r="BG15" i="46"/>
  <c r="BG14" i="46"/>
  <c r="Q14" i="46"/>
  <c r="AG14" i="46"/>
  <c r="AW14" i="46"/>
  <c r="Q15" i="46"/>
  <c r="AG15" i="46"/>
  <c r="AW15" i="46"/>
  <c r="Q16" i="46"/>
  <c r="AL16" i="46"/>
  <c r="BC16" i="46"/>
  <c r="AD17" i="46"/>
  <c r="AV17" i="46"/>
  <c r="W18" i="46"/>
  <c r="BC18" i="46"/>
  <c r="AL19" i="46"/>
  <c r="AT20" i="46"/>
  <c r="W21" i="46"/>
  <c r="BC21" i="46"/>
  <c r="AL22" i="46"/>
  <c r="AU23" i="46"/>
  <c r="AO22" i="46"/>
  <c r="AO19" i="46"/>
  <c r="AO18" i="46"/>
  <c r="AO17" i="46"/>
  <c r="AO23" i="46"/>
  <c r="AO21" i="46"/>
  <c r="AU14" i="46"/>
  <c r="AV16" i="46"/>
  <c r="AU21" i="46"/>
  <c r="T23" i="46"/>
  <c r="AB23" i="46"/>
  <c r="AJ23" i="46"/>
  <c r="AR23" i="46"/>
  <c r="AZ23" i="46"/>
  <c r="BH23" i="46"/>
  <c r="V14" i="46"/>
  <c r="AL14" i="46"/>
  <c r="BB14" i="46"/>
  <c r="V15" i="46"/>
  <c r="AL15" i="46"/>
  <c r="BB15" i="46"/>
  <c r="V16" i="46"/>
  <c r="AM16" i="46"/>
  <c r="BD16" i="46"/>
  <c r="AE17" i="46"/>
  <c r="BB17" i="46"/>
  <c r="AD18" i="46"/>
  <c r="BJ18" i="46"/>
  <c r="AM19" i="46"/>
  <c r="V20" i="46"/>
  <c r="AU20" i="46"/>
  <c r="AD21" i="46"/>
  <c r="BJ21" i="46"/>
  <c r="AM22" i="46"/>
  <c r="V23" i="46"/>
  <c r="BB23" i="46"/>
  <c r="AE15" i="46"/>
  <c r="AE16" i="46"/>
  <c r="AU18" i="46"/>
  <c r="BJ19" i="46"/>
  <c r="U23" i="46"/>
  <c r="AC23" i="46"/>
  <c r="AK23" i="46"/>
  <c r="AS23" i="46"/>
  <c r="BA23" i="46"/>
  <c r="BI23" i="46"/>
  <c r="W14" i="46"/>
  <c r="AM14" i="46"/>
  <c r="BC14" i="46"/>
  <c r="W15" i="46"/>
  <c r="AM15" i="46"/>
  <c r="BC15" i="46"/>
  <c r="W16" i="46"/>
  <c r="AN16" i="46"/>
  <c r="BJ16" i="46"/>
  <c r="AF17" i="46"/>
  <c r="BC17" i="46"/>
  <c r="AE18" i="46"/>
  <c r="BK18" i="46"/>
  <c r="AT19" i="46"/>
  <c r="W20" i="46"/>
  <c r="BB20" i="46"/>
  <c r="AE21" i="46"/>
  <c r="BK21" i="46"/>
  <c r="AT22" i="46"/>
  <c r="W23" i="46"/>
  <c r="BC23" i="46"/>
  <c r="X15" i="46"/>
  <c r="AN15" i="46"/>
  <c r="BD15" i="46"/>
  <c r="X16" i="46"/>
  <c r="AO16" i="46"/>
  <c r="BK16" i="46"/>
  <c r="AL17" i="46"/>
  <c r="BD17" i="46"/>
  <c r="AL18" i="46"/>
  <c r="AU19" i="46"/>
  <c r="AD20" i="46"/>
  <c r="BC20" i="46"/>
  <c r="AL21" i="46"/>
  <c r="AU22" i="46"/>
  <c r="AD23" i="46"/>
  <c r="T14" i="46"/>
  <c r="AB14" i="46"/>
  <c r="AJ14" i="46"/>
  <c r="AR14" i="46"/>
  <c r="AZ14" i="46"/>
  <c r="BH14" i="46"/>
  <c r="T15" i="46"/>
  <c r="AB15" i="46"/>
  <c r="AJ15" i="46"/>
  <c r="AR15" i="46"/>
  <c r="AZ15" i="46"/>
  <c r="BH15" i="46"/>
  <c r="T16" i="46"/>
  <c r="AB16" i="46"/>
  <c r="AJ16" i="46"/>
  <c r="AR16" i="46"/>
  <c r="AZ16" i="46"/>
  <c r="BH16" i="46"/>
  <c r="T17" i="46"/>
  <c r="AB17" i="46"/>
  <c r="AJ17" i="46"/>
  <c r="AR17" i="46"/>
  <c r="AZ17" i="46"/>
  <c r="BH17" i="46"/>
  <c r="T18" i="46"/>
  <c r="AB18" i="46"/>
  <c r="AJ18" i="46"/>
  <c r="AR18" i="46"/>
  <c r="AZ18" i="46"/>
  <c r="BH18" i="46"/>
  <c r="T19" i="46"/>
  <c r="AB19" i="46"/>
  <c r="AJ19" i="46"/>
  <c r="AR19" i="46"/>
  <c r="AZ19" i="46"/>
  <c r="BH19" i="46"/>
  <c r="T20" i="46"/>
  <c r="AB20" i="46"/>
  <c r="AJ20" i="46"/>
  <c r="AR20" i="46"/>
  <c r="AZ20" i="46"/>
  <c r="BH20" i="46"/>
  <c r="T21" i="46"/>
  <c r="AB21" i="46"/>
  <c r="AJ21" i="46"/>
  <c r="AR21" i="46"/>
  <c r="AZ21" i="46"/>
  <c r="BH21" i="46"/>
  <c r="T22" i="46"/>
  <c r="AB22" i="46"/>
  <c r="AJ22" i="46"/>
  <c r="AR22" i="46"/>
  <c r="AZ22" i="46"/>
  <c r="BH22" i="46"/>
  <c r="U14" i="46"/>
  <c r="AC14" i="46"/>
  <c r="AK14" i="46"/>
  <c r="AS14" i="46"/>
  <c r="BA14" i="46"/>
  <c r="BI14" i="46"/>
  <c r="U15" i="46"/>
  <c r="AC15" i="46"/>
  <c r="AK15" i="46"/>
  <c r="AS15" i="46"/>
  <c r="BA15" i="46"/>
  <c r="BI15" i="46"/>
  <c r="U16" i="46"/>
  <c r="AC16" i="46"/>
  <c r="AK16" i="46"/>
  <c r="AS16" i="46"/>
  <c r="BA16" i="46"/>
  <c r="BI16" i="46"/>
  <c r="U17" i="46"/>
  <c r="AC17" i="46"/>
  <c r="AK17" i="46"/>
  <c r="AS17" i="46"/>
  <c r="BA17" i="46"/>
  <c r="BI17" i="46"/>
  <c r="U18" i="46"/>
  <c r="AC18" i="46"/>
  <c r="AK18" i="46"/>
  <c r="AS18" i="46"/>
  <c r="BA18" i="46"/>
  <c r="BI18" i="46"/>
  <c r="U19" i="46"/>
  <c r="AC19" i="46"/>
  <c r="AK19" i="46"/>
  <c r="AS19" i="46"/>
  <c r="BA19" i="46"/>
  <c r="BI19" i="46"/>
  <c r="U20" i="46"/>
  <c r="AC20" i="46"/>
  <c r="AK20" i="46"/>
  <c r="AS20" i="46"/>
  <c r="BA20" i="46"/>
  <c r="BI20" i="46"/>
  <c r="U21" i="46"/>
  <c r="AC21" i="46"/>
  <c r="AK21" i="46"/>
  <c r="AS21" i="46"/>
  <c r="BA21" i="46"/>
  <c r="BI21" i="46"/>
  <c r="U22" i="46"/>
  <c r="AC22" i="46"/>
  <c r="AK22" i="46"/>
  <c r="AS22" i="46"/>
  <c r="BA22" i="46"/>
  <c r="BI22" i="46"/>
  <c r="N8" i="68" l="1"/>
  <c r="P50" i="68"/>
  <c r="O43" i="68"/>
  <c r="O44" i="68" s="1"/>
  <c r="O9" i="68" s="1"/>
  <c r="G104" i="11"/>
  <c r="O8" i="68" l="1"/>
  <c r="Q50" i="68"/>
  <c r="G89" i="11"/>
  <c r="G90" i="11"/>
  <c r="G91" i="11"/>
  <c r="G92" i="11"/>
  <c r="G94" i="11"/>
  <c r="G95" i="11"/>
  <c r="G96" i="11"/>
  <c r="G97" i="11"/>
  <c r="G98" i="11"/>
  <c r="G99" i="11"/>
  <c r="G100" i="11"/>
  <c r="G101" i="11"/>
  <c r="G102" i="11"/>
  <c r="G103" i="11"/>
  <c r="G93" i="11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2" i="23"/>
  <c r="L11" i="25"/>
  <c r="L12" i="25"/>
  <c r="L13" i="25"/>
  <c r="L14" i="25"/>
  <c r="L15" i="25"/>
  <c r="L16" i="25"/>
  <c r="L17" i="25"/>
  <c r="L18" i="25"/>
  <c r="L19" i="25"/>
  <c r="Z202" i="27"/>
  <c r="Z203" i="27"/>
  <c r="Z201" i="27"/>
  <c r="Y202" i="27"/>
  <c r="Y203" i="27"/>
  <c r="Y201" i="27"/>
  <c r="X202" i="27"/>
  <c r="X203" i="27"/>
  <c r="X201" i="27"/>
  <c r="W203" i="27"/>
  <c r="W202" i="27"/>
  <c r="V203" i="27"/>
  <c r="V202" i="27"/>
  <c r="V201" i="27"/>
  <c r="W201" i="27"/>
  <c r="T202" i="27"/>
  <c r="T203" i="27"/>
  <c r="Z140" i="26"/>
  <c r="Z136" i="26"/>
  <c r="Z137" i="26"/>
  <c r="Z138" i="26"/>
  <c r="Z139" i="26"/>
  <c r="Z135" i="26"/>
  <c r="Q22" i="23"/>
  <c r="Q23" i="23"/>
  <c r="S27" i="23"/>
  <c r="I35" i="23"/>
  <c r="H32" i="23"/>
  <c r="R23" i="23"/>
  <c r="R24" i="23"/>
  <c r="R25" i="23"/>
  <c r="R26" i="23"/>
  <c r="R22" i="23"/>
  <c r="H306" i="22"/>
  <c r="H303" i="22"/>
  <c r="H300" i="22"/>
  <c r="G300" i="22"/>
  <c r="I297" i="22"/>
  <c r="H297" i="22"/>
  <c r="I294" i="22"/>
  <c r="H294" i="22"/>
  <c r="I291" i="22"/>
  <c r="H291" i="22"/>
  <c r="I288" i="22"/>
  <c r="H288" i="22"/>
  <c r="G288" i="22"/>
  <c r="I285" i="22"/>
  <c r="H285" i="22"/>
  <c r="I282" i="22"/>
  <c r="H282" i="22"/>
  <c r="I279" i="22"/>
  <c r="H279" i="22"/>
  <c r="I276" i="22"/>
  <c r="H276" i="22"/>
  <c r="G276" i="22"/>
  <c r="I273" i="22"/>
  <c r="H273" i="22"/>
  <c r="I270" i="22"/>
  <c r="H270" i="22"/>
  <c r="I267" i="22"/>
  <c r="H267" i="22"/>
  <c r="I264" i="22"/>
  <c r="H264" i="22"/>
  <c r="G264" i="22"/>
  <c r="I261" i="22"/>
  <c r="H261" i="22"/>
  <c r="I258" i="22"/>
  <c r="H258" i="22"/>
  <c r="I255" i="22"/>
  <c r="H255" i="22"/>
  <c r="I252" i="22"/>
  <c r="H252" i="22"/>
  <c r="G252" i="22"/>
  <c r="J252" i="22" s="1"/>
  <c r="I249" i="22"/>
  <c r="H249" i="22"/>
  <c r="I246" i="22"/>
  <c r="H246" i="22"/>
  <c r="I243" i="22"/>
  <c r="H243" i="22"/>
  <c r="I240" i="22"/>
  <c r="H240" i="22"/>
  <c r="G240" i="22"/>
  <c r="I237" i="22"/>
  <c r="H237" i="22"/>
  <c r="I234" i="22"/>
  <c r="H234" i="22"/>
  <c r="I231" i="22"/>
  <c r="H231" i="22"/>
  <c r="I228" i="22"/>
  <c r="H228" i="22"/>
  <c r="G228" i="22"/>
  <c r="J228" i="22" s="1"/>
  <c r="I225" i="22"/>
  <c r="H225" i="22"/>
  <c r="I222" i="22"/>
  <c r="H222" i="22"/>
  <c r="I219" i="22"/>
  <c r="H219" i="22"/>
  <c r="I216" i="22"/>
  <c r="H216" i="22"/>
  <c r="G216" i="22"/>
  <c r="L215" i="22"/>
  <c r="L214" i="22"/>
  <c r="I213" i="22"/>
  <c r="H213" i="22"/>
  <c r="I210" i="22"/>
  <c r="H210" i="22"/>
  <c r="I207" i="22"/>
  <c r="H207" i="22"/>
  <c r="I204" i="22"/>
  <c r="H204" i="22"/>
  <c r="G204" i="22"/>
  <c r="I201" i="22"/>
  <c r="H201" i="22"/>
  <c r="K200" i="22"/>
  <c r="K199" i="22"/>
  <c r="K198" i="22"/>
  <c r="I198" i="22"/>
  <c r="H198" i="22"/>
  <c r="K197" i="22"/>
  <c r="K196" i="22"/>
  <c r="K195" i="22"/>
  <c r="I195" i="22"/>
  <c r="H195" i="22"/>
  <c r="K194" i="22"/>
  <c r="K193" i="22"/>
  <c r="K192" i="22"/>
  <c r="I192" i="22"/>
  <c r="H192" i="22"/>
  <c r="G192" i="22"/>
  <c r="L192" i="22" s="1"/>
  <c r="K191" i="22"/>
  <c r="K190" i="22"/>
  <c r="K189" i="22"/>
  <c r="I189" i="22"/>
  <c r="H189" i="22"/>
  <c r="K188" i="22"/>
  <c r="K187" i="22"/>
  <c r="K186" i="22"/>
  <c r="I186" i="22"/>
  <c r="H186" i="22"/>
  <c r="K185" i="22"/>
  <c r="K184" i="22"/>
  <c r="K183" i="22"/>
  <c r="I183" i="22"/>
  <c r="H183" i="22"/>
  <c r="K182" i="22"/>
  <c r="K181" i="22"/>
  <c r="K180" i="22"/>
  <c r="I180" i="22"/>
  <c r="H180" i="22"/>
  <c r="G180" i="22"/>
  <c r="K179" i="22"/>
  <c r="K178" i="22"/>
  <c r="K177" i="22"/>
  <c r="I177" i="22"/>
  <c r="H177" i="22"/>
  <c r="K176" i="22"/>
  <c r="K175" i="22"/>
  <c r="K174" i="22"/>
  <c r="I174" i="22"/>
  <c r="H174" i="22"/>
  <c r="K173" i="22"/>
  <c r="K172" i="22"/>
  <c r="K171" i="22"/>
  <c r="I171" i="22"/>
  <c r="H171" i="22"/>
  <c r="K170" i="22"/>
  <c r="K169" i="22"/>
  <c r="K168" i="22"/>
  <c r="I168" i="22"/>
  <c r="H168" i="22"/>
  <c r="G168" i="22"/>
  <c r="L168" i="22" s="1"/>
  <c r="K167" i="22"/>
  <c r="K166" i="22"/>
  <c r="K165" i="22"/>
  <c r="I165" i="22"/>
  <c r="H165" i="22"/>
  <c r="K164" i="22"/>
  <c r="K163" i="22"/>
  <c r="K162" i="22"/>
  <c r="I162" i="22"/>
  <c r="H162" i="22"/>
  <c r="K161" i="22"/>
  <c r="K160" i="22"/>
  <c r="K159" i="22"/>
  <c r="I159" i="22"/>
  <c r="H159" i="22"/>
  <c r="K158" i="22"/>
  <c r="K157" i="22"/>
  <c r="K156" i="22"/>
  <c r="I156" i="22"/>
  <c r="H156" i="22"/>
  <c r="G156" i="22"/>
  <c r="K155" i="22"/>
  <c r="K154" i="22"/>
  <c r="K153" i="22"/>
  <c r="I153" i="22"/>
  <c r="H153" i="22"/>
  <c r="K152" i="22"/>
  <c r="K151" i="22"/>
  <c r="K150" i="22"/>
  <c r="I150" i="22"/>
  <c r="H150" i="22"/>
  <c r="K149" i="22"/>
  <c r="K148" i="22"/>
  <c r="K147" i="22"/>
  <c r="I147" i="22"/>
  <c r="H147" i="22"/>
  <c r="K146" i="22"/>
  <c r="K145" i="22"/>
  <c r="K144" i="22"/>
  <c r="I144" i="22"/>
  <c r="H144" i="22"/>
  <c r="G144" i="22"/>
  <c r="L144" i="22" s="1"/>
  <c r="K143" i="22"/>
  <c r="K142" i="22"/>
  <c r="K141" i="22"/>
  <c r="I141" i="22"/>
  <c r="H141" i="22"/>
  <c r="K140" i="22"/>
  <c r="K139" i="22"/>
  <c r="K138" i="22"/>
  <c r="I138" i="22"/>
  <c r="H138" i="22"/>
  <c r="K137" i="22"/>
  <c r="K136" i="22"/>
  <c r="K135" i="22"/>
  <c r="I135" i="22"/>
  <c r="H135" i="22"/>
  <c r="K134" i="22"/>
  <c r="K133" i="22"/>
  <c r="K132" i="22"/>
  <c r="I132" i="22"/>
  <c r="H132" i="22"/>
  <c r="G132" i="22"/>
  <c r="L132" i="22" s="1"/>
  <c r="K131" i="22"/>
  <c r="K130" i="22"/>
  <c r="K129" i="22"/>
  <c r="I129" i="22"/>
  <c r="H129" i="22"/>
  <c r="K128" i="22"/>
  <c r="K127" i="22"/>
  <c r="K126" i="22"/>
  <c r="I126" i="22"/>
  <c r="H126" i="22"/>
  <c r="K125" i="22"/>
  <c r="K124" i="22"/>
  <c r="K123" i="22"/>
  <c r="I123" i="22"/>
  <c r="H123" i="22"/>
  <c r="K122" i="22"/>
  <c r="K121" i="22"/>
  <c r="K120" i="22"/>
  <c r="I120" i="22"/>
  <c r="H120" i="22"/>
  <c r="G120" i="22"/>
  <c r="L120" i="22" s="1"/>
  <c r="K119" i="22"/>
  <c r="K118" i="22"/>
  <c r="K117" i="22"/>
  <c r="I117" i="22"/>
  <c r="H117" i="22"/>
  <c r="K116" i="22"/>
  <c r="K115" i="22"/>
  <c r="K114" i="22"/>
  <c r="I114" i="22"/>
  <c r="H114" i="22"/>
  <c r="K113" i="22"/>
  <c r="K112" i="22"/>
  <c r="K111" i="22"/>
  <c r="I111" i="22"/>
  <c r="H111" i="22"/>
  <c r="K110" i="22"/>
  <c r="K109" i="22"/>
  <c r="K108" i="22"/>
  <c r="I108" i="22"/>
  <c r="H108" i="22"/>
  <c r="G108" i="22"/>
  <c r="K107" i="22"/>
  <c r="K106" i="22"/>
  <c r="K105" i="22"/>
  <c r="I105" i="22"/>
  <c r="H105" i="22"/>
  <c r="K104" i="22"/>
  <c r="K103" i="22"/>
  <c r="K102" i="22"/>
  <c r="I102" i="22"/>
  <c r="H102" i="22"/>
  <c r="K101" i="22"/>
  <c r="K100" i="22"/>
  <c r="K99" i="22"/>
  <c r="I99" i="22"/>
  <c r="H99" i="22"/>
  <c r="K98" i="22"/>
  <c r="K97" i="22"/>
  <c r="K96" i="22"/>
  <c r="I96" i="22"/>
  <c r="H96" i="22"/>
  <c r="G96" i="22"/>
  <c r="K95" i="22"/>
  <c r="K94" i="22"/>
  <c r="K93" i="22"/>
  <c r="I93" i="22"/>
  <c r="H93" i="22"/>
  <c r="K92" i="22"/>
  <c r="K91" i="22"/>
  <c r="K90" i="22"/>
  <c r="I90" i="22"/>
  <c r="H90" i="22"/>
  <c r="K89" i="22"/>
  <c r="K88" i="22"/>
  <c r="K87" i="22"/>
  <c r="I87" i="22"/>
  <c r="H87" i="22"/>
  <c r="K86" i="22"/>
  <c r="K85" i="22"/>
  <c r="K84" i="22"/>
  <c r="I84" i="22"/>
  <c r="H84" i="22"/>
  <c r="G84" i="22"/>
  <c r="L84" i="22" s="1"/>
  <c r="K83" i="22"/>
  <c r="K82" i="22"/>
  <c r="K81" i="22"/>
  <c r="I81" i="22"/>
  <c r="H81" i="22"/>
  <c r="K80" i="22"/>
  <c r="K79" i="22"/>
  <c r="K78" i="22"/>
  <c r="I78" i="22"/>
  <c r="H78" i="22"/>
  <c r="K77" i="22"/>
  <c r="K76" i="22"/>
  <c r="K75" i="22"/>
  <c r="I75" i="22"/>
  <c r="H75" i="22"/>
  <c r="K74" i="22"/>
  <c r="K73" i="22"/>
  <c r="K72" i="22"/>
  <c r="I72" i="22"/>
  <c r="H72" i="22"/>
  <c r="G72" i="22"/>
  <c r="L72" i="22" s="1"/>
  <c r="K71" i="22"/>
  <c r="K70" i="22"/>
  <c r="K69" i="22"/>
  <c r="I69" i="22"/>
  <c r="H69" i="22"/>
  <c r="K68" i="22"/>
  <c r="K67" i="22"/>
  <c r="K66" i="22"/>
  <c r="I66" i="22"/>
  <c r="H66" i="22"/>
  <c r="K65" i="22"/>
  <c r="K64" i="22"/>
  <c r="K63" i="22"/>
  <c r="I63" i="22"/>
  <c r="H63" i="22"/>
  <c r="K62" i="22"/>
  <c r="K61" i="22"/>
  <c r="K60" i="22"/>
  <c r="I60" i="22"/>
  <c r="H60" i="22"/>
  <c r="G60" i="22"/>
  <c r="J48" i="22" s="1"/>
  <c r="K59" i="22"/>
  <c r="K58" i="22"/>
  <c r="K57" i="22"/>
  <c r="I57" i="22"/>
  <c r="H57" i="22"/>
  <c r="K56" i="22"/>
  <c r="K55" i="22"/>
  <c r="K54" i="22"/>
  <c r="I54" i="22"/>
  <c r="H54" i="22"/>
  <c r="K53" i="22"/>
  <c r="K52" i="22"/>
  <c r="K51" i="22"/>
  <c r="I51" i="22"/>
  <c r="H51" i="22"/>
  <c r="K50" i="22"/>
  <c r="K49" i="22"/>
  <c r="V11" i="21"/>
  <c r="W11" i="21"/>
  <c r="V12" i="21"/>
  <c r="W12" i="21"/>
  <c r="V13" i="21"/>
  <c r="W13" i="21"/>
  <c r="BJ11" i="20"/>
  <c r="N17" i="19"/>
  <c r="O17" i="19"/>
  <c r="P17" i="19"/>
  <c r="N18" i="19"/>
  <c r="O18" i="19"/>
  <c r="P18" i="19"/>
  <c r="BW12" i="13"/>
  <c r="BV11" i="13"/>
  <c r="B167" i="37"/>
  <c r="B168" i="37"/>
  <c r="B169" i="37"/>
  <c r="C181" i="37" s="1"/>
  <c r="I43" i="36"/>
  <c r="J43" i="36"/>
  <c r="K43" i="36"/>
  <c r="I43" i="35"/>
  <c r="J43" i="35"/>
  <c r="K43" i="35"/>
  <c r="I43" i="34"/>
  <c r="J43" i="34"/>
  <c r="K43" i="34"/>
  <c r="Q164" i="29"/>
  <c r="R164" i="29"/>
  <c r="S164" i="29"/>
  <c r="T164" i="29"/>
  <c r="U164" i="29"/>
  <c r="V164" i="29"/>
  <c r="W164" i="29"/>
  <c r="X164" i="29"/>
  <c r="Y164" i="29"/>
  <c r="Z164" i="29"/>
  <c r="Q165" i="29"/>
  <c r="R165" i="29"/>
  <c r="S165" i="29"/>
  <c r="T165" i="29"/>
  <c r="U165" i="29"/>
  <c r="V165" i="29"/>
  <c r="W165" i="29"/>
  <c r="X165" i="29"/>
  <c r="Y165" i="29"/>
  <c r="Z165" i="29"/>
  <c r="Q166" i="29"/>
  <c r="R166" i="29"/>
  <c r="S166" i="29"/>
  <c r="T166" i="29"/>
  <c r="U166" i="29"/>
  <c r="V166" i="29"/>
  <c r="W166" i="29"/>
  <c r="X166" i="29"/>
  <c r="Y166" i="29"/>
  <c r="Z166" i="29"/>
  <c r="J288" i="22" l="1"/>
  <c r="J108" i="22"/>
  <c r="D188" i="37"/>
  <c r="D187" i="37"/>
  <c r="D168" i="37"/>
  <c r="C180" i="37"/>
  <c r="D167" i="37"/>
  <c r="C179" i="37"/>
  <c r="Q43" i="68"/>
  <c r="Q44" i="68" s="1"/>
  <c r="Q9" i="68" s="1"/>
  <c r="R50" i="68"/>
  <c r="I32" i="23"/>
  <c r="J32" i="23"/>
  <c r="L108" i="22"/>
  <c r="J180" i="22"/>
  <c r="J96" i="22"/>
  <c r="J192" i="22"/>
  <c r="J84" i="22"/>
  <c r="L96" i="22"/>
  <c r="L180" i="22"/>
  <c r="J204" i="22"/>
  <c r="D169" i="37"/>
  <c r="D172" i="37"/>
  <c r="I29" i="23"/>
  <c r="J120" i="22"/>
  <c r="J60" i="22"/>
  <c r="J156" i="22"/>
  <c r="J132" i="22"/>
  <c r="J264" i="22"/>
  <c r="J240" i="22"/>
  <c r="J72" i="22"/>
  <c r="J168" i="22"/>
  <c r="J144" i="22"/>
  <c r="J276" i="22"/>
  <c r="L60" i="22"/>
  <c r="L156" i="22"/>
  <c r="J216" i="22"/>
  <c r="Q8" i="68" l="1"/>
  <c r="R43" i="68"/>
  <c r="R44" i="68" s="1"/>
  <c r="R9" i="68" s="1"/>
  <c r="D38" i="5"/>
  <c r="C38" i="5" s="1"/>
  <c r="D36" i="5"/>
  <c r="C36" i="5" s="1"/>
  <c r="I8" i="41"/>
  <c r="I9" i="41"/>
  <c r="I10" i="41"/>
  <c r="I11" i="41"/>
  <c r="I12" i="41"/>
  <c r="I13" i="41"/>
  <c r="I14" i="41"/>
  <c r="I15" i="41"/>
  <c r="I16" i="41"/>
  <c r="I17" i="41"/>
  <c r="I7" i="41"/>
  <c r="D4" i="5"/>
  <c r="D20" i="5"/>
  <c r="C20" i="5" s="1"/>
  <c r="D29" i="5"/>
  <c r="C29" i="5" s="1"/>
  <c r="D65" i="5"/>
  <c r="C65" i="5" s="1"/>
  <c r="D59" i="5"/>
  <c r="C59" i="5" s="1"/>
  <c r="D58" i="5"/>
  <c r="C58" i="5" s="1"/>
  <c r="D57" i="5"/>
  <c r="C57" i="5" s="1"/>
  <c r="D56" i="5"/>
  <c r="C56" i="5" s="1"/>
  <c r="D55" i="5"/>
  <c r="C55" i="5" s="1"/>
  <c r="D54" i="5"/>
  <c r="C54" i="5" s="1"/>
  <c r="D53" i="5"/>
  <c r="C53" i="5" s="1"/>
  <c r="D52" i="5"/>
  <c r="C52" i="5" s="1"/>
  <c r="D51" i="5"/>
  <c r="C51" i="5" s="1"/>
  <c r="D47" i="5"/>
  <c r="C47" i="5" s="1"/>
  <c r="D46" i="5"/>
  <c r="C46" i="5" s="1"/>
  <c r="D45" i="5"/>
  <c r="C45" i="5" s="1"/>
  <c r="D44" i="5"/>
  <c r="C44" i="5" s="1"/>
  <c r="D43" i="5"/>
  <c r="C43" i="5" s="1"/>
  <c r="D41" i="5"/>
  <c r="C41" i="5" s="1"/>
  <c r="D40" i="5"/>
  <c r="C40" i="5" s="1"/>
  <c r="D39" i="5"/>
  <c r="C39" i="5" s="1"/>
  <c r="D27" i="5"/>
  <c r="C27" i="5" s="1"/>
  <c r="D25" i="5"/>
  <c r="C25" i="5" s="1"/>
  <c r="D24" i="5"/>
  <c r="C24" i="5" s="1"/>
  <c r="D23" i="5"/>
  <c r="C23" i="5" s="1"/>
  <c r="D22" i="5"/>
  <c r="C22" i="5" s="1"/>
  <c r="D21" i="5"/>
  <c r="C21" i="5" s="1"/>
  <c r="D19" i="5"/>
  <c r="C19" i="5" s="1"/>
  <c r="D16" i="5"/>
  <c r="C16" i="5" s="1"/>
  <c r="D13" i="5"/>
  <c r="C13" i="5" s="1"/>
  <c r="D12" i="5"/>
  <c r="C12" i="5" s="1"/>
  <c r="D10" i="5"/>
  <c r="C10" i="5" s="1"/>
  <c r="D7" i="5"/>
  <c r="C7" i="5" s="1"/>
  <c r="D6" i="5"/>
  <c r="C6" i="5" s="1"/>
  <c r="D5" i="5"/>
  <c r="C5" i="5" s="1"/>
  <c r="BW16" i="13"/>
  <c r="BW13" i="13"/>
  <c r="BW14" i="13"/>
  <c r="BW15" i="13"/>
  <c r="AA11" i="13"/>
  <c r="AB11" i="13"/>
  <c r="AC11" i="13"/>
  <c r="AD11" i="13"/>
  <c r="B166" i="37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10" i="20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11" i="15"/>
  <c r="D11" i="14"/>
  <c r="V20" i="27"/>
  <c r="W20" i="27"/>
  <c r="X20" i="27"/>
  <c r="Y20" i="27"/>
  <c r="Z20" i="27"/>
  <c r="V21" i="27"/>
  <c r="W21" i="27"/>
  <c r="X21" i="27"/>
  <c r="Y21" i="27"/>
  <c r="Z21" i="27"/>
  <c r="V22" i="27"/>
  <c r="W22" i="27"/>
  <c r="X22" i="27"/>
  <c r="Y22" i="27"/>
  <c r="Z22" i="27"/>
  <c r="V23" i="27"/>
  <c r="W23" i="27"/>
  <c r="X23" i="27"/>
  <c r="Y23" i="27"/>
  <c r="Z23" i="27"/>
  <c r="V24" i="27"/>
  <c r="W24" i="27"/>
  <c r="X24" i="27"/>
  <c r="Y24" i="27"/>
  <c r="Z24" i="27"/>
  <c r="V25" i="27"/>
  <c r="W25" i="27"/>
  <c r="X25" i="27"/>
  <c r="Y25" i="27"/>
  <c r="Z25" i="27"/>
  <c r="V26" i="27"/>
  <c r="W26" i="27"/>
  <c r="X26" i="27"/>
  <c r="Y26" i="27"/>
  <c r="Z26" i="27"/>
  <c r="V27" i="27"/>
  <c r="W27" i="27"/>
  <c r="X27" i="27"/>
  <c r="Y27" i="27"/>
  <c r="Z27" i="27"/>
  <c r="V28" i="27"/>
  <c r="W28" i="27"/>
  <c r="X28" i="27"/>
  <c r="Y28" i="27"/>
  <c r="Z28" i="27"/>
  <c r="V29" i="27"/>
  <c r="W29" i="27"/>
  <c r="X29" i="27"/>
  <c r="Y29" i="27"/>
  <c r="Z29" i="27"/>
  <c r="V30" i="27"/>
  <c r="W30" i="27"/>
  <c r="X30" i="27"/>
  <c r="Y30" i="27"/>
  <c r="Z30" i="27"/>
  <c r="V31" i="27"/>
  <c r="W31" i="27"/>
  <c r="X31" i="27"/>
  <c r="Y31" i="27"/>
  <c r="Z31" i="27"/>
  <c r="V32" i="27"/>
  <c r="W32" i="27"/>
  <c r="X32" i="27"/>
  <c r="Y32" i="27"/>
  <c r="Z32" i="27"/>
  <c r="V33" i="27"/>
  <c r="W33" i="27"/>
  <c r="X33" i="27"/>
  <c r="Y33" i="27"/>
  <c r="Z33" i="27"/>
  <c r="V34" i="27"/>
  <c r="W34" i="27"/>
  <c r="X34" i="27"/>
  <c r="Y34" i="27"/>
  <c r="Z34" i="27"/>
  <c r="V35" i="27"/>
  <c r="W35" i="27"/>
  <c r="X35" i="27"/>
  <c r="Y35" i="27"/>
  <c r="Z35" i="27"/>
  <c r="V36" i="27"/>
  <c r="W36" i="27"/>
  <c r="X36" i="27"/>
  <c r="Y36" i="27"/>
  <c r="Z36" i="27"/>
  <c r="V37" i="27"/>
  <c r="W37" i="27"/>
  <c r="X37" i="27"/>
  <c r="Y37" i="27"/>
  <c r="Z37" i="27"/>
  <c r="V38" i="27"/>
  <c r="W38" i="27"/>
  <c r="X38" i="27"/>
  <c r="Y38" i="27"/>
  <c r="Z38" i="27"/>
  <c r="V39" i="27"/>
  <c r="W39" i="27"/>
  <c r="X39" i="27"/>
  <c r="Y39" i="27"/>
  <c r="Z39" i="27"/>
  <c r="V40" i="27"/>
  <c r="W40" i="27"/>
  <c r="X40" i="27"/>
  <c r="Y40" i="27"/>
  <c r="Z40" i="27"/>
  <c r="V41" i="27"/>
  <c r="W41" i="27"/>
  <c r="X41" i="27"/>
  <c r="Y41" i="27"/>
  <c r="Z41" i="27"/>
  <c r="V42" i="27"/>
  <c r="W42" i="27"/>
  <c r="X42" i="27"/>
  <c r="Y42" i="27"/>
  <c r="Z42" i="27"/>
  <c r="V43" i="27"/>
  <c r="W43" i="27"/>
  <c r="X43" i="27"/>
  <c r="Y43" i="27"/>
  <c r="Z43" i="27"/>
  <c r="V44" i="27"/>
  <c r="W44" i="27"/>
  <c r="X44" i="27"/>
  <c r="Y44" i="27"/>
  <c r="Z44" i="27"/>
  <c r="V45" i="27"/>
  <c r="W45" i="27"/>
  <c r="X45" i="27"/>
  <c r="Y45" i="27"/>
  <c r="Z45" i="27"/>
  <c r="V46" i="27"/>
  <c r="W46" i="27"/>
  <c r="X46" i="27"/>
  <c r="Y46" i="27"/>
  <c r="Z46" i="27"/>
  <c r="V47" i="27"/>
  <c r="W47" i="27"/>
  <c r="X47" i="27"/>
  <c r="Y47" i="27"/>
  <c r="Z47" i="27"/>
  <c r="V48" i="27"/>
  <c r="W48" i="27"/>
  <c r="X48" i="27"/>
  <c r="Y48" i="27"/>
  <c r="Z48" i="27"/>
  <c r="V49" i="27"/>
  <c r="W49" i="27"/>
  <c r="X49" i="27"/>
  <c r="Y49" i="27"/>
  <c r="Z49" i="27"/>
  <c r="V50" i="27"/>
  <c r="W50" i="27"/>
  <c r="X50" i="27"/>
  <c r="Y50" i="27"/>
  <c r="Z50" i="27"/>
  <c r="V51" i="27"/>
  <c r="W51" i="27"/>
  <c r="X51" i="27"/>
  <c r="Y51" i="27"/>
  <c r="Z51" i="27"/>
  <c r="V52" i="27"/>
  <c r="W52" i="27"/>
  <c r="X52" i="27"/>
  <c r="Y52" i="27"/>
  <c r="Z52" i="27"/>
  <c r="V53" i="27"/>
  <c r="W53" i="27"/>
  <c r="X53" i="27"/>
  <c r="Y53" i="27"/>
  <c r="Z53" i="27"/>
  <c r="V54" i="27"/>
  <c r="W54" i="27"/>
  <c r="X54" i="27"/>
  <c r="Y54" i="27"/>
  <c r="Z54" i="27"/>
  <c r="V55" i="27"/>
  <c r="W55" i="27"/>
  <c r="X55" i="27"/>
  <c r="Y55" i="27"/>
  <c r="Z55" i="27"/>
  <c r="V56" i="27"/>
  <c r="W56" i="27"/>
  <c r="X56" i="27"/>
  <c r="Y56" i="27"/>
  <c r="Z56" i="27"/>
  <c r="V57" i="27"/>
  <c r="W57" i="27"/>
  <c r="X57" i="27"/>
  <c r="Y57" i="27"/>
  <c r="Z57" i="27"/>
  <c r="V58" i="27"/>
  <c r="W58" i="27"/>
  <c r="X58" i="27"/>
  <c r="Y58" i="27"/>
  <c r="Z58" i="27"/>
  <c r="V59" i="27"/>
  <c r="W59" i="27"/>
  <c r="X59" i="27"/>
  <c r="Y59" i="27"/>
  <c r="Z59" i="27"/>
  <c r="V60" i="27"/>
  <c r="W60" i="27"/>
  <c r="X60" i="27"/>
  <c r="Y60" i="27"/>
  <c r="Z60" i="27"/>
  <c r="V61" i="27"/>
  <c r="W61" i="27"/>
  <c r="X61" i="27"/>
  <c r="Y61" i="27"/>
  <c r="Z61" i="27"/>
  <c r="V62" i="27"/>
  <c r="W62" i="27"/>
  <c r="X62" i="27"/>
  <c r="Y62" i="27"/>
  <c r="Z62" i="27"/>
  <c r="V63" i="27"/>
  <c r="W63" i="27"/>
  <c r="X63" i="27"/>
  <c r="Y63" i="27"/>
  <c r="Z63" i="27"/>
  <c r="V64" i="27"/>
  <c r="W64" i="27"/>
  <c r="X64" i="27"/>
  <c r="Y64" i="27"/>
  <c r="Z64" i="27"/>
  <c r="V65" i="27"/>
  <c r="W65" i="27"/>
  <c r="X65" i="27"/>
  <c r="Y65" i="27"/>
  <c r="Z65" i="27"/>
  <c r="V66" i="27"/>
  <c r="W66" i="27"/>
  <c r="X66" i="27"/>
  <c r="Y66" i="27"/>
  <c r="Z66" i="27"/>
  <c r="V67" i="27"/>
  <c r="W67" i="27"/>
  <c r="X67" i="27"/>
  <c r="Y67" i="27"/>
  <c r="Z67" i="27"/>
  <c r="V68" i="27"/>
  <c r="W68" i="27"/>
  <c r="X68" i="27"/>
  <c r="Y68" i="27"/>
  <c r="Z68" i="27"/>
  <c r="V69" i="27"/>
  <c r="W69" i="27"/>
  <c r="X69" i="27"/>
  <c r="Y69" i="27"/>
  <c r="Z69" i="27"/>
  <c r="V70" i="27"/>
  <c r="W70" i="27"/>
  <c r="X70" i="27"/>
  <c r="Y70" i="27"/>
  <c r="Z70" i="27"/>
  <c r="V71" i="27"/>
  <c r="W71" i="27"/>
  <c r="X71" i="27"/>
  <c r="Y71" i="27"/>
  <c r="Z71" i="27"/>
  <c r="V72" i="27"/>
  <c r="W72" i="27"/>
  <c r="X72" i="27"/>
  <c r="Y72" i="27"/>
  <c r="Z72" i="27"/>
  <c r="V73" i="27"/>
  <c r="W73" i="27"/>
  <c r="X73" i="27"/>
  <c r="Y73" i="27"/>
  <c r="Z73" i="27"/>
  <c r="V74" i="27"/>
  <c r="W74" i="27"/>
  <c r="X74" i="27"/>
  <c r="Y74" i="27"/>
  <c r="Z74" i="27"/>
  <c r="V75" i="27"/>
  <c r="W75" i="27"/>
  <c r="X75" i="27"/>
  <c r="Y75" i="27"/>
  <c r="Z75" i="27"/>
  <c r="V76" i="27"/>
  <c r="W76" i="27"/>
  <c r="X76" i="27"/>
  <c r="Y76" i="27"/>
  <c r="Z76" i="27"/>
  <c r="V77" i="27"/>
  <c r="W77" i="27"/>
  <c r="X77" i="27"/>
  <c r="Y77" i="27"/>
  <c r="Z77" i="27"/>
  <c r="V78" i="27"/>
  <c r="W78" i="27"/>
  <c r="X78" i="27"/>
  <c r="Y78" i="27"/>
  <c r="Z78" i="27"/>
  <c r="V79" i="27"/>
  <c r="W79" i="27"/>
  <c r="X79" i="27"/>
  <c r="Y79" i="27"/>
  <c r="Z79" i="27"/>
  <c r="V80" i="27"/>
  <c r="W80" i="27"/>
  <c r="X80" i="27"/>
  <c r="Y80" i="27"/>
  <c r="Z80" i="27"/>
  <c r="V81" i="27"/>
  <c r="W81" i="27"/>
  <c r="X81" i="27"/>
  <c r="Y81" i="27"/>
  <c r="Z81" i="27"/>
  <c r="V82" i="27"/>
  <c r="W82" i="27"/>
  <c r="X82" i="27"/>
  <c r="Y82" i="27"/>
  <c r="Z82" i="27"/>
  <c r="V83" i="27"/>
  <c r="W83" i="27"/>
  <c r="X83" i="27"/>
  <c r="Y83" i="27"/>
  <c r="Z83" i="27"/>
  <c r="V84" i="27"/>
  <c r="W84" i="27"/>
  <c r="X84" i="27"/>
  <c r="Y84" i="27"/>
  <c r="Z84" i="27"/>
  <c r="V85" i="27"/>
  <c r="W85" i="27"/>
  <c r="X85" i="27"/>
  <c r="Y85" i="27"/>
  <c r="Z85" i="27"/>
  <c r="V86" i="27"/>
  <c r="W86" i="27"/>
  <c r="X86" i="27"/>
  <c r="Y86" i="27"/>
  <c r="Z86" i="27"/>
  <c r="V87" i="27"/>
  <c r="W87" i="27"/>
  <c r="X87" i="27"/>
  <c r="Y87" i="27"/>
  <c r="Z87" i="27"/>
  <c r="V88" i="27"/>
  <c r="W88" i="27"/>
  <c r="X88" i="27"/>
  <c r="Y88" i="27"/>
  <c r="Z88" i="27"/>
  <c r="V89" i="27"/>
  <c r="W89" i="27"/>
  <c r="X89" i="27"/>
  <c r="Y89" i="27"/>
  <c r="Z89" i="27"/>
  <c r="V90" i="27"/>
  <c r="W90" i="27"/>
  <c r="X90" i="27"/>
  <c r="Y90" i="27"/>
  <c r="Z90" i="27"/>
  <c r="V91" i="27"/>
  <c r="W91" i="27"/>
  <c r="X91" i="27"/>
  <c r="Y91" i="27"/>
  <c r="Z91" i="27"/>
  <c r="V92" i="27"/>
  <c r="W92" i="27"/>
  <c r="X92" i="27"/>
  <c r="Y92" i="27"/>
  <c r="Z92" i="27"/>
  <c r="V93" i="27"/>
  <c r="W93" i="27"/>
  <c r="X93" i="27"/>
  <c r="Y93" i="27"/>
  <c r="Z93" i="27"/>
  <c r="V94" i="27"/>
  <c r="W94" i="27"/>
  <c r="X94" i="27"/>
  <c r="Y94" i="27"/>
  <c r="Z94" i="27"/>
  <c r="V95" i="27"/>
  <c r="W95" i="27"/>
  <c r="X95" i="27"/>
  <c r="Y95" i="27"/>
  <c r="Z95" i="27"/>
  <c r="V96" i="27"/>
  <c r="W96" i="27"/>
  <c r="X96" i="27"/>
  <c r="Y96" i="27"/>
  <c r="Z96" i="27"/>
  <c r="V97" i="27"/>
  <c r="W97" i="27"/>
  <c r="X97" i="27"/>
  <c r="Y97" i="27"/>
  <c r="Z97" i="27"/>
  <c r="V98" i="27"/>
  <c r="W98" i="27"/>
  <c r="X98" i="27"/>
  <c r="Y98" i="27"/>
  <c r="Z98" i="27"/>
  <c r="V99" i="27"/>
  <c r="W99" i="27"/>
  <c r="X99" i="27"/>
  <c r="Y99" i="27"/>
  <c r="Z99" i="27"/>
  <c r="V100" i="27"/>
  <c r="W100" i="27"/>
  <c r="X100" i="27"/>
  <c r="Y100" i="27"/>
  <c r="Z100" i="27"/>
  <c r="V101" i="27"/>
  <c r="W101" i="27"/>
  <c r="X101" i="27"/>
  <c r="Y101" i="27"/>
  <c r="Z101" i="27"/>
  <c r="V102" i="27"/>
  <c r="W102" i="27"/>
  <c r="X102" i="27"/>
  <c r="Y102" i="27"/>
  <c r="Z102" i="27"/>
  <c r="V103" i="27"/>
  <c r="W103" i="27"/>
  <c r="X103" i="27"/>
  <c r="Y103" i="27"/>
  <c r="Z103" i="27"/>
  <c r="V104" i="27"/>
  <c r="W104" i="27"/>
  <c r="X104" i="27"/>
  <c r="Y104" i="27"/>
  <c r="Z104" i="27"/>
  <c r="V105" i="27"/>
  <c r="W105" i="27"/>
  <c r="X105" i="27"/>
  <c r="Y105" i="27"/>
  <c r="Z105" i="27"/>
  <c r="V106" i="27"/>
  <c r="W106" i="27"/>
  <c r="X106" i="27"/>
  <c r="Y106" i="27"/>
  <c r="Z106" i="27"/>
  <c r="V107" i="27"/>
  <c r="W107" i="27"/>
  <c r="X107" i="27"/>
  <c r="Y107" i="27"/>
  <c r="Z107" i="27"/>
  <c r="V108" i="27"/>
  <c r="W108" i="27"/>
  <c r="X108" i="27"/>
  <c r="Y108" i="27"/>
  <c r="Z108" i="27"/>
  <c r="V109" i="27"/>
  <c r="W109" i="27"/>
  <c r="X109" i="27"/>
  <c r="Y109" i="27"/>
  <c r="Z109" i="27"/>
  <c r="V110" i="27"/>
  <c r="W110" i="27"/>
  <c r="X110" i="27"/>
  <c r="Y110" i="27"/>
  <c r="Z110" i="27"/>
  <c r="V111" i="27"/>
  <c r="W111" i="27"/>
  <c r="X111" i="27"/>
  <c r="Y111" i="27"/>
  <c r="Z111" i="27"/>
  <c r="V112" i="27"/>
  <c r="W112" i="27"/>
  <c r="X112" i="27"/>
  <c r="Y112" i="27"/>
  <c r="Z112" i="27"/>
  <c r="V113" i="27"/>
  <c r="W113" i="27"/>
  <c r="X113" i="27"/>
  <c r="Y113" i="27"/>
  <c r="Z113" i="27"/>
  <c r="V114" i="27"/>
  <c r="W114" i="27"/>
  <c r="X114" i="27"/>
  <c r="Y114" i="27"/>
  <c r="Z114" i="27"/>
  <c r="V115" i="27"/>
  <c r="W115" i="27"/>
  <c r="X115" i="27"/>
  <c r="Y115" i="27"/>
  <c r="Z115" i="27"/>
  <c r="V116" i="27"/>
  <c r="W116" i="27"/>
  <c r="X116" i="27"/>
  <c r="Y116" i="27"/>
  <c r="Z116" i="27"/>
  <c r="V117" i="27"/>
  <c r="W117" i="27"/>
  <c r="X117" i="27"/>
  <c r="Y117" i="27"/>
  <c r="Z117" i="27"/>
  <c r="V118" i="27"/>
  <c r="W118" i="27"/>
  <c r="X118" i="27"/>
  <c r="Y118" i="27"/>
  <c r="Z118" i="27"/>
  <c r="V119" i="27"/>
  <c r="W119" i="27"/>
  <c r="X119" i="27"/>
  <c r="Y119" i="27"/>
  <c r="Z119" i="27"/>
  <c r="V120" i="27"/>
  <c r="W120" i="27"/>
  <c r="X120" i="27"/>
  <c r="Y120" i="27"/>
  <c r="Z120" i="27"/>
  <c r="V121" i="27"/>
  <c r="W121" i="27"/>
  <c r="X121" i="27"/>
  <c r="Y121" i="27"/>
  <c r="Z121" i="27"/>
  <c r="V122" i="27"/>
  <c r="W122" i="27"/>
  <c r="X122" i="27"/>
  <c r="Y122" i="27"/>
  <c r="Z122" i="27"/>
  <c r="V123" i="27"/>
  <c r="W123" i="27"/>
  <c r="X123" i="27"/>
  <c r="Y123" i="27"/>
  <c r="Z123" i="27"/>
  <c r="V124" i="27"/>
  <c r="W124" i="27"/>
  <c r="X124" i="27"/>
  <c r="Y124" i="27"/>
  <c r="Z124" i="27"/>
  <c r="V125" i="27"/>
  <c r="W125" i="27"/>
  <c r="X125" i="27"/>
  <c r="Y125" i="27"/>
  <c r="Z125" i="27"/>
  <c r="V126" i="27"/>
  <c r="W126" i="27"/>
  <c r="X126" i="27"/>
  <c r="Y126" i="27"/>
  <c r="Z126" i="27"/>
  <c r="V127" i="27"/>
  <c r="W127" i="27"/>
  <c r="X127" i="27"/>
  <c r="Y127" i="27"/>
  <c r="Z127" i="27"/>
  <c r="V128" i="27"/>
  <c r="W128" i="27"/>
  <c r="X128" i="27"/>
  <c r="Y128" i="27"/>
  <c r="Z128" i="27"/>
  <c r="V129" i="27"/>
  <c r="W129" i="27"/>
  <c r="X129" i="27"/>
  <c r="Y129" i="27"/>
  <c r="Z129" i="27"/>
  <c r="V130" i="27"/>
  <c r="W130" i="27"/>
  <c r="X130" i="27"/>
  <c r="Y130" i="27"/>
  <c r="Z130" i="27"/>
  <c r="V131" i="27"/>
  <c r="W131" i="27"/>
  <c r="X131" i="27"/>
  <c r="Y131" i="27"/>
  <c r="Z131" i="27"/>
  <c r="V132" i="27"/>
  <c r="W132" i="27"/>
  <c r="X132" i="27"/>
  <c r="Y132" i="27"/>
  <c r="Z132" i="27"/>
  <c r="V133" i="27"/>
  <c r="W133" i="27"/>
  <c r="X133" i="27"/>
  <c r="Y133" i="27"/>
  <c r="Z133" i="27"/>
  <c r="V134" i="27"/>
  <c r="W134" i="27"/>
  <c r="X134" i="27"/>
  <c r="Y134" i="27"/>
  <c r="Z134" i="27"/>
  <c r="V135" i="27"/>
  <c r="W135" i="27"/>
  <c r="X135" i="27"/>
  <c r="Y135" i="27"/>
  <c r="Z135" i="27"/>
  <c r="V136" i="27"/>
  <c r="W136" i="27"/>
  <c r="X136" i="27"/>
  <c r="Y136" i="27"/>
  <c r="Z136" i="27"/>
  <c r="V137" i="27"/>
  <c r="W137" i="27"/>
  <c r="X137" i="27"/>
  <c r="Y137" i="27"/>
  <c r="Z137" i="27"/>
  <c r="V138" i="27"/>
  <c r="W138" i="27"/>
  <c r="X138" i="27"/>
  <c r="Y138" i="27"/>
  <c r="Z138" i="27"/>
  <c r="V139" i="27"/>
  <c r="W139" i="27"/>
  <c r="X139" i="27"/>
  <c r="Y139" i="27"/>
  <c r="Z139" i="27"/>
  <c r="V140" i="27"/>
  <c r="W140" i="27"/>
  <c r="X140" i="27"/>
  <c r="Y140" i="27"/>
  <c r="Z140" i="27"/>
  <c r="V141" i="27"/>
  <c r="W141" i="27"/>
  <c r="X141" i="27"/>
  <c r="Y141" i="27"/>
  <c r="Z141" i="27"/>
  <c r="V142" i="27"/>
  <c r="W142" i="27"/>
  <c r="X142" i="27"/>
  <c r="Y142" i="27"/>
  <c r="Z142" i="27"/>
  <c r="V143" i="27"/>
  <c r="W143" i="27"/>
  <c r="X143" i="27"/>
  <c r="Y143" i="27"/>
  <c r="Z143" i="27"/>
  <c r="V144" i="27"/>
  <c r="W144" i="27"/>
  <c r="X144" i="27"/>
  <c r="Y144" i="27"/>
  <c r="Z144" i="27"/>
  <c r="V145" i="27"/>
  <c r="W145" i="27"/>
  <c r="X145" i="27"/>
  <c r="Y145" i="27"/>
  <c r="Z145" i="27"/>
  <c r="V146" i="27"/>
  <c r="W146" i="27"/>
  <c r="X146" i="27"/>
  <c r="Y146" i="27"/>
  <c r="Z146" i="27"/>
  <c r="V147" i="27"/>
  <c r="W147" i="27"/>
  <c r="X147" i="27"/>
  <c r="Y147" i="27"/>
  <c r="Z147" i="27"/>
  <c r="V148" i="27"/>
  <c r="W148" i="27"/>
  <c r="X148" i="27"/>
  <c r="Y148" i="27"/>
  <c r="Z148" i="27"/>
  <c r="V149" i="27"/>
  <c r="W149" i="27"/>
  <c r="X149" i="27"/>
  <c r="Y149" i="27"/>
  <c r="Z149" i="27"/>
  <c r="V150" i="27"/>
  <c r="W150" i="27"/>
  <c r="X150" i="27"/>
  <c r="Y150" i="27"/>
  <c r="Z150" i="27"/>
  <c r="V151" i="27"/>
  <c r="W151" i="27"/>
  <c r="X151" i="27"/>
  <c r="Y151" i="27"/>
  <c r="Z151" i="27"/>
  <c r="V152" i="27"/>
  <c r="W152" i="27"/>
  <c r="X152" i="27"/>
  <c r="Y152" i="27"/>
  <c r="Z152" i="27"/>
  <c r="V153" i="27"/>
  <c r="W153" i="27"/>
  <c r="X153" i="27"/>
  <c r="Y153" i="27"/>
  <c r="Z153" i="27"/>
  <c r="V154" i="27"/>
  <c r="W154" i="27"/>
  <c r="X154" i="27"/>
  <c r="Y154" i="27"/>
  <c r="Z154" i="27"/>
  <c r="V155" i="27"/>
  <c r="W155" i="27"/>
  <c r="X155" i="27"/>
  <c r="Y155" i="27"/>
  <c r="Z155" i="27"/>
  <c r="V156" i="27"/>
  <c r="W156" i="27"/>
  <c r="X156" i="27"/>
  <c r="Y156" i="27"/>
  <c r="Z156" i="27"/>
  <c r="V157" i="27"/>
  <c r="W157" i="27"/>
  <c r="X157" i="27"/>
  <c r="Y157" i="27"/>
  <c r="Z157" i="27"/>
  <c r="V158" i="27"/>
  <c r="W158" i="27"/>
  <c r="X158" i="27"/>
  <c r="Y158" i="27"/>
  <c r="Z158" i="27"/>
  <c r="V159" i="27"/>
  <c r="W159" i="27"/>
  <c r="X159" i="27"/>
  <c r="Y159" i="27"/>
  <c r="Z159" i="27"/>
  <c r="V160" i="27"/>
  <c r="W160" i="27"/>
  <c r="X160" i="27"/>
  <c r="Y160" i="27"/>
  <c r="Z160" i="27"/>
  <c r="V161" i="27"/>
  <c r="W161" i="27"/>
  <c r="X161" i="27"/>
  <c r="Y161" i="27"/>
  <c r="Z161" i="27"/>
  <c r="V162" i="27"/>
  <c r="W162" i="27"/>
  <c r="X162" i="27"/>
  <c r="Y162" i="27"/>
  <c r="Z162" i="27"/>
  <c r="V163" i="27"/>
  <c r="W163" i="27"/>
  <c r="X163" i="27"/>
  <c r="Y163" i="27"/>
  <c r="Z163" i="27"/>
  <c r="V164" i="27"/>
  <c r="W164" i="27"/>
  <c r="X164" i="27"/>
  <c r="Y164" i="27"/>
  <c r="Z164" i="27"/>
  <c r="V165" i="27"/>
  <c r="W165" i="27"/>
  <c r="X165" i="27"/>
  <c r="Y165" i="27"/>
  <c r="Z165" i="27"/>
  <c r="V166" i="27"/>
  <c r="W166" i="27"/>
  <c r="X166" i="27"/>
  <c r="Y166" i="27"/>
  <c r="Z166" i="27"/>
  <c r="V167" i="27"/>
  <c r="W167" i="27"/>
  <c r="X167" i="27"/>
  <c r="Y167" i="27"/>
  <c r="Z167" i="27"/>
  <c r="V168" i="27"/>
  <c r="W168" i="27"/>
  <c r="X168" i="27"/>
  <c r="Y168" i="27"/>
  <c r="Z168" i="27"/>
  <c r="V169" i="27"/>
  <c r="W169" i="27"/>
  <c r="X169" i="27"/>
  <c r="Y169" i="27"/>
  <c r="Z169" i="27"/>
  <c r="V170" i="27"/>
  <c r="W170" i="27"/>
  <c r="X170" i="27"/>
  <c r="Y170" i="27"/>
  <c r="Z170" i="27"/>
  <c r="V171" i="27"/>
  <c r="W171" i="27"/>
  <c r="X171" i="27"/>
  <c r="Y171" i="27"/>
  <c r="Z171" i="27"/>
  <c r="V172" i="27"/>
  <c r="W172" i="27"/>
  <c r="X172" i="27"/>
  <c r="Y172" i="27"/>
  <c r="Z172" i="27"/>
  <c r="V173" i="27"/>
  <c r="W173" i="27"/>
  <c r="X173" i="27"/>
  <c r="Y173" i="27"/>
  <c r="Z173" i="27"/>
  <c r="V174" i="27"/>
  <c r="W174" i="27"/>
  <c r="X174" i="27"/>
  <c r="Y174" i="27"/>
  <c r="Z174" i="27"/>
  <c r="V175" i="27"/>
  <c r="W175" i="27"/>
  <c r="X175" i="27"/>
  <c r="Y175" i="27"/>
  <c r="Z175" i="27"/>
  <c r="V176" i="27"/>
  <c r="W176" i="27"/>
  <c r="X176" i="27"/>
  <c r="Y176" i="27"/>
  <c r="Z176" i="27"/>
  <c r="V177" i="27"/>
  <c r="W177" i="27"/>
  <c r="X177" i="27"/>
  <c r="Y177" i="27"/>
  <c r="Z177" i="27"/>
  <c r="V178" i="27"/>
  <c r="W178" i="27"/>
  <c r="X178" i="27"/>
  <c r="Y178" i="27"/>
  <c r="Z178" i="27"/>
  <c r="V179" i="27"/>
  <c r="W179" i="27"/>
  <c r="X179" i="27"/>
  <c r="Y179" i="27"/>
  <c r="Z179" i="27"/>
  <c r="V180" i="27"/>
  <c r="W180" i="27"/>
  <c r="X180" i="27"/>
  <c r="Y180" i="27"/>
  <c r="Z180" i="27"/>
  <c r="V181" i="27"/>
  <c r="W181" i="27"/>
  <c r="X181" i="27"/>
  <c r="Y181" i="27"/>
  <c r="Z181" i="27"/>
  <c r="V182" i="27"/>
  <c r="W182" i="27"/>
  <c r="X182" i="27"/>
  <c r="Y182" i="27"/>
  <c r="Z182" i="27"/>
  <c r="V183" i="27"/>
  <c r="W183" i="27"/>
  <c r="X183" i="27"/>
  <c r="Y183" i="27"/>
  <c r="Z183" i="27"/>
  <c r="V184" i="27"/>
  <c r="W184" i="27"/>
  <c r="X184" i="27"/>
  <c r="Y184" i="27"/>
  <c r="Z184" i="27"/>
  <c r="V185" i="27"/>
  <c r="W185" i="27"/>
  <c r="X185" i="27"/>
  <c r="Y185" i="27"/>
  <c r="Z185" i="27"/>
  <c r="V186" i="27"/>
  <c r="W186" i="27"/>
  <c r="X186" i="27"/>
  <c r="Y186" i="27"/>
  <c r="Z186" i="27"/>
  <c r="V187" i="27"/>
  <c r="W187" i="27"/>
  <c r="X187" i="27"/>
  <c r="Y187" i="27"/>
  <c r="Z187" i="27"/>
  <c r="V188" i="27"/>
  <c r="W188" i="27"/>
  <c r="X188" i="27"/>
  <c r="Y188" i="27"/>
  <c r="Z188" i="27"/>
  <c r="V189" i="27"/>
  <c r="W189" i="27"/>
  <c r="X189" i="27"/>
  <c r="Y189" i="27"/>
  <c r="Z189" i="27"/>
  <c r="V190" i="27"/>
  <c r="W190" i="27"/>
  <c r="X190" i="27"/>
  <c r="Y190" i="27"/>
  <c r="Z190" i="27"/>
  <c r="V191" i="27"/>
  <c r="W191" i="27"/>
  <c r="X191" i="27"/>
  <c r="Y191" i="27"/>
  <c r="Z191" i="27"/>
  <c r="V192" i="27"/>
  <c r="W192" i="27"/>
  <c r="X192" i="27"/>
  <c r="Y192" i="27"/>
  <c r="Z192" i="27"/>
  <c r="V193" i="27"/>
  <c r="W193" i="27"/>
  <c r="X193" i="27"/>
  <c r="Y193" i="27"/>
  <c r="Z193" i="27"/>
  <c r="V194" i="27"/>
  <c r="W194" i="27"/>
  <c r="X194" i="27"/>
  <c r="Y194" i="27"/>
  <c r="Z194" i="27"/>
  <c r="V195" i="27"/>
  <c r="W195" i="27"/>
  <c r="X195" i="27"/>
  <c r="Y195" i="27"/>
  <c r="Z195" i="27"/>
  <c r="V196" i="27"/>
  <c r="W196" i="27"/>
  <c r="X196" i="27"/>
  <c r="Y196" i="27"/>
  <c r="Z196" i="27"/>
  <c r="V197" i="27"/>
  <c r="W197" i="27"/>
  <c r="X197" i="27"/>
  <c r="Y197" i="27"/>
  <c r="Z197" i="27"/>
  <c r="V198" i="27"/>
  <c r="W198" i="27"/>
  <c r="X198" i="27"/>
  <c r="Y198" i="27"/>
  <c r="Z198" i="27"/>
  <c r="V199" i="27"/>
  <c r="W199" i="27"/>
  <c r="X199" i="27"/>
  <c r="Y199" i="27"/>
  <c r="Z199" i="27"/>
  <c r="V200" i="27"/>
  <c r="W200" i="27"/>
  <c r="X200" i="27"/>
  <c r="Y200" i="27"/>
  <c r="Z200" i="27"/>
  <c r="Z19" i="27"/>
  <c r="Y19" i="27"/>
  <c r="X19" i="27"/>
  <c r="W19" i="27"/>
  <c r="V19" i="27"/>
  <c r="T199" i="27"/>
  <c r="T200" i="27"/>
  <c r="T201" i="27"/>
  <c r="S75" i="23"/>
  <c r="S76" i="23"/>
  <c r="S77" i="23"/>
  <c r="S78" i="23"/>
  <c r="S79" i="23"/>
  <c r="S80" i="23"/>
  <c r="S81" i="23"/>
  <c r="S82" i="23"/>
  <c r="S83" i="23"/>
  <c r="S84" i="23"/>
  <c r="S85" i="23"/>
  <c r="S86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71" i="23"/>
  <c r="S172" i="23"/>
  <c r="S173" i="23"/>
  <c r="S174" i="23"/>
  <c r="S175" i="23"/>
  <c r="S176" i="23"/>
  <c r="S177" i="23"/>
  <c r="S178" i="23"/>
  <c r="S179" i="23"/>
  <c r="S180" i="23"/>
  <c r="S181" i="23"/>
  <c r="S182" i="23"/>
  <c r="S195" i="23"/>
  <c r="S196" i="23"/>
  <c r="S197" i="23"/>
  <c r="S198" i="23"/>
  <c r="S199" i="23"/>
  <c r="S200" i="23"/>
  <c r="S201" i="23"/>
  <c r="S202" i="23"/>
  <c r="S203" i="23"/>
  <c r="S204" i="23"/>
  <c r="S205" i="23"/>
  <c r="S206" i="23"/>
  <c r="S62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110" i="23"/>
  <c r="R111" i="23"/>
  <c r="R112" i="23"/>
  <c r="R113" i="23"/>
  <c r="R114" i="23"/>
  <c r="R115" i="23"/>
  <c r="R116" i="23"/>
  <c r="R117" i="23"/>
  <c r="R118" i="23"/>
  <c r="R119" i="23"/>
  <c r="R120" i="23"/>
  <c r="R121" i="23"/>
  <c r="R122" i="23"/>
  <c r="R135" i="23"/>
  <c r="R136" i="23"/>
  <c r="R137" i="23"/>
  <c r="R138" i="23"/>
  <c r="R139" i="23"/>
  <c r="R140" i="23"/>
  <c r="R141" i="23"/>
  <c r="R142" i="23"/>
  <c r="R143" i="23"/>
  <c r="R144" i="23"/>
  <c r="R145" i="23"/>
  <c r="R146" i="23"/>
  <c r="R159" i="23"/>
  <c r="R160" i="23"/>
  <c r="R161" i="23"/>
  <c r="R162" i="23"/>
  <c r="R163" i="23"/>
  <c r="R164" i="23"/>
  <c r="R165" i="23"/>
  <c r="R166" i="23"/>
  <c r="R167" i="23"/>
  <c r="R168" i="23"/>
  <c r="R169" i="23"/>
  <c r="R170" i="23"/>
  <c r="R183" i="23"/>
  <c r="R184" i="23"/>
  <c r="R185" i="23"/>
  <c r="R186" i="23"/>
  <c r="R187" i="23"/>
  <c r="R188" i="23"/>
  <c r="R189" i="23"/>
  <c r="R190" i="23"/>
  <c r="R191" i="23"/>
  <c r="R192" i="23"/>
  <c r="R193" i="23"/>
  <c r="R194" i="23"/>
  <c r="R207" i="23"/>
  <c r="R208" i="23"/>
  <c r="R209" i="23"/>
  <c r="R210" i="23"/>
  <c r="R211" i="23"/>
  <c r="R212" i="23"/>
  <c r="R213" i="23"/>
  <c r="R214" i="23"/>
  <c r="R215" i="23"/>
  <c r="R216" i="23"/>
  <c r="R217" i="23"/>
  <c r="R218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S52" i="23"/>
  <c r="S53" i="23"/>
  <c r="S54" i="23"/>
  <c r="S55" i="23"/>
  <c r="S56" i="23"/>
  <c r="S57" i="23"/>
  <c r="S58" i="23"/>
  <c r="S59" i="23"/>
  <c r="S60" i="23"/>
  <c r="S61" i="23"/>
  <c r="S51" i="23"/>
  <c r="R50" i="23"/>
  <c r="R39" i="23"/>
  <c r="S28" i="23"/>
  <c r="S29" i="23"/>
  <c r="S30" i="23"/>
  <c r="S31" i="23"/>
  <c r="S32" i="23"/>
  <c r="S33" i="23"/>
  <c r="S34" i="23"/>
  <c r="S35" i="23"/>
  <c r="S36" i="23"/>
  <c r="S37" i="23"/>
  <c r="S38" i="23"/>
  <c r="R40" i="23"/>
  <c r="R41" i="23"/>
  <c r="R42" i="23"/>
  <c r="R43" i="23"/>
  <c r="R44" i="23"/>
  <c r="R45" i="23"/>
  <c r="R46" i="23"/>
  <c r="R47" i="23"/>
  <c r="R48" i="23"/>
  <c r="R49" i="23"/>
  <c r="Q25" i="23"/>
  <c r="Q26" i="23"/>
  <c r="Q27" i="23"/>
  <c r="Q28" i="23"/>
  <c r="Q29" i="23"/>
  <c r="Q30" i="23"/>
  <c r="Q31" i="23"/>
  <c r="Q32" i="23"/>
  <c r="Q33" i="23"/>
  <c r="Q34" i="23"/>
  <c r="Q35" i="23"/>
  <c r="Q36" i="23"/>
  <c r="Q37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57" i="23"/>
  <c r="Q58" i="23"/>
  <c r="Q59" i="23"/>
  <c r="Q60" i="23"/>
  <c r="Q61" i="23"/>
  <c r="Q62" i="23"/>
  <c r="Q63" i="23"/>
  <c r="Q64" i="23"/>
  <c r="Q65" i="23"/>
  <c r="Q66" i="23"/>
  <c r="Q67" i="23"/>
  <c r="Q68" i="23"/>
  <c r="Q69" i="23"/>
  <c r="Q70" i="23"/>
  <c r="Q71" i="23"/>
  <c r="Q72" i="23"/>
  <c r="Q73" i="23"/>
  <c r="Q74" i="23"/>
  <c r="Q75" i="23"/>
  <c r="Q76" i="23"/>
  <c r="Q77" i="23"/>
  <c r="Q78" i="23"/>
  <c r="Q79" i="23"/>
  <c r="Q80" i="23"/>
  <c r="Q81" i="23"/>
  <c r="Q82" i="23"/>
  <c r="Q83" i="23"/>
  <c r="Q84" i="23"/>
  <c r="Q85" i="23"/>
  <c r="Q86" i="23"/>
  <c r="Q87" i="23"/>
  <c r="Q88" i="23"/>
  <c r="Q89" i="23"/>
  <c r="Q90" i="23"/>
  <c r="Q91" i="23"/>
  <c r="Q92" i="23"/>
  <c r="Q93" i="23"/>
  <c r="Q94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0" i="23"/>
  <c r="Q111" i="23"/>
  <c r="Q112" i="23"/>
  <c r="Q113" i="23"/>
  <c r="Q114" i="23"/>
  <c r="Q115" i="23"/>
  <c r="Q116" i="23"/>
  <c r="Q117" i="23"/>
  <c r="Q118" i="23"/>
  <c r="Q119" i="23"/>
  <c r="Q120" i="23"/>
  <c r="Q121" i="23"/>
  <c r="Q122" i="23"/>
  <c r="Q123" i="23"/>
  <c r="Q124" i="23"/>
  <c r="Q125" i="23"/>
  <c r="Q126" i="23"/>
  <c r="Q127" i="23"/>
  <c r="Q128" i="23"/>
  <c r="Q129" i="23"/>
  <c r="Q130" i="23"/>
  <c r="Q131" i="23"/>
  <c r="Q132" i="23"/>
  <c r="Q133" i="23"/>
  <c r="Q134" i="23"/>
  <c r="Q135" i="23"/>
  <c r="Q136" i="23"/>
  <c r="Q137" i="23"/>
  <c r="Q138" i="23"/>
  <c r="Q139" i="23"/>
  <c r="Q140" i="23"/>
  <c r="Q141" i="23"/>
  <c r="Q142" i="23"/>
  <c r="Q143" i="23"/>
  <c r="Q144" i="23"/>
  <c r="Q145" i="23"/>
  <c r="Q146" i="23"/>
  <c r="Q147" i="23"/>
  <c r="Q148" i="23"/>
  <c r="Q149" i="23"/>
  <c r="Q150" i="23"/>
  <c r="Q151" i="23"/>
  <c r="Q152" i="23"/>
  <c r="Q153" i="23"/>
  <c r="Q154" i="23"/>
  <c r="Q155" i="23"/>
  <c r="Q156" i="23"/>
  <c r="Q157" i="23"/>
  <c r="Q158" i="23"/>
  <c r="Q159" i="23"/>
  <c r="Q160" i="23"/>
  <c r="Q161" i="23"/>
  <c r="Q162" i="23"/>
  <c r="Q163" i="23"/>
  <c r="Q164" i="23"/>
  <c r="Q165" i="23"/>
  <c r="Q166" i="23"/>
  <c r="Q167" i="23"/>
  <c r="Q168" i="23"/>
  <c r="Q169" i="23"/>
  <c r="Q170" i="23"/>
  <c r="Q171" i="23"/>
  <c r="Q172" i="23"/>
  <c r="Q173" i="23"/>
  <c r="Q174" i="23"/>
  <c r="Q175" i="23"/>
  <c r="Q176" i="23"/>
  <c r="Q177" i="23"/>
  <c r="Q178" i="23"/>
  <c r="Q179" i="23"/>
  <c r="Q180" i="23"/>
  <c r="Q181" i="23"/>
  <c r="Q182" i="23"/>
  <c r="Q183" i="23"/>
  <c r="Q184" i="23"/>
  <c r="Q185" i="23"/>
  <c r="Q186" i="23"/>
  <c r="Q187" i="23"/>
  <c r="Q188" i="23"/>
  <c r="Q189" i="23"/>
  <c r="Q190" i="23"/>
  <c r="Q191" i="23"/>
  <c r="Q192" i="23"/>
  <c r="Q193" i="23"/>
  <c r="Q194" i="23"/>
  <c r="Q195" i="23"/>
  <c r="Q196" i="23"/>
  <c r="Q197" i="23"/>
  <c r="Q198" i="23"/>
  <c r="Q199" i="23"/>
  <c r="Q200" i="23"/>
  <c r="Q201" i="23"/>
  <c r="Q202" i="23"/>
  <c r="Q203" i="23"/>
  <c r="Q204" i="23"/>
  <c r="Q205" i="23"/>
  <c r="Q206" i="23"/>
  <c r="Q207" i="23"/>
  <c r="Q208" i="23"/>
  <c r="Q209" i="23"/>
  <c r="Q210" i="23"/>
  <c r="Q211" i="23"/>
  <c r="Q212" i="23"/>
  <c r="Q213" i="23"/>
  <c r="Q214" i="23"/>
  <c r="Q215" i="23"/>
  <c r="Q216" i="23"/>
  <c r="Q217" i="23"/>
  <c r="Q218" i="23"/>
  <c r="Q24" i="23"/>
  <c r="W15" i="21"/>
  <c r="W16" i="21"/>
  <c r="W17" i="21"/>
  <c r="W18" i="21"/>
  <c r="W19" i="21"/>
  <c r="W20" i="21"/>
  <c r="W21" i="21"/>
  <c r="W22" i="21"/>
  <c r="W23" i="21"/>
  <c r="W24" i="21"/>
  <c r="W25" i="21"/>
  <c r="W26" i="21"/>
  <c r="W27" i="21"/>
  <c r="W28" i="21"/>
  <c r="W29" i="21"/>
  <c r="W30" i="21"/>
  <c r="W31" i="21"/>
  <c r="W32" i="21"/>
  <c r="W33" i="21"/>
  <c r="W34" i="21"/>
  <c r="W35" i="21"/>
  <c r="W36" i="21"/>
  <c r="W37" i="21"/>
  <c r="W38" i="21"/>
  <c r="W39" i="21"/>
  <c r="W40" i="21"/>
  <c r="W41" i="21"/>
  <c r="W42" i="21"/>
  <c r="W43" i="21"/>
  <c r="W44" i="21"/>
  <c r="W45" i="21"/>
  <c r="W46" i="21"/>
  <c r="W47" i="21"/>
  <c r="W48" i="21"/>
  <c r="W49" i="21"/>
  <c r="W50" i="21"/>
  <c r="W51" i="21"/>
  <c r="W52" i="21"/>
  <c r="W53" i="21"/>
  <c r="W54" i="21"/>
  <c r="W55" i="21"/>
  <c r="W56" i="21"/>
  <c r="W57" i="21"/>
  <c r="W58" i="21"/>
  <c r="W59" i="21"/>
  <c r="W60" i="21"/>
  <c r="W61" i="21"/>
  <c r="W62" i="21"/>
  <c r="W63" i="21"/>
  <c r="W64" i="21"/>
  <c r="W65" i="21"/>
  <c r="W66" i="21"/>
  <c r="W67" i="21"/>
  <c r="W68" i="21"/>
  <c r="W69" i="21"/>
  <c r="W70" i="21"/>
  <c r="W71" i="21"/>
  <c r="W72" i="21"/>
  <c r="W73" i="21"/>
  <c r="W74" i="21"/>
  <c r="W75" i="21"/>
  <c r="W76" i="21"/>
  <c r="W77" i="21"/>
  <c r="W78" i="21"/>
  <c r="W79" i="21"/>
  <c r="W80" i="21"/>
  <c r="W81" i="21"/>
  <c r="W82" i="21"/>
  <c r="W83" i="21"/>
  <c r="W84" i="21"/>
  <c r="W85" i="21"/>
  <c r="W86" i="21"/>
  <c r="W87" i="21"/>
  <c r="W88" i="21"/>
  <c r="W89" i="21"/>
  <c r="W90" i="21"/>
  <c r="W91" i="21"/>
  <c r="W92" i="21"/>
  <c r="W93" i="21"/>
  <c r="W94" i="21"/>
  <c r="W95" i="21"/>
  <c r="W96" i="21"/>
  <c r="W97" i="21"/>
  <c r="W98" i="21"/>
  <c r="W99" i="21"/>
  <c r="W100" i="21"/>
  <c r="W101" i="21"/>
  <c r="W102" i="21"/>
  <c r="W103" i="21"/>
  <c r="W104" i="21"/>
  <c r="W105" i="21"/>
  <c r="W106" i="21"/>
  <c r="W107" i="21"/>
  <c r="W108" i="21"/>
  <c r="W109" i="21"/>
  <c r="W110" i="21"/>
  <c r="W111" i="21"/>
  <c r="W112" i="21"/>
  <c r="W113" i="21"/>
  <c r="W114" i="21"/>
  <c r="W115" i="21"/>
  <c r="W116" i="21"/>
  <c r="W117" i="21"/>
  <c r="W118" i="21"/>
  <c r="W119" i="21"/>
  <c r="W120" i="21"/>
  <c r="W121" i="21"/>
  <c r="W122" i="21"/>
  <c r="W123" i="21"/>
  <c r="W124" i="21"/>
  <c r="W125" i="21"/>
  <c r="W126" i="21"/>
  <c r="W127" i="21"/>
  <c r="W128" i="21"/>
  <c r="W129" i="21"/>
  <c r="W130" i="21"/>
  <c r="W131" i="21"/>
  <c r="W132" i="21"/>
  <c r="W133" i="21"/>
  <c r="W134" i="21"/>
  <c r="W135" i="21"/>
  <c r="W136" i="21"/>
  <c r="W137" i="21"/>
  <c r="W138" i="21"/>
  <c r="W139" i="21"/>
  <c r="W140" i="21"/>
  <c r="W141" i="21"/>
  <c r="W142" i="21"/>
  <c r="W143" i="21"/>
  <c r="W144" i="21"/>
  <c r="W145" i="21"/>
  <c r="W146" i="21"/>
  <c r="W147" i="21"/>
  <c r="W148" i="21"/>
  <c r="W149" i="21"/>
  <c r="W150" i="21"/>
  <c r="W151" i="21"/>
  <c r="W152" i="21"/>
  <c r="W153" i="21"/>
  <c r="W154" i="21"/>
  <c r="W155" i="21"/>
  <c r="W156" i="21"/>
  <c r="W157" i="21"/>
  <c r="W158" i="21"/>
  <c r="W159" i="21"/>
  <c r="W14" i="21"/>
  <c r="V15" i="21"/>
  <c r="V16" i="21"/>
  <c r="V17" i="21"/>
  <c r="V18" i="21"/>
  <c r="V19" i="21"/>
  <c r="V20" i="21"/>
  <c r="V21" i="21"/>
  <c r="V22" i="21"/>
  <c r="V23" i="21"/>
  <c r="V24" i="21"/>
  <c r="V25" i="21"/>
  <c r="V26" i="21"/>
  <c r="V27" i="21"/>
  <c r="V28" i="21"/>
  <c r="V29" i="21"/>
  <c r="V30" i="21"/>
  <c r="V31" i="21"/>
  <c r="V32" i="21"/>
  <c r="V33" i="21"/>
  <c r="V34" i="21"/>
  <c r="V35" i="21"/>
  <c r="V36" i="21"/>
  <c r="V37" i="21"/>
  <c r="V38" i="21"/>
  <c r="V39" i="21"/>
  <c r="V40" i="21"/>
  <c r="V41" i="21"/>
  <c r="V42" i="21"/>
  <c r="V43" i="21"/>
  <c r="V44" i="21"/>
  <c r="V45" i="21"/>
  <c r="V46" i="21"/>
  <c r="V47" i="21"/>
  <c r="V48" i="21"/>
  <c r="V49" i="21"/>
  <c r="V50" i="21"/>
  <c r="V51" i="21"/>
  <c r="V52" i="21"/>
  <c r="V53" i="21"/>
  <c r="V54" i="21"/>
  <c r="V55" i="21"/>
  <c r="V56" i="21"/>
  <c r="V57" i="21"/>
  <c r="V58" i="21"/>
  <c r="V59" i="21"/>
  <c r="V60" i="21"/>
  <c r="V61" i="21"/>
  <c r="V62" i="21"/>
  <c r="V63" i="21"/>
  <c r="V64" i="21"/>
  <c r="V65" i="21"/>
  <c r="V66" i="21"/>
  <c r="V67" i="21"/>
  <c r="V68" i="2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97" i="21"/>
  <c r="V98" i="21"/>
  <c r="V99" i="21"/>
  <c r="V100" i="21"/>
  <c r="V101" i="21"/>
  <c r="V102" i="21"/>
  <c r="V103" i="21"/>
  <c r="V104" i="21"/>
  <c r="V105" i="21"/>
  <c r="V106" i="21"/>
  <c r="V107" i="21"/>
  <c r="V108" i="21"/>
  <c r="V109" i="21"/>
  <c r="V110" i="21"/>
  <c r="V111" i="21"/>
  <c r="V112" i="21"/>
  <c r="V113" i="21"/>
  <c r="V114" i="21"/>
  <c r="V115" i="21"/>
  <c r="V116" i="21"/>
  <c r="V117" i="21"/>
  <c r="V118" i="21"/>
  <c r="V119" i="21"/>
  <c r="V120" i="21"/>
  <c r="V121" i="21"/>
  <c r="V122" i="21"/>
  <c r="V123" i="21"/>
  <c r="V124" i="21"/>
  <c r="V125" i="21"/>
  <c r="V126" i="21"/>
  <c r="V127" i="21"/>
  <c r="V128" i="21"/>
  <c r="V129" i="21"/>
  <c r="V130" i="21"/>
  <c r="V131" i="21"/>
  <c r="V132" i="21"/>
  <c r="V133" i="21"/>
  <c r="V134" i="21"/>
  <c r="V135" i="21"/>
  <c r="V136" i="21"/>
  <c r="V137" i="21"/>
  <c r="V138" i="21"/>
  <c r="V139" i="21"/>
  <c r="V140" i="21"/>
  <c r="V141" i="21"/>
  <c r="V142" i="21"/>
  <c r="V143" i="21"/>
  <c r="V144" i="21"/>
  <c r="V145" i="21"/>
  <c r="V146" i="21"/>
  <c r="V147" i="21"/>
  <c r="V148" i="21"/>
  <c r="V149" i="21"/>
  <c r="V150" i="21"/>
  <c r="V151" i="21"/>
  <c r="V152" i="21"/>
  <c r="V153" i="21"/>
  <c r="V154" i="21"/>
  <c r="V155" i="21"/>
  <c r="V156" i="21"/>
  <c r="V157" i="21"/>
  <c r="V158" i="21"/>
  <c r="V159" i="21"/>
  <c r="V14" i="21"/>
  <c r="N20" i="19"/>
  <c r="O20" i="19"/>
  <c r="P20" i="19"/>
  <c r="N21" i="19"/>
  <c r="O21" i="19"/>
  <c r="P21" i="19"/>
  <c r="N22" i="19"/>
  <c r="O22" i="19"/>
  <c r="P22" i="19"/>
  <c r="N23" i="19"/>
  <c r="O23" i="19"/>
  <c r="P23" i="19"/>
  <c r="N24" i="19"/>
  <c r="O24" i="19"/>
  <c r="P24" i="19"/>
  <c r="N25" i="19"/>
  <c r="O25" i="19"/>
  <c r="P25" i="19"/>
  <c r="N26" i="19"/>
  <c r="O26" i="19"/>
  <c r="P26" i="19"/>
  <c r="N27" i="19"/>
  <c r="O27" i="19"/>
  <c r="P27" i="19"/>
  <c r="N28" i="19"/>
  <c r="O28" i="19"/>
  <c r="P28" i="19"/>
  <c r="N29" i="19"/>
  <c r="O29" i="19"/>
  <c r="P29" i="19"/>
  <c r="N30" i="19"/>
  <c r="O30" i="19"/>
  <c r="P30" i="19"/>
  <c r="N31" i="19"/>
  <c r="O31" i="19"/>
  <c r="P31" i="19"/>
  <c r="N32" i="19"/>
  <c r="O32" i="19"/>
  <c r="P32" i="19"/>
  <c r="N33" i="19"/>
  <c r="O33" i="19"/>
  <c r="P33" i="19"/>
  <c r="N34" i="19"/>
  <c r="O34" i="19"/>
  <c r="P34" i="19"/>
  <c r="N35" i="19"/>
  <c r="O35" i="19"/>
  <c r="P35" i="19"/>
  <c r="N36" i="19"/>
  <c r="O36" i="19"/>
  <c r="P36" i="19"/>
  <c r="N37" i="19"/>
  <c r="O37" i="19"/>
  <c r="P37" i="19"/>
  <c r="N38" i="19"/>
  <c r="O38" i="19"/>
  <c r="P38" i="19"/>
  <c r="N39" i="19"/>
  <c r="O39" i="19"/>
  <c r="P39" i="19"/>
  <c r="N40" i="19"/>
  <c r="O40" i="19"/>
  <c r="P40" i="19"/>
  <c r="N41" i="19"/>
  <c r="O41" i="19"/>
  <c r="P41" i="19"/>
  <c r="N42" i="19"/>
  <c r="O42" i="19"/>
  <c r="P42" i="19"/>
  <c r="N43" i="19"/>
  <c r="O43" i="19"/>
  <c r="P43" i="19"/>
  <c r="N44" i="19"/>
  <c r="O44" i="19"/>
  <c r="P44" i="19"/>
  <c r="N45" i="19"/>
  <c r="O45" i="19"/>
  <c r="P45" i="19"/>
  <c r="N46" i="19"/>
  <c r="O46" i="19"/>
  <c r="P46" i="19"/>
  <c r="N47" i="19"/>
  <c r="O47" i="19"/>
  <c r="P47" i="19"/>
  <c r="N48" i="19"/>
  <c r="O48" i="19"/>
  <c r="P48" i="19"/>
  <c r="N49" i="19"/>
  <c r="O49" i="19"/>
  <c r="P49" i="19"/>
  <c r="N50" i="19"/>
  <c r="O50" i="19"/>
  <c r="P50" i="19"/>
  <c r="N51" i="19"/>
  <c r="O51" i="19"/>
  <c r="P51" i="19"/>
  <c r="N52" i="19"/>
  <c r="O52" i="19"/>
  <c r="P52" i="19"/>
  <c r="N53" i="19"/>
  <c r="O53" i="19"/>
  <c r="P53" i="19"/>
  <c r="N54" i="19"/>
  <c r="O54" i="19"/>
  <c r="P54" i="19"/>
  <c r="N55" i="19"/>
  <c r="O55" i="19"/>
  <c r="P55" i="19"/>
  <c r="N56" i="19"/>
  <c r="O56" i="19"/>
  <c r="P56" i="19"/>
  <c r="N57" i="19"/>
  <c r="O57" i="19"/>
  <c r="P57" i="19"/>
  <c r="N58" i="19"/>
  <c r="O58" i="19"/>
  <c r="P58" i="19"/>
  <c r="N59" i="19"/>
  <c r="O59" i="19"/>
  <c r="P59" i="19"/>
  <c r="N60" i="19"/>
  <c r="O60" i="19"/>
  <c r="P60" i="19"/>
  <c r="N61" i="19"/>
  <c r="O61" i="19"/>
  <c r="P61" i="19"/>
  <c r="N62" i="19"/>
  <c r="O62" i="19"/>
  <c r="P62" i="19"/>
  <c r="N63" i="19"/>
  <c r="O63" i="19"/>
  <c r="P63" i="19"/>
  <c r="N64" i="19"/>
  <c r="O64" i="19"/>
  <c r="P64" i="19"/>
  <c r="N65" i="19"/>
  <c r="O65" i="19"/>
  <c r="P65" i="19"/>
  <c r="N66" i="19"/>
  <c r="O66" i="19"/>
  <c r="P66" i="19"/>
  <c r="N67" i="19"/>
  <c r="O67" i="19"/>
  <c r="P67" i="19"/>
  <c r="N68" i="19"/>
  <c r="O68" i="19"/>
  <c r="P68" i="19"/>
  <c r="N69" i="19"/>
  <c r="O69" i="19"/>
  <c r="P69" i="19"/>
  <c r="N70" i="19"/>
  <c r="O70" i="19"/>
  <c r="P70" i="19"/>
  <c r="N71" i="19"/>
  <c r="O71" i="19"/>
  <c r="P71" i="19"/>
  <c r="N72" i="19"/>
  <c r="O72" i="19"/>
  <c r="P72" i="19"/>
  <c r="N73" i="19"/>
  <c r="O73" i="19"/>
  <c r="P73" i="19"/>
  <c r="N74" i="19"/>
  <c r="O74" i="19"/>
  <c r="P74" i="19"/>
  <c r="N75" i="19"/>
  <c r="O75" i="19"/>
  <c r="P75" i="19"/>
  <c r="N76" i="19"/>
  <c r="O76" i="19"/>
  <c r="P76" i="19"/>
  <c r="N77" i="19"/>
  <c r="O77" i="19"/>
  <c r="P77" i="19"/>
  <c r="N78" i="19"/>
  <c r="O78" i="19"/>
  <c r="P78" i="19"/>
  <c r="N79" i="19"/>
  <c r="O79" i="19"/>
  <c r="P79" i="19"/>
  <c r="N80" i="19"/>
  <c r="O80" i="19"/>
  <c r="P80" i="19"/>
  <c r="N81" i="19"/>
  <c r="O81" i="19"/>
  <c r="P81" i="19"/>
  <c r="N82" i="19"/>
  <c r="O82" i="19"/>
  <c r="P82" i="19"/>
  <c r="N83" i="19"/>
  <c r="O83" i="19"/>
  <c r="P83" i="19"/>
  <c r="N84" i="19"/>
  <c r="O84" i="19"/>
  <c r="P84" i="19"/>
  <c r="N85" i="19"/>
  <c r="O85" i="19"/>
  <c r="P85" i="19"/>
  <c r="N86" i="19"/>
  <c r="O86" i="19"/>
  <c r="P86" i="19"/>
  <c r="N87" i="19"/>
  <c r="O87" i="19"/>
  <c r="P87" i="19"/>
  <c r="N88" i="19"/>
  <c r="O88" i="19"/>
  <c r="P88" i="19"/>
  <c r="N89" i="19"/>
  <c r="O89" i="19"/>
  <c r="P89" i="19"/>
  <c r="N90" i="19"/>
  <c r="O90" i="19"/>
  <c r="P90" i="19"/>
  <c r="N91" i="19"/>
  <c r="O91" i="19"/>
  <c r="P91" i="19"/>
  <c r="N92" i="19"/>
  <c r="O92" i="19"/>
  <c r="P92" i="19"/>
  <c r="N93" i="19"/>
  <c r="O93" i="19"/>
  <c r="P93" i="19"/>
  <c r="N94" i="19"/>
  <c r="O94" i="19"/>
  <c r="P94" i="19"/>
  <c r="N95" i="19"/>
  <c r="O95" i="19"/>
  <c r="P95" i="19"/>
  <c r="N96" i="19"/>
  <c r="O96" i="19"/>
  <c r="P96" i="19"/>
  <c r="N97" i="19"/>
  <c r="O97" i="19"/>
  <c r="P97" i="19"/>
  <c r="N98" i="19"/>
  <c r="O98" i="19"/>
  <c r="P98" i="19"/>
  <c r="N99" i="19"/>
  <c r="O99" i="19"/>
  <c r="P99" i="19"/>
  <c r="N100" i="19"/>
  <c r="O100" i="19"/>
  <c r="P100" i="19"/>
  <c r="N101" i="19"/>
  <c r="O101" i="19"/>
  <c r="P101" i="19"/>
  <c r="N102" i="19"/>
  <c r="O102" i="19"/>
  <c r="P102" i="19"/>
  <c r="N103" i="19"/>
  <c r="O103" i="19"/>
  <c r="P103" i="19"/>
  <c r="N104" i="19"/>
  <c r="O104" i="19"/>
  <c r="P104" i="19"/>
  <c r="N105" i="19"/>
  <c r="O105" i="19"/>
  <c r="P105" i="19"/>
  <c r="N106" i="19"/>
  <c r="O106" i="19"/>
  <c r="P106" i="19"/>
  <c r="N107" i="19"/>
  <c r="O107" i="19"/>
  <c r="P107" i="19"/>
  <c r="N108" i="19"/>
  <c r="O108" i="19"/>
  <c r="P108" i="19"/>
  <c r="N109" i="19"/>
  <c r="O109" i="19"/>
  <c r="P109" i="19"/>
  <c r="N110" i="19"/>
  <c r="O110" i="19"/>
  <c r="P110" i="19"/>
  <c r="N111" i="19"/>
  <c r="O111" i="19"/>
  <c r="P111" i="19"/>
  <c r="N112" i="19"/>
  <c r="O112" i="19"/>
  <c r="P112" i="19"/>
  <c r="N113" i="19"/>
  <c r="O113" i="19"/>
  <c r="P113" i="19"/>
  <c r="N114" i="19"/>
  <c r="O114" i="19"/>
  <c r="P114" i="19"/>
  <c r="N115" i="19"/>
  <c r="O115" i="19"/>
  <c r="P115" i="19"/>
  <c r="N116" i="19"/>
  <c r="O116" i="19"/>
  <c r="P116" i="19"/>
  <c r="N117" i="19"/>
  <c r="O117" i="19"/>
  <c r="P117" i="19"/>
  <c r="N118" i="19"/>
  <c r="O118" i="19"/>
  <c r="P118" i="19"/>
  <c r="N119" i="19"/>
  <c r="O119" i="19"/>
  <c r="P119" i="19"/>
  <c r="N120" i="19"/>
  <c r="O120" i="19"/>
  <c r="P120" i="19"/>
  <c r="N121" i="19"/>
  <c r="O121" i="19"/>
  <c r="P121" i="19"/>
  <c r="N122" i="19"/>
  <c r="O122" i="19"/>
  <c r="P122" i="19"/>
  <c r="N123" i="19"/>
  <c r="O123" i="19"/>
  <c r="P123" i="19"/>
  <c r="N124" i="19"/>
  <c r="O124" i="19"/>
  <c r="P124" i="19"/>
  <c r="N125" i="19"/>
  <c r="O125" i="19"/>
  <c r="P125" i="19"/>
  <c r="N126" i="19"/>
  <c r="O126" i="19"/>
  <c r="P126" i="19"/>
  <c r="N127" i="19"/>
  <c r="O127" i="19"/>
  <c r="P127" i="19"/>
  <c r="N128" i="19"/>
  <c r="O128" i="19"/>
  <c r="P128" i="19"/>
  <c r="N129" i="19"/>
  <c r="O129" i="19"/>
  <c r="P129" i="19"/>
  <c r="N130" i="19"/>
  <c r="O130" i="19"/>
  <c r="P130" i="19"/>
  <c r="N131" i="19"/>
  <c r="O131" i="19"/>
  <c r="P131" i="19"/>
  <c r="N132" i="19"/>
  <c r="O132" i="19"/>
  <c r="P132" i="19"/>
  <c r="N133" i="19"/>
  <c r="O133" i="19"/>
  <c r="P133" i="19"/>
  <c r="N134" i="19"/>
  <c r="O134" i="19"/>
  <c r="P134" i="19"/>
  <c r="N135" i="19"/>
  <c r="O135" i="19"/>
  <c r="P135" i="19"/>
  <c r="N136" i="19"/>
  <c r="O136" i="19"/>
  <c r="P136" i="19"/>
  <c r="N137" i="19"/>
  <c r="O137" i="19"/>
  <c r="P137" i="19"/>
  <c r="N138" i="19"/>
  <c r="O138" i="19"/>
  <c r="P138" i="19"/>
  <c r="N139" i="19"/>
  <c r="O139" i="19"/>
  <c r="P139" i="19"/>
  <c r="N140" i="19"/>
  <c r="O140" i="19"/>
  <c r="P140" i="19"/>
  <c r="N141" i="19"/>
  <c r="O141" i="19"/>
  <c r="P141" i="19"/>
  <c r="N142" i="19"/>
  <c r="O142" i="19"/>
  <c r="P142" i="19"/>
  <c r="N143" i="19"/>
  <c r="O143" i="19"/>
  <c r="P143" i="19"/>
  <c r="N144" i="19"/>
  <c r="O144" i="19"/>
  <c r="P144" i="19"/>
  <c r="N145" i="19"/>
  <c r="O145" i="19"/>
  <c r="P145" i="19"/>
  <c r="N146" i="19"/>
  <c r="O146" i="19"/>
  <c r="P146" i="19"/>
  <c r="N147" i="19"/>
  <c r="O147" i="19"/>
  <c r="P147" i="19"/>
  <c r="N148" i="19"/>
  <c r="O148" i="19"/>
  <c r="P148" i="19"/>
  <c r="N149" i="19"/>
  <c r="O149" i="19"/>
  <c r="P149" i="19"/>
  <c r="N150" i="19"/>
  <c r="O150" i="19"/>
  <c r="P150" i="19"/>
  <c r="N151" i="19"/>
  <c r="O151" i="19"/>
  <c r="P151" i="19"/>
  <c r="N152" i="19"/>
  <c r="O152" i="19"/>
  <c r="P152" i="19"/>
  <c r="N153" i="19"/>
  <c r="O153" i="19"/>
  <c r="P153" i="19"/>
  <c r="N154" i="19"/>
  <c r="O154" i="19"/>
  <c r="P154" i="19"/>
  <c r="N155" i="19"/>
  <c r="O155" i="19"/>
  <c r="P155" i="19"/>
  <c r="N156" i="19"/>
  <c r="O156" i="19"/>
  <c r="P156" i="19"/>
  <c r="N157" i="19"/>
  <c r="O157" i="19"/>
  <c r="P157" i="19"/>
  <c r="N158" i="19"/>
  <c r="O158" i="19"/>
  <c r="P158" i="19"/>
  <c r="N159" i="19"/>
  <c r="O159" i="19"/>
  <c r="P159" i="19"/>
  <c r="N160" i="19"/>
  <c r="O160" i="19"/>
  <c r="P160" i="19"/>
  <c r="N161" i="19"/>
  <c r="O161" i="19"/>
  <c r="P161" i="19"/>
  <c r="N162" i="19"/>
  <c r="O162" i="19"/>
  <c r="P162" i="19"/>
  <c r="N163" i="19"/>
  <c r="O163" i="19"/>
  <c r="P163" i="19"/>
  <c r="N164" i="19"/>
  <c r="O164" i="19"/>
  <c r="P164" i="19"/>
  <c r="N165" i="19"/>
  <c r="O165" i="19"/>
  <c r="P165" i="19"/>
  <c r="N166" i="19"/>
  <c r="O166" i="19"/>
  <c r="P166" i="19"/>
  <c r="N167" i="19"/>
  <c r="O167" i="19"/>
  <c r="P167" i="19"/>
  <c r="N168" i="19"/>
  <c r="O168" i="19"/>
  <c r="P168" i="19"/>
  <c r="N169" i="19"/>
  <c r="O169" i="19"/>
  <c r="P169" i="19"/>
  <c r="N170" i="19"/>
  <c r="O170" i="19"/>
  <c r="P170" i="19"/>
  <c r="N171" i="19"/>
  <c r="O171" i="19"/>
  <c r="P171" i="19"/>
  <c r="N172" i="19"/>
  <c r="O172" i="19"/>
  <c r="P172" i="19"/>
  <c r="N173" i="19"/>
  <c r="O173" i="19"/>
  <c r="P173" i="19"/>
  <c r="N174" i="19"/>
  <c r="O174" i="19"/>
  <c r="P174" i="19"/>
  <c r="N175" i="19"/>
  <c r="O175" i="19"/>
  <c r="P175" i="19"/>
  <c r="N176" i="19"/>
  <c r="O176" i="19"/>
  <c r="P176" i="19"/>
  <c r="N177" i="19"/>
  <c r="O177" i="19"/>
  <c r="P177" i="19"/>
  <c r="N178" i="19"/>
  <c r="O178" i="19"/>
  <c r="P178" i="19"/>
  <c r="N179" i="19"/>
  <c r="O179" i="19"/>
  <c r="P179" i="19"/>
  <c r="N180" i="19"/>
  <c r="O180" i="19"/>
  <c r="P180" i="19"/>
  <c r="N181" i="19"/>
  <c r="O181" i="19"/>
  <c r="P181" i="19"/>
  <c r="N182" i="19"/>
  <c r="O182" i="19"/>
  <c r="P182" i="19"/>
  <c r="N183" i="19"/>
  <c r="O183" i="19"/>
  <c r="P183" i="19"/>
  <c r="N184" i="19"/>
  <c r="O184" i="19"/>
  <c r="P184" i="19"/>
  <c r="N185" i="19"/>
  <c r="O185" i="19"/>
  <c r="P185" i="19"/>
  <c r="N186" i="19"/>
  <c r="O186" i="19"/>
  <c r="P186" i="19"/>
  <c r="N187" i="19"/>
  <c r="O187" i="19"/>
  <c r="P187" i="19"/>
  <c r="N188" i="19"/>
  <c r="O188" i="19"/>
  <c r="P188" i="19"/>
  <c r="N189" i="19"/>
  <c r="O189" i="19"/>
  <c r="P189" i="19"/>
  <c r="N190" i="19"/>
  <c r="O190" i="19"/>
  <c r="P190" i="19"/>
  <c r="N191" i="19"/>
  <c r="O191" i="19"/>
  <c r="P191" i="19"/>
  <c r="N192" i="19"/>
  <c r="O192" i="19"/>
  <c r="P192" i="19"/>
  <c r="N193" i="19"/>
  <c r="O193" i="19"/>
  <c r="P193" i="19"/>
  <c r="N194" i="19"/>
  <c r="O194" i="19"/>
  <c r="P194" i="19"/>
  <c r="N195" i="19"/>
  <c r="O195" i="19"/>
  <c r="P195" i="19"/>
  <c r="N196" i="19"/>
  <c r="O196" i="19"/>
  <c r="P196" i="19"/>
  <c r="N197" i="19"/>
  <c r="O197" i="19"/>
  <c r="P197" i="19"/>
  <c r="N198" i="19"/>
  <c r="O198" i="19"/>
  <c r="P198" i="19"/>
  <c r="N199" i="19"/>
  <c r="O199" i="19"/>
  <c r="P199" i="19"/>
  <c r="N200" i="19"/>
  <c r="O200" i="19"/>
  <c r="P200" i="19"/>
  <c r="N201" i="19"/>
  <c r="O201" i="19"/>
  <c r="P201" i="19"/>
  <c r="N202" i="19"/>
  <c r="O202" i="19"/>
  <c r="P202" i="19"/>
  <c r="N203" i="19"/>
  <c r="O203" i="19"/>
  <c r="P203" i="19"/>
  <c r="N204" i="19"/>
  <c r="O204" i="19"/>
  <c r="P204" i="19"/>
  <c r="N205" i="19"/>
  <c r="O205" i="19"/>
  <c r="P205" i="19"/>
  <c r="N206" i="19"/>
  <c r="O206" i="19"/>
  <c r="P206" i="19"/>
  <c r="N207" i="19"/>
  <c r="O207" i="19"/>
  <c r="P207" i="19"/>
  <c r="N208" i="19"/>
  <c r="O208" i="19"/>
  <c r="P208" i="19"/>
  <c r="N209" i="19"/>
  <c r="O209" i="19"/>
  <c r="P209" i="19"/>
  <c r="N210" i="19"/>
  <c r="O210" i="19"/>
  <c r="P210" i="19"/>
  <c r="N211" i="19"/>
  <c r="O211" i="19"/>
  <c r="P211" i="19"/>
  <c r="N212" i="19"/>
  <c r="O212" i="19"/>
  <c r="P212" i="19"/>
  <c r="N213" i="19"/>
  <c r="O213" i="19"/>
  <c r="P213" i="19"/>
  <c r="N214" i="19"/>
  <c r="O214" i="19"/>
  <c r="P214" i="19"/>
  <c r="N215" i="19"/>
  <c r="O215" i="19"/>
  <c r="P215" i="19"/>
  <c r="N216" i="19"/>
  <c r="O216" i="19"/>
  <c r="P216" i="19"/>
  <c r="N217" i="19"/>
  <c r="O217" i="19"/>
  <c r="P217" i="19"/>
  <c r="N218" i="19"/>
  <c r="O218" i="19"/>
  <c r="P218" i="19"/>
  <c r="N219" i="19"/>
  <c r="O219" i="19"/>
  <c r="P219" i="19"/>
  <c r="N220" i="19"/>
  <c r="O220" i="19"/>
  <c r="P220" i="19"/>
  <c r="N221" i="19"/>
  <c r="O221" i="19"/>
  <c r="P221" i="19"/>
  <c r="N222" i="19"/>
  <c r="O222" i="19"/>
  <c r="P222" i="19"/>
  <c r="N223" i="19"/>
  <c r="O223" i="19"/>
  <c r="P223" i="19"/>
  <c r="N224" i="19"/>
  <c r="O224" i="19"/>
  <c r="P224" i="19"/>
  <c r="N225" i="19"/>
  <c r="O225" i="19"/>
  <c r="P225" i="19"/>
  <c r="O19" i="19"/>
  <c r="P19" i="19"/>
  <c r="N19" i="19"/>
  <c r="R25" i="18"/>
  <c r="S13" i="18" s="1"/>
  <c r="R26" i="18"/>
  <c r="S14" i="18" s="1"/>
  <c r="R27" i="18"/>
  <c r="S15" i="18" s="1"/>
  <c r="R28" i="18"/>
  <c r="S16" i="18" s="1"/>
  <c r="R29" i="18"/>
  <c r="S17" i="18" s="1"/>
  <c r="R30" i="18"/>
  <c r="R31" i="18"/>
  <c r="R32" i="18"/>
  <c r="R33" i="18"/>
  <c r="S21" i="18" s="1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102" i="18"/>
  <c r="R103" i="18"/>
  <c r="R104" i="18"/>
  <c r="R105" i="18"/>
  <c r="R106" i="18"/>
  <c r="R107" i="18"/>
  <c r="R108" i="18"/>
  <c r="R109" i="18"/>
  <c r="R110" i="18"/>
  <c r="R111" i="18"/>
  <c r="R112" i="18"/>
  <c r="R113" i="18"/>
  <c r="R114" i="18"/>
  <c r="J282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18" i="17"/>
  <c r="E1" i="5" l="1"/>
  <c r="Q11" i="14" a="1"/>
  <c r="Q11" i="14" s="1"/>
  <c r="CA4" i="13"/>
  <c r="D166" i="37"/>
  <c r="E177" i="37" s="1"/>
  <c r="C178" i="37"/>
  <c r="R8" i="68"/>
  <c r="DE30" i="15" a="1"/>
  <c r="DE30" i="15" s="1"/>
  <c r="DF20" i="15" a="1"/>
  <c r="DF20" i="15" s="1"/>
  <c r="DG17" i="15" a="1"/>
  <c r="DG17" i="15" s="1"/>
  <c r="DG20" i="15" a="1"/>
  <c r="DG20" i="15" s="1"/>
  <c r="DF23" i="15" a="1"/>
  <c r="DF23" i="15" s="1"/>
  <c r="DG25" i="15" a="1"/>
  <c r="DG25" i="15" s="1"/>
  <c r="DG28" i="15" a="1"/>
  <c r="DG28" i="15" s="1"/>
  <c r="DF31" i="15" a="1"/>
  <c r="DF31" i="15" s="1"/>
  <c r="DG33" i="15" a="1"/>
  <c r="DG33" i="15" s="1"/>
  <c r="DG36" i="15" a="1"/>
  <c r="DG36" i="15" s="1"/>
  <c r="DF39" i="15" a="1"/>
  <c r="DF39" i="15" s="1"/>
  <c r="DF42" i="15" a="1"/>
  <c r="DF42" i="15" s="1"/>
  <c r="DG48" i="15" a="1"/>
  <c r="DG48" i="15" s="1"/>
  <c r="DF52" i="15" a="1"/>
  <c r="DF52" i="15" s="1"/>
  <c r="DF18" i="15" a="1"/>
  <c r="DF18" i="15" s="1"/>
  <c r="DF26" i="15" a="1"/>
  <c r="DF26" i="15" s="1"/>
  <c r="DF34" i="15" a="1"/>
  <c r="DF34" i="15" s="1"/>
  <c r="DG42" i="15" a="1"/>
  <c r="DG42" i="15" s="1"/>
  <c r="DG45" i="15" a="1"/>
  <c r="DG45" i="15" s="1"/>
  <c r="DF49" i="15" a="1"/>
  <c r="DF49" i="15" s="1"/>
  <c r="DG52" i="15" a="1"/>
  <c r="DG52" i="15" s="1"/>
  <c r="DG18" i="15" a="1"/>
  <c r="DG18" i="15" s="1"/>
  <c r="DF21" i="15" a="1"/>
  <c r="DF21" i="15" s="1"/>
  <c r="DG23" i="15" a="1"/>
  <c r="DG23" i="15" s="1"/>
  <c r="DG26" i="15" a="1"/>
  <c r="DG26" i="15" s="1"/>
  <c r="DF29" i="15" a="1"/>
  <c r="DF29" i="15" s="1"/>
  <c r="DG31" i="15" a="1"/>
  <c r="DG31" i="15" s="1"/>
  <c r="DG34" i="15" a="1"/>
  <c r="DG34" i="15" s="1"/>
  <c r="DF37" i="15" a="1"/>
  <c r="DF37" i="15" s="1"/>
  <c r="DG39" i="15" a="1"/>
  <c r="DG39" i="15" s="1"/>
  <c r="DF43" i="15" a="1"/>
  <c r="DF43" i="15" s="1"/>
  <c r="DF46" i="15" a="1"/>
  <c r="DF46" i="15" s="1"/>
  <c r="DG49" i="15" a="1"/>
  <c r="DG49" i="15" s="1"/>
  <c r="DF53" i="15" a="1"/>
  <c r="DF53" i="15" s="1"/>
  <c r="DG16" i="15" a="1"/>
  <c r="DG16" i="15" s="1"/>
  <c r="DG21" i="15" a="1"/>
  <c r="DG21" i="15" s="1"/>
  <c r="DF30" i="15" a="1"/>
  <c r="DF30" i="15" s="1"/>
  <c r="DG38" i="15" a="1"/>
  <c r="DG38" i="15" s="1"/>
  <c r="DG43" i="15" a="1"/>
  <c r="DG43" i="15" s="1"/>
  <c r="DF48" i="15" a="1"/>
  <c r="DF48" i="15" s="1"/>
  <c r="DG54" i="15" a="1"/>
  <c r="DG54" i="15" s="1"/>
  <c r="DG27" i="15" a="1"/>
  <c r="DG27" i="15" s="1"/>
  <c r="DF41" i="15" a="1"/>
  <c r="DF41" i="15" s="1"/>
  <c r="DF47" i="15" a="1"/>
  <c r="DF47" i="15" s="1"/>
  <c r="DG19" i="15" a="1"/>
  <c r="DG19" i="15" s="1"/>
  <c r="DG41" i="15" a="1"/>
  <c r="DG41" i="15" s="1"/>
  <c r="DF25" i="15" a="1"/>
  <c r="DF25" i="15" s="1"/>
  <c r="DG47" i="15" a="1"/>
  <c r="DG47" i="15" s="1"/>
  <c r="DF22" i="15" a="1"/>
  <c r="DF22" i="15" s="1"/>
  <c r="DG30" i="15" a="1"/>
  <c r="DG30" i="15" s="1"/>
  <c r="DF35" i="15" a="1"/>
  <c r="DF35" i="15" s="1"/>
  <c r="DF44" i="15" a="1"/>
  <c r="DF44" i="15" s="1"/>
  <c r="DF50" i="15" a="1"/>
  <c r="DF50" i="15" s="1"/>
  <c r="DG15" i="15" a="1"/>
  <c r="DG15" i="15" s="1"/>
  <c r="DF32" i="15" a="1"/>
  <c r="DF32" i="15" s="1"/>
  <c r="DG40" i="15" a="1"/>
  <c r="DG40" i="15" s="1"/>
  <c r="DF51" i="15" a="1"/>
  <c r="DF51" i="15" s="1"/>
  <c r="DF24" i="15" a="1"/>
  <c r="DF24" i="15" s="1"/>
  <c r="DF36" i="15" a="1"/>
  <c r="DF36" i="15" s="1"/>
  <c r="DG24" i="15" a="1"/>
  <c r="DG24" i="15" s="1"/>
  <c r="DG51" i="15" a="1"/>
  <c r="DG51" i="15" s="1"/>
  <c r="DF33" i="15" a="1"/>
  <c r="DF33" i="15" s="1"/>
  <c r="DG53" i="15" a="1"/>
  <c r="DG53" i="15" s="1"/>
  <c r="DF16" i="15" a="1"/>
  <c r="DF16" i="15" s="1"/>
  <c r="DF38" i="15" a="1"/>
  <c r="DF38" i="15" s="1"/>
  <c r="DF17" i="15" a="1"/>
  <c r="DF17" i="15" s="1"/>
  <c r="DG22" i="15" a="1"/>
  <c r="DG22" i="15" s="1"/>
  <c r="DF27" i="15" a="1"/>
  <c r="DF27" i="15" s="1"/>
  <c r="DF40" i="15" a="1"/>
  <c r="DF40" i="15" s="1"/>
  <c r="DG44" i="15" a="1"/>
  <c r="DG44" i="15" s="1"/>
  <c r="DG50" i="15" a="1"/>
  <c r="DG50" i="15" s="1"/>
  <c r="DF15" i="15" a="1"/>
  <c r="DF15" i="15" s="1"/>
  <c r="DG35" i="15" a="1"/>
  <c r="DG35" i="15" s="1"/>
  <c r="DF45" i="15" a="1"/>
  <c r="DF45" i="15" s="1"/>
  <c r="DF19" i="15" a="1"/>
  <c r="DF19" i="15" s="1"/>
  <c r="DG32" i="15" a="1"/>
  <c r="DG32" i="15" s="1"/>
  <c r="DG46" i="15" a="1"/>
  <c r="DG46" i="15" s="1"/>
  <c r="DF28" i="15" a="1"/>
  <c r="DF28" i="15" s="1"/>
  <c r="DG37" i="15" a="1"/>
  <c r="DG37" i="15" s="1"/>
  <c r="DG29" i="15" a="1"/>
  <c r="DG29" i="15" s="1"/>
  <c r="DF54" i="15" a="1"/>
  <c r="DF54" i="15" s="1"/>
  <c r="DE22" i="15" a="1"/>
  <c r="DE22" i="15" s="1"/>
  <c r="Q15" i="15" a="1"/>
  <c r="Q15" i="15" s="1"/>
  <c r="DE33" i="15" a="1"/>
  <c r="DE33" i="15" s="1"/>
  <c r="BJ15" i="20"/>
  <c r="BJ22" i="20"/>
  <c r="BJ23" i="20"/>
  <c r="BJ19" i="20"/>
  <c r="BJ16" i="20"/>
  <c r="BJ20" i="20"/>
  <c r="BJ14" i="20"/>
  <c r="BJ18" i="20"/>
  <c r="BJ17" i="20"/>
  <c r="BJ21" i="20"/>
  <c r="S96" i="18"/>
  <c r="S88" i="18"/>
  <c r="S80" i="18"/>
  <c r="S72" i="18"/>
  <c r="S64" i="18"/>
  <c r="S56" i="18"/>
  <c r="S48" i="18"/>
  <c r="S40" i="18"/>
  <c r="S24" i="18"/>
  <c r="S55" i="18"/>
  <c r="S23" i="18"/>
  <c r="S102" i="18"/>
  <c r="S94" i="18"/>
  <c r="S86" i="18"/>
  <c r="S78" i="18"/>
  <c r="S70" i="18"/>
  <c r="S62" i="18"/>
  <c r="S54" i="18"/>
  <c r="S46" i="18"/>
  <c r="S38" i="18"/>
  <c r="S22" i="18"/>
  <c r="S71" i="18"/>
  <c r="S101" i="18"/>
  <c r="S93" i="18"/>
  <c r="S85" i="18"/>
  <c r="S77" i="18"/>
  <c r="S69" i="18"/>
  <c r="S61" i="18"/>
  <c r="S53" i="18"/>
  <c r="S45" i="18"/>
  <c r="S37" i="18"/>
  <c r="S29" i="18"/>
  <c r="S95" i="18"/>
  <c r="S87" i="18"/>
  <c r="S79" i="18"/>
  <c r="S63" i="18"/>
  <c r="S47" i="18"/>
  <c r="S39" i="18"/>
  <c r="S31" i="18"/>
  <c r="S19" i="18"/>
  <c r="S76" i="18"/>
  <c r="S99" i="18"/>
  <c r="S91" i="18"/>
  <c r="S83" i="18"/>
  <c r="S75" i="18"/>
  <c r="S67" i="18"/>
  <c r="S59" i="18"/>
  <c r="S51" i="18"/>
  <c r="S43" i="18"/>
  <c r="S35" i="18"/>
  <c r="S27" i="18"/>
  <c r="S32" i="18"/>
  <c r="S20" i="18"/>
  <c r="S30" i="18"/>
  <c r="S18" i="18"/>
  <c r="S92" i="18"/>
  <c r="S60" i="18"/>
  <c r="S44" i="18"/>
  <c r="S36" i="18"/>
  <c r="S98" i="18"/>
  <c r="S90" i="18"/>
  <c r="S82" i="18"/>
  <c r="S74" i="18"/>
  <c r="S66" i="18"/>
  <c r="S58" i="18"/>
  <c r="S50" i="18"/>
  <c r="S42" i="18"/>
  <c r="S34" i="18"/>
  <c r="S26" i="18"/>
  <c r="S100" i="18"/>
  <c r="S84" i="18"/>
  <c r="S68" i="18"/>
  <c r="S52" i="18"/>
  <c r="S28" i="18"/>
  <c r="S97" i="18"/>
  <c r="S89" i="18"/>
  <c r="S81" i="18"/>
  <c r="S73" i="18"/>
  <c r="S65" i="18"/>
  <c r="S57" i="18"/>
  <c r="S49" i="18"/>
  <c r="S41" i="18"/>
  <c r="S33" i="18"/>
  <c r="S25" i="18"/>
  <c r="DE53" i="15" a="1"/>
  <c r="DE53" i="15" s="1"/>
  <c r="DE40" i="15" a="1"/>
  <c r="DE40" i="15" s="1"/>
  <c r="DE35" i="15" a="1"/>
  <c r="DE35" i="15" s="1"/>
  <c r="DE52" i="15" a="1"/>
  <c r="DE52" i="15" s="1"/>
  <c r="DE45" i="15" a="1"/>
  <c r="DE45" i="15" s="1"/>
  <c r="DE29" i="15" a="1"/>
  <c r="DE29" i="15" s="1"/>
  <c r="DE19" i="15" a="1"/>
  <c r="DE19" i="15" s="1"/>
  <c r="DE51" i="15" a="1"/>
  <c r="DE51" i="15" s="1"/>
  <c r="DE44" i="15" a="1"/>
  <c r="DE44" i="15" s="1"/>
  <c r="DE39" i="15" a="1"/>
  <c r="DE39" i="15" s="1"/>
  <c r="DE34" i="15" a="1"/>
  <c r="DE34" i="15" s="1"/>
  <c r="DE28" i="15" a="1"/>
  <c r="DE28" i="15" s="1"/>
  <c r="DE23" i="15" a="1"/>
  <c r="DE23" i="15" s="1"/>
  <c r="DE18" i="15" a="1"/>
  <c r="DE18" i="15" s="1"/>
  <c r="DE50" i="15" a="1"/>
  <c r="DE50" i="15" s="1"/>
  <c r="DE43" i="15" a="1"/>
  <c r="DE43" i="15" s="1"/>
  <c r="DE38" i="15" a="1"/>
  <c r="DE38" i="15" s="1"/>
  <c r="DE32" i="15" a="1"/>
  <c r="DE32" i="15" s="1"/>
  <c r="DE27" i="15" a="1"/>
  <c r="DE27" i="15" s="1"/>
  <c r="DE46" i="15" a="1"/>
  <c r="DE46" i="15" s="1"/>
  <c r="DE24" i="15" a="1"/>
  <c r="DE24" i="15" s="1"/>
  <c r="Q51" i="15" a="1"/>
  <c r="Q51" i="15" s="1"/>
  <c r="DE15" i="15" a="1"/>
  <c r="DE15" i="15" s="1"/>
  <c r="DE49" i="15" a="1"/>
  <c r="DE49" i="15" s="1"/>
  <c r="DE37" i="15" a="1"/>
  <c r="DE37" i="15" s="1"/>
  <c r="DE17" i="15" a="1"/>
  <c r="DE17" i="15" s="1"/>
  <c r="DE48" i="15" a="1"/>
  <c r="DE48" i="15" s="1"/>
  <c r="DE42" i="15" a="1"/>
  <c r="DE42" i="15" s="1"/>
  <c r="DE36" i="15" a="1"/>
  <c r="DE36" i="15" s="1"/>
  <c r="DE31" i="15" a="1"/>
  <c r="DE31" i="15" s="1"/>
  <c r="DE26" i="15" a="1"/>
  <c r="DE26" i="15" s="1"/>
  <c r="DE21" i="15" a="1"/>
  <c r="DE21" i="15" s="1"/>
  <c r="DE16" i="15" a="1"/>
  <c r="DE16" i="15" s="1"/>
  <c r="DE54" i="15" a="1"/>
  <c r="DE54" i="15" s="1"/>
  <c r="DE47" i="15" a="1"/>
  <c r="DE47" i="15" s="1"/>
  <c r="DE41" i="15" a="1"/>
  <c r="DE41" i="15" s="1"/>
  <c r="DE25" i="15" a="1"/>
  <c r="DE25" i="15" s="1"/>
  <c r="DE20" i="15" a="1"/>
  <c r="DE20" i="15" s="1"/>
  <c r="CT23" i="15" a="1"/>
  <c r="CT23" i="15" s="1"/>
  <c r="Z54" i="15" a="1"/>
  <c r="Z54" i="15" s="1"/>
  <c r="AO52" i="15" a="1"/>
  <c r="AO52" i="15" s="1"/>
  <c r="AT51" i="15" a="1"/>
  <c r="AT51" i="15" s="1"/>
  <c r="T50" i="15" a="1"/>
  <c r="T50" i="15" s="1"/>
  <c r="T49" i="15" a="1"/>
  <c r="T49" i="15" s="1"/>
  <c r="AE48" i="15" a="1"/>
  <c r="AE48" i="15" s="1"/>
  <c r="AF47" i="15" a="1"/>
  <c r="AF47" i="15" s="1"/>
  <c r="AH46" i="15" a="1"/>
  <c r="AH46" i="15" s="1"/>
  <c r="AM45" i="15" a="1"/>
  <c r="AM45" i="15" s="1"/>
  <c r="AB44" i="15" a="1"/>
  <c r="AB44" i="15" s="1"/>
  <c r="Z41" i="15" a="1"/>
  <c r="Z41" i="15" s="1"/>
  <c r="AJ39" i="15" a="1"/>
  <c r="AJ39" i="15" s="1"/>
  <c r="Y38" i="15" a="1"/>
  <c r="Y38" i="15" s="1"/>
  <c r="BB35" i="15" a="1"/>
  <c r="BB35" i="15" s="1"/>
  <c r="V34" i="15" a="1"/>
  <c r="V34" i="15" s="1"/>
  <c r="AD32" i="15" a="1"/>
  <c r="AD32" i="15" s="1"/>
  <c r="AL28" i="15" a="1"/>
  <c r="AL28" i="15" s="1"/>
  <c r="T26" i="15" a="1"/>
  <c r="T26" i="15" s="1"/>
  <c r="AE22" i="15" a="1"/>
  <c r="AE22" i="15" s="1"/>
  <c r="AB18" i="15" a="1"/>
  <c r="AB18" i="15" s="1"/>
  <c r="CU54" i="15" a="1"/>
  <c r="CU54" i="15" s="1"/>
  <c r="BU49" i="15" a="1"/>
  <c r="BU49" i="15" s="1"/>
  <c r="CS34" i="15" a="1"/>
  <c r="CS34" i="15" s="1"/>
  <c r="BF15" i="15" a="1"/>
  <c r="BF15" i="15" s="1"/>
  <c r="BM15" i="15" a="1"/>
  <c r="BM15" i="15" s="1"/>
  <c r="BU15" i="15" a="1"/>
  <c r="BU15" i="15" s="1"/>
  <c r="CC15" i="15" a="1"/>
  <c r="CC15" i="15" s="1"/>
  <c r="CJ15" i="15" a="1"/>
  <c r="CJ15" i="15" s="1"/>
  <c r="CR15" i="15" a="1"/>
  <c r="CR15" i="15" s="1"/>
  <c r="CY15" i="15" a="1"/>
  <c r="CY15" i="15" s="1"/>
  <c r="BL16" i="15" a="1"/>
  <c r="BL16" i="15" s="1"/>
  <c r="BS16" i="15" a="1"/>
  <c r="BS16" i="15" s="1"/>
  <c r="BZ16" i="15" a="1"/>
  <c r="BZ16" i="15" s="1"/>
  <c r="CG16" i="15" a="1"/>
  <c r="CG16" i="15" s="1"/>
  <c r="CO16" i="15" a="1"/>
  <c r="CO16" i="15" s="1"/>
  <c r="CV16" i="15" a="1"/>
  <c r="CV16" i="15" s="1"/>
  <c r="DD16" i="15" a="1"/>
  <c r="DD16" i="15" s="1"/>
  <c r="BJ17" i="15" a="1"/>
  <c r="BJ17" i="15" s="1"/>
  <c r="BR17" i="15" a="1"/>
  <c r="BR17" i="15" s="1"/>
  <c r="BZ17" i="15" a="1"/>
  <c r="BZ17" i="15" s="1"/>
  <c r="CH17" i="15" a="1"/>
  <c r="CH17" i="15" s="1"/>
  <c r="CP17" i="15" a="1"/>
  <c r="CP17" i="15" s="1"/>
  <c r="DD17" i="15" a="1"/>
  <c r="DD17" i="15" s="1"/>
  <c r="BK18" i="15" a="1"/>
  <c r="BK18" i="15" s="1"/>
  <c r="BS18" i="15" a="1"/>
  <c r="BS18" i="15" s="1"/>
  <c r="BZ18" i="15" a="1"/>
  <c r="BZ18" i="15" s="1"/>
  <c r="CF18" i="15" a="1"/>
  <c r="CF18" i="15" s="1"/>
  <c r="CN18" i="15" a="1"/>
  <c r="CN18" i="15" s="1"/>
  <c r="CU18" i="15" a="1"/>
  <c r="CU18" i="15" s="1"/>
  <c r="DA18" i="15" a="1"/>
  <c r="DA18" i="15" s="1"/>
  <c r="BH19" i="15" a="1"/>
  <c r="BH19" i="15" s="1"/>
  <c r="BP19" i="15" a="1"/>
  <c r="BP19" i="15" s="1"/>
  <c r="BW19" i="15" a="1"/>
  <c r="BW19" i="15" s="1"/>
  <c r="CD19" i="15" a="1"/>
  <c r="CD19" i="15" s="1"/>
  <c r="CL19" i="15" a="1"/>
  <c r="CL19" i="15" s="1"/>
  <c r="CS19" i="15" a="1"/>
  <c r="CS19" i="15" s="1"/>
  <c r="DA19" i="15" a="1"/>
  <c r="DA19" i="15" s="1"/>
  <c r="BG20" i="15" a="1"/>
  <c r="BG20" i="15" s="1"/>
  <c r="BO20" i="15" a="1"/>
  <c r="BO20" i="15" s="1"/>
  <c r="BW20" i="15" a="1"/>
  <c r="BW20" i="15" s="1"/>
  <c r="CE20" i="15" a="1"/>
  <c r="CE20" i="15" s="1"/>
  <c r="CK20" i="15" a="1"/>
  <c r="CK20" i="15" s="1"/>
  <c r="CQ20" i="15" a="1"/>
  <c r="CQ20" i="15" s="1"/>
  <c r="CX20" i="15" a="1"/>
  <c r="CX20" i="15" s="1"/>
  <c r="BD21" i="15" a="1"/>
  <c r="BD21" i="15" s="1"/>
  <c r="BK21" i="15" a="1"/>
  <c r="BK21" i="15" s="1"/>
  <c r="BR21" i="15" a="1"/>
  <c r="BR21" i="15" s="1"/>
  <c r="BZ21" i="15" a="1"/>
  <c r="BZ21" i="15" s="1"/>
  <c r="CG21" i="15" a="1"/>
  <c r="CG21" i="15" s="1"/>
  <c r="CN21" i="15" a="1"/>
  <c r="CN21" i="15" s="1"/>
  <c r="CU21" i="15" a="1"/>
  <c r="CU21" i="15" s="1"/>
  <c r="DB21" i="15" a="1"/>
  <c r="DB21" i="15" s="1"/>
  <c r="BH22" i="15" a="1"/>
  <c r="BH22" i="15" s="1"/>
  <c r="BP22" i="15" a="1"/>
  <c r="BP22" i="15" s="1"/>
  <c r="BX22" i="15" a="1"/>
  <c r="BX22" i="15" s="1"/>
  <c r="CF22" i="15" a="1"/>
  <c r="CF22" i="15" s="1"/>
  <c r="CN22" i="15" a="1"/>
  <c r="CN22" i="15" s="1"/>
  <c r="CU22" i="15" a="1"/>
  <c r="CU22" i="15" s="1"/>
  <c r="DC22" i="15" a="1"/>
  <c r="DC22" i="15" s="1"/>
  <c r="BQ23" i="15" a="1"/>
  <c r="BQ23" i="15" s="1"/>
  <c r="BX23" i="15" a="1"/>
  <c r="BX23" i="15" s="1"/>
  <c r="CM23" i="15" a="1"/>
  <c r="CM23" i="15" s="1"/>
  <c r="CU23" i="15" a="1"/>
  <c r="CU23" i="15" s="1"/>
  <c r="DA23" i="15" a="1"/>
  <c r="DA23" i="15" s="1"/>
  <c r="BO24" i="15" a="1"/>
  <c r="BO24" i="15" s="1"/>
  <c r="BT24" i="15" a="1"/>
  <c r="BT24" i="15" s="1"/>
  <c r="CB24" i="15" a="1"/>
  <c r="CB24" i="15" s="1"/>
  <c r="CH24" i="15" a="1"/>
  <c r="CH24" i="15" s="1"/>
  <c r="CO24" i="15" a="1"/>
  <c r="CO24" i="15" s="1"/>
  <c r="CW24" i="15" a="1"/>
  <c r="CW24" i="15" s="1"/>
  <c r="BD25" i="15" a="1"/>
  <c r="BD25" i="15" s="1"/>
  <c r="BK25" i="15" a="1"/>
  <c r="BK25" i="15" s="1"/>
  <c r="BY25" i="15" a="1"/>
  <c r="BY25" i="15" s="1"/>
  <c r="CG25" i="15" a="1"/>
  <c r="CG25" i="15" s="1"/>
  <c r="CS25" i="15" a="1"/>
  <c r="CS25" i="15" s="1"/>
  <c r="DA25" i="15" a="1"/>
  <c r="DA25" i="15" s="1"/>
  <c r="BU26" i="15" a="1"/>
  <c r="BU26" i="15" s="1"/>
  <c r="CC26" i="15" a="1"/>
  <c r="CC26" i="15" s="1"/>
  <c r="BG15" i="15" a="1"/>
  <c r="BG15" i="15" s="1"/>
  <c r="BN15" i="15" a="1"/>
  <c r="BN15" i="15" s="1"/>
  <c r="BV15" i="15" a="1"/>
  <c r="BV15" i="15" s="1"/>
  <c r="CD15" i="15" a="1"/>
  <c r="CD15" i="15" s="1"/>
  <c r="CK15" i="15" a="1"/>
  <c r="CK15" i="15" s="1"/>
  <c r="CZ15" i="15" a="1"/>
  <c r="CZ15" i="15" s="1"/>
  <c r="BF16" i="15" a="1"/>
  <c r="BF16" i="15" s="1"/>
  <c r="BM16" i="15" a="1"/>
  <c r="BM16" i="15" s="1"/>
  <c r="BT16" i="15" a="1"/>
  <c r="BT16" i="15" s="1"/>
  <c r="CA16" i="15" a="1"/>
  <c r="CA16" i="15" s="1"/>
  <c r="CH16" i="15" a="1"/>
  <c r="CH16" i="15" s="1"/>
  <c r="CP16" i="15" a="1"/>
  <c r="CP16" i="15" s="1"/>
  <c r="CW16" i="15" a="1"/>
  <c r="CW16" i="15" s="1"/>
  <c r="BD17" i="15" a="1"/>
  <c r="BD17" i="15" s="1"/>
  <c r="BK17" i="15" a="1"/>
  <c r="BK17" i="15" s="1"/>
  <c r="BS17" i="15" a="1"/>
  <c r="BS17" i="15" s="1"/>
  <c r="CA17" i="15" a="1"/>
  <c r="CA17" i="15" s="1"/>
  <c r="CI17" i="15" a="1"/>
  <c r="CI17" i="15" s="1"/>
  <c r="CQ17" i="15" a="1"/>
  <c r="CQ17" i="15" s="1"/>
  <c r="CX17" i="15" a="1"/>
  <c r="CX17" i="15" s="1"/>
  <c r="BD18" i="15" a="1"/>
  <c r="BD18" i="15" s="1"/>
  <c r="BL18" i="15" a="1"/>
  <c r="BL18" i="15" s="1"/>
  <c r="CA18" i="15" a="1"/>
  <c r="CA18" i="15" s="1"/>
  <c r="CG18" i="15" a="1"/>
  <c r="CG18" i="15" s="1"/>
  <c r="CO18" i="15" a="1"/>
  <c r="CO18" i="15" s="1"/>
  <c r="CV18" i="15" a="1"/>
  <c r="CV18" i="15" s="1"/>
  <c r="DB18" i="15" a="1"/>
  <c r="DB18" i="15" s="1"/>
  <c r="BI19" i="15" a="1"/>
  <c r="BI19" i="15" s="1"/>
  <c r="BX19" i="15" a="1"/>
  <c r="BX19" i="15" s="1"/>
  <c r="CE19" i="15" a="1"/>
  <c r="CE19" i="15" s="1"/>
  <c r="CM19" i="15" a="1"/>
  <c r="CM19" i="15" s="1"/>
  <c r="CT19" i="15" a="1"/>
  <c r="CT19" i="15" s="1"/>
  <c r="DB19" i="15" a="1"/>
  <c r="DB19" i="15" s="1"/>
  <c r="BH20" i="15" a="1"/>
  <c r="BH20" i="15" s="1"/>
  <c r="BP20" i="15" a="1"/>
  <c r="BP20" i="15" s="1"/>
  <c r="BX20" i="15" a="1"/>
  <c r="BX20" i="15" s="1"/>
  <c r="CF20" i="15" a="1"/>
  <c r="CF20" i="15" s="1"/>
  <c r="CR20" i="15" a="1"/>
  <c r="CR20" i="15" s="1"/>
  <c r="CY20" i="15" a="1"/>
  <c r="CY20" i="15" s="1"/>
  <c r="BE21" i="15" a="1"/>
  <c r="BE21" i="15" s="1"/>
  <c r="BL21" i="15" a="1"/>
  <c r="BL21" i="15" s="1"/>
  <c r="BS21" i="15" a="1"/>
  <c r="BS21" i="15" s="1"/>
  <c r="CA21" i="15" a="1"/>
  <c r="CA21" i="15" s="1"/>
  <c r="CH21" i="15" a="1"/>
  <c r="CH21" i="15" s="1"/>
  <c r="CO21" i="15" a="1"/>
  <c r="CO21" i="15" s="1"/>
  <c r="CV21" i="15" a="1"/>
  <c r="CV21" i="15" s="1"/>
  <c r="DC21" i="15" a="1"/>
  <c r="DC21" i="15" s="1"/>
  <c r="BI22" i="15" a="1"/>
  <c r="BI22" i="15" s="1"/>
  <c r="BQ22" i="15" a="1"/>
  <c r="BQ22" i="15" s="1"/>
  <c r="BY22" i="15" a="1"/>
  <c r="BY22" i="15" s="1"/>
  <c r="CG22" i="15" a="1"/>
  <c r="CG22" i="15" s="1"/>
  <c r="CO22" i="15" a="1"/>
  <c r="CO22" i="15" s="1"/>
  <c r="CV22" i="15" a="1"/>
  <c r="CV22" i="15" s="1"/>
  <c r="DD22" i="15" a="1"/>
  <c r="DD22" i="15" s="1"/>
  <c r="BJ23" i="15" a="1"/>
  <c r="BJ23" i="15" s="1"/>
  <c r="BR23" i="15" a="1"/>
  <c r="BR23" i="15" s="1"/>
  <c r="BY23" i="15" a="1"/>
  <c r="BY23" i="15" s="1"/>
  <c r="CF23" i="15" a="1"/>
  <c r="CF23" i="15" s="1"/>
  <c r="CN23" i="15" a="1"/>
  <c r="CN23" i="15" s="1"/>
  <c r="CV23" i="15" a="1"/>
  <c r="CV23" i="15" s="1"/>
  <c r="DB23" i="15" a="1"/>
  <c r="DB23" i="15" s="1"/>
  <c r="BH24" i="15" a="1"/>
  <c r="BH24" i="15" s="1"/>
  <c r="BP24" i="15" a="1"/>
  <c r="BP24" i="15" s="1"/>
  <c r="BU24" i="15" a="1"/>
  <c r="BU24" i="15" s="1"/>
  <c r="CI24" i="15" a="1"/>
  <c r="CI24" i="15" s="1"/>
  <c r="CP24" i="15" a="1"/>
  <c r="CP24" i="15" s="1"/>
  <c r="CX24" i="15" a="1"/>
  <c r="CX24" i="15" s="1"/>
  <c r="BE25" i="15" a="1"/>
  <c r="BE25" i="15" s="1"/>
  <c r="BL25" i="15" a="1"/>
  <c r="BL25" i="15" s="1"/>
  <c r="BR25" i="15" a="1"/>
  <c r="BR25" i="15" s="1"/>
  <c r="BZ25" i="15" a="1"/>
  <c r="BZ25" i="15" s="1"/>
  <c r="CH25" i="15" a="1"/>
  <c r="CH25" i="15" s="1"/>
  <c r="CM25" i="15" a="1"/>
  <c r="CM25" i="15" s="1"/>
  <c r="CT25" i="15" a="1"/>
  <c r="CT25" i="15" s="1"/>
  <c r="DB25" i="15" a="1"/>
  <c r="DB25" i="15" s="1"/>
  <c r="BG26" i="15" a="1"/>
  <c r="BG26" i="15" s="1"/>
  <c r="BO15" i="15" a="1"/>
  <c r="BO15" i="15" s="1"/>
  <c r="BW15" i="15" a="1"/>
  <c r="BW15" i="15" s="1"/>
  <c r="CE15" i="15" a="1"/>
  <c r="CE15" i="15" s="1"/>
  <c r="CL15" i="15" a="1"/>
  <c r="CL15" i="15" s="1"/>
  <c r="CS15" i="15" a="1"/>
  <c r="CS15" i="15" s="1"/>
  <c r="DA15" i="15" a="1"/>
  <c r="DA15" i="15" s="1"/>
  <c r="BN16" i="15" a="1"/>
  <c r="BN16" i="15" s="1"/>
  <c r="BU16" i="15" a="1"/>
  <c r="BU16" i="15" s="1"/>
  <c r="CI16" i="15" a="1"/>
  <c r="CI16" i="15" s="1"/>
  <c r="CQ16" i="15" a="1"/>
  <c r="CQ16" i="15" s="1"/>
  <c r="CX16" i="15" a="1"/>
  <c r="CX16" i="15" s="1"/>
  <c r="BL17" i="15" a="1"/>
  <c r="BL17" i="15" s="1"/>
  <c r="BT17" i="15" a="1"/>
  <c r="BT17" i="15" s="1"/>
  <c r="CB17" i="15" a="1"/>
  <c r="CB17" i="15" s="1"/>
  <c r="CJ17" i="15" a="1"/>
  <c r="CJ17" i="15" s="1"/>
  <c r="CR17" i="15" a="1"/>
  <c r="CR17" i="15" s="1"/>
  <c r="CY17" i="15" a="1"/>
  <c r="CY17" i="15" s="1"/>
  <c r="BE18" i="15" a="1"/>
  <c r="BE18" i="15" s="1"/>
  <c r="BM18" i="15" a="1"/>
  <c r="BM18" i="15" s="1"/>
  <c r="BT18" i="15" a="1"/>
  <c r="BT18" i="15" s="1"/>
  <c r="CH18" i="15" a="1"/>
  <c r="CH18" i="15" s="1"/>
  <c r="CP18" i="15" a="1"/>
  <c r="CP18" i="15" s="1"/>
  <c r="CW18" i="15" a="1"/>
  <c r="CW18" i="15" s="1"/>
  <c r="DC18" i="15" a="1"/>
  <c r="DC18" i="15" s="1"/>
  <c r="BJ19" i="15" a="1"/>
  <c r="BJ19" i="15" s="1"/>
  <c r="BQ19" i="15" a="1"/>
  <c r="BQ19" i="15" s="1"/>
  <c r="BY19" i="15" a="1"/>
  <c r="BY19" i="15" s="1"/>
  <c r="CF19" i="15" a="1"/>
  <c r="CF19" i="15" s="1"/>
  <c r="CN19" i="15" a="1"/>
  <c r="CN19" i="15" s="1"/>
  <c r="CU19" i="15" a="1"/>
  <c r="CU19" i="15" s="1"/>
  <c r="BI20" i="15" a="1"/>
  <c r="BI20" i="15" s="1"/>
  <c r="BQ20" i="15" a="1"/>
  <c r="BQ20" i="15" s="1"/>
  <c r="BY20" i="15" a="1"/>
  <c r="BY20" i="15" s="1"/>
  <c r="CG20" i="15" a="1"/>
  <c r="CG20" i="15" s="1"/>
  <c r="CL20" i="15" a="1"/>
  <c r="CL20" i="15" s="1"/>
  <c r="CS20" i="15" a="1"/>
  <c r="CS20" i="15" s="1"/>
  <c r="CZ20" i="15" a="1"/>
  <c r="CZ20" i="15" s="1"/>
  <c r="BF21" i="15" a="1"/>
  <c r="BF21" i="15" s="1"/>
  <c r="BM21" i="15" a="1"/>
  <c r="BM21" i="15" s="1"/>
  <c r="BT21" i="15" a="1"/>
  <c r="BT21" i="15" s="1"/>
  <c r="CB21" i="15" a="1"/>
  <c r="CB21" i="15" s="1"/>
  <c r="CI21" i="15" a="1"/>
  <c r="CI21" i="15" s="1"/>
  <c r="CP21" i="15" a="1"/>
  <c r="CP21" i="15" s="1"/>
  <c r="CW21" i="15" a="1"/>
  <c r="CW21" i="15" s="1"/>
  <c r="BJ22" i="15" a="1"/>
  <c r="BJ22" i="15" s="1"/>
  <c r="BR22" i="15" a="1"/>
  <c r="BR22" i="15" s="1"/>
  <c r="BZ22" i="15" a="1"/>
  <c r="BZ22" i="15" s="1"/>
  <c r="CH22" i="15" a="1"/>
  <c r="CH22" i="15" s="1"/>
  <c r="CP22" i="15" a="1"/>
  <c r="CP22" i="15" s="1"/>
  <c r="CW22" i="15" a="1"/>
  <c r="CW22" i="15" s="1"/>
  <c r="BD23" i="15" a="1"/>
  <c r="BD23" i="15" s="1"/>
  <c r="BK23" i="15" a="1"/>
  <c r="BK23" i="15" s="1"/>
  <c r="BS23" i="15" a="1"/>
  <c r="BS23" i="15" s="1"/>
  <c r="BZ23" i="15" a="1"/>
  <c r="BZ23" i="15" s="1"/>
  <c r="CG23" i="15" a="1"/>
  <c r="CG23" i="15" s="1"/>
  <c r="CO23" i="15" a="1"/>
  <c r="CO23" i="15" s="1"/>
  <c r="DC23" i="15" a="1"/>
  <c r="DC23" i="15" s="1"/>
  <c r="BI24" i="15" a="1"/>
  <c r="BI24" i="15" s="1"/>
  <c r="BV24" i="15" a="1"/>
  <c r="BV24" i="15" s="1"/>
  <c r="CC24" i="15" a="1"/>
  <c r="CC24" i="15" s="1"/>
  <c r="CJ24" i="15" a="1"/>
  <c r="CJ24" i="15" s="1"/>
  <c r="CQ24" i="15" a="1"/>
  <c r="CQ24" i="15" s="1"/>
  <c r="CY24" i="15" a="1"/>
  <c r="CY24" i="15" s="1"/>
  <c r="BF25" i="15" a="1"/>
  <c r="BF25" i="15" s="1"/>
  <c r="BM25" i="15" a="1"/>
  <c r="BM25" i="15" s="1"/>
  <c r="BS25" i="15" a="1"/>
  <c r="BS25" i="15" s="1"/>
  <c r="CA25" i="15" a="1"/>
  <c r="CA25" i="15" s="1"/>
  <c r="CU25" i="15" a="1"/>
  <c r="CU25" i="15" s="1"/>
  <c r="BH26" i="15" a="1"/>
  <c r="BH26" i="15" s="1"/>
  <c r="BO26" i="15" a="1"/>
  <c r="BO26" i="15" s="1"/>
  <c r="BW26" i="15" a="1"/>
  <c r="BW26" i="15" s="1"/>
  <c r="CE26" i="15" a="1"/>
  <c r="CE26" i="15" s="1"/>
  <c r="BI15" i="15" a="1"/>
  <c r="BI15" i="15" s="1"/>
  <c r="BQ15" i="15" a="1"/>
  <c r="BQ15" i="15" s="1"/>
  <c r="BY15" i="15" a="1"/>
  <c r="BY15" i="15" s="1"/>
  <c r="CG15" i="15" a="1"/>
  <c r="CG15" i="15" s="1"/>
  <c r="CN15" i="15" a="1"/>
  <c r="CN15" i="15" s="1"/>
  <c r="CU15" i="15" a="1"/>
  <c r="CU15" i="15" s="1"/>
  <c r="DC15" i="15" a="1"/>
  <c r="DC15" i="15" s="1"/>
  <c r="BH16" i="15" a="1"/>
  <c r="BH16" i="15" s="1"/>
  <c r="BP16" i="15" a="1"/>
  <c r="BP16" i="15" s="1"/>
  <c r="BW16" i="15" a="1"/>
  <c r="BW16" i="15" s="1"/>
  <c r="CC16" i="15" a="1"/>
  <c r="CC16" i="15" s="1"/>
  <c r="CK16" i="15" a="1"/>
  <c r="CK16" i="15" s="1"/>
  <c r="CS16" i="15" a="1"/>
  <c r="CS16" i="15" s="1"/>
  <c r="CZ16" i="15" a="1"/>
  <c r="CZ16" i="15" s="1"/>
  <c r="BF17" i="15" a="1"/>
  <c r="BF17" i="15" s="1"/>
  <c r="BN17" i="15" a="1"/>
  <c r="BN17" i="15" s="1"/>
  <c r="BV17" i="15" a="1"/>
  <c r="BV17" i="15" s="1"/>
  <c r="CD17" i="15" a="1"/>
  <c r="CD17" i="15" s="1"/>
  <c r="CL17" i="15" a="1"/>
  <c r="CL17" i="15" s="1"/>
  <c r="CT17" i="15" a="1"/>
  <c r="CT17" i="15" s="1"/>
  <c r="BG18" i="15" a="1"/>
  <c r="BG18" i="15" s="1"/>
  <c r="BO18" i="15" a="1"/>
  <c r="BO18" i="15" s="1"/>
  <c r="BV18" i="15" a="1"/>
  <c r="BV18" i="15" s="1"/>
  <c r="CJ18" i="15" a="1"/>
  <c r="CJ18" i="15" s="1"/>
  <c r="CR18" i="15" a="1"/>
  <c r="CR18" i="15" s="1"/>
  <c r="CX18" i="15" a="1"/>
  <c r="CX18" i="15" s="1"/>
  <c r="BD19" i="15" a="1"/>
  <c r="BD19" i="15" s="1"/>
  <c r="BL19" i="15" a="1"/>
  <c r="BL19" i="15" s="1"/>
  <c r="BS19" i="15" a="1"/>
  <c r="BS19" i="15" s="1"/>
  <c r="CA19" i="15" a="1"/>
  <c r="CA19" i="15" s="1"/>
  <c r="CH19" i="15" a="1"/>
  <c r="CH19" i="15" s="1"/>
  <c r="CP19" i="15" a="1"/>
  <c r="CP19" i="15" s="1"/>
  <c r="CW19" i="15" a="1"/>
  <c r="CW19" i="15" s="1"/>
  <c r="DD19" i="15" a="1"/>
  <c r="DD19" i="15" s="1"/>
  <c r="BK20" i="15" a="1"/>
  <c r="BK20" i="15" s="1"/>
  <c r="BS20" i="15" a="1"/>
  <c r="BS20" i="15" s="1"/>
  <c r="CA20" i="15" a="1"/>
  <c r="CA20" i="15" s="1"/>
  <c r="CH20" i="15" a="1"/>
  <c r="CH20" i="15" s="1"/>
  <c r="CN20" i="15" a="1"/>
  <c r="CN20" i="15" s="1"/>
  <c r="BG21" i="15" a="1"/>
  <c r="BG21" i="15" s="1"/>
  <c r="BV21" i="15" a="1"/>
  <c r="BV21" i="15" s="1"/>
  <c r="CD21" i="15" a="1"/>
  <c r="CD21" i="15" s="1"/>
  <c r="CJ21" i="15" a="1"/>
  <c r="CJ21" i="15" s="1"/>
  <c r="CX21" i="15" a="1"/>
  <c r="CX21" i="15" s="1"/>
  <c r="BD22" i="15" a="1"/>
  <c r="BD22" i="15" s="1"/>
  <c r="BL22" i="15" a="1"/>
  <c r="BL22" i="15" s="1"/>
  <c r="BT22" i="15" a="1"/>
  <c r="BT22" i="15" s="1"/>
  <c r="CB22" i="15" a="1"/>
  <c r="CB22" i="15" s="1"/>
  <c r="CJ22" i="15" a="1"/>
  <c r="CJ22" i="15" s="1"/>
  <c r="CR22" i="15" a="1"/>
  <c r="CR22" i="15" s="1"/>
  <c r="CY22" i="15" a="1"/>
  <c r="CY22" i="15" s="1"/>
  <c r="BF23" i="15" a="1"/>
  <c r="BF23" i="15" s="1"/>
  <c r="BM23" i="15" a="1"/>
  <c r="BM23" i="15" s="1"/>
  <c r="BU23" i="15" a="1"/>
  <c r="BU23" i="15" s="1"/>
  <c r="CB23" i="15" a="1"/>
  <c r="CB23" i="15" s="1"/>
  <c r="CI23" i="15" a="1"/>
  <c r="CI23" i="15" s="1"/>
  <c r="CQ23" i="15" a="1"/>
  <c r="CQ23" i="15" s="1"/>
  <c r="BD24" i="15" a="1"/>
  <c r="BD24" i="15" s="1"/>
  <c r="BK24" i="15" a="1"/>
  <c r="BK24" i="15" s="1"/>
  <c r="BR24" i="15" a="1"/>
  <c r="BR24" i="15" s="1"/>
  <c r="BX24" i="15" a="1"/>
  <c r="BX24" i="15" s="1"/>
  <c r="CL24" i="15" a="1"/>
  <c r="CL24" i="15" s="1"/>
  <c r="CS24" i="15" a="1"/>
  <c r="CS24" i="15" s="1"/>
  <c r="DA24" i="15" a="1"/>
  <c r="DA24" i="15" s="1"/>
  <c r="BG25" i="15" a="1"/>
  <c r="BG25" i="15" s="1"/>
  <c r="BO25" i="15" a="1"/>
  <c r="BO25" i="15" s="1"/>
  <c r="BU25" i="15" a="1"/>
  <c r="BU25" i="15" s="1"/>
  <c r="CC25" i="15" a="1"/>
  <c r="CC25" i="15" s="1"/>
  <c r="CO25" i="15" a="1"/>
  <c r="CO25" i="15" s="1"/>
  <c r="CW25" i="15" a="1"/>
  <c r="CW25" i="15" s="1"/>
  <c r="DD25" i="15" a="1"/>
  <c r="DD25" i="15" s="1"/>
  <c r="BJ26" i="15" a="1"/>
  <c r="BJ26" i="15" s="1"/>
  <c r="BQ26" i="15" a="1"/>
  <c r="BQ26" i="15" s="1"/>
  <c r="BY26" i="15" a="1"/>
  <c r="BY26" i="15" s="1"/>
  <c r="CG26" i="15" a="1"/>
  <c r="CG26" i="15" s="1"/>
  <c r="BP15" i="15" a="1"/>
  <c r="BP15" i="15" s="1"/>
  <c r="CF15" i="15" a="1"/>
  <c r="CF15" i="15" s="1"/>
  <c r="CT15" i="15" a="1"/>
  <c r="CT15" i="15" s="1"/>
  <c r="BG16" i="15" a="1"/>
  <c r="BG16" i="15" s="1"/>
  <c r="BV16" i="15" a="1"/>
  <c r="BV16" i="15" s="1"/>
  <c r="CJ16" i="15" a="1"/>
  <c r="CJ16" i="15" s="1"/>
  <c r="CY16" i="15" a="1"/>
  <c r="CY16" i="15" s="1"/>
  <c r="BM17" i="15" a="1"/>
  <c r="BM17" i="15" s="1"/>
  <c r="CC17" i="15" a="1"/>
  <c r="CC17" i="15" s="1"/>
  <c r="CS17" i="15" a="1"/>
  <c r="CS17" i="15" s="1"/>
  <c r="BF18" i="15" a="1"/>
  <c r="BF18" i="15" s="1"/>
  <c r="BU18" i="15" a="1"/>
  <c r="BU18" i="15" s="1"/>
  <c r="CI18" i="15" a="1"/>
  <c r="CI18" i="15" s="1"/>
  <c r="BK19" i="15" a="1"/>
  <c r="BK19" i="15" s="1"/>
  <c r="BZ19" i="15" a="1"/>
  <c r="BZ19" i="15" s="1"/>
  <c r="CO19" i="15" a="1"/>
  <c r="CO19" i="15" s="1"/>
  <c r="DC19" i="15" a="1"/>
  <c r="DC19" i="15" s="1"/>
  <c r="BR20" i="15" a="1"/>
  <c r="BR20" i="15" s="1"/>
  <c r="CT20" i="15" a="1"/>
  <c r="CT20" i="15" s="1"/>
  <c r="BU21" i="15" a="1"/>
  <c r="BU21" i="15" s="1"/>
  <c r="BK22" i="15" a="1"/>
  <c r="BK22" i="15" s="1"/>
  <c r="CA22" i="15" a="1"/>
  <c r="CA22" i="15" s="1"/>
  <c r="CQ22" i="15" a="1"/>
  <c r="CQ22" i="15" s="1"/>
  <c r="BE23" i="15" a="1"/>
  <c r="BE23" i="15" s="1"/>
  <c r="BT23" i="15" a="1"/>
  <c r="BT23" i="15" s="1"/>
  <c r="CH23" i="15" a="1"/>
  <c r="CH23" i="15" s="1"/>
  <c r="CW23" i="15" a="1"/>
  <c r="CW23" i="15" s="1"/>
  <c r="BJ24" i="15" a="1"/>
  <c r="BJ24" i="15" s="1"/>
  <c r="BW24" i="15" a="1"/>
  <c r="BW24" i="15" s="1"/>
  <c r="CK24" i="15" a="1"/>
  <c r="CK24" i="15" s="1"/>
  <c r="CZ24" i="15" a="1"/>
  <c r="CZ24" i="15" s="1"/>
  <c r="BN25" i="15" a="1"/>
  <c r="BN25" i="15" s="1"/>
  <c r="CB25" i="15" a="1"/>
  <c r="CB25" i="15" s="1"/>
  <c r="CN25" i="15" a="1"/>
  <c r="CN25" i="15" s="1"/>
  <c r="DC25" i="15" a="1"/>
  <c r="DC25" i="15" s="1"/>
  <c r="BN26" i="15" a="1"/>
  <c r="BN26" i="15" s="1"/>
  <c r="CA26" i="15" a="1"/>
  <c r="CA26" i="15" s="1"/>
  <c r="CK26" i="15" a="1"/>
  <c r="CK26" i="15" s="1"/>
  <c r="CS26" i="15" a="1"/>
  <c r="CS26" i="15" s="1"/>
  <c r="CZ26" i="15" a="1"/>
  <c r="CZ26" i="15" s="1"/>
  <c r="BG27" i="15" a="1"/>
  <c r="BG27" i="15" s="1"/>
  <c r="BO27" i="15" a="1"/>
  <c r="BO27" i="15" s="1"/>
  <c r="BW27" i="15" a="1"/>
  <c r="BW27" i="15" s="1"/>
  <c r="CD27" i="15" a="1"/>
  <c r="CD27" i="15" s="1"/>
  <c r="CL27" i="15" a="1"/>
  <c r="CL27" i="15" s="1"/>
  <c r="CS27" i="15" a="1"/>
  <c r="CS27" i="15" s="1"/>
  <c r="DA27" i="15" a="1"/>
  <c r="DA27" i="15" s="1"/>
  <c r="BH28" i="15" a="1"/>
  <c r="BH28" i="15" s="1"/>
  <c r="BO28" i="15" a="1"/>
  <c r="BO28" i="15" s="1"/>
  <c r="BW28" i="15" a="1"/>
  <c r="BW28" i="15" s="1"/>
  <c r="CE28" i="15" a="1"/>
  <c r="CE28" i="15" s="1"/>
  <c r="CL28" i="15" a="1"/>
  <c r="CL28" i="15" s="1"/>
  <c r="CT28" i="15" a="1"/>
  <c r="CT28" i="15" s="1"/>
  <c r="DA28" i="15" a="1"/>
  <c r="DA28" i="15" s="1"/>
  <c r="BG29" i="15" a="1"/>
  <c r="BG29" i="15" s="1"/>
  <c r="BO29" i="15" a="1"/>
  <c r="BO29" i="15" s="1"/>
  <c r="BV29" i="15" a="1"/>
  <c r="BV29" i="15" s="1"/>
  <c r="CD29" i="15" a="1"/>
  <c r="CD29" i="15" s="1"/>
  <c r="CL29" i="15" a="1"/>
  <c r="CL29" i="15" s="1"/>
  <c r="CT29" i="15" a="1"/>
  <c r="CT29" i="15" s="1"/>
  <c r="DB29" i="15" a="1"/>
  <c r="DB29" i="15" s="1"/>
  <c r="BI30" i="15" a="1"/>
  <c r="BI30" i="15" s="1"/>
  <c r="BO30" i="15" a="1"/>
  <c r="BO30" i="15" s="1"/>
  <c r="CD30" i="15" a="1"/>
  <c r="CD30" i="15" s="1"/>
  <c r="CI30" i="15" a="1"/>
  <c r="CI30" i="15" s="1"/>
  <c r="CU30" i="15" a="1"/>
  <c r="CU30" i="15" s="1"/>
  <c r="DB30" i="15" a="1"/>
  <c r="DB30" i="15" s="1"/>
  <c r="BH31" i="15" a="1"/>
  <c r="BH31" i="15" s="1"/>
  <c r="BS31" i="15" a="1"/>
  <c r="BS31" i="15" s="1"/>
  <c r="BX31" i="15" a="1"/>
  <c r="BX31" i="15" s="1"/>
  <c r="CJ31" i="15" a="1"/>
  <c r="CJ31" i="15" s="1"/>
  <c r="CP31" i="15" a="1"/>
  <c r="CP31" i="15" s="1"/>
  <c r="CV31" i="15" a="1"/>
  <c r="CV31" i="15" s="1"/>
  <c r="DD31" i="15" a="1"/>
  <c r="DD31" i="15" s="1"/>
  <c r="BI32" i="15" a="1"/>
  <c r="BI32" i="15" s="1"/>
  <c r="BR15" i="15" a="1"/>
  <c r="BR15" i="15" s="1"/>
  <c r="CH15" i="15" a="1"/>
  <c r="CH15" i="15" s="1"/>
  <c r="CV15" i="15" a="1"/>
  <c r="CV15" i="15" s="1"/>
  <c r="BI16" i="15" a="1"/>
  <c r="BI16" i="15" s="1"/>
  <c r="CL16" i="15" a="1"/>
  <c r="CL16" i="15" s="1"/>
  <c r="DA16" i="15" a="1"/>
  <c r="DA16" i="15" s="1"/>
  <c r="BO17" i="15" a="1"/>
  <c r="BO17" i="15" s="1"/>
  <c r="CE17" i="15" a="1"/>
  <c r="CE17" i="15" s="1"/>
  <c r="CU17" i="15" a="1"/>
  <c r="CU17" i="15" s="1"/>
  <c r="BH18" i="15" a="1"/>
  <c r="BH18" i="15" s="1"/>
  <c r="BW18" i="15" a="1"/>
  <c r="BW18" i="15" s="1"/>
  <c r="CK18" i="15" a="1"/>
  <c r="CK18" i="15" s="1"/>
  <c r="CY18" i="15" a="1"/>
  <c r="CY18" i="15" s="1"/>
  <c r="BM19" i="15" a="1"/>
  <c r="BM19" i="15" s="1"/>
  <c r="CB19" i="15" a="1"/>
  <c r="CB19" i="15" s="1"/>
  <c r="CQ19" i="15" a="1"/>
  <c r="CQ19" i="15" s="1"/>
  <c r="BD20" i="15" a="1"/>
  <c r="BD20" i="15" s="1"/>
  <c r="BT20" i="15" a="1"/>
  <c r="BT20" i="15" s="1"/>
  <c r="CI20" i="15" a="1"/>
  <c r="CI20" i="15" s="1"/>
  <c r="CU20" i="15" a="1"/>
  <c r="CU20" i="15" s="1"/>
  <c r="BH21" i="15" a="1"/>
  <c r="BH21" i="15" s="1"/>
  <c r="BW21" i="15" a="1"/>
  <c r="BW21" i="15" s="1"/>
  <c r="CK21" i="15" a="1"/>
  <c r="CK21" i="15" s="1"/>
  <c r="CY21" i="15" a="1"/>
  <c r="CY21" i="15" s="1"/>
  <c r="BM22" i="15" a="1"/>
  <c r="BM22" i="15" s="1"/>
  <c r="CC22" i="15" a="1"/>
  <c r="CC22" i="15" s="1"/>
  <c r="BG23" i="15" a="1"/>
  <c r="BG23" i="15" s="1"/>
  <c r="BV23" i="15" a="1"/>
  <c r="BV23" i="15" s="1"/>
  <c r="CJ23" i="15" a="1"/>
  <c r="CJ23" i="15" s="1"/>
  <c r="CX23" i="15" a="1"/>
  <c r="CX23" i="15" s="1"/>
  <c r="BL24" i="15" a="1"/>
  <c r="BL24" i="15" s="1"/>
  <c r="BY24" i="15" a="1"/>
  <c r="BY24" i="15" s="1"/>
  <c r="CM24" i="15" a="1"/>
  <c r="CM24" i="15" s="1"/>
  <c r="DB24" i="15" a="1"/>
  <c r="DB24" i="15" s="1"/>
  <c r="CD25" i="15" a="1"/>
  <c r="CD25" i="15" s="1"/>
  <c r="CP25" i="15" a="1"/>
  <c r="CP25" i="15" s="1"/>
  <c r="BD26" i="15" a="1"/>
  <c r="BD26" i="15" s="1"/>
  <c r="BP26" i="15" a="1"/>
  <c r="BP26" i="15" s="1"/>
  <c r="CB26" i="15" a="1"/>
  <c r="CB26" i="15" s="1"/>
  <c r="CL26" i="15" a="1"/>
  <c r="CL26" i="15" s="1"/>
  <c r="CT26" i="15" a="1"/>
  <c r="CT26" i="15" s="1"/>
  <c r="DA26" i="15" a="1"/>
  <c r="DA26" i="15" s="1"/>
  <c r="BH27" i="15" a="1"/>
  <c r="BH27" i="15" s="1"/>
  <c r="BP27" i="15" a="1"/>
  <c r="BP27" i="15" s="1"/>
  <c r="BX27" i="15" a="1"/>
  <c r="BX27" i="15" s="1"/>
  <c r="CE27" i="15" a="1"/>
  <c r="CE27" i="15" s="1"/>
  <c r="CM27" i="15" a="1"/>
  <c r="CM27" i="15" s="1"/>
  <c r="CT27" i="15" a="1"/>
  <c r="CT27" i="15" s="1"/>
  <c r="DB27" i="15" a="1"/>
  <c r="DB27" i="15" s="1"/>
  <c r="BP28" i="15" a="1"/>
  <c r="BP28" i="15" s="1"/>
  <c r="BX28" i="15" a="1"/>
  <c r="BX28" i="15" s="1"/>
  <c r="CF28" i="15" a="1"/>
  <c r="CF28" i="15" s="1"/>
  <c r="CM28" i="15" a="1"/>
  <c r="CM28" i="15" s="1"/>
  <c r="CU28" i="15" a="1"/>
  <c r="CU28" i="15" s="1"/>
  <c r="DB28" i="15" a="1"/>
  <c r="DB28" i="15" s="1"/>
  <c r="BH29" i="15" a="1"/>
  <c r="BH29" i="15" s="1"/>
  <c r="BP29" i="15" a="1"/>
  <c r="BP29" i="15" s="1"/>
  <c r="BW29" i="15" a="1"/>
  <c r="BW29" i="15" s="1"/>
  <c r="CE29" i="15" a="1"/>
  <c r="CE29" i="15" s="1"/>
  <c r="CM29" i="15" a="1"/>
  <c r="CM29" i="15" s="1"/>
  <c r="CU29" i="15" a="1"/>
  <c r="CU29" i="15" s="1"/>
  <c r="DC29" i="15" a="1"/>
  <c r="DC29" i="15" s="1"/>
  <c r="BP30" i="15" a="1"/>
  <c r="BP30" i="15" s="1"/>
  <c r="BU30" i="15" a="1"/>
  <c r="BU30" i="15" s="1"/>
  <c r="BZ30" i="15" a="1"/>
  <c r="BZ30" i="15" s="1"/>
  <c r="CE30" i="15" a="1"/>
  <c r="CE30" i="15" s="1"/>
  <c r="CJ30" i="15" a="1"/>
  <c r="CJ30" i="15" s="1"/>
  <c r="CO30" i="15" a="1"/>
  <c r="CO30" i="15" s="1"/>
  <c r="CV30" i="15" a="1"/>
  <c r="CV30" i="15" s="1"/>
  <c r="DC30" i="15" a="1"/>
  <c r="DC30" i="15" s="1"/>
  <c r="BM31" i="15" a="1"/>
  <c r="BM31" i="15" s="1"/>
  <c r="BY31" i="15" a="1"/>
  <c r="BY31" i="15" s="1"/>
  <c r="CE31" i="15" a="1"/>
  <c r="CE31" i="15" s="1"/>
  <c r="CK31" i="15" a="1"/>
  <c r="CK31" i="15" s="1"/>
  <c r="CW31" i="15" a="1"/>
  <c r="CW31" i="15" s="1"/>
  <c r="BD15" i="15" a="1"/>
  <c r="BD15" i="15" s="1"/>
  <c r="BS15" i="15" a="1"/>
  <c r="BS15" i="15" s="1"/>
  <c r="CI15" i="15" a="1"/>
  <c r="CI15" i="15" s="1"/>
  <c r="CW15" i="15" a="1"/>
  <c r="CW15" i="15" s="1"/>
  <c r="BJ16" i="15" a="1"/>
  <c r="BJ16" i="15" s="1"/>
  <c r="BX16" i="15" a="1"/>
  <c r="BX16" i="15" s="1"/>
  <c r="CM16" i="15" a="1"/>
  <c r="CM16" i="15" s="1"/>
  <c r="DB16" i="15" a="1"/>
  <c r="DB16" i="15" s="1"/>
  <c r="BP17" i="15" a="1"/>
  <c r="BP17" i="15" s="1"/>
  <c r="CF17" i="15" a="1"/>
  <c r="CF17" i="15" s="1"/>
  <c r="CV17" i="15" a="1"/>
  <c r="CV17" i="15" s="1"/>
  <c r="BI18" i="15" a="1"/>
  <c r="BI18" i="15" s="1"/>
  <c r="BX18" i="15" a="1"/>
  <c r="BX18" i="15" s="1"/>
  <c r="CL18" i="15" a="1"/>
  <c r="CL18" i="15" s="1"/>
  <c r="BN19" i="15" a="1"/>
  <c r="BN19" i="15" s="1"/>
  <c r="CR19" i="15" a="1"/>
  <c r="CR19" i="15" s="1"/>
  <c r="BE20" i="15" a="1"/>
  <c r="BE20" i="15" s="1"/>
  <c r="BU20" i="15" a="1"/>
  <c r="BU20" i="15" s="1"/>
  <c r="CV20" i="15" a="1"/>
  <c r="CV20" i="15" s="1"/>
  <c r="BI21" i="15" a="1"/>
  <c r="BI21" i="15" s="1"/>
  <c r="BX21" i="15" a="1"/>
  <c r="BX21" i="15" s="1"/>
  <c r="CL21" i="15" a="1"/>
  <c r="CL21" i="15" s="1"/>
  <c r="CZ21" i="15" a="1"/>
  <c r="CZ21" i="15" s="1"/>
  <c r="BN22" i="15" a="1"/>
  <c r="BN22" i="15" s="1"/>
  <c r="CD22" i="15" a="1"/>
  <c r="CD22" i="15" s="1"/>
  <c r="CS22" i="15" a="1"/>
  <c r="CS22" i="15" s="1"/>
  <c r="BH23" i="15" a="1"/>
  <c r="BH23" i="15" s="1"/>
  <c r="BW23" i="15" a="1"/>
  <c r="BW23" i="15" s="1"/>
  <c r="CK23" i="15" a="1"/>
  <c r="CK23" i="15" s="1"/>
  <c r="CY23" i="15" a="1"/>
  <c r="CY23" i="15" s="1"/>
  <c r="BM24" i="15" a="1"/>
  <c r="BM24" i="15" s="1"/>
  <c r="BZ24" i="15" a="1"/>
  <c r="BZ24" i="15" s="1"/>
  <c r="DC24" i="15" a="1"/>
  <c r="DC24" i="15" s="1"/>
  <c r="BP25" i="15" a="1"/>
  <c r="BP25" i="15" s="1"/>
  <c r="CE25" i="15" a="1"/>
  <c r="CE25" i="15" s="1"/>
  <c r="CQ25" i="15" a="1"/>
  <c r="CQ25" i="15" s="1"/>
  <c r="BE26" i="15" a="1"/>
  <c r="BE26" i="15" s="1"/>
  <c r="BR26" i="15" a="1"/>
  <c r="BR26" i="15" s="1"/>
  <c r="CD26" i="15" a="1"/>
  <c r="CD26" i="15" s="1"/>
  <c r="CM26" i="15" a="1"/>
  <c r="CM26" i="15" s="1"/>
  <c r="CU26" i="15" a="1"/>
  <c r="CU26" i="15" s="1"/>
  <c r="DB26" i="15" a="1"/>
  <c r="DB26" i="15" s="1"/>
  <c r="BI27" i="15" a="1"/>
  <c r="BI27" i="15" s="1"/>
  <c r="BQ27" i="15" a="1"/>
  <c r="BQ27" i="15" s="1"/>
  <c r="CF27" i="15" a="1"/>
  <c r="CF27" i="15" s="1"/>
  <c r="CN27" i="15" a="1"/>
  <c r="CN27" i="15" s="1"/>
  <c r="CU27" i="15" a="1"/>
  <c r="CU27" i="15" s="1"/>
  <c r="DC27" i="15" a="1"/>
  <c r="DC27" i="15" s="1"/>
  <c r="BI28" i="15" a="1"/>
  <c r="BI28" i="15" s="1"/>
  <c r="BQ28" i="15" a="1"/>
  <c r="BQ28" i="15" s="1"/>
  <c r="BY28" i="15" a="1"/>
  <c r="BY28" i="15" s="1"/>
  <c r="CG28" i="15" a="1"/>
  <c r="CG28" i="15" s="1"/>
  <c r="CN28" i="15" a="1"/>
  <c r="CN28" i="15" s="1"/>
  <c r="CV28" i="15" a="1"/>
  <c r="CV28" i="15" s="1"/>
  <c r="DC28" i="15" a="1"/>
  <c r="DC28" i="15" s="1"/>
  <c r="BI29" i="15" a="1"/>
  <c r="BI29" i="15" s="1"/>
  <c r="BQ29" i="15" a="1"/>
  <c r="BQ29" i="15" s="1"/>
  <c r="BX29" i="15" a="1"/>
  <c r="BX29" i="15" s="1"/>
  <c r="CF29" i="15" a="1"/>
  <c r="CF29" i="15" s="1"/>
  <c r="CN29" i="15" a="1"/>
  <c r="CN29" i="15" s="1"/>
  <c r="CV29" i="15" a="1"/>
  <c r="CV29" i="15" s="1"/>
  <c r="DD29" i="15" a="1"/>
  <c r="DD29" i="15" s="1"/>
  <c r="BJ30" i="15" a="1"/>
  <c r="BJ30" i="15" s="1"/>
  <c r="CF30" i="15" a="1"/>
  <c r="CF30" i="15" s="1"/>
  <c r="CW30" i="15" a="1"/>
  <c r="CW30" i="15" s="1"/>
  <c r="BI31" i="15" a="1"/>
  <c r="BI31" i="15" s="1"/>
  <c r="BN31" i="15" a="1"/>
  <c r="BN31" i="15" s="1"/>
  <c r="BT31" i="15" a="1"/>
  <c r="BT31" i="15" s="1"/>
  <c r="BZ31" i="15" a="1"/>
  <c r="BZ31" i="15" s="1"/>
  <c r="CF31" i="15" a="1"/>
  <c r="CF31" i="15" s="1"/>
  <c r="CL31" i="15" a="1"/>
  <c r="CL31" i="15" s="1"/>
  <c r="CQ31" i="15" a="1"/>
  <c r="CQ31" i="15" s="1"/>
  <c r="CX31" i="15" a="1"/>
  <c r="CX31" i="15" s="1"/>
  <c r="BD32" i="15" a="1"/>
  <c r="BD32" i="15" s="1"/>
  <c r="BJ32" i="15" a="1"/>
  <c r="BJ32" i="15" s="1"/>
  <c r="BH15" i="15" a="1"/>
  <c r="BH15" i="15" s="1"/>
  <c r="BX15" i="15" a="1"/>
  <c r="BX15" i="15" s="1"/>
  <c r="CM15" i="15" a="1"/>
  <c r="CM15" i="15" s="1"/>
  <c r="DB15" i="15" a="1"/>
  <c r="DB15" i="15" s="1"/>
  <c r="BO16" i="15" a="1"/>
  <c r="BO16" i="15" s="1"/>
  <c r="CB16" i="15" a="1"/>
  <c r="CB16" i="15" s="1"/>
  <c r="CR16" i="15" a="1"/>
  <c r="CR16" i="15" s="1"/>
  <c r="BE17" i="15" a="1"/>
  <c r="BE17" i="15" s="1"/>
  <c r="BU17" i="15" a="1"/>
  <c r="BU17" i="15" s="1"/>
  <c r="CK17" i="15" a="1"/>
  <c r="CK17" i="15" s="1"/>
  <c r="CZ17" i="15" a="1"/>
  <c r="CZ17" i="15" s="1"/>
  <c r="BN18" i="15" a="1"/>
  <c r="BN18" i="15" s="1"/>
  <c r="CB18" i="15" a="1"/>
  <c r="CB18" i="15" s="1"/>
  <c r="CQ18" i="15" a="1"/>
  <c r="CQ18" i="15" s="1"/>
  <c r="DD18" i="15" a="1"/>
  <c r="DD18" i="15" s="1"/>
  <c r="BR19" i="15" a="1"/>
  <c r="BR19" i="15" s="1"/>
  <c r="CG19" i="15" a="1"/>
  <c r="CG19" i="15" s="1"/>
  <c r="CV19" i="15" a="1"/>
  <c r="CV19" i="15" s="1"/>
  <c r="BJ20" i="15" a="1"/>
  <c r="BJ20" i="15" s="1"/>
  <c r="BZ20" i="15" a="1"/>
  <c r="BZ20" i="15" s="1"/>
  <c r="CM20" i="15" a="1"/>
  <c r="CM20" i="15" s="1"/>
  <c r="DA20" i="15" a="1"/>
  <c r="DA20" i="15" s="1"/>
  <c r="BN21" i="15" a="1"/>
  <c r="BN21" i="15" s="1"/>
  <c r="CC21" i="15" a="1"/>
  <c r="CC21" i="15" s="1"/>
  <c r="CQ21" i="15" a="1"/>
  <c r="CQ21" i="15" s="1"/>
  <c r="DD21" i="15" a="1"/>
  <c r="DD21" i="15" s="1"/>
  <c r="BS22" i="15" a="1"/>
  <c r="BS22" i="15" s="1"/>
  <c r="CI22" i="15" a="1"/>
  <c r="CI22" i="15" s="1"/>
  <c r="CX22" i="15" a="1"/>
  <c r="CX22" i="15" s="1"/>
  <c r="BL23" i="15" a="1"/>
  <c r="BL23" i="15" s="1"/>
  <c r="CA23" i="15" a="1"/>
  <c r="CA23" i="15" s="1"/>
  <c r="CP23" i="15" a="1"/>
  <c r="CP23" i="15" s="1"/>
  <c r="DD23" i="15" a="1"/>
  <c r="DD23" i="15" s="1"/>
  <c r="BQ24" i="15" a="1"/>
  <c r="BQ24" i="15" s="1"/>
  <c r="CD24" i="15" a="1"/>
  <c r="CD24" i="15" s="1"/>
  <c r="CR24" i="15" a="1"/>
  <c r="CR24" i="15" s="1"/>
  <c r="BT25" i="15" a="1"/>
  <c r="BT25" i="15" s="1"/>
  <c r="CI25" i="15" a="1"/>
  <c r="CI25" i="15" s="1"/>
  <c r="CV25" i="15" a="1"/>
  <c r="CV25" i="15" s="1"/>
  <c r="BI26" i="15" a="1"/>
  <c r="BI26" i="15" s="1"/>
  <c r="BT26" i="15" a="1"/>
  <c r="BT26" i="15" s="1"/>
  <c r="CH26" i="15" a="1"/>
  <c r="CH26" i="15" s="1"/>
  <c r="CO26" i="15" a="1"/>
  <c r="CO26" i="15" s="1"/>
  <c r="CW26" i="15" a="1"/>
  <c r="CW26" i="15" s="1"/>
  <c r="DD26" i="15" a="1"/>
  <c r="DD26" i="15" s="1"/>
  <c r="BK27" i="15" a="1"/>
  <c r="BK27" i="15" s="1"/>
  <c r="BS27" i="15" a="1"/>
  <c r="BS27" i="15" s="1"/>
  <c r="BZ27" i="15" a="1"/>
  <c r="BZ27" i="15" s="1"/>
  <c r="CH27" i="15" a="1"/>
  <c r="CH27" i="15" s="1"/>
  <c r="CO27" i="15" a="1"/>
  <c r="CO27" i="15" s="1"/>
  <c r="CW27" i="15" a="1"/>
  <c r="CW27" i="15" s="1"/>
  <c r="BD28" i="15" a="1"/>
  <c r="BD28" i="15" s="1"/>
  <c r="BK28" i="15" a="1"/>
  <c r="BK28" i="15" s="1"/>
  <c r="BS28" i="15" a="1"/>
  <c r="BS28" i="15" s="1"/>
  <c r="CA28" i="15" a="1"/>
  <c r="CA28" i="15" s="1"/>
  <c r="CI28" i="15" a="1"/>
  <c r="CI28" i="15" s="1"/>
  <c r="CP28" i="15" a="1"/>
  <c r="CP28" i="15" s="1"/>
  <c r="CX28" i="15" a="1"/>
  <c r="CX28" i="15" s="1"/>
  <c r="BK29" i="15" a="1"/>
  <c r="BK29" i="15" s="1"/>
  <c r="BS29" i="15" a="1"/>
  <c r="BS29" i="15" s="1"/>
  <c r="BZ29" i="15" a="1"/>
  <c r="BZ29" i="15" s="1"/>
  <c r="CH29" i="15" a="1"/>
  <c r="CH29" i="15" s="1"/>
  <c r="CP29" i="15" a="1"/>
  <c r="CP29" i="15" s="1"/>
  <c r="CX29" i="15" a="1"/>
  <c r="CX29" i="15" s="1"/>
  <c r="BE30" i="15" a="1"/>
  <c r="BE30" i="15" s="1"/>
  <c r="BL30" i="15" a="1"/>
  <c r="BL30" i="15" s="1"/>
  <c r="BW30" i="15" a="1"/>
  <c r="BW30" i="15" s="1"/>
  <c r="CB30" i="15" a="1"/>
  <c r="CB30" i="15" s="1"/>
  <c r="CG30" i="15" a="1"/>
  <c r="CG30" i="15" s="1"/>
  <c r="CQ30" i="15" a="1"/>
  <c r="CQ30" i="15" s="1"/>
  <c r="CX30" i="15" a="1"/>
  <c r="CX30" i="15" s="1"/>
  <c r="BD31" i="15" a="1"/>
  <c r="BD31" i="15" s="1"/>
  <c r="BP31" i="15" a="1"/>
  <c r="BP31" i="15" s="1"/>
  <c r="BU31" i="15" a="1"/>
  <c r="BU31" i="15" s="1"/>
  <c r="CB31" i="15" a="1"/>
  <c r="CB31" i="15" s="1"/>
  <c r="CH31" i="15" a="1"/>
  <c r="CH31" i="15" s="1"/>
  <c r="CR31" i="15" a="1"/>
  <c r="CR31" i="15" s="1"/>
  <c r="BE15" i="15" a="1"/>
  <c r="BE15" i="15" s="1"/>
  <c r="BK16" i="15" a="1"/>
  <c r="BK16" i="15" s="1"/>
  <c r="CN16" i="15" a="1"/>
  <c r="CN16" i="15" s="1"/>
  <c r="BQ17" i="15" a="1"/>
  <c r="BQ17" i="15" s="1"/>
  <c r="CW17" i="15" a="1"/>
  <c r="CW17" i="15" s="1"/>
  <c r="BY18" i="15" a="1"/>
  <c r="BY18" i="15" s="1"/>
  <c r="CZ18" i="15" a="1"/>
  <c r="CZ18" i="15" s="1"/>
  <c r="CC19" i="15" a="1"/>
  <c r="CC19" i="15" s="1"/>
  <c r="BF20" i="15" a="1"/>
  <c r="BF20" i="15" s="1"/>
  <c r="CJ20" i="15" a="1"/>
  <c r="CJ20" i="15" s="1"/>
  <c r="BJ21" i="15" a="1"/>
  <c r="BJ21" i="15" s="1"/>
  <c r="CM21" i="15" a="1"/>
  <c r="CM21" i="15" s="1"/>
  <c r="BO22" i="15" a="1"/>
  <c r="BO22" i="15" s="1"/>
  <c r="CT22" i="15" a="1"/>
  <c r="CT22" i="15" s="1"/>
  <c r="CZ23" i="15" a="1"/>
  <c r="CZ23" i="15" s="1"/>
  <c r="CA24" i="15" a="1"/>
  <c r="CA24" i="15" s="1"/>
  <c r="DD24" i="15" a="1"/>
  <c r="DD24" i="15" s="1"/>
  <c r="CF25" i="15" a="1"/>
  <c r="CF25" i="15" s="1"/>
  <c r="BF26" i="15" a="1"/>
  <c r="BF26" i="15" s="1"/>
  <c r="CF26" i="15" a="1"/>
  <c r="CF26" i="15" s="1"/>
  <c r="CV26" i="15" a="1"/>
  <c r="CV26" i="15" s="1"/>
  <c r="BJ27" i="15" a="1"/>
  <c r="BJ27" i="15" s="1"/>
  <c r="BY27" i="15" a="1"/>
  <c r="BY27" i="15" s="1"/>
  <c r="DD27" i="15" a="1"/>
  <c r="DD27" i="15" s="1"/>
  <c r="BR28" i="15" a="1"/>
  <c r="BR28" i="15" s="1"/>
  <c r="CH28" i="15" a="1"/>
  <c r="CH28" i="15" s="1"/>
  <c r="CW28" i="15" a="1"/>
  <c r="CW28" i="15" s="1"/>
  <c r="BJ29" i="15" a="1"/>
  <c r="BJ29" i="15" s="1"/>
  <c r="BY29" i="15" a="1"/>
  <c r="BY29" i="15" s="1"/>
  <c r="CO29" i="15" a="1"/>
  <c r="CO29" i="15" s="1"/>
  <c r="BD30" i="15" a="1"/>
  <c r="BD30" i="15" s="1"/>
  <c r="BQ30" i="15" a="1"/>
  <c r="BQ30" i="15" s="1"/>
  <c r="CA30" i="15" a="1"/>
  <c r="CA30" i="15" s="1"/>
  <c r="CK30" i="15" a="1"/>
  <c r="CK30" i="15" s="1"/>
  <c r="BJ31" i="15" a="1"/>
  <c r="BJ31" i="15" s="1"/>
  <c r="CG31" i="15" a="1"/>
  <c r="CG31" i="15" s="1"/>
  <c r="DC31" i="15" a="1"/>
  <c r="DC31" i="15" s="1"/>
  <c r="BL32" i="15" a="1"/>
  <c r="BL32" i="15" s="1"/>
  <c r="BS32" i="15" a="1"/>
  <c r="BS32" i="15" s="1"/>
  <c r="BX32" i="15" a="1"/>
  <c r="BX32" i="15" s="1"/>
  <c r="CD32" i="15" a="1"/>
  <c r="CD32" i="15" s="1"/>
  <c r="CK32" i="15" a="1"/>
  <c r="CK32" i="15" s="1"/>
  <c r="CQ32" i="15" a="1"/>
  <c r="CQ32" i="15" s="1"/>
  <c r="CW32" i="15" a="1"/>
  <c r="CW32" i="15" s="1"/>
  <c r="DC32" i="15" a="1"/>
  <c r="DC32" i="15" s="1"/>
  <c r="BI33" i="15" a="1"/>
  <c r="BI33" i="15" s="1"/>
  <c r="BP33" i="15" a="1"/>
  <c r="BP33" i="15" s="1"/>
  <c r="CD33" i="15" a="1"/>
  <c r="CD33" i="15" s="1"/>
  <c r="CK33" i="15" a="1"/>
  <c r="CK33" i="15" s="1"/>
  <c r="CV33" i="15" a="1"/>
  <c r="CV33" i="15" s="1"/>
  <c r="DC33" i="15" a="1"/>
  <c r="DC33" i="15" s="1"/>
  <c r="BJ34" i="15" a="1"/>
  <c r="BJ34" i="15" s="1"/>
  <c r="BP34" i="15" a="1"/>
  <c r="BP34" i="15" s="1"/>
  <c r="CE34" i="15" a="1"/>
  <c r="CE34" i="15" s="1"/>
  <c r="CL34" i="15" a="1"/>
  <c r="CL34" i="15" s="1"/>
  <c r="CT34" i="15" a="1"/>
  <c r="CT34" i="15" s="1"/>
  <c r="DA34" i="15" a="1"/>
  <c r="DA34" i="15" s="1"/>
  <c r="BL35" i="15" a="1"/>
  <c r="BL35" i="15" s="1"/>
  <c r="BR35" i="15" a="1"/>
  <c r="BR35" i="15" s="1"/>
  <c r="BY35" i="15" a="1"/>
  <c r="BY35" i="15" s="1"/>
  <c r="CF35" i="15" a="1"/>
  <c r="CF35" i="15" s="1"/>
  <c r="CN35" i="15" a="1"/>
  <c r="CN35" i="15" s="1"/>
  <c r="CU35" i="15" a="1"/>
  <c r="CU35" i="15" s="1"/>
  <c r="DB35" i="15" a="1"/>
  <c r="DB35" i="15" s="1"/>
  <c r="BI36" i="15" a="1"/>
  <c r="BI36" i="15" s="1"/>
  <c r="BP36" i="15" a="1"/>
  <c r="BP36" i="15" s="1"/>
  <c r="BW36" i="15" a="1"/>
  <c r="BW36" i="15" s="1"/>
  <c r="CB36" i="15" a="1"/>
  <c r="CB36" i="15" s="1"/>
  <c r="CI36" i="15" a="1"/>
  <c r="CI36" i="15" s="1"/>
  <c r="CQ36" i="15" a="1"/>
  <c r="CQ36" i="15" s="1"/>
  <c r="CY36" i="15" a="1"/>
  <c r="CY36" i="15" s="1"/>
  <c r="BK37" i="15" a="1"/>
  <c r="BK37" i="15" s="1"/>
  <c r="BR37" i="15" a="1"/>
  <c r="BR37" i="15" s="1"/>
  <c r="BZ37" i="15" a="1"/>
  <c r="BZ37" i="15" s="1"/>
  <c r="CM37" i="15" a="1"/>
  <c r="CM37" i="15" s="1"/>
  <c r="CT37" i="15" a="1"/>
  <c r="CT37" i="15" s="1"/>
  <c r="DB37" i="15" a="1"/>
  <c r="DB37" i="15" s="1"/>
  <c r="BH38" i="15" a="1"/>
  <c r="BH38" i="15" s="1"/>
  <c r="BO38" i="15" a="1"/>
  <c r="BO38" i="15" s="1"/>
  <c r="BV38" i="15" a="1"/>
  <c r="BV38" i="15" s="1"/>
  <c r="BJ15" i="15" a="1"/>
  <c r="BJ15" i="15" s="1"/>
  <c r="CO15" i="15" a="1"/>
  <c r="CO15" i="15" s="1"/>
  <c r="BQ16" i="15" a="1"/>
  <c r="BQ16" i="15" s="1"/>
  <c r="CT16" i="15" a="1"/>
  <c r="CT16" i="15" s="1"/>
  <c r="BW17" i="15" a="1"/>
  <c r="BW17" i="15" s="1"/>
  <c r="DA17" i="15" a="1"/>
  <c r="DA17" i="15" s="1"/>
  <c r="CC18" i="15" a="1"/>
  <c r="CC18" i="15" s="1"/>
  <c r="BE19" i="15" a="1"/>
  <c r="BE19" i="15" s="1"/>
  <c r="CI19" i="15" a="1"/>
  <c r="CI19" i="15" s="1"/>
  <c r="BL20" i="15" a="1"/>
  <c r="BL20" i="15" s="1"/>
  <c r="CO20" i="15" a="1"/>
  <c r="CO20" i="15" s="1"/>
  <c r="BO21" i="15" a="1"/>
  <c r="BO21" i="15" s="1"/>
  <c r="CR21" i="15" a="1"/>
  <c r="CR21" i="15" s="1"/>
  <c r="BU22" i="15" a="1"/>
  <c r="BU22" i="15" s="1"/>
  <c r="CZ22" i="15" a="1"/>
  <c r="CZ22" i="15" s="1"/>
  <c r="CC23" i="15" a="1"/>
  <c r="CC23" i="15" s="1"/>
  <c r="BE24" i="15" a="1"/>
  <c r="BE24" i="15" s="1"/>
  <c r="CE24" i="15" a="1"/>
  <c r="CE24" i="15" s="1"/>
  <c r="BH25" i="15" a="1"/>
  <c r="BH25" i="15" s="1"/>
  <c r="CJ25" i="15" a="1"/>
  <c r="CJ25" i="15" s="1"/>
  <c r="BK26" i="15" a="1"/>
  <c r="BK26" i="15" s="1"/>
  <c r="CX26" i="15" a="1"/>
  <c r="CX26" i="15" s="1"/>
  <c r="BL27" i="15" a="1"/>
  <c r="BL27" i="15" s="1"/>
  <c r="CA27" i="15" a="1"/>
  <c r="CA27" i="15" s="1"/>
  <c r="CP27" i="15" a="1"/>
  <c r="CP27" i="15" s="1"/>
  <c r="BE28" i="15" a="1"/>
  <c r="BE28" i="15" s="1"/>
  <c r="BT28" i="15" a="1"/>
  <c r="BT28" i="15" s="1"/>
  <c r="CY28" i="15" a="1"/>
  <c r="CY28" i="15" s="1"/>
  <c r="BL29" i="15" a="1"/>
  <c r="BL29" i="15" s="1"/>
  <c r="CA29" i="15" a="1"/>
  <c r="CA29" i="15" s="1"/>
  <c r="CQ29" i="15" a="1"/>
  <c r="CQ29" i="15" s="1"/>
  <c r="BF30" i="15" a="1"/>
  <c r="BF30" i="15" s="1"/>
  <c r="BR30" i="15" a="1"/>
  <c r="BR30" i="15" s="1"/>
  <c r="CL30" i="15" a="1"/>
  <c r="CL30" i="15" s="1"/>
  <c r="CY30" i="15" a="1"/>
  <c r="CY30" i="15" s="1"/>
  <c r="BK31" i="15" a="1"/>
  <c r="BK31" i="15" s="1"/>
  <c r="BV31" i="15" a="1"/>
  <c r="BV31" i="15" s="1"/>
  <c r="CS31" i="15" a="1"/>
  <c r="CS31" i="15" s="1"/>
  <c r="BM32" i="15" a="1"/>
  <c r="BM32" i="15" s="1"/>
  <c r="CE32" i="15" a="1"/>
  <c r="CE32" i="15" s="1"/>
  <c r="CR32" i="15" a="1"/>
  <c r="CR32" i="15" s="1"/>
  <c r="CX32" i="15" a="1"/>
  <c r="CX32" i="15" s="1"/>
  <c r="DD32" i="15" a="1"/>
  <c r="DD32" i="15" s="1"/>
  <c r="BJ33" i="15" a="1"/>
  <c r="BJ33" i="15" s="1"/>
  <c r="BQ33" i="15" a="1"/>
  <c r="BQ33" i="15" s="1"/>
  <c r="BX33" i="15" a="1"/>
  <c r="BX33" i="15" s="1"/>
  <c r="CE33" i="15" a="1"/>
  <c r="CE33" i="15" s="1"/>
  <c r="CL33" i="15" a="1"/>
  <c r="CL33" i="15" s="1"/>
  <c r="CR33" i="15" a="1"/>
  <c r="CR33" i="15" s="1"/>
  <c r="CW33" i="15" a="1"/>
  <c r="CW33" i="15" s="1"/>
  <c r="DD33" i="15" a="1"/>
  <c r="DD33" i="15" s="1"/>
  <c r="BK34" i="15" a="1"/>
  <c r="BK34" i="15" s="1"/>
  <c r="BQ34" i="15" a="1"/>
  <c r="BQ34" i="15" s="1"/>
  <c r="BX34" i="15" a="1"/>
  <c r="BX34" i="15" s="1"/>
  <c r="CF34" i="15" a="1"/>
  <c r="CF34" i="15" s="1"/>
  <c r="CM34" i="15" a="1"/>
  <c r="CM34" i="15" s="1"/>
  <c r="CU34" i="15" a="1"/>
  <c r="CU34" i="15" s="1"/>
  <c r="DB34" i="15" a="1"/>
  <c r="DB34" i="15" s="1"/>
  <c r="BF35" i="15" a="1"/>
  <c r="BF35" i="15" s="1"/>
  <c r="BM35" i="15" a="1"/>
  <c r="BM35" i="15" s="1"/>
  <c r="BS35" i="15" a="1"/>
  <c r="BS35" i="15" s="1"/>
  <c r="CG35" i="15" a="1"/>
  <c r="CG35" i="15" s="1"/>
  <c r="CO35" i="15" a="1"/>
  <c r="CO35" i="15" s="1"/>
  <c r="CV35" i="15" a="1"/>
  <c r="CV35" i="15" s="1"/>
  <c r="DC35" i="15" a="1"/>
  <c r="DC35" i="15" s="1"/>
  <c r="BJ36" i="15" a="1"/>
  <c r="BJ36" i="15" s="1"/>
  <c r="BQ36" i="15" a="1"/>
  <c r="BQ36" i="15" s="1"/>
  <c r="BX36" i="15" a="1"/>
  <c r="BX36" i="15" s="1"/>
  <c r="CC36" i="15" a="1"/>
  <c r="CC36" i="15" s="1"/>
  <c r="CJ36" i="15" a="1"/>
  <c r="CJ36" i="15" s="1"/>
  <c r="CR36" i="15" a="1"/>
  <c r="CR36" i="15" s="1"/>
  <c r="CZ36" i="15" a="1"/>
  <c r="CZ36" i="15" s="1"/>
  <c r="BE37" i="15" a="1"/>
  <c r="BE37" i="15" s="1"/>
  <c r="BL37" i="15" a="1"/>
  <c r="BL37" i="15" s="1"/>
  <c r="BS37" i="15" a="1"/>
  <c r="BS37" i="15" s="1"/>
  <c r="CG37" i="15" a="1"/>
  <c r="CG37" i="15" s="1"/>
  <c r="CN37" i="15" a="1"/>
  <c r="CN37" i="15" s="1"/>
  <c r="CU37" i="15" a="1"/>
  <c r="CU37" i="15" s="1"/>
  <c r="DC37" i="15" a="1"/>
  <c r="DC37" i="15" s="1"/>
  <c r="BI38" i="15" a="1"/>
  <c r="BI38" i="15" s="1"/>
  <c r="BW38" i="15" a="1"/>
  <c r="BW38" i="15" s="1"/>
  <c r="BK15" i="15" a="1"/>
  <c r="BK15" i="15" s="1"/>
  <c r="CP15" i="15" a="1"/>
  <c r="CP15" i="15" s="1"/>
  <c r="BR16" i="15" a="1"/>
  <c r="BR16" i="15" s="1"/>
  <c r="BX17" i="15" a="1"/>
  <c r="BX17" i="15" s="1"/>
  <c r="DB17" i="15" a="1"/>
  <c r="DB17" i="15" s="1"/>
  <c r="CD18" i="15" a="1"/>
  <c r="CD18" i="15" s="1"/>
  <c r="BF19" i="15" a="1"/>
  <c r="BF19" i="15" s="1"/>
  <c r="CJ19" i="15" a="1"/>
  <c r="CJ19" i="15" s="1"/>
  <c r="BM20" i="15" a="1"/>
  <c r="BM20" i="15" s="1"/>
  <c r="CP20" i="15" a="1"/>
  <c r="CP20" i="15" s="1"/>
  <c r="BP21" i="15" a="1"/>
  <c r="BP21" i="15" s="1"/>
  <c r="CS21" i="15" a="1"/>
  <c r="CS21" i="15" s="1"/>
  <c r="BV22" i="15" a="1"/>
  <c r="BV22" i="15" s="1"/>
  <c r="DA22" i="15" a="1"/>
  <c r="DA22" i="15" s="1"/>
  <c r="CD23" i="15" a="1"/>
  <c r="CD23" i="15" s="1"/>
  <c r="BF24" i="15" a="1"/>
  <c r="BF24" i="15" s="1"/>
  <c r="CF24" i="15" a="1"/>
  <c r="CF24" i="15" s="1"/>
  <c r="BI25" i="15" a="1"/>
  <c r="BI25" i="15" s="1"/>
  <c r="CK25" i="15" a="1"/>
  <c r="CK25" i="15" s="1"/>
  <c r="BL26" i="15" a="1"/>
  <c r="BL26" i="15" s="1"/>
  <c r="CI26" i="15" a="1"/>
  <c r="CI26" i="15" s="1"/>
  <c r="BM27" i="15" a="1"/>
  <c r="BM27" i="15" s="1"/>
  <c r="CB27" i="15" a="1"/>
  <c r="CB27" i="15" s="1"/>
  <c r="CQ27" i="15" a="1"/>
  <c r="CQ27" i="15" s="1"/>
  <c r="BF28" i="15" a="1"/>
  <c r="BF28" i="15" s="1"/>
  <c r="BU28" i="15" a="1"/>
  <c r="BU28" i="15" s="1"/>
  <c r="CJ28" i="15" a="1"/>
  <c r="CJ28" i="15" s="1"/>
  <c r="BM29" i="15" a="1"/>
  <c r="BM29" i="15" s="1"/>
  <c r="CB29" i="15" a="1"/>
  <c r="CB29" i="15" s="1"/>
  <c r="CR29" i="15" a="1"/>
  <c r="CR29" i="15" s="1"/>
  <c r="BG30" i="15" a="1"/>
  <c r="BG30" i="15" s="1"/>
  <c r="BS30" i="15" a="1"/>
  <c r="BS30" i="15" s="1"/>
  <c r="CC30" i="15" a="1"/>
  <c r="CC30" i="15" s="1"/>
  <c r="CM30" i="15" a="1"/>
  <c r="CM30" i="15" s="1"/>
  <c r="CZ30" i="15" a="1"/>
  <c r="CZ30" i="15" s="1"/>
  <c r="CI31" i="15" a="1"/>
  <c r="CI31" i="15" s="1"/>
  <c r="CT31" i="15" a="1"/>
  <c r="CT31" i="15" s="1"/>
  <c r="BE32" i="15" a="1"/>
  <c r="BE32" i="15" s="1"/>
  <c r="BN32" i="15" a="1"/>
  <c r="BN32" i="15" s="1"/>
  <c r="BT32" i="15" a="1"/>
  <c r="BT32" i="15" s="1"/>
  <c r="BY32" i="15" a="1"/>
  <c r="BY32" i="15" s="1"/>
  <c r="CF32" i="15" a="1"/>
  <c r="CF32" i="15" s="1"/>
  <c r="CL32" i="15" a="1"/>
  <c r="CL32" i="15" s="1"/>
  <c r="CS32" i="15" a="1"/>
  <c r="CS32" i="15" s="1"/>
  <c r="CY32" i="15" a="1"/>
  <c r="CY32" i="15" s="1"/>
  <c r="BD33" i="15" a="1"/>
  <c r="BD33" i="15" s="1"/>
  <c r="BK33" i="15" a="1"/>
  <c r="BK33" i="15" s="1"/>
  <c r="BR33" i="15" a="1"/>
  <c r="BR33" i="15" s="1"/>
  <c r="CF33" i="15" a="1"/>
  <c r="CF33" i="15" s="1"/>
  <c r="CX33" i="15" a="1"/>
  <c r="CX33" i="15" s="1"/>
  <c r="BD34" i="15" a="1"/>
  <c r="BD34" i="15" s="1"/>
  <c r="BR34" i="15" a="1"/>
  <c r="BR34" i="15" s="1"/>
  <c r="BY34" i="15" a="1"/>
  <c r="BY34" i="15" s="1"/>
  <c r="CG34" i="15" a="1"/>
  <c r="CG34" i="15" s="1"/>
  <c r="CN34" i="15" a="1"/>
  <c r="CN34" i="15" s="1"/>
  <c r="CV34" i="15" a="1"/>
  <c r="CV34" i="15" s="1"/>
  <c r="DC34" i="15" a="1"/>
  <c r="DC34" i="15" s="1"/>
  <c r="BG35" i="15" a="1"/>
  <c r="BG35" i="15" s="1"/>
  <c r="BT35" i="15" a="1"/>
  <c r="BT35" i="15" s="1"/>
  <c r="BZ35" i="15" a="1"/>
  <c r="BZ35" i="15" s="1"/>
  <c r="CH35" i="15" a="1"/>
  <c r="CH35" i="15" s="1"/>
  <c r="CP35" i="15" a="1"/>
  <c r="CP35" i="15" s="1"/>
  <c r="DD35" i="15" a="1"/>
  <c r="DD35" i="15" s="1"/>
  <c r="BK36" i="15" a="1"/>
  <c r="BK36" i="15" s="1"/>
  <c r="BR36" i="15" a="1"/>
  <c r="BR36" i="15" s="1"/>
  <c r="CD36" i="15" a="1"/>
  <c r="CD36" i="15" s="1"/>
  <c r="CK36" i="15" a="1"/>
  <c r="CK36" i="15" s="1"/>
  <c r="CS36" i="15" a="1"/>
  <c r="CS36" i="15" s="1"/>
  <c r="DA36" i="15" a="1"/>
  <c r="DA36" i="15" s="1"/>
  <c r="BF37" i="15" a="1"/>
  <c r="BF37" i="15" s="1"/>
  <c r="BM37" i="15" a="1"/>
  <c r="BM37" i="15" s="1"/>
  <c r="BT37" i="15" a="1"/>
  <c r="BT37" i="15" s="1"/>
  <c r="CA37" i="15" a="1"/>
  <c r="CA37" i="15" s="1"/>
  <c r="CH37" i="15" a="1"/>
  <c r="CH37" i="15" s="1"/>
  <c r="CO37" i="15" a="1"/>
  <c r="CO37" i="15" s="1"/>
  <c r="CV37" i="15" a="1"/>
  <c r="CV37" i="15" s="1"/>
  <c r="DD37" i="15" a="1"/>
  <c r="DD37" i="15" s="1"/>
  <c r="BJ38" i="15" a="1"/>
  <c r="BJ38" i="15" s="1"/>
  <c r="BP38" i="15" a="1"/>
  <c r="BP38" i="15" s="1"/>
  <c r="BX38" i="15" a="1"/>
  <c r="BX38" i="15" s="1"/>
  <c r="BL15" i="15" a="1"/>
  <c r="BL15" i="15" s="1"/>
  <c r="CQ15" i="15" a="1"/>
  <c r="CQ15" i="15" s="1"/>
  <c r="CU16" i="15" a="1"/>
  <c r="CU16" i="15" s="1"/>
  <c r="BY17" i="15" a="1"/>
  <c r="BY17" i="15" s="1"/>
  <c r="DC17" i="15" a="1"/>
  <c r="DC17" i="15" s="1"/>
  <c r="CE18" i="15" a="1"/>
  <c r="CE18" i="15" s="1"/>
  <c r="BG19" i="15" a="1"/>
  <c r="BG19" i="15" s="1"/>
  <c r="CK19" i="15" a="1"/>
  <c r="CK19" i="15" s="1"/>
  <c r="BN20" i="15" a="1"/>
  <c r="BN20" i="15" s="1"/>
  <c r="BQ21" i="15" a="1"/>
  <c r="BQ21" i="15" s="1"/>
  <c r="CT21" i="15" a="1"/>
  <c r="CT21" i="15" s="1"/>
  <c r="BW22" i="15" a="1"/>
  <c r="BW22" i="15" s="1"/>
  <c r="DB22" i="15" a="1"/>
  <c r="DB22" i="15" s="1"/>
  <c r="CE23" i="15" a="1"/>
  <c r="CE23" i="15" s="1"/>
  <c r="BG24" i="15" a="1"/>
  <c r="BG24" i="15" s="1"/>
  <c r="CG24" i="15" a="1"/>
  <c r="CG24" i="15" s="1"/>
  <c r="BJ25" i="15" a="1"/>
  <c r="BJ25" i="15" s="1"/>
  <c r="CL25" i="15" a="1"/>
  <c r="CL25" i="15" s="1"/>
  <c r="BM26" i="15" a="1"/>
  <c r="BM26" i="15" s="1"/>
  <c r="CJ26" i="15" a="1"/>
  <c r="CJ26" i="15" s="1"/>
  <c r="CY26" i="15" a="1"/>
  <c r="CY26" i="15" s="1"/>
  <c r="BN27" i="15" a="1"/>
  <c r="BN27" i="15" s="1"/>
  <c r="CC27" i="15" a="1"/>
  <c r="CC27" i="15" s="1"/>
  <c r="CR27" i="15" a="1"/>
  <c r="CR27" i="15" s="1"/>
  <c r="BG28" i="15" a="1"/>
  <c r="BG28" i="15" s="1"/>
  <c r="BV28" i="15" a="1"/>
  <c r="BV28" i="15" s="1"/>
  <c r="CK28" i="15" a="1"/>
  <c r="CK28" i="15" s="1"/>
  <c r="CZ28" i="15" a="1"/>
  <c r="CZ28" i="15" s="1"/>
  <c r="BN29" i="15" a="1"/>
  <c r="BN29" i="15" s="1"/>
  <c r="CC29" i="15" a="1"/>
  <c r="CC29" i="15" s="1"/>
  <c r="CS29" i="15" a="1"/>
  <c r="CS29" i="15" s="1"/>
  <c r="BH30" i="15" a="1"/>
  <c r="BH30" i="15" s="1"/>
  <c r="BT30" i="15" a="1"/>
  <c r="BT30" i="15" s="1"/>
  <c r="CN30" i="15" a="1"/>
  <c r="CN30" i="15" s="1"/>
  <c r="DA30" i="15" a="1"/>
  <c r="DA30" i="15" s="1"/>
  <c r="BL31" i="15" a="1"/>
  <c r="BL31" i="15" s="1"/>
  <c r="BW31" i="15" a="1"/>
  <c r="BW31" i="15" s="1"/>
  <c r="CU31" i="15" a="1"/>
  <c r="CU31" i="15" s="1"/>
  <c r="BF32" i="15" a="1"/>
  <c r="BF32" i="15" s="1"/>
  <c r="BO32" i="15" a="1"/>
  <c r="BO32" i="15" s="1"/>
  <c r="BU32" i="15" a="1"/>
  <c r="BU32" i="15" s="1"/>
  <c r="BZ32" i="15" a="1"/>
  <c r="BZ32" i="15" s="1"/>
  <c r="CG32" i="15" a="1"/>
  <c r="CG32" i="15" s="1"/>
  <c r="CM32" i="15" a="1"/>
  <c r="CM32" i="15" s="1"/>
  <c r="BE33" i="15" a="1"/>
  <c r="BE33" i="15" s="1"/>
  <c r="BL33" i="15" a="1"/>
  <c r="BL33" i="15" s="1"/>
  <c r="BS33" i="15" a="1"/>
  <c r="BS33" i="15" s="1"/>
  <c r="BY33" i="15" a="1"/>
  <c r="BY33" i="15" s="1"/>
  <c r="CM33" i="15" a="1"/>
  <c r="CM33" i="15" s="1"/>
  <c r="CS33" i="15" a="1"/>
  <c r="CS33" i="15" s="1"/>
  <c r="CY33" i="15" a="1"/>
  <c r="CY33" i="15" s="1"/>
  <c r="BE34" i="15" a="1"/>
  <c r="BE34" i="15" s="1"/>
  <c r="BL34" i="15" a="1"/>
  <c r="BL34" i="15" s="1"/>
  <c r="BS34" i="15" a="1"/>
  <c r="BS34" i="15" s="1"/>
  <c r="BZ34" i="15" a="1"/>
  <c r="BZ34" i="15" s="1"/>
  <c r="CH34" i="15" a="1"/>
  <c r="CH34" i="15" s="1"/>
  <c r="CO34" i="15" a="1"/>
  <c r="CO34" i="15" s="1"/>
  <c r="CW34" i="15" a="1"/>
  <c r="CW34" i="15" s="1"/>
  <c r="BH35" i="15" a="1"/>
  <c r="BH35" i="15" s="1"/>
  <c r="BN35" i="15" a="1"/>
  <c r="BN35" i="15" s="1"/>
  <c r="BU35" i="15" a="1"/>
  <c r="BU35" i="15" s="1"/>
  <c r="CA35" i="15" a="1"/>
  <c r="CA35" i="15" s="1"/>
  <c r="CI35" i="15" a="1"/>
  <c r="CI35" i="15" s="1"/>
  <c r="CQ35" i="15" a="1"/>
  <c r="CQ35" i="15" s="1"/>
  <c r="CW35" i="15" a="1"/>
  <c r="CW35" i="15" s="1"/>
  <c r="BD36" i="15" a="1"/>
  <c r="BD36" i="15" s="1"/>
  <c r="BL36" i="15" a="1"/>
  <c r="BL36" i="15" s="1"/>
  <c r="BS36" i="15" a="1"/>
  <c r="BS36" i="15" s="1"/>
  <c r="BY36" i="15" a="1"/>
  <c r="BY36" i="15" s="1"/>
  <c r="CE36" i="15" a="1"/>
  <c r="CE36" i="15" s="1"/>
  <c r="CL36" i="15" a="1"/>
  <c r="CL36" i="15" s="1"/>
  <c r="CT36" i="15" a="1"/>
  <c r="CT36" i="15" s="1"/>
  <c r="DB36" i="15" a="1"/>
  <c r="DB36" i="15" s="1"/>
  <c r="BN37" i="15" a="1"/>
  <c r="BN37" i="15" s="1"/>
  <c r="BU37" i="15" a="1"/>
  <c r="BU37" i="15" s="1"/>
  <c r="CB37" i="15" a="1"/>
  <c r="CB37" i="15" s="1"/>
  <c r="BT15" i="15" a="1"/>
  <c r="BT15" i="15" s="1"/>
  <c r="BY16" i="15" a="1"/>
  <c r="BY16" i="15" s="1"/>
  <c r="CG17" i="15" a="1"/>
  <c r="CG17" i="15" s="1"/>
  <c r="CM18" i="15" a="1"/>
  <c r="CM18" i="15" s="1"/>
  <c r="CW20" i="15" a="1"/>
  <c r="CW20" i="15" s="1"/>
  <c r="DA21" i="15" a="1"/>
  <c r="DA21" i="15" s="1"/>
  <c r="BI23" i="15" a="1"/>
  <c r="BI23" i="15" s="1"/>
  <c r="BN24" i="15" a="1"/>
  <c r="BN24" i="15" s="1"/>
  <c r="BQ25" i="15" a="1"/>
  <c r="BQ25" i="15" s="1"/>
  <c r="BS26" i="15" a="1"/>
  <c r="BS26" i="15" s="1"/>
  <c r="DC26" i="15" a="1"/>
  <c r="DC26" i="15" s="1"/>
  <c r="CG27" i="15" a="1"/>
  <c r="CG27" i="15" s="1"/>
  <c r="BJ28" i="15" a="1"/>
  <c r="BJ28" i="15" s="1"/>
  <c r="CO28" i="15" a="1"/>
  <c r="CO28" i="15" s="1"/>
  <c r="BR29" i="15" a="1"/>
  <c r="BR29" i="15" s="1"/>
  <c r="CW29" i="15" a="1"/>
  <c r="CW29" i="15" s="1"/>
  <c r="BV30" i="15" a="1"/>
  <c r="BV30" i="15" s="1"/>
  <c r="CP30" i="15" a="1"/>
  <c r="CP30" i="15" s="1"/>
  <c r="BO31" i="15" a="1"/>
  <c r="BO31" i="15" s="1"/>
  <c r="CM31" i="15" a="1"/>
  <c r="CM31" i="15" s="1"/>
  <c r="BG32" i="15" a="1"/>
  <c r="BG32" i="15" s="1"/>
  <c r="CH32" i="15" a="1"/>
  <c r="CH32" i="15" s="1"/>
  <c r="CT32" i="15" a="1"/>
  <c r="CT32" i="15" s="1"/>
  <c r="BF33" i="15" a="1"/>
  <c r="BF33" i="15" s="1"/>
  <c r="BT33" i="15" a="1"/>
  <c r="BT33" i="15" s="1"/>
  <c r="CG33" i="15" a="1"/>
  <c r="CG33" i="15" s="1"/>
  <c r="CT33" i="15" a="1"/>
  <c r="CT33" i="15" s="1"/>
  <c r="BF34" i="15" a="1"/>
  <c r="BF34" i="15" s="1"/>
  <c r="BT34" i="15" a="1"/>
  <c r="BT34" i="15" s="1"/>
  <c r="BI35" i="15" a="1"/>
  <c r="BI35" i="15" s="1"/>
  <c r="BV35" i="15" a="1"/>
  <c r="BV35" i="15" s="1"/>
  <c r="CJ35" i="15" a="1"/>
  <c r="CJ35" i="15" s="1"/>
  <c r="CX35" i="15" a="1"/>
  <c r="CX35" i="15" s="1"/>
  <c r="BM36" i="15" a="1"/>
  <c r="BM36" i="15" s="1"/>
  <c r="CM36" i="15" a="1"/>
  <c r="CM36" i="15" s="1"/>
  <c r="DC36" i="15" a="1"/>
  <c r="DC36" i="15" s="1"/>
  <c r="BO37" i="15" a="1"/>
  <c r="BO37" i="15" s="1"/>
  <c r="CC37" i="15" a="1"/>
  <c r="CC37" i="15" s="1"/>
  <c r="CL37" i="15" a="1"/>
  <c r="CL37" i="15" s="1"/>
  <c r="CY37" i="15" a="1"/>
  <c r="CY37" i="15" s="1"/>
  <c r="BK38" i="15" a="1"/>
  <c r="BK38" i="15" s="1"/>
  <c r="BT38" i="15" a="1"/>
  <c r="BT38" i="15" s="1"/>
  <c r="CD38" i="15" a="1"/>
  <c r="CD38" i="15" s="1"/>
  <c r="CK38" i="15" a="1"/>
  <c r="CK38" i="15" s="1"/>
  <c r="CQ38" i="15" a="1"/>
  <c r="CQ38" i="15" s="1"/>
  <c r="CW38" i="15" a="1"/>
  <c r="CW38" i="15" s="1"/>
  <c r="DD38" i="15" a="1"/>
  <c r="DD38" i="15" s="1"/>
  <c r="BK39" i="15" a="1"/>
  <c r="BK39" i="15" s="1"/>
  <c r="BY39" i="15" a="1"/>
  <c r="BY39" i="15" s="1"/>
  <c r="CF39" i="15" a="1"/>
  <c r="CF39" i="15" s="1"/>
  <c r="CN39" i="15" a="1"/>
  <c r="CN39" i="15" s="1"/>
  <c r="CU39" i="15" a="1"/>
  <c r="CU39" i="15" s="1"/>
  <c r="DA39" i="15" a="1"/>
  <c r="DA39" i="15" s="1"/>
  <c r="BF40" i="15" a="1"/>
  <c r="BF40" i="15" s="1"/>
  <c r="BU40" i="15" a="1"/>
  <c r="BU40" i="15" s="1"/>
  <c r="CC40" i="15" a="1"/>
  <c r="CC40" i="15" s="1"/>
  <c r="CQ40" i="15" a="1"/>
  <c r="CQ40" i="15" s="1"/>
  <c r="CY40" i="15" a="1"/>
  <c r="CY40" i="15" s="1"/>
  <c r="BF41" i="15" a="1"/>
  <c r="BF41" i="15" s="1"/>
  <c r="BR41" i="15" a="1"/>
  <c r="BR41" i="15" s="1"/>
  <c r="BY41" i="15" a="1"/>
  <c r="BY41" i="15" s="1"/>
  <c r="CG41" i="15" a="1"/>
  <c r="CG41" i="15" s="1"/>
  <c r="CO41" i="15" a="1"/>
  <c r="CO41" i="15" s="1"/>
  <c r="CV41" i="15" a="1"/>
  <c r="CV41" i="15" s="1"/>
  <c r="DC41" i="15" a="1"/>
  <c r="DC41" i="15" s="1"/>
  <c r="BJ42" i="15" a="1"/>
  <c r="BJ42" i="15" s="1"/>
  <c r="BQ42" i="15" a="1"/>
  <c r="BQ42" i="15" s="1"/>
  <c r="BW42" i="15" a="1"/>
  <c r="BW42" i="15" s="1"/>
  <c r="CC42" i="15" a="1"/>
  <c r="CC42" i="15" s="1"/>
  <c r="CJ42" i="15" a="1"/>
  <c r="CJ42" i="15" s="1"/>
  <c r="CQ42" i="15" a="1"/>
  <c r="CQ42" i="15" s="1"/>
  <c r="BD43" i="15" a="1"/>
  <c r="BD43" i="15" s="1"/>
  <c r="BK43" i="15" a="1"/>
  <c r="BK43" i="15" s="1"/>
  <c r="BS43" i="15" a="1"/>
  <c r="BS43" i="15" s="1"/>
  <c r="BZ43" i="15" a="1"/>
  <c r="BZ43" i="15" s="1"/>
  <c r="CH43" i="15" a="1"/>
  <c r="CH43" i="15" s="1"/>
  <c r="CP43" i="15" a="1"/>
  <c r="CP43" i="15" s="1"/>
  <c r="CW43" i="15" a="1"/>
  <c r="CW43" i="15" s="1"/>
  <c r="DD43" i="15" a="1"/>
  <c r="DD43" i="15" s="1"/>
  <c r="BJ44" i="15" a="1"/>
  <c r="BJ44" i="15" s="1"/>
  <c r="BR44" i="15" a="1"/>
  <c r="BR44" i="15" s="1"/>
  <c r="CR44" i="15" a="1"/>
  <c r="CR44" i="15" s="1"/>
  <c r="CZ44" i="15" a="1"/>
  <c r="CZ44" i="15" s="1"/>
  <c r="BF45" i="15" a="1"/>
  <c r="BF45" i="15" s="1"/>
  <c r="BN45" i="15" a="1"/>
  <c r="BN45" i="15" s="1"/>
  <c r="BT45" i="15" a="1"/>
  <c r="BT45" i="15" s="1"/>
  <c r="CB45" i="15" a="1"/>
  <c r="CB45" i="15" s="1"/>
  <c r="CI45" i="15" a="1"/>
  <c r="CI45" i="15" s="1"/>
  <c r="CQ45" i="15" a="1"/>
  <c r="CQ45" i="15" s="1"/>
  <c r="CY45" i="15" a="1"/>
  <c r="CY45" i="15" s="1"/>
  <c r="BE46" i="15" a="1"/>
  <c r="BE46" i="15" s="1"/>
  <c r="BL46" i="15" a="1"/>
  <c r="BL46" i="15" s="1"/>
  <c r="BT46" i="15" a="1"/>
  <c r="BT46" i="15" s="1"/>
  <c r="CB46" i="15" a="1"/>
  <c r="CB46" i="15" s="1"/>
  <c r="CH46" i="15" a="1"/>
  <c r="CH46" i="15" s="1"/>
  <c r="CO46" i="15" a="1"/>
  <c r="CO46" i="15" s="1"/>
  <c r="CU46" i="15" a="1"/>
  <c r="CU46" i="15" s="1"/>
  <c r="DC46" i="15" a="1"/>
  <c r="DC46" i="15" s="1"/>
  <c r="BH47" i="15" a="1"/>
  <c r="BH47" i="15" s="1"/>
  <c r="BO47" i="15" a="1"/>
  <c r="BO47" i="15" s="1"/>
  <c r="BV47" i="15" a="1"/>
  <c r="BV47" i="15" s="1"/>
  <c r="CB47" i="15" a="1"/>
  <c r="CB47" i="15" s="1"/>
  <c r="CV47" i="15" a="1"/>
  <c r="CV47" i="15" s="1"/>
  <c r="DD47" i="15" a="1"/>
  <c r="DD47" i="15" s="1"/>
  <c r="BK48" i="15" a="1"/>
  <c r="BK48" i="15" s="1"/>
  <c r="BR48" i="15" a="1"/>
  <c r="BR48" i="15" s="1"/>
  <c r="BX48" i="15" a="1"/>
  <c r="BX48" i="15" s="1"/>
  <c r="CE48" i="15" a="1"/>
  <c r="CE48" i="15" s="1"/>
  <c r="CM48" i="15" a="1"/>
  <c r="CM48" i="15" s="1"/>
  <c r="DA48" i="15" a="1"/>
  <c r="DA48" i="15" s="1"/>
  <c r="BH49" i="15" a="1"/>
  <c r="BH49" i="15" s="1"/>
  <c r="BO49" i="15" a="1"/>
  <c r="BO49" i="15" s="1"/>
  <c r="BV49" i="15" a="1"/>
  <c r="BV49" i="15" s="1"/>
  <c r="CC49" i="15" a="1"/>
  <c r="CC49" i="15" s="1"/>
  <c r="CH49" i="15" a="1"/>
  <c r="CH49" i="15" s="1"/>
  <c r="CP49" i="15" a="1"/>
  <c r="CP49" i="15" s="1"/>
  <c r="CW49" i="15" a="1"/>
  <c r="CW49" i="15" s="1"/>
  <c r="BD50" i="15" a="1"/>
  <c r="BD50" i="15" s="1"/>
  <c r="BQ50" i="15" a="1"/>
  <c r="BQ50" i="15" s="1"/>
  <c r="BX50" i="15" a="1"/>
  <c r="BX50" i="15" s="1"/>
  <c r="CD50" i="15" a="1"/>
  <c r="CD50" i="15" s="1"/>
  <c r="CK50" i="15" a="1"/>
  <c r="CK50" i="15" s="1"/>
  <c r="CQ50" i="15" a="1"/>
  <c r="CQ50" i="15" s="1"/>
  <c r="CY50" i="15" a="1"/>
  <c r="CY50" i="15" s="1"/>
  <c r="BF51" i="15" a="1"/>
  <c r="BF51" i="15" s="1"/>
  <c r="BN51" i="15" a="1"/>
  <c r="BN51" i="15" s="1"/>
  <c r="BU51" i="15" a="1"/>
  <c r="BU51" i="15" s="1"/>
  <c r="CA51" i="15" a="1"/>
  <c r="CA51" i="15" s="1"/>
  <c r="CI51" i="15" a="1"/>
  <c r="CI51" i="15" s="1"/>
  <c r="CO51" i="15" a="1"/>
  <c r="CO51" i="15" s="1"/>
  <c r="DB51" i="15" a="1"/>
  <c r="DB51" i="15" s="1"/>
  <c r="BF52" i="15" a="1"/>
  <c r="BF52" i="15" s="1"/>
  <c r="BL52" i="15" a="1"/>
  <c r="BL52" i="15" s="1"/>
  <c r="BS52" i="15" a="1"/>
  <c r="BS52" i="15" s="1"/>
  <c r="BZ52" i="15" a="1"/>
  <c r="BZ52" i="15" s="1"/>
  <c r="CH52" i="15" a="1"/>
  <c r="CH52" i="15" s="1"/>
  <c r="CP52" i="15" a="1"/>
  <c r="CP52" i="15" s="1"/>
  <c r="CX52" i="15" a="1"/>
  <c r="CX52" i="15" s="1"/>
  <c r="BE53" i="15" a="1"/>
  <c r="BE53" i="15" s="1"/>
  <c r="BM53" i="15" a="1"/>
  <c r="BM53" i="15" s="1"/>
  <c r="BU53" i="15" a="1"/>
  <c r="BU53" i="15" s="1"/>
  <c r="CC53" i="15" a="1"/>
  <c r="CC53" i="15" s="1"/>
  <c r="CK53" i="15" a="1"/>
  <c r="CK53" i="15" s="1"/>
  <c r="CS53" i="15" a="1"/>
  <c r="CS53" i="15" s="1"/>
  <c r="DA53" i="15" a="1"/>
  <c r="DA53" i="15" s="1"/>
  <c r="BH54" i="15" a="1"/>
  <c r="BH54" i="15" s="1"/>
  <c r="BP54" i="15" a="1"/>
  <c r="BP54" i="15" s="1"/>
  <c r="BX54" i="15" a="1"/>
  <c r="BX54" i="15" s="1"/>
  <c r="CF54" i="15" a="1"/>
  <c r="CF54" i="15" s="1"/>
  <c r="CN54" i="15" a="1"/>
  <c r="CN54" i="15" s="1"/>
  <c r="BZ15" i="15" a="1"/>
  <c r="BZ15" i="15" s="1"/>
  <c r="CD16" i="15" a="1"/>
  <c r="CD16" i="15" s="1"/>
  <c r="CM17" i="15" a="1"/>
  <c r="CM17" i="15" s="1"/>
  <c r="CS18" i="15" a="1"/>
  <c r="CS18" i="15" s="1"/>
  <c r="CX19" i="15" a="1"/>
  <c r="CX19" i="15" s="1"/>
  <c r="DB20" i="15" a="1"/>
  <c r="DB20" i="15" s="1"/>
  <c r="BE22" i="15" a="1"/>
  <c r="BE22" i="15" s="1"/>
  <c r="BN23" i="15" a="1"/>
  <c r="BN23" i="15" s="1"/>
  <c r="BV25" i="15" a="1"/>
  <c r="BV25" i="15" s="1"/>
  <c r="BV26" i="15" a="1"/>
  <c r="BV26" i="15" s="1"/>
  <c r="BD27" i="15" a="1"/>
  <c r="BD27" i="15" s="1"/>
  <c r="CI27" i="15" a="1"/>
  <c r="CI27" i="15" s="1"/>
  <c r="BL28" i="15" a="1"/>
  <c r="BL28" i="15" s="1"/>
  <c r="CQ28" i="15" a="1"/>
  <c r="CQ28" i="15" s="1"/>
  <c r="CY29" i="15" a="1"/>
  <c r="CY29" i="15" s="1"/>
  <c r="BX30" i="15" a="1"/>
  <c r="BX30" i="15" s="1"/>
  <c r="CR30" i="15" a="1"/>
  <c r="CR30" i="15" s="1"/>
  <c r="CN31" i="15" a="1"/>
  <c r="CN31" i="15" s="1"/>
  <c r="BH32" i="15" a="1"/>
  <c r="BH32" i="15" s="1"/>
  <c r="BV32" i="15" a="1"/>
  <c r="BV32" i="15" s="1"/>
  <c r="CI32" i="15" a="1"/>
  <c r="CI32" i="15" s="1"/>
  <c r="CU32" i="15" a="1"/>
  <c r="CU32" i="15" s="1"/>
  <c r="BU33" i="15" a="1"/>
  <c r="BU33" i="15" s="1"/>
  <c r="CH33" i="15" a="1"/>
  <c r="CH33" i="15" s="1"/>
  <c r="BG34" i="15" a="1"/>
  <c r="BG34" i="15" s="1"/>
  <c r="BU34" i="15" a="1"/>
  <c r="BU34" i="15" s="1"/>
  <c r="CI34" i="15" a="1"/>
  <c r="CI34" i="15" s="1"/>
  <c r="CX34" i="15" a="1"/>
  <c r="CX34" i="15" s="1"/>
  <c r="BJ35" i="15" a="1"/>
  <c r="BJ35" i="15" s="1"/>
  <c r="CK35" i="15" a="1"/>
  <c r="CK35" i="15" s="1"/>
  <c r="CY35" i="15" a="1"/>
  <c r="CY35" i="15" s="1"/>
  <c r="BN36" i="15" a="1"/>
  <c r="BN36" i="15" s="1"/>
  <c r="BZ36" i="15" a="1"/>
  <c r="BZ36" i="15" s="1"/>
  <c r="CN36" i="15" a="1"/>
  <c r="CN36" i="15" s="1"/>
  <c r="DD36" i="15" a="1"/>
  <c r="DD36" i="15" s="1"/>
  <c r="CD37" i="15" a="1"/>
  <c r="CD37" i="15" s="1"/>
  <c r="CP37" i="15" a="1"/>
  <c r="CP37" i="15" s="1"/>
  <c r="CZ37" i="15" a="1"/>
  <c r="CZ37" i="15" s="1"/>
  <c r="BL38" i="15" a="1"/>
  <c r="BL38" i="15" s="1"/>
  <c r="BU38" i="15" a="1"/>
  <c r="BU38" i="15" s="1"/>
  <c r="CE38" i="15" a="1"/>
  <c r="CE38" i="15" s="1"/>
  <c r="CX38" i="15" a="1"/>
  <c r="CX38" i="15" s="1"/>
  <c r="BD39" i="15" a="1"/>
  <c r="BD39" i="15" s="1"/>
  <c r="BL39" i="15" a="1"/>
  <c r="BL39" i="15" s="1"/>
  <c r="BR39" i="15" a="1"/>
  <c r="BR39" i="15" s="1"/>
  <c r="CG39" i="15" a="1"/>
  <c r="CG39" i="15" s="1"/>
  <c r="CO39" i="15" a="1"/>
  <c r="CO39" i="15" s="1"/>
  <c r="CV39" i="15" a="1"/>
  <c r="CV39" i="15" s="1"/>
  <c r="DB39" i="15" a="1"/>
  <c r="DB39" i="15" s="1"/>
  <c r="BG40" i="15" a="1"/>
  <c r="BG40" i="15" s="1"/>
  <c r="BN40" i="15" a="1"/>
  <c r="BN40" i="15" s="1"/>
  <c r="BV40" i="15" a="1"/>
  <c r="BV40" i="15" s="1"/>
  <c r="CD40" i="15" a="1"/>
  <c r="CD40" i="15" s="1"/>
  <c r="CK40" i="15" a="1"/>
  <c r="CK40" i="15" s="1"/>
  <c r="CR40" i="15" a="1"/>
  <c r="CR40" i="15" s="1"/>
  <c r="CZ40" i="15" a="1"/>
  <c r="CZ40" i="15" s="1"/>
  <c r="BM41" i="15" a="1"/>
  <c r="BM41" i="15" s="1"/>
  <c r="BS41" i="15" a="1"/>
  <c r="BS41" i="15" s="1"/>
  <c r="BZ41" i="15" a="1"/>
  <c r="BZ41" i="15" s="1"/>
  <c r="CH41" i="15" a="1"/>
  <c r="CH41" i="15" s="1"/>
  <c r="CP41" i="15" a="1"/>
  <c r="CP41" i="15" s="1"/>
  <c r="CW41" i="15" a="1"/>
  <c r="CW41" i="15" s="1"/>
  <c r="DD41" i="15" a="1"/>
  <c r="DD41" i="15" s="1"/>
  <c r="BK42" i="15" a="1"/>
  <c r="BK42" i="15" s="1"/>
  <c r="CD42" i="15" a="1"/>
  <c r="CD42" i="15" s="1"/>
  <c r="CK42" i="15" a="1"/>
  <c r="CK42" i="15" s="1"/>
  <c r="CR42" i="15" a="1"/>
  <c r="CR42" i="15" s="1"/>
  <c r="CX42" i="15" a="1"/>
  <c r="CX42" i="15" s="1"/>
  <c r="BE43" i="15" a="1"/>
  <c r="BE43" i="15" s="1"/>
  <c r="BL43" i="15" a="1"/>
  <c r="BL43" i="15" s="1"/>
  <c r="BT43" i="15" a="1"/>
  <c r="BT43" i="15" s="1"/>
  <c r="CA43" i="15" a="1"/>
  <c r="CA43" i="15" s="1"/>
  <c r="CI43" i="15" a="1"/>
  <c r="CI43" i="15" s="1"/>
  <c r="CQ43" i="15" a="1"/>
  <c r="CQ43" i="15" s="1"/>
  <c r="BD44" i="15" a="1"/>
  <c r="BD44" i="15" s="1"/>
  <c r="BK44" i="15" a="1"/>
  <c r="BK44" i="15" s="1"/>
  <c r="BS44" i="15" a="1"/>
  <c r="BS44" i="15" s="1"/>
  <c r="BZ44" i="15" a="1"/>
  <c r="BZ44" i="15" s="1"/>
  <c r="CF44" i="15" a="1"/>
  <c r="CF44" i="15" s="1"/>
  <c r="CL44" i="15" a="1"/>
  <c r="CL44" i="15" s="1"/>
  <c r="CS44" i="15" a="1"/>
  <c r="CS44" i="15" s="1"/>
  <c r="DA44" i="15" a="1"/>
  <c r="DA44" i="15" s="1"/>
  <c r="BG45" i="15" a="1"/>
  <c r="BG45" i="15" s="1"/>
  <c r="BO45" i="15" a="1"/>
  <c r="BO45" i="15" s="1"/>
  <c r="BU45" i="15" a="1"/>
  <c r="BU45" i="15" s="1"/>
  <c r="CC45" i="15" a="1"/>
  <c r="CC45" i="15" s="1"/>
  <c r="CJ45" i="15" a="1"/>
  <c r="CJ45" i="15" s="1"/>
  <c r="CR45" i="15" a="1"/>
  <c r="CR45" i="15" s="1"/>
  <c r="BF46" i="15" a="1"/>
  <c r="BF46" i="15" s="1"/>
  <c r="BM46" i="15" a="1"/>
  <c r="BM46" i="15" s="1"/>
  <c r="BU46" i="15" a="1"/>
  <c r="BU46" i="15" s="1"/>
  <c r="CC46" i="15" a="1"/>
  <c r="CC46" i="15" s="1"/>
  <c r="CI46" i="15" a="1"/>
  <c r="CI46" i="15" s="1"/>
  <c r="CP46" i="15" a="1"/>
  <c r="CP46" i="15" s="1"/>
  <c r="CV46" i="15" a="1"/>
  <c r="CV46" i="15" s="1"/>
  <c r="DD46" i="15" a="1"/>
  <c r="DD46" i="15" s="1"/>
  <c r="BI47" i="15" a="1"/>
  <c r="BI47" i="15" s="1"/>
  <c r="BP47" i="15" a="1"/>
  <c r="BP47" i="15" s="1"/>
  <c r="BW47" i="15" a="1"/>
  <c r="BW47" i="15" s="1"/>
  <c r="CC47" i="15" a="1"/>
  <c r="CC47" i="15" s="1"/>
  <c r="CJ47" i="15" a="1"/>
  <c r="CJ47" i="15" s="1"/>
  <c r="CP47" i="15" a="1"/>
  <c r="CP47" i="15" s="1"/>
  <c r="CW47" i="15" a="1"/>
  <c r="CW47" i="15" s="1"/>
  <c r="BD48" i="15" a="1"/>
  <c r="BD48" i="15" s="1"/>
  <c r="BL48" i="15" a="1"/>
  <c r="BL48" i="15" s="1"/>
  <c r="BS48" i="15" a="1"/>
  <c r="BS48" i="15" s="1"/>
  <c r="BY48" i="15" a="1"/>
  <c r="BY48" i="15" s="1"/>
  <c r="CF48" i="15" a="1"/>
  <c r="CF48" i="15" s="1"/>
  <c r="CN48" i="15" a="1"/>
  <c r="CN48" i="15" s="1"/>
  <c r="CU48" i="15" a="1"/>
  <c r="CU48" i="15" s="1"/>
  <c r="DB48" i="15" a="1"/>
  <c r="DB48" i="15" s="1"/>
  <c r="BI49" i="15" a="1"/>
  <c r="BI49" i="15" s="1"/>
  <c r="BW49" i="15" a="1"/>
  <c r="BW49" i="15" s="1"/>
  <c r="CI49" i="15" a="1"/>
  <c r="CI49" i="15" s="1"/>
  <c r="CQ49" i="15" a="1"/>
  <c r="CQ49" i="15" s="1"/>
  <c r="CX49" i="15" a="1"/>
  <c r="CX49" i="15" s="1"/>
  <c r="BK50" i="15" a="1"/>
  <c r="BK50" i="15" s="1"/>
  <c r="BR50" i="15" a="1"/>
  <c r="BR50" i="15" s="1"/>
  <c r="CE50" i="15" a="1"/>
  <c r="CE50" i="15" s="1"/>
  <c r="CL50" i="15" a="1"/>
  <c r="CL50" i="15" s="1"/>
  <c r="CR50" i="15" a="1"/>
  <c r="CR50" i="15" s="1"/>
  <c r="CZ50" i="15" a="1"/>
  <c r="CZ50" i="15" s="1"/>
  <c r="BG51" i="15" a="1"/>
  <c r="BG51" i="15" s="1"/>
  <c r="BO51" i="15" a="1"/>
  <c r="BO51" i="15" s="1"/>
  <c r="CB51" i="15" a="1"/>
  <c r="CB51" i="15" s="1"/>
  <c r="CJ51" i="15" a="1"/>
  <c r="CJ51" i="15" s="1"/>
  <c r="CP51" i="15" a="1"/>
  <c r="CP51" i="15" s="1"/>
  <c r="CV51" i="15" a="1"/>
  <c r="CV51" i="15" s="1"/>
  <c r="BM52" i="15" a="1"/>
  <c r="BM52" i="15" s="1"/>
  <c r="BT52" i="15" a="1"/>
  <c r="BT52" i="15" s="1"/>
  <c r="CA52" i="15" a="1"/>
  <c r="CA52" i="15" s="1"/>
  <c r="CI52" i="15" a="1"/>
  <c r="CI52" i="15" s="1"/>
  <c r="CQ52" i="15" a="1"/>
  <c r="CQ52" i="15" s="1"/>
  <c r="CY52" i="15" a="1"/>
  <c r="CY52" i="15" s="1"/>
  <c r="BF53" i="15" a="1"/>
  <c r="BF53" i="15" s="1"/>
  <c r="BN53" i="15" a="1"/>
  <c r="BN53" i="15" s="1"/>
  <c r="BV53" i="15" a="1"/>
  <c r="BV53" i="15" s="1"/>
  <c r="CD53" i="15" a="1"/>
  <c r="CD53" i="15" s="1"/>
  <c r="CL53" i="15" a="1"/>
  <c r="CL53" i="15" s="1"/>
  <c r="CT53" i="15" a="1"/>
  <c r="CT53" i="15" s="1"/>
  <c r="DB53" i="15" a="1"/>
  <c r="DB53" i="15" s="1"/>
  <c r="BI54" i="15" a="1"/>
  <c r="BI54" i="15" s="1"/>
  <c r="BQ54" i="15" a="1"/>
  <c r="BQ54" i="15" s="1"/>
  <c r="BY54" i="15" a="1"/>
  <c r="BY54" i="15" s="1"/>
  <c r="CG54" i="15" a="1"/>
  <c r="CG54" i="15" s="1"/>
  <c r="CO54" i="15" a="1"/>
  <c r="CO54" i="15" s="1"/>
  <c r="CW54" i="15" a="1"/>
  <c r="CW54" i="15" s="1"/>
  <c r="R15" i="15" a="1"/>
  <c r="R15" i="15" s="1"/>
  <c r="CA15" i="15" a="1"/>
  <c r="CA15" i="15" s="1"/>
  <c r="CE16" i="15" a="1"/>
  <c r="CE16" i="15" s="1"/>
  <c r="CN17" i="15" a="1"/>
  <c r="CN17" i="15" s="1"/>
  <c r="CY19" i="15" a="1"/>
  <c r="CY19" i="15" s="1"/>
  <c r="DC20" i="15" a="1"/>
  <c r="DC20" i="15" s="1"/>
  <c r="BF22" i="15" a="1"/>
  <c r="BF22" i="15" s="1"/>
  <c r="BO23" i="15" a="1"/>
  <c r="BO23" i="15" s="1"/>
  <c r="BS24" i="15" a="1"/>
  <c r="BS24" i="15" s="1"/>
  <c r="BW25" i="15" a="1"/>
  <c r="BW25" i="15" s="1"/>
  <c r="BX26" i="15" a="1"/>
  <c r="BX26" i="15" s="1"/>
  <c r="BE27" i="15" a="1"/>
  <c r="BE27" i="15" s="1"/>
  <c r="CJ27" i="15" a="1"/>
  <c r="CJ27" i="15" s="1"/>
  <c r="BM28" i="15" a="1"/>
  <c r="BM28" i="15" s="1"/>
  <c r="CR28" i="15" a="1"/>
  <c r="CR28" i="15" s="1"/>
  <c r="BT29" i="15" a="1"/>
  <c r="BT29" i="15" s="1"/>
  <c r="CZ29" i="15" a="1"/>
  <c r="CZ29" i="15" s="1"/>
  <c r="CS30" i="15" a="1"/>
  <c r="CS30" i="15" s="1"/>
  <c r="BQ31" i="15" a="1"/>
  <c r="BQ31" i="15" s="1"/>
  <c r="BW32" i="15" a="1"/>
  <c r="BW32" i="15" s="1"/>
  <c r="CJ32" i="15" a="1"/>
  <c r="CJ32" i="15" s="1"/>
  <c r="BG33" i="15" a="1"/>
  <c r="BG33" i="15" s="1"/>
  <c r="BV33" i="15" a="1"/>
  <c r="BV33" i="15" s="1"/>
  <c r="CI33" i="15" a="1"/>
  <c r="CI33" i="15" s="1"/>
  <c r="CU33" i="15" a="1"/>
  <c r="CU33" i="15" s="1"/>
  <c r="BH34" i="15" a="1"/>
  <c r="BH34" i="15" s="1"/>
  <c r="BV34" i="15" a="1"/>
  <c r="BV34" i="15" s="1"/>
  <c r="CJ34" i="15" a="1"/>
  <c r="CJ34" i="15" s="1"/>
  <c r="CY34" i="15" a="1"/>
  <c r="CY34" i="15" s="1"/>
  <c r="BW35" i="15" a="1"/>
  <c r="BW35" i="15" s="1"/>
  <c r="CL35" i="15" a="1"/>
  <c r="CL35" i="15" s="1"/>
  <c r="CZ35" i="15" a="1"/>
  <c r="CZ35" i="15" s="1"/>
  <c r="BO36" i="15" a="1"/>
  <c r="BO36" i="15" s="1"/>
  <c r="CA36" i="15" a="1"/>
  <c r="CA36" i="15" s="1"/>
  <c r="CO36" i="15" a="1"/>
  <c r="CO36" i="15" s="1"/>
  <c r="BP37" i="15" a="1"/>
  <c r="BP37" i="15" s="1"/>
  <c r="CE37" i="15" a="1"/>
  <c r="CE37" i="15" s="1"/>
  <c r="CQ37" i="15" a="1"/>
  <c r="CQ37" i="15" s="1"/>
  <c r="DA37" i="15" a="1"/>
  <c r="DA37" i="15" s="1"/>
  <c r="BM38" i="15" a="1"/>
  <c r="BM38" i="15" s="1"/>
  <c r="BY38" i="15" a="1"/>
  <c r="BY38" i="15" s="1"/>
  <c r="CF38" i="15" a="1"/>
  <c r="CF38" i="15" s="1"/>
  <c r="CL38" i="15" a="1"/>
  <c r="CL38" i="15" s="1"/>
  <c r="CR38" i="15" a="1"/>
  <c r="CR38" i="15" s="1"/>
  <c r="CY38" i="15" a="1"/>
  <c r="CY38" i="15" s="1"/>
  <c r="BE39" i="15" a="1"/>
  <c r="BE39" i="15" s="1"/>
  <c r="BM39" i="15" a="1"/>
  <c r="BM39" i="15" s="1"/>
  <c r="BS39" i="15" a="1"/>
  <c r="BS39" i="15" s="1"/>
  <c r="BZ39" i="15" a="1"/>
  <c r="BZ39" i="15" s="1"/>
  <c r="CH39" i="15" a="1"/>
  <c r="CH39" i="15" s="1"/>
  <c r="CP39" i="15" a="1"/>
  <c r="CP39" i="15" s="1"/>
  <c r="BH40" i="15" a="1"/>
  <c r="BH40" i="15" s="1"/>
  <c r="BO40" i="15" a="1"/>
  <c r="BO40" i="15" s="1"/>
  <c r="BW40" i="15" a="1"/>
  <c r="BW40" i="15" s="1"/>
  <c r="CE40" i="15" a="1"/>
  <c r="CE40" i="15" s="1"/>
  <c r="CL40" i="15" a="1"/>
  <c r="CL40" i="15" s="1"/>
  <c r="CS40" i="15" a="1"/>
  <c r="CS40" i="15" s="1"/>
  <c r="DA40" i="15" a="1"/>
  <c r="DA40" i="15" s="1"/>
  <c r="BG41" i="15" a="1"/>
  <c r="BG41" i="15" s="1"/>
  <c r="BN41" i="15" a="1"/>
  <c r="BN41" i="15" s="1"/>
  <c r="BT41" i="15" a="1"/>
  <c r="BT41" i="15" s="1"/>
  <c r="CA41" i="15" a="1"/>
  <c r="CA41" i="15" s="1"/>
  <c r="CI41" i="15" a="1"/>
  <c r="CI41" i="15" s="1"/>
  <c r="CQ41" i="15" a="1"/>
  <c r="CQ41" i="15" s="1"/>
  <c r="CX41" i="15" a="1"/>
  <c r="CX41" i="15" s="1"/>
  <c r="BD42" i="15" a="1"/>
  <c r="BD42" i="15" s="1"/>
  <c r="BL42" i="15" a="1"/>
  <c r="BL42" i="15" s="1"/>
  <c r="BR42" i="15" a="1"/>
  <c r="BR42" i="15" s="1"/>
  <c r="BX42" i="15" a="1"/>
  <c r="BX42" i="15" s="1"/>
  <c r="CE42" i="15" a="1"/>
  <c r="CE42" i="15" s="1"/>
  <c r="CS42" i="15" a="1"/>
  <c r="CS42" i="15" s="1"/>
  <c r="CY42" i="15" a="1"/>
  <c r="CY42" i="15" s="1"/>
  <c r="BM43" i="15" a="1"/>
  <c r="BM43" i="15" s="1"/>
  <c r="BU43" i="15" a="1"/>
  <c r="BU43" i="15" s="1"/>
  <c r="CB43" i="15" a="1"/>
  <c r="CB43" i="15" s="1"/>
  <c r="CJ43" i="15" a="1"/>
  <c r="CJ43" i="15" s="1"/>
  <c r="CR43" i="15" a="1"/>
  <c r="CR43" i="15" s="1"/>
  <c r="CX43" i="15" a="1"/>
  <c r="CX43" i="15" s="1"/>
  <c r="BL44" i="15" a="1"/>
  <c r="BL44" i="15" s="1"/>
  <c r="BT44" i="15" a="1"/>
  <c r="BT44" i="15" s="1"/>
  <c r="CA44" i="15" a="1"/>
  <c r="CA44" i="15" s="1"/>
  <c r="CM44" i="15" a="1"/>
  <c r="CM44" i="15" s="1"/>
  <c r="CT44" i="15" a="1"/>
  <c r="CT44" i="15" s="1"/>
  <c r="BH45" i="15" a="1"/>
  <c r="BH45" i="15" s="1"/>
  <c r="BP45" i="15" a="1"/>
  <c r="BP45" i="15" s="1"/>
  <c r="BV45" i="15" a="1"/>
  <c r="BV45" i="15" s="1"/>
  <c r="CD45" i="15" a="1"/>
  <c r="CD45" i="15" s="1"/>
  <c r="CK45" i="15" a="1"/>
  <c r="CK45" i="15" s="1"/>
  <c r="CS45" i="15" a="1"/>
  <c r="CS45" i="15" s="1"/>
  <c r="CZ45" i="15" a="1"/>
  <c r="CZ45" i="15" s="1"/>
  <c r="BG46" i="15" a="1"/>
  <c r="BG46" i="15" s="1"/>
  <c r="BN46" i="15" a="1"/>
  <c r="BN46" i="15" s="1"/>
  <c r="BV46" i="15" a="1"/>
  <c r="BV46" i="15" s="1"/>
  <c r="CD46" i="15" a="1"/>
  <c r="CD46" i="15" s="1"/>
  <c r="CJ46" i="15" a="1"/>
  <c r="CJ46" i="15" s="1"/>
  <c r="CQ46" i="15" a="1"/>
  <c r="CQ46" i="15" s="1"/>
  <c r="CW46" i="15" a="1"/>
  <c r="CW46" i="15" s="1"/>
  <c r="BQ47" i="15" a="1"/>
  <c r="BQ47" i="15" s="1"/>
  <c r="CD47" i="15" a="1"/>
  <c r="CD47" i="15" s="1"/>
  <c r="CK47" i="15" a="1"/>
  <c r="CK47" i="15" s="1"/>
  <c r="CQ47" i="15" a="1"/>
  <c r="CQ47" i="15" s="1"/>
  <c r="CX47" i="15" a="1"/>
  <c r="CX47" i="15" s="1"/>
  <c r="BE48" i="15" a="1"/>
  <c r="BE48" i="15" s="1"/>
  <c r="BM48" i="15" a="1"/>
  <c r="BM48" i="15" s="1"/>
  <c r="BT48" i="15" a="1"/>
  <c r="BT48" i="15" s="1"/>
  <c r="BZ48" i="15" a="1"/>
  <c r="BZ48" i="15" s="1"/>
  <c r="CG48" i="15" a="1"/>
  <c r="CG48" i="15" s="1"/>
  <c r="CO48" i="15" a="1"/>
  <c r="CO48" i="15" s="1"/>
  <c r="CV48" i="15" a="1"/>
  <c r="CV48" i="15" s="1"/>
  <c r="DC48" i="15" a="1"/>
  <c r="DC48" i="15" s="1"/>
  <c r="BP49" i="15" a="1"/>
  <c r="BP49" i="15" s="1"/>
  <c r="BX49" i="15" a="1"/>
  <c r="BX49" i="15" s="1"/>
  <c r="CD49" i="15" a="1"/>
  <c r="CD49" i="15" s="1"/>
  <c r="CJ49" i="15" a="1"/>
  <c r="CJ49" i="15" s="1"/>
  <c r="CR49" i="15" a="1"/>
  <c r="CR49" i="15" s="1"/>
  <c r="CY49" i="15" a="1"/>
  <c r="CY49" i="15" s="1"/>
  <c r="BE50" i="15" a="1"/>
  <c r="BE50" i="15" s="1"/>
  <c r="BL50" i="15" a="1"/>
  <c r="BL50" i="15" s="1"/>
  <c r="BS50" i="15" a="1"/>
  <c r="BS50" i="15" s="1"/>
  <c r="BY50" i="15" a="1"/>
  <c r="BY50" i="15" s="1"/>
  <c r="CF50" i="15" a="1"/>
  <c r="CF50" i="15" s="1"/>
  <c r="CM50" i="15" a="1"/>
  <c r="CM50" i="15" s="1"/>
  <c r="CS50" i="15" a="1"/>
  <c r="CS50" i="15" s="1"/>
  <c r="DA50" i="15" a="1"/>
  <c r="DA50" i="15" s="1"/>
  <c r="BH51" i="15" a="1"/>
  <c r="BH51" i="15" s="1"/>
  <c r="BV51" i="15" a="1"/>
  <c r="BV51" i="15" s="1"/>
  <c r="CC51" i="15" a="1"/>
  <c r="CC51" i="15" s="1"/>
  <c r="CK51" i="15" a="1"/>
  <c r="CK51" i="15" s="1"/>
  <c r="CW51" i="15" a="1"/>
  <c r="CW51" i="15" s="1"/>
  <c r="DC51" i="15" a="1"/>
  <c r="DC51" i="15" s="1"/>
  <c r="BG52" i="15" a="1"/>
  <c r="BG52" i="15" s="1"/>
  <c r="BU52" i="15" a="1"/>
  <c r="BU52" i="15" s="1"/>
  <c r="CB52" i="15" a="1"/>
  <c r="CB52" i="15" s="1"/>
  <c r="CJ52" i="15" a="1"/>
  <c r="CJ52" i="15" s="1"/>
  <c r="CR52" i="15" a="1"/>
  <c r="CR52" i="15" s="1"/>
  <c r="CZ52" i="15" a="1"/>
  <c r="CZ52" i="15" s="1"/>
  <c r="BG53" i="15" a="1"/>
  <c r="BG53" i="15" s="1"/>
  <c r="BO53" i="15" a="1"/>
  <c r="BO53" i="15" s="1"/>
  <c r="BW53" i="15" a="1"/>
  <c r="BW53" i="15" s="1"/>
  <c r="CE53" i="15" a="1"/>
  <c r="CE53" i="15" s="1"/>
  <c r="CM53" i="15" a="1"/>
  <c r="CM53" i="15" s="1"/>
  <c r="CU53" i="15" a="1"/>
  <c r="CU53" i="15" s="1"/>
  <c r="DC53" i="15" a="1"/>
  <c r="DC53" i="15" s="1"/>
  <c r="BJ54" i="15" a="1"/>
  <c r="BJ54" i="15" s="1"/>
  <c r="BR54" i="15" a="1"/>
  <c r="BR54" i="15" s="1"/>
  <c r="BZ54" i="15" a="1"/>
  <c r="BZ54" i="15" s="1"/>
  <c r="CH54" i="15" a="1"/>
  <c r="CH54" i="15" s="1"/>
  <c r="CP54" i="15" a="1"/>
  <c r="CP54" i="15" s="1"/>
  <c r="CX54" i="15" a="1"/>
  <c r="CX54" i="15" s="1"/>
  <c r="S15" i="15" a="1"/>
  <c r="S15" i="15" s="1"/>
  <c r="CX15" i="15" a="1"/>
  <c r="CX15" i="15" s="1"/>
  <c r="DC16" i="15" a="1"/>
  <c r="DC16" i="15" s="1"/>
  <c r="BJ18" i="15" a="1"/>
  <c r="BJ18" i="15" s="1"/>
  <c r="BO19" i="15" a="1"/>
  <c r="BO19" i="15" s="1"/>
  <c r="BV20" i="15" a="1"/>
  <c r="BV20" i="15" s="1"/>
  <c r="BY21" i="15" a="1"/>
  <c r="BY21" i="15" s="1"/>
  <c r="CE22" i="15" a="1"/>
  <c r="CE22" i="15" s="1"/>
  <c r="CL23" i="15" a="1"/>
  <c r="CL23" i="15" s="1"/>
  <c r="CN24" i="15" a="1"/>
  <c r="CN24" i="15" s="1"/>
  <c r="CR25" i="15" a="1"/>
  <c r="CR25" i="15" s="1"/>
  <c r="CN26" i="15" a="1"/>
  <c r="CN26" i="15" s="1"/>
  <c r="BR27" i="15" a="1"/>
  <c r="BR27" i="15" s="1"/>
  <c r="CV27" i="15" a="1"/>
  <c r="CV27" i="15" s="1"/>
  <c r="BZ28" i="15" a="1"/>
  <c r="BZ28" i="15" s="1"/>
  <c r="DD28" i="15" a="1"/>
  <c r="DD28" i="15" s="1"/>
  <c r="CG29" i="15" a="1"/>
  <c r="CG29" i="15" s="1"/>
  <c r="BK30" i="15" a="1"/>
  <c r="BK30" i="15" s="1"/>
  <c r="DD30" i="15" a="1"/>
  <c r="DD30" i="15" s="1"/>
  <c r="CA31" i="15" a="1"/>
  <c r="CA31" i="15" s="1"/>
  <c r="CY31" i="15" a="1"/>
  <c r="CY31" i="15" s="1"/>
  <c r="CA32" i="15" a="1"/>
  <c r="CA32" i="15" s="1"/>
  <c r="CN32" i="15" a="1"/>
  <c r="CN32" i="15" s="1"/>
  <c r="CZ32" i="15" a="1"/>
  <c r="CZ32" i="15" s="1"/>
  <c r="BZ33" i="15" a="1"/>
  <c r="BZ33" i="15" s="1"/>
  <c r="CN33" i="15" a="1"/>
  <c r="CN33" i="15" s="1"/>
  <c r="CZ33" i="15" a="1"/>
  <c r="CZ33" i="15" s="1"/>
  <c r="BM34" i="15" a="1"/>
  <c r="BM34" i="15" s="1"/>
  <c r="CA34" i="15" a="1"/>
  <c r="CA34" i="15" s="1"/>
  <c r="CP34" i="15" a="1"/>
  <c r="CP34" i="15" s="1"/>
  <c r="DD34" i="15" a="1"/>
  <c r="DD34" i="15" s="1"/>
  <c r="CB35" i="15" a="1"/>
  <c r="CB35" i="15" s="1"/>
  <c r="CR35" i="15" a="1"/>
  <c r="CR35" i="15" s="1"/>
  <c r="BE36" i="15" a="1"/>
  <c r="BE36" i="15" s="1"/>
  <c r="BT36" i="15" a="1"/>
  <c r="BT36" i="15" s="1"/>
  <c r="CF36" i="15" a="1"/>
  <c r="CF36" i="15" s="1"/>
  <c r="CU36" i="15" a="1"/>
  <c r="CU36" i="15" s="1"/>
  <c r="BG37" i="15" a="1"/>
  <c r="BG37" i="15" s="1"/>
  <c r="BV37" i="15" a="1"/>
  <c r="BV37" i="15" s="1"/>
  <c r="CI37" i="15" a="1"/>
  <c r="CI37" i="15" s="1"/>
  <c r="BD38" i="15" a="1"/>
  <c r="BD38" i="15" s="1"/>
  <c r="CA38" i="15" a="1"/>
  <c r="CA38" i="15" s="1"/>
  <c r="CH38" i="15" a="1"/>
  <c r="CH38" i="15" s="1"/>
  <c r="CM38" i="15" a="1"/>
  <c r="CM38" i="15" s="1"/>
  <c r="CT38" i="15" a="1"/>
  <c r="CT38" i="15" s="1"/>
  <c r="DA38" i="15" a="1"/>
  <c r="DA38" i="15" s="1"/>
  <c r="BG39" i="15" a="1"/>
  <c r="BG39" i="15" s="1"/>
  <c r="BU39" i="15" a="1"/>
  <c r="BU39" i="15" s="1"/>
  <c r="CB39" i="15" a="1"/>
  <c r="CB39" i="15" s="1"/>
  <c r="CJ39" i="15" a="1"/>
  <c r="CJ39" i="15" s="1"/>
  <c r="CR39" i="15" a="1"/>
  <c r="CR39" i="15" s="1"/>
  <c r="DD39" i="15" a="1"/>
  <c r="DD39" i="15" s="1"/>
  <c r="BJ40" i="15" a="1"/>
  <c r="BJ40" i="15" s="1"/>
  <c r="BQ40" i="15" a="1"/>
  <c r="BQ40" i="15" s="1"/>
  <c r="BY40" i="15" a="1"/>
  <c r="BY40" i="15" s="1"/>
  <c r="CG40" i="15" a="1"/>
  <c r="CG40" i="15" s="1"/>
  <c r="CU40" i="15" a="1"/>
  <c r="CU40" i="15" s="1"/>
  <c r="DC40" i="15" a="1"/>
  <c r="DC40" i="15" s="1"/>
  <c r="BI41" i="15" a="1"/>
  <c r="BI41" i="15" s="1"/>
  <c r="BV41" i="15" a="1"/>
  <c r="BV41" i="15" s="1"/>
  <c r="CC41" i="15" a="1"/>
  <c r="CC41" i="15" s="1"/>
  <c r="CK41" i="15" a="1"/>
  <c r="CK41" i="15" s="1"/>
  <c r="CS41" i="15" a="1"/>
  <c r="CS41" i="15" s="1"/>
  <c r="CY41" i="15" a="1"/>
  <c r="CY41" i="15" s="1"/>
  <c r="BF42" i="15" a="1"/>
  <c r="BF42" i="15" s="1"/>
  <c r="BN42" i="15" a="1"/>
  <c r="BN42" i="15" s="1"/>
  <c r="BS42" i="15" a="1"/>
  <c r="BS42" i="15" s="1"/>
  <c r="BZ42" i="15" a="1"/>
  <c r="BZ42" i="15" s="1"/>
  <c r="CG42" i="15" a="1"/>
  <c r="CG42" i="15" s="1"/>
  <c r="CM42" i="15" a="1"/>
  <c r="CM42" i="15" s="1"/>
  <c r="CU42" i="15" a="1"/>
  <c r="CU42" i="15" s="1"/>
  <c r="DA42" i="15" a="1"/>
  <c r="DA42" i="15" s="1"/>
  <c r="BG43" i="15" a="1"/>
  <c r="BG43" i="15" s="1"/>
  <c r="BO43" i="15" a="1"/>
  <c r="BO43" i="15" s="1"/>
  <c r="BW43" i="15" a="1"/>
  <c r="BW43" i="15" s="1"/>
  <c r="CD43" i="15" a="1"/>
  <c r="CD43" i="15" s="1"/>
  <c r="CL43" i="15" a="1"/>
  <c r="CL43" i="15" s="1"/>
  <c r="CS43" i="15" a="1"/>
  <c r="CS43" i="15" s="1"/>
  <c r="CZ43" i="15" a="1"/>
  <c r="CZ43" i="15" s="1"/>
  <c r="BF44" i="15" a="1"/>
  <c r="BF44" i="15" s="1"/>
  <c r="BN44" i="15" a="1"/>
  <c r="BN44" i="15" s="1"/>
  <c r="BV44" i="15" a="1"/>
  <c r="BV44" i="15" s="1"/>
  <c r="CB44" i="15" a="1"/>
  <c r="CB44" i="15" s="1"/>
  <c r="CH44" i="15" a="1"/>
  <c r="CH44" i="15" s="1"/>
  <c r="CV44" i="15" a="1"/>
  <c r="CV44" i="15" s="1"/>
  <c r="DC44" i="15" a="1"/>
  <c r="DC44" i="15" s="1"/>
  <c r="BJ45" i="15" a="1"/>
  <c r="BJ45" i="15" s="1"/>
  <c r="BQ45" i="15" a="1"/>
  <c r="BQ45" i="15" s="1"/>
  <c r="BX45" i="15" a="1"/>
  <c r="BX45" i="15" s="1"/>
  <c r="CF45" i="15" a="1"/>
  <c r="CF45" i="15" s="1"/>
  <c r="CM45" i="15" a="1"/>
  <c r="CM45" i="15" s="1"/>
  <c r="CU45" i="15" a="1"/>
  <c r="CU45" i="15" s="1"/>
  <c r="DB45" i="15" a="1"/>
  <c r="DB45" i="15" s="1"/>
  <c r="BI46" i="15" a="1"/>
  <c r="BI46" i="15" s="1"/>
  <c r="BP46" i="15" a="1"/>
  <c r="BP46" i="15" s="1"/>
  <c r="BX46" i="15" a="1"/>
  <c r="BX46" i="15" s="1"/>
  <c r="CE46" i="15" a="1"/>
  <c r="CE46" i="15" s="1"/>
  <c r="CL46" i="15" a="1"/>
  <c r="CL46" i="15" s="1"/>
  <c r="CY46" i="15" a="1"/>
  <c r="CY46" i="15" s="1"/>
  <c r="BE47" i="15" a="1"/>
  <c r="BE47" i="15" s="1"/>
  <c r="BK47" i="15" a="1"/>
  <c r="BK47" i="15" s="1"/>
  <c r="BS47" i="15" a="1"/>
  <c r="BS47" i="15" s="1"/>
  <c r="BY47" i="15" a="1"/>
  <c r="BY47" i="15" s="1"/>
  <c r="CF47" i="15" a="1"/>
  <c r="CF47" i="15" s="1"/>
  <c r="CM47" i="15" a="1"/>
  <c r="CM47" i="15" s="1"/>
  <c r="CR47" i="15" a="1"/>
  <c r="CR47" i="15" s="1"/>
  <c r="CZ47" i="15" a="1"/>
  <c r="CZ47" i="15" s="1"/>
  <c r="BG48" i="15" a="1"/>
  <c r="BG48" i="15" s="1"/>
  <c r="BU48" i="15" a="1"/>
  <c r="BU48" i="15" s="1"/>
  <c r="CB48" i="15" a="1"/>
  <c r="CB48" i="15" s="1"/>
  <c r="CI48" i="15" a="1"/>
  <c r="CI48" i="15" s="1"/>
  <c r="CQ48" i="15" a="1"/>
  <c r="CQ48" i="15" s="1"/>
  <c r="CX48" i="15" a="1"/>
  <c r="CX48" i="15" s="1"/>
  <c r="BD49" i="15" a="1"/>
  <c r="BD49" i="15" s="1"/>
  <c r="BK49" i="15" a="1"/>
  <c r="BK49" i="15" s="1"/>
  <c r="BR49" i="15" a="1"/>
  <c r="BR49" i="15" s="1"/>
  <c r="CL49" i="15" a="1"/>
  <c r="CL49" i="15" s="1"/>
  <c r="DA49" i="15" a="1"/>
  <c r="DA49" i="15" s="1"/>
  <c r="BG50" i="15" a="1"/>
  <c r="BG50" i="15" s="1"/>
  <c r="BM50" i="15" a="1"/>
  <c r="BM50" i="15" s="1"/>
  <c r="CH50" i="15" a="1"/>
  <c r="CH50" i="15" s="1"/>
  <c r="CU50" i="15" a="1"/>
  <c r="CU50" i="15" s="1"/>
  <c r="DC50" i="15" a="1"/>
  <c r="DC50" i="15" s="1"/>
  <c r="BJ51" i="15" a="1"/>
  <c r="BJ51" i="15" s="1"/>
  <c r="BQ51" i="15" a="1"/>
  <c r="BQ51" i="15" s="1"/>
  <c r="CE51" i="15" a="1"/>
  <c r="CE51" i="15" s="1"/>
  <c r="CM51" i="15" a="1"/>
  <c r="CM51" i="15" s="1"/>
  <c r="CR51" i="15" a="1"/>
  <c r="CR51" i="15" s="1"/>
  <c r="DD51" i="15" a="1"/>
  <c r="DD51" i="15" s="1"/>
  <c r="BI52" i="15" a="1"/>
  <c r="BI52" i="15" s="1"/>
  <c r="BO52" i="15" a="1"/>
  <c r="BO52" i="15" s="1"/>
  <c r="BW52" i="15" a="1"/>
  <c r="BW52" i="15" s="1"/>
  <c r="CD52" i="15" a="1"/>
  <c r="CD52" i="15" s="1"/>
  <c r="CL52" i="15" a="1"/>
  <c r="CL52" i="15" s="1"/>
  <c r="CT52" i="15" a="1"/>
  <c r="CT52" i="15" s="1"/>
  <c r="DB52" i="15" a="1"/>
  <c r="DB52" i="15" s="1"/>
  <c r="BI53" i="15" a="1"/>
  <c r="BI53" i="15" s="1"/>
  <c r="BQ53" i="15" a="1"/>
  <c r="BQ53" i="15" s="1"/>
  <c r="BY53" i="15" a="1"/>
  <c r="BY53" i="15" s="1"/>
  <c r="CG53" i="15" a="1"/>
  <c r="CG53" i="15" s="1"/>
  <c r="CO53" i="15" a="1"/>
  <c r="CO53" i="15" s="1"/>
  <c r="CW53" i="15" a="1"/>
  <c r="CW53" i="15" s="1"/>
  <c r="BD54" i="15" a="1"/>
  <c r="BD54" i="15" s="1"/>
  <c r="BL54" i="15" a="1"/>
  <c r="BL54" i="15" s="1"/>
  <c r="BT54" i="15" a="1"/>
  <c r="BT54" i="15" s="1"/>
  <c r="CB54" i="15" a="1"/>
  <c r="CB54" i="15" s="1"/>
  <c r="CJ54" i="15" a="1"/>
  <c r="CJ54" i="15" s="1"/>
  <c r="CR54" i="15" a="1"/>
  <c r="CR54" i="15" s="1"/>
  <c r="CZ54" i="15" a="1"/>
  <c r="CZ54" i="15" s="1"/>
  <c r="U15" i="15" a="1"/>
  <c r="U15" i="15" s="1"/>
  <c r="CB15" i="15" a="1"/>
  <c r="CB15" i="15" s="1"/>
  <c r="CO17" i="15" a="1"/>
  <c r="CO17" i="15" s="1"/>
  <c r="CZ19" i="15" a="1"/>
  <c r="CZ19" i="15" s="1"/>
  <c r="BG22" i="15" a="1"/>
  <c r="BG22" i="15" s="1"/>
  <c r="BZ26" i="15" a="1"/>
  <c r="BZ26" i="15" s="1"/>
  <c r="CK27" i="15" a="1"/>
  <c r="CK27" i="15" s="1"/>
  <c r="CS28" i="15" a="1"/>
  <c r="CS28" i="15" s="1"/>
  <c r="DA29" i="15" a="1"/>
  <c r="DA29" i="15" s="1"/>
  <c r="CT30" i="15" a="1"/>
  <c r="CT30" i="15" s="1"/>
  <c r="CO31" i="15" a="1"/>
  <c r="CO31" i="15" s="1"/>
  <c r="CV32" i="15" a="1"/>
  <c r="CV32" i="15" s="1"/>
  <c r="BW33" i="15" a="1"/>
  <c r="BW33" i="15" s="1"/>
  <c r="BW34" i="15" a="1"/>
  <c r="BW34" i="15" s="1"/>
  <c r="CZ34" i="15" a="1"/>
  <c r="CZ34" i="15" s="1"/>
  <c r="BX35" i="15" a="1"/>
  <c r="BX35" i="15" s="1"/>
  <c r="DA35" i="15" a="1"/>
  <c r="DA35" i="15" s="1"/>
  <c r="BD37" i="15" a="1"/>
  <c r="BD37" i="15" s="1"/>
  <c r="CF37" i="15" a="1"/>
  <c r="CF37" i="15" s="1"/>
  <c r="BZ38" i="15" a="1"/>
  <c r="BZ38" i="15" s="1"/>
  <c r="CZ38" i="15" a="1"/>
  <c r="CZ38" i="15" s="1"/>
  <c r="BN39" i="15" a="1"/>
  <c r="BN39" i="15" s="1"/>
  <c r="CA39" i="15" a="1"/>
  <c r="CA39" i="15" s="1"/>
  <c r="CQ39" i="15" a="1"/>
  <c r="CQ39" i="15" s="1"/>
  <c r="DC39" i="15" a="1"/>
  <c r="DC39" i="15" s="1"/>
  <c r="BP40" i="15" a="1"/>
  <c r="BP40" i="15" s="1"/>
  <c r="CF40" i="15" a="1"/>
  <c r="CF40" i="15" s="1"/>
  <c r="CT40" i="15" a="1"/>
  <c r="CT40" i="15" s="1"/>
  <c r="BH41" i="15" a="1"/>
  <c r="BH41" i="15" s="1"/>
  <c r="BU41" i="15" a="1"/>
  <c r="BU41" i="15" s="1"/>
  <c r="CJ41" i="15" a="1"/>
  <c r="CJ41" i="15" s="1"/>
  <c r="BM42" i="15" a="1"/>
  <c r="BM42" i="15" s="1"/>
  <c r="BY42" i="15" a="1"/>
  <c r="BY42" i="15" s="1"/>
  <c r="CL42" i="15" a="1"/>
  <c r="CL42" i="15" s="1"/>
  <c r="CZ42" i="15" a="1"/>
  <c r="CZ42" i="15" s="1"/>
  <c r="BN43" i="15" a="1"/>
  <c r="BN43" i="15" s="1"/>
  <c r="CC43" i="15" a="1"/>
  <c r="CC43" i="15" s="1"/>
  <c r="BE44" i="15" a="1"/>
  <c r="BE44" i="15" s="1"/>
  <c r="BU44" i="15" a="1"/>
  <c r="BU44" i="15" s="1"/>
  <c r="CG44" i="15" a="1"/>
  <c r="CG44" i="15" s="1"/>
  <c r="CU44" i="15" a="1"/>
  <c r="CU44" i="15" s="1"/>
  <c r="BI45" i="15" a="1"/>
  <c r="BI45" i="15" s="1"/>
  <c r="BW45" i="15" a="1"/>
  <c r="BW45" i="15" s="1"/>
  <c r="CL45" i="15" a="1"/>
  <c r="CL45" i="15" s="1"/>
  <c r="DA45" i="15" a="1"/>
  <c r="DA45" i="15" s="1"/>
  <c r="BO46" i="15" a="1"/>
  <c r="BO46" i="15" s="1"/>
  <c r="CR46" i="15" a="1"/>
  <c r="CR46" i="15" s="1"/>
  <c r="BD47" i="15" a="1"/>
  <c r="BD47" i="15" s="1"/>
  <c r="BR47" i="15" a="1"/>
  <c r="BR47" i="15" s="1"/>
  <c r="CE47" i="15" a="1"/>
  <c r="CE47" i="15" s="1"/>
  <c r="BF48" i="15" a="1"/>
  <c r="BF48" i="15" s="1"/>
  <c r="CH48" i="15" a="1"/>
  <c r="CH48" i="15" s="1"/>
  <c r="CW48" i="15" a="1"/>
  <c r="CW48" i="15" s="1"/>
  <c r="BJ49" i="15" a="1"/>
  <c r="BJ49" i="15" s="1"/>
  <c r="BY49" i="15" a="1"/>
  <c r="BY49" i="15" s="1"/>
  <c r="CK49" i="15" a="1"/>
  <c r="CK49" i="15" s="1"/>
  <c r="CZ49" i="15" a="1"/>
  <c r="CZ49" i="15" s="1"/>
  <c r="BZ50" i="15" a="1"/>
  <c r="BZ50" i="15" s="1"/>
  <c r="CN50" i="15" a="1"/>
  <c r="CN50" i="15" s="1"/>
  <c r="DB50" i="15" a="1"/>
  <c r="DB50" i="15" s="1"/>
  <c r="BP51" i="15" a="1"/>
  <c r="BP51" i="15" s="1"/>
  <c r="CD51" i="15" a="1"/>
  <c r="CD51" i="15" s="1"/>
  <c r="CQ51" i="15" a="1"/>
  <c r="CQ51" i="15" s="1"/>
  <c r="BN52" i="15" a="1"/>
  <c r="BN52" i="15" s="1"/>
  <c r="CC52" i="15" a="1"/>
  <c r="CC52" i="15" s="1"/>
  <c r="CS52" i="15" a="1"/>
  <c r="CS52" i="15" s="1"/>
  <c r="BH53" i="15" a="1"/>
  <c r="BH53" i="15" s="1"/>
  <c r="BX53" i="15" a="1"/>
  <c r="BX53" i="15" s="1"/>
  <c r="CN53" i="15" a="1"/>
  <c r="CN53" i="15" s="1"/>
  <c r="DD53" i="15" a="1"/>
  <c r="DD53" i="15" s="1"/>
  <c r="BS54" i="15" a="1"/>
  <c r="BS54" i="15" s="1"/>
  <c r="CI54" i="15" a="1"/>
  <c r="CI54" i="15" s="1"/>
  <c r="CV54" i="15" a="1"/>
  <c r="CV54" i="15" s="1"/>
  <c r="W15" i="15" a="1"/>
  <c r="W15" i="15" s="1"/>
  <c r="AE15" i="15" a="1"/>
  <c r="AE15" i="15" s="1"/>
  <c r="AM15" i="15" a="1"/>
  <c r="AM15" i="15" s="1"/>
  <c r="AU15" i="15" a="1"/>
  <c r="AU15" i="15" s="1"/>
  <c r="BC15" i="15" a="1"/>
  <c r="BC15" i="15" s="1"/>
  <c r="Y16" i="15" a="1"/>
  <c r="Y16" i="15" s="1"/>
  <c r="AG16" i="15" a="1"/>
  <c r="AG16" i="15" s="1"/>
  <c r="AO16" i="15" a="1"/>
  <c r="AO16" i="15" s="1"/>
  <c r="AW16" i="15" a="1"/>
  <c r="AW16" i="15" s="1"/>
  <c r="S17" i="15" a="1"/>
  <c r="S17" i="15" s="1"/>
  <c r="AA17" i="15" a="1"/>
  <c r="AA17" i="15" s="1"/>
  <c r="AI17" i="15" a="1"/>
  <c r="AI17" i="15" s="1"/>
  <c r="AQ17" i="15" a="1"/>
  <c r="AQ17" i="15" s="1"/>
  <c r="AY17" i="15" a="1"/>
  <c r="AY17" i="15" s="1"/>
  <c r="U18" i="15" a="1"/>
  <c r="U18" i="15" s="1"/>
  <c r="AC18" i="15" a="1"/>
  <c r="AC18" i="15" s="1"/>
  <c r="AK18" i="15" a="1"/>
  <c r="AK18" i="15" s="1"/>
  <c r="AS18" i="15" a="1"/>
  <c r="AS18" i="15" s="1"/>
  <c r="BA18" i="15" a="1"/>
  <c r="BA18" i="15" s="1"/>
  <c r="W19" i="15" a="1"/>
  <c r="W19" i="15" s="1"/>
  <c r="AE19" i="15" a="1"/>
  <c r="AE19" i="15" s="1"/>
  <c r="AM19" i="15" a="1"/>
  <c r="AM19" i="15" s="1"/>
  <c r="AU19" i="15" a="1"/>
  <c r="AU19" i="15" s="1"/>
  <c r="BC19" i="15" a="1"/>
  <c r="BC19" i="15" s="1"/>
  <c r="X20" i="15" a="1"/>
  <c r="X20" i="15" s="1"/>
  <c r="AF20" i="15" a="1"/>
  <c r="AF20" i="15" s="1"/>
  <c r="AN20" i="15" a="1"/>
  <c r="AN20" i="15" s="1"/>
  <c r="AV20" i="15" a="1"/>
  <c r="AV20" i="15" s="1"/>
  <c r="R21" i="15" a="1"/>
  <c r="R21" i="15" s="1"/>
  <c r="Z21" i="15" a="1"/>
  <c r="Z21" i="15" s="1"/>
  <c r="AH21" i="15" a="1"/>
  <c r="AH21" i="15" s="1"/>
  <c r="AP21" i="15" a="1"/>
  <c r="AP21" i="15" s="1"/>
  <c r="AW21" i="15" a="1"/>
  <c r="AW21" i="15" s="1"/>
  <c r="R22" i="15" a="1"/>
  <c r="R22" i="15" s="1"/>
  <c r="X22" i="15" a="1"/>
  <c r="X22" i="15" s="1"/>
  <c r="AF22" i="15" a="1"/>
  <c r="AF22" i="15" s="1"/>
  <c r="AT22" i="15" a="1"/>
  <c r="AT22" i="15" s="1"/>
  <c r="BB22" i="15" a="1"/>
  <c r="BB22" i="15" s="1"/>
  <c r="AB23" i="15" a="1"/>
  <c r="AB23" i="15" s="1"/>
  <c r="AP23" i="15" a="1"/>
  <c r="AP23" i="15" s="1"/>
  <c r="R24" i="15" a="1"/>
  <c r="R24" i="15" s="1"/>
  <c r="Z24" i="15" a="1"/>
  <c r="Z24" i="15" s="1"/>
  <c r="AG24" i="15" a="1"/>
  <c r="AG24" i="15" s="1"/>
  <c r="AN24" i="15" a="1"/>
  <c r="AN24" i="15" s="1"/>
  <c r="AV24" i="15" a="1"/>
  <c r="AV24" i="15" s="1"/>
  <c r="BC24" i="15" a="1"/>
  <c r="BC24" i="15" s="1"/>
  <c r="X25" i="15" a="1"/>
  <c r="X25" i="15" s="1"/>
  <c r="AL25" i="15" a="1"/>
  <c r="AL25" i="15" s="1"/>
  <c r="AR25" i="15" a="1"/>
  <c r="AR25" i="15" s="1"/>
  <c r="AZ25" i="15" a="1"/>
  <c r="AZ25" i="15" s="1"/>
  <c r="U26" i="15" a="1"/>
  <c r="U26" i="15" s="1"/>
  <c r="AA26" i="15" a="1"/>
  <c r="AA26" i="15" s="1"/>
  <c r="AI26" i="15" a="1"/>
  <c r="AI26" i="15" s="1"/>
  <c r="AP26" i="15" a="1"/>
  <c r="AP26" i="15" s="1"/>
  <c r="AV26" i="15" a="1"/>
  <c r="AV26" i="15" s="1"/>
  <c r="BC26" i="15" a="1"/>
  <c r="BC26" i="15" s="1"/>
  <c r="Y27" i="15" a="1"/>
  <c r="Y27" i="15" s="1"/>
  <c r="AF27" i="15" a="1"/>
  <c r="AF27" i="15" s="1"/>
  <c r="AL27" i="15" a="1"/>
  <c r="AL27" i="15" s="1"/>
  <c r="AS27" i="15" a="1"/>
  <c r="AS27" i="15" s="1"/>
  <c r="AZ27" i="15" a="1"/>
  <c r="AZ27" i="15" s="1"/>
  <c r="V28" i="15" a="1"/>
  <c r="V28" i="15" s="1"/>
  <c r="AC28" i="15" a="1"/>
  <c r="AC28" i="15" s="1"/>
  <c r="AK28" i="15" a="1"/>
  <c r="AK28" i="15" s="1"/>
  <c r="AR28" i="15" a="1"/>
  <c r="AR28" i="15" s="1"/>
  <c r="AY28" i="15" a="1"/>
  <c r="AY28" i="15" s="1"/>
  <c r="U29" i="15" a="1"/>
  <c r="U29" i="15" s="1"/>
  <c r="AC29" i="15" a="1"/>
  <c r="AC29" i="15" s="1"/>
  <c r="AJ29" i="15" a="1"/>
  <c r="AJ29" i="15" s="1"/>
  <c r="AP29" i="15" a="1"/>
  <c r="AP29" i="15" s="1"/>
  <c r="AX29" i="15" a="1"/>
  <c r="AX29" i="15" s="1"/>
  <c r="T30" i="15" a="1"/>
  <c r="T30" i="15" s="1"/>
  <c r="Z30" i="15" a="1"/>
  <c r="Z30" i="15" s="1"/>
  <c r="AG30" i="15" a="1"/>
  <c r="AG30" i="15" s="1"/>
  <c r="AN30" i="15" a="1"/>
  <c r="AN30" i="15" s="1"/>
  <c r="AV30" i="15" a="1"/>
  <c r="AV30" i="15" s="1"/>
  <c r="BC30" i="15" a="1"/>
  <c r="BC30" i="15" s="1"/>
  <c r="X31" i="15" a="1"/>
  <c r="X31" i="15" s="1"/>
  <c r="DD15" i="15" a="1"/>
  <c r="DD15" i="15" s="1"/>
  <c r="BP18" i="15" a="1"/>
  <c r="BP18" i="15" s="1"/>
  <c r="CB20" i="15" a="1"/>
  <c r="CB20" i="15" s="1"/>
  <c r="CK22" i="15" a="1"/>
  <c r="CK22" i="15" s="1"/>
  <c r="CT24" i="15" a="1"/>
  <c r="CT24" i="15" s="1"/>
  <c r="CP26" i="15" a="1"/>
  <c r="CP26" i="15" s="1"/>
  <c r="CX27" i="15" a="1"/>
  <c r="CX27" i="15" s="1"/>
  <c r="BD29" i="15" a="1"/>
  <c r="BD29" i="15" s="1"/>
  <c r="BM30" i="15" a="1"/>
  <c r="BM30" i="15" s="1"/>
  <c r="BE31" i="15" a="1"/>
  <c r="BE31" i="15" s="1"/>
  <c r="CZ31" i="15" a="1"/>
  <c r="CZ31" i="15" s="1"/>
  <c r="CB32" i="15" a="1"/>
  <c r="CB32" i="15" s="1"/>
  <c r="DA32" i="15" a="1"/>
  <c r="DA32" i="15" s="1"/>
  <c r="CA33" i="15" a="1"/>
  <c r="CA33" i="15" s="1"/>
  <c r="CB34" i="15" a="1"/>
  <c r="CB34" i="15" s="1"/>
  <c r="BD35" i="15" a="1"/>
  <c r="BD35" i="15" s="1"/>
  <c r="CC35" i="15" a="1"/>
  <c r="CC35" i="15" s="1"/>
  <c r="BF36" i="15" a="1"/>
  <c r="BF36" i="15" s="1"/>
  <c r="CG36" i="15" a="1"/>
  <c r="CG36" i="15" s="1"/>
  <c r="BH37" i="15" a="1"/>
  <c r="BH37" i="15" s="1"/>
  <c r="CJ37" i="15" a="1"/>
  <c r="CJ37" i="15" s="1"/>
  <c r="BE38" i="15" a="1"/>
  <c r="BE38" i="15" s="1"/>
  <c r="CB38" i="15" a="1"/>
  <c r="CB38" i="15" s="1"/>
  <c r="CN38" i="15" a="1"/>
  <c r="CN38" i="15" s="1"/>
  <c r="DB38" i="15" a="1"/>
  <c r="DB38" i="15" s="1"/>
  <c r="BO39" i="15" a="1"/>
  <c r="BO39" i="15" s="1"/>
  <c r="CC39" i="15" a="1"/>
  <c r="CC39" i="15" s="1"/>
  <c r="CS39" i="15" a="1"/>
  <c r="CS39" i="15" s="1"/>
  <c r="BD40" i="15" a="1"/>
  <c r="BD40" i="15" s="1"/>
  <c r="BR40" i="15" a="1"/>
  <c r="BR40" i="15" s="1"/>
  <c r="CH40" i="15" a="1"/>
  <c r="CH40" i="15" s="1"/>
  <c r="CV40" i="15" a="1"/>
  <c r="CV40" i="15" s="1"/>
  <c r="BJ41" i="15" a="1"/>
  <c r="BJ41" i="15" s="1"/>
  <c r="BW41" i="15" a="1"/>
  <c r="BW41" i="15" s="1"/>
  <c r="CL41" i="15" a="1"/>
  <c r="CL41" i="15" s="1"/>
  <c r="CZ41" i="15" a="1"/>
  <c r="CZ41" i="15" s="1"/>
  <c r="CA42" i="15" a="1"/>
  <c r="CA42" i="15" s="1"/>
  <c r="CN42" i="15" a="1"/>
  <c r="CN42" i="15" s="1"/>
  <c r="DB42" i="15" a="1"/>
  <c r="DB42" i="15" s="1"/>
  <c r="BP43" i="15" a="1"/>
  <c r="BP43" i="15" s="1"/>
  <c r="CE43" i="15" a="1"/>
  <c r="CE43" i="15" s="1"/>
  <c r="CT43" i="15" a="1"/>
  <c r="CT43" i="15" s="1"/>
  <c r="BG44" i="15" a="1"/>
  <c r="BG44" i="15" s="1"/>
  <c r="BW44" i="15" a="1"/>
  <c r="BW44" i="15" s="1"/>
  <c r="CI44" i="15" a="1"/>
  <c r="CI44" i="15" s="1"/>
  <c r="CW44" i="15" a="1"/>
  <c r="CW44" i="15" s="1"/>
  <c r="BK45" i="15" a="1"/>
  <c r="BK45" i="15" s="1"/>
  <c r="BY45" i="15" a="1"/>
  <c r="BY45" i="15" s="1"/>
  <c r="CN45" i="15" a="1"/>
  <c r="CN45" i="15" s="1"/>
  <c r="DC45" i="15" a="1"/>
  <c r="DC45" i="15" s="1"/>
  <c r="BQ46" i="15" a="1"/>
  <c r="BQ46" i="15" s="1"/>
  <c r="CF46" i="15" a="1"/>
  <c r="CF46" i="15" s="1"/>
  <c r="CS46" i="15" a="1"/>
  <c r="CS46" i="15" s="1"/>
  <c r="BF47" i="15" a="1"/>
  <c r="BF47" i="15" s="1"/>
  <c r="CG47" i="15" a="1"/>
  <c r="CG47" i="15" s="1"/>
  <c r="CS47" i="15" a="1"/>
  <c r="CS47" i="15" s="1"/>
  <c r="BH48" i="15" a="1"/>
  <c r="BH48" i="15" s="1"/>
  <c r="BV48" i="15" a="1"/>
  <c r="BV48" i="15" s="1"/>
  <c r="CJ48" i="15" a="1"/>
  <c r="CJ48" i="15" s="1"/>
  <c r="CY48" i="15" a="1"/>
  <c r="CY48" i="15" s="1"/>
  <c r="BL49" i="15" a="1"/>
  <c r="BL49" i="15" s="1"/>
  <c r="BZ49" i="15" a="1"/>
  <c r="BZ49" i="15" s="1"/>
  <c r="CM49" i="15" a="1"/>
  <c r="CM49" i="15" s="1"/>
  <c r="DB49" i="15" a="1"/>
  <c r="DB49" i="15" s="1"/>
  <c r="BN50" i="15" a="1"/>
  <c r="BN50" i="15" s="1"/>
  <c r="CA50" i="15" a="1"/>
  <c r="CA50" i="15" s="1"/>
  <c r="CO50" i="15" a="1"/>
  <c r="CO50" i="15" s="1"/>
  <c r="DD50" i="15" a="1"/>
  <c r="DD50" i="15" s="1"/>
  <c r="BR51" i="15" a="1"/>
  <c r="BR51" i="15" s="1"/>
  <c r="CF51" i="15" a="1"/>
  <c r="CF51" i="15" s="1"/>
  <c r="CS51" i="15" a="1"/>
  <c r="CS51" i="15" s="1"/>
  <c r="BD52" i="15" a="1"/>
  <c r="BD52" i="15" s="1"/>
  <c r="BP52" i="15" a="1"/>
  <c r="BP52" i="15" s="1"/>
  <c r="CE52" i="15" a="1"/>
  <c r="CE52" i="15" s="1"/>
  <c r="CU52" i="15" a="1"/>
  <c r="CU52" i="15" s="1"/>
  <c r="BJ53" i="15" a="1"/>
  <c r="BJ53" i="15" s="1"/>
  <c r="BZ53" i="15" a="1"/>
  <c r="BZ53" i="15" s="1"/>
  <c r="CP53" i="15" a="1"/>
  <c r="CP53" i="15" s="1"/>
  <c r="BE54" i="15" a="1"/>
  <c r="BE54" i="15" s="1"/>
  <c r="BU54" i="15" a="1"/>
  <c r="BU54" i="15" s="1"/>
  <c r="CK54" i="15" a="1"/>
  <c r="CK54" i="15" s="1"/>
  <c r="CY54" i="15" a="1"/>
  <c r="CY54" i="15" s="1"/>
  <c r="X15" i="15" a="1"/>
  <c r="X15" i="15" s="1"/>
  <c r="AF15" i="15" a="1"/>
  <c r="AF15" i="15" s="1"/>
  <c r="AN15" i="15" a="1"/>
  <c r="AN15" i="15" s="1"/>
  <c r="AV15" i="15" a="1"/>
  <c r="AV15" i="15" s="1"/>
  <c r="R16" i="15" a="1"/>
  <c r="R16" i="15" s="1"/>
  <c r="Z16" i="15" a="1"/>
  <c r="Z16" i="15" s="1"/>
  <c r="AH16" i="15" a="1"/>
  <c r="AH16" i="15" s="1"/>
  <c r="AP16" i="15" a="1"/>
  <c r="AP16" i="15" s="1"/>
  <c r="AX16" i="15" a="1"/>
  <c r="AX16" i="15" s="1"/>
  <c r="T17" i="15" a="1"/>
  <c r="T17" i="15" s="1"/>
  <c r="AB17" i="15" a="1"/>
  <c r="AB17" i="15" s="1"/>
  <c r="AJ17" i="15" a="1"/>
  <c r="AJ17" i="15" s="1"/>
  <c r="AR17" i="15" a="1"/>
  <c r="AR17" i="15" s="1"/>
  <c r="AZ17" i="15" a="1"/>
  <c r="AZ17" i="15" s="1"/>
  <c r="V18" i="15" a="1"/>
  <c r="V18" i="15" s="1"/>
  <c r="AD18" i="15" a="1"/>
  <c r="AD18" i="15" s="1"/>
  <c r="AL18" i="15" a="1"/>
  <c r="AL18" i="15" s="1"/>
  <c r="AT18" i="15" a="1"/>
  <c r="AT18" i="15" s="1"/>
  <c r="BB18" i="15" a="1"/>
  <c r="BB18" i="15" s="1"/>
  <c r="X19" i="15" a="1"/>
  <c r="X19" i="15" s="1"/>
  <c r="AF19" i="15" a="1"/>
  <c r="AF19" i="15" s="1"/>
  <c r="AN19" i="15" a="1"/>
  <c r="AN19" i="15" s="1"/>
  <c r="AV19" i="15" a="1"/>
  <c r="AV19" i="15" s="1"/>
  <c r="R20" i="15" a="1"/>
  <c r="R20" i="15" s="1"/>
  <c r="Y20" i="15" a="1"/>
  <c r="Y20" i="15" s="1"/>
  <c r="AG20" i="15" a="1"/>
  <c r="AG20" i="15" s="1"/>
  <c r="AO20" i="15" a="1"/>
  <c r="AO20" i="15" s="1"/>
  <c r="AW20" i="15" a="1"/>
  <c r="AW20" i="15" s="1"/>
  <c r="S21" i="15" a="1"/>
  <c r="S21" i="15" s="1"/>
  <c r="AA21" i="15" a="1"/>
  <c r="AA21" i="15" s="1"/>
  <c r="AI21" i="15" a="1"/>
  <c r="AI21" i="15" s="1"/>
  <c r="AQ21" i="15" a="1"/>
  <c r="AQ21" i="15" s="1"/>
  <c r="AX21" i="15" a="1"/>
  <c r="AX21" i="15" s="1"/>
  <c r="S22" i="15" a="1"/>
  <c r="S22" i="15" s="1"/>
  <c r="Y22" i="15" a="1"/>
  <c r="Y22" i="15" s="1"/>
  <c r="AG22" i="15" a="1"/>
  <c r="AG22" i="15" s="1"/>
  <c r="AM22" i="15" a="1"/>
  <c r="AM22" i="15" s="1"/>
  <c r="AU22" i="15" a="1"/>
  <c r="AU22" i="15" s="1"/>
  <c r="BC22" i="15" a="1"/>
  <c r="BC22" i="15" s="1"/>
  <c r="V23" i="15" a="1"/>
  <c r="V23" i="15" s="1"/>
  <c r="AC23" i="15" a="1"/>
  <c r="AC23" i="15" s="1"/>
  <c r="AI23" i="15" a="1"/>
  <c r="AI23" i="15" s="1"/>
  <c r="AQ23" i="15" a="1"/>
  <c r="AQ23" i="15" s="1"/>
  <c r="AX23" i="15" a="1"/>
  <c r="AX23" i="15" s="1"/>
  <c r="S24" i="15" a="1"/>
  <c r="S24" i="15" s="1"/>
  <c r="AA24" i="15" a="1"/>
  <c r="AA24" i="15" s="1"/>
  <c r="AH24" i="15" a="1"/>
  <c r="AH24" i="15" s="1"/>
  <c r="AO24" i="15" a="1"/>
  <c r="AO24" i="15" s="1"/>
  <c r="AW24" i="15" a="1"/>
  <c r="AW24" i="15" s="1"/>
  <c r="R25" i="15" a="1"/>
  <c r="R25" i="15" s="1"/>
  <c r="Y25" i="15" a="1"/>
  <c r="Y25" i="15" s="1"/>
  <c r="AF25" i="15" a="1"/>
  <c r="AF25" i="15" s="1"/>
  <c r="AM25" i="15" a="1"/>
  <c r="AM25" i="15" s="1"/>
  <c r="AS25" i="15" a="1"/>
  <c r="AS25" i="15" s="1"/>
  <c r="V26" i="15" a="1"/>
  <c r="V26" i="15" s="1"/>
  <c r="AB26" i="15" a="1"/>
  <c r="AB26" i="15" s="1"/>
  <c r="BD16" i="15" a="1"/>
  <c r="BD16" i="15" s="1"/>
  <c r="BQ18" i="15" a="1"/>
  <c r="BQ18" i="15" s="1"/>
  <c r="CC20" i="15" a="1"/>
  <c r="CC20" i="15" s="1"/>
  <c r="CL22" i="15" a="1"/>
  <c r="CL22" i="15" s="1"/>
  <c r="CU24" i="15" a="1"/>
  <c r="CU24" i="15" s="1"/>
  <c r="CQ26" i="15" a="1"/>
  <c r="CQ26" i="15" s="1"/>
  <c r="CY27" i="15" a="1"/>
  <c r="CY27" i="15" s="1"/>
  <c r="BE29" i="15" a="1"/>
  <c r="BE29" i="15" s="1"/>
  <c r="BF31" i="15" a="1"/>
  <c r="BF31" i="15" s="1"/>
  <c r="DA31" i="15" a="1"/>
  <c r="DA31" i="15" s="1"/>
  <c r="CC32" i="15" a="1"/>
  <c r="CC32" i="15" s="1"/>
  <c r="CB33" i="15" a="1"/>
  <c r="CB33" i="15" s="1"/>
  <c r="DA33" i="15" a="1"/>
  <c r="DA33" i="15" s="1"/>
  <c r="CC34" i="15" a="1"/>
  <c r="CC34" i="15" s="1"/>
  <c r="CD35" i="15" a="1"/>
  <c r="CD35" i="15" s="1"/>
  <c r="BG36" i="15" a="1"/>
  <c r="BG36" i="15" s="1"/>
  <c r="BI37" i="15" a="1"/>
  <c r="BI37" i="15" s="1"/>
  <c r="BF38" i="15" a="1"/>
  <c r="BF38" i="15" s="1"/>
  <c r="CC38" i="15" a="1"/>
  <c r="CC38" i="15" s="1"/>
  <c r="CO38" i="15" a="1"/>
  <c r="CO38" i="15" s="1"/>
  <c r="DC38" i="15" a="1"/>
  <c r="DC38" i="15" s="1"/>
  <c r="BP39" i="15" a="1"/>
  <c r="BP39" i="15" s="1"/>
  <c r="CD39" i="15" a="1"/>
  <c r="CD39" i="15" s="1"/>
  <c r="CT39" i="15" a="1"/>
  <c r="CT39" i="15" s="1"/>
  <c r="BS40" i="15" a="1"/>
  <c r="BS40" i="15" s="1"/>
  <c r="CI40" i="15" a="1"/>
  <c r="CI40" i="15" s="1"/>
  <c r="CW40" i="15" a="1"/>
  <c r="CW40" i="15" s="1"/>
  <c r="BK41" i="15" a="1"/>
  <c r="BK41" i="15" s="1"/>
  <c r="BX41" i="15" a="1"/>
  <c r="BX41" i="15" s="1"/>
  <c r="CM41" i="15" a="1"/>
  <c r="CM41" i="15" s="1"/>
  <c r="DA41" i="15" a="1"/>
  <c r="DA41" i="15" s="1"/>
  <c r="BO42" i="15" a="1"/>
  <c r="BO42" i="15" s="1"/>
  <c r="CO42" i="15" a="1"/>
  <c r="CO42" i="15" s="1"/>
  <c r="DC42" i="15" a="1"/>
  <c r="DC42" i="15" s="1"/>
  <c r="BQ43" i="15" a="1"/>
  <c r="BQ43" i="15" s="1"/>
  <c r="CF43" i="15" a="1"/>
  <c r="CF43" i="15" s="1"/>
  <c r="CU43" i="15" a="1"/>
  <c r="CU43" i="15" s="1"/>
  <c r="BH44" i="15" a="1"/>
  <c r="BH44" i="15" s="1"/>
  <c r="BX44" i="15" a="1"/>
  <c r="BX44" i="15" s="1"/>
  <c r="CJ44" i="15" a="1"/>
  <c r="CJ44" i="15" s="1"/>
  <c r="CX44" i="15" a="1"/>
  <c r="CX44" i="15" s="1"/>
  <c r="BL45" i="15" a="1"/>
  <c r="BL45" i="15" s="1"/>
  <c r="BZ45" i="15" a="1"/>
  <c r="BZ45" i="15" s="1"/>
  <c r="CO45" i="15" a="1"/>
  <c r="CO45" i="15" s="1"/>
  <c r="DD45" i="15" a="1"/>
  <c r="DD45" i="15" s="1"/>
  <c r="BR46" i="15" a="1"/>
  <c r="BR46" i="15" s="1"/>
  <c r="CT46" i="15" a="1"/>
  <c r="CT46" i="15" s="1"/>
  <c r="BG47" i="15" a="1"/>
  <c r="BG47" i="15" s="1"/>
  <c r="BT47" i="15" a="1"/>
  <c r="BT47" i="15" s="1"/>
  <c r="CH47" i="15" a="1"/>
  <c r="CH47" i="15" s="1"/>
  <c r="CT47" i="15" a="1"/>
  <c r="CT47" i="15" s="1"/>
  <c r="BI48" i="15" a="1"/>
  <c r="BI48" i="15" s="1"/>
  <c r="CK48" i="15" a="1"/>
  <c r="CK48" i="15" s="1"/>
  <c r="CZ48" i="15" a="1"/>
  <c r="CZ48" i="15" s="1"/>
  <c r="BM49" i="15" a="1"/>
  <c r="BM49" i="15" s="1"/>
  <c r="CA49" i="15" a="1"/>
  <c r="CA49" i="15" s="1"/>
  <c r="CN49" i="15" a="1"/>
  <c r="CN49" i="15" s="1"/>
  <c r="DC49" i="15" a="1"/>
  <c r="DC49" i="15" s="1"/>
  <c r="BO50" i="15" a="1"/>
  <c r="BO50" i="15" s="1"/>
  <c r="CB50" i="15" a="1"/>
  <c r="CB50" i="15" s="1"/>
  <c r="CP50" i="15" a="1"/>
  <c r="CP50" i="15" s="1"/>
  <c r="BD51" i="15" a="1"/>
  <c r="BD51" i="15" s="1"/>
  <c r="BS51" i="15" a="1"/>
  <c r="BS51" i="15" s="1"/>
  <c r="CG51" i="15" a="1"/>
  <c r="CG51" i="15" s="1"/>
  <c r="CT51" i="15" a="1"/>
  <c r="CT51" i="15" s="1"/>
  <c r="BE52" i="15" a="1"/>
  <c r="BE52" i="15" s="1"/>
  <c r="BQ52" i="15" a="1"/>
  <c r="BQ52" i="15" s="1"/>
  <c r="CF52" i="15" a="1"/>
  <c r="CF52" i="15" s="1"/>
  <c r="CV52" i="15" a="1"/>
  <c r="CV52" i="15" s="1"/>
  <c r="BK53" i="15" a="1"/>
  <c r="BK53" i="15" s="1"/>
  <c r="CA53" i="15" a="1"/>
  <c r="CA53" i="15" s="1"/>
  <c r="CQ53" i="15" a="1"/>
  <c r="CQ53" i="15" s="1"/>
  <c r="BF54" i="15" a="1"/>
  <c r="BF54" i="15" s="1"/>
  <c r="BV54" i="15" a="1"/>
  <c r="BV54" i="15" s="1"/>
  <c r="CL54" i="15" a="1"/>
  <c r="CL54" i="15" s="1"/>
  <c r="DA54" i="15" a="1"/>
  <c r="DA54" i="15" s="1"/>
  <c r="Y15" i="15" a="1"/>
  <c r="Y15" i="15" s="1"/>
  <c r="AG15" i="15" a="1"/>
  <c r="AG15" i="15" s="1"/>
  <c r="AO15" i="15" a="1"/>
  <c r="AO15" i="15" s="1"/>
  <c r="AW15" i="15" a="1"/>
  <c r="AW15" i="15" s="1"/>
  <c r="S16" i="15" a="1"/>
  <c r="S16" i="15" s="1"/>
  <c r="AA16" i="15" a="1"/>
  <c r="AA16" i="15" s="1"/>
  <c r="AI16" i="15" a="1"/>
  <c r="AI16" i="15" s="1"/>
  <c r="AQ16" i="15" a="1"/>
  <c r="AQ16" i="15" s="1"/>
  <c r="AY16" i="15" a="1"/>
  <c r="AY16" i="15" s="1"/>
  <c r="U17" i="15" a="1"/>
  <c r="U17" i="15" s="1"/>
  <c r="AC17" i="15" a="1"/>
  <c r="AC17" i="15" s="1"/>
  <c r="AK17" i="15" a="1"/>
  <c r="AK17" i="15" s="1"/>
  <c r="AS17" i="15" a="1"/>
  <c r="AS17" i="15" s="1"/>
  <c r="BA17" i="15" a="1"/>
  <c r="BA17" i="15" s="1"/>
  <c r="W18" i="15" a="1"/>
  <c r="W18" i="15" s="1"/>
  <c r="AE18" i="15" a="1"/>
  <c r="AE18" i="15" s="1"/>
  <c r="AM18" i="15" a="1"/>
  <c r="AM18" i="15" s="1"/>
  <c r="AU18" i="15" a="1"/>
  <c r="AU18" i="15" s="1"/>
  <c r="BC18" i="15" a="1"/>
  <c r="BC18" i="15" s="1"/>
  <c r="Y19" i="15" a="1"/>
  <c r="Y19" i="15" s="1"/>
  <c r="AG19" i="15" a="1"/>
  <c r="AG19" i="15" s="1"/>
  <c r="AO19" i="15" a="1"/>
  <c r="AO19" i="15" s="1"/>
  <c r="AW19" i="15" a="1"/>
  <c r="AW19" i="15" s="1"/>
  <c r="S20" i="15" a="1"/>
  <c r="S20" i="15" s="1"/>
  <c r="Z20" i="15" a="1"/>
  <c r="Z20" i="15" s="1"/>
  <c r="AH20" i="15" a="1"/>
  <c r="AH20" i="15" s="1"/>
  <c r="AP20" i="15" a="1"/>
  <c r="AP20" i="15" s="1"/>
  <c r="AX20" i="15" a="1"/>
  <c r="AX20" i="15" s="1"/>
  <c r="T21" i="15" a="1"/>
  <c r="T21" i="15" s="1"/>
  <c r="AB21" i="15" a="1"/>
  <c r="AB21" i="15" s="1"/>
  <c r="AJ21" i="15" a="1"/>
  <c r="AJ21" i="15" s="1"/>
  <c r="AR21" i="15" a="1"/>
  <c r="AR21" i="15" s="1"/>
  <c r="Z22" i="15" a="1"/>
  <c r="Z22" i="15" s="1"/>
  <c r="AH22" i="15" a="1"/>
  <c r="AH22" i="15" s="1"/>
  <c r="AN22" i="15" a="1"/>
  <c r="AN22" i="15" s="1"/>
  <c r="AV22" i="15" a="1"/>
  <c r="AV22" i="15" s="1"/>
  <c r="R23" i="15" a="1"/>
  <c r="R23" i="15" s="1"/>
  <c r="W23" i="15" a="1"/>
  <c r="W23" i="15" s="1"/>
  <c r="AD23" i="15" a="1"/>
  <c r="AD23" i="15" s="1"/>
  <c r="AJ23" i="15" a="1"/>
  <c r="AJ23" i="15" s="1"/>
  <c r="AR23" i="15" a="1"/>
  <c r="AR23" i="15" s="1"/>
  <c r="AY23" i="15" a="1"/>
  <c r="AY23" i="15" s="1"/>
  <c r="T24" i="15" a="1"/>
  <c r="T24" i="15" s="1"/>
  <c r="AB24" i="15" a="1"/>
  <c r="AB24" i="15" s="1"/>
  <c r="AI24" i="15" a="1"/>
  <c r="AI24" i="15" s="1"/>
  <c r="AP24" i="15" a="1"/>
  <c r="AP24" i="15" s="1"/>
  <c r="S25" i="15" a="1"/>
  <c r="S25" i="15" s="1"/>
  <c r="Z25" i="15" a="1"/>
  <c r="Z25" i="15" s="1"/>
  <c r="AG25" i="15" a="1"/>
  <c r="AG25" i="15" s="1"/>
  <c r="AT25" i="15" a="1"/>
  <c r="AT25" i="15" s="1"/>
  <c r="BA25" i="15" a="1"/>
  <c r="BA25" i="15" s="1"/>
  <c r="AC26" i="15" a="1"/>
  <c r="AC26" i="15" s="1"/>
  <c r="AK26" i="15" a="1"/>
  <c r="AK26" i="15" s="1"/>
  <c r="AR26" i="15" a="1"/>
  <c r="AR26" i="15" s="1"/>
  <c r="AX26" i="15" a="1"/>
  <c r="AX26" i="15" s="1"/>
  <c r="S27" i="15" a="1"/>
  <c r="S27" i="15" s="1"/>
  <c r="AA27" i="15" a="1"/>
  <c r="AA27" i="15" s="1"/>
  <c r="AG27" i="15" a="1"/>
  <c r="AG27" i="15" s="1"/>
  <c r="AN27" i="15" a="1"/>
  <c r="AN27" i="15" s="1"/>
  <c r="AU27" i="15" a="1"/>
  <c r="AU27" i="15" s="1"/>
  <c r="BB27" i="15" a="1"/>
  <c r="BB27" i="15" s="1"/>
  <c r="W28" i="15" a="1"/>
  <c r="W28" i="15" s="1"/>
  <c r="AE28" i="15" a="1"/>
  <c r="AE28" i="15" s="1"/>
  <c r="AM28" i="15" a="1"/>
  <c r="AM28" i="15" s="1"/>
  <c r="AT28" i="15" a="1"/>
  <c r="AT28" i="15" s="1"/>
  <c r="BA28" i="15" a="1"/>
  <c r="BA28" i="15" s="1"/>
  <c r="W29" i="15" a="1"/>
  <c r="W29" i="15" s="1"/>
  <c r="AR29" i="15" a="1"/>
  <c r="AR29" i="15" s="1"/>
  <c r="AZ29" i="15" a="1"/>
  <c r="AZ29" i="15" s="1"/>
  <c r="U30" i="15" a="1"/>
  <c r="U30" i="15" s="1"/>
  <c r="AB30" i="15" a="1"/>
  <c r="AB30" i="15" s="1"/>
  <c r="AI30" i="15" a="1"/>
  <c r="AI30" i="15" s="1"/>
  <c r="AP30" i="15" a="1"/>
  <c r="AP30" i="15" s="1"/>
  <c r="AX30" i="15" a="1"/>
  <c r="AX30" i="15" s="1"/>
  <c r="AF31" i="15" a="1"/>
  <c r="AF31" i="15" s="1"/>
  <c r="AN31" i="15" a="1"/>
  <c r="AN31" i="15" s="1"/>
  <c r="BA31" i="15" a="1"/>
  <c r="BA31" i="15" s="1"/>
  <c r="AA32" i="15" a="1"/>
  <c r="AA32" i="15" s="1"/>
  <c r="BE16" i="15" a="1"/>
  <c r="BE16" i="15" s="1"/>
  <c r="BR18" i="15" a="1"/>
  <c r="BR18" i="15" s="1"/>
  <c r="CD20" i="15" a="1"/>
  <c r="CD20" i="15" s="1"/>
  <c r="CM22" i="15" a="1"/>
  <c r="CM22" i="15" s="1"/>
  <c r="CV24" i="15" a="1"/>
  <c r="CV24" i="15" s="1"/>
  <c r="CR26" i="15" a="1"/>
  <c r="CR26" i="15" s="1"/>
  <c r="CZ27" i="15" a="1"/>
  <c r="CZ27" i="15" s="1"/>
  <c r="BF29" i="15" a="1"/>
  <c r="BF29" i="15" s="1"/>
  <c r="BN30" i="15" a="1"/>
  <c r="BN30" i="15" s="1"/>
  <c r="BG31" i="15" a="1"/>
  <c r="BG31" i="15" s="1"/>
  <c r="DB31" i="15" a="1"/>
  <c r="DB31" i="15" s="1"/>
  <c r="DB32" i="15" a="1"/>
  <c r="DB32" i="15" s="1"/>
  <c r="CC33" i="15" a="1"/>
  <c r="CC33" i="15" s="1"/>
  <c r="DB33" i="15" a="1"/>
  <c r="DB33" i="15" s="1"/>
  <c r="CD34" i="15" a="1"/>
  <c r="CD34" i="15" s="1"/>
  <c r="BE35" i="15" a="1"/>
  <c r="BE35" i="15" s="1"/>
  <c r="CE35" i="15" a="1"/>
  <c r="CE35" i="15" s="1"/>
  <c r="BH36" i="15" a="1"/>
  <c r="BH36" i="15" s="1"/>
  <c r="CH36" i="15" a="1"/>
  <c r="CH36" i="15" s="1"/>
  <c r="BJ37" i="15" a="1"/>
  <c r="BJ37" i="15" s="1"/>
  <c r="CK37" i="15" a="1"/>
  <c r="CK37" i="15" s="1"/>
  <c r="BG38" i="15" a="1"/>
  <c r="BG38" i="15" s="1"/>
  <c r="CP38" i="15" a="1"/>
  <c r="CP38" i="15" s="1"/>
  <c r="BQ39" i="15" a="1"/>
  <c r="BQ39" i="15" s="1"/>
  <c r="CE39" i="15" a="1"/>
  <c r="CE39" i="15" s="1"/>
  <c r="BE40" i="15" a="1"/>
  <c r="BE40" i="15" s="1"/>
  <c r="BT40" i="15" a="1"/>
  <c r="BT40" i="15" s="1"/>
  <c r="CJ40" i="15" a="1"/>
  <c r="CJ40" i="15" s="1"/>
  <c r="CX40" i="15" a="1"/>
  <c r="CX40" i="15" s="1"/>
  <c r="BL41" i="15" a="1"/>
  <c r="BL41" i="15" s="1"/>
  <c r="CN41" i="15" a="1"/>
  <c r="CN41" i="15" s="1"/>
  <c r="DB41" i="15" a="1"/>
  <c r="DB41" i="15" s="1"/>
  <c r="BP42" i="15" a="1"/>
  <c r="BP42" i="15" s="1"/>
  <c r="CB42" i="15" a="1"/>
  <c r="CB42" i="15" s="1"/>
  <c r="CP42" i="15" a="1"/>
  <c r="CP42" i="15" s="1"/>
  <c r="DD42" i="15" a="1"/>
  <c r="DD42" i="15" s="1"/>
  <c r="BR43" i="15" a="1"/>
  <c r="BR43" i="15" s="1"/>
  <c r="CG43" i="15" a="1"/>
  <c r="CG43" i="15" s="1"/>
  <c r="CV43" i="15" a="1"/>
  <c r="CV43" i="15" s="1"/>
  <c r="BI44" i="15" a="1"/>
  <c r="BI44" i="15" s="1"/>
  <c r="BY44" i="15" a="1"/>
  <c r="BY44" i="15" s="1"/>
  <c r="CK44" i="15" a="1"/>
  <c r="CK44" i="15" s="1"/>
  <c r="CY44" i="15" a="1"/>
  <c r="CY44" i="15" s="1"/>
  <c r="BM45" i="15" a="1"/>
  <c r="BM45" i="15" s="1"/>
  <c r="CA45" i="15" a="1"/>
  <c r="CA45" i="15" s="1"/>
  <c r="CP45" i="15" a="1"/>
  <c r="CP45" i="15" s="1"/>
  <c r="BD46" i="15" a="1"/>
  <c r="BD46" i="15" s="1"/>
  <c r="BS46" i="15" a="1"/>
  <c r="BS46" i="15" s="1"/>
  <c r="CG46" i="15" a="1"/>
  <c r="CG46" i="15" s="1"/>
  <c r="BU47" i="15" a="1"/>
  <c r="BU47" i="15" s="1"/>
  <c r="CI47" i="15" a="1"/>
  <c r="CI47" i="15" s="1"/>
  <c r="CU47" i="15" a="1"/>
  <c r="CU47" i="15" s="1"/>
  <c r="BJ48" i="15" a="1"/>
  <c r="BJ48" i="15" s="1"/>
  <c r="BW48" i="15" a="1"/>
  <c r="BW48" i="15" s="1"/>
  <c r="CL48" i="15" a="1"/>
  <c r="CL48" i="15" s="1"/>
  <c r="BN49" i="15" a="1"/>
  <c r="BN49" i="15" s="1"/>
  <c r="CB49" i="15" a="1"/>
  <c r="CB49" i="15" s="1"/>
  <c r="CO49" i="15" a="1"/>
  <c r="CO49" i="15" s="1"/>
  <c r="DD49" i="15" a="1"/>
  <c r="DD49" i="15" s="1"/>
  <c r="BP50" i="15" a="1"/>
  <c r="BP50" i="15" s="1"/>
  <c r="CC50" i="15" a="1"/>
  <c r="CC50" i="15" s="1"/>
  <c r="BE51" i="15" a="1"/>
  <c r="BE51" i="15" s="1"/>
  <c r="BT51" i="15" a="1"/>
  <c r="BT51" i="15" s="1"/>
  <c r="CH51" i="15" a="1"/>
  <c r="CH51" i="15" s="1"/>
  <c r="CU51" i="15" a="1"/>
  <c r="CU51" i="15" s="1"/>
  <c r="BR52" i="15" a="1"/>
  <c r="BR52" i="15" s="1"/>
  <c r="CG52" i="15" a="1"/>
  <c r="CG52" i="15" s="1"/>
  <c r="CW52" i="15" a="1"/>
  <c r="CW52" i="15" s="1"/>
  <c r="BL53" i="15" a="1"/>
  <c r="BL53" i="15" s="1"/>
  <c r="CB53" i="15" a="1"/>
  <c r="CB53" i="15" s="1"/>
  <c r="CR53" i="15" a="1"/>
  <c r="CR53" i="15" s="1"/>
  <c r="BG54" i="15" a="1"/>
  <c r="BG54" i="15" s="1"/>
  <c r="BW54" i="15" a="1"/>
  <c r="BW54" i="15" s="1"/>
  <c r="CM54" i="15" a="1"/>
  <c r="CM54" i="15" s="1"/>
  <c r="DB54" i="15" a="1"/>
  <c r="DB54" i="15" s="1"/>
  <c r="Z15" i="15" a="1"/>
  <c r="Z15" i="15" s="1"/>
  <c r="AH15" i="15" a="1"/>
  <c r="AH15" i="15" s="1"/>
  <c r="AP15" i="15" a="1"/>
  <c r="AP15" i="15" s="1"/>
  <c r="AX15" i="15" a="1"/>
  <c r="AX15" i="15" s="1"/>
  <c r="T16" i="15" a="1"/>
  <c r="T16" i="15" s="1"/>
  <c r="AB16" i="15" a="1"/>
  <c r="AB16" i="15" s="1"/>
  <c r="AJ16" i="15" a="1"/>
  <c r="AJ16" i="15" s="1"/>
  <c r="AR16" i="15" a="1"/>
  <c r="AR16" i="15" s="1"/>
  <c r="AZ16" i="15" a="1"/>
  <c r="AZ16" i="15" s="1"/>
  <c r="V17" i="15" a="1"/>
  <c r="V17" i="15" s="1"/>
  <c r="AD17" i="15" a="1"/>
  <c r="AD17" i="15" s="1"/>
  <c r="AL17" i="15" a="1"/>
  <c r="AL17" i="15" s="1"/>
  <c r="AT17" i="15" a="1"/>
  <c r="AT17" i="15" s="1"/>
  <c r="BB17" i="15" a="1"/>
  <c r="BB17" i="15" s="1"/>
  <c r="X18" i="15" a="1"/>
  <c r="X18" i="15" s="1"/>
  <c r="AF18" i="15" a="1"/>
  <c r="AF18" i="15" s="1"/>
  <c r="AN18" i="15" a="1"/>
  <c r="AN18" i="15" s="1"/>
  <c r="AV18" i="15" a="1"/>
  <c r="AV18" i="15" s="1"/>
  <c r="R19" i="15" a="1"/>
  <c r="R19" i="15" s="1"/>
  <c r="Z19" i="15" a="1"/>
  <c r="Z19" i="15" s="1"/>
  <c r="AH19" i="15" a="1"/>
  <c r="AH19" i="15" s="1"/>
  <c r="AP19" i="15" a="1"/>
  <c r="AP19" i="15" s="1"/>
  <c r="AX19" i="15" a="1"/>
  <c r="AX19" i="15" s="1"/>
  <c r="AA20" i="15" a="1"/>
  <c r="AA20" i="15" s="1"/>
  <c r="AI20" i="15" a="1"/>
  <c r="AI20" i="15" s="1"/>
  <c r="AQ20" i="15" a="1"/>
  <c r="AQ20" i="15" s="1"/>
  <c r="AY20" i="15" a="1"/>
  <c r="AY20" i="15" s="1"/>
  <c r="U21" i="15" a="1"/>
  <c r="U21" i="15" s="1"/>
  <c r="AC21" i="15" a="1"/>
  <c r="AC21" i="15" s="1"/>
  <c r="AK21" i="15" a="1"/>
  <c r="AK21" i="15" s="1"/>
  <c r="AS21" i="15" a="1"/>
  <c r="AS21" i="15" s="1"/>
  <c r="AY21" i="15" a="1"/>
  <c r="AY21" i="15" s="1"/>
  <c r="T22" i="15" a="1"/>
  <c r="T22" i="15" s="1"/>
  <c r="AA22" i="15" a="1"/>
  <c r="AA22" i="15" s="1"/>
  <c r="AI22" i="15" a="1"/>
  <c r="AI22" i="15" s="1"/>
  <c r="AO22" i="15" a="1"/>
  <c r="AO22" i="15" s="1"/>
  <c r="AW22" i="15" a="1"/>
  <c r="AW22" i="15" s="1"/>
  <c r="X23" i="15" a="1"/>
  <c r="X23" i="15" s="1"/>
  <c r="AE23" i="15" a="1"/>
  <c r="AE23" i="15" s="1"/>
  <c r="AK23" i="15" a="1"/>
  <c r="AK23" i="15" s="1"/>
  <c r="AS23" i="15" a="1"/>
  <c r="AS23" i="15" s="1"/>
  <c r="AZ23" i="15" a="1"/>
  <c r="AZ23" i="15" s="1"/>
  <c r="U24" i="15" a="1"/>
  <c r="U24" i="15" s="1"/>
  <c r="AC24" i="15" a="1"/>
  <c r="AC24" i="15" s="1"/>
  <c r="AQ24" i="15" a="1"/>
  <c r="AQ24" i="15" s="1"/>
  <c r="AX24" i="15" a="1"/>
  <c r="AX24" i="15" s="1"/>
  <c r="AA25" i="15" a="1"/>
  <c r="AA25" i="15" s="1"/>
  <c r="AH25" i="15" a="1"/>
  <c r="AH25" i="15" s="1"/>
  <c r="AN25" i="15" a="1"/>
  <c r="AN25" i="15" s="1"/>
  <c r="AU25" i="15" a="1"/>
  <c r="AU25" i="15" s="1"/>
  <c r="BB25" i="15" a="1"/>
  <c r="BB25" i="15" s="1"/>
  <c r="W26" i="15" a="1"/>
  <c r="W26" i="15" s="1"/>
  <c r="AD26" i="15" a="1"/>
  <c r="AD26" i="15" s="1"/>
  <c r="AS26" i="15" a="1"/>
  <c r="AS26" i="15" s="1"/>
  <c r="AY26" i="15" a="1"/>
  <c r="AY26" i="15" s="1"/>
  <c r="T27" i="15" a="1"/>
  <c r="T27" i="15" s="1"/>
  <c r="AB27" i="15" a="1"/>
  <c r="AB27" i="15" s="1"/>
  <c r="AH27" i="15" a="1"/>
  <c r="AH27" i="15" s="1"/>
  <c r="AV27" i="15" a="1"/>
  <c r="AV27" i="15" s="1"/>
  <c r="BC27" i="15" a="1"/>
  <c r="BC27" i="15" s="1"/>
  <c r="X28" i="15" a="1"/>
  <c r="X28" i="15" s="1"/>
  <c r="AF28" i="15" a="1"/>
  <c r="AF28" i="15" s="1"/>
  <c r="AN28" i="15" a="1"/>
  <c r="AN28" i="15" s="1"/>
  <c r="AU28" i="15" a="1"/>
  <c r="AU28" i="15" s="1"/>
  <c r="BB28" i="15" a="1"/>
  <c r="BB28" i="15" s="1"/>
  <c r="X29" i="15" a="1"/>
  <c r="X29" i="15" s="1"/>
  <c r="AE29" i="15" a="1"/>
  <c r="AE29" i="15" s="1"/>
  <c r="AL29" i="15" a="1"/>
  <c r="AL29" i="15" s="1"/>
  <c r="AS29" i="15" a="1"/>
  <c r="AS29" i="15" s="1"/>
  <c r="BA29" i="15" a="1"/>
  <c r="BA29" i="15" s="1"/>
  <c r="V30" i="15" a="1"/>
  <c r="V30" i="15" s="1"/>
  <c r="AC30" i="15" a="1"/>
  <c r="AC30" i="15" s="1"/>
  <c r="AQ30" i="15" a="1"/>
  <c r="AQ30" i="15" s="1"/>
  <c r="AY30" i="15" a="1"/>
  <c r="AY30" i="15" s="1"/>
  <c r="S31" i="15" a="1"/>
  <c r="S31" i="15" s="1"/>
  <c r="Z31" i="15" a="1"/>
  <c r="Z31" i="15" s="1"/>
  <c r="AG31" i="15" a="1"/>
  <c r="AG31" i="15" s="1"/>
  <c r="AO31" i="15" a="1"/>
  <c r="AO31" i="15" s="1"/>
  <c r="CF16" i="15" a="1"/>
  <c r="CF16" i="15" s="1"/>
  <c r="DD20" i="15" a="1"/>
  <c r="DD20" i="15" s="1"/>
  <c r="BX25" i="15" a="1"/>
  <c r="BX25" i="15" s="1"/>
  <c r="BN28" i="15" a="1"/>
  <c r="BN28" i="15" s="1"/>
  <c r="BY30" i="15" a="1"/>
  <c r="BY30" i="15" s="1"/>
  <c r="BK32" i="15" a="1"/>
  <c r="BK32" i="15" s="1"/>
  <c r="BH33" i="15" a="1"/>
  <c r="BH33" i="15" s="1"/>
  <c r="BI34" i="15" a="1"/>
  <c r="BI34" i="15" s="1"/>
  <c r="BK35" i="15" a="1"/>
  <c r="BK35" i="15" s="1"/>
  <c r="BQ37" i="15" a="1"/>
  <c r="BQ37" i="15" s="1"/>
  <c r="BN38" i="15" a="1"/>
  <c r="BN38" i="15" s="1"/>
  <c r="CS38" i="15" a="1"/>
  <c r="CS38" i="15" s="1"/>
  <c r="BT39" i="15" a="1"/>
  <c r="BT39" i="15" s="1"/>
  <c r="CW39" i="15" a="1"/>
  <c r="CW39" i="15" s="1"/>
  <c r="BX40" i="15" a="1"/>
  <c r="BX40" i="15" s="1"/>
  <c r="DB40" i="15" a="1"/>
  <c r="DB40" i="15" s="1"/>
  <c r="CB41" i="15" a="1"/>
  <c r="CB41" i="15" s="1"/>
  <c r="BE42" i="15" a="1"/>
  <c r="BE42" i="15" s="1"/>
  <c r="CF42" i="15" a="1"/>
  <c r="CF42" i="15" s="1"/>
  <c r="BF43" i="15" a="1"/>
  <c r="BF43" i="15" s="1"/>
  <c r="CK43" i="15" a="1"/>
  <c r="CK43" i="15" s="1"/>
  <c r="BM44" i="15" a="1"/>
  <c r="BM44" i="15" s="1"/>
  <c r="CN44" i="15" a="1"/>
  <c r="CN44" i="15" s="1"/>
  <c r="CT45" i="15" a="1"/>
  <c r="CT45" i="15" s="1"/>
  <c r="BW46" i="15" a="1"/>
  <c r="BW46" i="15" s="1"/>
  <c r="CX46" i="15" a="1"/>
  <c r="CX46" i="15" s="1"/>
  <c r="BX47" i="15" a="1"/>
  <c r="BX47" i="15" s="1"/>
  <c r="CY47" i="15" a="1"/>
  <c r="CY47" i="15" s="1"/>
  <c r="CA48" i="15" a="1"/>
  <c r="CA48" i="15" s="1"/>
  <c r="DD48" i="15" a="1"/>
  <c r="DD48" i="15" s="1"/>
  <c r="CE49" i="15" a="1"/>
  <c r="CE49" i="15" s="1"/>
  <c r="BF50" i="15" a="1"/>
  <c r="BF50" i="15" s="1"/>
  <c r="CG50" i="15" a="1"/>
  <c r="CG50" i="15" s="1"/>
  <c r="BI51" i="15" a="1"/>
  <c r="BI51" i="15" s="1"/>
  <c r="CL51" i="15" a="1"/>
  <c r="CL51" i="15" s="1"/>
  <c r="BH52" i="15" a="1"/>
  <c r="BH52" i="15" s="1"/>
  <c r="CK52" i="15" a="1"/>
  <c r="CK52" i="15" s="1"/>
  <c r="BP53" i="15" a="1"/>
  <c r="BP53" i="15" s="1"/>
  <c r="CV53" i="15" a="1"/>
  <c r="CV53" i="15" s="1"/>
  <c r="CA54" i="15" a="1"/>
  <c r="CA54" i="15" s="1"/>
  <c r="DC54" i="15" a="1"/>
  <c r="DC54" i="15" s="1"/>
  <c r="AI15" i="15" a="1"/>
  <c r="AI15" i="15" s="1"/>
  <c r="AY15" i="15" a="1"/>
  <c r="AY15" i="15" s="1"/>
  <c r="AC16" i="15" a="1"/>
  <c r="AC16" i="15" s="1"/>
  <c r="AS16" i="15" a="1"/>
  <c r="AS16" i="15" s="1"/>
  <c r="W17" i="15" a="1"/>
  <c r="W17" i="15" s="1"/>
  <c r="AM17" i="15" a="1"/>
  <c r="AM17" i="15" s="1"/>
  <c r="BC17" i="15" a="1"/>
  <c r="BC17" i="15" s="1"/>
  <c r="AG18" i="15" a="1"/>
  <c r="AG18" i="15" s="1"/>
  <c r="AW18" i="15" a="1"/>
  <c r="AW18" i="15" s="1"/>
  <c r="AA19" i="15" a="1"/>
  <c r="AA19" i="15" s="1"/>
  <c r="AQ19" i="15" a="1"/>
  <c r="AQ19" i="15" s="1"/>
  <c r="T20" i="15" a="1"/>
  <c r="T20" i="15" s="1"/>
  <c r="AJ20" i="15" a="1"/>
  <c r="AJ20" i="15" s="1"/>
  <c r="AZ20" i="15" a="1"/>
  <c r="AZ20" i="15" s="1"/>
  <c r="AD21" i="15" a="1"/>
  <c r="AD21" i="15" s="1"/>
  <c r="U22" i="15" a="1"/>
  <c r="U22" i="15" s="1"/>
  <c r="AX22" i="15" a="1"/>
  <c r="AX22" i="15" s="1"/>
  <c r="Y23" i="15" a="1"/>
  <c r="Y23" i="15" s="1"/>
  <c r="AL23" i="15" a="1"/>
  <c r="AL23" i="15" s="1"/>
  <c r="BA23" i="15" a="1"/>
  <c r="BA23" i="15" s="1"/>
  <c r="AD24" i="15" a="1"/>
  <c r="AD24" i="15" s="1"/>
  <c r="AR24" i="15" a="1"/>
  <c r="AR24" i="15" s="1"/>
  <c r="T25" i="15" a="1"/>
  <c r="T25" i="15" s="1"/>
  <c r="AI25" i="15" a="1"/>
  <c r="AI25" i="15" s="1"/>
  <c r="AV25" i="15" a="1"/>
  <c r="AV25" i="15" s="1"/>
  <c r="AJ26" i="15" a="1"/>
  <c r="AJ26" i="15" s="1"/>
  <c r="AU26" i="15" a="1"/>
  <c r="AU26" i="15" s="1"/>
  <c r="U27" i="15" a="1"/>
  <c r="U27" i="15" s="1"/>
  <c r="AE27" i="15" a="1"/>
  <c r="AE27" i="15" s="1"/>
  <c r="AP27" i="15" a="1"/>
  <c r="AP27" i="15" s="1"/>
  <c r="BA27" i="15" a="1"/>
  <c r="BA27" i="15" s="1"/>
  <c r="AA28" i="15" a="1"/>
  <c r="AA28" i="15" s="1"/>
  <c r="AO28" i="15" a="1"/>
  <c r="AO28" i="15" s="1"/>
  <c r="AX28" i="15" a="1"/>
  <c r="AX28" i="15" s="1"/>
  <c r="Z29" i="15" a="1"/>
  <c r="Z29" i="15" s="1"/>
  <c r="AK29" i="15" a="1"/>
  <c r="AK29" i="15" s="1"/>
  <c r="AV29" i="15" a="1"/>
  <c r="AV29" i="15" s="1"/>
  <c r="W30" i="15" a="1"/>
  <c r="W30" i="15" s="1"/>
  <c r="AF30" i="15" a="1"/>
  <c r="AF30" i="15" s="1"/>
  <c r="AS30" i="15" a="1"/>
  <c r="AS30" i="15" s="1"/>
  <c r="R31" i="15" a="1"/>
  <c r="R31" i="15" s="1"/>
  <c r="AC31" i="15" a="1"/>
  <c r="AC31" i="15" s="1"/>
  <c r="AL31" i="15" a="1"/>
  <c r="AL31" i="15" s="1"/>
  <c r="AU31" i="15" a="1"/>
  <c r="AU31" i="15" s="1"/>
  <c r="BB31" i="15" a="1"/>
  <c r="BB31" i="15" s="1"/>
  <c r="AE32" i="15" a="1"/>
  <c r="AE32" i="15" s="1"/>
  <c r="AK32" i="15" a="1"/>
  <c r="AK32" i="15" s="1"/>
  <c r="AQ32" i="15" a="1"/>
  <c r="AQ32" i="15" s="1"/>
  <c r="AX32" i="15" a="1"/>
  <c r="AX32" i="15" s="1"/>
  <c r="AA33" i="15" a="1"/>
  <c r="AA33" i="15" s="1"/>
  <c r="AG33" i="15" a="1"/>
  <c r="AG33" i="15" s="1"/>
  <c r="AM33" i="15" a="1"/>
  <c r="AM33" i="15" s="1"/>
  <c r="AT33" i="15" a="1"/>
  <c r="AT33" i="15" s="1"/>
  <c r="BA33" i="15" a="1"/>
  <c r="BA33" i="15" s="1"/>
  <c r="W34" i="15" a="1"/>
  <c r="W34" i="15" s="1"/>
  <c r="AD34" i="15" a="1"/>
  <c r="AD34" i="15" s="1"/>
  <c r="AX34" i="15" a="1"/>
  <c r="AX34" i="15" s="1"/>
  <c r="T35" i="15" a="1"/>
  <c r="T35" i="15" s="1"/>
  <c r="Z35" i="15" a="1"/>
  <c r="Z35" i="15" s="1"/>
  <c r="AG35" i="15" a="1"/>
  <c r="AG35" i="15" s="1"/>
  <c r="AO35" i="15" a="1"/>
  <c r="AO35" i="15" s="1"/>
  <c r="AW35" i="15" a="1"/>
  <c r="AW35" i="15" s="1"/>
  <c r="BC35" i="15" a="1"/>
  <c r="BC35" i="15" s="1"/>
  <c r="W36" i="15" a="1"/>
  <c r="W36" i="15" s="1"/>
  <c r="AC36" i="15" a="1"/>
  <c r="AC36" i="15" s="1"/>
  <c r="AH36" i="15" a="1"/>
  <c r="AH36" i="15" s="1"/>
  <c r="AO36" i="15" a="1"/>
  <c r="AO36" i="15" s="1"/>
  <c r="AT36" i="15" a="1"/>
  <c r="AT36" i="15" s="1"/>
  <c r="BA36" i="15" a="1"/>
  <c r="BA36" i="15" s="1"/>
  <c r="V37" i="15" a="1"/>
  <c r="V37" i="15" s="1"/>
  <c r="AB37" i="15" a="1"/>
  <c r="AB37" i="15" s="1"/>
  <c r="AM37" i="15" a="1"/>
  <c r="AM37" i="15" s="1"/>
  <c r="AY37" i="15" a="1"/>
  <c r="AY37" i="15" s="1"/>
  <c r="T38" i="15" a="1"/>
  <c r="T38" i="15" s="1"/>
  <c r="Z38" i="15" a="1"/>
  <c r="Z38" i="15" s="1"/>
  <c r="AG38" i="15" a="1"/>
  <c r="AG38" i="15" s="1"/>
  <c r="AN38" i="15" a="1"/>
  <c r="AN38" i="15" s="1"/>
  <c r="AY38" i="15" a="1"/>
  <c r="AY38" i="15" s="1"/>
  <c r="X39" i="15" a="1"/>
  <c r="X39" i="15" s="1"/>
  <c r="AK39" i="15" a="1"/>
  <c r="AK39" i="15" s="1"/>
  <c r="AY39" i="15" a="1"/>
  <c r="AY39" i="15" s="1"/>
  <c r="Z40" i="15" a="1"/>
  <c r="Z40" i="15" s="1"/>
  <c r="AF40" i="15" a="1"/>
  <c r="AF40" i="15" s="1"/>
  <c r="AL40" i="15" a="1"/>
  <c r="AL40" i="15" s="1"/>
  <c r="AS40" i="15" a="1"/>
  <c r="AS40" i="15" s="1"/>
  <c r="U41" i="15" a="1"/>
  <c r="U41" i="15" s="1"/>
  <c r="AA41" i="15" a="1"/>
  <c r="AA41" i="15" s="1"/>
  <c r="AH41" i="15" a="1"/>
  <c r="AH41" i="15" s="1"/>
  <c r="AO41" i="15" a="1"/>
  <c r="AO41" i="15" s="1"/>
  <c r="AU41" i="15" a="1"/>
  <c r="AU41" i="15" s="1"/>
  <c r="BB41" i="15" a="1"/>
  <c r="BB41" i="15" s="1"/>
  <c r="U42" i="15" a="1"/>
  <c r="U42" i="15" s="1"/>
  <c r="AB42" i="15" a="1"/>
  <c r="AB42" i="15" s="1"/>
  <c r="AJ42" i="15" a="1"/>
  <c r="AJ42" i="15" s="1"/>
  <c r="AO42" i="15" a="1"/>
  <c r="AO42" i="15" s="1"/>
  <c r="BA42" i="15" a="1"/>
  <c r="BA42" i="15" s="1"/>
  <c r="AB43" i="15" a="1"/>
  <c r="AB43" i="15" s="1"/>
  <c r="AH43" i="15" a="1"/>
  <c r="AH43" i="15" s="1"/>
  <c r="AO43" i="15" a="1"/>
  <c r="AO43" i="15" s="1"/>
  <c r="AU43" i="15" a="1"/>
  <c r="AU43" i="15" s="1"/>
  <c r="U44" i="15" a="1"/>
  <c r="U44" i="15" s="1"/>
  <c r="AC44" i="15" a="1"/>
  <c r="AC44" i="15" s="1"/>
  <c r="AK44" i="15" a="1"/>
  <c r="AK44" i="15" s="1"/>
  <c r="AR44" i="15" a="1"/>
  <c r="AR44" i="15" s="1"/>
  <c r="AY44" i="15" a="1"/>
  <c r="AY44" i="15" s="1"/>
  <c r="S45" i="15" a="1"/>
  <c r="S45" i="15" s="1"/>
  <c r="AH45" i="15" a="1"/>
  <c r="AH45" i="15" s="1"/>
  <c r="AP45" i="15" a="1"/>
  <c r="AP45" i="15" s="1"/>
  <c r="BG17" i="15" a="1"/>
  <c r="BG17" i="15" s="1"/>
  <c r="CE21" i="15" a="1"/>
  <c r="CE21" i="15" s="1"/>
  <c r="CX25" i="15" a="1"/>
  <c r="CX25" i="15" s="1"/>
  <c r="CB28" i="15" a="1"/>
  <c r="CB28" i="15" s="1"/>
  <c r="BP32" i="15" a="1"/>
  <c r="BP32" i="15" s="1"/>
  <c r="BM33" i="15" a="1"/>
  <c r="BM33" i="15" s="1"/>
  <c r="BN34" i="15" a="1"/>
  <c r="BN34" i="15" s="1"/>
  <c r="BO35" i="15" a="1"/>
  <c r="BO35" i="15" s="1"/>
  <c r="BU36" i="15" a="1"/>
  <c r="BU36" i="15" s="1"/>
  <c r="BW37" i="15" a="1"/>
  <c r="BW37" i="15" s="1"/>
  <c r="BQ38" i="15" a="1"/>
  <c r="BQ38" i="15" s="1"/>
  <c r="BV39" i="15" a="1"/>
  <c r="BV39" i="15" s="1"/>
  <c r="CX39" i="15" a="1"/>
  <c r="CX39" i="15" s="1"/>
  <c r="BZ40" i="15" a="1"/>
  <c r="BZ40" i="15" s="1"/>
  <c r="DD40" i="15" a="1"/>
  <c r="DD40" i="15" s="1"/>
  <c r="CD41" i="15" a="1"/>
  <c r="CD41" i="15" s="1"/>
  <c r="BG42" i="15" a="1"/>
  <c r="BG42" i="15" s="1"/>
  <c r="CH42" i="15" a="1"/>
  <c r="CH42" i="15" s="1"/>
  <c r="BH43" i="15" a="1"/>
  <c r="BH43" i="15" s="1"/>
  <c r="CM43" i="15" a="1"/>
  <c r="CM43" i="15" s="1"/>
  <c r="BO44" i="15" a="1"/>
  <c r="BO44" i="15" s="1"/>
  <c r="CO44" i="15" a="1"/>
  <c r="CO44" i="15" s="1"/>
  <c r="BR45" i="15" a="1"/>
  <c r="BR45" i="15" s="1"/>
  <c r="CV45" i="15" a="1"/>
  <c r="CV45" i="15" s="1"/>
  <c r="BY46" i="15" a="1"/>
  <c r="BY46" i="15" s="1"/>
  <c r="CZ46" i="15" a="1"/>
  <c r="CZ46" i="15" s="1"/>
  <c r="DA47" i="15" a="1"/>
  <c r="DA47" i="15" s="1"/>
  <c r="CC48" i="15" a="1"/>
  <c r="CC48" i="15" s="1"/>
  <c r="BE49" i="15" a="1"/>
  <c r="BE49" i="15" s="1"/>
  <c r="CF49" i="15" a="1"/>
  <c r="CF49" i="15" s="1"/>
  <c r="BH50" i="15" a="1"/>
  <c r="BH50" i="15" s="1"/>
  <c r="CI50" i="15" a="1"/>
  <c r="CI50" i="15" s="1"/>
  <c r="BK51" i="15" a="1"/>
  <c r="BK51" i="15" s="1"/>
  <c r="BJ52" i="15" a="1"/>
  <c r="BJ52" i="15" s="1"/>
  <c r="CM52" i="15" a="1"/>
  <c r="CM52" i="15" s="1"/>
  <c r="BR53" i="15" a="1"/>
  <c r="BR53" i="15" s="1"/>
  <c r="CX53" i="15" a="1"/>
  <c r="CX53" i="15" s="1"/>
  <c r="CC54" i="15" a="1"/>
  <c r="CC54" i="15" s="1"/>
  <c r="DD54" i="15" a="1"/>
  <c r="DD54" i="15" s="1"/>
  <c r="AJ15" i="15" a="1"/>
  <c r="AJ15" i="15" s="1"/>
  <c r="AZ15" i="15" a="1"/>
  <c r="AZ15" i="15" s="1"/>
  <c r="AD16" i="15" a="1"/>
  <c r="AD16" i="15" s="1"/>
  <c r="AT16" i="15" a="1"/>
  <c r="AT16" i="15" s="1"/>
  <c r="X17" i="15" a="1"/>
  <c r="X17" i="15" s="1"/>
  <c r="AN17" i="15" a="1"/>
  <c r="AN17" i="15" s="1"/>
  <c r="R18" i="15" a="1"/>
  <c r="R18" i="15" s="1"/>
  <c r="AH18" i="15" a="1"/>
  <c r="AH18" i="15" s="1"/>
  <c r="AX18" i="15" a="1"/>
  <c r="AX18" i="15" s="1"/>
  <c r="AB19" i="15" a="1"/>
  <c r="AB19" i="15" s="1"/>
  <c r="AR19" i="15" a="1"/>
  <c r="AR19" i="15" s="1"/>
  <c r="U20" i="15" a="1"/>
  <c r="U20" i="15" s="1"/>
  <c r="AK20" i="15" a="1"/>
  <c r="AK20" i="15" s="1"/>
  <c r="BA20" i="15" a="1"/>
  <c r="BA20" i="15" s="1"/>
  <c r="AE21" i="15" a="1"/>
  <c r="AE21" i="15" s="1"/>
  <c r="AT21" i="15" a="1"/>
  <c r="AT21" i="15" s="1"/>
  <c r="V22" i="15" a="1"/>
  <c r="V22" i="15" s="1"/>
  <c r="AJ22" i="15" a="1"/>
  <c r="AJ22" i="15" s="1"/>
  <c r="AY22" i="15" a="1"/>
  <c r="AY22" i="15" s="1"/>
  <c r="Z23" i="15" a="1"/>
  <c r="Z23" i="15" s="1"/>
  <c r="AM23" i="15" a="1"/>
  <c r="AM23" i="15" s="1"/>
  <c r="BB23" i="15" a="1"/>
  <c r="BB23" i="15" s="1"/>
  <c r="AE24" i="15" a="1"/>
  <c r="AE24" i="15" s="1"/>
  <c r="AS24" i="15" a="1"/>
  <c r="AS24" i="15" s="1"/>
  <c r="U25" i="15" a="1"/>
  <c r="U25" i="15" s="1"/>
  <c r="AJ25" i="15" a="1"/>
  <c r="AJ25" i="15" s="1"/>
  <c r="AW25" i="15" a="1"/>
  <c r="AW25" i="15" s="1"/>
  <c r="X26" i="15" a="1"/>
  <c r="X26" i="15" s="1"/>
  <c r="AL26" i="15" a="1"/>
  <c r="AL26" i="15" s="1"/>
  <c r="V27" i="15" a="1"/>
  <c r="V27" i="15" s="1"/>
  <c r="AQ27" i="15" a="1"/>
  <c r="AQ27" i="15" s="1"/>
  <c r="R28" i="15" a="1"/>
  <c r="R28" i="15" s="1"/>
  <c r="AB28" i="15" a="1"/>
  <c r="AB28" i="15" s="1"/>
  <c r="AP28" i="15" a="1"/>
  <c r="AP28" i="15" s="1"/>
  <c r="AZ28" i="15" a="1"/>
  <c r="AZ28" i="15" s="1"/>
  <c r="AA29" i="15" a="1"/>
  <c r="AA29" i="15" s="1"/>
  <c r="AM29" i="15" a="1"/>
  <c r="AM29" i="15" s="1"/>
  <c r="AW29" i="15" a="1"/>
  <c r="AW29" i="15" s="1"/>
  <c r="X30" i="15" a="1"/>
  <c r="X30" i="15" s="1"/>
  <c r="AH30" i="15" a="1"/>
  <c r="AH30" i="15" s="1"/>
  <c r="AT30" i="15" a="1"/>
  <c r="AT30" i="15" s="1"/>
  <c r="T31" i="15" a="1"/>
  <c r="T31" i="15" s="1"/>
  <c r="AM31" i="15" a="1"/>
  <c r="AM31" i="15" s="1"/>
  <c r="AV31" i="15" a="1"/>
  <c r="AV31" i="15" s="1"/>
  <c r="BC31" i="15" a="1"/>
  <c r="BC31" i="15" s="1"/>
  <c r="X32" i="15" a="1"/>
  <c r="X32" i="15" s="1"/>
  <c r="AF32" i="15" a="1"/>
  <c r="AF32" i="15" s="1"/>
  <c r="AL32" i="15" a="1"/>
  <c r="AL32" i="15" s="1"/>
  <c r="AR32" i="15" a="1"/>
  <c r="AR32" i="15" s="1"/>
  <c r="AY32" i="15" a="1"/>
  <c r="AY32" i="15" s="1"/>
  <c r="T33" i="15" a="1"/>
  <c r="T33" i="15" s="1"/>
  <c r="AH33" i="15" a="1"/>
  <c r="AH33" i="15" s="1"/>
  <c r="AN33" i="15" a="1"/>
  <c r="AN33" i="15" s="1"/>
  <c r="AU33" i="15" a="1"/>
  <c r="AU33" i="15" s="1"/>
  <c r="BB33" i="15" a="1"/>
  <c r="BB33" i="15" s="1"/>
  <c r="X34" i="15" a="1"/>
  <c r="X34" i="15" s="1"/>
  <c r="AE34" i="15" a="1"/>
  <c r="AE34" i="15" s="1"/>
  <c r="AK34" i="15" a="1"/>
  <c r="AK34" i="15" s="1"/>
  <c r="AR34" i="15" a="1"/>
  <c r="AR34" i="15" s="1"/>
  <c r="AY34" i="15" a="1"/>
  <c r="AY34" i="15" s="1"/>
  <c r="U35" i="15" a="1"/>
  <c r="U35" i="15" s="1"/>
  <c r="AA35" i="15" a="1"/>
  <c r="AA35" i="15" s="1"/>
  <c r="AH35" i="15" a="1"/>
  <c r="AH35" i="15" s="1"/>
  <c r="AP35" i="15" a="1"/>
  <c r="AP35" i="15" s="1"/>
  <c r="AI36" i="15" a="1"/>
  <c r="AI36" i="15" s="1"/>
  <c r="AU36" i="15" a="1"/>
  <c r="AU36" i="15" s="1"/>
  <c r="BB36" i="15" a="1"/>
  <c r="BB36" i="15" s="1"/>
  <c r="W37" i="15" a="1"/>
  <c r="W37" i="15" s="1"/>
  <c r="AC37" i="15" a="1"/>
  <c r="AC37" i="15" s="1"/>
  <c r="AI37" i="15" a="1"/>
  <c r="AI37" i="15" s="1"/>
  <c r="AN37" i="15" a="1"/>
  <c r="AN37" i="15" s="1"/>
  <c r="AU37" i="15" a="1"/>
  <c r="AU37" i="15" s="1"/>
  <c r="AZ37" i="15" a="1"/>
  <c r="AZ37" i="15" s="1"/>
  <c r="U38" i="15" a="1"/>
  <c r="U38" i="15" s="1"/>
  <c r="AA38" i="15" a="1"/>
  <c r="AA38" i="15" s="1"/>
  <c r="AH38" i="15" a="1"/>
  <c r="AH38" i="15" s="1"/>
  <c r="AS38" i="15" a="1"/>
  <c r="AS38" i="15" s="1"/>
  <c r="R39" i="15" a="1"/>
  <c r="R39" i="15" s="1"/>
  <c r="Y39" i="15" a="1"/>
  <c r="Y39" i="15" s="1"/>
  <c r="AD39" i="15" a="1"/>
  <c r="AD39" i="15" s="1"/>
  <c r="AR39" i="15" a="1"/>
  <c r="AR39" i="15" s="1"/>
  <c r="AZ39" i="15" a="1"/>
  <c r="AZ39" i="15" s="1"/>
  <c r="T40" i="15" a="1"/>
  <c r="T40" i="15" s="1"/>
  <c r="AA40" i="15" a="1"/>
  <c r="AA40" i="15" s="1"/>
  <c r="AM40" i="15" a="1"/>
  <c r="AM40" i="15" s="1"/>
  <c r="AT40" i="15" a="1"/>
  <c r="AT40" i="15" s="1"/>
  <c r="BA40" i="15" a="1"/>
  <c r="BA40" i="15" s="1"/>
  <c r="V41" i="15" a="1"/>
  <c r="V41" i="15" s="1"/>
  <c r="AB41" i="15" a="1"/>
  <c r="AB41" i="15" s="1"/>
  <c r="AP41" i="15" a="1"/>
  <c r="AP41" i="15" s="1"/>
  <c r="AV41" i="15" a="1"/>
  <c r="AV41" i="15" s="1"/>
  <c r="V42" i="15" a="1"/>
  <c r="V42" i="15" s="1"/>
  <c r="AC42" i="15" a="1"/>
  <c r="AC42" i="15" s="1"/>
  <c r="AK42" i="15" a="1"/>
  <c r="AK42" i="15" s="1"/>
  <c r="AP42" i="15" a="1"/>
  <c r="AP42" i="15" s="1"/>
  <c r="AW42" i="15" a="1"/>
  <c r="AW42" i="15" s="1"/>
  <c r="BB42" i="15" a="1"/>
  <c r="BB42" i="15" s="1"/>
  <c r="V43" i="15" a="1"/>
  <c r="V43" i="15" s="1"/>
  <c r="AC43" i="15" a="1"/>
  <c r="AC43" i="15" s="1"/>
  <c r="AI43" i="15" a="1"/>
  <c r="AI43" i="15" s="1"/>
  <c r="AP43" i="15" a="1"/>
  <c r="AP43" i="15" s="1"/>
  <c r="AV43" i="15" a="1"/>
  <c r="AV43" i="15" s="1"/>
  <c r="BA43" i="15" a="1"/>
  <c r="BA43" i="15" s="1"/>
  <c r="V44" i="15" a="1"/>
  <c r="V44" i="15" s="1"/>
  <c r="AD44" i="15" a="1"/>
  <c r="AD44" i="15" s="1"/>
  <c r="AL44" i="15" a="1"/>
  <c r="AL44" i="15" s="1"/>
  <c r="AS44" i="15" a="1"/>
  <c r="AS44" i="15" s="1"/>
  <c r="AZ44" i="15" a="1"/>
  <c r="AZ44" i="15" s="1"/>
  <c r="T45" i="15" a="1"/>
  <c r="T45" i="15" s="1"/>
  <c r="BH17" i="15" a="1"/>
  <c r="BH17" i="15" s="1"/>
  <c r="CY25" i="15" a="1"/>
  <c r="CY25" i="15" s="1"/>
  <c r="CC28" i="15" a="1"/>
  <c r="CC28" i="15" s="1"/>
  <c r="CH30" i="15" a="1"/>
  <c r="CH30" i="15" s="1"/>
  <c r="BQ32" i="15" a="1"/>
  <c r="BQ32" i="15" s="1"/>
  <c r="BN33" i="15" a="1"/>
  <c r="BN33" i="15" s="1"/>
  <c r="BP35" i="15" a="1"/>
  <c r="BP35" i="15" s="1"/>
  <c r="BX37" i="15" a="1"/>
  <c r="BX37" i="15" s="1"/>
  <c r="BR38" i="15" a="1"/>
  <c r="BR38" i="15" s="1"/>
  <c r="CU38" i="15" a="1"/>
  <c r="CU38" i="15" s="1"/>
  <c r="BW39" i="15" a="1"/>
  <c r="BW39" i="15" s="1"/>
  <c r="CY39" i="15" a="1"/>
  <c r="CY39" i="15" s="1"/>
  <c r="CA40" i="15" a="1"/>
  <c r="CA40" i="15" s="1"/>
  <c r="BD41" i="15" a="1"/>
  <c r="BD41" i="15" s="1"/>
  <c r="CE41" i="15" a="1"/>
  <c r="CE41" i="15" s="1"/>
  <c r="BH42" i="15" a="1"/>
  <c r="BH42" i="15" s="1"/>
  <c r="CI42" i="15" a="1"/>
  <c r="CI42" i="15" s="1"/>
  <c r="BI43" i="15" a="1"/>
  <c r="BI43" i="15" s="1"/>
  <c r="CN43" i="15" a="1"/>
  <c r="CN43" i="15" s="1"/>
  <c r="BP44" i="15" a="1"/>
  <c r="BP44" i="15" s="1"/>
  <c r="CP44" i="15" a="1"/>
  <c r="CP44" i="15" s="1"/>
  <c r="BS45" i="15" a="1"/>
  <c r="BS45" i="15" s="1"/>
  <c r="CW45" i="15" a="1"/>
  <c r="CW45" i="15" s="1"/>
  <c r="BZ46" i="15" a="1"/>
  <c r="BZ46" i="15" s="1"/>
  <c r="DA46" i="15" a="1"/>
  <c r="DA46" i="15" s="1"/>
  <c r="BZ47" i="15" a="1"/>
  <c r="BZ47" i="15" s="1"/>
  <c r="DB47" i="15" a="1"/>
  <c r="DB47" i="15" s="1"/>
  <c r="CD48" i="15" a="1"/>
  <c r="CD48" i="15" s="1"/>
  <c r="BF49" i="15" a="1"/>
  <c r="BF49" i="15" s="1"/>
  <c r="CG49" i="15" a="1"/>
  <c r="CG49" i="15" s="1"/>
  <c r="BI50" i="15" a="1"/>
  <c r="BI50" i="15" s="1"/>
  <c r="CJ50" i="15" a="1"/>
  <c r="CJ50" i="15" s="1"/>
  <c r="BL51" i="15" a="1"/>
  <c r="BL51" i="15" s="1"/>
  <c r="CN51" i="15" a="1"/>
  <c r="CN51" i="15" s="1"/>
  <c r="CN52" i="15" a="1"/>
  <c r="CN52" i="15" s="1"/>
  <c r="BS53" i="15" a="1"/>
  <c r="BS53" i="15" s="1"/>
  <c r="CY53" i="15" a="1"/>
  <c r="CY53" i="15" s="1"/>
  <c r="CD54" i="15" a="1"/>
  <c r="CD54" i="15" s="1"/>
  <c r="T15" i="15" a="1"/>
  <c r="T15" i="15" s="1"/>
  <c r="AK15" i="15" a="1"/>
  <c r="AK15" i="15" s="1"/>
  <c r="BA15" i="15" a="1"/>
  <c r="BA15" i="15" s="1"/>
  <c r="AE16" i="15" a="1"/>
  <c r="AE16" i="15" s="1"/>
  <c r="AU16" i="15" a="1"/>
  <c r="AU16" i="15" s="1"/>
  <c r="Y17" i="15" a="1"/>
  <c r="Y17" i="15" s="1"/>
  <c r="AO17" i="15" a="1"/>
  <c r="AO17" i="15" s="1"/>
  <c r="S18" i="15" a="1"/>
  <c r="S18" i="15" s="1"/>
  <c r="AI18" i="15" a="1"/>
  <c r="AI18" i="15" s="1"/>
  <c r="AY18" i="15" a="1"/>
  <c r="AY18" i="15" s="1"/>
  <c r="AC19" i="15" a="1"/>
  <c r="AC19" i="15" s="1"/>
  <c r="AS19" i="15" a="1"/>
  <c r="AS19" i="15" s="1"/>
  <c r="V20" i="15" a="1"/>
  <c r="V20" i="15" s="1"/>
  <c r="AL20" i="15" a="1"/>
  <c r="AL20" i="15" s="1"/>
  <c r="BB20" i="15" a="1"/>
  <c r="BB20" i="15" s="1"/>
  <c r="AF21" i="15" a="1"/>
  <c r="AF21" i="15" s="1"/>
  <c r="AU21" i="15" a="1"/>
  <c r="AU21" i="15" s="1"/>
  <c r="W22" i="15" a="1"/>
  <c r="W22" i="15" s="1"/>
  <c r="AK22" i="15" a="1"/>
  <c r="AK22" i="15" s="1"/>
  <c r="AZ22" i="15" a="1"/>
  <c r="AZ22" i="15" s="1"/>
  <c r="AN23" i="15" a="1"/>
  <c r="AN23" i="15" s="1"/>
  <c r="BC23" i="15" a="1"/>
  <c r="BC23" i="15" s="1"/>
  <c r="AT24" i="15" a="1"/>
  <c r="AT24" i="15" s="1"/>
  <c r="V25" i="15" a="1"/>
  <c r="V25" i="15" s="1"/>
  <c r="AK25" i="15" a="1"/>
  <c r="AK25" i="15" s="1"/>
  <c r="AX25" i="15" a="1"/>
  <c r="AX25" i="15" s="1"/>
  <c r="Y26" i="15" a="1"/>
  <c r="Y26" i="15" s="1"/>
  <c r="AM26" i="15" a="1"/>
  <c r="AM26" i="15" s="1"/>
  <c r="AW26" i="15" a="1"/>
  <c r="AW26" i="15" s="1"/>
  <c r="W27" i="15" a="1"/>
  <c r="W27" i="15" s="1"/>
  <c r="AI27" i="15" a="1"/>
  <c r="AI27" i="15" s="1"/>
  <c r="AR27" i="15" a="1"/>
  <c r="AR27" i="15" s="1"/>
  <c r="S28" i="15" a="1"/>
  <c r="S28" i="15" s="1"/>
  <c r="AD28" i="15" a="1"/>
  <c r="AD28" i="15" s="1"/>
  <c r="AQ28" i="15" a="1"/>
  <c r="AQ28" i="15" s="1"/>
  <c r="BC28" i="15" a="1"/>
  <c r="BC28" i="15" s="1"/>
  <c r="AB29" i="15" a="1"/>
  <c r="AB29" i="15" s="1"/>
  <c r="AN29" i="15" a="1"/>
  <c r="AN29" i="15" s="1"/>
  <c r="AY29" i="15" a="1"/>
  <c r="AY29" i="15" s="1"/>
  <c r="AJ30" i="15" a="1"/>
  <c r="AJ30" i="15" s="1"/>
  <c r="AU30" i="15" a="1"/>
  <c r="AU30" i="15" s="1"/>
  <c r="U31" i="15" a="1"/>
  <c r="U31" i="15" s="1"/>
  <c r="AD31" i="15" a="1"/>
  <c r="AD31" i="15" s="1"/>
  <c r="AP31" i="15" a="1"/>
  <c r="AP31" i="15" s="1"/>
  <c r="AW31" i="15" a="1"/>
  <c r="AW31" i="15" s="1"/>
  <c r="R32" i="15" a="1"/>
  <c r="R32" i="15" s="1"/>
  <c r="AM32" i="15" a="1"/>
  <c r="AM32" i="15" s="1"/>
  <c r="AS32" i="15" a="1"/>
  <c r="AS32" i="15" s="1"/>
  <c r="AZ32" i="15" a="1"/>
  <c r="AZ32" i="15" s="1"/>
  <c r="U33" i="15" a="1"/>
  <c r="U33" i="15" s="1"/>
  <c r="AB33" i="15" a="1"/>
  <c r="AB33" i="15" s="1"/>
  <c r="AI33" i="15" a="1"/>
  <c r="AI33" i="15" s="1"/>
  <c r="AO33" i="15" a="1"/>
  <c r="AO33" i="15" s="1"/>
  <c r="AV33" i="15" a="1"/>
  <c r="AV33" i="15" s="1"/>
  <c r="BC33" i="15" a="1"/>
  <c r="BC33" i="15" s="1"/>
  <c r="AF34" i="15" a="1"/>
  <c r="AF34" i="15" s="1"/>
  <c r="AL34" i="15" a="1"/>
  <c r="AL34" i="15" s="1"/>
  <c r="AS34" i="15" a="1"/>
  <c r="AS34" i="15" s="1"/>
  <c r="AZ34" i="15" a="1"/>
  <c r="AZ34" i="15" s="1"/>
  <c r="AB35" i="15" a="1"/>
  <c r="AB35" i="15" s="1"/>
  <c r="AI35" i="15" a="1"/>
  <c r="AI35" i="15" s="1"/>
  <c r="AQ35" i="15" a="1"/>
  <c r="AQ35" i="15" s="1"/>
  <c r="AX35" i="15" a="1"/>
  <c r="AX35" i="15" s="1"/>
  <c r="R36" i="15" a="1"/>
  <c r="R36" i="15" s="1"/>
  <c r="X36" i="15" a="1"/>
  <c r="X36" i="15" s="1"/>
  <c r="AD36" i="15" a="1"/>
  <c r="AD36" i="15" s="1"/>
  <c r="AP36" i="15" a="1"/>
  <c r="AP36" i="15" s="1"/>
  <c r="BC36" i="15" a="1"/>
  <c r="BC36" i="15" s="1"/>
  <c r="X37" i="15" a="1"/>
  <c r="X37" i="15" s="1"/>
  <c r="AO37" i="15" a="1"/>
  <c r="AO37" i="15" s="1"/>
  <c r="BA37" i="15" a="1"/>
  <c r="BA37" i="15" s="1"/>
  <c r="AB38" i="15" a="1"/>
  <c r="AB38" i="15" s="1"/>
  <c r="AI38" i="15" a="1"/>
  <c r="AI38" i="15" s="1"/>
  <c r="AO38" i="15" a="1"/>
  <c r="AO38" i="15" s="1"/>
  <c r="AT38" i="15" a="1"/>
  <c r="AT38" i="15" s="1"/>
  <c r="AZ38" i="15" a="1"/>
  <c r="AZ38" i="15" s="1"/>
  <c r="S39" i="15" a="1"/>
  <c r="S39" i="15" s="1"/>
  <c r="AE39" i="15" a="1"/>
  <c r="AE39" i="15" s="1"/>
  <c r="AL39" i="15" a="1"/>
  <c r="AL39" i="15" s="1"/>
  <c r="AS39" i="15" a="1"/>
  <c r="AS39" i="15" s="1"/>
  <c r="BA39" i="15" a="1"/>
  <c r="BA39" i="15" s="1"/>
  <c r="AB40" i="15" a="1"/>
  <c r="AB40" i="15" s="1"/>
  <c r="AG40" i="15" a="1"/>
  <c r="AG40" i="15" s="1"/>
  <c r="AN40" i="15" a="1"/>
  <c r="AN40" i="15" s="1"/>
  <c r="AU40" i="15" a="1"/>
  <c r="AU40" i="15" s="1"/>
  <c r="BB40" i="15" a="1"/>
  <c r="BB40" i="15" s="1"/>
  <c r="AC41" i="15" a="1"/>
  <c r="AC41" i="15" s="1"/>
  <c r="AI41" i="15" a="1"/>
  <c r="AI41" i="15" s="1"/>
  <c r="AQ41" i="15" a="1"/>
  <c r="AQ41" i="15" s="1"/>
  <c r="AW41" i="15" a="1"/>
  <c r="AW41" i="15" s="1"/>
  <c r="BC41" i="15" a="1"/>
  <c r="BC41" i="15" s="1"/>
  <c r="W42" i="15" a="1"/>
  <c r="W42" i="15" s="1"/>
  <c r="AD42" i="15" a="1"/>
  <c r="AD42" i="15" s="1"/>
  <c r="AQ42" i="15" a="1"/>
  <c r="AQ42" i="15" s="1"/>
  <c r="BC42" i="15" a="1"/>
  <c r="BC42" i="15" s="1"/>
  <c r="W43" i="15" a="1"/>
  <c r="W43" i="15" s="1"/>
  <c r="AD43" i="15" a="1"/>
  <c r="AD43" i="15" s="1"/>
  <c r="AJ43" i="15" a="1"/>
  <c r="AJ43" i="15" s="1"/>
  <c r="AQ43" i="15" a="1"/>
  <c r="AQ43" i="15" s="1"/>
  <c r="BB43" i="15" a="1"/>
  <c r="BB43" i="15" s="1"/>
  <c r="W44" i="15" a="1"/>
  <c r="W44" i="15" s="1"/>
  <c r="AE44" i="15" a="1"/>
  <c r="AE44" i="15" s="1"/>
  <c r="AT44" i="15" a="1"/>
  <c r="AT44" i="15" s="1"/>
  <c r="U45" i="15" a="1"/>
  <c r="U45" i="15" s="1"/>
  <c r="AB45" i="15" a="1"/>
  <c r="AB45" i="15" s="1"/>
  <c r="AJ45" i="15" a="1"/>
  <c r="AJ45" i="15" s="1"/>
  <c r="AR45" i="15" a="1"/>
  <c r="AR45" i="15" s="1"/>
  <c r="CT18" i="15" a="1"/>
  <c r="CT18" i="15" s="1"/>
  <c r="BP23" i="15" a="1"/>
  <c r="BP23" i="15" s="1"/>
  <c r="BF27" i="15" a="1"/>
  <c r="BF27" i="15" s="1"/>
  <c r="BU29" i="15" a="1"/>
  <c r="BU29" i="15" s="1"/>
  <c r="BR31" i="15" a="1"/>
  <c r="BR31" i="15" s="1"/>
  <c r="CJ33" i="15" a="1"/>
  <c r="CJ33" i="15" s="1"/>
  <c r="CK34" i="15" a="1"/>
  <c r="CK34" i="15" s="1"/>
  <c r="CM35" i="15" a="1"/>
  <c r="CM35" i="15" s="1"/>
  <c r="CP36" i="15" a="1"/>
  <c r="CP36" i="15" s="1"/>
  <c r="CR37" i="15" a="1"/>
  <c r="CR37" i="15" s="1"/>
  <c r="CG38" i="15" a="1"/>
  <c r="CG38" i="15" s="1"/>
  <c r="BF39" i="15" a="1"/>
  <c r="BF39" i="15" s="1"/>
  <c r="CI39" i="15" a="1"/>
  <c r="CI39" i="15" s="1"/>
  <c r="BI40" i="15" a="1"/>
  <c r="BI40" i="15" s="1"/>
  <c r="CM40" i="15" a="1"/>
  <c r="CM40" i="15" s="1"/>
  <c r="BO41" i="15" a="1"/>
  <c r="BO41" i="15" s="1"/>
  <c r="CR41" i="15" a="1"/>
  <c r="CR41" i="15" s="1"/>
  <c r="CT42" i="15" a="1"/>
  <c r="CT42" i="15" s="1"/>
  <c r="BV43" i="15" a="1"/>
  <c r="BV43" i="15" s="1"/>
  <c r="CY43" i="15" a="1"/>
  <c r="CY43" i="15" s="1"/>
  <c r="DB44" i="15" a="1"/>
  <c r="DB44" i="15" s="1"/>
  <c r="CE45" i="15" a="1"/>
  <c r="CE45" i="15" s="1"/>
  <c r="BH46" i="15" a="1"/>
  <c r="BH46" i="15" s="1"/>
  <c r="CK46" i="15" a="1"/>
  <c r="CK46" i="15" s="1"/>
  <c r="BJ47" i="15" a="1"/>
  <c r="BJ47" i="15" s="1"/>
  <c r="CL47" i="15" a="1"/>
  <c r="CL47" i="15" s="1"/>
  <c r="BN48" i="15" a="1"/>
  <c r="BN48" i="15" s="1"/>
  <c r="CP48" i="15" a="1"/>
  <c r="CP48" i="15" s="1"/>
  <c r="BQ49" i="15" a="1"/>
  <c r="BQ49" i="15" s="1"/>
  <c r="CS49" i="15" a="1"/>
  <c r="CS49" i="15" s="1"/>
  <c r="BT50" i="15" a="1"/>
  <c r="BT50" i="15" s="1"/>
  <c r="CT50" i="15" a="1"/>
  <c r="CT50" i="15" s="1"/>
  <c r="BW51" i="15" a="1"/>
  <c r="BW51" i="15" s="1"/>
  <c r="CX51" i="15" a="1"/>
  <c r="CX51" i="15" s="1"/>
  <c r="BV52" i="15" a="1"/>
  <c r="BV52" i="15" s="1"/>
  <c r="DA52" i="15" a="1"/>
  <c r="DA52" i="15" s="1"/>
  <c r="CF53" i="15" a="1"/>
  <c r="CF53" i="15" s="1"/>
  <c r="BK54" i="15" a="1"/>
  <c r="BK54" i="15" s="1"/>
  <c r="CQ54" i="15" a="1"/>
  <c r="CQ54" i="15" s="1"/>
  <c r="AA15" i="15" a="1"/>
  <c r="AA15" i="15" s="1"/>
  <c r="AQ15" i="15" a="1"/>
  <c r="AQ15" i="15" s="1"/>
  <c r="U16" i="15" a="1"/>
  <c r="U16" i="15" s="1"/>
  <c r="AK16" i="15" a="1"/>
  <c r="AK16" i="15" s="1"/>
  <c r="BA16" i="15" a="1"/>
  <c r="BA16" i="15" s="1"/>
  <c r="AE17" i="15" a="1"/>
  <c r="AE17" i="15" s="1"/>
  <c r="AU17" i="15" a="1"/>
  <c r="AU17" i="15" s="1"/>
  <c r="Y18" i="15" a="1"/>
  <c r="Y18" i="15" s="1"/>
  <c r="AO18" i="15" a="1"/>
  <c r="AO18" i="15" s="1"/>
  <c r="S19" i="15" a="1"/>
  <c r="S19" i="15" s="1"/>
  <c r="AI19" i="15" a="1"/>
  <c r="AI19" i="15" s="1"/>
  <c r="AY19" i="15" a="1"/>
  <c r="AY19" i="15" s="1"/>
  <c r="AB20" i="15" a="1"/>
  <c r="AB20" i="15" s="1"/>
  <c r="AR20" i="15" a="1"/>
  <c r="AR20" i="15" s="1"/>
  <c r="V21" i="15" a="1"/>
  <c r="V21" i="15" s="1"/>
  <c r="AL21" i="15" a="1"/>
  <c r="AL21" i="15" s="1"/>
  <c r="AZ21" i="15" a="1"/>
  <c r="AZ21" i="15" s="1"/>
  <c r="AB22" i="15" a="1"/>
  <c r="AB22" i="15" s="1"/>
  <c r="AP22" i="15" a="1"/>
  <c r="AP22" i="15" s="1"/>
  <c r="S23" i="15" a="1"/>
  <c r="S23" i="15" s="1"/>
  <c r="AF23" i="15" a="1"/>
  <c r="AF23" i="15" s="1"/>
  <c r="AT23" i="15" a="1"/>
  <c r="AT23" i="15" s="1"/>
  <c r="V24" i="15" a="1"/>
  <c r="V24" i="15" s="1"/>
  <c r="AJ24" i="15" a="1"/>
  <c r="AJ24" i="15" s="1"/>
  <c r="AY24" i="15" a="1"/>
  <c r="AY24" i="15" s="1"/>
  <c r="AB25" i="15" a="1"/>
  <c r="AB25" i="15" s="1"/>
  <c r="AO25" i="15" a="1"/>
  <c r="AO25" i="15" s="1"/>
  <c r="BC25" i="15" a="1"/>
  <c r="BC25" i="15" s="1"/>
  <c r="AE26" i="15" a="1"/>
  <c r="AE26" i="15" s="1"/>
  <c r="AO26" i="15" a="1"/>
  <c r="AO26" i="15" s="1"/>
  <c r="BA26" i="15" a="1"/>
  <c r="BA26" i="15" s="1"/>
  <c r="Z27" i="15" a="1"/>
  <c r="Z27" i="15" s="1"/>
  <c r="AK27" i="15" a="1"/>
  <c r="AK27" i="15" s="1"/>
  <c r="AW27" i="15" a="1"/>
  <c r="AW27" i="15" s="1"/>
  <c r="U28" i="15" a="1"/>
  <c r="U28" i="15" s="1"/>
  <c r="AH28" i="15" a="1"/>
  <c r="AH28" i="15" s="1"/>
  <c r="AS28" i="15" a="1"/>
  <c r="AS28" i="15" s="1"/>
  <c r="S29" i="15" a="1"/>
  <c r="S29" i="15" s="1"/>
  <c r="AF29" i="15" a="1"/>
  <c r="AF29" i="15" s="1"/>
  <c r="BC29" i="15" a="1"/>
  <c r="BC29" i="15" s="1"/>
  <c r="AA30" i="15" a="1"/>
  <c r="AA30" i="15" s="1"/>
  <c r="AL30" i="15" a="1"/>
  <c r="AL30" i="15" s="1"/>
  <c r="AZ30" i="15" a="1"/>
  <c r="AZ30" i="15" s="1"/>
  <c r="W31" i="15" a="1"/>
  <c r="W31" i="15" s="1"/>
  <c r="AH31" i="15" a="1"/>
  <c r="AH31" i="15" s="1"/>
  <c r="AR31" i="15" a="1"/>
  <c r="AR31" i="15" s="1"/>
  <c r="T32" i="15" a="1"/>
  <c r="T32" i="15" s="1"/>
  <c r="Z32" i="15" a="1"/>
  <c r="Z32" i="15" s="1"/>
  <c r="AH32" i="15" a="1"/>
  <c r="AH32" i="15" s="1"/>
  <c r="AN32" i="15" a="1"/>
  <c r="AN32" i="15" s="1"/>
  <c r="AT32" i="15" a="1"/>
  <c r="AT32" i="15" s="1"/>
  <c r="BB32" i="15" a="1"/>
  <c r="BB32" i="15" s="1"/>
  <c r="W33" i="15" a="1"/>
  <c r="W33" i="15" s="1"/>
  <c r="AJ33" i="15" a="1"/>
  <c r="AJ33" i="15" s="1"/>
  <c r="AP33" i="15" a="1"/>
  <c r="AP33" i="15" s="1"/>
  <c r="AX33" i="15" a="1"/>
  <c r="AX33" i="15" s="1"/>
  <c r="S34" i="15" a="1"/>
  <c r="S34" i="15" s="1"/>
  <c r="Z34" i="15" a="1"/>
  <c r="Z34" i="15" s="1"/>
  <c r="AG34" i="15" a="1"/>
  <c r="AG34" i="15" s="1"/>
  <c r="AN34" i="15" a="1"/>
  <c r="AN34" i="15" s="1"/>
  <c r="AU34" i="15" a="1"/>
  <c r="AU34" i="15" s="1"/>
  <c r="BB34" i="15" a="1"/>
  <c r="BB34" i="15" s="1"/>
  <c r="W35" i="15" a="1"/>
  <c r="W35" i="15" s="1"/>
  <c r="AD35" i="15" a="1"/>
  <c r="AD35" i="15" s="1"/>
  <c r="AK35" i="15" a="1"/>
  <c r="AK35" i="15" s="1"/>
  <c r="AS35" i="15" a="1"/>
  <c r="AS35" i="15" s="1"/>
  <c r="AY35" i="15" a="1"/>
  <c r="AY35" i="15" s="1"/>
  <c r="T36" i="15" a="1"/>
  <c r="T36" i="15" s="1"/>
  <c r="Y36" i="15" a="1"/>
  <c r="Y36" i="15" s="1"/>
  <c r="AF36" i="15" a="1"/>
  <c r="AF36" i="15" s="1"/>
  <c r="AK36" i="15" a="1"/>
  <c r="AK36" i="15" s="1"/>
  <c r="AW36" i="15" a="1"/>
  <c r="AW36" i="15" s="1"/>
  <c r="Z37" i="15" a="1"/>
  <c r="Z37" i="15" s="1"/>
  <c r="AE37" i="15" a="1"/>
  <c r="AE37" i="15" s="1"/>
  <c r="AK37" i="15" a="1"/>
  <c r="AK37" i="15" s="1"/>
  <c r="AQ37" i="15" a="1"/>
  <c r="AQ37" i="15" s="1"/>
  <c r="AW37" i="15" a="1"/>
  <c r="AW37" i="15" s="1"/>
  <c r="BC37" i="15" a="1"/>
  <c r="BC37" i="15" s="1"/>
  <c r="W38" i="15" a="1"/>
  <c r="W38" i="15" s="1"/>
  <c r="AD38" i="15" a="1"/>
  <c r="AD38" i="15" s="1"/>
  <c r="AJ38" i="15" a="1"/>
  <c r="AJ38" i="15" s="1"/>
  <c r="AP38" i="15" a="1"/>
  <c r="AP38" i="15" s="1"/>
  <c r="AV38" i="15" a="1"/>
  <c r="AV38" i="15" s="1"/>
  <c r="BA38" i="15" a="1"/>
  <c r="BA38" i="15" s="1"/>
  <c r="U39" i="15" a="1"/>
  <c r="U39" i="15" s="1"/>
  <c r="AG39" i="15" a="1"/>
  <c r="AG39" i="15" s="1"/>
  <c r="AN39" i="15" a="1"/>
  <c r="AN39" i="15" s="1"/>
  <c r="AU39" i="15" a="1"/>
  <c r="AU39" i="15" s="1"/>
  <c r="BC39" i="15" a="1"/>
  <c r="BC39" i="15" s="1"/>
  <c r="V40" i="15" a="1"/>
  <c r="V40" i="15" s="1"/>
  <c r="AC40" i="15" a="1"/>
  <c r="AC40" i="15" s="1"/>
  <c r="AI40" i="15" a="1"/>
  <c r="AI40" i="15" s="1"/>
  <c r="AW40" i="15" a="1"/>
  <c r="AW40" i="15" s="1"/>
  <c r="AE41" i="15" a="1"/>
  <c r="AE41" i="15" s="1"/>
  <c r="AK41" i="15" a="1"/>
  <c r="AK41" i="15" s="1"/>
  <c r="AR41" i="15" a="1"/>
  <c r="AR41" i="15" s="1"/>
  <c r="AY41" i="15" a="1"/>
  <c r="AY41" i="15" s="1"/>
  <c r="R42" i="15" a="1"/>
  <c r="R42" i="15" s="1"/>
  <c r="Y42" i="15" a="1"/>
  <c r="Y42" i="15" s="1"/>
  <c r="AF42" i="15" a="1"/>
  <c r="AF42" i="15" s="1"/>
  <c r="AM42" i="15" a="1"/>
  <c r="AM42" i="15" s="1"/>
  <c r="AS42" i="15" a="1"/>
  <c r="AS42" i="15" s="1"/>
  <c r="AY42" i="15" a="1"/>
  <c r="AY42" i="15" s="1"/>
  <c r="S43" i="15" a="1"/>
  <c r="S43" i="15" s="1"/>
  <c r="Y43" i="15" a="1"/>
  <c r="Y43" i="15" s="1"/>
  <c r="AE43" i="15" a="1"/>
  <c r="AE43" i="15" s="1"/>
  <c r="AK43" i="15" a="1"/>
  <c r="AK43" i="15" s="1"/>
  <c r="AR43" i="15" a="1"/>
  <c r="AR43" i="15" s="1"/>
  <c r="AX43" i="15" a="1"/>
  <c r="AX43" i="15" s="1"/>
  <c r="R44" i="15" a="1"/>
  <c r="R44" i="15" s="1"/>
  <c r="Y44" i="15" a="1"/>
  <c r="Y44" i="15" s="1"/>
  <c r="AG44" i="15" a="1"/>
  <c r="AG44" i="15" s="1"/>
  <c r="AN44" i="15" a="1"/>
  <c r="AN44" i="15" s="1"/>
  <c r="AV44" i="15" a="1"/>
  <c r="AV44" i="15" s="1"/>
  <c r="Q34" i="15" a="1"/>
  <c r="Q34" i="15" s="1"/>
  <c r="AS54" i="15" a="1"/>
  <c r="AS54" i="15" s="1"/>
  <c r="AY53" i="15" a="1"/>
  <c r="AY53" i="15" s="1"/>
  <c r="U53" i="15" a="1"/>
  <c r="U53" i="15" s="1"/>
  <c r="AG52" i="15" a="1"/>
  <c r="AG52" i="15" s="1"/>
  <c r="AG51" i="15" a="1"/>
  <c r="AG51" i="15" s="1"/>
  <c r="AG50" i="15" a="1"/>
  <c r="AG50" i="15" s="1"/>
  <c r="AL49" i="15" a="1"/>
  <c r="AL49" i="15" s="1"/>
  <c r="AR48" i="15" a="1"/>
  <c r="AR48" i="15" s="1"/>
  <c r="BB47" i="15" a="1"/>
  <c r="BB47" i="15" s="1"/>
  <c r="BA46" i="15" a="1"/>
  <c r="BA46" i="15" s="1"/>
  <c r="Y46" i="15" a="1"/>
  <c r="Y46" i="15" s="1"/>
  <c r="BC44" i="15" a="1"/>
  <c r="BC44" i="15" s="1"/>
  <c r="Z43" i="15" a="1"/>
  <c r="Z43" i="15" s="1"/>
  <c r="AZ41" i="15" a="1"/>
  <c r="AZ41" i="15" s="1"/>
  <c r="AK40" i="15" a="1"/>
  <c r="AK40" i="15" s="1"/>
  <c r="AL38" i="15" a="1"/>
  <c r="AL38" i="15" s="1"/>
  <c r="AA37" i="15" a="1"/>
  <c r="AA37" i="15" s="1"/>
  <c r="AM35" i="15" a="1"/>
  <c r="AM35" i="15" s="1"/>
  <c r="U34" i="15" a="1"/>
  <c r="U34" i="15" s="1"/>
  <c r="AC32" i="15" a="1"/>
  <c r="AC32" i="15" s="1"/>
  <c r="AE30" i="15" a="1"/>
  <c r="AE30" i="15" s="1"/>
  <c r="AX27" i="15" a="1"/>
  <c r="AX27" i="15" s="1"/>
  <c r="AL24" i="15" a="1"/>
  <c r="AL24" i="15" s="1"/>
  <c r="BA19" i="15" a="1"/>
  <c r="BA19" i="15" s="1"/>
  <c r="CT54" i="15" a="1"/>
  <c r="CT54" i="15" s="1"/>
  <c r="BY51" i="15" a="1"/>
  <c r="BY51" i="15" s="1"/>
  <c r="BP48" i="15" a="1"/>
  <c r="BP48" i="15" s="1"/>
  <c r="CV42" i="15" a="1"/>
  <c r="CV42" i="15" s="1"/>
  <c r="Q16" i="15" a="1"/>
  <c r="Q16" i="15" s="1"/>
  <c r="AR54" i="15" a="1"/>
  <c r="AR54" i="15" s="1"/>
  <c r="R54" i="15" a="1"/>
  <c r="R54" i="15" s="1"/>
  <c r="T53" i="15" a="1"/>
  <c r="T53" i="15" s="1"/>
  <c r="T52" i="15" a="1"/>
  <c r="T52" i="15" s="1"/>
  <c r="AF51" i="15" a="1"/>
  <c r="AF51" i="15" s="1"/>
  <c r="AX49" i="15" a="1"/>
  <c r="AX49" i="15" s="1"/>
  <c r="AY48" i="15" a="1"/>
  <c r="AY48" i="15" s="1"/>
  <c r="W48" i="15" a="1"/>
  <c r="W48" i="15" s="1"/>
  <c r="AD47" i="15" a="1"/>
  <c r="AD47" i="15" s="1"/>
  <c r="X46" i="15" a="1"/>
  <c r="X46" i="15" s="1"/>
  <c r="Z45" i="15" a="1"/>
  <c r="Z45" i="15" s="1"/>
  <c r="AY43" i="15" a="1"/>
  <c r="AY43" i="15" s="1"/>
  <c r="AJ40" i="15" a="1"/>
  <c r="AJ40" i="15" s="1"/>
  <c r="V39" i="15" a="1"/>
  <c r="V39" i="15" s="1"/>
  <c r="AZ35" i="15" a="1"/>
  <c r="AZ35" i="15" s="1"/>
  <c r="T34" i="15" a="1"/>
  <c r="T34" i="15" s="1"/>
  <c r="AO32" i="15" a="1"/>
  <c r="AO32" i="15" s="1"/>
  <c r="T29" i="15" a="1"/>
  <c r="T29" i="15" s="1"/>
  <c r="AK24" i="15" a="1"/>
  <c r="AK24" i="15" s="1"/>
  <c r="AM21" i="15" a="1"/>
  <c r="AM21" i="15" s="1"/>
  <c r="Z18" i="15" a="1"/>
  <c r="Z18" i="15" s="1"/>
  <c r="BX52" i="15" a="1"/>
  <c r="BX52" i="15" s="1"/>
  <c r="BL47" i="15" a="1"/>
  <c r="BL47" i="15" s="1"/>
  <c r="CQ34" i="15" a="1"/>
  <c r="CQ34" i="15" s="1"/>
  <c r="Q44" i="15" a="1"/>
  <c r="Q44" i="15" s="1"/>
  <c r="Q22" i="15" a="1"/>
  <c r="Q22" i="15" s="1"/>
  <c r="W54" i="15" a="1"/>
  <c r="W54" i="15" s="1"/>
  <c r="AE53" i="15" a="1"/>
  <c r="AE53" i="15" s="1"/>
  <c r="AM52" i="15" a="1"/>
  <c r="AM52" i="15" s="1"/>
  <c r="AE51" i="15" a="1"/>
  <c r="AE51" i="15" s="1"/>
  <c r="AL50" i="15" a="1"/>
  <c r="AL50" i="15" s="1"/>
  <c r="AW49" i="15" a="1"/>
  <c r="AW49" i="15" s="1"/>
  <c r="AX48" i="15" a="1"/>
  <c r="AX48" i="15" s="1"/>
  <c r="AZ47" i="15" a="1"/>
  <c r="AZ47" i="15" s="1"/>
  <c r="AL46" i="15" a="1"/>
  <c r="AL46" i="15" s="1"/>
  <c r="AT45" i="15" a="1"/>
  <c r="AT45" i="15" s="1"/>
  <c r="X44" i="15" a="1"/>
  <c r="X44" i="15" s="1"/>
  <c r="AL42" i="15" a="1"/>
  <c r="AL42" i="15" s="1"/>
  <c r="W41" i="15" a="1"/>
  <c r="W41" i="15" s="1"/>
  <c r="AT39" i="15" a="1"/>
  <c r="AT39" i="15" s="1"/>
  <c r="Y37" i="15" a="1"/>
  <c r="Y37" i="15" s="1"/>
  <c r="V35" i="15" a="1"/>
  <c r="V35" i="15" s="1"/>
  <c r="BA32" i="15" a="1"/>
  <c r="BA32" i="15" s="1"/>
  <c r="Y30" i="15" a="1"/>
  <c r="Y30" i="15" s="1"/>
  <c r="X27" i="15" a="1"/>
  <c r="X27" i="15" s="1"/>
  <c r="AO23" i="15" a="1"/>
  <c r="AO23" i="15" s="1"/>
  <c r="Z17" i="15" a="1"/>
  <c r="Z17" i="15" s="1"/>
  <c r="BT53" i="15" a="1"/>
  <c r="BT53" i="15" s="1"/>
  <c r="BG49" i="15" a="1"/>
  <c r="BG49" i="15" s="1"/>
  <c r="CB40" i="15" a="1"/>
  <c r="CB40" i="15" s="1"/>
  <c r="BR32" i="15" a="1"/>
  <c r="BR32" i="15" s="1"/>
  <c r="Q43" i="15" a="1"/>
  <c r="Q43" i="15" s="1"/>
  <c r="Q27" i="15" a="1"/>
  <c r="Q27" i="15" s="1"/>
  <c r="BC54" i="15" a="1"/>
  <c r="BC54" i="15" s="1"/>
  <c r="AW54" i="15" a="1"/>
  <c r="AW54" i="15" s="1"/>
  <c r="AP54" i="15" a="1"/>
  <c r="AP54" i="15" s="1"/>
  <c r="AI54" i="15" a="1"/>
  <c r="AI54" i="15" s="1"/>
  <c r="BC53" i="15" a="1"/>
  <c r="BC53" i="15" s="1"/>
  <c r="AV53" i="15" a="1"/>
  <c r="AV53" i="15" s="1"/>
  <c r="AP53" i="15" a="1"/>
  <c r="AP53" i="15" s="1"/>
  <c r="AJ53" i="15" a="1"/>
  <c r="AJ53" i="15" s="1"/>
  <c r="AD53" i="15" a="1"/>
  <c r="AD53" i="15" s="1"/>
  <c r="X53" i="15" a="1"/>
  <c r="X53" i="15" s="1"/>
  <c r="R53" i="15" a="1"/>
  <c r="R53" i="15" s="1"/>
  <c r="AW52" i="15" a="1"/>
  <c r="AW52" i="15" s="1"/>
  <c r="AR52" i="15" a="1"/>
  <c r="AR52" i="15" s="1"/>
  <c r="AL52" i="15" a="1"/>
  <c r="AL52" i="15" s="1"/>
  <c r="Y52" i="15" a="1"/>
  <c r="Y52" i="15" s="1"/>
  <c r="R52" i="15" a="1"/>
  <c r="R52" i="15" s="1"/>
  <c r="AX51" i="15" a="1"/>
  <c r="AX51" i="15" s="1"/>
  <c r="AJ51" i="15" a="1"/>
  <c r="AJ51" i="15" s="1"/>
  <c r="AD51" i="15" a="1"/>
  <c r="AD51" i="15" s="1"/>
  <c r="W51" i="15" a="1"/>
  <c r="W51" i="15" s="1"/>
  <c r="R51" i="15" a="1"/>
  <c r="R51" i="15" s="1"/>
  <c r="AX50" i="15" a="1"/>
  <c r="AX50" i="15" s="1"/>
  <c r="AK50" i="15" a="1"/>
  <c r="AK50" i="15" s="1"/>
  <c r="AD50" i="15" a="1"/>
  <c r="AD50" i="15" s="1"/>
  <c r="X50" i="15" a="1"/>
  <c r="X50" i="15" s="1"/>
  <c r="AV49" i="15" a="1"/>
  <c r="AV49" i="15" s="1"/>
  <c r="AP49" i="15" a="1"/>
  <c r="AP49" i="15" s="1"/>
  <c r="AI49" i="15" a="1"/>
  <c r="AI49" i="15" s="1"/>
  <c r="AD49" i="15" a="1"/>
  <c r="AD49" i="15" s="1"/>
  <c r="X49" i="15" a="1"/>
  <c r="X49" i="15" s="1"/>
  <c r="AW48" i="15" a="1"/>
  <c r="AW48" i="15" s="1"/>
  <c r="AO48" i="15" a="1"/>
  <c r="AO48" i="15" s="1"/>
  <c r="AH48" i="15" a="1"/>
  <c r="AH48" i="15" s="1"/>
  <c r="AB48" i="15" a="1"/>
  <c r="AB48" i="15" s="1"/>
  <c r="U48" i="15" a="1"/>
  <c r="U48" i="15" s="1"/>
  <c r="AY47" i="15" a="1"/>
  <c r="AY47" i="15" s="1"/>
  <c r="AR47" i="15" a="1"/>
  <c r="AR47" i="15" s="1"/>
  <c r="AJ47" i="15" a="1"/>
  <c r="AJ47" i="15" s="1"/>
  <c r="AB47" i="15" a="1"/>
  <c r="AB47" i="15" s="1"/>
  <c r="T47" i="15" a="1"/>
  <c r="T47" i="15" s="1"/>
  <c r="AY46" i="15" a="1"/>
  <c r="AY46" i="15" s="1"/>
  <c r="AR46" i="15" a="1"/>
  <c r="AR46" i="15" s="1"/>
  <c r="AK46" i="15" a="1"/>
  <c r="AK46" i="15" s="1"/>
  <c r="AD46" i="15" a="1"/>
  <c r="AD46" i="15" s="1"/>
  <c r="V46" i="15" a="1"/>
  <c r="V46" i="15" s="1"/>
  <c r="BA45" i="15" a="1"/>
  <c r="BA45" i="15" s="1"/>
  <c r="AS45" i="15" a="1"/>
  <c r="AS45" i="15" s="1"/>
  <c r="AG45" i="15" a="1"/>
  <c r="AG45" i="15" s="1"/>
  <c r="X45" i="15" a="1"/>
  <c r="X45" i="15" s="1"/>
  <c r="AX44" i="15" a="1"/>
  <c r="AX44" i="15" s="1"/>
  <c r="AJ44" i="15" a="1"/>
  <c r="AJ44" i="15" s="1"/>
  <c r="T44" i="15" a="1"/>
  <c r="T44" i="15" s="1"/>
  <c r="AT43" i="15" a="1"/>
  <c r="AT43" i="15" s="1"/>
  <c r="AG43" i="15" a="1"/>
  <c r="AG43" i="15" s="1"/>
  <c r="U43" i="15" a="1"/>
  <c r="U43" i="15" s="1"/>
  <c r="AV42" i="15" a="1"/>
  <c r="AV42" i="15" s="1"/>
  <c r="AI42" i="15" a="1"/>
  <c r="AI42" i="15" s="1"/>
  <c r="T42" i="15" a="1"/>
  <c r="T42" i="15" s="1"/>
  <c r="T41" i="15" a="1"/>
  <c r="T41" i="15" s="1"/>
  <c r="AR40" i="15" a="1"/>
  <c r="AR40" i="15" s="1"/>
  <c r="S40" i="15" a="1"/>
  <c r="S40" i="15" s="1"/>
  <c r="AQ39" i="15" a="1"/>
  <c r="AQ39" i="15" s="1"/>
  <c r="AC39" i="15" a="1"/>
  <c r="AC39" i="15" s="1"/>
  <c r="BC38" i="15" a="1"/>
  <c r="BC38" i="15" s="1"/>
  <c r="AR38" i="15" a="1"/>
  <c r="AR38" i="15" s="1"/>
  <c r="AF38" i="15" a="1"/>
  <c r="AF38" i="15" s="1"/>
  <c r="S38" i="15" a="1"/>
  <c r="S38" i="15" s="1"/>
  <c r="AT37" i="15" a="1"/>
  <c r="AT37" i="15" s="1"/>
  <c r="AH37" i="15" a="1"/>
  <c r="AH37" i="15" s="1"/>
  <c r="U37" i="15" a="1"/>
  <c r="U37" i="15" s="1"/>
  <c r="AS36" i="15" a="1"/>
  <c r="AS36" i="15" s="1"/>
  <c r="V36" i="15" a="1"/>
  <c r="V36" i="15" s="1"/>
  <c r="AV35" i="15" a="1"/>
  <c r="AV35" i="15" s="1"/>
  <c r="AF35" i="15" a="1"/>
  <c r="AF35" i="15" s="1"/>
  <c r="S35" i="15" a="1"/>
  <c r="S35" i="15" s="1"/>
  <c r="AQ34" i="15" a="1"/>
  <c r="AQ34" i="15" s="1"/>
  <c r="AC34" i="15" a="1"/>
  <c r="AC34" i="15" s="1"/>
  <c r="AZ33" i="15" a="1"/>
  <c r="AZ33" i="15" s="1"/>
  <c r="Z33" i="15" a="1"/>
  <c r="Z33" i="15" s="1"/>
  <c r="AW32" i="15" a="1"/>
  <c r="AW32" i="15" s="1"/>
  <c r="AJ32" i="15" a="1"/>
  <c r="AJ32" i="15" s="1"/>
  <c r="W32" i="15" a="1"/>
  <c r="W32" i="15" s="1"/>
  <c r="AT31" i="15" a="1"/>
  <c r="AT31" i="15" s="1"/>
  <c r="AB31" i="15" a="1"/>
  <c r="AB31" i="15" s="1"/>
  <c r="AR30" i="15" a="1"/>
  <c r="AR30" i="15" s="1"/>
  <c r="AI29" i="15" a="1"/>
  <c r="AI29" i="15" s="1"/>
  <c r="AW28" i="15" a="1"/>
  <c r="AW28" i="15" s="1"/>
  <c r="Z28" i="15" a="1"/>
  <c r="Z28" i="15" s="1"/>
  <c r="AO27" i="15" a="1"/>
  <c r="AO27" i="15" s="1"/>
  <c r="R27" i="15" a="1"/>
  <c r="R27" i="15" s="1"/>
  <c r="AH26" i="15" a="1"/>
  <c r="AH26" i="15" s="1"/>
  <c r="BB24" i="15" a="1"/>
  <c r="BB24" i="15" s="1"/>
  <c r="Y24" i="15" a="1"/>
  <c r="Y24" i="15" s="1"/>
  <c r="AH23" i="15" a="1"/>
  <c r="AH23" i="15" s="1"/>
  <c r="AS22" i="15" a="1"/>
  <c r="AS22" i="15" s="1"/>
  <c r="BC21" i="15" a="1"/>
  <c r="BC21" i="15" s="1"/>
  <c r="Y21" i="15" a="1"/>
  <c r="Y21" i="15" s="1"/>
  <c r="AE20" i="15" a="1"/>
  <c r="AE20" i="15" s="1"/>
  <c r="AL19" i="15" a="1"/>
  <c r="AL19" i="15" s="1"/>
  <c r="AR18" i="15" a="1"/>
  <c r="AR18" i="15" s="1"/>
  <c r="AX17" i="15" a="1"/>
  <c r="AX17" i="15" s="1"/>
  <c r="R17" i="15" a="1"/>
  <c r="R17" i="15" s="1"/>
  <c r="X16" i="15" a="1"/>
  <c r="X16" i="15" s="1"/>
  <c r="AD15" i="15" a="1"/>
  <c r="AD15" i="15" s="1"/>
  <c r="BO54" i="15" a="1"/>
  <c r="BO54" i="15" s="1"/>
  <c r="BD53" i="15" a="1"/>
  <c r="BD53" i="15" s="1"/>
  <c r="DA51" i="15" a="1"/>
  <c r="DA51" i="15" s="1"/>
  <c r="CX50" i="15" a="1"/>
  <c r="CX50" i="15" s="1"/>
  <c r="CV49" i="15" a="1"/>
  <c r="CV49" i="15" s="1"/>
  <c r="CT48" i="15" a="1"/>
  <c r="CT48" i="15" s="1"/>
  <c r="CO47" i="15" a="1"/>
  <c r="CO47" i="15" s="1"/>
  <c r="CH45" i="15" a="1"/>
  <c r="CH45" i="15" s="1"/>
  <c r="CE44" i="15" a="1"/>
  <c r="CE44" i="15" s="1"/>
  <c r="BV42" i="15" a="1"/>
  <c r="BV42" i="15" s="1"/>
  <c r="BQ41" i="15" a="1"/>
  <c r="BQ41" i="15" s="1"/>
  <c r="BM40" i="15" a="1"/>
  <c r="BM40" i="15" s="1"/>
  <c r="BJ39" i="15" a="1"/>
  <c r="BJ39" i="15" s="1"/>
  <c r="CX37" i="15" a="1"/>
  <c r="CX37" i="15" s="1"/>
  <c r="CT35" i="15" a="1"/>
  <c r="CT35" i="15" s="1"/>
  <c r="CQ33" i="15" a="1"/>
  <c r="CQ33" i="15" s="1"/>
  <c r="CD31" i="15" a="1"/>
  <c r="CD31" i="15" s="1"/>
  <c r="BV27" i="15" a="1"/>
  <c r="BV27" i="15" s="1"/>
  <c r="BV19" i="15" a="1"/>
  <c r="BV19" i="15" s="1"/>
  <c r="AY54" i="15" a="1"/>
  <c r="AY54" i="15" s="1"/>
  <c r="S54" i="15" a="1"/>
  <c r="S54" i="15" s="1"/>
  <c r="AB52" i="15" a="1"/>
  <c r="AB52" i="15" s="1"/>
  <c r="AM51" i="15" a="1"/>
  <c r="AM51" i="15" s="1"/>
  <c r="AT50" i="15" a="1"/>
  <c r="AT50" i="15" s="1"/>
  <c r="AA50" i="15" a="1"/>
  <c r="AA50" i="15" s="1"/>
  <c r="AA49" i="15" a="1"/>
  <c r="AA49" i="15" s="1"/>
  <c r="AZ48" i="15" a="1"/>
  <c r="AZ48" i="15" s="1"/>
  <c r="BC47" i="15" a="1"/>
  <c r="BC47" i="15" s="1"/>
  <c r="X47" i="15" a="1"/>
  <c r="X47" i="15" s="1"/>
  <c r="S46" i="15" a="1"/>
  <c r="S46" i="15" s="1"/>
  <c r="AC45" i="15" a="1"/>
  <c r="AC45" i="15" s="1"/>
  <c r="AZ43" i="15" a="1"/>
  <c r="AZ43" i="15" s="1"/>
  <c r="AA42" i="15" a="1"/>
  <c r="AA42" i="15" s="1"/>
  <c r="AZ40" i="15" a="1"/>
  <c r="AZ40" i="15" s="1"/>
  <c r="W39" i="15" a="1"/>
  <c r="W39" i="15" s="1"/>
  <c r="AZ36" i="15" a="1"/>
  <c r="AZ36" i="15" s="1"/>
  <c r="AN35" i="15" a="1"/>
  <c r="AN35" i="15" s="1"/>
  <c r="AJ34" i="15" a="1"/>
  <c r="AJ34" i="15" s="1"/>
  <c r="S33" i="15" a="1"/>
  <c r="S33" i="15" s="1"/>
  <c r="BB30" i="15" a="1"/>
  <c r="BB30" i="15" s="1"/>
  <c r="AY27" i="15" a="1"/>
  <c r="AY27" i="15" s="1"/>
  <c r="AT26" i="15" a="1"/>
  <c r="AT26" i="15" s="1"/>
  <c r="AM24" i="15" a="1"/>
  <c r="AM24" i="15" s="1"/>
  <c r="AO21" i="15" a="1"/>
  <c r="AO21" i="15" s="1"/>
  <c r="V19" i="15" a="1"/>
  <c r="V19" i="15" s="1"/>
  <c r="AT15" i="15" a="1"/>
  <c r="AT15" i="15" s="1"/>
  <c r="BW50" i="15" a="1"/>
  <c r="BW50" i="15" s="1"/>
  <c r="CW42" i="15" a="1"/>
  <c r="CW42" i="15" s="1"/>
  <c r="CP32" i="15" a="1"/>
  <c r="CP32" i="15" s="1"/>
  <c r="Q50" i="15" a="1"/>
  <c r="Q50" i="15" s="1"/>
  <c r="Q29" i="15" a="1"/>
  <c r="Q29" i="15" s="1"/>
  <c r="AL54" i="15" a="1"/>
  <c r="AL54" i="15" s="1"/>
  <c r="AR53" i="15" a="1"/>
  <c r="AR53" i="15" s="1"/>
  <c r="AZ52" i="15" a="1"/>
  <c r="AZ52" i="15" s="1"/>
  <c r="U52" i="15" a="1"/>
  <c r="U52" i="15" s="1"/>
  <c r="Z51" i="15" a="1"/>
  <c r="Z51" i="15" s="1"/>
  <c r="AS50" i="15" a="1"/>
  <c r="AS50" i="15" s="1"/>
  <c r="AS49" i="15" a="1"/>
  <c r="AS49" i="15" s="1"/>
  <c r="Z49" i="15" a="1"/>
  <c r="Z49" i="15" s="1"/>
  <c r="AK48" i="15" a="1"/>
  <c r="AK48" i="15" s="1"/>
  <c r="AM47" i="15" a="1"/>
  <c r="AM47" i="15" s="1"/>
  <c r="AT46" i="15" a="1"/>
  <c r="AT46" i="15" s="1"/>
  <c r="R46" i="15" a="1"/>
  <c r="R46" i="15" s="1"/>
  <c r="AA45" i="15" a="1"/>
  <c r="AA45" i="15" s="1"/>
  <c r="AM43" i="15" a="1"/>
  <c r="AM43" i="15" s="1"/>
  <c r="Z42" i="15" a="1"/>
  <c r="Z42" i="15" s="1"/>
  <c r="AM41" i="15" a="1"/>
  <c r="AM41" i="15" s="1"/>
  <c r="X40" i="15" a="1"/>
  <c r="X40" i="15" s="1"/>
  <c r="X38" i="15" a="1"/>
  <c r="X38" i="15" s="1"/>
  <c r="AY36" i="15" a="1"/>
  <c r="AY36" i="15" s="1"/>
  <c r="BA35" i="15" a="1"/>
  <c r="BA35" i="15" s="1"/>
  <c r="AI34" i="15" a="1"/>
  <c r="AI34" i="15" s="1"/>
  <c r="AE33" i="15" a="1"/>
  <c r="AE33" i="15" s="1"/>
  <c r="AZ31" i="15" a="1"/>
  <c r="AZ31" i="15" s="1"/>
  <c r="AT29" i="15" a="1"/>
  <c r="AT29" i="15" s="1"/>
  <c r="AC27" i="15" a="1"/>
  <c r="AC27" i="15" s="1"/>
  <c r="AV23" i="15" a="1"/>
  <c r="AV23" i="15" s="1"/>
  <c r="AT20" i="15" a="1"/>
  <c r="AT20" i="15" s="1"/>
  <c r="AG17" i="15" a="1"/>
  <c r="AG17" i="15" s="1"/>
  <c r="CR34" i="15" a="1"/>
  <c r="CR34" i="15" s="1"/>
  <c r="Q23" i="15" a="1"/>
  <c r="Q23" i="15" s="1"/>
  <c r="AK54" i="15" a="1"/>
  <c r="AK54" i="15" s="1"/>
  <c r="AX53" i="15" a="1"/>
  <c r="AX53" i="15" s="1"/>
  <c r="Z53" i="15" a="1"/>
  <c r="Z53" i="15" s="1"/>
  <c r="AA52" i="15" a="1"/>
  <c r="AA52" i="15" s="1"/>
  <c r="AL51" i="15" a="1"/>
  <c r="AL51" i="15" s="1"/>
  <c r="S51" i="15" a="1"/>
  <c r="S51" i="15" s="1"/>
  <c r="AF50" i="15" a="1"/>
  <c r="AF50" i="15" s="1"/>
  <c r="AR49" i="15" a="1"/>
  <c r="AR49" i="15" s="1"/>
  <c r="AQ48" i="15" a="1"/>
  <c r="AQ48" i="15" s="1"/>
  <c r="BA47" i="15" a="1"/>
  <c r="BA47" i="15" s="1"/>
  <c r="V47" i="15" a="1"/>
  <c r="V47" i="15" s="1"/>
  <c r="AF46" i="15" a="1"/>
  <c r="AF46" i="15" s="1"/>
  <c r="BC45" i="15" a="1"/>
  <c r="BC45" i="15" s="1"/>
  <c r="BB44" i="15" a="1"/>
  <c r="BB44" i="15" s="1"/>
  <c r="AL43" i="15" a="1"/>
  <c r="AL43" i="15" s="1"/>
  <c r="AX40" i="15" a="1"/>
  <c r="AX40" i="15" s="1"/>
  <c r="AH39" i="15" a="1"/>
  <c r="AH39" i="15" s="1"/>
  <c r="AX36" i="15" a="1"/>
  <c r="AX36" i="15" s="1"/>
  <c r="Z36" i="15" a="1"/>
  <c r="Z36" i="15" s="1"/>
  <c r="AH34" i="15" a="1"/>
  <c r="AH34" i="15" s="1"/>
  <c r="BC32" i="15" a="1"/>
  <c r="BC32" i="15" s="1"/>
  <c r="AI31" i="15" a="1"/>
  <c r="AI31" i="15" s="1"/>
  <c r="AI28" i="15" a="1"/>
  <c r="AI28" i="15" s="1"/>
  <c r="AC25" i="15" a="1"/>
  <c r="AC25" i="15" s="1"/>
  <c r="AC22" i="15" a="1"/>
  <c r="AC22" i="15" s="1"/>
  <c r="T19" i="15" a="1"/>
  <c r="T19" i="15" s="1"/>
  <c r="AR15" i="15" a="1"/>
  <c r="AR15" i="15" s="1"/>
  <c r="BX51" i="15" a="1"/>
  <c r="BX51" i="15" s="1"/>
  <c r="BO48" i="15" a="1"/>
  <c r="BO48" i="15" s="1"/>
  <c r="DD44" i="15" a="1"/>
  <c r="DD44" i="15" s="1"/>
  <c r="CT41" i="15" a="1"/>
  <c r="CT41" i="15" s="1"/>
  <c r="CI38" i="15" a="1"/>
  <c r="CI38" i="15" s="1"/>
  <c r="CV36" i="15" a="1"/>
  <c r="CV36" i="15" s="1"/>
  <c r="CO32" i="15" a="1"/>
  <c r="CO32" i="15" s="1"/>
  <c r="Q38" i="15" a="1"/>
  <c r="Q38" i="15" s="1"/>
  <c r="Q17" i="15" a="1"/>
  <c r="Q17" i="15" s="1"/>
  <c r="AD54" i="15" a="1"/>
  <c r="AD54" i="15" s="1"/>
  <c r="AK53" i="15" a="1"/>
  <c r="AK53" i="15" s="1"/>
  <c r="S53" i="15" a="1"/>
  <c r="S53" i="15" s="1"/>
  <c r="AF52" i="15" a="1"/>
  <c r="AF52" i="15" s="1"/>
  <c r="AQ51" i="15" a="1"/>
  <c r="AQ51" i="15" s="1"/>
  <c r="AY50" i="15" a="1"/>
  <c r="AY50" i="15" s="1"/>
  <c r="BC49" i="15" a="1"/>
  <c r="BC49" i="15" s="1"/>
  <c r="Y49" i="15" a="1"/>
  <c r="Y49" i="15" s="1"/>
  <c r="R49" i="15" a="1"/>
  <c r="R49" i="15" s="1"/>
  <c r="V48" i="15" a="1"/>
  <c r="V48" i="15" s="1"/>
  <c r="AC47" i="15" a="1"/>
  <c r="AC47" i="15" s="1"/>
  <c r="AE46" i="15" a="1"/>
  <c r="AE46" i="15" s="1"/>
  <c r="AI45" i="15" a="1"/>
  <c r="AI45" i="15" s="1"/>
  <c r="BA44" i="15" a="1"/>
  <c r="BA44" i="15" s="1"/>
  <c r="AW43" i="15" a="1"/>
  <c r="AW43" i="15" s="1"/>
  <c r="X42" i="15" a="1"/>
  <c r="X42" i="15" s="1"/>
  <c r="AV40" i="15" a="1"/>
  <c r="AV40" i="15" s="1"/>
  <c r="AF39" i="15" a="1"/>
  <c r="AF39" i="15" s="1"/>
  <c r="V38" i="15" a="1"/>
  <c r="V38" i="15" s="1"/>
  <c r="AV36" i="15" a="1"/>
  <c r="AV36" i="15" s="1"/>
  <c r="R34" i="15" a="1"/>
  <c r="R34" i="15" s="1"/>
  <c r="Y32" i="15" a="1"/>
  <c r="Y32" i="15" s="1"/>
  <c r="AW30" i="15" a="1"/>
  <c r="AW30" i="15" s="1"/>
  <c r="AG28" i="15" a="1"/>
  <c r="AG28" i="15" s="1"/>
  <c r="AY25" i="15" a="1"/>
  <c r="AY25" i="15" s="1"/>
  <c r="BA22" i="15" a="1"/>
  <c r="BA22" i="15" s="1"/>
  <c r="AT19" i="15" a="1"/>
  <c r="AT19" i="15" s="1"/>
  <c r="AF16" i="15" a="1"/>
  <c r="AF16" i="15" s="1"/>
  <c r="BM51" i="15" a="1"/>
  <c r="BM51" i="15" s="1"/>
  <c r="CX45" i="15" a="1"/>
  <c r="CX45" i="15" s="1"/>
  <c r="CF41" i="15" a="1"/>
  <c r="CF41" i="15" s="1"/>
  <c r="BS38" i="15" a="1"/>
  <c r="BS38" i="15" s="1"/>
  <c r="BO34" i="15" a="1"/>
  <c r="BO34" i="15" s="1"/>
  <c r="Q53" i="15" a="1"/>
  <c r="Q53" i="15" s="1"/>
  <c r="Q48" i="15" a="1"/>
  <c r="Q48" i="15" s="1"/>
  <c r="Q42" i="15" a="1"/>
  <c r="Q42" i="15" s="1"/>
  <c r="Q37" i="15" a="1"/>
  <c r="Q37" i="15" s="1"/>
  <c r="Q32" i="15" a="1"/>
  <c r="Q32" i="15" s="1"/>
  <c r="Q26" i="15" a="1"/>
  <c r="Q26" i="15" s="1"/>
  <c r="Q21" i="15" a="1"/>
  <c r="Q21" i="15" s="1"/>
  <c r="BB54" i="15" a="1"/>
  <c r="BB54" i="15" s="1"/>
  <c r="AV54" i="15" a="1"/>
  <c r="AV54" i="15" s="1"/>
  <c r="AO54" i="15" a="1"/>
  <c r="AO54" i="15" s="1"/>
  <c r="AC54" i="15" a="1"/>
  <c r="AC54" i="15" s="1"/>
  <c r="V54" i="15" a="1"/>
  <c r="V54" i="15" s="1"/>
  <c r="BB53" i="15" a="1"/>
  <c r="BB53" i="15" s="1"/>
  <c r="AU53" i="15" a="1"/>
  <c r="AU53" i="15" s="1"/>
  <c r="AO53" i="15" a="1"/>
  <c r="AO53" i="15" s="1"/>
  <c r="AC53" i="15" a="1"/>
  <c r="AC53" i="15" s="1"/>
  <c r="W53" i="15" a="1"/>
  <c r="W53" i="15" s="1"/>
  <c r="BC52" i="15" a="1"/>
  <c r="BC52" i="15" s="1"/>
  <c r="AK52" i="15" a="1"/>
  <c r="AK52" i="15" s="1"/>
  <c r="AE52" i="15" a="1"/>
  <c r="AE52" i="15" s="1"/>
  <c r="X52" i="15" a="1"/>
  <c r="X52" i="15" s="1"/>
  <c r="BC51" i="15" a="1"/>
  <c r="BC51" i="15" s="1"/>
  <c r="AW51" i="15" a="1"/>
  <c r="AW51" i="15" s="1"/>
  <c r="AP51" i="15" a="1"/>
  <c r="AP51" i="15" s="1"/>
  <c r="AI51" i="15" a="1"/>
  <c r="AI51" i="15" s="1"/>
  <c r="AC51" i="15" a="1"/>
  <c r="AC51" i="15" s="1"/>
  <c r="AW50" i="15" a="1"/>
  <c r="AW50" i="15" s="1"/>
  <c r="AQ50" i="15" a="1"/>
  <c r="AQ50" i="15" s="1"/>
  <c r="AJ50" i="15" a="1"/>
  <c r="AJ50" i="15" s="1"/>
  <c r="AC50" i="15" a="1"/>
  <c r="AC50" i="15" s="1"/>
  <c r="W50" i="15" a="1"/>
  <c r="W50" i="15" s="1"/>
  <c r="BB49" i="15" a="1"/>
  <c r="BB49" i="15" s="1"/>
  <c r="AU49" i="15" a="1"/>
  <c r="AU49" i="15" s="1"/>
  <c r="AO49" i="15" a="1"/>
  <c r="AO49" i="15" s="1"/>
  <c r="W49" i="15" a="1"/>
  <c r="W49" i="15" s="1"/>
  <c r="BC48" i="15" a="1"/>
  <c r="BC48" i="15" s="1"/>
  <c r="AV48" i="15" a="1"/>
  <c r="AV48" i="15" s="1"/>
  <c r="AG48" i="15" a="1"/>
  <c r="AG48" i="15" s="1"/>
  <c r="AA48" i="15" a="1"/>
  <c r="AA48" i="15" s="1"/>
  <c r="T48" i="15" a="1"/>
  <c r="T48" i="15" s="1"/>
  <c r="AX47" i="15" a="1"/>
  <c r="AX47" i="15" s="1"/>
  <c r="AQ47" i="15" a="1"/>
  <c r="AQ47" i="15" s="1"/>
  <c r="AI47" i="15" a="1"/>
  <c r="AI47" i="15" s="1"/>
  <c r="AA47" i="15" a="1"/>
  <c r="AA47" i="15" s="1"/>
  <c r="S47" i="15" a="1"/>
  <c r="S47" i="15" s="1"/>
  <c r="AX46" i="15" a="1"/>
  <c r="AX46" i="15" s="1"/>
  <c r="AQ46" i="15" a="1"/>
  <c r="AQ46" i="15" s="1"/>
  <c r="AC46" i="15" a="1"/>
  <c r="AC46" i="15" s="1"/>
  <c r="U46" i="15" a="1"/>
  <c r="U46" i="15" s="1"/>
  <c r="AZ45" i="15" a="1"/>
  <c r="AZ45" i="15" s="1"/>
  <c r="AQ45" i="15" a="1"/>
  <c r="AQ45" i="15" s="1"/>
  <c r="AF45" i="15" a="1"/>
  <c r="AF45" i="15" s="1"/>
  <c r="W45" i="15" a="1"/>
  <c r="W45" i="15" s="1"/>
  <c r="AW44" i="15" a="1"/>
  <c r="AW44" i="15" s="1"/>
  <c r="AI44" i="15" a="1"/>
  <c r="AI44" i="15" s="1"/>
  <c r="S44" i="15" a="1"/>
  <c r="S44" i="15" s="1"/>
  <c r="AS43" i="15" a="1"/>
  <c r="AS43" i="15" s="1"/>
  <c r="AF43" i="15" a="1"/>
  <c r="AF43" i="15" s="1"/>
  <c r="T43" i="15" a="1"/>
  <c r="T43" i="15" s="1"/>
  <c r="AU42" i="15" a="1"/>
  <c r="AU42" i="15" s="1"/>
  <c r="AH42" i="15" a="1"/>
  <c r="AH42" i="15" s="1"/>
  <c r="AT41" i="15" a="1"/>
  <c r="AT41" i="15" s="1"/>
  <c r="AG41" i="15" a="1"/>
  <c r="AG41" i="15" s="1"/>
  <c r="S41" i="15" a="1"/>
  <c r="S41" i="15" s="1"/>
  <c r="AQ40" i="15" a="1"/>
  <c r="AQ40" i="15" s="1"/>
  <c r="AE40" i="15" a="1"/>
  <c r="AE40" i="15" s="1"/>
  <c r="R40" i="15" a="1"/>
  <c r="R40" i="15" s="1"/>
  <c r="AP39" i="15" a="1"/>
  <c r="AP39" i="15" s="1"/>
  <c r="AB39" i="15" a="1"/>
  <c r="AB39" i="15" s="1"/>
  <c r="BB38" i="15" a="1"/>
  <c r="BB38" i="15" s="1"/>
  <c r="R38" i="15" a="1"/>
  <c r="R38" i="15" s="1"/>
  <c r="AS37" i="15" a="1"/>
  <c r="AS37" i="15" s="1"/>
  <c r="AG37" i="15" a="1"/>
  <c r="AG37" i="15" s="1"/>
  <c r="T37" i="15" a="1"/>
  <c r="T37" i="15" s="1"/>
  <c r="AG36" i="15" a="1"/>
  <c r="AG36" i="15" s="1"/>
  <c r="AU35" i="15" a="1"/>
  <c r="AU35" i="15" s="1"/>
  <c r="AE35" i="15" a="1"/>
  <c r="AE35" i="15" s="1"/>
  <c r="R35" i="15" a="1"/>
  <c r="R35" i="15" s="1"/>
  <c r="AP34" i="15" a="1"/>
  <c r="AP34" i="15" s="1"/>
  <c r="AB34" i="15" a="1"/>
  <c r="AB34" i="15" s="1"/>
  <c r="AL33" i="15" a="1"/>
  <c r="AL33" i="15" s="1"/>
  <c r="Y33" i="15" a="1"/>
  <c r="Y33" i="15" s="1"/>
  <c r="AV32" i="15" a="1"/>
  <c r="AV32" i="15" s="1"/>
  <c r="V32" i="15" a="1"/>
  <c r="V32" i="15" s="1"/>
  <c r="AA31" i="15" a="1"/>
  <c r="AA31" i="15" s="1"/>
  <c r="AO30" i="15" a="1"/>
  <c r="AO30" i="15" s="1"/>
  <c r="S30" i="15" a="1"/>
  <c r="S30" i="15" s="1"/>
  <c r="AH29" i="15" a="1"/>
  <c r="AH29" i="15" s="1"/>
  <c r="AV28" i="15" a="1"/>
  <c r="AV28" i="15" s="1"/>
  <c r="Y28" i="15" a="1"/>
  <c r="Y28" i="15" s="1"/>
  <c r="AM27" i="15" a="1"/>
  <c r="AM27" i="15" s="1"/>
  <c r="AG26" i="15" a="1"/>
  <c r="AG26" i="15" s="1"/>
  <c r="AQ25" i="15" a="1"/>
  <c r="AQ25" i="15" s="1"/>
  <c r="BA24" i="15" a="1"/>
  <c r="BA24" i="15" s="1"/>
  <c r="X24" i="15" a="1"/>
  <c r="X24" i="15" s="1"/>
  <c r="AG23" i="15" a="1"/>
  <c r="AG23" i="15" s="1"/>
  <c r="AR22" i="15" a="1"/>
  <c r="AR22" i="15" s="1"/>
  <c r="BB21" i="15" a="1"/>
  <c r="BB21" i="15" s="1"/>
  <c r="X21" i="15" a="1"/>
  <c r="X21" i="15" s="1"/>
  <c r="AD20" i="15" a="1"/>
  <c r="AD20" i="15" s="1"/>
  <c r="AK19" i="15" a="1"/>
  <c r="AK19" i="15" s="1"/>
  <c r="AQ18" i="15" a="1"/>
  <c r="AQ18" i="15" s="1"/>
  <c r="AW17" i="15" a="1"/>
  <c r="AW17" i="15" s="1"/>
  <c r="BC16" i="15" a="1"/>
  <c r="BC16" i="15" s="1"/>
  <c r="W16" i="15" a="1"/>
  <c r="W16" i="15" s="1"/>
  <c r="AC15" i="15" a="1"/>
  <c r="AC15" i="15" s="1"/>
  <c r="BN54" i="15" a="1"/>
  <c r="BN54" i="15" s="1"/>
  <c r="DD52" i="15" a="1"/>
  <c r="DD52" i="15" s="1"/>
  <c r="CZ51" i="15" a="1"/>
  <c r="CZ51" i="15" s="1"/>
  <c r="CW50" i="15" a="1"/>
  <c r="CW50" i="15" s="1"/>
  <c r="CU49" i="15" a="1"/>
  <c r="CU49" i="15" s="1"/>
  <c r="CS48" i="15" a="1"/>
  <c r="CS48" i="15" s="1"/>
  <c r="CN47" i="15" a="1"/>
  <c r="CN47" i="15" s="1"/>
  <c r="CN46" i="15" a="1"/>
  <c r="CN46" i="15" s="1"/>
  <c r="CG45" i="15" a="1"/>
  <c r="CG45" i="15" s="1"/>
  <c r="CD44" i="15" a="1"/>
  <c r="CD44" i="15" s="1"/>
  <c r="BY43" i="15" a="1"/>
  <c r="BY43" i="15" s="1"/>
  <c r="BU42" i="15" a="1"/>
  <c r="BU42" i="15" s="1"/>
  <c r="BL40" i="15" a="1"/>
  <c r="BL40" i="15" s="1"/>
  <c r="BI39" i="15" a="1"/>
  <c r="BI39" i="15" s="1"/>
  <c r="CW37" i="15" a="1"/>
  <c r="CW37" i="15" s="1"/>
  <c r="CP33" i="15" a="1"/>
  <c r="CP33" i="15" s="1"/>
  <c r="CC31" i="15" a="1"/>
  <c r="CC31" i="15" s="1"/>
  <c r="BU27" i="15" a="1"/>
  <c r="BU27" i="15" s="1"/>
  <c r="BU19" i="15" a="1"/>
  <c r="BU19" i="15" s="1"/>
  <c r="Q19" i="15" a="1"/>
  <c r="Q19" i="15" s="1"/>
  <c r="AG53" i="15" a="1"/>
  <c r="AG53" i="15" s="1"/>
  <c r="AH52" i="15" a="1"/>
  <c r="AH52" i="15" s="1"/>
  <c r="BA51" i="15" a="1"/>
  <c r="BA51" i="15" s="1"/>
  <c r="BA50" i="15" a="1"/>
  <c r="BA50" i="15" s="1"/>
  <c r="AN50" i="15" a="1"/>
  <c r="AN50" i="15" s="1"/>
  <c r="AY49" i="15" a="1"/>
  <c r="AY49" i="15" s="1"/>
  <c r="AL48" i="15" a="1"/>
  <c r="AL48" i="15" s="1"/>
  <c r="AU47" i="15" a="1"/>
  <c r="AU47" i="15" s="1"/>
  <c r="BB46" i="15" a="1"/>
  <c r="BB46" i="15" s="1"/>
  <c r="Z46" i="15" a="1"/>
  <c r="Z46" i="15" s="1"/>
  <c r="R45" i="15" a="1"/>
  <c r="R45" i="15" s="1"/>
  <c r="AN43" i="15" a="1"/>
  <c r="AN43" i="15" s="1"/>
  <c r="AN41" i="15" a="1"/>
  <c r="AN41" i="15" s="1"/>
  <c r="AX39" i="15" a="1"/>
  <c r="AX39" i="15" s="1"/>
  <c r="AM38" i="15" a="1"/>
  <c r="AM38" i="15" s="1"/>
  <c r="AB36" i="15" a="1"/>
  <c r="AB36" i="15" s="1"/>
  <c r="Y35" i="15" a="1"/>
  <c r="Y35" i="15" s="1"/>
  <c r="AS33" i="15" a="1"/>
  <c r="AS33" i="15" s="1"/>
  <c r="AP32" i="15" a="1"/>
  <c r="AP32" i="15" s="1"/>
  <c r="AU29" i="15" a="1"/>
  <c r="AU29" i="15" s="1"/>
  <c r="AD27" i="15" a="1"/>
  <c r="AD27" i="15" s="1"/>
  <c r="AW23" i="15" a="1"/>
  <c r="AW23" i="15" s="1"/>
  <c r="AU20" i="15" a="1"/>
  <c r="AU20" i="15" s="1"/>
  <c r="AH17" i="15" a="1"/>
  <c r="AH17" i="15" s="1"/>
  <c r="BZ51" i="15" a="1"/>
  <c r="BZ51" i="15" s="1"/>
  <c r="BQ48" i="15" a="1"/>
  <c r="BQ48" i="15" s="1"/>
  <c r="BE45" i="15" a="1"/>
  <c r="BE45" i="15" s="1"/>
  <c r="CP40" i="15" a="1"/>
  <c r="CP40" i="15" s="1"/>
  <c r="CK29" i="15" a="1"/>
  <c r="CK29" i="15" s="1"/>
  <c r="Q45" i="15" a="1"/>
  <c r="Q45" i="15" s="1"/>
  <c r="Q24" i="15" a="1"/>
  <c r="Q24" i="15" s="1"/>
  <c r="Y54" i="15" a="1"/>
  <c r="Y54" i="15" s="1"/>
  <c r="AM53" i="15" a="1"/>
  <c r="AM53" i="15" s="1"/>
  <c r="AT52" i="15" a="1"/>
  <c r="AT52" i="15" s="1"/>
  <c r="AS51" i="15" a="1"/>
  <c r="AS51" i="15" s="1"/>
  <c r="T51" i="15" a="1"/>
  <c r="T51" i="15" s="1"/>
  <c r="S50" i="15" a="1"/>
  <c r="S50" i="15" s="1"/>
  <c r="S49" i="15" a="1"/>
  <c r="S49" i="15" s="1"/>
  <c r="X48" i="15" a="1"/>
  <c r="X48" i="15" s="1"/>
  <c r="AE47" i="15" a="1"/>
  <c r="AE47" i="15" s="1"/>
  <c r="AG46" i="15" a="1"/>
  <c r="AG46" i="15" s="1"/>
  <c r="AV45" i="15" a="1"/>
  <c r="AV45" i="15" s="1"/>
  <c r="AP44" i="15" a="1"/>
  <c r="AP44" i="15" s="1"/>
  <c r="AZ42" i="15" a="1"/>
  <c r="AZ42" i="15" s="1"/>
  <c r="Y41" i="15" a="1"/>
  <c r="Y41" i="15" s="1"/>
  <c r="AI39" i="15" a="1"/>
  <c r="AI39" i="15" s="1"/>
  <c r="AX37" i="15" a="1"/>
  <c r="AX37" i="15" s="1"/>
  <c r="AA36" i="15" a="1"/>
  <c r="AA36" i="15" s="1"/>
  <c r="X35" i="15" a="1"/>
  <c r="X35" i="15" s="1"/>
  <c r="AR33" i="15" a="1"/>
  <c r="AR33" i="15" s="1"/>
  <c r="AJ31" i="15" a="1"/>
  <c r="AJ31" i="15" s="1"/>
  <c r="V29" i="15" a="1"/>
  <c r="V29" i="15" s="1"/>
  <c r="S26" i="15" a="1"/>
  <c r="S26" i="15" s="1"/>
  <c r="AN21" i="15" a="1"/>
  <c r="AN21" i="15" s="1"/>
  <c r="U19" i="15" a="1"/>
  <c r="U19" i="15" s="1"/>
  <c r="AS15" i="15" a="1"/>
  <c r="AS15" i="15" s="1"/>
  <c r="BY52" i="15" a="1"/>
  <c r="BY52" i="15" s="1"/>
  <c r="BT49" i="15" a="1"/>
  <c r="BT49" i="15" s="1"/>
  <c r="BK46" i="15" a="1"/>
  <c r="BK46" i="15" s="1"/>
  <c r="DB43" i="15" a="1"/>
  <c r="DB43" i="15" s="1"/>
  <c r="CO40" i="15" a="1"/>
  <c r="CO40" i="15" s="1"/>
  <c r="CW36" i="15" a="1"/>
  <c r="CW36" i="15" s="1"/>
  <c r="CJ29" i="15" a="1"/>
  <c r="CJ29" i="15" s="1"/>
  <c r="AX54" i="15" a="1"/>
  <c r="AX54" i="15" s="1"/>
  <c r="X54" i="15" a="1"/>
  <c r="X54" i="15" s="1"/>
  <c r="AL53" i="15" a="1"/>
  <c r="AL53" i="15" s="1"/>
  <c r="AY52" i="15" a="1"/>
  <c r="AY52" i="15" s="1"/>
  <c r="AY51" i="15" a="1"/>
  <c r="AY51" i="15" s="1"/>
  <c r="Y51" i="15" a="1"/>
  <c r="Y51" i="15" s="1"/>
  <c r="Y50" i="15" a="1"/>
  <c r="Y50" i="15" s="1"/>
  <c r="AK49" i="15" a="1"/>
  <c r="AK49" i="15" s="1"/>
  <c r="AC48" i="15" a="1"/>
  <c r="AC48" i="15" s="1"/>
  <c r="AL47" i="15" a="1"/>
  <c r="AL47" i="15" s="1"/>
  <c r="AS46" i="15" a="1"/>
  <c r="AS46" i="15" s="1"/>
  <c r="AU45" i="15" a="1"/>
  <c r="AU45" i="15" s="1"/>
  <c r="AO44" i="15" a="1"/>
  <c r="AO44" i="15" s="1"/>
  <c r="AL41" i="15" a="1"/>
  <c r="AL41" i="15" s="1"/>
  <c r="AV39" i="15" a="1"/>
  <c r="AV39" i="15" s="1"/>
  <c r="AK38" i="15" a="1"/>
  <c r="AK38" i="15" s="1"/>
  <c r="AL35" i="15" a="1"/>
  <c r="AL35" i="15" s="1"/>
  <c r="AQ33" i="15" a="1"/>
  <c r="AQ33" i="15" s="1"/>
  <c r="AB32" i="15" a="1"/>
  <c r="AB32" i="15" s="1"/>
  <c r="AD30" i="15" a="1"/>
  <c r="AD30" i="15" s="1"/>
  <c r="R26" i="15" a="1"/>
  <c r="R26" i="15" s="1"/>
  <c r="AU23" i="15" a="1"/>
  <c r="AU23" i="15" s="1"/>
  <c r="AZ19" i="15" a="1"/>
  <c r="AZ19" i="15" s="1"/>
  <c r="AF17" i="15" a="1"/>
  <c r="AF17" i="15" s="1"/>
  <c r="CS54" i="15" a="1"/>
  <c r="CS54" i="15" s="1"/>
  <c r="BU50" i="15" a="1"/>
  <c r="BU50" i="15" s="1"/>
  <c r="BJ46" i="15" a="1"/>
  <c r="BJ46" i="15" s="1"/>
  <c r="CK39" i="15" a="1"/>
  <c r="CK39" i="15" s="1"/>
  <c r="CR23" i="15" a="1"/>
  <c r="CR23" i="15" s="1"/>
  <c r="Q54" i="15" a="1"/>
  <c r="Q54" i="15" s="1"/>
  <c r="Q33" i="15" a="1"/>
  <c r="Q33" i="15" s="1"/>
  <c r="AJ54" i="15" a="1"/>
  <c r="AJ54" i="15" s="1"/>
  <c r="AW53" i="15" a="1"/>
  <c r="AW53" i="15" s="1"/>
  <c r="AX52" i="15" a="1"/>
  <c r="AX52" i="15" s="1"/>
  <c r="S52" i="15" a="1"/>
  <c r="S52" i="15" s="1"/>
  <c r="X51" i="15" a="1"/>
  <c r="X51" i="15" s="1"/>
  <c r="AE50" i="15" a="1"/>
  <c r="AE50" i="15" s="1"/>
  <c r="AQ49" i="15" a="1"/>
  <c r="AQ49" i="15" s="1"/>
  <c r="AP48" i="15" a="1"/>
  <c r="AP48" i="15" s="1"/>
  <c r="AS47" i="15" a="1"/>
  <c r="AS47" i="15" s="1"/>
  <c r="U47" i="15" a="1"/>
  <c r="U47" i="15" s="1"/>
  <c r="W46" i="15" a="1"/>
  <c r="W46" i="15" s="1"/>
  <c r="AM44" i="15" a="1"/>
  <c r="AM44" i="15" s="1"/>
  <c r="AX42" i="15" a="1"/>
  <c r="AX42" i="15" s="1"/>
  <c r="AJ41" i="15" a="1"/>
  <c r="AJ41" i="15" s="1"/>
  <c r="U40" i="15" a="1"/>
  <c r="U40" i="15" s="1"/>
  <c r="AU38" i="15" a="1"/>
  <c r="AU38" i="15" s="1"/>
  <c r="AJ37" i="15" a="1"/>
  <c r="AJ37" i="15" s="1"/>
  <c r="AJ35" i="15" a="1"/>
  <c r="AJ35" i="15" s="1"/>
  <c r="AC33" i="15" a="1"/>
  <c r="AC33" i="15" s="1"/>
  <c r="AX31" i="15" a="1"/>
  <c r="AX31" i="15" s="1"/>
  <c r="AO29" i="15" a="1"/>
  <c r="AO29" i="15" s="1"/>
  <c r="AN26" i="15" a="1"/>
  <c r="AN26" i="15" s="1"/>
  <c r="AF24" i="15" a="1"/>
  <c r="AF24" i="15" s="1"/>
  <c r="AM20" i="15" a="1"/>
  <c r="AM20" i="15" s="1"/>
  <c r="T18" i="15" a="1"/>
  <c r="T18" i="15" s="1"/>
  <c r="CE54" i="15" a="1"/>
  <c r="CE54" i="15" s="1"/>
  <c r="BJ50" i="15" a="1"/>
  <c r="BJ50" i="15" s="1"/>
  <c r="DB46" i="15" a="1"/>
  <c r="DB46" i="15" s="1"/>
  <c r="CO43" i="15" a="1"/>
  <c r="CO43" i="15" s="1"/>
  <c r="BX39" i="15" a="1"/>
  <c r="BX39" i="15" s="1"/>
  <c r="CD28" i="15" a="1"/>
  <c r="CD28" i="15" s="1"/>
  <c r="Q47" i="15" a="1"/>
  <c r="Q47" i="15" s="1"/>
  <c r="Q31" i="15" a="1"/>
  <c r="Q31" i="15" s="1"/>
  <c r="BA54" i="15" a="1"/>
  <c r="BA54" i="15" s="1"/>
  <c r="AU54" i="15" a="1"/>
  <c r="AU54" i="15" s="1"/>
  <c r="AN54" i="15" a="1"/>
  <c r="AN54" i="15" s="1"/>
  <c r="AH54" i="15" a="1"/>
  <c r="AH54" i="15" s="1"/>
  <c r="AB54" i="15" a="1"/>
  <c r="AB54" i="15" s="1"/>
  <c r="U54" i="15" a="1"/>
  <c r="U54" i="15" s="1"/>
  <c r="BA53" i="15" a="1"/>
  <c r="BA53" i="15" s="1"/>
  <c r="AT53" i="15" a="1"/>
  <c r="AT53" i="15" s="1"/>
  <c r="AI53" i="15" a="1"/>
  <c r="AI53" i="15" s="1"/>
  <c r="BB52" i="15" a="1"/>
  <c r="BB52" i="15" s="1"/>
  <c r="AV52" i="15" a="1"/>
  <c r="AV52" i="15" s="1"/>
  <c r="AQ52" i="15" a="1"/>
  <c r="AQ52" i="15" s="1"/>
  <c r="AJ52" i="15" a="1"/>
  <c r="AJ52" i="15" s="1"/>
  <c r="AD52" i="15" a="1"/>
  <c r="AD52" i="15" s="1"/>
  <c r="BB51" i="15" a="1"/>
  <c r="BB51" i="15" s="1"/>
  <c r="AV51" i="15" a="1"/>
  <c r="AV51" i="15" s="1"/>
  <c r="AO51" i="15" a="1"/>
  <c r="AO51" i="15" s="1"/>
  <c r="AB51" i="15" a="1"/>
  <c r="AB51" i="15" s="1"/>
  <c r="V51" i="15" a="1"/>
  <c r="V51" i="15" s="1"/>
  <c r="BC50" i="15" a="1"/>
  <c r="BC50" i="15" s="1"/>
  <c r="AV50" i="15" a="1"/>
  <c r="AV50" i="15" s="1"/>
  <c r="AP50" i="15" a="1"/>
  <c r="AP50" i="15" s="1"/>
  <c r="AB50" i="15" a="1"/>
  <c r="AB50" i="15" s="1"/>
  <c r="V50" i="15" a="1"/>
  <c r="V50" i="15" s="1"/>
  <c r="BA49" i="15" a="1"/>
  <c r="BA49" i="15" s="1"/>
  <c r="AN49" i="15" a="1"/>
  <c r="AN49" i="15" s="1"/>
  <c r="AH49" i="15" a="1"/>
  <c r="AH49" i="15" s="1"/>
  <c r="AC49" i="15" a="1"/>
  <c r="AC49" i="15" s="1"/>
  <c r="V49" i="15" a="1"/>
  <c r="V49" i="15" s="1"/>
  <c r="BB48" i="15" a="1"/>
  <c r="BB48" i="15" s="1"/>
  <c r="AU48" i="15" a="1"/>
  <c r="AU48" i="15" s="1"/>
  <c r="AN48" i="15" a="1"/>
  <c r="AN48" i="15" s="1"/>
  <c r="Z48" i="15" a="1"/>
  <c r="Z48" i="15" s="1"/>
  <c r="S48" i="15" a="1"/>
  <c r="S48" i="15" s="1"/>
  <c r="AW47" i="15" a="1"/>
  <c r="AW47" i="15" s="1"/>
  <c r="AP47" i="15" a="1"/>
  <c r="AP47" i="15" s="1"/>
  <c r="AH47" i="15" a="1"/>
  <c r="AH47" i="15" s="1"/>
  <c r="Z47" i="15" a="1"/>
  <c r="Z47" i="15" s="1"/>
  <c r="R47" i="15" a="1"/>
  <c r="R47" i="15" s="1"/>
  <c r="AW46" i="15" a="1"/>
  <c r="AW46" i="15" s="1"/>
  <c r="AP46" i="15" a="1"/>
  <c r="AP46" i="15" s="1"/>
  <c r="AJ46" i="15" a="1"/>
  <c r="AJ46" i="15" s="1"/>
  <c r="AB46" i="15" a="1"/>
  <c r="AB46" i="15" s="1"/>
  <c r="AY45" i="15" a="1"/>
  <c r="AY45" i="15" s="1"/>
  <c r="AO45" i="15" a="1"/>
  <c r="AO45" i="15" s="1"/>
  <c r="AE45" i="15" a="1"/>
  <c r="AE45" i="15" s="1"/>
  <c r="V45" i="15" a="1"/>
  <c r="V45" i="15" s="1"/>
  <c r="AH44" i="15" a="1"/>
  <c r="AH44" i="15" s="1"/>
  <c r="AT42" i="15" a="1"/>
  <c r="AT42" i="15" s="1"/>
  <c r="AG42" i="15" a="1"/>
  <c r="AG42" i="15" s="1"/>
  <c r="S42" i="15" a="1"/>
  <c r="S42" i="15" s="1"/>
  <c r="AS41" i="15" a="1"/>
  <c r="AS41" i="15" s="1"/>
  <c r="AF41" i="15" a="1"/>
  <c r="AF41" i="15" s="1"/>
  <c r="R41" i="15" a="1"/>
  <c r="R41" i="15" s="1"/>
  <c r="AP40" i="15" a="1"/>
  <c r="AP40" i="15" s="1"/>
  <c r="AD40" i="15" a="1"/>
  <c r="AD40" i="15" s="1"/>
  <c r="AO39" i="15" a="1"/>
  <c r="AO39" i="15" s="1"/>
  <c r="AA39" i="15" a="1"/>
  <c r="AA39" i="15" s="1"/>
  <c r="AQ38" i="15" a="1"/>
  <c r="AQ38" i="15" s="1"/>
  <c r="AE38" i="15" a="1"/>
  <c r="AE38" i="15" s="1"/>
  <c r="AR37" i="15" a="1"/>
  <c r="AR37" i="15" s="1"/>
  <c r="AF37" i="15" a="1"/>
  <c r="AF37" i="15" s="1"/>
  <c r="S37" i="15" a="1"/>
  <c r="S37" i="15" s="1"/>
  <c r="AR36" i="15" a="1"/>
  <c r="AR36" i="15" s="1"/>
  <c r="U36" i="15" a="1"/>
  <c r="U36" i="15" s="1"/>
  <c r="AT35" i="15" a="1"/>
  <c r="AT35" i="15" s="1"/>
  <c r="BC34" i="15" a="1"/>
  <c r="BC34" i="15" s="1"/>
  <c r="AO34" i="15" a="1"/>
  <c r="AO34" i="15" s="1"/>
  <c r="AA34" i="15" a="1"/>
  <c r="AA34" i="15" s="1"/>
  <c r="AY33" i="15" a="1"/>
  <c r="AY33" i="15" s="1"/>
  <c r="AK33" i="15" a="1"/>
  <c r="AK33" i="15" s="1"/>
  <c r="X33" i="15" a="1"/>
  <c r="X33" i="15" s="1"/>
  <c r="AU32" i="15" a="1"/>
  <c r="AU32" i="15" s="1"/>
  <c r="AI32" i="15" a="1"/>
  <c r="AI32" i="15" s="1"/>
  <c r="U32" i="15" a="1"/>
  <c r="U32" i="15" s="1"/>
  <c r="AS31" i="15" a="1"/>
  <c r="AS31" i="15" s="1"/>
  <c r="Y31" i="15" a="1"/>
  <c r="Y31" i="15" s="1"/>
  <c r="AM30" i="15" a="1"/>
  <c r="AM30" i="15" s="1"/>
  <c r="R30" i="15" a="1"/>
  <c r="R30" i="15" s="1"/>
  <c r="AG29" i="15" a="1"/>
  <c r="AG29" i="15" s="1"/>
  <c r="BB26" i="15" a="1"/>
  <c r="BB26" i="15" s="1"/>
  <c r="AF26" i="15" a="1"/>
  <c r="AF26" i="15" s="1"/>
  <c r="AP25" i="15" a="1"/>
  <c r="AP25" i="15" s="1"/>
  <c r="AZ24" i="15" a="1"/>
  <c r="AZ24" i="15" s="1"/>
  <c r="W24" i="15" a="1"/>
  <c r="W24" i="15" s="1"/>
  <c r="AQ22" i="15" a="1"/>
  <c r="AQ22" i="15" s="1"/>
  <c r="BA21" i="15" a="1"/>
  <c r="BA21" i="15" s="1"/>
  <c r="W21" i="15" a="1"/>
  <c r="W21" i="15" s="1"/>
  <c r="AC20" i="15" a="1"/>
  <c r="AC20" i="15" s="1"/>
  <c r="AJ19" i="15" a="1"/>
  <c r="AJ19" i="15" s="1"/>
  <c r="AP18" i="15" a="1"/>
  <c r="AP18" i="15" s="1"/>
  <c r="AV17" i="15" a="1"/>
  <c r="AV17" i="15" s="1"/>
  <c r="BB16" i="15" a="1"/>
  <c r="BB16" i="15" s="1"/>
  <c r="V16" i="15" a="1"/>
  <c r="V16" i="15" s="1"/>
  <c r="AB15" i="15" a="1"/>
  <c r="AB15" i="15" s="1"/>
  <c r="BM54" i="15" a="1"/>
  <c r="BM54" i="15" s="1"/>
  <c r="DC52" i="15" a="1"/>
  <c r="DC52" i="15" s="1"/>
  <c r="CY51" i="15" a="1"/>
  <c r="CY51" i="15" s="1"/>
  <c r="CV50" i="15" a="1"/>
  <c r="CV50" i="15" s="1"/>
  <c r="CT49" i="15" a="1"/>
  <c r="CT49" i="15" s="1"/>
  <c r="CR48" i="15" a="1"/>
  <c r="CR48" i="15" s="1"/>
  <c r="CM46" i="15" a="1"/>
  <c r="CM46" i="15" s="1"/>
  <c r="CC44" i="15" a="1"/>
  <c r="CC44" i="15" s="1"/>
  <c r="BX43" i="15" a="1"/>
  <c r="BX43" i="15" s="1"/>
  <c r="BT42" i="15" a="1"/>
  <c r="BT42" i="15" s="1"/>
  <c r="BP41" i="15" a="1"/>
  <c r="BP41" i="15" s="1"/>
  <c r="BK40" i="15" a="1"/>
  <c r="BK40" i="15" s="1"/>
  <c r="BH39" i="15" a="1"/>
  <c r="BH39" i="15" s="1"/>
  <c r="CS37" i="15" a="1"/>
  <c r="CS37" i="15" s="1"/>
  <c r="CS35" i="15" a="1"/>
  <c r="CS35" i="15" s="1"/>
  <c r="CO33" i="15" a="1"/>
  <c r="CO33" i="15" s="1"/>
  <c r="BT27" i="15" a="1"/>
  <c r="BT27" i="15" s="1"/>
  <c r="BT19" i="15" a="1"/>
  <c r="BT19" i="15" s="1"/>
  <c r="Q35" i="15" a="1"/>
  <c r="Q35" i="15" s="1"/>
  <c r="AG54" i="15" a="1"/>
  <c r="AG54" i="15" s="1"/>
  <c r="AU52" i="15" a="1"/>
  <c r="AU52" i="15" s="1"/>
  <c r="V52" i="15" a="1"/>
  <c r="V52" i="15" s="1"/>
  <c r="U51" i="15" a="1"/>
  <c r="U51" i="15" s="1"/>
  <c r="AH50" i="15" a="1"/>
  <c r="AH50" i="15" s="1"/>
  <c r="AG49" i="15" a="1"/>
  <c r="AG49" i="15" s="1"/>
  <c r="AS48" i="15" a="1"/>
  <c r="AS48" i="15" s="1"/>
  <c r="AN47" i="15" a="1"/>
  <c r="AN47" i="15" s="1"/>
  <c r="AU46" i="15" a="1"/>
  <c r="AU46" i="15" s="1"/>
  <c r="AW45" i="15" a="1"/>
  <c r="AW45" i="15" s="1"/>
  <c r="AQ44" i="15" a="1"/>
  <c r="AQ44" i="15" s="1"/>
  <c r="AA43" i="15" a="1"/>
  <c r="AA43" i="15" s="1"/>
  <c r="BA41" i="15" a="1"/>
  <c r="BA41" i="15" s="1"/>
  <c r="Y40" i="15" a="1"/>
  <c r="Y40" i="15" s="1"/>
  <c r="AX38" i="15" a="1"/>
  <c r="AX38" i="15" s="1"/>
  <c r="AN36" i="15" a="1"/>
  <c r="AN36" i="15" s="1"/>
  <c r="AW34" i="15" a="1"/>
  <c r="AW34" i="15" s="1"/>
  <c r="AF33" i="15" a="1"/>
  <c r="AF33" i="15" s="1"/>
  <c r="AK31" i="15" a="1"/>
  <c r="AK31" i="15" s="1"/>
  <c r="Y29" i="15" a="1"/>
  <c r="Y29" i="15" s="1"/>
  <c r="AE25" i="15" a="1"/>
  <c r="AE25" i="15" s="1"/>
  <c r="U23" i="15" a="1"/>
  <c r="U23" i="15" s="1"/>
  <c r="BB19" i="15" a="1"/>
  <c r="BB19" i="15" s="1"/>
  <c r="AN16" i="15" a="1"/>
  <c r="AN16" i="15" s="1"/>
  <c r="CJ53" i="15" a="1"/>
  <c r="CJ53" i="15" s="1"/>
  <c r="BN47" i="15" a="1"/>
  <c r="BN47" i="15" s="1"/>
  <c r="DC43" i="15" a="1"/>
  <c r="DC43" i="15" s="1"/>
  <c r="CM39" i="15" a="1"/>
  <c r="CM39" i="15" s="1"/>
  <c r="CJ38" i="15" a="1"/>
  <c r="CJ38" i="15" s="1"/>
  <c r="CX36" i="15" a="1"/>
  <c r="CX36" i="15" s="1"/>
  <c r="Q40" i="15" a="1"/>
  <c r="Q40" i="15" s="1"/>
  <c r="Q18" i="15" a="1"/>
  <c r="Q18" i="15" s="1"/>
  <c r="AF54" i="15" a="1"/>
  <c r="AF54" i="15" s="1"/>
  <c r="AA53" i="15" a="1"/>
  <c r="AA53" i="15" s="1"/>
  <c r="AN52" i="15" a="1"/>
  <c r="AN52" i="15" s="1"/>
  <c r="AZ51" i="15" a="1"/>
  <c r="AZ51" i="15" s="1"/>
  <c r="AZ50" i="15" a="1"/>
  <c r="AZ50" i="15" s="1"/>
  <c r="Z50" i="15" a="1"/>
  <c r="Z50" i="15" s="1"/>
  <c r="AF49" i="15" a="1"/>
  <c r="AF49" i="15" s="1"/>
  <c r="AD48" i="15" a="1"/>
  <c r="AD48" i="15" s="1"/>
  <c r="W47" i="15" a="1"/>
  <c r="W47" i="15" s="1"/>
  <c r="AN46" i="15" a="1"/>
  <c r="AN46" i="15" s="1"/>
  <c r="AL45" i="15" a="1"/>
  <c r="AL45" i="15" s="1"/>
  <c r="AA44" i="15" a="1"/>
  <c r="AA44" i="15" s="1"/>
  <c r="AN42" i="15" a="1"/>
  <c r="AN42" i="15" s="1"/>
  <c r="AY40" i="15" a="1"/>
  <c r="AY40" i="15" s="1"/>
  <c r="AW39" i="15" a="1"/>
  <c r="AW39" i="15" s="1"/>
  <c r="AL37" i="15" a="1"/>
  <c r="AL37" i="15" s="1"/>
  <c r="AM36" i="15" a="1"/>
  <c r="AM36" i="15" s="1"/>
  <c r="AV34" i="15" a="1"/>
  <c r="AV34" i="15" s="1"/>
  <c r="R33" i="15" a="1"/>
  <c r="R33" i="15" s="1"/>
  <c r="BA30" i="15" a="1"/>
  <c r="BA30" i="15" s="1"/>
  <c r="AJ28" i="15" a="1"/>
  <c r="AJ28" i="15" s="1"/>
  <c r="AD25" i="15" a="1"/>
  <c r="AD25" i="15" s="1"/>
  <c r="AD22" i="15" a="1"/>
  <c r="AD22" i="15" s="1"/>
  <c r="AA18" i="15" a="1"/>
  <c r="AA18" i="15" s="1"/>
  <c r="AM16" i="15" a="1"/>
  <c r="AM16" i="15" s="1"/>
  <c r="CI53" i="15" a="1"/>
  <c r="CI53" i="15" s="1"/>
  <c r="BV50" i="15" a="1"/>
  <c r="BV50" i="15" s="1"/>
  <c r="BM47" i="15" a="1"/>
  <c r="BM47" i="15" s="1"/>
  <c r="BD45" i="15" a="1"/>
  <c r="BD45" i="15" s="1"/>
  <c r="CU41" i="15" a="1"/>
  <c r="CU41" i="15" s="1"/>
  <c r="CL39" i="15" a="1"/>
  <c r="CL39" i="15" s="1"/>
  <c r="CS23" i="15" a="1"/>
  <c r="CS23" i="15" s="1"/>
  <c r="Q39" i="15" a="1"/>
  <c r="Q39" i="15" s="1"/>
  <c r="AE54" i="15" a="1"/>
  <c r="AE54" i="15" s="1"/>
  <c r="AF53" i="15" a="1"/>
  <c r="AF53" i="15" s="1"/>
  <c r="AS52" i="15" a="1"/>
  <c r="AS52" i="15" s="1"/>
  <c r="AR51" i="15" a="1"/>
  <c r="AR51" i="15" s="1"/>
  <c r="AM50" i="15" a="1"/>
  <c r="AM50" i="15" s="1"/>
  <c r="R50" i="15" a="1"/>
  <c r="R50" i="15" s="1"/>
  <c r="AE49" i="15" a="1"/>
  <c r="AE49" i="15" s="1"/>
  <c r="AJ48" i="15" a="1"/>
  <c r="AJ48" i="15" s="1"/>
  <c r="AT47" i="15" a="1"/>
  <c r="AT47" i="15" s="1"/>
  <c r="AM46" i="15" a="1"/>
  <c r="AM46" i="15" s="1"/>
  <c r="AK45" i="15" a="1"/>
  <c r="AK45" i="15" s="1"/>
  <c r="Z44" i="15" a="1"/>
  <c r="Z44" i="15" s="1"/>
  <c r="X41" i="15" a="1"/>
  <c r="X41" i="15" s="1"/>
  <c r="W40" i="15" a="1"/>
  <c r="W40" i="15" s="1"/>
  <c r="AW38" i="15" a="1"/>
  <c r="AW38" i="15" s="1"/>
  <c r="AL36" i="15" a="1"/>
  <c r="AL36" i="15" s="1"/>
  <c r="AD33" i="15" a="1"/>
  <c r="AD33" i="15" s="1"/>
  <c r="AY31" i="15" a="1"/>
  <c r="AY31" i="15" s="1"/>
  <c r="AQ29" i="15" a="1"/>
  <c r="AQ29" i="15" s="1"/>
  <c r="AQ26" i="15" a="1"/>
  <c r="AQ26" i="15" s="1"/>
  <c r="T23" i="15" a="1"/>
  <c r="T23" i="15" s="1"/>
  <c r="AS20" i="15" a="1"/>
  <c r="AS20" i="15" s="1"/>
  <c r="AL16" i="15" a="1"/>
  <c r="AL16" i="15" s="1"/>
  <c r="CH53" i="15" a="1"/>
  <c r="CH53" i="15" s="1"/>
  <c r="BS49" i="15" a="1"/>
  <c r="BS49" i="15" s="1"/>
  <c r="DA43" i="15" a="1"/>
  <c r="DA43" i="15" s="1"/>
  <c r="CN40" i="15" a="1"/>
  <c r="CN40" i="15" s="1"/>
  <c r="CI29" i="15" a="1"/>
  <c r="CI29" i="15" s="1"/>
  <c r="Q49" i="15" a="1"/>
  <c r="Q49" i="15" s="1"/>
  <c r="Q28" i="15" a="1"/>
  <c r="Q28" i="15" s="1"/>
  <c r="AQ54" i="15" a="1"/>
  <c r="AQ54" i="15" s="1"/>
  <c r="AQ53" i="15" a="1"/>
  <c r="AQ53" i="15" s="1"/>
  <c r="Y53" i="15" a="1"/>
  <c r="Y53" i="15" s="1"/>
  <c r="Z52" i="15" a="1"/>
  <c r="Z52" i="15" s="1"/>
  <c r="AK51" i="15" a="1"/>
  <c r="AK51" i="15" s="1"/>
  <c r="AR50" i="15" a="1"/>
  <c r="AR50" i="15" s="1"/>
  <c r="AJ49" i="15" a="1"/>
  <c r="AJ49" i="15" s="1"/>
  <c r="AI48" i="15" a="1"/>
  <c r="AI48" i="15" s="1"/>
  <c r="AK47" i="15" a="1"/>
  <c r="AK47" i="15" s="1"/>
  <c r="AZ46" i="15" a="1"/>
  <c r="AZ46" i="15" s="1"/>
  <c r="BB45" i="15" a="1"/>
  <c r="BB45" i="15" s="1"/>
  <c r="Y45" i="15" a="1"/>
  <c r="Y45" i="15" s="1"/>
  <c r="X43" i="15" a="1"/>
  <c r="X43" i="15" s="1"/>
  <c r="AX41" i="15" a="1"/>
  <c r="AX41" i="15" s="1"/>
  <c r="AH40" i="15" a="1"/>
  <c r="AH40" i="15" s="1"/>
  <c r="T39" i="15" a="1"/>
  <c r="T39" i="15" s="1"/>
  <c r="AV37" i="15" a="1"/>
  <c r="AV37" i="15" s="1"/>
  <c r="AJ36" i="15" a="1"/>
  <c r="AJ36" i="15" s="1"/>
  <c r="AT34" i="15" a="1"/>
  <c r="AT34" i="15" s="1"/>
  <c r="AE31" i="15" a="1"/>
  <c r="AE31" i="15" s="1"/>
  <c r="R29" i="15" a="1"/>
  <c r="R29" i="15" s="1"/>
  <c r="AT27" i="15" a="1"/>
  <c r="AT27" i="15" s="1"/>
  <c r="W25" i="15" a="1"/>
  <c r="W25" i="15" s="1"/>
  <c r="AG21" i="15" a="1"/>
  <c r="AG21" i="15" s="1"/>
  <c r="AZ18" i="15" a="1"/>
  <c r="AZ18" i="15" s="1"/>
  <c r="AL15" i="15" a="1"/>
  <c r="AL15" i="15" s="1"/>
  <c r="BK52" i="15" a="1"/>
  <c r="BK52" i="15" s="1"/>
  <c r="DC47" i="15" a="1"/>
  <c r="DC47" i="15" s="1"/>
  <c r="CQ44" i="15" a="1"/>
  <c r="CQ44" i="15" s="1"/>
  <c r="BV36" i="15" a="1"/>
  <c r="BV36" i="15" s="1"/>
  <c r="CF21" i="15" a="1"/>
  <c r="CF21" i="15" s="1"/>
  <c r="Q52" i="15" a="1"/>
  <c r="Q52" i="15" s="1"/>
  <c r="Q46" i="15" a="1"/>
  <c r="Q46" i="15" s="1"/>
  <c r="Q41" i="15" a="1"/>
  <c r="Q41" i="15" s="1"/>
  <c r="Q36" i="15" a="1"/>
  <c r="Q36" i="15" s="1"/>
  <c r="Q30" i="15" a="1"/>
  <c r="Q30" i="15" s="1"/>
  <c r="Q25" i="15" a="1"/>
  <c r="Q25" i="15" s="1"/>
  <c r="Q20" i="15" a="1"/>
  <c r="Q20" i="15" s="1"/>
  <c r="AZ54" i="15" a="1"/>
  <c r="AZ54" i="15" s="1"/>
  <c r="AT54" i="15" a="1"/>
  <c r="AT54" i="15" s="1"/>
  <c r="AM54" i="15" a="1"/>
  <c r="AM54" i="15" s="1"/>
  <c r="AA54" i="15" a="1"/>
  <c r="AA54" i="15" s="1"/>
  <c r="T54" i="15" a="1"/>
  <c r="T54" i="15" s="1"/>
  <c r="AZ53" i="15" a="1"/>
  <c r="AZ53" i="15" s="1"/>
  <c r="AS53" i="15" a="1"/>
  <c r="AS53" i="15" s="1"/>
  <c r="AN53" i="15" a="1"/>
  <c r="AN53" i="15" s="1"/>
  <c r="AH53" i="15" a="1"/>
  <c r="AH53" i="15" s="1"/>
  <c r="AB53" i="15" a="1"/>
  <c r="AB53" i="15" s="1"/>
  <c r="V53" i="15" a="1"/>
  <c r="V53" i="15" s="1"/>
  <c r="BA52" i="15" a="1"/>
  <c r="BA52" i="15" s="1"/>
  <c r="AP52" i="15" a="1"/>
  <c r="AP52" i="15" s="1"/>
  <c r="AI52" i="15" a="1"/>
  <c r="AI52" i="15" s="1"/>
  <c r="AC52" i="15" a="1"/>
  <c r="AC52" i="15" s="1"/>
  <c r="W52" i="15" a="1"/>
  <c r="W52" i="15" s="1"/>
  <c r="AU51" i="15" a="1"/>
  <c r="AU51" i="15" s="1"/>
  <c r="AN51" i="15" a="1"/>
  <c r="AN51" i="15" s="1"/>
  <c r="AH51" i="15" a="1"/>
  <c r="AH51" i="15" s="1"/>
  <c r="AA51" i="15" a="1"/>
  <c r="AA51" i="15" s="1"/>
  <c r="BB50" i="15" a="1"/>
  <c r="BB50" i="15" s="1"/>
  <c r="AU50" i="15" a="1"/>
  <c r="AU50" i="15" s="1"/>
  <c r="AO50" i="15" a="1"/>
  <c r="AO50" i="15" s="1"/>
  <c r="AI50" i="15" a="1"/>
  <c r="AI50" i="15" s="1"/>
  <c r="U50" i="15" a="1"/>
  <c r="U50" i="15" s="1"/>
  <c r="AZ49" i="15" a="1"/>
  <c r="AZ49" i="15" s="1"/>
  <c r="AT49" i="15" a="1"/>
  <c r="AT49" i="15" s="1"/>
  <c r="AM49" i="15" a="1"/>
  <c r="AM49" i="15" s="1"/>
  <c r="AB49" i="15" a="1"/>
  <c r="AB49" i="15" s="1"/>
  <c r="U49" i="15" a="1"/>
  <c r="U49" i="15" s="1"/>
  <c r="BA48" i="15" a="1"/>
  <c r="BA48" i="15" s="1"/>
  <c r="AT48" i="15" a="1"/>
  <c r="AT48" i="15" s="1"/>
  <c r="AM48" i="15" a="1"/>
  <c r="AM48" i="15" s="1"/>
  <c r="AF48" i="15" a="1"/>
  <c r="AF48" i="15" s="1"/>
  <c r="Y48" i="15" a="1"/>
  <c r="Y48" i="15" s="1"/>
  <c r="R48" i="15" a="1"/>
  <c r="R48" i="15" s="1"/>
  <c r="AV47" i="15" a="1"/>
  <c r="AV47" i="15" s="1"/>
  <c r="AO47" i="15" a="1"/>
  <c r="AO47" i="15" s="1"/>
  <c r="AG47" i="15" a="1"/>
  <c r="AG47" i="15" s="1"/>
  <c r="Y47" i="15" a="1"/>
  <c r="Y47" i="15" s="1"/>
  <c r="BC46" i="15" a="1"/>
  <c r="BC46" i="15" s="1"/>
  <c r="AV46" i="15" a="1"/>
  <c r="AV46" i="15" s="1"/>
  <c r="AO46" i="15" a="1"/>
  <c r="AO46" i="15" s="1"/>
  <c r="AI46" i="15" a="1"/>
  <c r="AI46" i="15" s="1"/>
  <c r="AA46" i="15" a="1"/>
  <c r="AA46" i="15" s="1"/>
  <c r="T46" i="15" a="1"/>
  <c r="T46" i="15" s="1"/>
  <c r="AX45" i="15" a="1"/>
  <c r="AX45" i="15" s="1"/>
  <c r="AN45" i="15" a="1"/>
  <c r="AN45" i="15" s="1"/>
  <c r="AD45" i="15" a="1"/>
  <c r="AD45" i="15" s="1"/>
  <c r="AU44" i="15" a="1"/>
  <c r="AU44" i="15" s="1"/>
  <c r="AF44" i="15" a="1"/>
  <c r="AF44" i="15" s="1"/>
  <c r="BC43" i="15" a="1"/>
  <c r="BC43" i="15" s="1"/>
  <c r="R43" i="15" a="1"/>
  <c r="R43" i="15" s="1"/>
  <c r="AR42" i="15" a="1"/>
  <c r="AR42" i="15" s="1"/>
  <c r="AE42" i="15" a="1"/>
  <c r="AE42" i="15" s="1"/>
  <c r="AD41" i="15" a="1"/>
  <c r="AD41" i="15" s="1"/>
  <c r="BC40" i="15" a="1"/>
  <c r="BC40" i="15" s="1"/>
  <c r="AO40" i="15" a="1"/>
  <c r="AO40" i="15" s="1"/>
  <c r="BB39" i="15" a="1"/>
  <c r="BB39" i="15" s="1"/>
  <c r="AM39" i="15" a="1"/>
  <c r="AM39" i="15" s="1"/>
  <c r="Z39" i="15" a="1"/>
  <c r="Z39" i="15" s="1"/>
  <c r="AC38" i="15" a="1"/>
  <c r="AC38" i="15" s="1"/>
  <c r="BB37" i="15" a="1"/>
  <c r="BB37" i="15" s="1"/>
  <c r="AP37" i="15" a="1"/>
  <c r="AP37" i="15" s="1"/>
  <c r="AD37" i="15" a="1"/>
  <c r="AD37" i="15" s="1"/>
  <c r="R37" i="15" a="1"/>
  <c r="R37" i="15" s="1"/>
  <c r="AQ36" i="15" a="1"/>
  <c r="AQ36" i="15" s="1"/>
  <c r="AE36" i="15" a="1"/>
  <c r="AE36" i="15" s="1"/>
  <c r="S36" i="15" a="1"/>
  <c r="S36" i="15" s="1"/>
  <c r="AR35" i="15" a="1"/>
  <c r="AR35" i="15" s="1"/>
  <c r="AC35" i="15" a="1"/>
  <c r="AC35" i="15" s="1"/>
  <c r="BA34" i="15" a="1"/>
  <c r="BA34" i="15" s="1"/>
  <c r="AM34" i="15" a="1"/>
  <c r="AM34" i="15" s="1"/>
  <c r="Y34" i="15" a="1"/>
  <c r="Y34" i="15" s="1"/>
  <c r="AW33" i="15" a="1"/>
  <c r="AW33" i="15" s="1"/>
  <c r="V33" i="15" a="1"/>
  <c r="V33" i="15" s="1"/>
  <c r="AG32" i="15" a="1"/>
  <c r="AG32" i="15" s="1"/>
  <c r="S32" i="15" a="1"/>
  <c r="S32" i="15" s="1"/>
  <c r="AQ31" i="15" a="1"/>
  <c r="AQ31" i="15" s="1"/>
  <c r="V31" i="15" a="1"/>
  <c r="V31" i="15" s="1"/>
  <c r="AK30" i="15" a="1"/>
  <c r="AK30" i="15" s="1"/>
  <c r="BB29" i="15" a="1"/>
  <c r="BB29" i="15" s="1"/>
  <c r="AD29" i="15" a="1"/>
  <c r="AD29" i="15" s="1"/>
  <c r="T28" i="15" a="1"/>
  <c r="T28" i="15" s="1"/>
  <c r="AJ27" i="15" a="1"/>
  <c r="AJ27" i="15" s="1"/>
  <c r="AZ26" i="15" a="1"/>
  <c r="AZ26" i="15" s="1"/>
  <c r="Z26" i="15" a="1"/>
  <c r="Z26" i="15" s="1"/>
  <c r="AU24" i="15" a="1"/>
  <c r="AU24" i="15" s="1"/>
  <c r="AA23" i="15" a="1"/>
  <c r="AA23" i="15" s="1"/>
  <c r="AL22" i="15" a="1"/>
  <c r="AL22" i="15" s="1"/>
  <c r="AV21" i="15" a="1"/>
  <c r="AV21" i="15" s="1"/>
  <c r="BC20" i="15" a="1"/>
  <c r="BC20" i="15" s="1"/>
  <c r="W20" i="15" a="1"/>
  <c r="W20" i="15" s="1"/>
  <c r="AD19" i="15" a="1"/>
  <c r="AD19" i="15" s="1"/>
  <c r="AJ18" i="15" a="1"/>
  <c r="AJ18" i="15" s="1"/>
  <c r="AP17" i="15" a="1"/>
  <c r="AP17" i="15" s="1"/>
  <c r="AV16" i="15" a="1"/>
  <c r="AV16" i="15" s="1"/>
  <c r="BB15" i="15" a="1"/>
  <c r="BB15" i="15" s="1"/>
  <c r="V15" i="15" a="1"/>
  <c r="V15" i="15" s="1"/>
  <c r="CZ53" i="15" a="1"/>
  <c r="CZ53" i="15" s="1"/>
  <c r="CO52" i="15" a="1"/>
  <c r="CO52" i="15" s="1"/>
  <c r="CA47" i="15" a="1"/>
  <c r="CA47" i="15" s="1"/>
  <c r="CA46" i="15" a="1"/>
  <c r="CA46" i="15" s="1"/>
  <c r="BQ44" i="15" a="1"/>
  <c r="BQ44" i="15" s="1"/>
  <c r="BJ43" i="15" a="1"/>
  <c r="BJ43" i="15" s="1"/>
  <c r="BI42" i="15" a="1"/>
  <c r="BI42" i="15" s="1"/>
  <c r="BE41" i="15" a="1"/>
  <c r="BE41" i="15" s="1"/>
  <c r="CZ39" i="15" a="1"/>
  <c r="CZ39" i="15" s="1"/>
  <c r="CV38" i="15" a="1"/>
  <c r="CV38" i="15" s="1"/>
  <c r="BY37" i="15" a="1"/>
  <c r="BY37" i="15" s="1"/>
  <c r="BQ35" i="15" a="1"/>
  <c r="BQ35" i="15" s="1"/>
  <c r="BO33" i="15" a="1"/>
  <c r="BO33" i="15" s="1"/>
  <c r="CZ25" i="15" a="1"/>
  <c r="CZ25" i="15" s="1"/>
  <c r="BI17" i="15" a="1"/>
  <c r="BI17" i="15" s="1"/>
  <c r="M15" i="37" l="1"/>
  <c r="DL37" i="15"/>
  <c r="DK37" i="15"/>
  <c r="DJ37" i="15"/>
  <c r="DL50" i="15"/>
  <c r="DJ50" i="15"/>
  <c r="DK50" i="15"/>
  <c r="DL53" i="15"/>
  <c r="DK53" i="15"/>
  <c r="DJ53" i="15"/>
  <c r="DL43" i="15"/>
  <c r="DJ43" i="15"/>
  <c r="DK43" i="15"/>
  <c r="DL28" i="15"/>
  <c r="DK28" i="15"/>
  <c r="DJ28" i="15"/>
  <c r="DL41" i="15"/>
  <c r="DJ41" i="15"/>
  <c r="DK41" i="15"/>
  <c r="DL38" i="15"/>
  <c r="DK38" i="15"/>
  <c r="DJ38" i="15"/>
  <c r="DL39" i="15"/>
  <c r="DK39" i="15"/>
  <c r="DJ39" i="15"/>
  <c r="DK18" i="15"/>
  <c r="DL18" i="15"/>
  <c r="DJ18" i="15"/>
  <c r="DL25" i="15"/>
  <c r="DJ25" i="15"/>
  <c r="DK25" i="15"/>
  <c r="DK49" i="15"/>
  <c r="DL49" i="15"/>
  <c r="DJ49" i="15"/>
  <c r="DL47" i="15"/>
  <c r="DK47" i="15"/>
  <c r="DJ47" i="15"/>
  <c r="DL23" i="15"/>
  <c r="DK23" i="15"/>
  <c r="DJ23" i="15"/>
  <c r="DL44" i="15"/>
  <c r="DK44" i="15"/>
  <c r="DJ44" i="15"/>
  <c r="DL46" i="15"/>
  <c r="DK46" i="15"/>
  <c r="DJ46" i="15"/>
  <c r="DL51" i="15"/>
  <c r="DJ51" i="15"/>
  <c r="DK51" i="15"/>
  <c r="DL19" i="15"/>
  <c r="DJ19" i="15"/>
  <c r="DK19" i="15"/>
  <c r="DL52" i="15"/>
  <c r="DK52" i="15"/>
  <c r="DJ52" i="15"/>
  <c r="DJ48" i="15"/>
  <c r="DK48" i="15"/>
  <c r="DL48" i="15"/>
  <c r="DK33" i="15"/>
  <c r="DL33" i="15"/>
  <c r="DJ33" i="15"/>
  <c r="DL40" i="15"/>
  <c r="DK40" i="15"/>
  <c r="DJ40" i="15"/>
  <c r="DL15" i="15"/>
  <c r="DK15" i="15"/>
  <c r="DJ15" i="15"/>
  <c r="DK32" i="15"/>
  <c r="DL32" i="15"/>
  <c r="DJ32" i="15"/>
  <c r="DL24" i="15"/>
  <c r="DJ24" i="15"/>
  <c r="DK24" i="15"/>
  <c r="DL21" i="15"/>
  <c r="DK21" i="15"/>
  <c r="DJ21" i="15"/>
  <c r="DK34" i="15"/>
  <c r="DJ34" i="15"/>
  <c r="DL34" i="15"/>
  <c r="DL20" i="15"/>
  <c r="DK20" i="15"/>
  <c r="DJ20" i="15"/>
  <c r="DL54" i="15"/>
  <c r="DK54" i="15"/>
  <c r="DJ54" i="15"/>
  <c r="DL26" i="15"/>
  <c r="DJ26" i="15"/>
  <c r="DK26" i="15"/>
  <c r="DL29" i="15"/>
  <c r="DK29" i="15"/>
  <c r="DJ29" i="15"/>
  <c r="DL22" i="15"/>
  <c r="DK22" i="15"/>
  <c r="DJ22" i="15"/>
  <c r="DL16" i="15"/>
  <c r="DJ16" i="15"/>
  <c r="DK16" i="15"/>
  <c r="DL31" i="15"/>
  <c r="DK31" i="15"/>
  <c r="DJ31" i="15"/>
  <c r="DL45" i="15"/>
  <c r="DK45" i="15"/>
  <c r="DJ45" i="15"/>
  <c r="DK17" i="15"/>
  <c r="DL17" i="15"/>
  <c r="DJ17" i="15"/>
  <c r="DL35" i="15"/>
  <c r="DJ35" i="15"/>
  <c r="DK35" i="15"/>
  <c r="DL30" i="15"/>
  <c r="DK30" i="15"/>
  <c r="DJ30" i="15"/>
  <c r="DK27" i="15"/>
  <c r="DL27" i="15"/>
  <c r="DJ27" i="15"/>
  <c r="DK42" i="15"/>
  <c r="DL42" i="15"/>
  <c r="DJ42" i="15"/>
  <c r="DL36" i="15"/>
  <c r="DK36" i="15"/>
  <c r="DJ36" i="15"/>
  <c r="R161" i="29"/>
  <c r="S161" i="29"/>
  <c r="T161" i="29"/>
  <c r="U161" i="29"/>
  <c r="V161" i="29"/>
  <c r="W161" i="29"/>
  <c r="X161" i="29"/>
  <c r="Y161" i="29"/>
  <c r="Z161" i="29"/>
  <c r="R162" i="29"/>
  <c r="S162" i="29"/>
  <c r="T162" i="29"/>
  <c r="U162" i="29"/>
  <c r="V162" i="29"/>
  <c r="W162" i="29"/>
  <c r="X162" i="29"/>
  <c r="Y162" i="29"/>
  <c r="Z162" i="29"/>
  <c r="R163" i="29"/>
  <c r="S163" i="29"/>
  <c r="T163" i="29"/>
  <c r="U163" i="29"/>
  <c r="V163" i="29"/>
  <c r="W163" i="29"/>
  <c r="X163" i="29"/>
  <c r="Y163" i="29"/>
  <c r="Z163" i="29"/>
  <c r="Q161" i="29"/>
  <c r="Q162" i="29"/>
  <c r="Q163" i="29"/>
  <c r="I42" i="36"/>
  <c r="J42" i="36"/>
  <c r="K42" i="36"/>
  <c r="I42" i="34"/>
  <c r="J42" i="34"/>
  <c r="K42" i="34"/>
  <c r="I42" i="35"/>
  <c r="J42" i="35"/>
  <c r="K42" i="35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49" i="27"/>
  <c r="A50" i="27"/>
  <c r="A51" i="27"/>
  <c r="A52" i="27"/>
  <c r="A53" i="27"/>
  <c r="A54" i="27"/>
  <c r="A55" i="27"/>
  <c r="A56" i="27"/>
  <c r="A57" i="27"/>
  <c r="A58" i="27"/>
  <c r="A59" i="27"/>
  <c r="A60" i="27"/>
  <c r="A61" i="27"/>
  <c r="A62" i="27"/>
  <c r="A63" i="27"/>
  <c r="A64" i="27"/>
  <c r="A65" i="27"/>
  <c r="A66" i="27"/>
  <c r="A67" i="27"/>
  <c r="A68" i="27"/>
  <c r="A69" i="27"/>
  <c r="A70" i="27"/>
  <c r="A71" i="27"/>
  <c r="A72" i="27"/>
  <c r="A73" i="27"/>
  <c r="A74" i="27"/>
  <c r="A75" i="27"/>
  <c r="A76" i="27"/>
  <c r="A77" i="27"/>
  <c r="A78" i="27"/>
  <c r="A79" i="27"/>
  <c r="A80" i="27"/>
  <c r="A81" i="27"/>
  <c r="A82" i="27"/>
  <c r="A83" i="27"/>
  <c r="A84" i="27"/>
  <c r="A85" i="27"/>
  <c r="A86" i="27"/>
  <c r="A87" i="27"/>
  <c r="A88" i="27"/>
  <c r="A89" i="27"/>
  <c r="A90" i="27"/>
  <c r="A91" i="27"/>
  <c r="A92" i="27"/>
  <c r="A93" i="27"/>
  <c r="A94" i="27"/>
  <c r="A95" i="27"/>
  <c r="A96" i="27"/>
  <c r="A97" i="27"/>
  <c r="A98" i="27"/>
  <c r="A99" i="27"/>
  <c r="A100" i="27"/>
  <c r="A101" i="27"/>
  <c r="A102" i="27"/>
  <c r="A103" i="27"/>
  <c r="A104" i="27"/>
  <c r="A105" i="27"/>
  <c r="A106" i="27"/>
  <c r="A107" i="27"/>
  <c r="A108" i="27"/>
  <c r="A109" i="27"/>
  <c r="A110" i="27"/>
  <c r="A111" i="27"/>
  <c r="A112" i="27"/>
  <c r="A113" i="27"/>
  <c r="A114" i="27"/>
  <c r="A115" i="27"/>
  <c r="A116" i="27"/>
  <c r="A117" i="27"/>
  <c r="A118" i="27"/>
  <c r="A119" i="27"/>
  <c r="A120" i="27"/>
  <c r="A121" i="27"/>
  <c r="A122" i="27"/>
  <c r="A123" i="27"/>
  <c r="A124" i="27"/>
  <c r="A125" i="27"/>
  <c r="A126" i="27"/>
  <c r="A127" i="27"/>
  <c r="A128" i="27"/>
  <c r="A129" i="27"/>
  <c r="A130" i="27"/>
  <c r="A131" i="27"/>
  <c r="A132" i="27"/>
  <c r="A133" i="27"/>
  <c r="A134" i="27"/>
  <c r="A135" i="27"/>
  <c r="A136" i="27"/>
  <c r="A137" i="27"/>
  <c r="A138" i="27"/>
  <c r="A139" i="27"/>
  <c r="A140" i="27"/>
  <c r="A141" i="27"/>
  <c r="A142" i="27"/>
  <c r="A143" i="27"/>
  <c r="A144" i="27"/>
  <c r="A145" i="27"/>
  <c r="A146" i="27"/>
  <c r="A147" i="27"/>
  <c r="A148" i="27"/>
  <c r="A149" i="27"/>
  <c r="A150" i="27"/>
  <c r="A151" i="27"/>
  <c r="A152" i="27"/>
  <c r="A153" i="27"/>
  <c r="A154" i="27"/>
  <c r="A155" i="27"/>
  <c r="A156" i="27"/>
  <c r="A157" i="27"/>
  <c r="A158" i="27"/>
  <c r="A159" i="27"/>
  <c r="A160" i="27"/>
  <c r="A161" i="27"/>
  <c r="A162" i="27"/>
  <c r="A163" i="27"/>
  <c r="A164" i="27"/>
  <c r="A165" i="27"/>
  <c r="A166" i="27"/>
  <c r="A167" i="27"/>
  <c r="A168" i="27"/>
  <c r="A169" i="27"/>
  <c r="A170" i="27"/>
  <c r="A171" i="27"/>
  <c r="A172" i="27"/>
  <c r="A173" i="27"/>
  <c r="A174" i="27"/>
  <c r="A175" i="27"/>
  <c r="A176" i="27"/>
  <c r="A177" i="27"/>
  <c r="A178" i="27"/>
  <c r="A179" i="27"/>
  <c r="A180" i="27"/>
  <c r="A181" i="27"/>
  <c r="A182" i="27"/>
  <c r="A183" i="27"/>
  <c r="A184" i="27"/>
  <c r="A185" i="27"/>
  <c r="A186" i="27"/>
  <c r="A187" i="27"/>
  <c r="A188" i="27"/>
  <c r="A189" i="27"/>
  <c r="A190" i="27"/>
  <c r="A191" i="27"/>
  <c r="A192" i="27"/>
  <c r="A193" i="27"/>
  <c r="A194" i="27"/>
  <c r="A195" i="27"/>
  <c r="A196" i="27"/>
  <c r="A197" i="27"/>
  <c r="A198" i="27"/>
  <c r="A199" i="27"/>
  <c r="A200" i="27"/>
  <c r="A201" i="27"/>
  <c r="A202" i="27"/>
  <c r="A203" i="27"/>
  <c r="A204" i="27"/>
  <c r="A205" i="27"/>
  <c r="A206" i="27"/>
  <c r="A207" i="27"/>
  <c r="A208" i="27"/>
  <c r="A209" i="27"/>
  <c r="A210" i="27"/>
  <c r="A211" i="27"/>
  <c r="A212" i="27"/>
  <c r="A213" i="27"/>
  <c r="A214" i="27"/>
  <c r="A35" i="27"/>
  <c r="I6" i="37" l="1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BB11" i="20"/>
  <c r="BC11" i="20"/>
  <c r="BD11" i="20"/>
  <c r="BE11" i="20"/>
  <c r="BF11" i="20"/>
  <c r="BG11" i="20"/>
  <c r="BH11" i="20"/>
  <c r="BI11" i="20"/>
  <c r="S11" i="20"/>
  <c r="R11" i="20"/>
  <c r="Q11" i="20"/>
  <c r="O3" i="37"/>
  <c r="O4" i="37"/>
  <c r="O5" i="37"/>
  <c r="O6" i="37"/>
  <c r="O7" i="37"/>
  <c r="O8" i="37"/>
  <c r="O9" i="37"/>
  <c r="O10" i="37"/>
  <c r="O2" i="37"/>
  <c r="B165" i="37"/>
  <c r="BS14" i="13"/>
  <c r="BV12" i="13"/>
  <c r="BV13" i="13"/>
  <c r="BV14" i="13"/>
  <c r="BV15" i="13"/>
  <c r="BV16" i="13"/>
  <c r="BU12" i="13"/>
  <c r="BU13" i="13"/>
  <c r="BU14" i="13"/>
  <c r="BU15" i="13"/>
  <c r="BT12" i="13"/>
  <c r="BT13" i="13"/>
  <c r="BT14" i="13"/>
  <c r="BT15" i="13"/>
  <c r="BT16" i="13"/>
  <c r="BX4" i="13" s="1"/>
  <c r="BS12" i="13"/>
  <c r="BS13" i="13"/>
  <c r="BS15" i="13"/>
  <c r="BS16" i="13"/>
  <c r="BW4" i="13" s="1"/>
  <c r="BU11" i="13"/>
  <c r="BT11" i="13"/>
  <c r="BS11" i="13"/>
  <c r="BR12" i="13"/>
  <c r="BR13" i="13"/>
  <c r="BR14" i="13"/>
  <c r="BR15" i="13"/>
  <c r="BR16" i="13"/>
  <c r="BR11" i="13"/>
  <c r="BQ12" i="13"/>
  <c r="BQ13" i="13"/>
  <c r="BQ14" i="13"/>
  <c r="BQ15" i="13"/>
  <c r="BQ16" i="13"/>
  <c r="BU4" i="13" s="1"/>
  <c r="BQ11" i="13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C167" i="37" s="1"/>
  <c r="B156" i="37"/>
  <c r="C168" i="37" s="1"/>
  <c r="B157" i="37"/>
  <c r="B158" i="37"/>
  <c r="B159" i="37"/>
  <c r="C171" i="37" s="1"/>
  <c r="B160" i="37"/>
  <c r="C172" i="37" s="1"/>
  <c r="B161" i="37"/>
  <c r="C173" i="37" s="1"/>
  <c r="B162" i="37"/>
  <c r="C174" i="37" s="1"/>
  <c r="B163" i="37"/>
  <c r="C175" i="37" s="1"/>
  <c r="B164" i="37"/>
  <c r="C176" i="37" s="1"/>
  <c r="B11" i="37"/>
  <c r="B10" i="37"/>
  <c r="AN180" i="31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D11" i="13"/>
  <c r="C11" i="13"/>
  <c r="C192" i="31"/>
  <c r="C193" i="31"/>
  <c r="C194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209" i="31"/>
  <c r="C210" i="31"/>
  <c r="C211" i="31"/>
  <c r="C169" i="31"/>
  <c r="C170" i="31"/>
  <c r="C171" i="31"/>
  <c r="C172" i="31"/>
  <c r="C173" i="31"/>
  <c r="C174" i="31"/>
  <c r="C175" i="31"/>
  <c r="C176" i="31"/>
  <c r="C177" i="31"/>
  <c r="C178" i="31"/>
  <c r="C179" i="31"/>
  <c r="C180" i="31"/>
  <c r="C181" i="31"/>
  <c r="C182" i="31"/>
  <c r="C183" i="31"/>
  <c r="C184" i="31"/>
  <c r="C185" i="31"/>
  <c r="C186" i="31"/>
  <c r="C187" i="31"/>
  <c r="C188" i="31"/>
  <c r="C189" i="31"/>
  <c r="C125" i="31"/>
  <c r="C126" i="31"/>
  <c r="C127" i="31"/>
  <c r="C128" i="31"/>
  <c r="C129" i="31"/>
  <c r="C130" i="31"/>
  <c r="C131" i="31"/>
  <c r="C132" i="31"/>
  <c r="C133" i="31"/>
  <c r="C134" i="31"/>
  <c r="C135" i="31"/>
  <c r="C136" i="31"/>
  <c r="C137" i="31"/>
  <c r="C138" i="31"/>
  <c r="C139" i="31"/>
  <c r="C140" i="31"/>
  <c r="C141" i="31"/>
  <c r="C142" i="31"/>
  <c r="C143" i="31"/>
  <c r="C144" i="31"/>
  <c r="C145" i="31"/>
  <c r="C103" i="31"/>
  <c r="C104" i="31"/>
  <c r="C105" i="31"/>
  <c r="C106" i="31"/>
  <c r="C107" i="31"/>
  <c r="C108" i="31"/>
  <c r="C109" i="31"/>
  <c r="C110" i="31"/>
  <c r="C111" i="31"/>
  <c r="C112" i="31"/>
  <c r="C113" i="31"/>
  <c r="C114" i="31"/>
  <c r="C115" i="31"/>
  <c r="C116" i="31"/>
  <c r="C117" i="31"/>
  <c r="C118" i="31"/>
  <c r="C119" i="31"/>
  <c r="C120" i="31"/>
  <c r="C121" i="31"/>
  <c r="C122" i="31"/>
  <c r="C123" i="31"/>
  <c r="C147" i="31"/>
  <c r="C148" i="31"/>
  <c r="C149" i="31"/>
  <c r="C150" i="31"/>
  <c r="C151" i="31"/>
  <c r="C152" i="31"/>
  <c r="C153" i="31"/>
  <c r="C154" i="31"/>
  <c r="C155" i="31"/>
  <c r="C156" i="31"/>
  <c r="C157" i="31"/>
  <c r="C158" i="31"/>
  <c r="C159" i="31"/>
  <c r="C160" i="31"/>
  <c r="C161" i="31"/>
  <c r="C162" i="31"/>
  <c r="C163" i="31"/>
  <c r="C164" i="31"/>
  <c r="C165" i="31"/>
  <c r="C166" i="31"/>
  <c r="C167" i="31"/>
  <c r="C81" i="31"/>
  <c r="C82" i="31"/>
  <c r="C83" i="31"/>
  <c r="C84" i="31"/>
  <c r="C85" i="31"/>
  <c r="C86" i="31"/>
  <c r="C87" i="31"/>
  <c r="C88" i="31"/>
  <c r="C89" i="31"/>
  <c r="C90" i="31"/>
  <c r="C91" i="31"/>
  <c r="C92" i="31"/>
  <c r="C93" i="31"/>
  <c r="C94" i="31"/>
  <c r="C95" i="31"/>
  <c r="C96" i="31"/>
  <c r="C97" i="31"/>
  <c r="C98" i="31"/>
  <c r="C99" i="31"/>
  <c r="C100" i="31"/>
  <c r="C101" i="31"/>
  <c r="C37" i="31"/>
  <c r="C38" i="31"/>
  <c r="C39" i="31"/>
  <c r="C40" i="31"/>
  <c r="C41" i="31"/>
  <c r="C42" i="31"/>
  <c r="C43" i="31"/>
  <c r="C44" i="31"/>
  <c r="C45" i="31"/>
  <c r="C46" i="31"/>
  <c r="C47" i="31"/>
  <c r="C48" i="31"/>
  <c r="C49" i="31"/>
  <c r="C50" i="31"/>
  <c r="C51" i="31"/>
  <c r="C52" i="31"/>
  <c r="C53" i="31"/>
  <c r="C54" i="31"/>
  <c r="C55" i="31"/>
  <c r="C56" i="31"/>
  <c r="C57" i="31"/>
  <c r="C59" i="31"/>
  <c r="C60" i="31"/>
  <c r="C61" i="31"/>
  <c r="C62" i="31"/>
  <c r="C63" i="31"/>
  <c r="C64" i="31"/>
  <c r="C65" i="31"/>
  <c r="C66" i="31"/>
  <c r="C67" i="31"/>
  <c r="C68" i="31"/>
  <c r="C69" i="31"/>
  <c r="C70" i="31"/>
  <c r="C71" i="31"/>
  <c r="C72" i="31"/>
  <c r="C73" i="31"/>
  <c r="C74" i="31"/>
  <c r="C75" i="31"/>
  <c r="C76" i="31"/>
  <c r="C77" i="31"/>
  <c r="C78" i="31"/>
  <c r="C79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476" i="31"/>
  <c r="C477" i="31"/>
  <c r="C478" i="31"/>
  <c r="C479" i="31"/>
  <c r="C214" i="31"/>
  <c r="C215" i="31"/>
  <c r="C216" i="31"/>
  <c r="C217" i="31"/>
  <c r="C218" i="31"/>
  <c r="C219" i="31"/>
  <c r="C220" i="31"/>
  <c r="C221" i="31"/>
  <c r="C222" i="31"/>
  <c r="C223" i="31"/>
  <c r="C224" i="31"/>
  <c r="C225" i="31"/>
  <c r="C226" i="31"/>
  <c r="C227" i="31"/>
  <c r="C228" i="31"/>
  <c r="C229" i="31"/>
  <c r="C230" i="31"/>
  <c r="C231" i="31"/>
  <c r="C232" i="31"/>
  <c r="C233" i="31"/>
  <c r="C234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31" i="31"/>
  <c r="C32" i="31"/>
  <c r="C33" i="31"/>
  <c r="C34" i="31"/>
  <c r="C613" i="31"/>
  <c r="C614" i="31"/>
  <c r="C615" i="31"/>
  <c r="C616" i="31"/>
  <c r="C617" i="31"/>
  <c r="C618" i="31"/>
  <c r="C619" i="31"/>
  <c r="C620" i="31"/>
  <c r="C621" i="31"/>
  <c r="C622" i="31"/>
  <c r="C623" i="31"/>
  <c r="C624" i="31"/>
  <c r="C625" i="31"/>
  <c r="C626" i="31"/>
  <c r="C627" i="31"/>
  <c r="C628" i="31"/>
  <c r="C629" i="31"/>
  <c r="C630" i="31"/>
  <c r="C631" i="31"/>
  <c r="C632" i="31"/>
  <c r="C633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525" i="31"/>
  <c r="C526" i="31"/>
  <c r="C527" i="31"/>
  <c r="C528" i="31"/>
  <c r="C529" i="31"/>
  <c r="C530" i="31"/>
  <c r="C531" i="31"/>
  <c r="C532" i="31"/>
  <c r="C533" i="31"/>
  <c r="C534" i="31"/>
  <c r="C535" i="31"/>
  <c r="C536" i="31"/>
  <c r="C537" i="31"/>
  <c r="C538" i="31"/>
  <c r="C539" i="31"/>
  <c r="C540" i="31"/>
  <c r="C541" i="31"/>
  <c r="C542" i="31"/>
  <c r="C543" i="31"/>
  <c r="C544" i="31"/>
  <c r="C545" i="31"/>
  <c r="C768" i="31"/>
  <c r="C769" i="31"/>
  <c r="C770" i="31"/>
  <c r="C771" i="31"/>
  <c r="C772" i="31"/>
  <c r="C773" i="31"/>
  <c r="C774" i="31"/>
  <c r="C775" i="31"/>
  <c r="C776" i="31"/>
  <c r="C777" i="31"/>
  <c r="C778" i="31"/>
  <c r="C779" i="31"/>
  <c r="C780" i="31"/>
  <c r="C781" i="31"/>
  <c r="C782" i="31"/>
  <c r="C783" i="31"/>
  <c r="C784" i="31"/>
  <c r="C785" i="31"/>
  <c r="C786" i="31"/>
  <c r="C787" i="31"/>
  <c r="C788" i="31"/>
  <c r="C724" i="31"/>
  <c r="C725" i="31"/>
  <c r="C726" i="31"/>
  <c r="C727" i="31"/>
  <c r="C728" i="31"/>
  <c r="C729" i="31"/>
  <c r="C730" i="31"/>
  <c r="C731" i="31"/>
  <c r="C732" i="31"/>
  <c r="C733" i="31"/>
  <c r="C734" i="31"/>
  <c r="C735" i="31"/>
  <c r="C736" i="31"/>
  <c r="C737" i="31"/>
  <c r="C738" i="31"/>
  <c r="C739" i="31"/>
  <c r="C740" i="31"/>
  <c r="C741" i="31"/>
  <c r="C742" i="31"/>
  <c r="C743" i="31"/>
  <c r="C744" i="31"/>
  <c r="C591" i="31"/>
  <c r="C592" i="31"/>
  <c r="C593" i="31"/>
  <c r="C594" i="31"/>
  <c r="C595" i="31"/>
  <c r="C596" i="31"/>
  <c r="C597" i="31"/>
  <c r="C598" i="31"/>
  <c r="C599" i="31"/>
  <c r="C600" i="31"/>
  <c r="C601" i="31"/>
  <c r="C602" i="31"/>
  <c r="C603" i="31"/>
  <c r="C604" i="31"/>
  <c r="C605" i="31"/>
  <c r="C606" i="31"/>
  <c r="C607" i="31"/>
  <c r="C608" i="31"/>
  <c r="C609" i="31"/>
  <c r="C610" i="31"/>
  <c r="C611" i="31"/>
  <c r="C569" i="31"/>
  <c r="C570" i="31"/>
  <c r="C571" i="31"/>
  <c r="C572" i="31"/>
  <c r="C573" i="31"/>
  <c r="C574" i="31"/>
  <c r="C575" i="31"/>
  <c r="C576" i="31"/>
  <c r="C577" i="31"/>
  <c r="C578" i="31"/>
  <c r="C579" i="31"/>
  <c r="C580" i="31"/>
  <c r="C581" i="31"/>
  <c r="C582" i="31"/>
  <c r="C583" i="31"/>
  <c r="C584" i="31"/>
  <c r="C585" i="31"/>
  <c r="C586" i="31"/>
  <c r="C587" i="31"/>
  <c r="C588" i="31"/>
  <c r="C589" i="31"/>
  <c r="C702" i="31"/>
  <c r="C703" i="31"/>
  <c r="C704" i="31"/>
  <c r="C705" i="31"/>
  <c r="C706" i="31"/>
  <c r="C707" i="31"/>
  <c r="C708" i="31"/>
  <c r="C709" i="31"/>
  <c r="C710" i="31"/>
  <c r="C711" i="31"/>
  <c r="C712" i="31"/>
  <c r="C713" i="31"/>
  <c r="C714" i="31"/>
  <c r="C715" i="31"/>
  <c r="C716" i="31"/>
  <c r="C717" i="31"/>
  <c r="C718" i="31"/>
  <c r="C719" i="31"/>
  <c r="C720" i="31"/>
  <c r="C721" i="31"/>
  <c r="C722" i="31"/>
  <c r="C680" i="31"/>
  <c r="C681" i="31"/>
  <c r="C682" i="31"/>
  <c r="C683" i="31"/>
  <c r="C684" i="31"/>
  <c r="C685" i="31"/>
  <c r="C686" i="31"/>
  <c r="C687" i="31"/>
  <c r="C688" i="31"/>
  <c r="C689" i="31"/>
  <c r="C690" i="31"/>
  <c r="C691" i="31"/>
  <c r="C692" i="31"/>
  <c r="C693" i="31"/>
  <c r="C694" i="31"/>
  <c r="C695" i="31"/>
  <c r="C696" i="31"/>
  <c r="C697" i="31"/>
  <c r="C698" i="31"/>
  <c r="C699" i="31"/>
  <c r="C700" i="31"/>
  <c r="C657" i="31"/>
  <c r="C658" i="31"/>
  <c r="C659" i="31"/>
  <c r="C660" i="31"/>
  <c r="C661" i="31"/>
  <c r="C662" i="31"/>
  <c r="C663" i="31"/>
  <c r="C664" i="31"/>
  <c r="C665" i="31"/>
  <c r="C666" i="31"/>
  <c r="C667" i="31"/>
  <c r="C668" i="31"/>
  <c r="C669" i="31"/>
  <c r="C670" i="31"/>
  <c r="C671" i="31"/>
  <c r="C672" i="31"/>
  <c r="C673" i="31"/>
  <c r="C674" i="31"/>
  <c r="C675" i="31"/>
  <c r="C676" i="31"/>
  <c r="C677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481" i="31"/>
  <c r="C482" i="31"/>
  <c r="C483" i="31"/>
  <c r="C484" i="31"/>
  <c r="C485" i="31"/>
  <c r="C486" i="31"/>
  <c r="C487" i="31"/>
  <c r="C488" i="31"/>
  <c r="C489" i="31"/>
  <c r="C490" i="31"/>
  <c r="C491" i="31"/>
  <c r="C492" i="31"/>
  <c r="C493" i="31"/>
  <c r="C494" i="31"/>
  <c r="C495" i="31"/>
  <c r="C496" i="31"/>
  <c r="C497" i="31"/>
  <c r="C498" i="31"/>
  <c r="C499" i="31"/>
  <c r="C500" i="31"/>
  <c r="C501" i="31"/>
  <c r="C236" i="31"/>
  <c r="C237" i="31"/>
  <c r="C238" i="31"/>
  <c r="C239" i="31"/>
  <c r="C240" i="31"/>
  <c r="C241" i="31"/>
  <c r="C242" i="31"/>
  <c r="C243" i="31"/>
  <c r="C244" i="31"/>
  <c r="C245" i="31"/>
  <c r="C246" i="31"/>
  <c r="C247" i="31"/>
  <c r="C248" i="31"/>
  <c r="C249" i="31"/>
  <c r="C250" i="31"/>
  <c r="C251" i="31"/>
  <c r="C252" i="31"/>
  <c r="C253" i="31"/>
  <c r="C254" i="31"/>
  <c r="C255" i="31"/>
  <c r="C256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635" i="31"/>
  <c r="C636" i="31"/>
  <c r="C637" i="31"/>
  <c r="C638" i="31"/>
  <c r="C639" i="31"/>
  <c r="C640" i="31"/>
  <c r="C641" i="31"/>
  <c r="C642" i="31"/>
  <c r="C643" i="31"/>
  <c r="C644" i="31"/>
  <c r="C645" i="31"/>
  <c r="C646" i="31"/>
  <c r="C647" i="31"/>
  <c r="C648" i="31"/>
  <c r="C649" i="31"/>
  <c r="C650" i="31"/>
  <c r="C651" i="31"/>
  <c r="C652" i="31"/>
  <c r="C653" i="31"/>
  <c r="C654" i="31"/>
  <c r="C655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503" i="31"/>
  <c r="C504" i="31"/>
  <c r="C505" i="31"/>
  <c r="C506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47" i="31"/>
  <c r="C548" i="31"/>
  <c r="C549" i="31"/>
  <c r="C550" i="31"/>
  <c r="C551" i="31"/>
  <c r="C552" i="31"/>
  <c r="C553" i="31"/>
  <c r="C554" i="31"/>
  <c r="C555" i="31"/>
  <c r="C556" i="31"/>
  <c r="C557" i="31"/>
  <c r="C558" i="31"/>
  <c r="C559" i="31"/>
  <c r="C560" i="31"/>
  <c r="C561" i="31"/>
  <c r="C562" i="31"/>
  <c r="C563" i="31"/>
  <c r="C564" i="31"/>
  <c r="C565" i="31"/>
  <c r="C566" i="31"/>
  <c r="C567" i="31"/>
  <c r="C746" i="31"/>
  <c r="C747" i="31"/>
  <c r="C748" i="31"/>
  <c r="C749" i="31"/>
  <c r="C750" i="31"/>
  <c r="C751" i="31"/>
  <c r="C752" i="31"/>
  <c r="C753" i="31"/>
  <c r="C754" i="31"/>
  <c r="C755" i="31"/>
  <c r="C756" i="31"/>
  <c r="C757" i="31"/>
  <c r="C758" i="31"/>
  <c r="C759" i="31"/>
  <c r="C760" i="31"/>
  <c r="C761" i="31"/>
  <c r="C762" i="31"/>
  <c r="C763" i="31"/>
  <c r="C764" i="31"/>
  <c r="C765" i="31"/>
  <c r="C766" i="31"/>
  <c r="C191" i="31"/>
  <c r="AO181" i="31"/>
  <c r="AO182" i="31"/>
  <c r="AO183" i="31"/>
  <c r="AO184" i="31"/>
  <c r="AO185" i="31"/>
  <c r="AO186" i="31"/>
  <c r="AO187" i="31"/>
  <c r="AO188" i="31"/>
  <c r="AO189" i="31"/>
  <c r="AO190" i="31"/>
  <c r="AO191" i="31"/>
  <c r="AO192" i="31"/>
  <c r="AO193" i="31"/>
  <c r="AO194" i="31"/>
  <c r="AO195" i="31"/>
  <c r="AO196" i="31"/>
  <c r="AO197" i="31"/>
  <c r="AO198" i="31"/>
  <c r="AO199" i="31"/>
  <c r="AO200" i="31"/>
  <c r="AN181" i="31"/>
  <c r="AN182" i="31"/>
  <c r="AN183" i="31"/>
  <c r="AN184" i="31"/>
  <c r="AN185" i="31"/>
  <c r="AN186" i="31"/>
  <c r="AN187" i="31"/>
  <c r="AN188" i="31"/>
  <c r="AN189" i="31"/>
  <c r="AN190" i="31"/>
  <c r="AN191" i="31"/>
  <c r="AN192" i="31"/>
  <c r="AN193" i="31"/>
  <c r="AN194" i="31"/>
  <c r="AN195" i="31"/>
  <c r="AN196" i="31"/>
  <c r="AN197" i="31"/>
  <c r="AN198" i="31"/>
  <c r="AN199" i="31"/>
  <c r="K41" i="36"/>
  <c r="J41" i="36"/>
  <c r="I41" i="36"/>
  <c r="K40" i="36"/>
  <c r="J40" i="36"/>
  <c r="I40" i="36"/>
  <c r="K39" i="36"/>
  <c r="J39" i="36"/>
  <c r="I39" i="36"/>
  <c r="K38" i="36"/>
  <c r="J38" i="36"/>
  <c r="I38" i="36"/>
  <c r="K37" i="36"/>
  <c r="J37" i="36"/>
  <c r="I37" i="36"/>
  <c r="K36" i="36"/>
  <c r="J36" i="36"/>
  <c r="I36" i="36"/>
  <c r="K35" i="36"/>
  <c r="J35" i="36"/>
  <c r="I35" i="36"/>
  <c r="K34" i="36"/>
  <c r="J34" i="36"/>
  <c r="I34" i="36"/>
  <c r="K33" i="36"/>
  <c r="J33" i="36"/>
  <c r="I33" i="36"/>
  <c r="K32" i="36"/>
  <c r="J32" i="36"/>
  <c r="I32" i="36"/>
  <c r="K31" i="36"/>
  <c r="J31" i="36"/>
  <c r="I31" i="36"/>
  <c r="K30" i="36"/>
  <c r="J30" i="36"/>
  <c r="I30" i="36"/>
  <c r="K29" i="36"/>
  <c r="J29" i="36"/>
  <c r="I29" i="36"/>
  <c r="K28" i="36"/>
  <c r="J28" i="36"/>
  <c r="I28" i="36"/>
  <c r="K27" i="36"/>
  <c r="J27" i="36"/>
  <c r="I27" i="36"/>
  <c r="K26" i="36"/>
  <c r="J26" i="36"/>
  <c r="I26" i="36"/>
  <c r="K25" i="36"/>
  <c r="J25" i="36"/>
  <c r="I25" i="36"/>
  <c r="K24" i="36"/>
  <c r="J24" i="36"/>
  <c r="I24" i="36"/>
  <c r="K23" i="36"/>
  <c r="J23" i="36"/>
  <c r="I23" i="36"/>
  <c r="K22" i="36"/>
  <c r="J22" i="36"/>
  <c r="I22" i="36"/>
  <c r="K21" i="36"/>
  <c r="J21" i="36"/>
  <c r="I21" i="36"/>
  <c r="K20" i="36"/>
  <c r="J20" i="36"/>
  <c r="I20" i="36"/>
  <c r="K19" i="36"/>
  <c r="J19" i="36"/>
  <c r="I19" i="36"/>
  <c r="K18" i="36"/>
  <c r="J18" i="36"/>
  <c r="I18" i="36"/>
  <c r="K17" i="36"/>
  <c r="J17" i="36"/>
  <c r="I17" i="36"/>
  <c r="K16" i="36"/>
  <c r="J16" i="36"/>
  <c r="I16" i="36"/>
  <c r="K15" i="36"/>
  <c r="J15" i="36"/>
  <c r="I15" i="36"/>
  <c r="K14" i="36"/>
  <c r="J14" i="36"/>
  <c r="I14" i="36"/>
  <c r="K13" i="36"/>
  <c r="J13" i="36"/>
  <c r="I13" i="36"/>
  <c r="K12" i="36"/>
  <c r="J12" i="36"/>
  <c r="I12" i="36"/>
  <c r="K11" i="36"/>
  <c r="J11" i="36"/>
  <c r="I11" i="36"/>
  <c r="K10" i="36"/>
  <c r="J10" i="36"/>
  <c r="I10" i="36"/>
  <c r="K9" i="36"/>
  <c r="J9" i="36"/>
  <c r="I9" i="36"/>
  <c r="K8" i="36"/>
  <c r="J8" i="36"/>
  <c r="I8" i="36"/>
  <c r="K7" i="36"/>
  <c r="J7" i="36"/>
  <c r="I7" i="36"/>
  <c r="I8" i="35"/>
  <c r="J8" i="35"/>
  <c r="K8" i="35"/>
  <c r="I9" i="35"/>
  <c r="J9" i="35"/>
  <c r="K9" i="35"/>
  <c r="I10" i="35"/>
  <c r="J10" i="35"/>
  <c r="K10" i="35"/>
  <c r="I11" i="35"/>
  <c r="J11" i="35"/>
  <c r="K11" i="35"/>
  <c r="I12" i="35"/>
  <c r="J12" i="35"/>
  <c r="K12" i="35"/>
  <c r="I13" i="35"/>
  <c r="J13" i="35"/>
  <c r="K13" i="35"/>
  <c r="I14" i="35"/>
  <c r="J14" i="35"/>
  <c r="K14" i="35"/>
  <c r="I15" i="35"/>
  <c r="J15" i="35"/>
  <c r="K15" i="35"/>
  <c r="I16" i="35"/>
  <c r="J16" i="35"/>
  <c r="K16" i="35"/>
  <c r="I17" i="35"/>
  <c r="J17" i="35"/>
  <c r="K17" i="35"/>
  <c r="I18" i="35"/>
  <c r="J18" i="35"/>
  <c r="K18" i="35"/>
  <c r="I19" i="35"/>
  <c r="J19" i="35"/>
  <c r="K19" i="35"/>
  <c r="I20" i="35"/>
  <c r="J20" i="35"/>
  <c r="K20" i="35"/>
  <c r="I21" i="35"/>
  <c r="J21" i="35"/>
  <c r="K21" i="35"/>
  <c r="I22" i="35"/>
  <c r="J22" i="35"/>
  <c r="K22" i="35"/>
  <c r="I23" i="35"/>
  <c r="J23" i="35"/>
  <c r="K23" i="35"/>
  <c r="I24" i="35"/>
  <c r="J24" i="35"/>
  <c r="K24" i="35"/>
  <c r="I25" i="35"/>
  <c r="J25" i="35"/>
  <c r="K25" i="35"/>
  <c r="I26" i="35"/>
  <c r="J26" i="35"/>
  <c r="K26" i="35"/>
  <c r="I27" i="35"/>
  <c r="J27" i="35"/>
  <c r="K27" i="35"/>
  <c r="I28" i="35"/>
  <c r="J28" i="35"/>
  <c r="K28" i="35"/>
  <c r="I29" i="35"/>
  <c r="J29" i="35"/>
  <c r="K29" i="35"/>
  <c r="I30" i="35"/>
  <c r="J30" i="35"/>
  <c r="K30" i="35"/>
  <c r="I31" i="35"/>
  <c r="J31" i="35"/>
  <c r="K31" i="35"/>
  <c r="I32" i="35"/>
  <c r="J32" i="35"/>
  <c r="K32" i="35"/>
  <c r="I33" i="35"/>
  <c r="J33" i="35"/>
  <c r="K33" i="35"/>
  <c r="I34" i="35"/>
  <c r="J34" i="35"/>
  <c r="K34" i="35"/>
  <c r="I35" i="35"/>
  <c r="J35" i="35"/>
  <c r="K35" i="35"/>
  <c r="I36" i="35"/>
  <c r="J36" i="35"/>
  <c r="K36" i="35"/>
  <c r="I37" i="35"/>
  <c r="J37" i="35"/>
  <c r="K37" i="35"/>
  <c r="I38" i="35"/>
  <c r="J38" i="35"/>
  <c r="K38" i="35"/>
  <c r="I39" i="35"/>
  <c r="J39" i="35"/>
  <c r="K39" i="35"/>
  <c r="I40" i="35"/>
  <c r="J40" i="35"/>
  <c r="K40" i="35"/>
  <c r="I41" i="35"/>
  <c r="J41" i="35"/>
  <c r="K41" i="35"/>
  <c r="J7" i="35"/>
  <c r="K7" i="35"/>
  <c r="I7" i="35"/>
  <c r="I8" i="34"/>
  <c r="J8" i="34"/>
  <c r="K8" i="34"/>
  <c r="I9" i="34"/>
  <c r="J9" i="34"/>
  <c r="K9" i="34"/>
  <c r="I10" i="34"/>
  <c r="J10" i="34"/>
  <c r="K10" i="34"/>
  <c r="I11" i="34"/>
  <c r="J11" i="34"/>
  <c r="K11" i="34"/>
  <c r="I12" i="34"/>
  <c r="J12" i="34"/>
  <c r="K12" i="34"/>
  <c r="I13" i="34"/>
  <c r="J13" i="34"/>
  <c r="K13" i="34"/>
  <c r="I14" i="34"/>
  <c r="J14" i="34"/>
  <c r="K14" i="34"/>
  <c r="I15" i="34"/>
  <c r="J15" i="34"/>
  <c r="K15" i="34"/>
  <c r="I16" i="34"/>
  <c r="J16" i="34"/>
  <c r="K16" i="34"/>
  <c r="I17" i="34"/>
  <c r="J17" i="34"/>
  <c r="K17" i="34"/>
  <c r="I18" i="34"/>
  <c r="J18" i="34"/>
  <c r="K18" i="34"/>
  <c r="I19" i="34"/>
  <c r="J19" i="34"/>
  <c r="K19" i="34"/>
  <c r="I20" i="34"/>
  <c r="J20" i="34"/>
  <c r="K20" i="34"/>
  <c r="I21" i="34"/>
  <c r="J21" i="34"/>
  <c r="K21" i="34"/>
  <c r="I22" i="34"/>
  <c r="J22" i="34"/>
  <c r="K22" i="34"/>
  <c r="I23" i="34"/>
  <c r="J23" i="34"/>
  <c r="K23" i="34"/>
  <c r="I24" i="34"/>
  <c r="J24" i="34"/>
  <c r="K24" i="34"/>
  <c r="I25" i="34"/>
  <c r="J25" i="34"/>
  <c r="K25" i="34"/>
  <c r="I26" i="34"/>
  <c r="J26" i="34"/>
  <c r="K26" i="34"/>
  <c r="I27" i="34"/>
  <c r="J27" i="34"/>
  <c r="K27" i="34"/>
  <c r="I28" i="34"/>
  <c r="J28" i="34"/>
  <c r="K28" i="34"/>
  <c r="I29" i="34"/>
  <c r="J29" i="34"/>
  <c r="K29" i="34"/>
  <c r="I30" i="34"/>
  <c r="J30" i="34"/>
  <c r="K30" i="34"/>
  <c r="I31" i="34"/>
  <c r="J31" i="34"/>
  <c r="K31" i="34"/>
  <c r="I32" i="34"/>
  <c r="J32" i="34"/>
  <c r="K32" i="34"/>
  <c r="I33" i="34"/>
  <c r="J33" i="34"/>
  <c r="K33" i="34"/>
  <c r="I34" i="34"/>
  <c r="J34" i="34"/>
  <c r="K34" i="34"/>
  <c r="I35" i="34"/>
  <c r="J35" i="34"/>
  <c r="K35" i="34"/>
  <c r="I36" i="34"/>
  <c r="J36" i="34"/>
  <c r="K36" i="34"/>
  <c r="I37" i="34"/>
  <c r="J37" i="34"/>
  <c r="K37" i="34"/>
  <c r="I38" i="34"/>
  <c r="J38" i="34"/>
  <c r="K38" i="34"/>
  <c r="I39" i="34"/>
  <c r="J39" i="34"/>
  <c r="K39" i="34"/>
  <c r="I40" i="34"/>
  <c r="J40" i="34"/>
  <c r="K40" i="34"/>
  <c r="I41" i="34"/>
  <c r="J41" i="34"/>
  <c r="K41" i="34"/>
  <c r="J7" i="34"/>
  <c r="K7" i="34"/>
  <c r="I7" i="34"/>
  <c r="T158" i="29"/>
  <c r="R11" i="29"/>
  <c r="S11" i="29"/>
  <c r="S12" i="29"/>
  <c r="T12" i="29"/>
  <c r="U12" i="29"/>
  <c r="V12" i="29"/>
  <c r="W12" i="29"/>
  <c r="X12" i="29"/>
  <c r="Y12" i="29"/>
  <c r="Z12" i="29"/>
  <c r="S13" i="29"/>
  <c r="T13" i="29"/>
  <c r="U13" i="29"/>
  <c r="V13" i="29"/>
  <c r="W13" i="29"/>
  <c r="X13" i="29"/>
  <c r="Y13" i="29"/>
  <c r="Z13" i="29"/>
  <c r="S14" i="29"/>
  <c r="T14" i="29"/>
  <c r="U14" i="29"/>
  <c r="V14" i="29"/>
  <c r="W14" i="29"/>
  <c r="X14" i="29"/>
  <c r="Y14" i="29"/>
  <c r="Z14" i="29"/>
  <c r="S15" i="29"/>
  <c r="T15" i="29"/>
  <c r="U15" i="29"/>
  <c r="V15" i="29"/>
  <c r="W15" i="29"/>
  <c r="X15" i="29"/>
  <c r="Y15" i="29"/>
  <c r="Z15" i="29"/>
  <c r="S16" i="29"/>
  <c r="T16" i="29"/>
  <c r="U16" i="29"/>
  <c r="V16" i="29"/>
  <c r="W16" i="29"/>
  <c r="X16" i="29"/>
  <c r="Y16" i="29"/>
  <c r="Z16" i="29"/>
  <c r="S17" i="29"/>
  <c r="T17" i="29"/>
  <c r="U17" i="29"/>
  <c r="V17" i="29"/>
  <c r="W17" i="29"/>
  <c r="X17" i="29"/>
  <c r="Y17" i="29"/>
  <c r="Z17" i="29"/>
  <c r="S18" i="29"/>
  <c r="T18" i="29"/>
  <c r="U18" i="29"/>
  <c r="V18" i="29"/>
  <c r="W18" i="29"/>
  <c r="X18" i="29"/>
  <c r="Y18" i="29"/>
  <c r="Z18" i="29"/>
  <c r="S19" i="29"/>
  <c r="T19" i="29"/>
  <c r="U19" i="29"/>
  <c r="V19" i="29"/>
  <c r="W19" i="29"/>
  <c r="X19" i="29"/>
  <c r="Y19" i="29"/>
  <c r="Z19" i="29"/>
  <c r="S20" i="29"/>
  <c r="T20" i="29"/>
  <c r="U20" i="29"/>
  <c r="V20" i="29"/>
  <c r="W20" i="29"/>
  <c r="X20" i="29"/>
  <c r="Y20" i="29"/>
  <c r="Z20" i="29"/>
  <c r="S21" i="29"/>
  <c r="T21" i="29"/>
  <c r="U21" i="29"/>
  <c r="V21" i="29"/>
  <c r="W21" i="29"/>
  <c r="X21" i="29"/>
  <c r="Y21" i="29"/>
  <c r="Z21" i="29"/>
  <c r="S22" i="29"/>
  <c r="T22" i="29"/>
  <c r="U22" i="29"/>
  <c r="V22" i="29"/>
  <c r="W22" i="29"/>
  <c r="X22" i="29"/>
  <c r="Y22" i="29"/>
  <c r="Z22" i="29"/>
  <c r="S23" i="29"/>
  <c r="T23" i="29"/>
  <c r="U23" i="29"/>
  <c r="V23" i="29"/>
  <c r="W23" i="29"/>
  <c r="X23" i="29"/>
  <c r="Y23" i="29"/>
  <c r="Z23" i="29"/>
  <c r="S24" i="29"/>
  <c r="T24" i="29"/>
  <c r="U24" i="29"/>
  <c r="V24" i="29"/>
  <c r="W24" i="29"/>
  <c r="X24" i="29"/>
  <c r="Y24" i="29"/>
  <c r="Z24" i="29"/>
  <c r="S25" i="29"/>
  <c r="T25" i="29"/>
  <c r="U25" i="29"/>
  <c r="V25" i="29"/>
  <c r="W25" i="29"/>
  <c r="X25" i="29"/>
  <c r="Y25" i="29"/>
  <c r="Z25" i="29"/>
  <c r="S26" i="29"/>
  <c r="T26" i="29"/>
  <c r="U26" i="29"/>
  <c r="V26" i="29"/>
  <c r="W26" i="29"/>
  <c r="X26" i="29"/>
  <c r="Y26" i="29"/>
  <c r="Z26" i="29"/>
  <c r="S27" i="29"/>
  <c r="T27" i="29"/>
  <c r="U27" i="29"/>
  <c r="V27" i="29"/>
  <c r="W27" i="29"/>
  <c r="X27" i="29"/>
  <c r="Y27" i="29"/>
  <c r="Z27" i="29"/>
  <c r="S28" i="29"/>
  <c r="T28" i="29"/>
  <c r="U28" i="29"/>
  <c r="V28" i="29"/>
  <c r="W28" i="29"/>
  <c r="X28" i="29"/>
  <c r="Y28" i="29"/>
  <c r="Z28" i="29"/>
  <c r="S29" i="29"/>
  <c r="T29" i="29"/>
  <c r="U29" i="29"/>
  <c r="V29" i="29"/>
  <c r="W29" i="29"/>
  <c r="X29" i="29"/>
  <c r="Y29" i="29"/>
  <c r="Z29" i="29"/>
  <c r="S30" i="29"/>
  <c r="T30" i="29"/>
  <c r="U30" i="29"/>
  <c r="V30" i="29"/>
  <c r="W30" i="29"/>
  <c r="X30" i="29"/>
  <c r="Y30" i="29"/>
  <c r="Z30" i="29"/>
  <c r="S31" i="29"/>
  <c r="T31" i="29"/>
  <c r="U31" i="29"/>
  <c r="V31" i="29"/>
  <c r="W31" i="29"/>
  <c r="X31" i="29"/>
  <c r="Y31" i="29"/>
  <c r="Z31" i="29"/>
  <c r="S32" i="29"/>
  <c r="T32" i="29"/>
  <c r="U32" i="29"/>
  <c r="V32" i="29"/>
  <c r="W32" i="29"/>
  <c r="X32" i="29"/>
  <c r="Y32" i="29"/>
  <c r="Z32" i="29"/>
  <c r="S33" i="29"/>
  <c r="T33" i="29"/>
  <c r="U33" i="29"/>
  <c r="V33" i="29"/>
  <c r="W33" i="29"/>
  <c r="X33" i="29"/>
  <c r="Y33" i="29"/>
  <c r="Z33" i="29"/>
  <c r="S34" i="29"/>
  <c r="T34" i="29"/>
  <c r="U34" i="29"/>
  <c r="V34" i="29"/>
  <c r="W34" i="29"/>
  <c r="X34" i="29"/>
  <c r="Y34" i="29"/>
  <c r="Z34" i="29"/>
  <c r="S35" i="29"/>
  <c r="T35" i="29"/>
  <c r="U35" i="29"/>
  <c r="V35" i="29"/>
  <c r="W35" i="29"/>
  <c r="X35" i="29"/>
  <c r="Y35" i="29"/>
  <c r="Z35" i="29"/>
  <c r="S36" i="29"/>
  <c r="T36" i="29"/>
  <c r="U36" i="29"/>
  <c r="V36" i="29"/>
  <c r="W36" i="29"/>
  <c r="X36" i="29"/>
  <c r="Y36" i="29"/>
  <c r="Z36" i="29"/>
  <c r="S37" i="29"/>
  <c r="T37" i="29"/>
  <c r="U37" i="29"/>
  <c r="V37" i="29"/>
  <c r="W37" i="29"/>
  <c r="X37" i="29"/>
  <c r="Y37" i="29"/>
  <c r="Z37" i="29"/>
  <c r="S38" i="29"/>
  <c r="T38" i="29"/>
  <c r="U38" i="29"/>
  <c r="V38" i="29"/>
  <c r="W38" i="29"/>
  <c r="X38" i="29"/>
  <c r="Y38" i="29"/>
  <c r="Z38" i="29"/>
  <c r="S39" i="29"/>
  <c r="T39" i="29"/>
  <c r="U39" i="29"/>
  <c r="V39" i="29"/>
  <c r="W39" i="29"/>
  <c r="X39" i="29"/>
  <c r="Y39" i="29"/>
  <c r="Z39" i="29"/>
  <c r="S40" i="29"/>
  <c r="T40" i="29"/>
  <c r="U40" i="29"/>
  <c r="V40" i="29"/>
  <c r="W40" i="29"/>
  <c r="X40" i="29"/>
  <c r="Y40" i="29"/>
  <c r="Z40" i="29"/>
  <c r="S41" i="29"/>
  <c r="T41" i="29"/>
  <c r="U41" i="29"/>
  <c r="V41" i="29"/>
  <c r="W41" i="29"/>
  <c r="X41" i="29"/>
  <c r="Y41" i="29"/>
  <c r="Z41" i="29"/>
  <c r="S42" i="29"/>
  <c r="T42" i="29"/>
  <c r="U42" i="29"/>
  <c r="V42" i="29"/>
  <c r="W42" i="29"/>
  <c r="X42" i="29"/>
  <c r="Y42" i="29"/>
  <c r="Z42" i="29"/>
  <c r="S43" i="29"/>
  <c r="T43" i="29"/>
  <c r="U43" i="29"/>
  <c r="V43" i="29"/>
  <c r="W43" i="29"/>
  <c r="X43" i="29"/>
  <c r="Y43" i="29"/>
  <c r="Z43" i="29"/>
  <c r="S44" i="29"/>
  <c r="T44" i="29"/>
  <c r="U44" i="29"/>
  <c r="V44" i="29"/>
  <c r="W44" i="29"/>
  <c r="X44" i="29"/>
  <c r="Y44" i="29"/>
  <c r="Z44" i="29"/>
  <c r="S45" i="29"/>
  <c r="T45" i="29"/>
  <c r="U45" i="29"/>
  <c r="V45" i="29"/>
  <c r="W45" i="29"/>
  <c r="X45" i="29"/>
  <c r="Y45" i="29"/>
  <c r="Z45" i="29"/>
  <c r="S46" i="29"/>
  <c r="T46" i="29"/>
  <c r="U46" i="29"/>
  <c r="V46" i="29"/>
  <c r="W46" i="29"/>
  <c r="X46" i="29"/>
  <c r="Y46" i="29"/>
  <c r="Z46" i="29"/>
  <c r="S47" i="29"/>
  <c r="T47" i="29"/>
  <c r="U47" i="29"/>
  <c r="V47" i="29"/>
  <c r="W47" i="29"/>
  <c r="X47" i="29"/>
  <c r="Y47" i="29"/>
  <c r="Z47" i="29"/>
  <c r="S48" i="29"/>
  <c r="T48" i="29"/>
  <c r="U48" i="29"/>
  <c r="V48" i="29"/>
  <c r="W48" i="29"/>
  <c r="X48" i="29"/>
  <c r="Y48" i="29"/>
  <c r="Z48" i="29"/>
  <c r="S49" i="29"/>
  <c r="T49" i="29"/>
  <c r="U49" i="29"/>
  <c r="V49" i="29"/>
  <c r="W49" i="29"/>
  <c r="X49" i="29"/>
  <c r="Y49" i="29"/>
  <c r="Z49" i="29"/>
  <c r="S50" i="29"/>
  <c r="T50" i="29"/>
  <c r="U50" i="29"/>
  <c r="V50" i="29"/>
  <c r="W50" i="29"/>
  <c r="X50" i="29"/>
  <c r="Y50" i="29"/>
  <c r="Z50" i="29"/>
  <c r="S51" i="29"/>
  <c r="T51" i="29"/>
  <c r="U51" i="29"/>
  <c r="V51" i="29"/>
  <c r="W51" i="29"/>
  <c r="X51" i="29"/>
  <c r="Y51" i="29"/>
  <c r="Z51" i="29"/>
  <c r="S52" i="29"/>
  <c r="T52" i="29"/>
  <c r="U52" i="29"/>
  <c r="V52" i="29"/>
  <c r="W52" i="29"/>
  <c r="X52" i="29"/>
  <c r="Y52" i="29"/>
  <c r="Z52" i="29"/>
  <c r="S53" i="29"/>
  <c r="T53" i="29"/>
  <c r="U53" i="29"/>
  <c r="V53" i="29"/>
  <c r="W53" i="29"/>
  <c r="X53" i="29"/>
  <c r="Y53" i="29"/>
  <c r="Z53" i="29"/>
  <c r="S54" i="29"/>
  <c r="T54" i="29"/>
  <c r="U54" i="29"/>
  <c r="V54" i="29"/>
  <c r="W54" i="29"/>
  <c r="X54" i="29"/>
  <c r="Y54" i="29"/>
  <c r="Z54" i="29"/>
  <c r="S55" i="29"/>
  <c r="T55" i="29"/>
  <c r="U55" i="29"/>
  <c r="V55" i="29"/>
  <c r="W55" i="29"/>
  <c r="X55" i="29"/>
  <c r="Y55" i="29"/>
  <c r="Z55" i="29"/>
  <c r="S56" i="29"/>
  <c r="T56" i="29"/>
  <c r="U56" i="29"/>
  <c r="V56" i="29"/>
  <c r="W56" i="29"/>
  <c r="X56" i="29"/>
  <c r="Y56" i="29"/>
  <c r="Z56" i="29"/>
  <c r="S57" i="29"/>
  <c r="T57" i="29"/>
  <c r="U57" i="29"/>
  <c r="V57" i="29"/>
  <c r="W57" i="29"/>
  <c r="X57" i="29"/>
  <c r="Y57" i="29"/>
  <c r="Z57" i="29"/>
  <c r="S58" i="29"/>
  <c r="T58" i="29"/>
  <c r="U58" i="29"/>
  <c r="V58" i="29"/>
  <c r="W58" i="29"/>
  <c r="X58" i="29"/>
  <c r="Y58" i="29"/>
  <c r="Z58" i="29"/>
  <c r="S59" i="29"/>
  <c r="T59" i="29"/>
  <c r="U59" i="29"/>
  <c r="V59" i="29"/>
  <c r="W59" i="29"/>
  <c r="X59" i="29"/>
  <c r="Y59" i="29"/>
  <c r="Z59" i="29"/>
  <c r="S60" i="29"/>
  <c r="T60" i="29"/>
  <c r="U60" i="29"/>
  <c r="V60" i="29"/>
  <c r="W60" i="29"/>
  <c r="X60" i="29"/>
  <c r="Y60" i="29"/>
  <c r="Z60" i="29"/>
  <c r="S61" i="29"/>
  <c r="T61" i="29"/>
  <c r="U61" i="29"/>
  <c r="V61" i="29"/>
  <c r="W61" i="29"/>
  <c r="X61" i="29"/>
  <c r="Y61" i="29"/>
  <c r="Z61" i="29"/>
  <c r="S62" i="29"/>
  <c r="T62" i="29"/>
  <c r="U62" i="29"/>
  <c r="V62" i="29"/>
  <c r="W62" i="29"/>
  <c r="X62" i="29"/>
  <c r="Y62" i="29"/>
  <c r="Z62" i="29"/>
  <c r="S63" i="29"/>
  <c r="T63" i="29"/>
  <c r="U63" i="29"/>
  <c r="V63" i="29"/>
  <c r="W63" i="29"/>
  <c r="X63" i="29"/>
  <c r="Y63" i="29"/>
  <c r="Z63" i="29"/>
  <c r="S64" i="29"/>
  <c r="T64" i="29"/>
  <c r="U64" i="29"/>
  <c r="V64" i="29"/>
  <c r="W64" i="29"/>
  <c r="X64" i="29"/>
  <c r="Y64" i="29"/>
  <c r="Z64" i="29"/>
  <c r="S65" i="29"/>
  <c r="T65" i="29"/>
  <c r="U65" i="29"/>
  <c r="V65" i="29"/>
  <c r="W65" i="29"/>
  <c r="X65" i="29"/>
  <c r="Y65" i="29"/>
  <c r="Z65" i="29"/>
  <c r="S66" i="29"/>
  <c r="T66" i="29"/>
  <c r="U66" i="29"/>
  <c r="V66" i="29"/>
  <c r="W66" i="29"/>
  <c r="X66" i="29"/>
  <c r="Y66" i="29"/>
  <c r="Z66" i="29"/>
  <c r="S67" i="29"/>
  <c r="T67" i="29"/>
  <c r="U67" i="29"/>
  <c r="V67" i="29"/>
  <c r="W67" i="29"/>
  <c r="X67" i="29"/>
  <c r="Y67" i="29"/>
  <c r="Z67" i="29"/>
  <c r="S68" i="29"/>
  <c r="T68" i="29"/>
  <c r="U68" i="29"/>
  <c r="V68" i="29"/>
  <c r="W68" i="29"/>
  <c r="X68" i="29"/>
  <c r="Y68" i="29"/>
  <c r="Z68" i="29"/>
  <c r="S69" i="29"/>
  <c r="T69" i="29"/>
  <c r="U69" i="29"/>
  <c r="V69" i="29"/>
  <c r="W69" i="29"/>
  <c r="X69" i="29"/>
  <c r="Y69" i="29"/>
  <c r="Z69" i="29"/>
  <c r="S70" i="29"/>
  <c r="T70" i="29"/>
  <c r="U70" i="29"/>
  <c r="V70" i="29"/>
  <c r="W70" i="29"/>
  <c r="X70" i="29"/>
  <c r="Y70" i="29"/>
  <c r="Z70" i="29"/>
  <c r="S71" i="29"/>
  <c r="T71" i="29"/>
  <c r="U71" i="29"/>
  <c r="V71" i="29"/>
  <c r="W71" i="29"/>
  <c r="X71" i="29"/>
  <c r="Y71" i="29"/>
  <c r="Z71" i="29"/>
  <c r="S72" i="29"/>
  <c r="T72" i="29"/>
  <c r="U72" i="29"/>
  <c r="V72" i="29"/>
  <c r="W72" i="29"/>
  <c r="X72" i="29"/>
  <c r="Y72" i="29"/>
  <c r="Z72" i="29"/>
  <c r="S73" i="29"/>
  <c r="T73" i="29"/>
  <c r="U73" i="29"/>
  <c r="V73" i="29"/>
  <c r="W73" i="29"/>
  <c r="X73" i="29"/>
  <c r="Y73" i="29"/>
  <c r="Z73" i="29"/>
  <c r="S74" i="29"/>
  <c r="T74" i="29"/>
  <c r="U74" i="29"/>
  <c r="V74" i="29"/>
  <c r="W74" i="29"/>
  <c r="X74" i="29"/>
  <c r="Y74" i="29"/>
  <c r="Z74" i="29"/>
  <c r="S75" i="29"/>
  <c r="T75" i="29"/>
  <c r="U75" i="29"/>
  <c r="V75" i="29"/>
  <c r="W75" i="29"/>
  <c r="X75" i="29"/>
  <c r="Y75" i="29"/>
  <c r="Z75" i="29"/>
  <c r="S76" i="29"/>
  <c r="T76" i="29"/>
  <c r="U76" i="29"/>
  <c r="V76" i="29"/>
  <c r="W76" i="29"/>
  <c r="X76" i="29"/>
  <c r="Y76" i="29"/>
  <c r="Z76" i="29"/>
  <c r="S77" i="29"/>
  <c r="T77" i="29"/>
  <c r="U77" i="29"/>
  <c r="V77" i="29"/>
  <c r="W77" i="29"/>
  <c r="X77" i="29"/>
  <c r="Y77" i="29"/>
  <c r="Z77" i="29"/>
  <c r="S78" i="29"/>
  <c r="T78" i="29"/>
  <c r="U78" i="29"/>
  <c r="V78" i="29"/>
  <c r="W78" i="29"/>
  <c r="X78" i="29"/>
  <c r="Y78" i="29"/>
  <c r="Z78" i="29"/>
  <c r="S79" i="29"/>
  <c r="T79" i="29"/>
  <c r="U79" i="29"/>
  <c r="V79" i="29"/>
  <c r="W79" i="29"/>
  <c r="X79" i="29"/>
  <c r="Y79" i="29"/>
  <c r="Z79" i="29"/>
  <c r="S80" i="29"/>
  <c r="T80" i="29"/>
  <c r="U80" i="29"/>
  <c r="V80" i="29"/>
  <c r="W80" i="29"/>
  <c r="X80" i="29"/>
  <c r="Y80" i="29"/>
  <c r="Z80" i="29"/>
  <c r="S81" i="29"/>
  <c r="T81" i="29"/>
  <c r="U81" i="29"/>
  <c r="V81" i="29"/>
  <c r="W81" i="29"/>
  <c r="X81" i="29"/>
  <c r="Y81" i="29"/>
  <c r="Z81" i="29"/>
  <c r="S82" i="29"/>
  <c r="T82" i="29"/>
  <c r="U82" i="29"/>
  <c r="V82" i="29"/>
  <c r="W82" i="29"/>
  <c r="X82" i="29"/>
  <c r="Y82" i="29"/>
  <c r="Z82" i="29"/>
  <c r="S83" i="29"/>
  <c r="T83" i="29"/>
  <c r="U83" i="29"/>
  <c r="V83" i="29"/>
  <c r="W83" i="29"/>
  <c r="X83" i="29"/>
  <c r="Y83" i="29"/>
  <c r="Z83" i="29"/>
  <c r="S84" i="29"/>
  <c r="T84" i="29"/>
  <c r="U84" i="29"/>
  <c r="V84" i="29"/>
  <c r="W84" i="29"/>
  <c r="X84" i="29"/>
  <c r="Y84" i="29"/>
  <c r="Z84" i="29"/>
  <c r="S85" i="29"/>
  <c r="T85" i="29"/>
  <c r="U85" i="29"/>
  <c r="V85" i="29"/>
  <c r="W85" i="29"/>
  <c r="X85" i="29"/>
  <c r="Y85" i="29"/>
  <c r="Z85" i="29"/>
  <c r="S86" i="29"/>
  <c r="T86" i="29"/>
  <c r="U86" i="29"/>
  <c r="V86" i="29"/>
  <c r="W86" i="29"/>
  <c r="X86" i="29"/>
  <c r="Y86" i="29"/>
  <c r="Z86" i="29"/>
  <c r="S87" i="29"/>
  <c r="T87" i="29"/>
  <c r="U87" i="29"/>
  <c r="V87" i="29"/>
  <c r="W87" i="29"/>
  <c r="X87" i="29"/>
  <c r="Y87" i="29"/>
  <c r="Z87" i="29"/>
  <c r="S88" i="29"/>
  <c r="T88" i="29"/>
  <c r="U88" i="29"/>
  <c r="V88" i="29"/>
  <c r="W88" i="29"/>
  <c r="X88" i="29"/>
  <c r="Y88" i="29"/>
  <c r="Z88" i="29"/>
  <c r="S89" i="29"/>
  <c r="T89" i="29"/>
  <c r="U89" i="29"/>
  <c r="V89" i="29"/>
  <c r="W89" i="29"/>
  <c r="X89" i="29"/>
  <c r="Y89" i="29"/>
  <c r="Z89" i="29"/>
  <c r="S90" i="29"/>
  <c r="T90" i="29"/>
  <c r="U90" i="29"/>
  <c r="V90" i="29"/>
  <c r="W90" i="29"/>
  <c r="X90" i="29"/>
  <c r="Y90" i="29"/>
  <c r="Z90" i="29"/>
  <c r="S91" i="29"/>
  <c r="T91" i="29"/>
  <c r="U91" i="29"/>
  <c r="V91" i="29"/>
  <c r="W91" i="29"/>
  <c r="X91" i="29"/>
  <c r="Y91" i="29"/>
  <c r="Z91" i="29"/>
  <c r="S92" i="29"/>
  <c r="T92" i="29"/>
  <c r="U92" i="29"/>
  <c r="V92" i="29"/>
  <c r="W92" i="29"/>
  <c r="X92" i="29"/>
  <c r="Y92" i="29"/>
  <c r="Z92" i="29"/>
  <c r="S93" i="29"/>
  <c r="T93" i="29"/>
  <c r="U93" i="29"/>
  <c r="V93" i="29"/>
  <c r="W93" i="29"/>
  <c r="X93" i="29"/>
  <c r="Y93" i="29"/>
  <c r="Z93" i="29"/>
  <c r="S94" i="29"/>
  <c r="T94" i="29"/>
  <c r="U94" i="29"/>
  <c r="V94" i="29"/>
  <c r="W94" i="29"/>
  <c r="X94" i="29"/>
  <c r="Y94" i="29"/>
  <c r="Z94" i="29"/>
  <c r="S95" i="29"/>
  <c r="T95" i="29"/>
  <c r="U95" i="29"/>
  <c r="V95" i="29"/>
  <c r="W95" i="29"/>
  <c r="X95" i="29"/>
  <c r="Y95" i="29"/>
  <c r="Z95" i="29"/>
  <c r="S96" i="29"/>
  <c r="T96" i="29"/>
  <c r="U96" i="29"/>
  <c r="V96" i="29"/>
  <c r="W96" i="29"/>
  <c r="X96" i="29"/>
  <c r="Y96" i="29"/>
  <c r="Z96" i="29"/>
  <c r="S97" i="29"/>
  <c r="T97" i="29"/>
  <c r="U97" i="29"/>
  <c r="V97" i="29"/>
  <c r="W97" i="29"/>
  <c r="X97" i="29"/>
  <c r="Y97" i="29"/>
  <c r="Z97" i="29"/>
  <c r="S98" i="29"/>
  <c r="T98" i="29"/>
  <c r="U98" i="29"/>
  <c r="V98" i="29"/>
  <c r="W98" i="29"/>
  <c r="X98" i="29"/>
  <c r="Y98" i="29"/>
  <c r="Z98" i="29"/>
  <c r="S99" i="29"/>
  <c r="T99" i="29"/>
  <c r="U99" i="29"/>
  <c r="V99" i="29"/>
  <c r="W99" i="29"/>
  <c r="X99" i="29"/>
  <c r="Y99" i="29"/>
  <c r="Z99" i="29"/>
  <c r="S100" i="29"/>
  <c r="T100" i="29"/>
  <c r="U100" i="29"/>
  <c r="V100" i="29"/>
  <c r="W100" i="29"/>
  <c r="X100" i="29"/>
  <c r="Y100" i="29"/>
  <c r="Z100" i="29"/>
  <c r="S101" i="29"/>
  <c r="T101" i="29"/>
  <c r="U101" i="29"/>
  <c r="V101" i="29"/>
  <c r="W101" i="29"/>
  <c r="X101" i="29"/>
  <c r="Y101" i="29"/>
  <c r="Z101" i="29"/>
  <c r="S102" i="29"/>
  <c r="T102" i="29"/>
  <c r="U102" i="29"/>
  <c r="V102" i="29"/>
  <c r="W102" i="29"/>
  <c r="X102" i="29"/>
  <c r="Y102" i="29"/>
  <c r="Z102" i="29"/>
  <c r="S103" i="29"/>
  <c r="T103" i="29"/>
  <c r="U103" i="29"/>
  <c r="V103" i="29"/>
  <c r="W103" i="29"/>
  <c r="X103" i="29"/>
  <c r="Y103" i="29"/>
  <c r="Z103" i="29"/>
  <c r="S104" i="29"/>
  <c r="T104" i="29"/>
  <c r="U104" i="29"/>
  <c r="V104" i="29"/>
  <c r="W104" i="29"/>
  <c r="X104" i="29"/>
  <c r="Y104" i="29"/>
  <c r="Z104" i="29"/>
  <c r="S105" i="29"/>
  <c r="T105" i="29"/>
  <c r="U105" i="29"/>
  <c r="V105" i="29"/>
  <c r="W105" i="29"/>
  <c r="X105" i="29"/>
  <c r="Y105" i="29"/>
  <c r="Z105" i="29"/>
  <c r="S106" i="29"/>
  <c r="T106" i="29"/>
  <c r="U106" i="29"/>
  <c r="V106" i="29"/>
  <c r="W106" i="29"/>
  <c r="X106" i="29"/>
  <c r="Y106" i="29"/>
  <c r="Z106" i="29"/>
  <c r="S107" i="29"/>
  <c r="T107" i="29"/>
  <c r="U107" i="29"/>
  <c r="V107" i="29"/>
  <c r="W107" i="29"/>
  <c r="X107" i="29"/>
  <c r="Y107" i="29"/>
  <c r="Z107" i="29"/>
  <c r="S108" i="29"/>
  <c r="T108" i="29"/>
  <c r="U108" i="29"/>
  <c r="V108" i="29"/>
  <c r="W108" i="29"/>
  <c r="X108" i="29"/>
  <c r="Y108" i="29"/>
  <c r="Z108" i="29"/>
  <c r="S109" i="29"/>
  <c r="T109" i="29"/>
  <c r="U109" i="29"/>
  <c r="V109" i="29"/>
  <c r="W109" i="29"/>
  <c r="X109" i="29"/>
  <c r="Y109" i="29"/>
  <c r="Z109" i="29"/>
  <c r="S110" i="29"/>
  <c r="T110" i="29"/>
  <c r="U110" i="29"/>
  <c r="V110" i="29"/>
  <c r="W110" i="29"/>
  <c r="X110" i="29"/>
  <c r="Y110" i="29"/>
  <c r="Z110" i="29"/>
  <c r="S111" i="29"/>
  <c r="T111" i="29"/>
  <c r="U111" i="29"/>
  <c r="V111" i="29"/>
  <c r="W111" i="29"/>
  <c r="X111" i="29"/>
  <c r="Y111" i="29"/>
  <c r="Z111" i="29"/>
  <c r="S112" i="29"/>
  <c r="T112" i="29"/>
  <c r="U112" i="29"/>
  <c r="V112" i="29"/>
  <c r="W112" i="29"/>
  <c r="X112" i="29"/>
  <c r="Y112" i="29"/>
  <c r="Z112" i="29"/>
  <c r="S113" i="29"/>
  <c r="T113" i="29"/>
  <c r="U113" i="29"/>
  <c r="V113" i="29"/>
  <c r="W113" i="29"/>
  <c r="X113" i="29"/>
  <c r="Y113" i="29"/>
  <c r="Z113" i="29"/>
  <c r="S114" i="29"/>
  <c r="T114" i="29"/>
  <c r="U114" i="29"/>
  <c r="V114" i="29"/>
  <c r="W114" i="29"/>
  <c r="X114" i="29"/>
  <c r="Y114" i="29"/>
  <c r="Z114" i="29"/>
  <c r="S115" i="29"/>
  <c r="T115" i="29"/>
  <c r="U115" i="29"/>
  <c r="V115" i="29"/>
  <c r="W115" i="29"/>
  <c r="X115" i="29"/>
  <c r="Y115" i="29"/>
  <c r="Z115" i="29"/>
  <c r="S116" i="29"/>
  <c r="T116" i="29"/>
  <c r="U116" i="29"/>
  <c r="V116" i="29"/>
  <c r="W116" i="29"/>
  <c r="X116" i="29"/>
  <c r="Y116" i="29"/>
  <c r="Z116" i="29"/>
  <c r="S117" i="29"/>
  <c r="T117" i="29"/>
  <c r="U117" i="29"/>
  <c r="V117" i="29"/>
  <c r="W117" i="29"/>
  <c r="X117" i="29"/>
  <c r="Y117" i="29"/>
  <c r="Z117" i="29"/>
  <c r="S118" i="29"/>
  <c r="T118" i="29"/>
  <c r="U118" i="29"/>
  <c r="V118" i="29"/>
  <c r="W118" i="29"/>
  <c r="X118" i="29"/>
  <c r="Y118" i="29"/>
  <c r="Z118" i="29"/>
  <c r="S119" i="29"/>
  <c r="T119" i="29"/>
  <c r="U119" i="29"/>
  <c r="V119" i="29"/>
  <c r="W119" i="29"/>
  <c r="X119" i="29"/>
  <c r="Y119" i="29"/>
  <c r="Z119" i="29"/>
  <c r="S120" i="29"/>
  <c r="T120" i="29"/>
  <c r="U120" i="29"/>
  <c r="V120" i="29"/>
  <c r="W120" i="29"/>
  <c r="X120" i="29"/>
  <c r="Y120" i="29"/>
  <c r="Z120" i="29"/>
  <c r="S121" i="29"/>
  <c r="T121" i="29"/>
  <c r="U121" i="29"/>
  <c r="V121" i="29"/>
  <c r="W121" i="29"/>
  <c r="X121" i="29"/>
  <c r="Y121" i="29"/>
  <c r="Z121" i="29"/>
  <c r="S122" i="29"/>
  <c r="T122" i="29"/>
  <c r="U122" i="29"/>
  <c r="V122" i="29"/>
  <c r="W122" i="29"/>
  <c r="X122" i="29"/>
  <c r="Y122" i="29"/>
  <c r="Z122" i="29"/>
  <c r="S123" i="29"/>
  <c r="T123" i="29"/>
  <c r="U123" i="29"/>
  <c r="V123" i="29"/>
  <c r="W123" i="29"/>
  <c r="X123" i="29"/>
  <c r="Y123" i="29"/>
  <c r="Z123" i="29"/>
  <c r="S124" i="29"/>
  <c r="T124" i="29"/>
  <c r="U124" i="29"/>
  <c r="V124" i="29"/>
  <c r="W124" i="29"/>
  <c r="X124" i="29"/>
  <c r="Y124" i="29"/>
  <c r="Z124" i="29"/>
  <c r="S125" i="29"/>
  <c r="T125" i="29"/>
  <c r="U125" i="29"/>
  <c r="V125" i="29"/>
  <c r="W125" i="29"/>
  <c r="X125" i="29"/>
  <c r="Y125" i="29"/>
  <c r="Z125" i="29"/>
  <c r="S126" i="29"/>
  <c r="T126" i="29"/>
  <c r="U126" i="29"/>
  <c r="V126" i="29"/>
  <c r="W126" i="29"/>
  <c r="X126" i="29"/>
  <c r="Y126" i="29"/>
  <c r="Z126" i="29"/>
  <c r="S127" i="29"/>
  <c r="T127" i="29"/>
  <c r="U127" i="29"/>
  <c r="V127" i="29"/>
  <c r="W127" i="29"/>
  <c r="X127" i="29"/>
  <c r="Y127" i="29"/>
  <c r="Z127" i="29"/>
  <c r="S128" i="29"/>
  <c r="T128" i="29"/>
  <c r="U128" i="29"/>
  <c r="V128" i="29"/>
  <c r="W128" i="29"/>
  <c r="X128" i="29"/>
  <c r="Y128" i="29"/>
  <c r="Z128" i="29"/>
  <c r="S129" i="29"/>
  <c r="T129" i="29"/>
  <c r="U129" i="29"/>
  <c r="V129" i="29"/>
  <c r="W129" i="29"/>
  <c r="X129" i="29"/>
  <c r="Y129" i="29"/>
  <c r="Z129" i="29"/>
  <c r="S130" i="29"/>
  <c r="T130" i="29"/>
  <c r="U130" i="29"/>
  <c r="V130" i="29"/>
  <c r="W130" i="29"/>
  <c r="X130" i="29"/>
  <c r="Y130" i="29"/>
  <c r="Z130" i="29"/>
  <c r="S131" i="29"/>
  <c r="T131" i="29"/>
  <c r="U131" i="29"/>
  <c r="V131" i="29"/>
  <c r="W131" i="29"/>
  <c r="X131" i="29"/>
  <c r="Y131" i="29"/>
  <c r="Z131" i="29"/>
  <c r="S132" i="29"/>
  <c r="T132" i="29"/>
  <c r="U132" i="29"/>
  <c r="V132" i="29"/>
  <c r="W132" i="29"/>
  <c r="X132" i="29"/>
  <c r="Y132" i="29"/>
  <c r="Z132" i="29"/>
  <c r="S133" i="29"/>
  <c r="T133" i="29"/>
  <c r="U133" i="29"/>
  <c r="V133" i="29"/>
  <c r="W133" i="29"/>
  <c r="X133" i="29"/>
  <c r="Y133" i="29"/>
  <c r="Z133" i="29"/>
  <c r="S134" i="29"/>
  <c r="T134" i="29"/>
  <c r="U134" i="29"/>
  <c r="V134" i="29"/>
  <c r="W134" i="29"/>
  <c r="X134" i="29"/>
  <c r="Y134" i="29"/>
  <c r="Z134" i="29"/>
  <c r="S135" i="29"/>
  <c r="T135" i="29"/>
  <c r="U135" i="29"/>
  <c r="V135" i="29"/>
  <c r="W135" i="29"/>
  <c r="X135" i="29"/>
  <c r="Y135" i="29"/>
  <c r="Z135" i="29"/>
  <c r="S136" i="29"/>
  <c r="T136" i="29"/>
  <c r="U136" i="29"/>
  <c r="V136" i="29"/>
  <c r="W136" i="29"/>
  <c r="X136" i="29"/>
  <c r="Y136" i="29"/>
  <c r="Z136" i="29"/>
  <c r="S137" i="29"/>
  <c r="T137" i="29"/>
  <c r="U137" i="29"/>
  <c r="V137" i="29"/>
  <c r="W137" i="29"/>
  <c r="X137" i="29"/>
  <c r="Y137" i="29"/>
  <c r="Z137" i="29"/>
  <c r="S138" i="29"/>
  <c r="T138" i="29"/>
  <c r="U138" i="29"/>
  <c r="V138" i="29"/>
  <c r="W138" i="29"/>
  <c r="X138" i="29"/>
  <c r="Y138" i="29"/>
  <c r="Z138" i="29"/>
  <c r="S139" i="29"/>
  <c r="T139" i="29"/>
  <c r="U139" i="29"/>
  <c r="V139" i="29"/>
  <c r="W139" i="29"/>
  <c r="X139" i="29"/>
  <c r="Y139" i="29"/>
  <c r="Z139" i="29"/>
  <c r="S140" i="29"/>
  <c r="T140" i="29"/>
  <c r="U140" i="29"/>
  <c r="V140" i="29"/>
  <c r="W140" i="29"/>
  <c r="X140" i="29"/>
  <c r="Y140" i="29"/>
  <c r="Z140" i="29"/>
  <c r="S141" i="29"/>
  <c r="T141" i="29"/>
  <c r="U141" i="29"/>
  <c r="V141" i="29"/>
  <c r="W141" i="29"/>
  <c r="X141" i="29"/>
  <c r="Y141" i="29"/>
  <c r="Z141" i="29"/>
  <c r="S142" i="29"/>
  <c r="T142" i="29"/>
  <c r="U142" i="29"/>
  <c r="V142" i="29"/>
  <c r="W142" i="29"/>
  <c r="X142" i="29"/>
  <c r="Y142" i="29"/>
  <c r="Z142" i="29"/>
  <c r="S143" i="29"/>
  <c r="T143" i="29"/>
  <c r="U143" i="29"/>
  <c r="V143" i="29"/>
  <c r="W143" i="29"/>
  <c r="X143" i="29"/>
  <c r="Y143" i="29"/>
  <c r="Z143" i="29"/>
  <c r="S144" i="29"/>
  <c r="T144" i="29"/>
  <c r="U144" i="29"/>
  <c r="V144" i="29"/>
  <c r="W144" i="29"/>
  <c r="X144" i="29"/>
  <c r="Y144" i="29"/>
  <c r="Z144" i="29"/>
  <c r="S145" i="29"/>
  <c r="T145" i="29"/>
  <c r="U145" i="29"/>
  <c r="V145" i="29"/>
  <c r="W145" i="29"/>
  <c r="X145" i="29"/>
  <c r="Y145" i="29"/>
  <c r="Z145" i="29"/>
  <c r="S146" i="29"/>
  <c r="T146" i="29"/>
  <c r="U146" i="29"/>
  <c r="V146" i="29"/>
  <c r="W146" i="29"/>
  <c r="X146" i="29"/>
  <c r="Y146" i="29"/>
  <c r="Z146" i="29"/>
  <c r="S147" i="29"/>
  <c r="T147" i="29"/>
  <c r="U147" i="29"/>
  <c r="V147" i="29"/>
  <c r="W147" i="29"/>
  <c r="X147" i="29"/>
  <c r="Y147" i="29"/>
  <c r="Z147" i="29"/>
  <c r="S148" i="29"/>
  <c r="T148" i="29"/>
  <c r="U148" i="29"/>
  <c r="V148" i="29"/>
  <c r="W148" i="29"/>
  <c r="X148" i="29"/>
  <c r="Y148" i="29"/>
  <c r="Z148" i="29"/>
  <c r="S149" i="29"/>
  <c r="T149" i="29"/>
  <c r="U149" i="29"/>
  <c r="V149" i="29"/>
  <c r="W149" i="29"/>
  <c r="X149" i="29"/>
  <c r="Y149" i="29"/>
  <c r="Z149" i="29"/>
  <c r="S150" i="29"/>
  <c r="T150" i="29"/>
  <c r="U150" i="29"/>
  <c r="V150" i="29"/>
  <c r="W150" i="29"/>
  <c r="X150" i="29"/>
  <c r="Y150" i="29"/>
  <c r="Z150" i="29"/>
  <c r="S151" i="29"/>
  <c r="T151" i="29"/>
  <c r="U151" i="29"/>
  <c r="V151" i="29"/>
  <c r="W151" i="29"/>
  <c r="X151" i="29"/>
  <c r="Y151" i="29"/>
  <c r="Z151" i="29"/>
  <c r="S152" i="29"/>
  <c r="T152" i="29"/>
  <c r="U152" i="29"/>
  <c r="V152" i="29"/>
  <c r="W152" i="29"/>
  <c r="X152" i="29"/>
  <c r="Y152" i="29"/>
  <c r="Z152" i="29"/>
  <c r="S153" i="29"/>
  <c r="T153" i="29"/>
  <c r="U153" i="29"/>
  <c r="V153" i="29"/>
  <c r="W153" i="29"/>
  <c r="X153" i="29"/>
  <c r="Y153" i="29"/>
  <c r="Z153" i="29"/>
  <c r="S154" i="29"/>
  <c r="T154" i="29"/>
  <c r="U154" i="29"/>
  <c r="V154" i="29"/>
  <c r="W154" i="29"/>
  <c r="X154" i="29"/>
  <c r="Y154" i="29"/>
  <c r="Z154" i="29"/>
  <c r="S155" i="29"/>
  <c r="T155" i="29"/>
  <c r="U155" i="29"/>
  <c r="V155" i="29"/>
  <c r="W155" i="29"/>
  <c r="X155" i="29"/>
  <c r="Y155" i="29"/>
  <c r="Z155" i="29"/>
  <c r="S156" i="29"/>
  <c r="T156" i="29"/>
  <c r="U156" i="29"/>
  <c r="V156" i="29"/>
  <c r="W156" i="29"/>
  <c r="X156" i="29"/>
  <c r="Y156" i="29"/>
  <c r="Z156" i="29"/>
  <c r="S157" i="29"/>
  <c r="T157" i="29"/>
  <c r="U157" i="29"/>
  <c r="V157" i="29"/>
  <c r="W157" i="29"/>
  <c r="X157" i="29"/>
  <c r="Y157" i="29"/>
  <c r="Z157" i="29"/>
  <c r="S158" i="29"/>
  <c r="U158" i="29"/>
  <c r="V158" i="29"/>
  <c r="W158" i="29"/>
  <c r="X158" i="29"/>
  <c r="Y158" i="29"/>
  <c r="Z158" i="29"/>
  <c r="S159" i="29"/>
  <c r="AC159" i="29" s="1"/>
  <c r="T159" i="29"/>
  <c r="U159" i="29"/>
  <c r="V159" i="29"/>
  <c r="W159" i="29"/>
  <c r="X159" i="29"/>
  <c r="Y159" i="29"/>
  <c r="Z159" i="29"/>
  <c r="S160" i="29"/>
  <c r="T160" i="29"/>
  <c r="U160" i="29"/>
  <c r="V160" i="29"/>
  <c r="W160" i="29"/>
  <c r="X160" i="29"/>
  <c r="Y160" i="29"/>
  <c r="Z160" i="29"/>
  <c r="Z11" i="29"/>
  <c r="Y11" i="29"/>
  <c r="X11" i="29"/>
  <c r="W11" i="29"/>
  <c r="V11" i="29"/>
  <c r="U11" i="29"/>
  <c r="T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102" i="29"/>
  <c r="R103" i="29"/>
  <c r="R104" i="29"/>
  <c r="R105" i="29"/>
  <c r="R106" i="29"/>
  <c r="R107" i="29"/>
  <c r="R108" i="29"/>
  <c r="R109" i="29"/>
  <c r="R110" i="29"/>
  <c r="R111" i="29"/>
  <c r="R112" i="29"/>
  <c r="R113" i="29"/>
  <c r="R114" i="29"/>
  <c r="R115" i="29"/>
  <c r="R116" i="29"/>
  <c r="R117" i="29"/>
  <c r="R118" i="29"/>
  <c r="R119" i="29"/>
  <c r="R120" i="29"/>
  <c r="R121" i="29"/>
  <c r="R122" i="29"/>
  <c r="R123" i="29"/>
  <c r="R124" i="29"/>
  <c r="R125" i="29"/>
  <c r="R126" i="29"/>
  <c r="R127" i="29"/>
  <c r="R128" i="29"/>
  <c r="R129" i="29"/>
  <c r="R130" i="29"/>
  <c r="R131" i="29"/>
  <c r="R132" i="29"/>
  <c r="R133" i="29"/>
  <c r="R134" i="29"/>
  <c r="R135" i="29"/>
  <c r="R136" i="29"/>
  <c r="R137" i="29"/>
  <c r="R138" i="29"/>
  <c r="R139" i="29"/>
  <c r="R140" i="29"/>
  <c r="R141" i="29"/>
  <c r="R142" i="29"/>
  <c r="R143" i="29"/>
  <c r="R144" i="29"/>
  <c r="R145" i="29"/>
  <c r="R146" i="29"/>
  <c r="R147" i="29"/>
  <c r="R148" i="29"/>
  <c r="R149" i="29"/>
  <c r="R150" i="29"/>
  <c r="R151" i="29"/>
  <c r="R152" i="29"/>
  <c r="R153" i="29"/>
  <c r="R154" i="29"/>
  <c r="R155" i="29"/>
  <c r="R156" i="29"/>
  <c r="R157" i="29"/>
  <c r="R158" i="29"/>
  <c r="R159" i="29"/>
  <c r="R160" i="29"/>
  <c r="Q12" i="29"/>
  <c r="Q13" i="29"/>
  <c r="Q14" i="29"/>
  <c r="Q15" i="29"/>
  <c r="Q16" i="29"/>
  <c r="Q17" i="29"/>
  <c r="Q18" i="29"/>
  <c r="Q19" i="29"/>
  <c r="Q20" i="29"/>
  <c r="Q21" i="29"/>
  <c r="Q22" i="29"/>
  <c r="Q23" i="29"/>
  <c r="Q24" i="29"/>
  <c r="Q25" i="29"/>
  <c r="Q26" i="29"/>
  <c r="Q27" i="29"/>
  <c r="Q28" i="29"/>
  <c r="Q29" i="29"/>
  <c r="Q30" i="29"/>
  <c r="Q31" i="29"/>
  <c r="Q32" i="29"/>
  <c r="Q33" i="29"/>
  <c r="Q34" i="29"/>
  <c r="Q35" i="29"/>
  <c r="Q36" i="29"/>
  <c r="Q37" i="29"/>
  <c r="Q38" i="29"/>
  <c r="Q39" i="29"/>
  <c r="Q40" i="29"/>
  <c r="Q41" i="29"/>
  <c r="Q42" i="29"/>
  <c r="Q43" i="29"/>
  <c r="Q44" i="29"/>
  <c r="Q45" i="29"/>
  <c r="Q46" i="29"/>
  <c r="Q47" i="29"/>
  <c r="Q48" i="29"/>
  <c r="Q49" i="29"/>
  <c r="Q50" i="29"/>
  <c r="Q51" i="29"/>
  <c r="Q52" i="29"/>
  <c r="Q53" i="29"/>
  <c r="Q54" i="29"/>
  <c r="Q55" i="29"/>
  <c r="Q56" i="29"/>
  <c r="Q57" i="29"/>
  <c r="Q58" i="29"/>
  <c r="Q59" i="29"/>
  <c r="Q60" i="29"/>
  <c r="Q61" i="29"/>
  <c r="Q62" i="29"/>
  <c r="Q63" i="29"/>
  <c r="Q64" i="29"/>
  <c r="Q65" i="29"/>
  <c r="Q66" i="29"/>
  <c r="Q67" i="29"/>
  <c r="Q68" i="29"/>
  <c r="Q69" i="29"/>
  <c r="Q70" i="29"/>
  <c r="Q71" i="29"/>
  <c r="Q72" i="29"/>
  <c r="Q73" i="29"/>
  <c r="Q74" i="29"/>
  <c r="Q75" i="29"/>
  <c r="Q76" i="29"/>
  <c r="Q77" i="29"/>
  <c r="Q78" i="29"/>
  <c r="Q79" i="29"/>
  <c r="Q80" i="29"/>
  <c r="Q81" i="29"/>
  <c r="Q82" i="29"/>
  <c r="Q83" i="29"/>
  <c r="Q84" i="29"/>
  <c r="Q85" i="29"/>
  <c r="Q86" i="29"/>
  <c r="Q87" i="29"/>
  <c r="Q88" i="29"/>
  <c r="Q89" i="29"/>
  <c r="Q90" i="29"/>
  <c r="Q91" i="29"/>
  <c r="Q92" i="29"/>
  <c r="Q93" i="29"/>
  <c r="Q94" i="29"/>
  <c r="Q95" i="29"/>
  <c r="Q96" i="29"/>
  <c r="Q97" i="29"/>
  <c r="Q98" i="29"/>
  <c r="Q99" i="29"/>
  <c r="Q100" i="29"/>
  <c r="Q101" i="29"/>
  <c r="Q102" i="29"/>
  <c r="Q103" i="29"/>
  <c r="Q104" i="29"/>
  <c r="Q105" i="29"/>
  <c r="Q106" i="29"/>
  <c r="Q107" i="29"/>
  <c r="Q108" i="29"/>
  <c r="Q109" i="29"/>
  <c r="Q110" i="29"/>
  <c r="Q111" i="29"/>
  <c r="Q112" i="29"/>
  <c r="Q113" i="29"/>
  <c r="Q114" i="29"/>
  <c r="Q115" i="29"/>
  <c r="Q116" i="29"/>
  <c r="Q117" i="29"/>
  <c r="Q118" i="29"/>
  <c r="Q119" i="29"/>
  <c r="Q120" i="29"/>
  <c r="Q121" i="29"/>
  <c r="Q122" i="29"/>
  <c r="Q123" i="29"/>
  <c r="Q124" i="29"/>
  <c r="Q125" i="29"/>
  <c r="Q126" i="29"/>
  <c r="Q127" i="29"/>
  <c r="Q128" i="29"/>
  <c r="Q129" i="29"/>
  <c r="Q130" i="29"/>
  <c r="Q131" i="29"/>
  <c r="Q132" i="29"/>
  <c r="Q133" i="29"/>
  <c r="Q134" i="29"/>
  <c r="Q135" i="29"/>
  <c r="Q136" i="29"/>
  <c r="Q137" i="29"/>
  <c r="Q138" i="29"/>
  <c r="Q139" i="29"/>
  <c r="Q140" i="29"/>
  <c r="Q141" i="29"/>
  <c r="Q142" i="29"/>
  <c r="Q143" i="29"/>
  <c r="Q144" i="29"/>
  <c r="Q145" i="29"/>
  <c r="Q146" i="29"/>
  <c r="Q147" i="29"/>
  <c r="Q148" i="29"/>
  <c r="Q149" i="29"/>
  <c r="Q150" i="29"/>
  <c r="Q151" i="29"/>
  <c r="Q152" i="29"/>
  <c r="Q153" i="29"/>
  <c r="Q154" i="29"/>
  <c r="Q155" i="29"/>
  <c r="Q156" i="29"/>
  <c r="Q157" i="29"/>
  <c r="Q158" i="29"/>
  <c r="Q159" i="29"/>
  <c r="Q160" i="29"/>
  <c r="Q11" i="29"/>
  <c r="Q12" i="14" l="1" a="1"/>
  <c r="Q12" i="14" s="1"/>
  <c r="AW32" i="14" a="1"/>
  <c r="AW32" i="14" s="1"/>
  <c r="AV33" i="14" a="1"/>
  <c r="AV33" i="14" s="1"/>
  <c r="AV34" i="14" a="1"/>
  <c r="AV34" i="14" s="1"/>
  <c r="AV29" i="14" a="1"/>
  <c r="AV29" i="14" s="1"/>
  <c r="AW25" i="14" a="1"/>
  <c r="AW25" i="14" s="1"/>
  <c r="AV43" i="14" a="1"/>
  <c r="AV43" i="14" s="1"/>
  <c r="AW11" i="14" a="1"/>
  <c r="AW11" i="14" s="1"/>
  <c r="AW21" i="14" a="1"/>
  <c r="AW21" i="14" s="1"/>
  <c r="AV38" i="14" a="1"/>
  <c r="AV38" i="14" s="1"/>
  <c r="AV41" i="14" a="1"/>
  <c r="AV41" i="14" s="1"/>
  <c r="AW14" i="14" a="1"/>
  <c r="AW14" i="14" s="1"/>
  <c r="AW17" i="14" a="1"/>
  <c r="AW17" i="14" s="1"/>
  <c r="AW39" i="14" a="1"/>
  <c r="AW39" i="14" s="1"/>
  <c r="AV14" i="14" a="1"/>
  <c r="AV14" i="14" s="1"/>
  <c r="AW40" i="14" a="1"/>
  <c r="AW40" i="14" s="1"/>
  <c r="AV17" i="14" a="1"/>
  <c r="AV17" i="14" s="1"/>
  <c r="AW23" i="14" a="1"/>
  <c r="AW23" i="14" s="1"/>
  <c r="AV11" i="14" a="1"/>
  <c r="AV11" i="14" s="1"/>
  <c r="AW20" i="14" a="1"/>
  <c r="AW20" i="14" s="1"/>
  <c r="AV20" i="14" a="1"/>
  <c r="AV20" i="14" s="1"/>
  <c r="AV30" i="14" a="1"/>
  <c r="AV30" i="14" s="1"/>
  <c r="AV36" i="14" a="1"/>
  <c r="AV36" i="14" s="1"/>
  <c r="AV42" i="14" a="1"/>
  <c r="AV42" i="14" s="1"/>
  <c r="AW12" i="14" a="1"/>
  <c r="AW12" i="14" s="1"/>
  <c r="AV35" i="14" a="1"/>
  <c r="AV35" i="14" s="1"/>
  <c r="AW38" i="14" a="1"/>
  <c r="AW38" i="14" s="1"/>
  <c r="AV39" i="14" a="1"/>
  <c r="AV39" i="14" s="1"/>
  <c r="AW34" i="14" a="1"/>
  <c r="AW34" i="14" s="1"/>
  <c r="AW41" i="14" a="1"/>
  <c r="AW41" i="14" s="1"/>
  <c r="AV18" i="14" a="1"/>
  <c r="AV18" i="14" s="1"/>
  <c r="AW29" i="14" a="1"/>
  <c r="AW29" i="14" s="1"/>
  <c r="AV12" i="14" a="1"/>
  <c r="AV12" i="14" s="1"/>
  <c r="AW15" i="14" a="1"/>
  <c r="AW15" i="14" s="1"/>
  <c r="AV40" i="14" a="1"/>
  <c r="AV40" i="14" s="1"/>
  <c r="AW13" i="14" a="1"/>
  <c r="AW13" i="14" s="1"/>
  <c r="AV19" i="14" a="1"/>
  <c r="AV19" i="14" s="1"/>
  <c r="AW16" i="14" a="1"/>
  <c r="AW16" i="14" s="1"/>
  <c r="AW28" i="14" a="1"/>
  <c r="AW28" i="14" s="1"/>
  <c r="AV22" i="14" a="1"/>
  <c r="AV22" i="14" s="1"/>
  <c r="AV16" i="14" a="1"/>
  <c r="AV16" i="14" s="1"/>
  <c r="AW33" i="14" a="1"/>
  <c r="AW33" i="14" s="1"/>
  <c r="AW31" i="14" a="1"/>
  <c r="AW31" i="14" s="1"/>
  <c r="AV15" i="14" a="1"/>
  <c r="AV15" i="14" s="1"/>
  <c r="AV26" i="14" a="1"/>
  <c r="AV26" i="14" s="1"/>
  <c r="AW18" i="14" a="1"/>
  <c r="AW18" i="14" s="1"/>
  <c r="AW22" i="14" a="1"/>
  <c r="AW22" i="14" s="1"/>
  <c r="AW24" i="14" a="1"/>
  <c r="AW24" i="14" s="1"/>
  <c r="AW19" i="14" a="1"/>
  <c r="AW19" i="14" s="1"/>
  <c r="AW43" i="14" a="1"/>
  <c r="AW43" i="14" s="1"/>
  <c r="AW42" i="14" a="1"/>
  <c r="AW42" i="14" s="1"/>
  <c r="AW37" i="14" a="1"/>
  <c r="AW37" i="14" s="1"/>
  <c r="AV31" i="14" a="1"/>
  <c r="AV31" i="14" s="1"/>
  <c r="AV24" i="14" a="1"/>
  <c r="AV24" i="14" s="1"/>
  <c r="AV25" i="14" a="1"/>
  <c r="AV25" i="14" s="1"/>
  <c r="AV27" i="14" a="1"/>
  <c r="AV27" i="14" s="1"/>
  <c r="AW27" i="14" a="1"/>
  <c r="AW27" i="14" s="1"/>
  <c r="AV23" i="14" a="1"/>
  <c r="AV23" i="14" s="1"/>
  <c r="AV21" i="14" a="1"/>
  <c r="AV21" i="14" s="1"/>
  <c r="AV13" i="14" a="1"/>
  <c r="AV13" i="14" s="1"/>
  <c r="AW36" i="14" a="1"/>
  <c r="AW36" i="14" s="1"/>
  <c r="AV32" i="14" a="1"/>
  <c r="AV32" i="14" s="1"/>
  <c r="AV28" i="14" a="1"/>
  <c r="AV28" i="14" s="1"/>
  <c r="AW35" i="14" a="1"/>
  <c r="AW35" i="14" s="1"/>
  <c r="AW26" i="14" a="1"/>
  <c r="AW26" i="14" s="1"/>
  <c r="AV37" i="14" a="1"/>
  <c r="AV37" i="14" s="1"/>
  <c r="AW30" i="14" a="1"/>
  <c r="AW30" i="14" s="1"/>
  <c r="BV4" i="13"/>
  <c r="BZ4" i="13"/>
  <c r="C150" i="37"/>
  <c r="E165" i="37"/>
  <c r="D165" i="37"/>
  <c r="C177" i="37"/>
  <c r="C142" i="37"/>
  <c r="C149" i="37"/>
  <c r="AB163" i="29"/>
  <c r="AB168" i="29"/>
  <c r="AB167" i="29"/>
  <c r="AB169" i="29"/>
  <c r="AD163" i="29"/>
  <c r="AD168" i="29"/>
  <c r="AD167" i="29"/>
  <c r="AD169" i="29"/>
  <c r="AA157" i="29"/>
  <c r="AA133" i="29"/>
  <c r="AA109" i="29"/>
  <c r="AA85" i="29"/>
  <c r="AA61" i="29"/>
  <c r="AA37" i="29"/>
  <c r="AA13" i="29"/>
  <c r="AA148" i="29"/>
  <c r="AA132" i="29"/>
  <c r="AA108" i="29"/>
  <c r="AA92" i="29"/>
  <c r="AA84" i="29"/>
  <c r="AA76" i="29"/>
  <c r="AA68" i="29"/>
  <c r="AA60" i="29"/>
  <c r="AA52" i="29"/>
  <c r="AA44" i="29"/>
  <c r="AA36" i="29"/>
  <c r="AA28" i="29"/>
  <c r="AA20" i="29"/>
  <c r="AA12" i="29"/>
  <c r="AA141" i="29"/>
  <c r="AA117" i="29"/>
  <c r="AA101" i="29"/>
  <c r="AA77" i="29"/>
  <c r="AA53" i="29"/>
  <c r="AA21" i="29"/>
  <c r="AE167" i="29"/>
  <c r="AE168" i="29"/>
  <c r="AE169" i="29"/>
  <c r="AA156" i="29"/>
  <c r="AA124" i="29"/>
  <c r="AA147" i="29"/>
  <c r="AA131" i="29"/>
  <c r="AA115" i="29"/>
  <c r="AA107" i="29"/>
  <c r="AA91" i="29"/>
  <c r="AA83" i="29"/>
  <c r="AA167" i="29"/>
  <c r="AA168" i="29"/>
  <c r="AA169" i="29"/>
  <c r="AC161" i="29"/>
  <c r="AC169" i="29"/>
  <c r="AC167" i="29"/>
  <c r="AC168" i="29"/>
  <c r="AA149" i="29"/>
  <c r="AA125" i="29"/>
  <c r="AA93" i="29"/>
  <c r="AA69" i="29"/>
  <c r="AA45" i="29"/>
  <c r="AA29" i="29"/>
  <c r="AA140" i="29"/>
  <c r="AA116" i="29"/>
  <c r="AA100" i="29"/>
  <c r="AA155" i="29"/>
  <c r="AA139" i="29"/>
  <c r="AA123" i="29"/>
  <c r="AA99" i="29"/>
  <c r="AU17" i="14" a="1"/>
  <c r="AU17" i="14" s="1"/>
  <c r="AU13" i="14" a="1"/>
  <c r="AU13" i="14" s="1"/>
  <c r="AU34" i="14" a="1"/>
  <c r="AU34" i="14" s="1"/>
  <c r="AT29" i="14" a="1"/>
  <c r="AT29" i="14" s="1"/>
  <c r="AT33" i="14" a="1"/>
  <c r="AT33" i="14" s="1"/>
  <c r="AU20" i="14" a="1"/>
  <c r="AU20" i="14" s="1"/>
  <c r="AU21" i="14" a="1"/>
  <c r="AU21" i="14" s="1"/>
  <c r="BB21" i="14" s="1"/>
  <c r="AU30" i="14" a="1"/>
  <c r="AU30" i="14" s="1"/>
  <c r="AT21" i="14" a="1"/>
  <c r="AT21" i="14" s="1"/>
  <c r="AT32" i="14" a="1"/>
  <c r="AT32" i="14" s="1"/>
  <c r="AT13" i="14" a="1"/>
  <c r="AT13" i="14" s="1"/>
  <c r="AT28" i="14" a="1"/>
  <c r="AT28" i="14" s="1"/>
  <c r="AT39" i="14" a="1"/>
  <c r="AT39" i="14" s="1"/>
  <c r="AT42" i="14" a="1"/>
  <c r="AT42" i="14" s="1"/>
  <c r="AU25" i="14" a="1"/>
  <c r="AU25" i="14" s="1"/>
  <c r="AT19" i="14" a="1"/>
  <c r="AT19" i="14" s="1"/>
  <c r="AU41" i="14" a="1"/>
  <c r="AU41" i="14" s="1"/>
  <c r="AT14" i="14" a="1"/>
  <c r="AT14" i="14" s="1"/>
  <c r="AT41" i="14" a="1"/>
  <c r="AT41" i="14" s="1"/>
  <c r="AU28" i="14" a="1"/>
  <c r="AU28" i="14" s="1"/>
  <c r="BB28" i="14" s="1"/>
  <c r="AU11" i="14" a="1"/>
  <c r="AU11" i="14" s="1"/>
  <c r="AU38" i="14" a="1"/>
  <c r="AU38" i="14" s="1"/>
  <c r="AU16" i="14" a="1"/>
  <c r="AU16" i="14" s="1"/>
  <c r="BB16" i="14" s="1"/>
  <c r="AU35" i="14" a="1"/>
  <c r="AU35" i="14" s="1"/>
  <c r="AU12" i="14" a="1"/>
  <c r="AU12" i="14" s="1"/>
  <c r="AU33" i="14" a="1"/>
  <c r="AU33" i="14" s="1"/>
  <c r="AT43" i="14" a="1"/>
  <c r="AT43" i="14" s="1"/>
  <c r="AT16" i="14" a="1"/>
  <c r="AT16" i="14" s="1"/>
  <c r="AU19" i="14" a="1"/>
  <c r="AU19" i="14" s="1"/>
  <c r="AU29" i="14" a="1"/>
  <c r="AU29" i="14" s="1"/>
  <c r="BB29" i="14" s="1"/>
  <c r="AU36" i="14" a="1"/>
  <c r="AU36" i="14" s="1"/>
  <c r="BB36" i="14" s="1"/>
  <c r="AU31" i="14" a="1"/>
  <c r="AU31" i="14" s="1"/>
  <c r="AT12" i="14" a="1"/>
  <c r="AT12" i="14" s="1"/>
  <c r="AT30" i="14" a="1"/>
  <c r="AT30" i="14" s="1"/>
  <c r="AU39" i="14" a="1"/>
  <c r="AU39" i="14" s="1"/>
  <c r="AU32" i="14" a="1"/>
  <c r="AU32" i="14" s="1"/>
  <c r="AU26" i="14" a="1"/>
  <c r="AU26" i="14" s="1"/>
  <c r="AU40" i="14" a="1"/>
  <c r="AU40" i="14" s="1"/>
  <c r="AT37" i="14" a="1"/>
  <c r="AT37" i="14" s="1"/>
  <c r="AT24" i="14" a="1"/>
  <c r="AT24" i="14" s="1"/>
  <c r="AU27" i="14" a="1"/>
  <c r="AU27" i="14" s="1"/>
  <c r="AT27" i="14" a="1"/>
  <c r="AT27" i="14" s="1"/>
  <c r="AU43" i="14" a="1"/>
  <c r="AU43" i="14" s="1"/>
  <c r="BB43" i="14" s="1"/>
  <c r="AT11" i="14" a="1"/>
  <c r="AT11" i="14" s="1"/>
  <c r="AT20" i="14" a="1"/>
  <c r="AT20" i="14" s="1"/>
  <c r="AT15" i="14" a="1"/>
  <c r="AT15" i="14" s="1"/>
  <c r="AT18" i="14" a="1"/>
  <c r="AT18" i="14" s="1"/>
  <c r="AT25" i="14" a="1"/>
  <c r="AT25" i="14" s="1"/>
  <c r="AU22" i="14" a="1"/>
  <c r="AU22" i="14" s="1"/>
  <c r="AT23" i="14" a="1"/>
  <c r="AT23" i="14" s="1"/>
  <c r="AT38" i="14" a="1"/>
  <c r="AT38" i="14" s="1"/>
  <c r="AT40" i="14" a="1"/>
  <c r="AT40" i="14" s="1"/>
  <c r="AU42" i="14" a="1"/>
  <c r="AU42" i="14" s="1"/>
  <c r="AU24" i="14" a="1"/>
  <c r="AU24" i="14" s="1"/>
  <c r="AT26" i="14" a="1"/>
  <c r="AT26" i="14" s="1"/>
  <c r="AS11" i="14" a="1"/>
  <c r="AS11" i="14" s="1"/>
  <c r="AT36" i="14" a="1"/>
  <c r="AT36" i="14" s="1"/>
  <c r="AT31" i="14" a="1"/>
  <c r="AT31" i="14" s="1"/>
  <c r="AU18" i="14" a="1"/>
  <c r="AU18" i="14" s="1"/>
  <c r="AU37" i="14" a="1"/>
  <c r="AU37" i="14" s="1"/>
  <c r="AT17" i="14" a="1"/>
  <c r="AT17" i="14" s="1"/>
  <c r="AT22" i="14" a="1"/>
  <c r="AT22" i="14" s="1"/>
  <c r="AT34" i="14" a="1"/>
  <c r="AT34" i="14" s="1"/>
  <c r="AU14" i="14" a="1"/>
  <c r="AU14" i="14" s="1"/>
  <c r="AU15" i="14" a="1"/>
  <c r="AU15" i="14" s="1"/>
  <c r="AT35" i="14" a="1"/>
  <c r="AT35" i="14" s="1"/>
  <c r="AU23" i="14" a="1"/>
  <c r="AU23" i="14" s="1"/>
  <c r="E21" i="37"/>
  <c r="C158" i="37"/>
  <c r="C170" i="37"/>
  <c r="E141" i="37"/>
  <c r="E105" i="37"/>
  <c r="E81" i="37"/>
  <c r="E45" i="37"/>
  <c r="C157" i="37"/>
  <c r="C169" i="37"/>
  <c r="AN162" i="31"/>
  <c r="AN102" i="31"/>
  <c r="AQ102" i="31"/>
  <c r="AP102" i="31"/>
  <c r="AQ118" i="31"/>
  <c r="AS102" i="31"/>
  <c r="AO102" i="31"/>
  <c r="AN117" i="31"/>
  <c r="AR102" i="31"/>
  <c r="AP118" i="31"/>
  <c r="AN118" i="31"/>
  <c r="AO118" i="31"/>
  <c r="AA14" i="20"/>
  <c r="AA16" i="20"/>
  <c r="AA18" i="20"/>
  <c r="AA20" i="20"/>
  <c r="AA22" i="20"/>
  <c r="AA15" i="20"/>
  <c r="AA17" i="20"/>
  <c r="AA19" i="20"/>
  <c r="AA23" i="20"/>
  <c r="AA21" i="20"/>
  <c r="AH20" i="20"/>
  <c r="AH22" i="20"/>
  <c r="AH15" i="20"/>
  <c r="AH17" i="20"/>
  <c r="AH19" i="20"/>
  <c r="AH14" i="20"/>
  <c r="AH23" i="20"/>
  <c r="AH18" i="20"/>
  <c r="AH21" i="20"/>
  <c r="AH16" i="20"/>
  <c r="Y20" i="20"/>
  <c r="Y22" i="20"/>
  <c r="Y15" i="20"/>
  <c r="Y17" i="20"/>
  <c r="Y21" i="20"/>
  <c r="Y19" i="20"/>
  <c r="Y23" i="20"/>
  <c r="Y18" i="20"/>
  <c r="Y16" i="20"/>
  <c r="Y14" i="20"/>
  <c r="Q22" i="20"/>
  <c r="Q19" i="20"/>
  <c r="Q18" i="20"/>
  <c r="Q23" i="20"/>
  <c r="Q20" i="20"/>
  <c r="Q17" i="20"/>
  <c r="Q14" i="20"/>
  <c r="Q21" i="20"/>
  <c r="Q15" i="20"/>
  <c r="Q16" i="20"/>
  <c r="BD20" i="20"/>
  <c r="BD22" i="20"/>
  <c r="BD15" i="20"/>
  <c r="BD17" i="20"/>
  <c r="BD14" i="20"/>
  <c r="BD18" i="20"/>
  <c r="BD19" i="20"/>
  <c r="BD21" i="20"/>
  <c r="BD23" i="20"/>
  <c r="BD16" i="20"/>
  <c r="AV20" i="20"/>
  <c r="AV22" i="20"/>
  <c r="AV15" i="20"/>
  <c r="AV17" i="20"/>
  <c r="AV16" i="20"/>
  <c r="AV19" i="20"/>
  <c r="AV21" i="20"/>
  <c r="AV23" i="20"/>
  <c r="AV14" i="20"/>
  <c r="AV18" i="20"/>
  <c r="AN20" i="20"/>
  <c r="AN22" i="20"/>
  <c r="AN15" i="20"/>
  <c r="AN17" i="20"/>
  <c r="AN14" i="20"/>
  <c r="AN18" i="20"/>
  <c r="AN19" i="20"/>
  <c r="AN21" i="20"/>
  <c r="AN23" i="20"/>
  <c r="AN16" i="20"/>
  <c r="AF20" i="20"/>
  <c r="AF22" i="20"/>
  <c r="AF15" i="20"/>
  <c r="AF17" i="20"/>
  <c r="AF16" i="20"/>
  <c r="AF19" i="20"/>
  <c r="AF21" i="20"/>
  <c r="AF23" i="20"/>
  <c r="AF14" i="20"/>
  <c r="AF18" i="20"/>
  <c r="X20" i="20"/>
  <c r="X22" i="20"/>
  <c r="X15" i="20"/>
  <c r="X17" i="20"/>
  <c r="X14" i="20"/>
  <c r="X18" i="20"/>
  <c r="X19" i="20"/>
  <c r="X21" i="20"/>
  <c r="X23" i="20"/>
  <c r="X16" i="20"/>
  <c r="AY14" i="20"/>
  <c r="AY16" i="20"/>
  <c r="AY18" i="20"/>
  <c r="AY20" i="20"/>
  <c r="AY22" i="20"/>
  <c r="AY15" i="20"/>
  <c r="AY17" i="20"/>
  <c r="AY23" i="20"/>
  <c r="AY21" i="20"/>
  <c r="AY19" i="20"/>
  <c r="AX20" i="20"/>
  <c r="AX22" i="20"/>
  <c r="AX15" i="20"/>
  <c r="AX17" i="20"/>
  <c r="AX18" i="20"/>
  <c r="AX21" i="20"/>
  <c r="AX16" i="20"/>
  <c r="AX19" i="20"/>
  <c r="AX14" i="20"/>
  <c r="AX23" i="20"/>
  <c r="AG20" i="20"/>
  <c r="AG22" i="20"/>
  <c r="AG15" i="20"/>
  <c r="AG17" i="20"/>
  <c r="AG19" i="20"/>
  <c r="AG23" i="20"/>
  <c r="AG21" i="20"/>
  <c r="AG14" i="20"/>
  <c r="AG18" i="20"/>
  <c r="AG16" i="20"/>
  <c r="R20" i="20"/>
  <c r="R22" i="20"/>
  <c r="R15" i="20"/>
  <c r="R17" i="20"/>
  <c r="R19" i="20"/>
  <c r="R18" i="20"/>
  <c r="R23" i="20"/>
  <c r="R21" i="20"/>
  <c r="R16" i="20"/>
  <c r="R14" i="20"/>
  <c r="BC15" i="20"/>
  <c r="BC17" i="20"/>
  <c r="BC19" i="20"/>
  <c r="BC21" i="20"/>
  <c r="BC23" i="20"/>
  <c r="BC14" i="20"/>
  <c r="BC16" i="20"/>
  <c r="BC18" i="20"/>
  <c r="BC20" i="20"/>
  <c r="BC22" i="20"/>
  <c r="AU15" i="20"/>
  <c r="AU17" i="20"/>
  <c r="AU19" i="20"/>
  <c r="AU21" i="20"/>
  <c r="AU23" i="20"/>
  <c r="AU14" i="20"/>
  <c r="AU16" i="20"/>
  <c r="AU18" i="20"/>
  <c r="AU22" i="20"/>
  <c r="AU20" i="20"/>
  <c r="AM15" i="20"/>
  <c r="AM17" i="20"/>
  <c r="AM19" i="20"/>
  <c r="AM21" i="20"/>
  <c r="AM23" i="20"/>
  <c r="AM14" i="20"/>
  <c r="AM16" i="20"/>
  <c r="AM18" i="20"/>
  <c r="AM22" i="20"/>
  <c r="AM20" i="20"/>
  <c r="AE15" i="20"/>
  <c r="AE17" i="20"/>
  <c r="AE19" i="20"/>
  <c r="AE21" i="20"/>
  <c r="AE23" i="20"/>
  <c r="AE14" i="20"/>
  <c r="AE16" i="20"/>
  <c r="AE18" i="20"/>
  <c r="AE22" i="20"/>
  <c r="AE20" i="20"/>
  <c r="W15" i="20"/>
  <c r="W17" i="20"/>
  <c r="W19" i="20"/>
  <c r="W21" i="20"/>
  <c r="W23" i="20"/>
  <c r="W14" i="20"/>
  <c r="W16" i="20"/>
  <c r="W18" i="20"/>
  <c r="W20" i="20"/>
  <c r="W22" i="20"/>
  <c r="BF20" i="20"/>
  <c r="BF22" i="20"/>
  <c r="BF15" i="20"/>
  <c r="BF17" i="20"/>
  <c r="BF23" i="20"/>
  <c r="BF18" i="20"/>
  <c r="BF21" i="20"/>
  <c r="BF19" i="20"/>
  <c r="BF16" i="20"/>
  <c r="BF14" i="20"/>
  <c r="BE20" i="20"/>
  <c r="BE22" i="20"/>
  <c r="BE15" i="20"/>
  <c r="BE17" i="20"/>
  <c r="BE21" i="20"/>
  <c r="BE19" i="20"/>
  <c r="BE23" i="20"/>
  <c r="BE18" i="20"/>
  <c r="BE16" i="20"/>
  <c r="BE14" i="20"/>
  <c r="S14" i="20"/>
  <c r="S16" i="20"/>
  <c r="S18" i="20"/>
  <c r="S20" i="20"/>
  <c r="S22" i="20"/>
  <c r="S15" i="20"/>
  <c r="S17" i="20"/>
  <c r="S23" i="20"/>
  <c r="S21" i="20"/>
  <c r="S19" i="20"/>
  <c r="BB19" i="20"/>
  <c r="BB21" i="20"/>
  <c r="BB23" i="20"/>
  <c r="BB14" i="20"/>
  <c r="BB16" i="20"/>
  <c r="BB18" i="20"/>
  <c r="BB15" i="20"/>
  <c r="BB20" i="20"/>
  <c r="BB22" i="20"/>
  <c r="BB17" i="20"/>
  <c r="AT19" i="20"/>
  <c r="AT21" i="20"/>
  <c r="AT23" i="20"/>
  <c r="AT14" i="20"/>
  <c r="AT16" i="20"/>
  <c r="AT18" i="20"/>
  <c r="AT22" i="20"/>
  <c r="AT15" i="20"/>
  <c r="AT17" i="20"/>
  <c r="AT20" i="20"/>
  <c r="AL19" i="20"/>
  <c r="AL21" i="20"/>
  <c r="AL23" i="20"/>
  <c r="AL14" i="20"/>
  <c r="AL16" i="20"/>
  <c r="AL18" i="20"/>
  <c r="AL22" i="20"/>
  <c r="AL17" i="20"/>
  <c r="AL20" i="20"/>
  <c r="AL15" i="20"/>
  <c r="AD19" i="20"/>
  <c r="AD21" i="20"/>
  <c r="AD23" i="20"/>
  <c r="AD14" i="20"/>
  <c r="AD16" i="20"/>
  <c r="AD18" i="20"/>
  <c r="AD17" i="20"/>
  <c r="AD20" i="20"/>
  <c r="AD15" i="20"/>
  <c r="AD22" i="20"/>
  <c r="V19" i="20"/>
  <c r="V21" i="20"/>
  <c r="V23" i="20"/>
  <c r="V14" i="20"/>
  <c r="V16" i="20"/>
  <c r="V18" i="20"/>
  <c r="V15" i="20"/>
  <c r="V22" i="20"/>
  <c r="V17" i="20"/>
  <c r="V20" i="20"/>
  <c r="AQ14" i="20"/>
  <c r="AQ16" i="20"/>
  <c r="AQ18" i="20"/>
  <c r="AQ20" i="20"/>
  <c r="AQ22" i="20"/>
  <c r="AQ15" i="20"/>
  <c r="AQ17" i="20"/>
  <c r="AQ21" i="20"/>
  <c r="AQ19" i="20"/>
  <c r="AQ23" i="20"/>
  <c r="AP20" i="20"/>
  <c r="AP22" i="20"/>
  <c r="AP15" i="20"/>
  <c r="AP17" i="20"/>
  <c r="AP16" i="20"/>
  <c r="AP19" i="20"/>
  <c r="AP14" i="20"/>
  <c r="AP23" i="20"/>
  <c r="AP18" i="20"/>
  <c r="AP21" i="20"/>
  <c r="AO20" i="20"/>
  <c r="AO22" i="20"/>
  <c r="AO15" i="20"/>
  <c r="AO17" i="20"/>
  <c r="AO21" i="20"/>
  <c r="AO19" i="20"/>
  <c r="AO23" i="20"/>
  <c r="AO14" i="20"/>
  <c r="AO18" i="20"/>
  <c r="AO16" i="20"/>
  <c r="BI19" i="20"/>
  <c r="BI21" i="20"/>
  <c r="BI23" i="20"/>
  <c r="BI14" i="20"/>
  <c r="BI16" i="20"/>
  <c r="BI18" i="20"/>
  <c r="BI22" i="20"/>
  <c r="BI20" i="20"/>
  <c r="BI15" i="20"/>
  <c r="BI17" i="20"/>
  <c r="BA19" i="20"/>
  <c r="BA21" i="20"/>
  <c r="BA23" i="20"/>
  <c r="BA14" i="20"/>
  <c r="BA16" i="20"/>
  <c r="BA18" i="20"/>
  <c r="BA20" i="20"/>
  <c r="BA22" i="20"/>
  <c r="BA15" i="20"/>
  <c r="BA17" i="20"/>
  <c r="AS19" i="20"/>
  <c r="AS21" i="20"/>
  <c r="AS23" i="20"/>
  <c r="AS14" i="20"/>
  <c r="AS16" i="20"/>
  <c r="AS18" i="20"/>
  <c r="AS22" i="20"/>
  <c r="AS20" i="20"/>
  <c r="AS17" i="20"/>
  <c r="AS15" i="20"/>
  <c r="AK19" i="20"/>
  <c r="AK21" i="20"/>
  <c r="AK23" i="20"/>
  <c r="AK14" i="20"/>
  <c r="AK16" i="20"/>
  <c r="AK18" i="20"/>
  <c r="AK20" i="20"/>
  <c r="AK22" i="20"/>
  <c r="AK17" i="20"/>
  <c r="AK15" i="20"/>
  <c r="AC19" i="20"/>
  <c r="AC21" i="20"/>
  <c r="AC23" i="20"/>
  <c r="AC14" i="20"/>
  <c r="AC16" i="20"/>
  <c r="AC18" i="20"/>
  <c r="AC20" i="20"/>
  <c r="AC22" i="20"/>
  <c r="AC15" i="20"/>
  <c r="AC17" i="20"/>
  <c r="U19" i="20"/>
  <c r="U21" i="20"/>
  <c r="U23" i="20"/>
  <c r="U14" i="20"/>
  <c r="U16" i="20"/>
  <c r="U18" i="20"/>
  <c r="U20" i="20"/>
  <c r="U22" i="20"/>
  <c r="U15" i="20"/>
  <c r="U17" i="20"/>
  <c r="BG14" i="20"/>
  <c r="BG16" i="20"/>
  <c r="BG18" i="20"/>
  <c r="BG20" i="20"/>
  <c r="BG22" i="20"/>
  <c r="BG15" i="20"/>
  <c r="BG17" i="20"/>
  <c r="BG23" i="20"/>
  <c r="BG19" i="20"/>
  <c r="BG21" i="20"/>
  <c r="AI14" i="20"/>
  <c r="AI16" i="20"/>
  <c r="AI18" i="20"/>
  <c r="AI20" i="20"/>
  <c r="AI22" i="20"/>
  <c r="AI15" i="20"/>
  <c r="AI17" i="20"/>
  <c r="AI19" i="20"/>
  <c r="AI21" i="20"/>
  <c r="AI23" i="20"/>
  <c r="Z20" i="20"/>
  <c r="Z22" i="20"/>
  <c r="Z15" i="20"/>
  <c r="Z17" i="20"/>
  <c r="Z19" i="20"/>
  <c r="Z23" i="20"/>
  <c r="Z18" i="20"/>
  <c r="Z21" i="20"/>
  <c r="Z14" i="20"/>
  <c r="Z16" i="20"/>
  <c r="AW20" i="20"/>
  <c r="AW22" i="20"/>
  <c r="AW15" i="20"/>
  <c r="AW17" i="20"/>
  <c r="AW19" i="20"/>
  <c r="AW23" i="20"/>
  <c r="AW21" i="20"/>
  <c r="AW18" i="20"/>
  <c r="AW16" i="20"/>
  <c r="AW14" i="20"/>
  <c r="BH19" i="20"/>
  <c r="BH21" i="20"/>
  <c r="BH23" i="20"/>
  <c r="BH14" i="20"/>
  <c r="BH16" i="20"/>
  <c r="BH18" i="20"/>
  <c r="BH15" i="20"/>
  <c r="BH20" i="20"/>
  <c r="BH22" i="20"/>
  <c r="BH17" i="20"/>
  <c r="AZ19" i="20"/>
  <c r="AZ21" i="20"/>
  <c r="AZ23" i="20"/>
  <c r="AZ14" i="20"/>
  <c r="AZ16" i="20"/>
  <c r="AZ18" i="20"/>
  <c r="AZ17" i="20"/>
  <c r="AZ20" i="20"/>
  <c r="AZ22" i="20"/>
  <c r="AZ15" i="20"/>
  <c r="AR19" i="20"/>
  <c r="AR21" i="20"/>
  <c r="AR23" i="20"/>
  <c r="AR14" i="20"/>
  <c r="AR16" i="20"/>
  <c r="AR18" i="20"/>
  <c r="AR15" i="20"/>
  <c r="AR20" i="20"/>
  <c r="AR22" i="20"/>
  <c r="AR17" i="20"/>
  <c r="AJ19" i="20"/>
  <c r="AJ21" i="20"/>
  <c r="AJ23" i="20"/>
  <c r="AJ14" i="20"/>
  <c r="AJ16" i="20"/>
  <c r="AJ18" i="20"/>
  <c r="AJ17" i="20"/>
  <c r="AJ20" i="20"/>
  <c r="AJ22" i="20"/>
  <c r="AJ15" i="20"/>
  <c r="AB19" i="20"/>
  <c r="AB21" i="20"/>
  <c r="AB23" i="20"/>
  <c r="AB14" i="20"/>
  <c r="AB16" i="20"/>
  <c r="AB18" i="20"/>
  <c r="AB15" i="20"/>
  <c r="AB20" i="20"/>
  <c r="AB22" i="20"/>
  <c r="AB17" i="20"/>
  <c r="T19" i="20"/>
  <c r="T21" i="20"/>
  <c r="T23" i="20"/>
  <c r="T14" i="20"/>
  <c r="T16" i="20"/>
  <c r="T18" i="20"/>
  <c r="T17" i="20"/>
  <c r="T20" i="20"/>
  <c r="T22" i="20"/>
  <c r="T15" i="20"/>
  <c r="AN132" i="31"/>
  <c r="AP193" i="31"/>
  <c r="AP192" i="31"/>
  <c r="AR127" i="31"/>
  <c r="AP180" i="31"/>
  <c r="AP199" i="31"/>
  <c r="AP191" i="31"/>
  <c r="AP183" i="31"/>
  <c r="AP198" i="31"/>
  <c r="AP190" i="31"/>
  <c r="AP182" i="31"/>
  <c r="AP185" i="31"/>
  <c r="AN99" i="31"/>
  <c r="AQ178" i="31"/>
  <c r="AP163" i="31"/>
  <c r="AQ117" i="31"/>
  <c r="AP200" i="31"/>
  <c r="AP184" i="31"/>
  <c r="AP196" i="31"/>
  <c r="AP188" i="31"/>
  <c r="AP195" i="31"/>
  <c r="AP187" i="31"/>
  <c r="AQ163" i="31"/>
  <c r="AR16" i="14" a="1"/>
  <c r="AR16" i="14" s="1"/>
  <c r="AS15" i="14" a="1"/>
  <c r="AS15" i="14" s="1"/>
  <c r="AS27" i="14" a="1"/>
  <c r="AS27" i="14" s="1"/>
  <c r="AS14" i="14" a="1"/>
  <c r="AS14" i="14" s="1"/>
  <c r="AS34" i="14" a="1"/>
  <c r="AS34" i="14" s="1"/>
  <c r="AS20" i="14" a="1"/>
  <c r="AS20" i="14" s="1"/>
  <c r="BC20" i="14" s="1"/>
  <c r="AS40" i="14" a="1"/>
  <c r="AS40" i="14" s="1"/>
  <c r="BC40" i="14" s="1"/>
  <c r="AS12" i="14" a="1"/>
  <c r="AS12" i="14" s="1"/>
  <c r="BC12" i="14" s="1"/>
  <c r="AS33" i="14" a="1"/>
  <c r="AS33" i="14" s="1"/>
  <c r="AS42" i="14" a="1"/>
  <c r="AS42" i="14" s="1"/>
  <c r="AS35" i="14" a="1"/>
  <c r="AS35" i="14" s="1"/>
  <c r="AS22" i="14" a="1"/>
  <c r="AS22" i="14" s="1"/>
  <c r="AS38" i="14" a="1"/>
  <c r="AS38" i="14" s="1"/>
  <c r="AS36" i="14" a="1"/>
  <c r="AS36" i="14" s="1"/>
  <c r="BC36" i="14" s="1"/>
  <c r="AS29" i="14" a="1"/>
  <c r="AS29" i="14" s="1"/>
  <c r="BC29" i="14" s="1"/>
  <c r="AS17" i="14" a="1"/>
  <c r="AS17" i="14" s="1"/>
  <c r="AS32" i="14" a="1"/>
  <c r="AS32" i="14" s="1"/>
  <c r="BC32" i="14" s="1"/>
  <c r="AS25" i="14" a="1"/>
  <c r="AS25" i="14" s="1"/>
  <c r="AS28" i="14" a="1"/>
  <c r="AS28" i="14" s="1"/>
  <c r="BC28" i="14" s="1"/>
  <c r="AS16" i="14" a="1"/>
  <c r="AS16" i="14" s="1"/>
  <c r="BC16" i="14" s="1"/>
  <c r="AS24" i="14" a="1"/>
  <c r="AS24" i="14" s="1"/>
  <c r="AS26" i="14" a="1"/>
  <c r="AS26" i="14" s="1"/>
  <c r="AS39" i="14" a="1"/>
  <c r="AS39" i="14" s="1"/>
  <c r="BC39" i="14" s="1"/>
  <c r="AS21" i="14" a="1"/>
  <c r="AS21" i="14" s="1"/>
  <c r="BC21" i="14" s="1"/>
  <c r="AS41" i="14" a="1"/>
  <c r="AS41" i="14" s="1"/>
  <c r="AS23" i="14" a="1"/>
  <c r="AS23" i="14" s="1"/>
  <c r="BC23" i="14" s="1"/>
  <c r="AS13" i="14" a="1"/>
  <c r="AS13" i="14" s="1"/>
  <c r="AS43" i="14" a="1"/>
  <c r="AS43" i="14" s="1"/>
  <c r="AS30" i="14" a="1"/>
  <c r="AS30" i="14" s="1"/>
  <c r="AS18" i="14" a="1"/>
  <c r="AS18" i="14" s="1"/>
  <c r="BC18" i="14" s="1"/>
  <c r="AS31" i="14" a="1"/>
  <c r="AS31" i="14" s="1"/>
  <c r="AS37" i="14" a="1"/>
  <c r="AS37" i="14" s="1"/>
  <c r="AS19" i="14" a="1"/>
  <c r="AS19" i="14" s="1"/>
  <c r="AB155" i="29"/>
  <c r="AB146" i="29"/>
  <c r="AB130" i="29"/>
  <c r="AB114" i="29"/>
  <c r="AB98" i="29"/>
  <c r="AB82" i="29"/>
  <c r="AB66" i="29"/>
  <c r="AB50" i="29"/>
  <c r="AB34" i="29"/>
  <c r="AB18" i="29"/>
  <c r="AC76" i="29"/>
  <c r="AB153" i="29"/>
  <c r="AB137" i="29"/>
  <c r="AB121" i="29"/>
  <c r="AB105" i="29"/>
  <c r="AB89" i="29"/>
  <c r="AB73" i="29"/>
  <c r="AB57" i="29"/>
  <c r="AB41" i="29"/>
  <c r="AB25" i="29"/>
  <c r="AB17" i="29"/>
  <c r="AA75" i="29"/>
  <c r="AA67" i="29"/>
  <c r="AA59" i="29"/>
  <c r="AA51" i="29"/>
  <c r="AA43" i="29"/>
  <c r="AA35" i="29"/>
  <c r="AA27" i="29"/>
  <c r="AA19" i="29"/>
  <c r="AB160" i="29"/>
  <c r="AB152" i="29"/>
  <c r="AB144" i="29"/>
  <c r="AB128" i="29"/>
  <c r="AB96" i="29"/>
  <c r="AB64" i="29"/>
  <c r="AB32" i="29"/>
  <c r="AB139" i="29"/>
  <c r="AB115" i="29"/>
  <c r="AB51" i="29"/>
  <c r="AC102" i="29"/>
  <c r="AB154" i="29"/>
  <c r="AB138" i="29"/>
  <c r="AB122" i="29"/>
  <c r="AB106" i="29"/>
  <c r="AB90" i="29"/>
  <c r="AB74" i="29"/>
  <c r="AB58" i="29"/>
  <c r="AB42" i="29"/>
  <c r="AB26" i="29"/>
  <c r="AB145" i="29"/>
  <c r="AB129" i="29"/>
  <c r="AB113" i="29"/>
  <c r="AB97" i="29"/>
  <c r="AB81" i="29"/>
  <c r="AB65" i="29"/>
  <c r="AB49" i="29"/>
  <c r="AB33" i="29"/>
  <c r="AB158" i="29"/>
  <c r="AB134" i="29"/>
  <c r="AB70" i="29"/>
  <c r="AC158" i="29"/>
  <c r="AC151" i="29"/>
  <c r="AC148" i="29"/>
  <c r="AC133" i="29"/>
  <c r="AC115" i="29"/>
  <c r="AC89" i="29"/>
  <c r="AC51" i="29"/>
  <c r="AC38" i="29"/>
  <c r="AC25" i="29"/>
  <c r="AA154" i="29"/>
  <c r="AA146" i="29"/>
  <c r="AA138" i="29"/>
  <c r="AA130" i="29"/>
  <c r="AA122" i="29"/>
  <c r="AA114" i="29"/>
  <c r="AA106" i="29"/>
  <c r="AA98" i="29"/>
  <c r="AA90" i="29"/>
  <c r="AA82" i="29"/>
  <c r="AA74" i="29"/>
  <c r="AD102" i="29"/>
  <c r="AD38" i="29"/>
  <c r="AB162" i="29"/>
  <c r="AE11" i="29"/>
  <c r="AE165" i="29"/>
  <c r="AE166" i="29"/>
  <c r="AE164" i="29"/>
  <c r="AE161" i="29"/>
  <c r="AC166" i="29"/>
  <c r="AC164" i="29"/>
  <c r="AC165" i="29"/>
  <c r="AC163" i="29"/>
  <c r="AE162" i="29"/>
  <c r="AE163" i="29"/>
  <c r="AA11" i="29"/>
  <c r="AA165" i="29"/>
  <c r="AA164" i="29"/>
  <c r="AA166" i="29"/>
  <c r="AA162" i="29"/>
  <c r="AB11" i="29"/>
  <c r="AB165" i="29"/>
  <c r="AB164" i="29"/>
  <c r="AB166" i="29"/>
  <c r="AB161" i="29"/>
  <c r="AA161" i="29"/>
  <c r="AA38" i="29"/>
  <c r="AD11" i="29"/>
  <c r="AD166" i="29"/>
  <c r="AD164" i="29"/>
  <c r="AD165" i="29"/>
  <c r="AD162" i="29"/>
  <c r="AD161" i="29"/>
  <c r="AC11" i="29"/>
  <c r="AC162" i="29"/>
  <c r="AA163" i="29"/>
  <c r="BQ21" i="13"/>
  <c r="R36" i="14" a="1"/>
  <c r="R36" i="14" s="1"/>
  <c r="Q36" i="14" a="1"/>
  <c r="Q36" i="14" s="1"/>
  <c r="E93" i="37"/>
  <c r="E69" i="37"/>
  <c r="E57" i="37"/>
  <c r="E117" i="37"/>
  <c r="C159" i="37"/>
  <c r="C151" i="37"/>
  <c r="C143" i="37"/>
  <c r="E129" i="37"/>
  <c r="E33" i="37"/>
  <c r="E153" i="37"/>
  <c r="C148" i="37"/>
  <c r="C155" i="37"/>
  <c r="C154" i="37"/>
  <c r="C146" i="37"/>
  <c r="C147" i="37"/>
  <c r="C161" i="37"/>
  <c r="C153" i="37"/>
  <c r="C145" i="37"/>
  <c r="C160" i="37"/>
  <c r="C152" i="37"/>
  <c r="C144" i="37"/>
  <c r="C164" i="37"/>
  <c r="C156" i="37"/>
  <c r="C166" i="37"/>
  <c r="C163" i="37"/>
  <c r="C165" i="37"/>
  <c r="C162" i="37"/>
  <c r="Z27" i="14" a="1"/>
  <c r="Z27" i="14" s="1"/>
  <c r="R12" i="14" a="1"/>
  <c r="R12" i="14" s="1"/>
  <c r="S29" i="14" a="1"/>
  <c r="S29" i="14" s="1"/>
  <c r="W11" i="14" a="1"/>
  <c r="W11" i="14" s="1"/>
  <c r="U26" i="14" a="1"/>
  <c r="U26" i="14" s="1"/>
  <c r="V15" i="14" a="1"/>
  <c r="V15" i="14" s="1"/>
  <c r="AA38" i="14" a="1"/>
  <c r="AA38" i="14" s="1"/>
  <c r="AF36" i="14" a="1"/>
  <c r="AF36" i="14" s="1"/>
  <c r="Q34" i="14" a="1"/>
  <c r="Q34" i="14" s="1"/>
  <c r="Q28" i="14" a="1"/>
  <c r="Q28" i="14" s="1"/>
  <c r="Q21" i="14" a="1"/>
  <c r="Q21" i="14" s="1"/>
  <c r="Q15" i="14" a="1"/>
  <c r="Q15" i="14" s="1"/>
  <c r="R43" i="14" a="1"/>
  <c r="R43" i="14" s="1"/>
  <c r="R37" i="14" a="1"/>
  <c r="R37" i="14" s="1"/>
  <c r="R24" i="14" a="1"/>
  <c r="R24" i="14" s="1"/>
  <c r="R18" i="14" a="1"/>
  <c r="R18" i="14" s="1"/>
  <c r="S40" i="14" a="1"/>
  <c r="S40" i="14" s="1"/>
  <c r="S33" i="14" a="1"/>
  <c r="S33" i="14" s="1"/>
  <c r="S27" i="14" a="1"/>
  <c r="S27" i="14" s="1"/>
  <c r="S14" i="14" a="1"/>
  <c r="S14" i="14" s="1"/>
  <c r="T34" i="14" a="1"/>
  <c r="T34" i="14" s="1"/>
  <c r="T28" i="14" a="1"/>
  <c r="T28" i="14" s="1"/>
  <c r="T21" i="14" a="1"/>
  <c r="T21" i="14" s="1"/>
  <c r="T15" i="14" a="1"/>
  <c r="T15" i="14" s="1"/>
  <c r="W43" i="14" a="1"/>
  <c r="W43" i="14" s="1"/>
  <c r="U41" i="14" a="1"/>
  <c r="U41" i="14" s="1"/>
  <c r="V38" i="14" a="1"/>
  <c r="V38" i="14" s="1"/>
  <c r="W35" i="14" a="1"/>
  <c r="W35" i="14" s="1"/>
  <c r="U33" i="14" a="1"/>
  <c r="U33" i="14" s="1"/>
  <c r="V30" i="14" a="1"/>
  <c r="V30" i="14" s="1"/>
  <c r="W27" i="14" a="1"/>
  <c r="W27" i="14" s="1"/>
  <c r="U25" i="14" a="1"/>
  <c r="U25" i="14" s="1"/>
  <c r="V22" i="14" a="1"/>
  <c r="V22" i="14" s="1"/>
  <c r="W19" i="14" a="1"/>
  <c r="W19" i="14" s="1"/>
  <c r="U17" i="14" a="1"/>
  <c r="U17" i="14" s="1"/>
  <c r="V14" i="14" a="1"/>
  <c r="V14" i="14" s="1"/>
  <c r="AL11" i="14" a="1"/>
  <c r="AL11" i="14" s="1"/>
  <c r="AF11" i="14" a="1"/>
  <c r="AF11" i="14" s="1"/>
  <c r="Y11" i="14" a="1"/>
  <c r="Y11" i="14" s="1"/>
  <c r="AP39" i="14" a="1"/>
  <c r="AP39" i="14" s="1"/>
  <c r="AI39" i="14" a="1"/>
  <c r="AI39" i="14" s="1"/>
  <c r="AA39" i="14" a="1"/>
  <c r="AA39" i="14" s="1"/>
  <c r="AM38" i="14" a="1"/>
  <c r="AM38" i="14" s="1"/>
  <c r="AE38" i="14" a="1"/>
  <c r="AE38" i="14" s="1"/>
  <c r="AQ37" i="14" a="1"/>
  <c r="AQ37" i="14" s="1"/>
  <c r="AI37" i="14" a="1"/>
  <c r="AI37" i="14" s="1"/>
  <c r="BE37" i="14" s="1"/>
  <c r="AB37" i="14" a="1"/>
  <c r="AB37" i="14" s="1"/>
  <c r="X37" i="14" a="1"/>
  <c r="X37" i="14" s="1"/>
  <c r="AK36" i="14" a="1"/>
  <c r="AK36" i="14" s="1"/>
  <c r="AB36" i="14" a="1"/>
  <c r="AB36" i="14" s="1"/>
  <c r="X36" i="14" a="1"/>
  <c r="X36" i="14" s="1"/>
  <c r="Z35" i="14" a="1"/>
  <c r="Z35" i="14" s="1"/>
  <c r="AD34" i="14" a="1"/>
  <c r="AD34" i="14" s="1"/>
  <c r="AG33" i="14" a="1"/>
  <c r="AG33" i="14" s="1"/>
  <c r="AK32" i="14" a="1"/>
  <c r="AK32" i="14" s="1"/>
  <c r="AM31" i="14" a="1"/>
  <c r="AM31" i="14" s="1"/>
  <c r="Z29" i="14" a="1"/>
  <c r="Z29" i="14" s="1"/>
  <c r="Q24" i="14" a="1"/>
  <c r="Q24" i="14" s="1"/>
  <c r="S42" i="14" a="1"/>
  <c r="S42" i="14" s="1"/>
  <c r="T24" i="14" a="1"/>
  <c r="T24" i="14" s="1"/>
  <c r="V31" i="14" a="1"/>
  <c r="V31" i="14" s="1"/>
  <c r="AB11" i="14" a="1"/>
  <c r="AB11" i="14" s="1"/>
  <c r="Q40" i="14" a="1"/>
  <c r="Q40" i="14" s="1"/>
  <c r="Q33" i="14" a="1"/>
  <c r="Q33" i="14" s="1"/>
  <c r="Q27" i="14" a="1"/>
  <c r="Q27" i="14" s="1"/>
  <c r="Q14" i="14" a="1"/>
  <c r="Q14" i="14" s="1"/>
  <c r="R30" i="14" a="1"/>
  <c r="R30" i="14" s="1"/>
  <c r="R23" i="14" a="1"/>
  <c r="R23" i="14" s="1"/>
  <c r="R17" i="14" a="1"/>
  <c r="R17" i="14" s="1"/>
  <c r="S39" i="14" a="1"/>
  <c r="S39" i="14" s="1"/>
  <c r="S26" i="14" a="1"/>
  <c r="S26" i="14" s="1"/>
  <c r="S20" i="14" a="1"/>
  <c r="S20" i="14" s="1"/>
  <c r="S13" i="14" a="1"/>
  <c r="S13" i="14" s="1"/>
  <c r="T40" i="14" a="1"/>
  <c r="T40" i="14" s="1"/>
  <c r="T33" i="14" a="1"/>
  <c r="T33" i="14" s="1"/>
  <c r="T27" i="14" a="1"/>
  <c r="T27" i="14" s="1"/>
  <c r="T14" i="14" a="1"/>
  <c r="T14" i="14" s="1"/>
  <c r="V43" i="14" a="1"/>
  <c r="V43" i="14" s="1"/>
  <c r="W40" i="14" a="1"/>
  <c r="W40" i="14" s="1"/>
  <c r="U38" i="14" a="1"/>
  <c r="U38" i="14" s="1"/>
  <c r="V35" i="14" a="1"/>
  <c r="V35" i="14" s="1"/>
  <c r="W32" i="14" a="1"/>
  <c r="W32" i="14" s="1"/>
  <c r="U30" i="14" a="1"/>
  <c r="U30" i="14" s="1"/>
  <c r="V27" i="14" a="1"/>
  <c r="V27" i="14" s="1"/>
  <c r="W24" i="14" a="1"/>
  <c r="W24" i="14" s="1"/>
  <c r="U22" i="14" a="1"/>
  <c r="U22" i="14" s="1"/>
  <c r="V19" i="14" a="1"/>
  <c r="V19" i="14" s="1"/>
  <c r="W16" i="14" a="1"/>
  <c r="W16" i="14" s="1"/>
  <c r="U14" i="14" a="1"/>
  <c r="U14" i="14" s="1"/>
  <c r="AR11" i="14" a="1"/>
  <c r="AR11" i="14" s="1"/>
  <c r="AK11" i="14" a="1"/>
  <c r="AK11" i="14" s="1"/>
  <c r="AE11" i="14" a="1"/>
  <c r="AE11" i="14" s="1"/>
  <c r="AH39" i="14" a="1"/>
  <c r="AH39" i="14" s="1"/>
  <c r="X39" i="14" a="1"/>
  <c r="X39" i="14" s="1"/>
  <c r="AL38" i="14" a="1"/>
  <c r="AL38" i="14" s="1"/>
  <c r="AO37" i="14" a="1"/>
  <c r="AO37" i="14" s="1"/>
  <c r="AH37" i="14" a="1"/>
  <c r="AH37" i="14" s="1"/>
  <c r="AR36" i="14" a="1"/>
  <c r="AR36" i="14" s="1"/>
  <c r="AJ36" i="14" a="1"/>
  <c r="AJ36" i="14" s="1"/>
  <c r="AA36" i="14" a="1"/>
  <c r="AA36" i="14" s="1"/>
  <c r="AP35" i="14" a="1"/>
  <c r="AP35" i="14" s="1"/>
  <c r="AC34" i="14" a="1"/>
  <c r="AC34" i="14" s="1"/>
  <c r="AF31" i="14" a="1"/>
  <c r="AF31" i="14" s="1"/>
  <c r="AQ28" i="14" a="1"/>
  <c r="AQ28" i="14" s="1"/>
  <c r="BD28" i="14" s="1"/>
  <c r="Q43" i="14" a="1"/>
  <c r="Q43" i="14" s="1"/>
  <c r="R39" i="14" a="1"/>
  <c r="R39" i="14" s="1"/>
  <c r="T43" i="14" a="1"/>
  <c r="T43" i="14" s="1"/>
  <c r="V39" i="14" a="1"/>
  <c r="V39" i="14" s="1"/>
  <c r="V23" i="14" a="1"/>
  <c r="V23" i="14" s="1"/>
  <c r="W12" i="14" a="1"/>
  <c r="W12" i="14" s="1"/>
  <c r="AO38" i="14" a="1"/>
  <c r="AO38" i="14" s="1"/>
  <c r="AL37" i="14" a="1"/>
  <c r="AL37" i="14" s="1"/>
  <c r="Q39" i="14" a="1"/>
  <c r="Q39" i="14" s="1"/>
  <c r="Q26" i="14" a="1"/>
  <c r="Q26" i="14" s="1"/>
  <c r="Q20" i="14" a="1"/>
  <c r="Q20" i="14" s="1"/>
  <c r="Q13" i="14" a="1"/>
  <c r="Q13" i="14" s="1"/>
  <c r="R42" i="14" a="1"/>
  <c r="R42" i="14" s="1"/>
  <c r="R35" i="14" a="1"/>
  <c r="R35" i="14" s="1"/>
  <c r="R29" i="14" a="1"/>
  <c r="R29" i="14" s="1"/>
  <c r="R16" i="14" a="1"/>
  <c r="R16" i="14" s="1"/>
  <c r="S38" i="14" a="1"/>
  <c r="S38" i="14" s="1"/>
  <c r="S32" i="14" a="1"/>
  <c r="S32" i="14" s="1"/>
  <c r="S25" i="14" a="1"/>
  <c r="S25" i="14" s="1"/>
  <c r="S19" i="14" a="1"/>
  <c r="S19" i="14" s="1"/>
  <c r="S12" i="14" a="1"/>
  <c r="S12" i="14" s="1"/>
  <c r="T39" i="14" a="1"/>
  <c r="T39" i="14" s="1"/>
  <c r="T26" i="14" a="1"/>
  <c r="T26" i="14" s="1"/>
  <c r="T20" i="14" a="1"/>
  <c r="T20" i="14" s="1"/>
  <c r="T13" i="14" a="1"/>
  <c r="T13" i="14" s="1"/>
  <c r="U43" i="14" a="1"/>
  <c r="U43" i="14" s="1"/>
  <c r="V40" i="14" a="1"/>
  <c r="V40" i="14" s="1"/>
  <c r="W37" i="14" a="1"/>
  <c r="W37" i="14" s="1"/>
  <c r="U35" i="14" a="1"/>
  <c r="U35" i="14" s="1"/>
  <c r="V32" i="14" a="1"/>
  <c r="V32" i="14" s="1"/>
  <c r="W29" i="14" a="1"/>
  <c r="W29" i="14" s="1"/>
  <c r="U27" i="14" a="1"/>
  <c r="U27" i="14" s="1"/>
  <c r="V24" i="14" a="1"/>
  <c r="V24" i="14" s="1"/>
  <c r="W21" i="14" a="1"/>
  <c r="W21" i="14" s="1"/>
  <c r="U19" i="14" a="1"/>
  <c r="U19" i="14" s="1"/>
  <c r="V16" i="14" a="1"/>
  <c r="V16" i="14" s="1"/>
  <c r="W13" i="14" a="1"/>
  <c r="W13" i="14" s="1"/>
  <c r="AQ11" i="14" a="1"/>
  <c r="AQ11" i="14" s="1"/>
  <c r="AD11" i="14" a="1"/>
  <c r="AD11" i="14" s="1"/>
  <c r="AO39" i="14" a="1"/>
  <c r="AO39" i="14" s="1"/>
  <c r="AG39" i="14" a="1"/>
  <c r="AG39" i="14" s="1"/>
  <c r="Z39" i="14" a="1"/>
  <c r="Z39" i="14" s="1"/>
  <c r="AR38" i="14" a="1"/>
  <c r="AR38" i="14" s="1"/>
  <c r="AJ38" i="14" a="1"/>
  <c r="AJ38" i="14" s="1"/>
  <c r="AD38" i="14" a="1"/>
  <c r="AD38" i="14" s="1"/>
  <c r="AN37" i="14" a="1"/>
  <c r="AN37" i="14" s="1"/>
  <c r="AG37" i="14" a="1"/>
  <c r="AG37" i="14" s="1"/>
  <c r="AA37" i="14" a="1"/>
  <c r="AA37" i="14" s="1"/>
  <c r="AQ36" i="14" a="1"/>
  <c r="AQ36" i="14" s="1"/>
  <c r="AH36" i="14" a="1"/>
  <c r="AH36" i="14" s="1"/>
  <c r="Z36" i="14" a="1"/>
  <c r="Z36" i="14" s="1"/>
  <c r="AB33" i="14" a="1"/>
  <c r="AB33" i="14" s="1"/>
  <c r="AF32" i="14" a="1"/>
  <c r="AF32" i="14" s="1"/>
  <c r="Z31" i="14" a="1"/>
  <c r="Z31" i="14" s="1"/>
  <c r="AI28" i="14" a="1"/>
  <c r="AI28" i="14" s="1"/>
  <c r="Q38" i="14" a="1"/>
  <c r="Q38" i="14" s="1"/>
  <c r="Q32" i="14" a="1"/>
  <c r="Q32" i="14" s="1"/>
  <c r="Q25" i="14" a="1"/>
  <c r="Q25" i="14" s="1"/>
  <c r="Q19" i="14" a="1"/>
  <c r="Q19" i="14" s="1"/>
  <c r="R11" i="14" a="1"/>
  <c r="R11" i="14" s="1"/>
  <c r="R41" i="14" a="1"/>
  <c r="R41" i="14" s="1"/>
  <c r="R28" i="14" a="1"/>
  <c r="R28" i="14" s="1"/>
  <c r="R22" i="14" a="1"/>
  <c r="R22" i="14" s="1"/>
  <c r="R15" i="14" a="1"/>
  <c r="R15" i="14" s="1"/>
  <c r="S37" i="14" a="1"/>
  <c r="S37" i="14" s="1"/>
  <c r="S31" i="14" a="1"/>
  <c r="S31" i="14" s="1"/>
  <c r="S18" i="14" a="1"/>
  <c r="S18" i="14" s="1"/>
  <c r="T11" i="14" a="1"/>
  <c r="T11" i="14" s="1"/>
  <c r="T38" i="14" a="1"/>
  <c r="T38" i="14" s="1"/>
  <c r="T32" i="14" a="1"/>
  <c r="T32" i="14" s="1"/>
  <c r="T25" i="14" a="1"/>
  <c r="T25" i="14" s="1"/>
  <c r="T19" i="14" a="1"/>
  <c r="T19" i="14" s="1"/>
  <c r="U11" i="14" a="1"/>
  <c r="U11" i="14" s="1"/>
  <c r="W42" i="14" a="1"/>
  <c r="W42" i="14" s="1"/>
  <c r="U40" i="14" a="1"/>
  <c r="U40" i="14" s="1"/>
  <c r="V37" i="14" a="1"/>
  <c r="V37" i="14" s="1"/>
  <c r="W34" i="14" a="1"/>
  <c r="W34" i="14" s="1"/>
  <c r="U32" i="14" a="1"/>
  <c r="U32" i="14" s="1"/>
  <c r="V29" i="14" a="1"/>
  <c r="V29" i="14" s="1"/>
  <c r="W26" i="14" a="1"/>
  <c r="W26" i="14" s="1"/>
  <c r="U24" i="14" a="1"/>
  <c r="U24" i="14" s="1"/>
  <c r="V21" i="14" a="1"/>
  <c r="V21" i="14" s="1"/>
  <c r="W18" i="14" a="1"/>
  <c r="W18" i="14" s="1"/>
  <c r="U16" i="14" a="1"/>
  <c r="U16" i="14" s="1"/>
  <c r="V13" i="14" a="1"/>
  <c r="V13" i="14" s="1"/>
  <c r="AP11" i="14" a="1"/>
  <c r="AP11" i="14" s="1"/>
  <c r="AJ11" i="14" a="1"/>
  <c r="AJ11" i="14" s="1"/>
  <c r="AC11" i="14" a="1"/>
  <c r="AC11" i="14" s="1"/>
  <c r="AM39" i="14" a="1"/>
  <c r="AM39" i="14" s="1"/>
  <c r="AF39" i="14" a="1"/>
  <c r="AF39" i="14" s="1"/>
  <c r="AQ38" i="14" a="1"/>
  <c r="AQ38" i="14" s="1"/>
  <c r="BD38" i="14" s="1"/>
  <c r="AC38" i="14" a="1"/>
  <c r="AC38" i="14" s="1"/>
  <c r="Y37" i="14" a="1"/>
  <c r="Y37" i="14" s="1"/>
  <c r="AP36" i="14" a="1"/>
  <c r="AP36" i="14" s="1"/>
  <c r="AG36" i="14" a="1"/>
  <c r="AG36" i="14" s="1"/>
  <c r="Y36" i="14" a="1"/>
  <c r="Y36" i="14" s="1"/>
  <c r="AM35" i="14" a="1"/>
  <c r="AM35" i="14" s="1"/>
  <c r="X35" i="14" a="1"/>
  <c r="X35" i="14" s="1"/>
  <c r="AE32" i="14" a="1"/>
  <c r="AE32" i="14" s="1"/>
  <c r="AR30" i="14" a="1"/>
  <c r="AR30" i="14" s="1"/>
  <c r="Z28" i="14" a="1"/>
  <c r="Z28" i="14" s="1"/>
  <c r="R20" i="14" a="1"/>
  <c r="R20" i="14" s="1"/>
  <c r="T30" i="14" a="1"/>
  <c r="T30" i="14" s="1"/>
  <c r="U34" i="14" a="1"/>
  <c r="U34" i="14" s="1"/>
  <c r="Q37" i="14" a="1"/>
  <c r="Q37" i="14" s="1"/>
  <c r="Q31" i="14" a="1"/>
  <c r="Q31" i="14" s="1"/>
  <c r="Q18" i="14" a="1"/>
  <c r="Q18" i="14" s="1"/>
  <c r="S11" i="14" a="1"/>
  <c r="S11" i="14" s="1"/>
  <c r="R40" i="14" a="1"/>
  <c r="R40" i="14" s="1"/>
  <c r="R34" i="14" a="1"/>
  <c r="R34" i="14" s="1"/>
  <c r="R27" i="14" a="1"/>
  <c r="R27" i="14" s="1"/>
  <c r="R21" i="14" a="1"/>
  <c r="R21" i="14" s="1"/>
  <c r="S43" i="14" a="1"/>
  <c r="S43" i="14" s="1"/>
  <c r="S30" i="14" a="1"/>
  <c r="S30" i="14" s="1"/>
  <c r="S24" i="14" a="1"/>
  <c r="S24" i="14" s="1"/>
  <c r="S17" i="14" a="1"/>
  <c r="S17" i="14" s="1"/>
  <c r="T12" i="14" a="1"/>
  <c r="T12" i="14" s="1"/>
  <c r="T37" i="14" a="1"/>
  <c r="T37" i="14" s="1"/>
  <c r="T31" i="14" a="1"/>
  <c r="T31" i="14" s="1"/>
  <c r="T18" i="14" a="1"/>
  <c r="T18" i="14" s="1"/>
  <c r="X11" i="14" a="1"/>
  <c r="X11" i="14" s="1"/>
  <c r="V42" i="14" a="1"/>
  <c r="V42" i="14" s="1"/>
  <c r="W39" i="14" a="1"/>
  <c r="W39" i="14" s="1"/>
  <c r="U37" i="14" a="1"/>
  <c r="U37" i="14" s="1"/>
  <c r="V34" i="14" a="1"/>
  <c r="V34" i="14" s="1"/>
  <c r="W31" i="14" a="1"/>
  <c r="W31" i="14" s="1"/>
  <c r="U29" i="14" a="1"/>
  <c r="U29" i="14" s="1"/>
  <c r="V26" i="14" a="1"/>
  <c r="V26" i="14" s="1"/>
  <c r="W23" i="14" a="1"/>
  <c r="W23" i="14" s="1"/>
  <c r="U21" i="14" a="1"/>
  <c r="U21" i="14" s="1"/>
  <c r="V18" i="14" a="1"/>
  <c r="V18" i="14" s="1"/>
  <c r="W15" i="14" a="1"/>
  <c r="W15" i="14" s="1"/>
  <c r="U13" i="14" a="1"/>
  <c r="U13" i="14" s="1"/>
  <c r="AO11" i="14" a="1"/>
  <c r="AO11" i="14" s="1"/>
  <c r="AI11" i="14" a="1"/>
  <c r="AI11" i="14" s="1"/>
  <c r="AL39" i="14" a="1"/>
  <c r="AL39" i="14" s="1"/>
  <c r="AE39" i="14" a="1"/>
  <c r="AE39" i="14" s="1"/>
  <c r="Y39" i="14" a="1"/>
  <c r="Y39" i="14" s="1"/>
  <c r="AP38" i="14" a="1"/>
  <c r="AP38" i="14" s="1"/>
  <c r="AI38" i="14" a="1"/>
  <c r="AI38" i="14" s="1"/>
  <c r="AB38" i="14" a="1"/>
  <c r="AB38" i="14" s="1"/>
  <c r="X38" i="14" a="1"/>
  <c r="X38" i="14" s="1"/>
  <c r="AM37" i="14" a="1"/>
  <c r="AM37" i="14" s="1"/>
  <c r="AF37" i="14" a="1"/>
  <c r="AF37" i="14" s="1"/>
  <c r="AO36" i="14" a="1"/>
  <c r="AO36" i="14" s="1"/>
  <c r="AK35" i="14" a="1"/>
  <c r="AK35" i="14" s="1"/>
  <c r="AN34" i="14" a="1"/>
  <c r="AN34" i="14" s="1"/>
  <c r="AR33" i="14" a="1"/>
  <c r="AR33" i="14" s="1"/>
  <c r="AJ35" i="14" a="1"/>
  <c r="AJ35" i="14" s="1"/>
  <c r="Z32" i="14" a="1"/>
  <c r="Z32" i="14" s="1"/>
  <c r="Z30" i="14" a="1"/>
  <c r="Z30" i="14" s="1"/>
  <c r="Q30" i="14" a="1"/>
  <c r="Q30" i="14" s="1"/>
  <c r="R33" i="14" a="1"/>
  <c r="R33" i="14" s="1"/>
  <c r="S23" i="14" a="1"/>
  <c r="S23" i="14" s="1"/>
  <c r="U42" i="14" a="1"/>
  <c r="U42" i="14" s="1"/>
  <c r="W28" i="14" a="1"/>
  <c r="W28" i="14" s="1"/>
  <c r="U18" i="14" a="1"/>
  <c r="U18" i="14" s="1"/>
  <c r="AE37" i="14" a="1"/>
  <c r="AE37" i="14" s="1"/>
  <c r="Q42" i="14" a="1"/>
  <c r="Q42" i="14" s="1"/>
  <c r="Q29" i="14" a="1"/>
  <c r="Q29" i="14" s="1"/>
  <c r="Q23" i="14" a="1"/>
  <c r="Q23" i="14" s="1"/>
  <c r="R14" i="14" a="1"/>
  <c r="R14" i="14" s="1"/>
  <c r="R32" i="14" a="1"/>
  <c r="R32" i="14" s="1"/>
  <c r="R26" i="14" a="1"/>
  <c r="R26" i="14" s="1"/>
  <c r="R19" i="14" a="1"/>
  <c r="R19" i="14" s="1"/>
  <c r="S41" i="14" a="1"/>
  <c r="S41" i="14" s="1"/>
  <c r="S35" i="14" a="1"/>
  <c r="S35" i="14" s="1"/>
  <c r="S22" i="14" a="1"/>
  <c r="S22" i="14" s="1"/>
  <c r="S16" i="14" a="1"/>
  <c r="S16" i="14" s="1"/>
  <c r="T42" i="14" a="1"/>
  <c r="T42" i="14" s="1"/>
  <c r="T36" i="14" a="1"/>
  <c r="T36" i="14" s="1"/>
  <c r="T29" i="14" a="1"/>
  <c r="T29" i="14" s="1"/>
  <c r="T23" i="14" a="1"/>
  <c r="T23" i="14" s="1"/>
  <c r="V11" i="14" a="1"/>
  <c r="V11" i="14" s="1"/>
  <c r="W41" i="14" a="1"/>
  <c r="W41" i="14" s="1"/>
  <c r="U39" i="14" a="1"/>
  <c r="U39" i="14" s="1"/>
  <c r="V36" i="14" a="1"/>
  <c r="V36" i="14" s="1"/>
  <c r="W33" i="14" a="1"/>
  <c r="W33" i="14" s="1"/>
  <c r="U31" i="14" a="1"/>
  <c r="U31" i="14" s="1"/>
  <c r="V28" i="14" a="1"/>
  <c r="V28" i="14" s="1"/>
  <c r="W25" i="14" a="1"/>
  <c r="W25" i="14" s="1"/>
  <c r="U23" i="14" a="1"/>
  <c r="U23" i="14" s="1"/>
  <c r="V20" i="14" a="1"/>
  <c r="V20" i="14" s="1"/>
  <c r="W17" i="14" a="1"/>
  <c r="W17" i="14" s="1"/>
  <c r="U15" i="14" a="1"/>
  <c r="U15" i="14" s="1"/>
  <c r="V12" i="14" a="1"/>
  <c r="V12" i="14" s="1"/>
  <c r="AN11" i="14" a="1"/>
  <c r="AN11" i="14" s="1"/>
  <c r="AG11" i="14" a="1"/>
  <c r="AG11" i="14" s="1"/>
  <c r="AA11" i="14" a="1"/>
  <c r="AA11" i="14" s="1"/>
  <c r="AQ39" i="14" a="1"/>
  <c r="AQ39" i="14" s="1"/>
  <c r="AK39" i="14" a="1"/>
  <c r="AK39" i="14" s="1"/>
  <c r="AD39" i="14" a="1"/>
  <c r="AD39" i="14" s="1"/>
  <c r="AN38" i="14" a="1"/>
  <c r="AN38" i="14" s="1"/>
  <c r="AH38" i="14" a="1"/>
  <c r="AH38" i="14" s="1"/>
  <c r="Z38" i="14" a="1"/>
  <c r="Z38" i="14" s="1"/>
  <c r="AR37" i="14" a="1"/>
  <c r="AR37" i="14" s="1"/>
  <c r="AK37" i="14" a="1"/>
  <c r="AK37" i="14" s="1"/>
  <c r="AC37" i="14" a="1"/>
  <c r="AC37" i="14" s="1"/>
  <c r="AL36" i="14" a="1"/>
  <c r="AL36" i="14" s="1"/>
  <c r="AD36" i="14" a="1"/>
  <c r="AD36" i="14" s="1"/>
  <c r="AE35" i="14" a="1"/>
  <c r="AE35" i="14" s="1"/>
  <c r="AI34" i="14" a="1"/>
  <c r="AI34" i="14" s="1"/>
  <c r="AM33" i="14" a="1"/>
  <c r="AM33" i="14" s="1"/>
  <c r="AP32" i="14" a="1"/>
  <c r="AP32" i="14" s="1"/>
  <c r="X32" i="14" a="1"/>
  <c r="X32" i="14" s="1"/>
  <c r="AQ29" i="14" a="1"/>
  <c r="AQ29" i="14" s="1"/>
  <c r="X43" i="14" a="1"/>
  <c r="X43" i="14" s="1"/>
  <c r="AA43" i="14" a="1"/>
  <c r="AA43" i="14" s="1"/>
  <c r="AG43" i="14" a="1"/>
  <c r="AG43" i="14" s="1"/>
  <c r="AB40" i="14" a="1"/>
  <c r="AB40" i="14" s="1"/>
  <c r="AI40" i="14" a="1"/>
  <c r="AI40" i="14" s="1"/>
  <c r="AO40" i="14" a="1"/>
  <c r="AO40" i="14" s="1"/>
  <c r="AC41" i="14" a="1"/>
  <c r="AC41" i="14" s="1"/>
  <c r="AI41" i="14" a="1"/>
  <c r="AI41" i="14" s="1"/>
  <c r="AP41" i="14" a="1"/>
  <c r="AP41" i="14" s="1"/>
  <c r="AJ42" i="14" a="1"/>
  <c r="AJ42" i="14" s="1"/>
  <c r="AR42" i="14" a="1"/>
  <c r="AR42" i="14" s="1"/>
  <c r="Z12" i="14" a="1"/>
  <c r="Z12" i="14" s="1"/>
  <c r="AG12" i="14" a="1"/>
  <c r="AG12" i="14" s="1"/>
  <c r="AN12" i="14" a="1"/>
  <c r="AN12" i="14" s="1"/>
  <c r="AC13" i="14" a="1"/>
  <c r="AC13" i="14" s="1"/>
  <c r="AK13" i="14" a="1"/>
  <c r="AK13" i="14" s="1"/>
  <c r="AQ13" i="14" a="1"/>
  <c r="AQ13" i="14" s="1"/>
  <c r="BD13" i="14" s="1"/>
  <c r="Z14" i="14" a="1"/>
  <c r="Z14" i="14" s="1"/>
  <c r="AG14" i="14" a="1"/>
  <c r="AG14" i="14" s="1"/>
  <c r="AN14" i="14" a="1"/>
  <c r="AN14" i="14" s="1"/>
  <c r="AC15" i="14" a="1"/>
  <c r="AC15" i="14" s="1"/>
  <c r="AJ15" i="14" a="1"/>
  <c r="AJ15" i="14" s="1"/>
  <c r="AQ15" i="14" a="1"/>
  <c r="AQ15" i="14" s="1"/>
  <c r="Z16" i="14" a="1"/>
  <c r="Z16" i="14" s="1"/>
  <c r="AF16" i="14" a="1"/>
  <c r="AF16" i="14" s="1"/>
  <c r="AN16" i="14" a="1"/>
  <c r="AN16" i="14" s="1"/>
  <c r="AC17" i="14" a="1"/>
  <c r="AC17" i="14" s="1"/>
  <c r="AJ17" i="14" a="1"/>
  <c r="AJ17" i="14" s="1"/>
  <c r="AQ17" i="14" a="1"/>
  <c r="AQ17" i="14" s="1"/>
  <c r="Y18" i="14" a="1"/>
  <c r="Y18" i="14" s="1"/>
  <c r="AF18" i="14" a="1"/>
  <c r="AF18" i="14" s="1"/>
  <c r="AN18" i="14" a="1"/>
  <c r="AN18" i="14" s="1"/>
  <c r="AD19" i="14" a="1"/>
  <c r="AD19" i="14" s="1"/>
  <c r="AK19" i="14" a="1"/>
  <c r="AK19" i="14" s="1"/>
  <c r="X20" i="14" a="1"/>
  <c r="X20" i="14" s="1"/>
  <c r="AI20" i="14" a="1"/>
  <c r="AI20" i="14" s="1"/>
  <c r="AP20" i="14" a="1"/>
  <c r="AP20" i="14" s="1"/>
  <c r="Y21" i="14" a="1"/>
  <c r="Y21" i="14" s="1"/>
  <c r="AG21" i="14" a="1"/>
  <c r="AG21" i="14" s="1"/>
  <c r="AO21" i="14" a="1"/>
  <c r="AO21" i="14" s="1"/>
  <c r="AD22" i="14" a="1"/>
  <c r="AD22" i="14" s="1"/>
  <c r="AR22" i="14" a="1"/>
  <c r="AR22" i="14" s="1"/>
  <c r="AA23" i="14" a="1"/>
  <c r="AA23" i="14" s="1"/>
  <c r="AG23" i="14" a="1"/>
  <c r="AG23" i="14" s="1"/>
  <c r="AN23" i="14" a="1"/>
  <c r="AN23" i="14" s="1"/>
  <c r="AD24" i="14" a="1"/>
  <c r="AD24" i="14" s="1"/>
  <c r="AK24" i="14" a="1"/>
  <c r="AK24" i="14" s="1"/>
  <c r="AR24" i="14" a="1"/>
  <c r="AR24" i="14" s="1"/>
  <c r="Z25" i="14" a="1"/>
  <c r="Z25" i="14" s="1"/>
  <c r="AH25" i="14" a="1"/>
  <c r="AH25" i="14" s="1"/>
  <c r="AO25" i="14" a="1"/>
  <c r="AO25" i="14" s="1"/>
  <c r="AB26" i="14" a="1"/>
  <c r="AB26" i="14" s="1"/>
  <c r="AH26" i="14" a="1"/>
  <c r="AH26" i="14" s="1"/>
  <c r="AN26" i="14" a="1"/>
  <c r="AN26" i="14" s="1"/>
  <c r="AA27" i="14" a="1"/>
  <c r="AA27" i="14" s="1"/>
  <c r="AN27" i="14" a="1"/>
  <c r="AN27" i="14" s="1"/>
  <c r="AB28" i="14" a="1"/>
  <c r="AB28" i="14" s="1"/>
  <c r="AO28" i="14" a="1"/>
  <c r="AO28" i="14" s="1"/>
  <c r="AB29" i="14" a="1"/>
  <c r="AB29" i="14" s="1"/>
  <c r="AH29" i="14" a="1"/>
  <c r="AH29" i="14" s="1"/>
  <c r="AN29" i="14" a="1"/>
  <c r="AN29" i="14" s="1"/>
  <c r="AA30" i="14" a="1"/>
  <c r="AA30" i="14" s="1"/>
  <c r="AH30" i="14" a="1"/>
  <c r="AH30" i="14" s="1"/>
  <c r="AN30" i="14" a="1"/>
  <c r="AN30" i="14" s="1"/>
  <c r="AH43" i="14" a="1"/>
  <c r="AH43" i="14" s="1"/>
  <c r="AN43" i="14" a="1"/>
  <c r="AN43" i="14" s="1"/>
  <c r="AC40" i="14" a="1"/>
  <c r="AC40" i="14" s="1"/>
  <c r="AP40" i="14" a="1"/>
  <c r="AP40" i="14" s="1"/>
  <c r="AD41" i="14" a="1"/>
  <c r="AD41" i="14" s="1"/>
  <c r="AJ41" i="14" a="1"/>
  <c r="AJ41" i="14" s="1"/>
  <c r="AD42" i="14" a="1"/>
  <c r="AD42" i="14" s="1"/>
  <c r="AK42" i="14" a="1"/>
  <c r="AK42" i="14" s="1"/>
  <c r="X12" i="14" a="1"/>
  <c r="X12" i="14" s="1"/>
  <c r="AA12" i="14" a="1"/>
  <c r="AA12" i="14" s="1"/>
  <c r="AH12" i="14" a="1"/>
  <c r="AH12" i="14" s="1"/>
  <c r="AO12" i="14" a="1"/>
  <c r="AO12" i="14" s="1"/>
  <c r="AD13" i="14" a="1"/>
  <c r="AD13" i="14" s="1"/>
  <c r="AR13" i="14" a="1"/>
  <c r="AR13" i="14" s="1"/>
  <c r="AA14" i="14" a="1"/>
  <c r="AA14" i="14" s="1"/>
  <c r="AO14" i="14" a="1"/>
  <c r="AO14" i="14" s="1"/>
  <c r="AD15" i="14" a="1"/>
  <c r="AD15" i="14" s="1"/>
  <c r="AK15" i="14" a="1"/>
  <c r="AK15" i="14" s="1"/>
  <c r="AR15" i="14" a="1"/>
  <c r="AR15" i="14" s="1"/>
  <c r="AG16" i="14" a="1"/>
  <c r="AG16" i="14" s="1"/>
  <c r="AO16" i="14" a="1"/>
  <c r="AO16" i="14" s="1"/>
  <c r="AD17" i="14" a="1"/>
  <c r="AD17" i="14" s="1"/>
  <c r="AK17" i="14" a="1"/>
  <c r="AK17" i="14" s="1"/>
  <c r="AR17" i="14" a="1"/>
  <c r="AR17" i="14" s="1"/>
  <c r="Z18" i="14" a="1"/>
  <c r="Z18" i="14" s="1"/>
  <c r="AG18" i="14" a="1"/>
  <c r="AG18" i="14" s="1"/>
  <c r="AO18" i="14" a="1"/>
  <c r="AO18" i="14" s="1"/>
  <c r="AE19" i="14" a="1"/>
  <c r="AE19" i="14" s="1"/>
  <c r="AL19" i="14" a="1"/>
  <c r="AL19" i="14" s="1"/>
  <c r="AB20" i="14" a="1"/>
  <c r="AB20" i="14" s="1"/>
  <c r="AJ20" i="14" a="1"/>
  <c r="AJ20" i="14" s="1"/>
  <c r="AQ20" i="14" a="1"/>
  <c r="AQ20" i="14" s="1"/>
  <c r="BD20" i="14" s="1"/>
  <c r="Z21" i="14" a="1"/>
  <c r="Z21" i="14" s="1"/>
  <c r="AH21" i="14" a="1"/>
  <c r="AH21" i="14" s="1"/>
  <c r="AP21" i="14" a="1"/>
  <c r="AP21" i="14" s="1"/>
  <c r="AE22" i="14" a="1"/>
  <c r="AE22" i="14" s="1"/>
  <c r="AK22" i="14" a="1"/>
  <c r="AK22" i="14" s="1"/>
  <c r="X23" i="14" a="1"/>
  <c r="X23" i="14" s="1"/>
  <c r="AB23" i="14" a="1"/>
  <c r="AB23" i="14" s="1"/>
  <c r="AH23" i="14" a="1"/>
  <c r="AH23" i="14" s="1"/>
  <c r="AO23" i="14" a="1"/>
  <c r="AO23" i="14" s="1"/>
  <c r="AE24" i="14" a="1"/>
  <c r="AE24" i="14" s="1"/>
  <c r="AL24" i="14" a="1"/>
  <c r="AL24" i="14" s="1"/>
  <c r="X25" i="14" a="1"/>
  <c r="X25" i="14" s="1"/>
  <c r="AA25" i="14" a="1"/>
  <c r="AA25" i="14" s="1"/>
  <c r="AI25" i="14" a="1"/>
  <c r="AI25" i="14" s="1"/>
  <c r="BE25" i="14" s="1"/>
  <c r="AI26" i="14" a="1"/>
  <c r="AI26" i="14" s="1"/>
  <c r="AO26" i="14" a="1"/>
  <c r="AO26" i="14" s="1"/>
  <c r="AB27" i="14" a="1"/>
  <c r="AB27" i="14" s="1"/>
  <c r="AI27" i="14" a="1"/>
  <c r="AI27" i="14" s="1"/>
  <c r="BE27" i="14" s="1"/>
  <c r="AO27" i="14" a="1"/>
  <c r="AO27" i="14" s="1"/>
  <c r="AC28" i="14" a="1"/>
  <c r="AC28" i="14" s="1"/>
  <c r="AH28" i="14" a="1"/>
  <c r="AH28" i="14" s="1"/>
  <c r="AI29" i="14" a="1"/>
  <c r="AI29" i="14" s="1"/>
  <c r="AB30" i="14" a="1"/>
  <c r="AB30" i="14" s="1"/>
  <c r="AI30" i="14" a="1"/>
  <c r="AI30" i="14" s="1"/>
  <c r="AO30" i="14" a="1"/>
  <c r="AO30" i="14" s="1"/>
  <c r="AE43" i="14" a="1"/>
  <c r="AE43" i="14" s="1"/>
  <c r="AK43" i="14" a="1"/>
  <c r="AK43" i="14" s="1"/>
  <c r="AR43" i="14" a="1"/>
  <c r="AR43" i="14" s="1"/>
  <c r="Z40" i="14" a="1"/>
  <c r="Z40" i="14" s="1"/>
  <c r="AF40" i="14" a="1"/>
  <c r="AF40" i="14" s="1"/>
  <c r="AM40" i="14" a="1"/>
  <c r="AM40" i="14" s="1"/>
  <c r="X41" i="14" a="1"/>
  <c r="X41" i="14" s="1"/>
  <c r="AG41" i="14" a="1"/>
  <c r="AG41" i="14" s="1"/>
  <c r="AM41" i="14" a="1"/>
  <c r="AM41" i="14" s="1"/>
  <c r="AA42" i="14" a="1"/>
  <c r="AA42" i="14" s="1"/>
  <c r="AO42" i="14" a="1"/>
  <c r="AO42" i="14" s="1"/>
  <c r="AK12" i="14" a="1"/>
  <c r="AK12" i="14" s="1"/>
  <c r="X13" i="14" a="1"/>
  <c r="X13" i="14" s="1"/>
  <c r="AH13" i="14" a="1"/>
  <c r="AH13" i="14" s="1"/>
  <c r="AO13" i="14" a="1"/>
  <c r="AO13" i="14" s="1"/>
  <c r="Y43" i="14" a="1"/>
  <c r="Y43" i="14" s="1"/>
  <c r="AL43" i="14" a="1"/>
  <c r="AL43" i="14" s="1"/>
  <c r="X40" i="14" a="1"/>
  <c r="X40" i="14" s="1"/>
  <c r="AA40" i="14" a="1"/>
  <c r="AA40" i="14" s="1"/>
  <c r="AG40" i="14" a="1"/>
  <c r="AG40" i="14" s="1"/>
  <c r="AA41" i="14" a="1"/>
  <c r="AA41" i="14" s="1"/>
  <c r="AH41" i="14" a="1"/>
  <c r="AH41" i="14" s="1"/>
  <c r="AN41" i="14" a="1"/>
  <c r="AN41" i="14" s="1"/>
  <c r="AB42" i="14" a="1"/>
  <c r="AB42" i="14" s="1"/>
  <c r="AH42" i="14" a="1"/>
  <c r="AH42" i="14" s="1"/>
  <c r="AP42" i="14" a="1"/>
  <c r="AP42" i="14" s="1"/>
  <c r="AE12" i="14" a="1"/>
  <c r="AE12" i="14" s="1"/>
  <c r="AL12" i="14" a="1"/>
  <c r="AL12" i="14" s="1"/>
  <c r="AA13" i="14" a="1"/>
  <c r="AA13" i="14" s="1"/>
  <c r="AI13" i="14" a="1"/>
  <c r="AI13" i="14" s="1"/>
  <c r="AP13" i="14" a="1"/>
  <c r="AP13" i="14" s="1"/>
  <c r="AE14" i="14" a="1"/>
  <c r="AE14" i="14" s="1"/>
  <c r="AL14" i="14" a="1"/>
  <c r="AL14" i="14" s="1"/>
  <c r="X15" i="14" a="1"/>
  <c r="X15" i="14" s="1"/>
  <c r="AA15" i="14" a="1"/>
  <c r="AA15" i="14" s="1"/>
  <c r="AI15" i="14" a="1"/>
  <c r="AI15" i="14" s="1"/>
  <c r="AO15" i="14" a="1"/>
  <c r="AO15" i="14" s="1"/>
  <c r="AE16" i="14" a="1"/>
  <c r="AE16" i="14" s="1"/>
  <c r="AL16" i="14" a="1"/>
  <c r="AL16" i="14" s="1"/>
  <c r="X17" i="14" a="1"/>
  <c r="X17" i="14" s="1"/>
  <c r="AA17" i="14" a="1"/>
  <c r="AA17" i="14" s="1"/>
  <c r="AH17" i="14" a="1"/>
  <c r="AH17" i="14" s="1"/>
  <c r="AO17" i="14" a="1"/>
  <c r="AO17" i="14" s="1"/>
  <c r="AD18" i="14" a="1"/>
  <c r="AD18" i="14" s="1"/>
  <c r="AL18" i="14" a="1"/>
  <c r="AL18" i="14" s="1"/>
  <c r="AB19" i="14" a="1"/>
  <c r="AB19" i="14" s="1"/>
  <c r="AI19" i="14" a="1"/>
  <c r="AI19" i="14" s="1"/>
  <c r="AQ19" i="14" a="1"/>
  <c r="AQ19" i="14" s="1"/>
  <c r="Z20" i="14" a="1"/>
  <c r="Z20" i="14" s="1"/>
  <c r="AG20" i="14" a="1"/>
  <c r="AG20" i="14" s="1"/>
  <c r="AN20" i="14" a="1"/>
  <c r="AN20" i="14" s="1"/>
  <c r="AE21" i="14" a="1"/>
  <c r="AE21" i="14" s="1"/>
  <c r="AM21" i="14" a="1"/>
  <c r="AM21" i="14" s="1"/>
  <c r="AB22" i="14" a="1"/>
  <c r="AB22" i="14" s="1"/>
  <c r="AI22" i="14" a="1"/>
  <c r="AI22" i="14" s="1"/>
  <c r="AP22" i="14" a="1"/>
  <c r="AP22" i="14" s="1"/>
  <c r="Y23" i="14" a="1"/>
  <c r="Y23" i="14" s="1"/>
  <c r="AF23" i="14" a="1"/>
  <c r="AF23" i="14" s="1"/>
  <c r="AM23" i="14" a="1"/>
  <c r="AM23" i="14" s="1"/>
  <c r="X24" i="14" a="1"/>
  <c r="X24" i="14" s="1"/>
  <c r="AB24" i="14" a="1"/>
  <c r="AB24" i="14" s="1"/>
  <c r="AP24" i="14" a="1"/>
  <c r="AP24" i="14" s="1"/>
  <c r="AF25" i="14" a="1"/>
  <c r="AF25" i="14" s="1"/>
  <c r="AM25" i="14" a="1"/>
  <c r="AM25" i="14" s="1"/>
  <c r="AA26" i="14" a="1"/>
  <c r="AA26" i="14" s="1"/>
  <c r="AF26" i="14" a="1"/>
  <c r="AF26" i="14" s="1"/>
  <c r="AM26" i="14" a="1"/>
  <c r="AM26" i="14" s="1"/>
  <c r="Z43" i="14" a="1"/>
  <c r="Z43" i="14" s="1"/>
  <c r="AF43" i="14" a="1"/>
  <c r="AF43" i="14" s="1"/>
  <c r="AM43" i="14" a="1"/>
  <c r="AM43" i="14" s="1"/>
  <c r="AH40" i="14" a="1"/>
  <c r="AH40" i="14" s="1"/>
  <c r="AN40" i="14" a="1"/>
  <c r="AN40" i="14" s="1"/>
  <c r="AB41" i="14" a="1"/>
  <c r="AB41" i="14" s="1"/>
  <c r="AO41" i="14" a="1"/>
  <c r="AO41" i="14" s="1"/>
  <c r="AC42" i="14" a="1"/>
  <c r="AC42" i="14" s="1"/>
  <c r="AI42" i="14" a="1"/>
  <c r="AI42" i="14" s="1"/>
  <c r="AQ42" i="14" a="1"/>
  <c r="AQ42" i="14" s="1"/>
  <c r="Y12" i="14" a="1"/>
  <c r="Y12" i="14" s="1"/>
  <c r="AF12" i="14" a="1"/>
  <c r="AF12" i="14" s="1"/>
  <c r="AM12" i="14" a="1"/>
  <c r="AM12" i="14" s="1"/>
  <c r="AB13" i="14" a="1"/>
  <c r="AB13" i="14" s="1"/>
  <c r="AJ13" i="14" a="1"/>
  <c r="AJ13" i="14" s="1"/>
  <c r="Y14" i="14" a="1"/>
  <c r="Y14" i="14" s="1"/>
  <c r="AF14" i="14" a="1"/>
  <c r="AF14" i="14" s="1"/>
  <c r="AM14" i="14" a="1"/>
  <c r="AM14" i="14" s="1"/>
  <c r="AB15" i="14" a="1"/>
  <c r="AB15" i="14" s="1"/>
  <c r="AP15" i="14" a="1"/>
  <c r="AP15" i="14" s="1"/>
  <c r="Y16" i="14" a="1"/>
  <c r="Y16" i="14" s="1"/>
  <c r="AM16" i="14" a="1"/>
  <c r="AM16" i="14" s="1"/>
  <c r="AB17" i="14" a="1"/>
  <c r="AB17" i="14" s="1"/>
  <c r="AI17" i="14" a="1"/>
  <c r="AI17" i="14" s="1"/>
  <c r="AP17" i="14" a="1"/>
  <c r="AP17" i="14" s="1"/>
  <c r="AE18" i="14" a="1"/>
  <c r="AE18" i="14" s="1"/>
  <c r="AM18" i="14" a="1"/>
  <c r="AM18" i="14" s="1"/>
  <c r="AC19" i="14" a="1"/>
  <c r="AC19" i="14" s="1"/>
  <c r="AJ19" i="14" a="1"/>
  <c r="AJ19" i="14" s="1"/>
  <c r="AR19" i="14" a="1"/>
  <c r="AR19" i="14" s="1"/>
  <c r="AA20" i="14" a="1"/>
  <c r="AA20" i="14" s="1"/>
  <c r="AH20" i="14" a="1"/>
  <c r="AH20" i="14" s="1"/>
  <c r="AO20" i="14" a="1"/>
  <c r="AO20" i="14" s="1"/>
  <c r="AF21" i="14" a="1"/>
  <c r="AF21" i="14" s="1"/>
  <c r="AN21" i="14" a="1"/>
  <c r="AN21" i="14" s="1"/>
  <c r="AC22" i="14" a="1"/>
  <c r="AC22" i="14" s="1"/>
  <c r="AJ22" i="14" a="1"/>
  <c r="AJ22" i="14" s="1"/>
  <c r="AQ22" i="14" a="1"/>
  <c r="AQ22" i="14" s="1"/>
  <c r="BD22" i="14" s="1"/>
  <c r="Z23" i="14" a="1"/>
  <c r="Z23" i="14" s="1"/>
  <c r="AC24" i="14" a="1"/>
  <c r="AC24" i="14" s="1"/>
  <c r="AJ43" i="14" a="1"/>
  <c r="AJ43" i="14" s="1"/>
  <c r="AE40" i="14" a="1"/>
  <c r="AE40" i="14" s="1"/>
  <c r="AF42" i="14" a="1"/>
  <c r="AF42" i="14" s="1"/>
  <c r="AB12" i="14" a="1"/>
  <c r="AB12" i="14" s="1"/>
  <c r="AR12" i="14" a="1"/>
  <c r="AR12" i="14" s="1"/>
  <c r="AM13" i="14" a="1"/>
  <c r="AM13" i="14" s="1"/>
  <c r="AD14" i="14" a="1"/>
  <c r="AD14" i="14" s="1"/>
  <c r="AH15" i="14" a="1"/>
  <c r="AH15" i="14" s="1"/>
  <c r="AK16" i="14" a="1"/>
  <c r="AK16" i="14" s="1"/>
  <c r="Z17" i="14" a="1"/>
  <c r="Z17" i="14" s="1"/>
  <c r="AN17" i="14" a="1"/>
  <c r="AN17" i="14" s="1"/>
  <c r="X19" i="14" a="1"/>
  <c r="X19" i="14" s="1"/>
  <c r="AH19" i="14" a="1"/>
  <c r="AH19" i="14" s="1"/>
  <c r="Y20" i="14" a="1"/>
  <c r="Y20" i="14" s="1"/>
  <c r="AM20" i="14" a="1"/>
  <c r="AM20" i="14" s="1"/>
  <c r="AD21" i="14" a="1"/>
  <c r="AD21" i="14" s="1"/>
  <c r="AH22" i="14" a="1"/>
  <c r="AH22" i="14" s="1"/>
  <c r="AL23" i="14" a="1"/>
  <c r="AL23" i="14" s="1"/>
  <c r="AA24" i="14" a="1"/>
  <c r="AA24" i="14" s="1"/>
  <c r="AN24" i="14" a="1"/>
  <c r="AN24" i="14" s="1"/>
  <c r="AB25" i="14" a="1"/>
  <c r="AB25" i="14" s="1"/>
  <c r="AL25" i="14" a="1"/>
  <c r="AL25" i="14" s="1"/>
  <c r="AG26" i="14" a="1"/>
  <c r="AG26" i="14" s="1"/>
  <c r="AO43" i="14" a="1"/>
  <c r="AO43" i="14" s="1"/>
  <c r="Y41" i="14" a="1"/>
  <c r="Y41" i="14" s="1"/>
  <c r="AQ41" i="14" a="1"/>
  <c r="AQ41" i="14" s="1"/>
  <c r="BD41" i="14" s="1"/>
  <c r="AG42" i="14" a="1"/>
  <c r="AG42" i="14" s="1"/>
  <c r="AC12" i="14" a="1"/>
  <c r="AC12" i="14" s="1"/>
  <c r="AN13" i="14" a="1"/>
  <c r="AN13" i="14" s="1"/>
  <c r="AH14" i="14" a="1"/>
  <c r="AH14" i="14" s="1"/>
  <c r="AL15" i="14" a="1"/>
  <c r="AL15" i="14" s="1"/>
  <c r="AA16" i="14" a="1"/>
  <c r="AA16" i="14" s="1"/>
  <c r="AP16" i="14" a="1"/>
  <c r="AP16" i="14" s="1"/>
  <c r="AE17" i="14" a="1"/>
  <c r="AE17" i="14" s="1"/>
  <c r="X18" i="14" a="1"/>
  <c r="X18" i="14" s="1"/>
  <c r="AH18" i="14" a="1"/>
  <c r="AH18" i="14" s="1"/>
  <c r="AM19" i="14" a="1"/>
  <c r="AM19" i="14" s="1"/>
  <c r="AC20" i="14" a="1"/>
  <c r="AC20" i="14" s="1"/>
  <c r="AR20" i="14" a="1"/>
  <c r="AR20" i="14" s="1"/>
  <c r="AI21" i="14" a="1"/>
  <c r="AI21" i="14" s="1"/>
  <c r="Y22" i="14" a="1"/>
  <c r="Y22" i="14" s="1"/>
  <c r="AL22" i="14" a="1"/>
  <c r="AL22" i="14" s="1"/>
  <c r="AP23" i="14" a="1"/>
  <c r="AP23" i="14" s="1"/>
  <c r="AF24" i="14" a="1"/>
  <c r="AF24" i="14" s="1"/>
  <c r="AO24" i="14" a="1"/>
  <c r="AO24" i="14" s="1"/>
  <c r="AC25" i="14" a="1"/>
  <c r="AC25" i="14" s="1"/>
  <c r="AN25" i="14" a="1"/>
  <c r="AN25" i="14" s="1"/>
  <c r="Y26" i="14" a="1"/>
  <c r="Y26" i="14" s="1"/>
  <c r="AJ26" i="14" a="1"/>
  <c r="AJ26" i="14" s="1"/>
  <c r="AR26" i="14" a="1"/>
  <c r="AR26" i="14" s="1"/>
  <c r="AJ27" i="14" a="1"/>
  <c r="AJ27" i="14" s="1"/>
  <c r="AR27" i="14" a="1"/>
  <c r="AR27" i="14" s="1"/>
  <c r="AA28" i="14" a="1"/>
  <c r="AA28" i="14" s="1"/>
  <c r="AJ28" i="14" a="1"/>
  <c r="AJ28" i="14" s="1"/>
  <c r="AR28" i="14" a="1"/>
  <c r="AR28" i="14" s="1"/>
  <c r="AA29" i="14" a="1"/>
  <c r="AA29" i="14" s="1"/>
  <c r="AK29" i="14" a="1"/>
  <c r="AK29" i="14" s="1"/>
  <c r="AR29" i="14" a="1"/>
  <c r="AR29" i="14" s="1"/>
  <c r="AJ30" i="14" a="1"/>
  <c r="AJ30" i="14" s="1"/>
  <c r="AA31" i="14" a="1"/>
  <c r="AA31" i="14" s="1"/>
  <c r="AG31" i="14" a="1"/>
  <c r="AG31" i="14" s="1"/>
  <c r="AA32" i="14" a="1"/>
  <c r="AA32" i="14" s="1"/>
  <c r="AQ32" i="14" a="1"/>
  <c r="AQ32" i="14" s="1"/>
  <c r="AH33" i="14" a="1"/>
  <c r="AH33" i="14" s="1"/>
  <c r="Y34" i="14" a="1"/>
  <c r="Y34" i="14" s="1"/>
  <c r="AO34" i="14" a="1"/>
  <c r="AO34" i="14" s="1"/>
  <c r="AF35" i="14" a="1"/>
  <c r="AF35" i="14" s="1"/>
  <c r="AM36" i="14" a="1"/>
  <c r="AM36" i="14" s="1"/>
  <c r="AD37" i="14" a="1"/>
  <c r="AD37" i="14" s="1"/>
  <c r="AK38" i="14" a="1"/>
  <c r="AK38" i="14" s="1"/>
  <c r="AB39" i="14" a="1"/>
  <c r="AB39" i="14" s="1"/>
  <c r="AR39" i="14" a="1"/>
  <c r="AR39" i="14" s="1"/>
  <c r="AP43" i="14" a="1"/>
  <c r="AP43" i="14" s="1"/>
  <c r="AJ40" i="14" a="1"/>
  <c r="AJ40" i="14" s="1"/>
  <c r="Z41" i="14" a="1"/>
  <c r="Z41" i="14" s="1"/>
  <c r="AR41" i="14" a="1"/>
  <c r="AR41" i="14" s="1"/>
  <c r="AL42" i="14" a="1"/>
  <c r="AL42" i="14" s="1"/>
  <c r="AD12" i="14" a="1"/>
  <c r="AD12" i="14" s="1"/>
  <c r="Y13" i="14" a="1"/>
  <c r="Y13" i="14" s="1"/>
  <c r="X14" i="14" a="1"/>
  <c r="X14" i="14" s="1"/>
  <c r="AI14" i="14" a="1"/>
  <c r="AI14" i="14" s="1"/>
  <c r="AM15" i="14" a="1"/>
  <c r="AM15" i="14" s="1"/>
  <c r="AB16" i="14" a="1"/>
  <c r="AB16" i="14" s="1"/>
  <c r="AF17" i="14" a="1"/>
  <c r="AF17" i="14" s="1"/>
  <c r="AI18" i="14" a="1"/>
  <c r="AI18" i="14" s="1"/>
  <c r="Y19" i="14" a="1"/>
  <c r="Y19" i="14" s="1"/>
  <c r="AN19" i="14" a="1"/>
  <c r="AN19" i="14" s="1"/>
  <c r="AD20" i="14" a="1"/>
  <c r="AD20" i="14" s="1"/>
  <c r="X21" i="14" a="1"/>
  <c r="X21" i="14" s="1"/>
  <c r="AJ21" i="14" a="1"/>
  <c r="AJ21" i="14" s="1"/>
  <c r="AM22" i="14" a="1"/>
  <c r="AM22" i="14" s="1"/>
  <c r="AC23" i="14" a="1"/>
  <c r="AC23" i="14" s="1"/>
  <c r="AQ23" i="14" a="1"/>
  <c r="AQ23" i="14" s="1"/>
  <c r="AG24" i="14" a="1"/>
  <c r="AG24" i="14" s="1"/>
  <c r="AQ24" i="14" a="1"/>
  <c r="AQ24" i="14" s="1"/>
  <c r="AD25" i="14" a="1"/>
  <c r="AD25" i="14" s="1"/>
  <c r="AP25" i="14" a="1"/>
  <c r="AP25" i="14" s="1"/>
  <c r="Z26" i="14" a="1"/>
  <c r="Z26" i="14" s="1"/>
  <c r="X27" i="14" a="1"/>
  <c r="X27" i="14" s="1"/>
  <c r="AC27" i="14" a="1"/>
  <c r="AC27" i="14" s="1"/>
  <c r="AK27" i="14" a="1"/>
  <c r="AK27" i="14" s="1"/>
  <c r="X28" i="14" a="1"/>
  <c r="X28" i="14" s="1"/>
  <c r="AD28" i="14" a="1"/>
  <c r="AD28" i="14" s="1"/>
  <c r="AK28" i="14" a="1"/>
  <c r="AK28" i="14" s="1"/>
  <c r="AC29" i="14" a="1"/>
  <c r="AC29" i="14" s="1"/>
  <c r="X30" i="14" a="1"/>
  <c r="X30" i="14" s="1"/>
  <c r="AC30" i="14" a="1"/>
  <c r="AC30" i="14" s="1"/>
  <c r="AK30" i="14" a="1"/>
  <c r="AK30" i="14" s="1"/>
  <c r="X31" i="14" a="1"/>
  <c r="X31" i="14" s="1"/>
  <c r="AB31" i="14" a="1"/>
  <c r="AB31" i="14" s="1"/>
  <c r="AN31" i="14" a="1"/>
  <c r="AN31" i="14" s="1"/>
  <c r="AB32" i="14" a="1"/>
  <c r="AB32" i="14" s="1"/>
  <c r="AG32" i="14" a="1"/>
  <c r="AG32" i="14" s="1"/>
  <c r="AL32" i="14" a="1"/>
  <c r="AL32" i="14" s="1"/>
  <c r="AR32" i="14" a="1"/>
  <c r="AR32" i="14" s="1"/>
  <c r="AC33" i="14" a="1"/>
  <c r="AC33" i="14" s="1"/>
  <c r="AI33" i="14" a="1"/>
  <c r="AI33" i="14" s="1"/>
  <c r="BE33" i="14" s="1"/>
  <c r="AN33" i="14" a="1"/>
  <c r="AN33" i="14" s="1"/>
  <c r="X34" i="14" a="1"/>
  <c r="X34" i="14" s="1"/>
  <c r="Z34" i="14" a="1"/>
  <c r="Z34" i="14" s="1"/>
  <c r="AE34" i="14" a="1"/>
  <c r="AE34" i="14" s="1"/>
  <c r="AJ34" i="14" a="1"/>
  <c r="AJ34" i="14" s="1"/>
  <c r="AP34" i="14" a="1"/>
  <c r="AP34" i="14" s="1"/>
  <c r="AA35" i="14" a="1"/>
  <c r="AA35" i="14" s="1"/>
  <c r="AG35" i="14" a="1"/>
  <c r="AG35" i="14" s="1"/>
  <c r="AL35" i="14" a="1"/>
  <c r="AL35" i="14" s="1"/>
  <c r="AQ35" i="14" a="1"/>
  <c r="AQ35" i="14" s="1"/>
  <c r="AB43" i="14" a="1"/>
  <c r="AB43" i="14" s="1"/>
  <c r="AQ43" i="14" a="1"/>
  <c r="AQ43" i="14" s="1"/>
  <c r="AK40" i="14" a="1"/>
  <c r="AK40" i="14" s="1"/>
  <c r="X42" i="14" a="1"/>
  <c r="X42" i="14" s="1"/>
  <c r="AM42" i="14" a="1"/>
  <c r="AM42" i="14" s="1"/>
  <c r="AI12" i="14" a="1"/>
  <c r="AI12" i="14" s="1"/>
  <c r="BE12" i="14" s="1"/>
  <c r="Z13" i="14" a="1"/>
  <c r="Z13" i="14" s="1"/>
  <c r="AJ14" i="14" a="1"/>
  <c r="AJ14" i="14" s="1"/>
  <c r="Y15" i="14" a="1"/>
  <c r="Y15" i="14" s="1"/>
  <c r="AN15" i="14" a="1"/>
  <c r="AN15" i="14" s="1"/>
  <c r="AC16" i="14" a="1"/>
  <c r="AC16" i="14" s="1"/>
  <c r="AQ16" i="14" a="1"/>
  <c r="AQ16" i="14" s="1"/>
  <c r="AG17" i="14" a="1"/>
  <c r="AG17" i="14" s="1"/>
  <c r="AJ18" i="14" a="1"/>
  <c r="AJ18" i="14" s="1"/>
  <c r="Z19" i="14" a="1"/>
  <c r="Z19" i="14" s="1"/>
  <c r="AO19" i="14" a="1"/>
  <c r="AO19" i="14" s="1"/>
  <c r="AE20" i="14" a="1"/>
  <c r="AE20" i="14" s="1"/>
  <c r="AK21" i="14" a="1"/>
  <c r="AK21" i="14" s="1"/>
  <c r="Z22" i="14" a="1"/>
  <c r="Z22" i="14" s="1"/>
  <c r="AN22" i="14" a="1"/>
  <c r="AN22" i="14" s="1"/>
  <c r="AD23" i="14" a="1"/>
  <c r="AD23" i="14" s="1"/>
  <c r="AH24" i="14" a="1"/>
  <c r="AH24" i="14" s="1"/>
  <c r="AE25" i="14" a="1"/>
  <c r="AE25" i="14" s="1"/>
  <c r="AQ25" i="14" a="1"/>
  <c r="AQ25" i="14" s="1"/>
  <c r="AK26" i="14" a="1"/>
  <c r="AK26" i="14" s="1"/>
  <c r="AD27" i="14" a="1"/>
  <c r="AD27" i="14" s="1"/>
  <c r="AL28" i="14" a="1"/>
  <c r="AL28" i="14" s="1"/>
  <c r="X29" i="14" a="1"/>
  <c r="X29" i="14" s="1"/>
  <c r="AD29" i="14" a="1"/>
  <c r="AD29" i="14" s="1"/>
  <c r="AL29" i="14" a="1"/>
  <c r="AL29" i="14" s="1"/>
  <c r="AD30" i="14" a="1"/>
  <c r="AD30" i="14" s="1"/>
  <c r="AL30" i="14" a="1"/>
  <c r="AL30" i="14" s="1"/>
  <c r="AC31" i="14" a="1"/>
  <c r="AC31" i="14" s="1"/>
  <c r="AH31" i="14" a="1"/>
  <c r="AH31" i="14" s="1"/>
  <c r="AO31" i="14" a="1"/>
  <c r="AO31" i="14" s="1"/>
  <c r="AM32" i="14" a="1"/>
  <c r="AM32" i="14" s="1"/>
  <c r="AD33" i="14" a="1"/>
  <c r="AD33" i="14" s="1"/>
  <c r="AK34" i="14" a="1"/>
  <c r="AK34" i="14" s="1"/>
  <c r="AB35" i="14" a="1"/>
  <c r="AB35" i="14" s="1"/>
  <c r="AR35" i="14" a="1"/>
  <c r="AR35" i="14" s="1"/>
  <c r="AI36" i="14" a="1"/>
  <c r="AI36" i="14" s="1"/>
  <c r="Z37" i="14" a="1"/>
  <c r="Z37" i="14" s="1"/>
  <c r="AP37" i="14" a="1"/>
  <c r="AP37" i="14" s="1"/>
  <c r="AG38" i="14" a="1"/>
  <c r="AG38" i="14" s="1"/>
  <c r="AN39" i="14" a="1"/>
  <c r="AN39" i="14" s="1"/>
  <c r="AC43" i="14" a="1"/>
  <c r="AC43" i="14" s="1"/>
  <c r="AL40" i="14" a="1"/>
  <c r="AL40" i="14" s="1"/>
  <c r="AE41" i="14" a="1"/>
  <c r="AE41" i="14" s="1"/>
  <c r="Y42" i="14" a="1"/>
  <c r="Y42" i="14" s="1"/>
  <c r="AN42" i="14" a="1"/>
  <c r="AN42" i="14" s="1"/>
  <c r="AE13" i="14" a="1"/>
  <c r="AE13" i="14" s="1"/>
  <c r="AK14" i="14" a="1"/>
  <c r="AK14" i="14" s="1"/>
  <c r="Z15" i="14" a="1"/>
  <c r="Z15" i="14" s="1"/>
  <c r="AD16" i="14" a="1"/>
  <c r="AD16" i="14" s="1"/>
  <c r="AK18" i="14" a="1"/>
  <c r="AK18" i="14" s="1"/>
  <c r="AA19" i="14" a="1"/>
  <c r="AA19" i="14" s="1"/>
  <c r="AP19" i="14" a="1"/>
  <c r="AP19" i="14" s="1"/>
  <c r="AF20" i="14" a="1"/>
  <c r="AF20" i="14" s="1"/>
  <c r="AL21" i="14" a="1"/>
  <c r="AL21" i="14" s="1"/>
  <c r="AA22" i="14" a="1"/>
  <c r="AA22" i="14" s="1"/>
  <c r="AO22" i="14" a="1"/>
  <c r="AO22" i="14" s="1"/>
  <c r="AE23" i="14" a="1"/>
  <c r="AE23" i="14" s="1"/>
  <c r="AR23" i="14" a="1"/>
  <c r="AR23" i="14" s="1"/>
  <c r="AI24" i="14" a="1"/>
  <c r="AI24" i="14" s="1"/>
  <c r="AG25" i="14" a="1"/>
  <c r="AG25" i="14" s="1"/>
  <c r="AC26" i="14" a="1"/>
  <c r="AC26" i="14" s="1"/>
  <c r="AL26" i="14" a="1"/>
  <c r="AL26" i="14" s="1"/>
  <c r="AE27" i="14" a="1"/>
  <c r="AE27" i="14" s="1"/>
  <c r="AL27" i="14" a="1"/>
  <c r="AL27" i="14" s="1"/>
  <c r="AE28" i="14" a="1"/>
  <c r="AE28" i="14" s="1"/>
  <c r="AM28" i="14" a="1"/>
  <c r="AM28" i="14" s="1"/>
  <c r="AE29" i="14" a="1"/>
  <c r="AE29" i="14" s="1"/>
  <c r="AM29" i="14" a="1"/>
  <c r="AM29" i="14" s="1"/>
  <c r="AE30" i="14" a="1"/>
  <c r="AE30" i="14" s="1"/>
  <c r="AD31" i="14" a="1"/>
  <c r="AD31" i="14" s="1"/>
  <c r="AI31" i="14" a="1"/>
  <c r="AI31" i="14" s="1"/>
  <c r="AP31" i="14" a="1"/>
  <c r="AP31" i="14" s="1"/>
  <c r="AC32" i="14" a="1"/>
  <c r="AC32" i="14" s="1"/>
  <c r="AH32" i="14" a="1"/>
  <c r="AH32" i="14" s="1"/>
  <c r="AN32" i="14" a="1"/>
  <c r="AN32" i="14" s="1"/>
  <c r="X33" i="14" a="1"/>
  <c r="X33" i="14" s="1"/>
  <c r="Y33" i="14" a="1"/>
  <c r="Y33" i="14" s="1"/>
  <c r="AE33" i="14" a="1"/>
  <c r="AE33" i="14" s="1"/>
  <c r="AJ33" i="14" a="1"/>
  <c r="AJ33" i="14" s="1"/>
  <c r="AO33" i="14" a="1"/>
  <c r="AO33" i="14" s="1"/>
  <c r="AA34" i="14" a="1"/>
  <c r="AA34" i="14" s="1"/>
  <c r="AF34" i="14" a="1"/>
  <c r="AF34" i="14" s="1"/>
  <c r="AL34" i="14" a="1"/>
  <c r="AL34" i="14" s="1"/>
  <c r="AQ34" i="14" a="1"/>
  <c r="AQ34" i="14" s="1"/>
  <c r="AC35" i="14" a="1"/>
  <c r="AC35" i="14" s="1"/>
  <c r="AH35" i="14" a="1"/>
  <c r="AH35" i="14" s="1"/>
  <c r="AD43" i="14" a="1"/>
  <c r="AD43" i="14" s="1"/>
  <c r="AQ40" i="14" a="1"/>
  <c r="AQ40" i="14" s="1"/>
  <c r="AF41" i="14" a="1"/>
  <c r="AF41" i="14" s="1"/>
  <c r="AJ12" i="14" a="1"/>
  <c r="AJ12" i="14" s="1"/>
  <c r="AF13" i="14" a="1"/>
  <c r="AF13" i="14" s="1"/>
  <c r="AB14" i="14" a="1"/>
  <c r="AB14" i="14" s="1"/>
  <c r="AP14" i="14" a="1"/>
  <c r="AP14" i="14" s="1"/>
  <c r="AE15" i="14" a="1"/>
  <c r="AE15" i="14" s="1"/>
  <c r="X16" i="14" a="1"/>
  <c r="X16" i="14" s="1"/>
  <c r="AH16" i="14" a="1"/>
  <c r="AH16" i="14" s="1"/>
  <c r="AL17" i="14" a="1"/>
  <c r="AL17" i="14" s="1"/>
  <c r="AA18" i="14" a="1"/>
  <c r="AA18" i="14" s="1"/>
  <c r="AP18" i="14" a="1"/>
  <c r="AP18" i="14" s="1"/>
  <c r="AK20" i="14" a="1"/>
  <c r="AK20" i="14" s="1"/>
  <c r="AA21" i="14" a="1"/>
  <c r="AA21" i="14" s="1"/>
  <c r="AQ21" i="14" a="1"/>
  <c r="AQ21" i="14" s="1"/>
  <c r="AF22" i="14" a="1"/>
  <c r="AF22" i="14" s="1"/>
  <c r="AI23" i="14" a="1"/>
  <c r="AI23" i="14" s="1"/>
  <c r="AJ24" i="14" a="1"/>
  <c r="AJ24" i="14" s="1"/>
  <c r="AR25" i="14" a="1"/>
  <c r="AR25" i="14" s="1"/>
  <c r="AD26" i="14" a="1"/>
  <c r="AD26" i="14" s="1"/>
  <c r="AF27" i="14" a="1"/>
  <c r="AF27" i="14" s="1"/>
  <c r="AM27" i="14" a="1"/>
  <c r="AM27" i="14" s="1"/>
  <c r="AF28" i="14" a="1"/>
  <c r="AF28" i="14" s="1"/>
  <c r="AN28" i="14" a="1"/>
  <c r="AN28" i="14" s="1"/>
  <c r="AF30" i="14" a="1"/>
  <c r="AF30" i="14" s="1"/>
  <c r="AM30" i="14" a="1"/>
  <c r="AM30" i="14" s="1"/>
  <c r="AJ31" i="14" a="1"/>
  <c r="AJ31" i="14" s="1"/>
  <c r="AI32" i="14" a="1"/>
  <c r="AI32" i="14" s="1"/>
  <c r="BE32" i="14" s="1"/>
  <c r="Z33" i="14" a="1"/>
  <c r="Z33" i="14" s="1"/>
  <c r="AP33" i="14" a="1"/>
  <c r="AP33" i="14" s="1"/>
  <c r="AG34" i="14" a="1"/>
  <c r="AG34" i="14" s="1"/>
  <c r="AN35" i="14" a="1"/>
  <c r="AN35" i="14" s="1"/>
  <c r="AE36" i="14" a="1"/>
  <c r="AE36" i="14" s="1"/>
  <c r="AI43" i="14" a="1"/>
  <c r="AI43" i="14" s="1"/>
  <c r="Y40" i="14" a="1"/>
  <c r="Y40" i="14" s="1"/>
  <c r="AK41" i="14" a="1"/>
  <c r="AK41" i="14" s="1"/>
  <c r="Z42" i="14" a="1"/>
  <c r="Z42" i="14" s="1"/>
  <c r="AP12" i="14" a="1"/>
  <c r="AP12" i="14" s="1"/>
  <c r="AG13" i="14" a="1"/>
  <c r="AG13" i="14" s="1"/>
  <c r="AQ14" i="14" a="1"/>
  <c r="AQ14" i="14" s="1"/>
  <c r="AF15" i="14" a="1"/>
  <c r="AF15" i="14" s="1"/>
  <c r="AI16" i="14" a="1"/>
  <c r="AI16" i="14" s="1"/>
  <c r="AB18" i="14" a="1"/>
  <c r="AB18" i="14" s="1"/>
  <c r="AQ18" i="14" a="1"/>
  <c r="AQ18" i="14" s="1"/>
  <c r="AF19" i="14" a="1"/>
  <c r="AF19" i="14" s="1"/>
  <c r="AL20" i="14" a="1"/>
  <c r="AL20" i="14" s="1"/>
  <c r="AB21" i="14" a="1"/>
  <c r="AB21" i="14" s="1"/>
  <c r="AR21" i="14" a="1"/>
  <c r="AR21" i="14" s="1"/>
  <c r="AJ23" i="14" a="1"/>
  <c r="AJ23" i="14" s="1"/>
  <c r="Y24" i="14" a="1"/>
  <c r="Y24" i="14" s="1"/>
  <c r="AM24" i="14" a="1"/>
  <c r="AM24" i="14" s="1"/>
  <c r="AJ25" i="14" a="1"/>
  <c r="AJ25" i="14" s="1"/>
  <c r="X26" i="14" a="1"/>
  <c r="X26" i="14" s="1"/>
  <c r="AP26" i="14" a="1"/>
  <c r="AP26" i="14" s="1"/>
  <c r="Y27" i="14" a="1"/>
  <c r="Y27" i="14" s="1"/>
  <c r="AG27" i="14" a="1"/>
  <c r="AG27" i="14" s="1"/>
  <c r="AP27" i="14" a="1"/>
  <c r="AP27" i="14" s="1"/>
  <c r="AP28" i="14" a="1"/>
  <c r="AP28" i="14" s="1"/>
  <c r="Y29" i="14" a="1"/>
  <c r="Y29" i="14" s="1"/>
  <c r="AF29" i="14" a="1"/>
  <c r="AF29" i="14" s="1"/>
  <c r="AO29" i="14" a="1"/>
  <c r="AO29" i="14" s="1"/>
  <c r="AP30" i="14" a="1"/>
  <c r="AP30" i="14" s="1"/>
  <c r="AE31" i="14" a="1"/>
  <c r="AE31" i="14" s="1"/>
  <c r="AK31" i="14" a="1"/>
  <c r="AK31" i="14" s="1"/>
  <c r="AQ31" i="14" a="1"/>
  <c r="AQ31" i="14" s="1"/>
  <c r="Y32" i="14" a="1"/>
  <c r="Y32" i="14" s="1"/>
  <c r="AD32" i="14" a="1"/>
  <c r="AD32" i="14" s="1"/>
  <c r="AJ32" i="14" a="1"/>
  <c r="AJ32" i="14" s="1"/>
  <c r="AO32" i="14" a="1"/>
  <c r="AO32" i="14" s="1"/>
  <c r="AA33" i="14" a="1"/>
  <c r="AA33" i="14" s="1"/>
  <c r="AF33" i="14" a="1"/>
  <c r="AF33" i="14" s="1"/>
  <c r="AK33" i="14" a="1"/>
  <c r="AK33" i="14" s="1"/>
  <c r="AQ33" i="14" a="1"/>
  <c r="AQ33" i="14" s="1"/>
  <c r="AB34" i="14" a="1"/>
  <c r="AB34" i="14" s="1"/>
  <c r="AH34" i="14" a="1"/>
  <c r="AH34" i="14" s="1"/>
  <c r="AM34" i="14" a="1"/>
  <c r="AM34" i="14" s="1"/>
  <c r="AR34" i="14" a="1"/>
  <c r="AR34" i="14" s="1"/>
  <c r="Y35" i="14" a="1"/>
  <c r="Y35" i="14" s="1"/>
  <c r="AD35" i="14" a="1"/>
  <c r="AD35" i="14" s="1"/>
  <c r="AI35" i="14" a="1"/>
  <c r="AI35" i="14" s="1"/>
  <c r="AO35" i="14" a="1"/>
  <c r="AO35" i="14" s="1"/>
  <c r="AD40" i="14" a="1"/>
  <c r="AD40" i="14" s="1"/>
  <c r="AR40" i="14" a="1"/>
  <c r="AR40" i="14" s="1"/>
  <c r="AL41" i="14" a="1"/>
  <c r="AL41" i="14" s="1"/>
  <c r="AE42" i="14" a="1"/>
  <c r="AE42" i="14" s="1"/>
  <c r="AQ12" i="14" a="1"/>
  <c r="AQ12" i="14" s="1"/>
  <c r="AL13" i="14" a="1"/>
  <c r="AL13" i="14" s="1"/>
  <c r="AC14" i="14" a="1"/>
  <c r="AC14" i="14" s="1"/>
  <c r="AR14" i="14" a="1"/>
  <c r="AR14" i="14" s="1"/>
  <c r="AG15" i="14" a="1"/>
  <c r="AG15" i="14" s="1"/>
  <c r="AJ16" i="14" a="1"/>
  <c r="AJ16" i="14" s="1"/>
  <c r="Y17" i="14" a="1"/>
  <c r="Y17" i="14" s="1"/>
  <c r="AM17" i="14" a="1"/>
  <c r="AM17" i="14" s="1"/>
  <c r="AC18" i="14" a="1"/>
  <c r="AC18" i="14" s="1"/>
  <c r="AR18" i="14" a="1"/>
  <c r="AR18" i="14" s="1"/>
  <c r="AG19" i="14" a="1"/>
  <c r="AG19" i="14" s="1"/>
  <c r="AC21" i="14" a="1"/>
  <c r="AC21" i="14" s="1"/>
  <c r="X22" i="14" a="1"/>
  <c r="X22" i="14" s="1"/>
  <c r="AG22" i="14" a="1"/>
  <c r="AG22" i="14" s="1"/>
  <c r="AK23" i="14" a="1"/>
  <c r="AK23" i="14" s="1"/>
  <c r="Z24" i="14" a="1"/>
  <c r="Z24" i="14" s="1"/>
  <c r="Y25" i="14" a="1"/>
  <c r="Y25" i="14" s="1"/>
  <c r="AK25" i="14" a="1"/>
  <c r="AK25" i="14" s="1"/>
  <c r="AE26" i="14" a="1"/>
  <c r="AE26" i="14" s="1"/>
  <c r="AH27" i="14" a="1"/>
  <c r="AH27" i="14" s="1"/>
  <c r="AQ27" i="14" a="1"/>
  <c r="AQ27" i="14" s="1"/>
  <c r="Y28" i="14" a="1"/>
  <c r="Y28" i="14" s="1"/>
  <c r="AG28" i="14" a="1"/>
  <c r="AG28" i="14" s="1"/>
  <c r="AG29" i="14" a="1"/>
  <c r="AG29" i="14" s="1"/>
  <c r="AP29" i="14" a="1"/>
  <c r="AP29" i="14" s="1"/>
  <c r="Y30" i="14" a="1"/>
  <c r="Y30" i="14" s="1"/>
  <c r="AG30" i="14" a="1"/>
  <c r="AG30" i="14" s="1"/>
  <c r="AQ30" i="14" a="1"/>
  <c r="AQ30" i="14" s="1"/>
  <c r="Y31" i="14" a="1"/>
  <c r="Y31" i="14" s="1"/>
  <c r="AL31" i="14" a="1"/>
  <c r="AL31" i="14" s="1"/>
  <c r="Q17" i="14" a="1"/>
  <c r="Q17" i="14" s="1"/>
  <c r="S36" i="14" a="1"/>
  <c r="S36" i="14" s="1"/>
  <c r="T17" i="14" a="1"/>
  <c r="T17" i="14" s="1"/>
  <c r="W36" i="14" a="1"/>
  <c r="W36" i="14" s="1"/>
  <c r="W20" i="14" a="1"/>
  <c r="W20" i="14" s="1"/>
  <c r="AH11" i="14" a="1"/>
  <c r="AH11" i="14" s="1"/>
  <c r="AN36" i="14" a="1"/>
  <c r="AN36" i="14" s="1"/>
  <c r="Q41" i="14" a="1"/>
  <c r="Q41" i="14" s="1"/>
  <c r="Q35" i="14" a="1"/>
  <c r="Q35" i="14" s="1"/>
  <c r="Q22" i="14" a="1"/>
  <c r="Q22" i="14" s="1"/>
  <c r="Q16" i="14" a="1"/>
  <c r="Q16" i="14" s="1"/>
  <c r="R13" i="14" a="1"/>
  <c r="R13" i="14" s="1"/>
  <c r="R38" i="14" a="1"/>
  <c r="R38" i="14" s="1"/>
  <c r="R31" i="14" a="1"/>
  <c r="R31" i="14" s="1"/>
  <c r="R25" i="14" a="1"/>
  <c r="R25" i="14" s="1"/>
  <c r="S34" i="14" a="1"/>
  <c r="S34" i="14" s="1"/>
  <c r="S28" i="14" a="1"/>
  <c r="S28" i="14" s="1"/>
  <c r="S21" i="14" a="1"/>
  <c r="S21" i="14" s="1"/>
  <c r="S15" i="14" a="1"/>
  <c r="S15" i="14" s="1"/>
  <c r="T41" i="14" a="1"/>
  <c r="T41" i="14" s="1"/>
  <c r="T35" i="14" a="1"/>
  <c r="T35" i="14" s="1"/>
  <c r="T22" i="14" a="1"/>
  <c r="T22" i="14" s="1"/>
  <c r="T16" i="14" a="1"/>
  <c r="T16" i="14" s="1"/>
  <c r="V41" i="14" a="1"/>
  <c r="V41" i="14" s="1"/>
  <c r="W38" i="14" a="1"/>
  <c r="W38" i="14" s="1"/>
  <c r="U36" i="14" a="1"/>
  <c r="U36" i="14" s="1"/>
  <c r="V33" i="14" a="1"/>
  <c r="V33" i="14" s="1"/>
  <c r="W30" i="14" a="1"/>
  <c r="W30" i="14" s="1"/>
  <c r="U28" i="14" a="1"/>
  <c r="U28" i="14" s="1"/>
  <c r="V25" i="14" a="1"/>
  <c r="V25" i="14" s="1"/>
  <c r="W22" i="14" a="1"/>
  <c r="W22" i="14" s="1"/>
  <c r="U20" i="14" a="1"/>
  <c r="U20" i="14" s="1"/>
  <c r="V17" i="14" a="1"/>
  <c r="V17" i="14" s="1"/>
  <c r="W14" i="14" a="1"/>
  <c r="W14" i="14" s="1"/>
  <c r="U12" i="14" a="1"/>
  <c r="U12" i="14" s="1"/>
  <c r="AM11" i="14" a="1"/>
  <c r="AM11" i="14" s="1"/>
  <c r="Z11" i="14" a="1"/>
  <c r="Z11" i="14" s="1"/>
  <c r="AJ39" i="14" a="1"/>
  <c r="AJ39" i="14" s="1"/>
  <c r="AC39" i="14" a="1"/>
  <c r="AC39" i="14" s="1"/>
  <c r="AF38" i="14" a="1"/>
  <c r="AF38" i="14" s="1"/>
  <c r="Y38" i="14" a="1"/>
  <c r="Y38" i="14" s="1"/>
  <c r="AJ37" i="14" a="1"/>
  <c r="AJ37" i="14" s="1"/>
  <c r="AC36" i="14" a="1"/>
  <c r="AC36" i="14" s="1"/>
  <c r="AL33" i="14" a="1"/>
  <c r="AL33" i="14" s="1"/>
  <c r="AR31" i="14" a="1"/>
  <c r="AR31" i="14" s="1"/>
  <c r="AJ29" i="14" a="1"/>
  <c r="AJ29" i="14" s="1"/>
  <c r="AQ26" i="14" a="1"/>
  <c r="AQ26" i="14" s="1"/>
  <c r="BD26" i="14" s="1"/>
  <c r="AO96" i="31"/>
  <c r="AP93" i="31"/>
  <c r="AQ133" i="31"/>
  <c r="AR130" i="31"/>
  <c r="AS92" i="31"/>
  <c r="AN171" i="31"/>
  <c r="AO176" i="31"/>
  <c r="AP173" i="31"/>
  <c r="AP165" i="31"/>
  <c r="AN133" i="31"/>
  <c r="AO95" i="31"/>
  <c r="AP127" i="31"/>
  <c r="AR124" i="31"/>
  <c r="AS99" i="31"/>
  <c r="AN178" i="31"/>
  <c r="AO175" i="31"/>
  <c r="AP172" i="31"/>
  <c r="AP164" i="31"/>
  <c r="AN97" i="31"/>
  <c r="AP99" i="31"/>
  <c r="AQ131" i="31"/>
  <c r="AS98" i="31"/>
  <c r="AN177" i="31"/>
  <c r="AO166" i="31"/>
  <c r="AP171" i="31"/>
  <c r="AO101" i="31"/>
  <c r="AP98" i="31"/>
  <c r="AP133" i="31"/>
  <c r="AP125" i="31"/>
  <c r="AQ95" i="31"/>
  <c r="AQ130" i="31"/>
  <c r="AR100" i="31"/>
  <c r="AR92" i="31"/>
  <c r="AN124" i="31"/>
  <c r="AN176" i="31"/>
  <c r="AN168" i="31"/>
  <c r="AO116" i="31"/>
  <c r="AO173" i="31"/>
  <c r="AO165" i="31"/>
  <c r="AP178" i="31"/>
  <c r="AP170" i="31"/>
  <c r="AQ162" i="31"/>
  <c r="AQ175" i="31"/>
  <c r="AQ167" i="31"/>
  <c r="AO94" i="31"/>
  <c r="AP126" i="31"/>
  <c r="AR101" i="31"/>
  <c r="AS133" i="31"/>
  <c r="AO117" i="31"/>
  <c r="AQ176" i="31"/>
  <c r="AO128" i="31"/>
  <c r="AS97" i="31"/>
  <c r="AO100" i="31"/>
  <c r="AP132" i="31"/>
  <c r="AQ129" i="31"/>
  <c r="AR134" i="31"/>
  <c r="AO115" i="31"/>
  <c r="AP177" i="31"/>
  <c r="AQ166" i="31"/>
  <c r="AP197" i="31"/>
  <c r="AP189" i="31"/>
  <c r="AP181" i="31"/>
  <c r="AP194" i="31"/>
  <c r="AP186" i="31"/>
  <c r="AN94" i="31"/>
  <c r="AN129" i="31"/>
  <c r="AO99" i="31"/>
  <c r="AO134" i="31"/>
  <c r="AO126" i="31"/>
  <c r="AP96" i="31"/>
  <c r="AP131" i="31"/>
  <c r="AQ101" i="31"/>
  <c r="AQ93" i="31"/>
  <c r="AQ128" i="31"/>
  <c r="AR98" i="31"/>
  <c r="AR133" i="31"/>
  <c r="AR125" i="31"/>
  <c r="AS95" i="31"/>
  <c r="AS130" i="31"/>
  <c r="AN174" i="31"/>
  <c r="AN166" i="31"/>
  <c r="AO114" i="31"/>
  <c r="AO171" i="31"/>
  <c r="AO163" i="31"/>
  <c r="AP176" i="31"/>
  <c r="AP168" i="31"/>
  <c r="AQ116" i="31"/>
  <c r="AQ173" i="31"/>
  <c r="AQ165" i="31"/>
  <c r="AN134" i="31"/>
  <c r="AN126" i="31"/>
  <c r="AP101" i="31"/>
  <c r="AQ98" i="31"/>
  <c r="AR95" i="31"/>
  <c r="AN114" i="31"/>
  <c r="AP116" i="31"/>
  <c r="AQ170" i="31"/>
  <c r="AN125" i="31"/>
  <c r="AP100" i="31"/>
  <c r="AP92" i="31"/>
  <c r="AQ132" i="31"/>
  <c r="AR129" i="31"/>
  <c r="AS126" i="31"/>
  <c r="AO162" i="31"/>
  <c r="AP115" i="31"/>
  <c r="AQ169" i="31"/>
  <c r="AO124" i="31"/>
  <c r="AP134" i="31"/>
  <c r="AR93" i="31"/>
  <c r="AS125" i="31"/>
  <c r="AO174" i="31"/>
  <c r="AQ168" i="31"/>
  <c r="AN96" i="31"/>
  <c r="AO93" i="31"/>
  <c r="AS132" i="31"/>
  <c r="AN95" i="31"/>
  <c r="AO92" i="31"/>
  <c r="AP97" i="31"/>
  <c r="AQ94" i="31"/>
  <c r="AR126" i="31"/>
  <c r="AS131" i="31"/>
  <c r="AN167" i="31"/>
  <c r="AO164" i="31"/>
  <c r="AQ174" i="31"/>
  <c r="AN101" i="31"/>
  <c r="AN93" i="31"/>
  <c r="AN128" i="31"/>
  <c r="AO98" i="31"/>
  <c r="AO133" i="31"/>
  <c r="AO125" i="31"/>
  <c r="AP95" i="31"/>
  <c r="AP130" i="31"/>
  <c r="AQ100" i="31"/>
  <c r="AQ92" i="31"/>
  <c r="AQ127" i="31"/>
  <c r="AR97" i="31"/>
  <c r="AR132" i="31"/>
  <c r="AS124" i="31"/>
  <c r="AS94" i="31"/>
  <c r="AS129" i="31"/>
  <c r="AN116" i="31"/>
  <c r="AN173" i="31"/>
  <c r="AN165" i="31"/>
  <c r="AO178" i="31"/>
  <c r="AO170" i="31"/>
  <c r="AP162" i="31"/>
  <c r="AP175" i="31"/>
  <c r="AP167" i="31"/>
  <c r="AQ115" i="31"/>
  <c r="AQ172" i="31"/>
  <c r="AQ164" i="31"/>
  <c r="AO131" i="31"/>
  <c r="AP128" i="31"/>
  <c r="AQ125" i="31"/>
  <c r="AS100" i="31"/>
  <c r="AS127" i="31"/>
  <c r="AN163" i="31"/>
  <c r="AO168" i="31"/>
  <c r="AN98" i="31"/>
  <c r="AO130" i="31"/>
  <c r="AQ97" i="31"/>
  <c r="AR94" i="31"/>
  <c r="AS134" i="31"/>
  <c r="AN170" i="31"/>
  <c r="AO167" i="31"/>
  <c r="AQ177" i="31"/>
  <c r="AO129" i="31"/>
  <c r="AQ96" i="31"/>
  <c r="AR128" i="31"/>
  <c r="AN169" i="31"/>
  <c r="AP114" i="31"/>
  <c r="AN131" i="31"/>
  <c r="AN130" i="31"/>
  <c r="AO127" i="31"/>
  <c r="AQ124" i="31"/>
  <c r="AR99" i="31"/>
  <c r="AS96" i="31"/>
  <c r="AN175" i="31"/>
  <c r="AO172" i="31"/>
  <c r="AP169" i="31"/>
  <c r="AN100" i="31"/>
  <c r="AN92" i="31"/>
  <c r="AN127" i="31"/>
  <c r="AO97" i="31"/>
  <c r="AO132" i="31"/>
  <c r="AP124" i="31"/>
  <c r="AP94" i="31"/>
  <c r="AP129" i="31"/>
  <c r="AQ99" i="31"/>
  <c r="AQ134" i="31"/>
  <c r="AQ126" i="31"/>
  <c r="AR96" i="31"/>
  <c r="AR131" i="31"/>
  <c r="AS101" i="31"/>
  <c r="AS93" i="31"/>
  <c r="AS128" i="31"/>
  <c r="AN115" i="31"/>
  <c r="AN172" i="31"/>
  <c r="AN164" i="31"/>
  <c r="AO177" i="31"/>
  <c r="AO169" i="31"/>
  <c r="AP117" i="31"/>
  <c r="AP174" i="31"/>
  <c r="AP166" i="31"/>
  <c r="AQ114" i="31"/>
  <c r="AQ171" i="31"/>
  <c r="AE138" i="29"/>
  <c r="AA66" i="29"/>
  <c r="AA58" i="29"/>
  <c r="AA50" i="29"/>
  <c r="AA42" i="29"/>
  <c r="AA34" i="29"/>
  <c r="AA26" i="29"/>
  <c r="AA18" i="29"/>
  <c r="AD154" i="29"/>
  <c r="AD151" i="29"/>
  <c r="AD148" i="29"/>
  <c r="AD143" i="29"/>
  <c r="AD127" i="29"/>
  <c r="AD121" i="29"/>
  <c r="AD108" i="29"/>
  <c r="AD95" i="29"/>
  <c r="AD89" i="29"/>
  <c r="AD63" i="29"/>
  <c r="AD25" i="29"/>
  <c r="AE148" i="29"/>
  <c r="AE63" i="29"/>
  <c r="AE25" i="29"/>
  <c r="AD160" i="29"/>
  <c r="AD159" i="29"/>
  <c r="AD76" i="29"/>
  <c r="AE127" i="29"/>
  <c r="AE89" i="29"/>
  <c r="AA128" i="29"/>
  <c r="AE154" i="29"/>
  <c r="AE151" i="29"/>
  <c r="AE114" i="29"/>
  <c r="AE57" i="29"/>
  <c r="AE50" i="29"/>
  <c r="AE31" i="29"/>
  <c r="AE18" i="29"/>
  <c r="AA153" i="29"/>
  <c r="AA137" i="29"/>
  <c r="AA113" i="29"/>
  <c r="AA64" i="29"/>
  <c r="AA144" i="29"/>
  <c r="AA96" i="29"/>
  <c r="AA32" i="29"/>
  <c r="AC19" i="29"/>
  <c r="AE76" i="29"/>
  <c r="AE157" i="29"/>
  <c r="AE143" i="29"/>
  <c r="AE121" i="29"/>
  <c r="AE108" i="29"/>
  <c r="AE95" i="29"/>
  <c r="AE82" i="29"/>
  <c r="AE44" i="29"/>
  <c r="AE160" i="29"/>
  <c r="AA145" i="29"/>
  <c r="AA129" i="29"/>
  <c r="AA121" i="29"/>
  <c r="AA105" i="29"/>
  <c r="AA97" i="29"/>
  <c r="AA89" i="29"/>
  <c r="AA81" i="29"/>
  <c r="AA73" i="29"/>
  <c r="AA65" i="29"/>
  <c r="AA57" i="29"/>
  <c r="AA49" i="29"/>
  <c r="AA41" i="29"/>
  <c r="AA33" i="29"/>
  <c r="AA25" i="29"/>
  <c r="AA17" i="29"/>
  <c r="AA102" i="29"/>
  <c r="AA160" i="29"/>
  <c r="AA152" i="29"/>
  <c r="AA158" i="29"/>
  <c r="AA134" i="29"/>
  <c r="AA70" i="29"/>
  <c r="AB80" i="29"/>
  <c r="AB48" i="29"/>
  <c r="AB102" i="29"/>
  <c r="AB151" i="29"/>
  <c r="AB119" i="29"/>
  <c r="AB95" i="29"/>
  <c r="AB63" i="29"/>
  <c r="AB31" i="29"/>
  <c r="AE158" i="29"/>
  <c r="AE152" i="29"/>
  <c r="AE147" i="29"/>
  <c r="AE137" i="29"/>
  <c r="AE106" i="29"/>
  <c r="AE102" i="29"/>
  <c r="AE98" i="29"/>
  <c r="AE94" i="29"/>
  <c r="AE90" i="29"/>
  <c r="AE86" i="29"/>
  <c r="AE80" i="29"/>
  <c r="AE71" i="29"/>
  <c r="AE69" i="29"/>
  <c r="AE66" i="29"/>
  <c r="AE59" i="29"/>
  <c r="AE55" i="29"/>
  <c r="AE51" i="29"/>
  <c r="AE46" i="29"/>
  <c r="AE41" i="29"/>
  <c r="AE37" i="29"/>
  <c r="AE33" i="29"/>
  <c r="AE29" i="29"/>
  <c r="AE21" i="29"/>
  <c r="AE16" i="29"/>
  <c r="AE13" i="29"/>
  <c r="AB126" i="29"/>
  <c r="AB78" i="29"/>
  <c r="AB46" i="29"/>
  <c r="AB22" i="29"/>
  <c r="AD157" i="29"/>
  <c r="AD152" i="29"/>
  <c r="AD144" i="29"/>
  <c r="AD139" i="29"/>
  <c r="AD135" i="29"/>
  <c r="AD133" i="29"/>
  <c r="AD132" i="29"/>
  <c r="AD131" i="29"/>
  <c r="AD129" i="29"/>
  <c r="AD126" i="29"/>
  <c r="AD125" i="29"/>
  <c r="AD124" i="29"/>
  <c r="AD123" i="29"/>
  <c r="AD122" i="29"/>
  <c r="AD120" i="29"/>
  <c r="AD119" i="29"/>
  <c r="AD118" i="29"/>
  <c r="AD117" i="29"/>
  <c r="AD116" i="29"/>
  <c r="AD115" i="29"/>
  <c r="AD114" i="29"/>
  <c r="AD113" i="29"/>
  <c r="AD112" i="29"/>
  <c r="AD111" i="29"/>
  <c r="AD110" i="29"/>
  <c r="AD109" i="29"/>
  <c r="AD107" i="29"/>
  <c r="AD106" i="29"/>
  <c r="AD105" i="29"/>
  <c r="AD104" i="29"/>
  <c r="AD103" i="29"/>
  <c r="AD101" i="29"/>
  <c r="AD100" i="29"/>
  <c r="AD99" i="29"/>
  <c r="AD98" i="29"/>
  <c r="AD97" i="29"/>
  <c r="AD96" i="29"/>
  <c r="AD94" i="29"/>
  <c r="AD93" i="29"/>
  <c r="AD92" i="29"/>
  <c r="AD91" i="29"/>
  <c r="AD90" i="29"/>
  <c r="AD88" i="29"/>
  <c r="AD87" i="29"/>
  <c r="AD86" i="29"/>
  <c r="AD85" i="29"/>
  <c r="AD84" i="29"/>
  <c r="AD83" i="29"/>
  <c r="AD82" i="29"/>
  <c r="AD81" i="29"/>
  <c r="AD80" i="29"/>
  <c r="AD79" i="29"/>
  <c r="AD73" i="29"/>
  <c r="AD60" i="29"/>
  <c r="AD54" i="29"/>
  <c r="AD47" i="29"/>
  <c r="AD41" i="29"/>
  <c r="AD28" i="29"/>
  <c r="AD22" i="29"/>
  <c r="AD15" i="29"/>
  <c r="AC83" i="29"/>
  <c r="AD70" i="29"/>
  <c r="AB112" i="29"/>
  <c r="AB56" i="29"/>
  <c r="AB16" i="29"/>
  <c r="AB38" i="29"/>
  <c r="AB159" i="29"/>
  <c r="AB127" i="29"/>
  <c r="AB87" i="29"/>
  <c r="AB39" i="29"/>
  <c r="AE155" i="29"/>
  <c r="AE150" i="29"/>
  <c r="AE144" i="29"/>
  <c r="AE139" i="29"/>
  <c r="AE134" i="29"/>
  <c r="AE131" i="29"/>
  <c r="AE128" i="29"/>
  <c r="AE125" i="29"/>
  <c r="AE122" i="29"/>
  <c r="AE119" i="29"/>
  <c r="AE116" i="29"/>
  <c r="AE111" i="29"/>
  <c r="AE107" i="29"/>
  <c r="AE103" i="29"/>
  <c r="AE99" i="29"/>
  <c r="AE93" i="29"/>
  <c r="AE88" i="29"/>
  <c r="AE85" i="29"/>
  <c r="AE77" i="29"/>
  <c r="AE72" i="29"/>
  <c r="AE68" i="29"/>
  <c r="AE62" i="29"/>
  <c r="AE58" i="29"/>
  <c r="AE54" i="29"/>
  <c r="AE49" i="29"/>
  <c r="AE45" i="29"/>
  <c r="AE40" i="29"/>
  <c r="AE34" i="29"/>
  <c r="AE27" i="29"/>
  <c r="AE22" i="29"/>
  <c r="AE17" i="29"/>
  <c r="AE14" i="29"/>
  <c r="AB142" i="29"/>
  <c r="AB110" i="29"/>
  <c r="AD156" i="29"/>
  <c r="AD153" i="29"/>
  <c r="AD147" i="29"/>
  <c r="AD142" i="29"/>
  <c r="AD138" i="29"/>
  <c r="AD130" i="29"/>
  <c r="AA104" i="29"/>
  <c r="AA80" i="29"/>
  <c r="AA48" i="29"/>
  <c r="AA16" i="29"/>
  <c r="AB157" i="29"/>
  <c r="AB133" i="29"/>
  <c r="AB109" i="29"/>
  <c r="AB85" i="29"/>
  <c r="AB53" i="29"/>
  <c r="AB37" i="29"/>
  <c r="AB21" i="29"/>
  <c r="AC160" i="29"/>
  <c r="AC28" i="29"/>
  <c r="AC60" i="29"/>
  <c r="AC41" i="29"/>
  <c r="AC73" i="29"/>
  <c r="AC22" i="29"/>
  <c r="AC54" i="29"/>
  <c r="AC35" i="29"/>
  <c r="AC67" i="29"/>
  <c r="AC157" i="29"/>
  <c r="AC156" i="29"/>
  <c r="AC155" i="29"/>
  <c r="AC154" i="29"/>
  <c r="AC153" i="29"/>
  <c r="AC152" i="29"/>
  <c r="AC150" i="29"/>
  <c r="AC149" i="29"/>
  <c r="AC147" i="29"/>
  <c r="AC146" i="29"/>
  <c r="AC145" i="29"/>
  <c r="AC144" i="29"/>
  <c r="AC143" i="29"/>
  <c r="AC142" i="29"/>
  <c r="AC141" i="29"/>
  <c r="AC140" i="29"/>
  <c r="AC139" i="29"/>
  <c r="AC138" i="29"/>
  <c r="AC137" i="29"/>
  <c r="AC136" i="29"/>
  <c r="AC135" i="29"/>
  <c r="AC134" i="29"/>
  <c r="AC131" i="29"/>
  <c r="AC124" i="29"/>
  <c r="AC118" i="29"/>
  <c r="AC105" i="29"/>
  <c r="AC99" i="29"/>
  <c r="AC92" i="29"/>
  <c r="AC86" i="29"/>
  <c r="AB83" i="29"/>
  <c r="AC70" i="29"/>
  <c r="AD57" i="29"/>
  <c r="AB19" i="29"/>
  <c r="AB120" i="29"/>
  <c r="AB88" i="29"/>
  <c r="AB24" i="29"/>
  <c r="AB135" i="29"/>
  <c r="AB103" i="29"/>
  <c r="AB71" i="29"/>
  <c r="AB47" i="29"/>
  <c r="AB23" i="29"/>
  <c r="AE153" i="29"/>
  <c r="AE149" i="29"/>
  <c r="AE145" i="29"/>
  <c r="AE141" i="29"/>
  <c r="AE135" i="29"/>
  <c r="AE132" i="29"/>
  <c r="AE129" i="29"/>
  <c r="AE126" i="29"/>
  <c r="AE123" i="29"/>
  <c r="AE118" i="29"/>
  <c r="AE115" i="29"/>
  <c r="AE112" i="29"/>
  <c r="AE109" i="29"/>
  <c r="AE104" i="29"/>
  <c r="AE100" i="29"/>
  <c r="AE96" i="29"/>
  <c r="AE92" i="29"/>
  <c r="AE87" i="29"/>
  <c r="AE83" i="29"/>
  <c r="AE79" i="29"/>
  <c r="AE75" i="29"/>
  <c r="AE73" i="29"/>
  <c r="AE67" i="29"/>
  <c r="AE64" i="29"/>
  <c r="AE60" i="29"/>
  <c r="AE56" i="29"/>
  <c r="AE52" i="29"/>
  <c r="AE47" i="29"/>
  <c r="AE42" i="29"/>
  <c r="AE38" i="29"/>
  <c r="AE35" i="29"/>
  <c r="AE30" i="29"/>
  <c r="AE26" i="29"/>
  <c r="AE23" i="29"/>
  <c r="AE19" i="29"/>
  <c r="AE15" i="29"/>
  <c r="AB86" i="29"/>
  <c r="AB54" i="29"/>
  <c r="AB14" i="29"/>
  <c r="AD158" i="29"/>
  <c r="AD149" i="29"/>
  <c r="AD146" i="29"/>
  <c r="AD141" i="29"/>
  <c r="AD137" i="29"/>
  <c r="AD134" i="29"/>
  <c r="AA136" i="29"/>
  <c r="AA112" i="29"/>
  <c r="AA88" i="29"/>
  <c r="AA56" i="29"/>
  <c r="AA24" i="29"/>
  <c r="AB141" i="29"/>
  <c r="AB117" i="29"/>
  <c r="AB93" i="29"/>
  <c r="AB69" i="29"/>
  <c r="AA159" i="29"/>
  <c r="AA143" i="29"/>
  <c r="AA135" i="29"/>
  <c r="AA127" i="29"/>
  <c r="AA119" i="29"/>
  <c r="AA111" i="29"/>
  <c r="AA103" i="29"/>
  <c r="AA95" i="29"/>
  <c r="AA87" i="29"/>
  <c r="AA79" i="29"/>
  <c r="AA71" i="29"/>
  <c r="AA63" i="29"/>
  <c r="AA55" i="29"/>
  <c r="AA47" i="29"/>
  <c r="AA39" i="29"/>
  <c r="AA31" i="29"/>
  <c r="AA23" i="29"/>
  <c r="AA15" i="29"/>
  <c r="AB156" i="29"/>
  <c r="AB140" i="29"/>
  <c r="AB132" i="29"/>
  <c r="AC121" i="29"/>
  <c r="AC57" i="29"/>
  <c r="AD44" i="29"/>
  <c r="AB136" i="29"/>
  <c r="AB104" i="29"/>
  <c r="AB72" i="29"/>
  <c r="AB40" i="29"/>
  <c r="AB143" i="29"/>
  <c r="AB111" i="29"/>
  <c r="AB79" i="29"/>
  <c r="AB55" i="29"/>
  <c r="AB15" i="29"/>
  <c r="AE159" i="29"/>
  <c r="AE156" i="29"/>
  <c r="AE146" i="29"/>
  <c r="AE142" i="29"/>
  <c r="AE140" i="29"/>
  <c r="AE136" i="29"/>
  <c r="AE133" i="29"/>
  <c r="AE130" i="29"/>
  <c r="AE124" i="29"/>
  <c r="AE120" i="29"/>
  <c r="AE117" i="29"/>
  <c r="AE113" i="29"/>
  <c r="AE110" i="29"/>
  <c r="AE105" i="29"/>
  <c r="AE101" i="29"/>
  <c r="AE97" i="29"/>
  <c r="AE91" i="29"/>
  <c r="AE84" i="29"/>
  <c r="AE81" i="29"/>
  <c r="AE78" i="29"/>
  <c r="AE74" i="29"/>
  <c r="AE70" i="29"/>
  <c r="AE65" i="29"/>
  <c r="AE61" i="29"/>
  <c r="AE53" i="29"/>
  <c r="AE48" i="29"/>
  <c r="AE43" i="29"/>
  <c r="AE39" i="29"/>
  <c r="AE36" i="29"/>
  <c r="AE32" i="29"/>
  <c r="AE28" i="29"/>
  <c r="AE24" i="29"/>
  <c r="AE20" i="29"/>
  <c r="AE12" i="29"/>
  <c r="AB148" i="29"/>
  <c r="AB150" i="29"/>
  <c r="AB118" i="29"/>
  <c r="AB94" i="29"/>
  <c r="AB62" i="29"/>
  <c r="AB30" i="29"/>
  <c r="AD155" i="29"/>
  <c r="AD150" i="29"/>
  <c r="AD145" i="29"/>
  <c r="AD140" i="29"/>
  <c r="AD136" i="29"/>
  <c r="AD128" i="29"/>
  <c r="AA120" i="29"/>
  <c r="AA72" i="29"/>
  <c r="AA40" i="29"/>
  <c r="AB149" i="29"/>
  <c r="AB125" i="29"/>
  <c r="AB101" i="29"/>
  <c r="AB77" i="29"/>
  <c r="AB61" i="29"/>
  <c r="AB45" i="29"/>
  <c r="AB29" i="29"/>
  <c r="AB13" i="29"/>
  <c r="AA151" i="29"/>
  <c r="AA150" i="29"/>
  <c r="AA142" i="29"/>
  <c r="AA126" i="29"/>
  <c r="AA118" i="29"/>
  <c r="AA110" i="29"/>
  <c r="AA94" i="29"/>
  <c r="AA86" i="29"/>
  <c r="AA78" i="29"/>
  <c r="AA62" i="29"/>
  <c r="AA54" i="29"/>
  <c r="AA46" i="29"/>
  <c r="AA30" i="29"/>
  <c r="AA22" i="29"/>
  <c r="AB131" i="29"/>
  <c r="AB99" i="29"/>
  <c r="AB67" i="29"/>
  <c r="AB35" i="29"/>
  <c r="AC108" i="29"/>
  <c r="AC44" i="29"/>
  <c r="AD31" i="29"/>
  <c r="AD78" i="29"/>
  <c r="AD77" i="29"/>
  <c r="AD75" i="29"/>
  <c r="AD74" i="29"/>
  <c r="AD72" i="29"/>
  <c r="AD71" i="29"/>
  <c r="AD69" i="29"/>
  <c r="AD68" i="29"/>
  <c r="AD67" i="29"/>
  <c r="AD66" i="29"/>
  <c r="AD65" i="29"/>
  <c r="AD64" i="29"/>
  <c r="AD62" i="29"/>
  <c r="AD61" i="29"/>
  <c r="AD59" i="29"/>
  <c r="AD58" i="29"/>
  <c r="AD56" i="29"/>
  <c r="AD55" i="29"/>
  <c r="AD53" i="29"/>
  <c r="AD52" i="29"/>
  <c r="AD51" i="29"/>
  <c r="AD50" i="29"/>
  <c r="AD49" i="29"/>
  <c r="AD48" i="29"/>
  <c r="AD46" i="29"/>
  <c r="AD45" i="29"/>
  <c r="AD43" i="29"/>
  <c r="AD42" i="29"/>
  <c r="AD40" i="29"/>
  <c r="AD39" i="29"/>
  <c r="AD37" i="29"/>
  <c r="AD36" i="29"/>
  <c r="AD35" i="29"/>
  <c r="AD34" i="29"/>
  <c r="AD33" i="29"/>
  <c r="AD32" i="29"/>
  <c r="AD30" i="29"/>
  <c r="AD29" i="29"/>
  <c r="AD27" i="29"/>
  <c r="AD26" i="29"/>
  <c r="AD24" i="29"/>
  <c r="AD23" i="29"/>
  <c r="AD21" i="29"/>
  <c r="AD20" i="29"/>
  <c r="AD19" i="29"/>
  <c r="AD18" i="29"/>
  <c r="AD17" i="29"/>
  <c r="AD16" i="29"/>
  <c r="AD14" i="29"/>
  <c r="AD13" i="29"/>
  <c r="AD12" i="29"/>
  <c r="AC132" i="29"/>
  <c r="AC130" i="29"/>
  <c r="AC129" i="29"/>
  <c r="AC128" i="29"/>
  <c r="AC127" i="29"/>
  <c r="AC126" i="29"/>
  <c r="AC125" i="29"/>
  <c r="AC123" i="29"/>
  <c r="AC122" i="29"/>
  <c r="AC120" i="29"/>
  <c r="AC119" i="29"/>
  <c r="AC117" i="29"/>
  <c r="AC116" i="29"/>
  <c r="AC114" i="29"/>
  <c r="AC113" i="29"/>
  <c r="AC112" i="29"/>
  <c r="AC111" i="29"/>
  <c r="AC110" i="29"/>
  <c r="AC109" i="29"/>
  <c r="AC107" i="29"/>
  <c r="AC106" i="29"/>
  <c r="AC104" i="29"/>
  <c r="AC103" i="29"/>
  <c r="AC101" i="29"/>
  <c r="AC100" i="29"/>
  <c r="AC98" i="29"/>
  <c r="AC97" i="29"/>
  <c r="AC96" i="29"/>
  <c r="AC95" i="29"/>
  <c r="AC94" i="29"/>
  <c r="AC93" i="29"/>
  <c r="AC91" i="29"/>
  <c r="AC90" i="29"/>
  <c r="AC88" i="29"/>
  <c r="AC87" i="29"/>
  <c r="AC85" i="29"/>
  <c r="AC84" i="29"/>
  <c r="AC82" i="29"/>
  <c r="AC81" i="29"/>
  <c r="AC80" i="29"/>
  <c r="AC79" i="29"/>
  <c r="AC78" i="29"/>
  <c r="AC77" i="29"/>
  <c r="AC75" i="29"/>
  <c r="AC68" i="29"/>
  <c r="AC65" i="29"/>
  <c r="AC62" i="29"/>
  <c r="AC59" i="29"/>
  <c r="AC52" i="29"/>
  <c r="AC49" i="29"/>
  <c r="AC46" i="29"/>
  <c r="AC43" i="29"/>
  <c r="AC36" i="29"/>
  <c r="AC33" i="29"/>
  <c r="AC30" i="29"/>
  <c r="AC27" i="29"/>
  <c r="AC20" i="29"/>
  <c r="AC17" i="29"/>
  <c r="AC14" i="29"/>
  <c r="AB124" i="29"/>
  <c r="AB116" i="29"/>
  <c r="AB108" i="29"/>
  <c r="AB100" i="29"/>
  <c r="AB92" i="29"/>
  <c r="AB84" i="29"/>
  <c r="AB76" i="29"/>
  <c r="AB68" i="29"/>
  <c r="AB60" i="29"/>
  <c r="AB52" i="29"/>
  <c r="AB44" i="29"/>
  <c r="AB36" i="29"/>
  <c r="AB28" i="29"/>
  <c r="AB20" i="29"/>
  <c r="AB12" i="29"/>
  <c r="AA14" i="29"/>
  <c r="AB147" i="29"/>
  <c r="AB123" i="29"/>
  <c r="AB107" i="29"/>
  <c r="AB91" i="29"/>
  <c r="AB75" i="29"/>
  <c r="AB59" i="29"/>
  <c r="AB43" i="29"/>
  <c r="AB27" i="29"/>
  <c r="AC74" i="29"/>
  <c r="AC72" i="29"/>
  <c r="AC71" i="29"/>
  <c r="AC69" i="29"/>
  <c r="AC66" i="29"/>
  <c r="AC64" i="29"/>
  <c r="AC63" i="29"/>
  <c r="AC61" i="29"/>
  <c r="AC58" i="29"/>
  <c r="AC56" i="29"/>
  <c r="AC55" i="29"/>
  <c r="AC53" i="29"/>
  <c r="AC50" i="29"/>
  <c r="AC48" i="29"/>
  <c r="AC47" i="29"/>
  <c r="AC45" i="29"/>
  <c r="AC42" i="29"/>
  <c r="AC40" i="29"/>
  <c r="AC39" i="29"/>
  <c r="AC37" i="29"/>
  <c r="AC34" i="29"/>
  <c r="AC32" i="29"/>
  <c r="AC31" i="29"/>
  <c r="AC29" i="29"/>
  <c r="AC26" i="29"/>
  <c r="AC24" i="29"/>
  <c r="AC23" i="29"/>
  <c r="AC21" i="29"/>
  <c r="AC18" i="29"/>
  <c r="AC16" i="29"/>
  <c r="AC15" i="29"/>
  <c r="AC13" i="29"/>
  <c r="AC12" i="29"/>
  <c r="BE43" i="14" l="1"/>
  <c r="BC41" i="14"/>
  <c r="BD39" i="14"/>
  <c r="BE13" i="14"/>
  <c r="BD15" i="14"/>
  <c r="BC31" i="14"/>
  <c r="BB14" i="14"/>
  <c r="BB31" i="14"/>
  <c r="BB35" i="14"/>
  <c r="BB30" i="14"/>
  <c r="BE23" i="14"/>
  <c r="BD17" i="14"/>
  <c r="BC30" i="14"/>
  <c r="BD43" i="14"/>
  <c r="BC38" i="14"/>
  <c r="BD34" i="14"/>
  <c r="BC43" i="14"/>
  <c r="BC14" i="14"/>
  <c r="BD23" i="14"/>
  <c r="BE18" i="14"/>
  <c r="BD33" i="14"/>
  <c r="BE17" i="14"/>
  <c r="BE34" i="14"/>
  <c r="BD18" i="14"/>
  <c r="BE39" i="14"/>
  <c r="BC13" i="14"/>
  <c r="BC27" i="14"/>
  <c r="BB32" i="14"/>
  <c r="D183" i="37"/>
  <c r="D182" i="37"/>
  <c r="E189" i="37" s="1"/>
  <c r="F177" i="37"/>
  <c r="BC26" i="14"/>
  <c r="BE15" i="14"/>
  <c r="BE41" i="14"/>
  <c r="BD27" i="14"/>
  <c r="BD12" i="14"/>
  <c r="BE22" i="14"/>
  <c r="BB27" i="14"/>
  <c r="BB41" i="14"/>
  <c r="BD37" i="14"/>
  <c r="BE16" i="14"/>
  <c r="BD40" i="14"/>
  <c r="BD32" i="14"/>
  <c r="BE19" i="14"/>
  <c r="BE28" i="14"/>
  <c r="BE20" i="14"/>
  <c r="BB42" i="14"/>
  <c r="BD24" i="14"/>
  <c r="BD42" i="14"/>
  <c r="BD11" i="14"/>
  <c r="BC22" i="14"/>
  <c r="BE42" i="14"/>
  <c r="BE29" i="14"/>
  <c r="BD29" i="14"/>
  <c r="BE11" i="14"/>
  <c r="BC42" i="14"/>
  <c r="BC15" i="14"/>
  <c r="BB39" i="14"/>
  <c r="BE24" i="14"/>
  <c r="BD21" i="14"/>
  <c r="BD19" i="14"/>
  <c r="BC33" i="14"/>
  <c r="BB33" i="14"/>
  <c r="BE26" i="14"/>
  <c r="BE40" i="14"/>
  <c r="BE38" i="14"/>
  <c r="BC17" i="14"/>
  <c r="BB15" i="14"/>
  <c r="BB25" i="14"/>
  <c r="BE35" i="14"/>
  <c r="BD14" i="14"/>
  <c r="BE30" i="14"/>
  <c r="BC24" i="14"/>
  <c r="BC34" i="14"/>
  <c r="BB24" i="14"/>
  <c r="BB40" i="14"/>
  <c r="BB38" i="14"/>
  <c r="BB20" i="14"/>
  <c r="BD35" i="14"/>
  <c r="BE14" i="14"/>
  <c r="BB26" i="14"/>
  <c r="BB19" i="14"/>
  <c r="BB11" i="14"/>
  <c r="BD31" i="14"/>
  <c r="BE31" i="14"/>
  <c r="BD16" i="14"/>
  <c r="BC35" i="14"/>
  <c r="BB37" i="14"/>
  <c r="BC11" i="14"/>
  <c r="BD30" i="14"/>
  <c r="BD25" i="14"/>
  <c r="BC25" i="14"/>
  <c r="BB23" i="14"/>
  <c r="BB18" i="14"/>
  <c r="BB34" i="14"/>
  <c r="BE36" i="14"/>
  <c r="BE21" i="14"/>
  <c r="BC19" i="14"/>
  <c r="BB13" i="14"/>
  <c r="BD36" i="14"/>
  <c r="BC37" i="14"/>
  <c r="BB22" i="14"/>
  <c r="BB12" i="14"/>
  <c r="BB17" i="14"/>
  <c r="L33" i="68"/>
  <c r="L42" i="68" l="1"/>
  <c r="L47" i="68" s="1"/>
  <c r="P33" i="68"/>
  <c r="P42" i="68" s="1"/>
  <c r="P47" i="68" s="1"/>
  <c r="P55" i="68" l="1"/>
  <c r="P43" i="68"/>
  <c r="P44" i="68" s="1"/>
  <c r="P9" i="68" s="1"/>
  <c r="L55" i="68"/>
  <c r="L43" i="68"/>
  <c r="L44" i="68" s="1"/>
  <c r="L9" i="68" s="1"/>
  <c r="L8" i="68" l="1"/>
  <c r="P8" i="68"/>
  <c r="D20" i="23"/>
  <c r="E20" i="23"/>
  <c r="E19" i="23"/>
  <c r="H20" i="23"/>
  <c r="J20" i="23" s="1"/>
  <c r="I20" i="2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<sst xmlns="http://schemas.openxmlformats.org/spreadsheetml/2006/main" count="29500" uniqueCount="1823">
  <si>
    <t>Wohnnebenkosten</t>
  </si>
  <si>
    <t>Baukosten</t>
  </si>
  <si>
    <t>Inflation</t>
  </si>
  <si>
    <t>Q1</t>
  </si>
  <si>
    <t>Q2</t>
  </si>
  <si>
    <t>Q3</t>
  </si>
  <si>
    <t>Q4</t>
  </si>
  <si>
    <t>Residential yields (German cities)</t>
  </si>
  <si>
    <t>Residential yields (Big-7-Städte)</t>
  </si>
  <si>
    <t>Long-term government yields</t>
  </si>
  <si>
    <t>Quartal</t>
  </si>
  <si>
    <t>Jahr</t>
  </si>
  <si>
    <t>Reale Nachfrage</t>
  </si>
  <si>
    <t>Reales Angebot</t>
  </si>
  <si>
    <t>Kerninflation</t>
  </si>
  <si>
    <t>Renditeentwicklungen</t>
  </si>
  <si>
    <t xml:space="preserve">Baugenehmigungen </t>
  </si>
  <si>
    <t>Haushalte</t>
  </si>
  <si>
    <t>Altersstruktur</t>
  </si>
  <si>
    <t>Demografie</t>
  </si>
  <si>
    <t>Fertigstellungslücke</t>
  </si>
  <si>
    <t>Stimmungsindex Finanzierung</t>
  </si>
  <si>
    <t>Swap rates</t>
  </si>
  <si>
    <t>Arbeitslosenquote</t>
  </si>
  <si>
    <t>Arbeitsmarkt</t>
  </si>
  <si>
    <t>Erwerbstätige</t>
  </si>
  <si>
    <t>Auftragseingang (Bauhauptgewerbe)</t>
  </si>
  <si>
    <t>Private Konsumausgaben</t>
  </si>
  <si>
    <t>BIP-Wachstumsprognose</t>
  </si>
  <si>
    <t>Wohnnebenkosten Bestandteile</t>
  </si>
  <si>
    <t>Mietentwicklung</t>
  </si>
  <si>
    <t>Preisentwicklung</t>
  </si>
  <si>
    <t>Entwicklung Kreditvolumen</t>
  </si>
  <si>
    <t>Hypothekenzinssätze (nach Laufzeiten)</t>
  </si>
  <si>
    <t>Hypotheken nach Anteilen</t>
  </si>
  <si>
    <t>Baulandpreise</t>
  </si>
  <si>
    <t>Stimmungsindex Projektentwickler</t>
  </si>
  <si>
    <t>Wirtschaft</t>
  </si>
  <si>
    <t>EZB-Leitzins</t>
  </si>
  <si>
    <t>Baupreisindizes nach Kategorien</t>
  </si>
  <si>
    <t>Baukosten Wohngebäude</t>
  </si>
  <si>
    <t>GENESIS-Tabelle: 61511-0001</t>
  </si>
  <si>
    <t>Kauffälle, Veräußerte Fläche, Kaufsumme, Durchschnittlicher</t>
  </si>
  <si>
    <t>Kaufwert für Bauland: Deutschland, Quartale, Art der</t>
  </si>
  <si>
    <t>Baufläche, Art des Grundstücks</t>
  </si>
  <si>
    <t>Statistik der Kaufwerte für Bauland</t>
  </si>
  <si>
    <t>Deutschland</t>
  </si>
  <si>
    <t>1. Quartal</t>
  </si>
  <si>
    <t>2. Quartal</t>
  </si>
  <si>
    <t>3. Quartal</t>
  </si>
  <si>
    <t>4. Quartal</t>
  </si>
  <si>
    <t>Kauffälle</t>
  </si>
  <si>
    <t>Veräußerte Fläche</t>
  </si>
  <si>
    <t>Kaufsumme</t>
  </si>
  <si>
    <t>Durchschnittlicher Kaufwert</t>
  </si>
  <si>
    <t>Anzahl</t>
  </si>
  <si>
    <t>1000 qm</t>
  </si>
  <si>
    <t>EUR/qm</t>
  </si>
  <si>
    <t>Wohnbaufläche</t>
  </si>
  <si>
    <t>Wohnbauland</t>
  </si>
  <si>
    <t>Baureifes Land</t>
  </si>
  <si>
    <t>Rohbauland</t>
  </si>
  <si>
    <t>Wirtschaftlich genutztes Bauland</t>
  </si>
  <si>
    <t>Sonstiges Bauland</t>
  </si>
  <si>
    <t>Insgesamt</t>
  </si>
  <si>
    <t>Wohnbaufläche, geschlossene Bauweise</t>
  </si>
  <si>
    <t>-</t>
  </si>
  <si>
    <t>Wohnbaufläche, offene Bauweise</t>
  </si>
  <si>
    <t>Gemischte Baufläche</t>
  </si>
  <si>
    <t>Gewerbliche Baufläche</t>
  </si>
  <si>
    <t>Sonderbaufläche</t>
  </si>
  <si>
    <t>...</t>
  </si>
  <si>
    <t>1 Quartal</t>
  </si>
  <si>
    <t>2 Quartal</t>
  </si>
  <si>
    <t>3 Quartal</t>
  </si>
  <si>
    <t>4 Quartal</t>
  </si>
  <si>
    <t>Tsd EUR</t>
  </si>
  <si>
    <t>Baupreisindizes: Deutschland, Berichtsmonat im Quartal,</t>
  </si>
  <si>
    <t>Messzahlen mit/ohne Umsatzsteuer, Instandhaltung von</t>
  </si>
  <si>
    <t>Wohngebäuden, Bauarbeiten (Instandhaltung)</t>
  </si>
  <si>
    <t>Preisindizes für die Bauwirtschaft</t>
  </si>
  <si>
    <t>Baupreisindizes (2015=100)</t>
  </si>
  <si>
    <t>Februar</t>
  </si>
  <si>
    <t>Mai</t>
  </si>
  <si>
    <t>August</t>
  </si>
  <si>
    <t>November</t>
  </si>
  <si>
    <t>Indizes einschließlich Umsatzsteuer</t>
  </si>
  <si>
    <t>Indizes ohne Umsatzsteuer</t>
  </si>
  <si>
    <t>Wohngebäude ohne Schönheitsreparaturen</t>
  </si>
  <si>
    <t>Instandhaltungsleistungen</t>
  </si>
  <si>
    <t>Erdarbeiten</t>
  </si>
  <si>
    <t>Entwässerungskanalarbeiten</t>
  </si>
  <si>
    <t>Mauerarbeiten</t>
  </si>
  <si>
    <t>Betonarbeiten</t>
  </si>
  <si>
    <t>Zimmer und Holzbauarbeiten</t>
  </si>
  <si>
    <t>Stahlbauarbeiten</t>
  </si>
  <si>
    <t>Abdichtungsarbeiten</t>
  </si>
  <si>
    <t>Dachdeckungs und Dachabdichtungsarbeiten</t>
  </si>
  <si>
    <t>Klempnerarbeiten</t>
  </si>
  <si>
    <t>Gerüstarbeiten</t>
  </si>
  <si>
    <t>Naturwerksteinarbeiten</t>
  </si>
  <si>
    <t>Betonwerksteinarbeiten</t>
  </si>
  <si>
    <t>Putz und Stuckarbeiten</t>
  </si>
  <si>
    <t>WärmedämmVerbundsysteme</t>
  </si>
  <si>
    <t>Trockenbauarbeiten</t>
  </si>
  <si>
    <t>Vorgehängte hinterlüftete Fassaden</t>
  </si>
  <si>
    <t>Fliesen und Plattenarbeiten</t>
  </si>
  <si>
    <t>Estricharbeiten</t>
  </si>
  <si>
    <t>Tischlerarbeiten</t>
  </si>
  <si>
    <t>Rollladenarbeiten</t>
  </si>
  <si>
    <t>Metallbauarbeiten</t>
  </si>
  <si>
    <t>Verglasungsarbeiten</t>
  </si>
  <si>
    <t>Maler und Lackierarbeiten, Beschichtungen</t>
  </si>
  <si>
    <t>Bodenbelagarbeiten</t>
  </si>
  <si>
    <t>Tapezierarbeiten</t>
  </si>
  <si>
    <t>Raumlufttechnische Anlagen</t>
  </si>
  <si>
    <t>Heiz und zentrale Wassererwärmungsanlagen</t>
  </si>
  <si>
    <t>Gas, Wasser und Entwässerungsanl. innerh. v.Geb.</t>
  </si>
  <si>
    <t>Nieder und Mittelspannungsanlagen bis 36 kV</t>
  </si>
  <si>
    <t>Gebäudeautomation</t>
  </si>
  <si>
    <t>Blitzschutzanlagen</t>
  </si>
  <si>
    <t>Dämm und Brandschutzarbeiten an techn. Anlagen</t>
  </si>
  <si>
    <t>Schönheitsreparaturen in einer Wohnung</t>
  </si>
  <si>
    <t>GENESIS-Tabelle: 61261-0014</t>
  </si>
  <si>
    <t>Baukostenindizes für Wohngebäude: Deutschland, Quartale,</t>
  </si>
  <si>
    <t>Art der Baukosten</t>
  </si>
  <si>
    <t>Baukosten insgesamt</t>
  </si>
  <si>
    <t>Materialkosten</t>
  </si>
  <si>
    <t>Arbeitskosten</t>
  </si>
  <si>
    <t>GENESIS-Tabelle: 61261-0002</t>
  </si>
  <si>
    <t>Messzahlen mit/ohne Umsatzsteuer, Gebäudearten,</t>
  </si>
  <si>
    <t>Bauarbeiten (Hochbau)</t>
  </si>
  <si>
    <t>Wohngebäude</t>
  </si>
  <si>
    <t>Bauleistungen am Bauwerk</t>
  </si>
  <si>
    <t>Rohbauarbeiten</t>
  </si>
  <si>
    <t>Verbauarbeiten</t>
  </si>
  <si>
    <t>Ramm-, Rüttel- und Pressarbeiten</t>
  </si>
  <si>
    <t>Zimmer- und Holzbauarbeiten</t>
  </si>
  <si>
    <t>Dachdeckungs- und Dachabdichtungsarbeiten</t>
  </si>
  <si>
    <t>Ausbauarbeiten</t>
  </si>
  <si>
    <t>Putz- und Stuckarbeiten</t>
  </si>
  <si>
    <t>Wärmedämm-Verbundsysteme</t>
  </si>
  <si>
    <t>Fliesen- und Plattenarbeiten</t>
  </si>
  <si>
    <t>Parkett- und Holzpflasterarbeiten</t>
  </si>
  <si>
    <t>Maler- und Lackierarbeiten, Beschichtungen</t>
  </si>
  <si>
    <t>Korrosionsschutzarbeiten an Stahlbauten</t>
  </si>
  <si>
    <t>Heiz- und zentrale Wassererwärmungsanlagen</t>
  </si>
  <si>
    <t>Gas-, Wasser- und Entwässerungsanl. innerh. v.Geb.</t>
  </si>
  <si>
    <t>Nieder- und Mittelspannungsanlagen bis 36 kV</t>
  </si>
  <si>
    <t>Aufzugsanl., Fahrtreppen, Fahrsteige, Förderanl.</t>
  </si>
  <si>
    <t>Dämm- und Brandschutzarbeiten an techn. Anlagen</t>
  </si>
  <si>
    <t>Bürogebäude</t>
  </si>
  <si>
    <t>Gewerbliche Betriebsgebäude</t>
  </si>
  <si>
    <t>GENESIS-Tabelle: 61262-0002</t>
  </si>
  <si>
    <t>Häuserpreisindex: Deutschland, Quartale</t>
  </si>
  <si>
    <t>Preisindizes für Wohnimmobilien</t>
  </si>
  <si>
    <t>Häuserpreisindex</t>
  </si>
  <si>
    <t>2015=100</t>
  </si>
  <si>
    <t xml:space="preserve">     Neu erstellte Wohnimmobilien</t>
  </si>
  <si>
    <t xml:space="preserve">     Bestehende Wohnimmobilien</t>
  </si>
  <si>
    <t>Hypothekenzinssätze (Refi-Differenzen)</t>
  </si>
  <si>
    <t>Abwasserentsorgung</t>
  </si>
  <si>
    <t>Nettokaltmiete</t>
  </si>
  <si>
    <t>Wasserversorgung</t>
  </si>
  <si>
    <t>Müllabfuhr</t>
  </si>
  <si>
    <t>Andere Wohnungsdienstleistungen</t>
  </si>
  <si>
    <t>Erzeugnisse für Instandhaltung</t>
  </si>
  <si>
    <t>Strom</t>
  </si>
  <si>
    <t>Fernwärme u.a.</t>
  </si>
  <si>
    <t>Heizöl</t>
  </si>
  <si>
    <t>Gas</t>
  </si>
  <si>
    <t>Feste Brennstoffe</t>
  </si>
  <si>
    <t>Dezember</t>
  </si>
  <si>
    <t>Preis-Kaleidoskop - Statistisches Bundesamt</t>
  </si>
  <si>
    <t>Eigene Daten</t>
  </si>
  <si>
    <t>Destatis</t>
  </si>
  <si>
    <t>Mrd. Euro</t>
  </si>
  <si>
    <t>Originalwert</t>
  </si>
  <si>
    <t>Saison- und kalenderbereinigte Werte nach X 13 JDemetra+</t>
  </si>
  <si>
    <t>Wert</t>
  </si>
  <si>
    <t>Veränderung gegenüber Vorjahresmonat in %</t>
  </si>
  <si>
    <t>Veränderung gegenüber Vormonat in %</t>
  </si>
  <si>
    <t>Außenhandelssaldo</t>
  </si>
  <si>
    <t>IHK-Konjunkturdatenblatt</t>
  </si>
  <si>
    <t>Statistisches Bundesamt</t>
  </si>
  <si>
    <t>Volumenindex des Auftragseingangs (Bauhauptgewerbe)</t>
  </si>
  <si>
    <t>2015 = 100</t>
  </si>
  <si>
    <t>X13 JDemetra+  kalender- und saisonbereinigt</t>
  </si>
  <si>
    <t>Q</t>
  </si>
  <si>
    <t>stat ÜH</t>
  </si>
  <si>
    <t>Jahres-wert</t>
  </si>
  <si>
    <t>Jahres-wert (saisonbereinigt)</t>
  </si>
  <si>
    <t>ifo Geschäftsklima für die Gewerbliche Wirtschaft  </t>
  </si>
  <si>
    <t>Index</t>
  </si>
  <si>
    <t>Saldo</t>
  </si>
  <si>
    <t>Veränderung Index</t>
  </si>
  <si>
    <t>Zeit</t>
  </si>
  <si>
    <t>Geschäftsklima</t>
  </si>
  <si>
    <t>Geschäftslage</t>
  </si>
  <si>
    <t>Geschäftserwartungen</t>
  </si>
  <si>
    <t>Maximum</t>
  </si>
  <si>
    <t>Minimum</t>
  </si>
  <si>
    <t>Mittelwert</t>
  </si>
  <si>
    <t>Laufendes Niveau der Kapazitätsauslastung (%); Saisonbereinigte Daten, nicht kalenderbereinigte Daten</t>
  </si>
  <si>
    <t>Eurostat Tabelle [ei_bsin_q_r2]</t>
  </si>
  <si>
    <t>Nachfragemangel</t>
  </si>
  <si>
    <t>Arbeitskräftemangel</t>
  </si>
  <si>
    <t>Materialmangel/Kapazitätsengpässe</t>
  </si>
  <si>
    <t>Andere</t>
  </si>
  <si>
    <t>Kapazitätsauslastung in der Industrie</t>
  </si>
  <si>
    <t>European Commission - Directorate general for economic and financial affairs (DG ECFIN)</t>
  </si>
  <si>
    <t>in 1000</t>
  </si>
  <si>
    <t>Jahresmittel</t>
  </si>
  <si>
    <t>Vorquartal</t>
  </si>
  <si>
    <t>Vorjahres-
quartal</t>
  </si>
  <si>
    <t>Jahresveränderung</t>
  </si>
  <si>
    <t>Vorjahres-monatsveränderung</t>
  </si>
  <si>
    <t>Über-hang</t>
  </si>
  <si>
    <t>Erwerbstätigkeit im Inland (mit Arbeitsort in Deutschland)</t>
  </si>
  <si>
    <t>Jahr
Monate</t>
  </si>
  <si>
    <t>Veränderungsrate zum Vorjahresmonat</t>
  </si>
  <si>
    <t>Veränderungsrate zum Vormonat</t>
  </si>
  <si>
    <t>Jahreswert
2021</t>
  </si>
  <si>
    <t>Jahreswert
2020</t>
  </si>
  <si>
    <t>Jahreswert
2022</t>
  </si>
  <si>
    <t>Prozent</t>
  </si>
  <si>
    <t>Jahresmittel Inflation</t>
  </si>
  <si>
    <t>Quartalsmittel</t>
  </si>
  <si>
    <t>Veränderung Vorquartal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</si>
  <si>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</si>
  <si>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</si>
  <si>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</si>
  <si>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</si>
  <si>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</si>
  <si>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</si>
  <si>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</si>
  <si>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</si>
  <si>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</si>
  <si>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</si>
  <si>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</si>
  <si>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</si>
  <si>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</si>
  <si>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</si>
  <si>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</si>
  <si>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</si>
  <si>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</si>
  <si>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</si>
  <si>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</si>
  <si>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</si>
  <si>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</si>
  <si>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Verbraucherpreise</t>
  </si>
  <si>
    <t>EZB</t>
  </si>
  <si>
    <t>Fed</t>
  </si>
  <si>
    <t>Zinssatz EZB &amp; FED</t>
  </si>
  <si>
    <t>Ursprungs­werte in jeweiligen Preisen</t>
  </si>
  <si>
    <t>Ursprungs­werte, preisbereinigt, verkettet</t>
  </si>
  <si>
    <t>Saison- und
kalender­bereinigte Werte
nach Census X-13</t>
  </si>
  <si>
    <t>Jahresschnitt Saison- und
kalender­bereinigt</t>
  </si>
  <si>
    <t>Über/unterhang</t>
  </si>
  <si>
    <t>Jahresschnitt preisbereinigt</t>
  </si>
  <si>
    <t>in jeweiligen Preisen, Mrd. Euro</t>
  </si>
  <si>
    <t>in %</t>
  </si>
  <si>
    <t>Veränderung gegenüber Vorjahresquartal in %</t>
  </si>
  <si>
    <t>Indexwert</t>
  </si>
  <si>
    <t>Veränderung gegenüber Vorquartal in %</t>
  </si>
  <si>
    <t>Q4 2022</t>
  </si>
  <si>
    <t>Q3 2022</t>
  </si>
  <si>
    <t>Q2 2022</t>
  </si>
  <si>
    <t>Q1 2022</t>
  </si>
  <si>
    <t>Q4 2021</t>
  </si>
  <si>
    <t>Q3 2021</t>
  </si>
  <si>
    <t>Q2 2021</t>
  </si>
  <si>
    <t>Q1 2021</t>
  </si>
  <si>
    <t>Q4 2020</t>
  </si>
  <si>
    <t>Q3 2020</t>
  </si>
  <si>
    <t>Q2 2020</t>
  </si>
  <si>
    <t>Q1 2020</t>
  </si>
  <si>
    <t>Q4 2019</t>
  </si>
  <si>
    <t>Q3 2019</t>
  </si>
  <si>
    <t>Q2 2019</t>
  </si>
  <si>
    <t>Q1 2019</t>
  </si>
  <si>
    <t>Q4 2018</t>
  </si>
  <si>
    <t>Q3 2018</t>
  </si>
  <si>
    <t>Q2 2018</t>
  </si>
  <si>
    <t>Q1 2018</t>
  </si>
  <si>
    <t>Q4 2017</t>
  </si>
  <si>
    <t>Q3 2017</t>
  </si>
  <si>
    <t>Q2 2017</t>
  </si>
  <si>
    <t>Q1 2017</t>
  </si>
  <si>
    <t>Q4 2016</t>
  </si>
  <si>
    <t>Q3 2016</t>
  </si>
  <si>
    <t>Q2 2016</t>
  </si>
  <si>
    <t>Q1 2016</t>
  </si>
  <si>
    <t>Q4 2015</t>
  </si>
  <si>
    <t>Q3 2015</t>
  </si>
  <si>
    <t>Q2 2015</t>
  </si>
  <si>
    <t>Q1 2015</t>
  </si>
  <si>
    <t>Q4 2014</t>
  </si>
  <si>
    <t>Q3 2014</t>
  </si>
  <si>
    <t>Q2 2014</t>
  </si>
  <si>
    <t>Q1 2014</t>
  </si>
  <si>
    <t>Q4 2013</t>
  </si>
  <si>
    <t>Q3 2013</t>
  </si>
  <si>
    <t>Q2 2013</t>
  </si>
  <si>
    <t>Q1 2013</t>
  </si>
  <si>
    <t>Q4 2012</t>
  </si>
  <si>
    <t>Q3 2012</t>
  </si>
  <si>
    <t>Q2 2012</t>
  </si>
  <si>
    <t>Q1 2012</t>
  </si>
  <si>
    <t>Q4 2011</t>
  </si>
  <si>
    <t>Q3 2011</t>
  </si>
  <si>
    <t>Q2 2011</t>
  </si>
  <si>
    <t>Q1 2011</t>
  </si>
  <si>
    <t>Q4 2010</t>
  </si>
  <si>
    <t>Q3 2010</t>
  </si>
  <si>
    <t>Q2 2010</t>
  </si>
  <si>
    <t>Q1 2010</t>
  </si>
  <si>
    <t>Q4 2009</t>
  </si>
  <si>
    <t>Q3 2009</t>
  </si>
  <si>
    <t>Q2 2009</t>
  </si>
  <si>
    <t>Q1 2009</t>
  </si>
  <si>
    <t>Q4 2008</t>
  </si>
  <si>
    <t>Q3 2008</t>
  </si>
  <si>
    <t>Q2 2008</t>
  </si>
  <si>
    <t>Q1 2008</t>
  </si>
  <si>
    <t>Q4 2007</t>
  </si>
  <si>
    <t>Q3 2007</t>
  </si>
  <si>
    <t>Q2 2007</t>
  </si>
  <si>
    <t>Q1 2007</t>
  </si>
  <si>
    <t>Q4 2006</t>
  </si>
  <si>
    <t>Q3 2006</t>
  </si>
  <si>
    <t>Q2 2006</t>
  </si>
  <si>
    <t>Q1 2006</t>
  </si>
  <si>
    <t>Q4 2005</t>
  </si>
  <si>
    <t>Q3 2005</t>
  </si>
  <si>
    <t>Q2 2005</t>
  </si>
  <si>
    <t>Q1 2005</t>
  </si>
  <si>
    <t>Q4 2004</t>
  </si>
  <si>
    <t>Q3 2004</t>
  </si>
  <si>
    <t>Q2 2004</t>
  </si>
  <si>
    <t>Q1 2004</t>
  </si>
  <si>
    <t>Q4 2003</t>
  </si>
  <si>
    <t>Q3 2003</t>
  </si>
  <si>
    <t>Q2 2003</t>
  </si>
  <si>
    <t>Q1 2003</t>
  </si>
  <si>
    <t>Q4 2002</t>
  </si>
  <si>
    <t>Q3 2002</t>
  </si>
  <si>
    <t>Q2 2002</t>
  </si>
  <si>
    <t>Q1 2002</t>
  </si>
  <si>
    <t>Q4 2001</t>
  </si>
  <si>
    <t>Q3 2001</t>
  </si>
  <si>
    <t>Q2 2001</t>
  </si>
  <si>
    <t>Q1 2001</t>
  </si>
  <si>
    <t>Q4 2000</t>
  </si>
  <si>
    <t>Q3 2000</t>
  </si>
  <si>
    <t>Q2 2000</t>
  </si>
  <si>
    <t>Q1 2000</t>
  </si>
  <si>
    <t>2.3.2 Verwendung des Bruttoinlandsprodukts, preisbereinigt</t>
  </si>
  <si>
    <t>2.3.9 Bruttoanlageinvestitionen, preisbereinigt</t>
  </si>
  <si>
    <t>Saison- und kalenderbereinigte Ergebnisse nach Census X-12-ARIMA</t>
  </si>
  <si>
    <t>Vierteljahr</t>
  </si>
  <si>
    <t>Brutto-
inlands-
produkt</t>
  </si>
  <si>
    <t>Inländische Verwendung</t>
  </si>
  <si>
    <t>Außen-
beitrag 2)</t>
  </si>
  <si>
    <t>Exporte</t>
  </si>
  <si>
    <t>Importe</t>
  </si>
  <si>
    <t>Bauinvestitionen</t>
  </si>
  <si>
    <t>Ausrüstungsinvestitionen</t>
  </si>
  <si>
    <t>Sonstige Anlagen</t>
  </si>
  <si>
    <t>insgesamt</t>
  </si>
  <si>
    <t>Konsumausgaben</t>
  </si>
  <si>
    <t>Bruttoinvestitionen</t>
  </si>
  <si>
    <t>zusammen</t>
  </si>
  <si>
    <t>Wohnbauten</t>
  </si>
  <si>
    <t>Nichtwohn-
bauten</t>
  </si>
  <si>
    <t>zusammen 2)</t>
  </si>
  <si>
    <t>Maschinen
und Geräte 2)</t>
  </si>
  <si>
    <t>Fahrzeuge</t>
  </si>
  <si>
    <t>private
Konsum-
ausgaben</t>
  </si>
  <si>
    <t>Konsum-
ausgaben
des Staates</t>
  </si>
  <si>
    <t>Brutto-
anlage-
investi-tionen</t>
  </si>
  <si>
    <t>Vorrats-
verände-
rungen 1)</t>
  </si>
  <si>
    <t>Kettenindex  (2015 = 100)</t>
  </si>
  <si>
    <t>1.Vj</t>
  </si>
  <si>
    <t xml:space="preserve">X  </t>
  </si>
  <si>
    <t>2.Vj</t>
  </si>
  <si>
    <t>3.Vj</t>
  </si>
  <si>
    <t>4.Vj</t>
  </si>
  <si>
    <t>Veränderung gegenüber dem Vorquartal</t>
  </si>
  <si>
    <t>Veränderung gegenüber dem Vorquartal in %</t>
  </si>
  <si>
    <t>Wachstumsbeitrag 3)</t>
  </si>
  <si>
    <t>Bruttoinlandsprodukt Deutschland (Komponenten Quartal)</t>
  </si>
  <si>
    <t>Rendite 10-jährige Staatsanleihen in %</t>
  </si>
  <si>
    <t>USA</t>
  </si>
  <si>
    <t>Großbritannien</t>
  </si>
  <si>
    <t>Spanien</t>
  </si>
  <si>
    <t>Frankreich</t>
  </si>
  <si>
    <t>Griechenland</t>
  </si>
  <si>
    <t>Italien</t>
  </si>
  <si>
    <t>Portugal</t>
  </si>
  <si>
    <t>Basilien</t>
  </si>
  <si>
    <t>China</t>
  </si>
  <si>
    <t>Russland</t>
  </si>
  <si>
    <t>Türkei</t>
  </si>
  <si>
    <t>Bruttoinlandsprodukt Deutschland (Entwicklung Quartal)</t>
  </si>
  <si>
    <t>EZB und FED</t>
  </si>
  <si>
    <t>Eigene Daten und destatis</t>
  </si>
  <si>
    <t>Instandhaltungskosten</t>
  </si>
  <si>
    <t>BIP-Wachstum Entwicklung</t>
  </si>
  <si>
    <t>Leitindikatoren</t>
  </si>
  <si>
    <t>Kategorie</t>
  </si>
  <si>
    <t>Update</t>
  </si>
  <si>
    <t>Quelle</t>
  </si>
  <si>
    <t>Geldpolitik</t>
  </si>
  <si>
    <t>Kreditmarkt</t>
  </si>
  <si>
    <t>Kapitalmarkt</t>
  </si>
  <si>
    <t>Mietmarkt</t>
  </si>
  <si>
    <t>Wohnkosten</t>
  </si>
  <si>
    <t>Renditen Staatsanleihen</t>
  </si>
  <si>
    <t>BIP-Wachstum Komponenten</t>
  </si>
  <si>
    <t>Ableitung Aussage</t>
  </si>
  <si>
    <t>ifo-Wirtschaftliche Lage und Erwartungen</t>
  </si>
  <si>
    <t>Wohnungsangebot</t>
  </si>
  <si>
    <t>Projektentwickler</t>
  </si>
  <si>
    <t>Wohnungsbedarf</t>
  </si>
  <si>
    <t>Wohninvestmentmarkt</t>
  </si>
  <si>
    <t>Kaufmarkt</t>
  </si>
  <si>
    <t>BIP-Prognosen für Deutschland vom …</t>
  </si>
  <si>
    <t>Prognose für das Jahr…</t>
  </si>
  <si>
    <t>DIHK</t>
  </si>
  <si>
    <t>Sachverständigenrat</t>
  </si>
  <si>
    <t>Gemeinschaftsgutachten Forschungsinstitute</t>
  </si>
  <si>
    <t>ifo München</t>
  </si>
  <si>
    <t>HWWI Hamburg</t>
  </si>
  <si>
    <t>IWH Halle</t>
  </si>
  <si>
    <t>DIW Berlin</t>
  </si>
  <si>
    <t>RWI Essen</t>
  </si>
  <si>
    <t>IfW Kiel</t>
  </si>
  <si>
    <t>iw Köln</t>
  </si>
  <si>
    <t>IMK Hans Böckler Stiftung</t>
  </si>
  <si>
    <t>BDI</t>
  </si>
  <si>
    <t>BdB</t>
  </si>
  <si>
    <t>Deutsche Bank Research</t>
  </si>
  <si>
    <t>Handelsblatt Research Institute (HRI)</t>
  </si>
  <si>
    <t>Deka Bank</t>
  </si>
  <si>
    <t>Deutsche Bundesbank</t>
  </si>
  <si>
    <t>KfW</t>
  </si>
  <si>
    <t>IWF</t>
  </si>
  <si>
    <t>OECD</t>
  </si>
  <si>
    <t>EU-Kommission</t>
  </si>
  <si>
    <t>Bundesregierung/BMWK</t>
  </si>
  <si>
    <t>Max</t>
  </si>
  <si>
    <t>Min</t>
  </si>
  <si>
    <t>Median</t>
  </si>
  <si>
    <t>IHK-Konjunkturprognoseblatt</t>
  </si>
  <si>
    <t>Konjunkturprognosen</t>
  </si>
  <si>
    <t>https://www.bundesbank.de/de/statistiken/geld-und-kapitalmaerkte/zinssaetze-und-renditen/wohnungsbaukredite-an-private-haushalte-hypothekarkredite-auf-wohngrundstuecke-615036</t>
  </si>
  <si>
    <t>https://www.bundesbank.de/de/statistiken/geld-und-kapitalmaerkte/zinssaetze-und-renditen/einlagen-und-kreditzinssaetze/einlagen-und-kreditzinssaetze-772402</t>
  </si>
  <si>
    <t>Erhebungs-zeitraum A)</t>
  </si>
  <si>
    <t>Besicherte Wohnungsbaukredite an private Haushalte mit anfänglicher Zinsbindung 7)</t>
  </si>
  <si>
    <t>variabel oder bis 1 Jahr 2)</t>
  </si>
  <si>
    <t>von über 1 Jahr bis 5 Jahre</t>
  </si>
  <si>
    <t>von über 5 Jahren bis 10 Jahre</t>
  </si>
  <si>
    <t>von über 10 Jahren</t>
  </si>
  <si>
    <t>Effektiv-zinssatz 5) % p.a.</t>
  </si>
  <si>
    <t>Volumen 6) Mio €</t>
  </si>
  <si>
    <t>SUD531</t>
  </si>
  <si>
    <t>SUD631</t>
  </si>
  <si>
    <t>SUD158</t>
  </si>
  <si>
    <t>SUD258</t>
  </si>
  <si>
    <t>SUD159</t>
  </si>
  <si>
    <t>SUD259</t>
  </si>
  <si>
    <t>SUD160</t>
  </si>
  <si>
    <t>SUD260</t>
  </si>
  <si>
    <t>SUD161</t>
  </si>
  <si>
    <t>SUD261</t>
  </si>
  <si>
    <t>Nov.</t>
  </si>
  <si>
    <t>Okt.</t>
  </si>
  <si>
    <t>Sept.</t>
  </si>
  <si>
    <t>Aug.</t>
  </si>
  <si>
    <t>Juli</t>
  </si>
  <si>
    <t>Juni</t>
  </si>
  <si>
    <t>Apr.</t>
  </si>
  <si>
    <t>März</t>
  </si>
  <si>
    <t>Febr.</t>
  </si>
  <si>
    <t>Jan.</t>
  </si>
  <si>
    <t>Dez.</t>
  </si>
  <si>
    <t>Besicherte Wohnungsbaukredite an private Haushalte</t>
  </si>
  <si>
    <r>
      <t xml:space="preserve">Zinssätze und Volumina für das Neugeschäft der deutschen Banken (MFIs) </t>
    </r>
    <r>
      <rPr>
        <b/>
        <vertAlign val="superscript"/>
        <sz val="11"/>
        <color theme="1"/>
        <rFont val="Arial"/>
        <family val="2"/>
      </rPr>
      <t>*) +)</t>
    </r>
  </si>
  <si>
    <t>https://www.destatis.de/DE/Themen/Wirtschaft/Konjunkturindikatoren/_inhalt.html#239658</t>
  </si>
  <si>
    <t>Zahl der Baugenehmigungen</t>
  </si>
  <si>
    <t>Monat</t>
  </si>
  <si>
    <t>Baugenehmigungen</t>
  </si>
  <si>
    <t>destatis</t>
  </si>
  <si>
    <t>https://www-genesis.destatis.de/genesis/online?operation=previous&amp;levelindex=2&amp;step=1&amp;titel=Tabellenaufbau&amp;levelid=1674756239241&amp;levelid=1674756215991#abreadcrumb</t>
  </si>
  <si>
    <t>Baufertigstellungen im Hochbau: Deutschland, Jahre,</t>
  </si>
  <si>
    <t>Bautätigkeiten, Gebäudeart/Bauherr</t>
  </si>
  <si>
    <t>Statistik der Baufertigstellungen</t>
  </si>
  <si>
    <t>Hochbau</t>
  </si>
  <si>
    <t>Bautätigkeiten</t>
  </si>
  <si>
    <t>Errichtg.neuer Gebäude u.Baumaßnahmen an best.Geb.</t>
  </si>
  <si>
    <t>Errichtung neuer Gebäude</t>
  </si>
  <si>
    <t>Baumaßnahmen an einem bestehenden Gebäude</t>
  </si>
  <si>
    <t>Gebäude/Baumaßnahmen</t>
  </si>
  <si>
    <t>Gebäude</t>
  </si>
  <si>
    <t>Rauminhalt</t>
  </si>
  <si>
    <t>Baumaßnahmen</t>
  </si>
  <si>
    <t>Nutzfläche</t>
  </si>
  <si>
    <t>Wohnungen</t>
  </si>
  <si>
    <t>Wohnfläche der Wohnungen</t>
  </si>
  <si>
    <t>Sonstige Wohneinheiten</t>
  </si>
  <si>
    <t>Wohnfläche der sonstigen Wohneinheiten</t>
  </si>
  <si>
    <t>Wohnräume</t>
  </si>
  <si>
    <t>Veranschlagte Kosten des Bauwerks</t>
  </si>
  <si>
    <t>1000 cbm</t>
  </si>
  <si>
    <t>Tsd. EUR</t>
  </si>
  <si>
    <t>Wohn- und Nichtwohngebäude</t>
  </si>
  <si>
    <t>Wohngebäude mit 1 Wohnung</t>
  </si>
  <si>
    <t>x</t>
  </si>
  <si>
    <t>Wohngebäude mit 2 Wohnungen</t>
  </si>
  <si>
    <t>Wohngebäude mit 1 oder 2 Wohnungen</t>
  </si>
  <si>
    <t>Wohngebäude mit 3 oder mehr Wohnungen</t>
  </si>
  <si>
    <t>Wohnheime</t>
  </si>
  <si>
    <t>Wohngebäude mit Eigentumswohnungen</t>
  </si>
  <si>
    <t>Öffentliche Bauherren von Wohngebäuden</t>
  </si>
  <si>
    <t>Unternehmen als Bauherren von Wohngebäuden</t>
  </si>
  <si>
    <t>Wohnungsunternehmen als Bauherren von Wohngebäuden</t>
  </si>
  <si>
    <t>Immobilienfonds als Bauherren von Wohngebäuden</t>
  </si>
  <si>
    <t>Sonst. Unternehmen als Bauherren von Wohngebäuden</t>
  </si>
  <si>
    <t>Private Haushalte als Bauherren von Wohngebäuden</t>
  </si>
  <si>
    <t>Organis.ohne Erwerbszweck als Bauherren v.Wohngeb.</t>
  </si>
  <si>
    <t>Nichtwohngebäude</t>
  </si>
  <si>
    <t>Anstaltsgebäude</t>
  </si>
  <si>
    <t>Büro- und Verwaltungsgebäude</t>
  </si>
  <si>
    <t>Landwirtschaftliche Betriebsgebäude</t>
  </si>
  <si>
    <t>Nichtlandwirtschaftliche Betriebsgebäude</t>
  </si>
  <si>
    <t>Fabrik- und Werkstattgebäude</t>
  </si>
  <si>
    <t>Handels- und Lagergebäude</t>
  </si>
  <si>
    <t>Hotels und Gaststätten</t>
  </si>
  <si>
    <t>Sonstige Nichtwohngebäude</t>
  </si>
  <si>
    <t>Öffentliche Bauherren von Nichtwohngebäuden</t>
  </si>
  <si>
    <t>Unternehmen als Bauherren von Nichtwohngebäuden</t>
  </si>
  <si>
    <t>Unternehm.d.Land-u.Forstw.,Fischerei a.Bauherr.NWG</t>
  </si>
  <si>
    <t>Unternehm.d.Prod.Gew.als Bauherren v.Nichtwohngeb.</t>
  </si>
  <si>
    <t>Unternehm.v.Handel, Kreditinst.u.a. als Bauh.v.NWG</t>
  </si>
  <si>
    <t>Immobilienfonds als Bauherren v.Nichtwohngebäuden</t>
  </si>
  <si>
    <t>Priv.Haushalte als Bauherren von Nichtwohngebäuden</t>
  </si>
  <si>
    <t>Org.oh.Erwerbszw.als Bauherren v.Nichtwohngebäuden</t>
  </si>
  <si>
    <t>Öffentl.Bauherr.u.Org.o.Erwerbszw. a.Bauherr.v.NWG</t>
  </si>
  <si>
    <t>Nichtöffentliche Bauherren von Nichtwohngebäuden</t>
  </si>
  <si>
    <t>Ausgewählte Infrastrukturgebäude(Nichtwohngebäude)</t>
  </si>
  <si>
    <t>Fertigstellungen nach Typ (Zahl der Wohnungen)</t>
  </si>
  <si>
    <t>Fertigstellungen nach Bauträger</t>
  </si>
  <si>
    <t>Fertigstellungen Anteil ETW</t>
  </si>
  <si>
    <t>Zahl der Fertigstellungen und Prognose</t>
  </si>
  <si>
    <t>Energiepreise Erdgas und Erdöl</t>
  </si>
  <si>
    <t>Energiepreise - Strom</t>
  </si>
  <si>
    <t>Category</t>
  </si>
  <si>
    <t>zunehmend</t>
  </si>
  <si>
    <t>gleichbleibend</t>
  </si>
  <si>
    <t>abnehmend</t>
  </si>
  <si>
    <t>Q2.2014</t>
  </si>
  <si>
    <t>Q3.2014</t>
  </si>
  <si>
    <t>Q4.2014</t>
  </si>
  <si>
    <t>Q1.2015</t>
  </si>
  <si>
    <t>Q2.2015</t>
  </si>
  <si>
    <t>Q3.2015</t>
  </si>
  <si>
    <t>Q4.2015</t>
  </si>
  <si>
    <t>Q1.2016</t>
  </si>
  <si>
    <t>Q2.2016</t>
  </si>
  <si>
    <t>Q3.2016</t>
  </si>
  <si>
    <t>Q4.2016</t>
  </si>
  <si>
    <t>Q1.2017</t>
  </si>
  <si>
    <t>Q2.2017</t>
  </si>
  <si>
    <t>Q3.2017</t>
  </si>
  <si>
    <t>Q4.2017</t>
  </si>
  <si>
    <t>Q1.2018</t>
  </si>
  <si>
    <t>Q2.2018</t>
  </si>
  <si>
    <t>Q3.2018</t>
  </si>
  <si>
    <t>Q4.2018</t>
  </si>
  <si>
    <t>Q1.2019</t>
  </si>
  <si>
    <t>Q2.2019</t>
  </si>
  <si>
    <t>Q3.2019</t>
  </si>
  <si>
    <t>Q4.2019</t>
  </si>
  <si>
    <t>Q1.2020</t>
  </si>
  <si>
    <t>Q2.2020</t>
  </si>
  <si>
    <t>Q3.2020</t>
  </si>
  <si>
    <t>Q4.2020</t>
  </si>
  <si>
    <t>Q1.2021</t>
  </si>
  <si>
    <t>Q2.2021</t>
  </si>
  <si>
    <t>Q3.2021</t>
  </si>
  <si>
    <t>Q4.2021</t>
  </si>
  <si>
    <t>Q1.2022</t>
  </si>
  <si>
    <t>Q2.2022</t>
  </si>
  <si>
    <t>Q3.2022</t>
  </si>
  <si>
    <t>Q4.2022</t>
  </si>
  <si>
    <t>https://www.iwkoeln.de/presse/interaktive-grafiken/ralph-henger-michael-voigtlaender-die-aktuelle-situation-der-immobilienunternehmen.html</t>
  </si>
  <si>
    <t>Wie werten sich die Preise entwickeln? - Antworten von Bestandshaltern, Projektentwicklern, Dienstleister</t>
  </si>
  <si>
    <t>Preisentwicklung - Aussicht</t>
  </si>
  <si>
    <t>Wie wird sich die Finanzierung entwicklen? - Antworten von Bestandshaltern, Projektentwicklern, Dienstleister</t>
  </si>
  <si>
    <t>Finanzierungsaussicht - Aussicht</t>
  </si>
  <si>
    <t>Mietentwicklung - Aussicht</t>
  </si>
  <si>
    <t>Wie werten sich die Mieten entwickeln? - Antworten von Bestandshaltern, Projektentwicklern, Dienstleister</t>
  </si>
  <si>
    <t>Arbeitslose - Saisonbereinigte Zeitreihen - Monatszahlen in Tsd. (Bundesagentur für Arbeit)</t>
  </si>
  <si>
    <t>Erwerbstätige in Mio.</t>
  </si>
  <si>
    <t>Arbeitslosenquote*</t>
  </si>
  <si>
    <t>* Wert zum Ende des jeweiligen Quartals /Veränderung ggü. Vorjahreswert</t>
  </si>
  <si>
    <t>Quelle: Arbeitsagentur, destatis, Concensus Economics 2022, Deutsche Wirtschaftsinstitute</t>
  </si>
  <si>
    <t>Geldumsatz Wohnimmobilienmarkt</t>
  </si>
  <si>
    <t>Immobilienbericht der GUA</t>
  </si>
  <si>
    <t>Verschuldung der privaten Haushalte</t>
  </si>
  <si>
    <t>Bevölkerungsentwicklung und Wanderungen</t>
  </si>
  <si>
    <t>Datenverarbeitung</t>
  </si>
  <si>
    <t>Außenhandelssaldo (in Mrd. Euro)</t>
  </si>
  <si>
    <t>Wohnungsbaukredite Insgesamt</t>
  </si>
  <si>
    <t>Wohnungsbaukredite (&lt; 1 Jahr)</t>
  </si>
  <si>
    <t>Wohnungsbaukredite (1-5 Jahre)</t>
  </si>
  <si>
    <t>Wohnungsbaukredite (5-10 Jahre)</t>
  </si>
  <si>
    <t>Wohnungsbaukredite (&gt;10 Jahre)</t>
  </si>
  <si>
    <t>Effektivzinssatz (&lt; 1 Jahr)</t>
  </si>
  <si>
    <t>Effektivzinssatz (1-5 Jahre)</t>
  </si>
  <si>
    <t>Effektivzinssatz (5-10 Jahre)</t>
  </si>
  <si>
    <t>Effektivzinssatz (&gt;10 Jahre)</t>
  </si>
  <si>
    <t>Effektivzinssatz (Insgesamt)</t>
  </si>
  <si>
    <t>Wohnungsbaukredite Insgesamt Index</t>
  </si>
  <si>
    <t>Wohnungsbaukredite (&lt; 1 Jahr) Index</t>
  </si>
  <si>
    <t>Wohnungsbaukredite (1-5 Jahre) Index</t>
  </si>
  <si>
    <t>Wohnungsbaukredite (5-10 Jahre) Index</t>
  </si>
  <si>
    <t>Wohnungsbaukredite (&gt;10 Jahre) Index</t>
  </si>
  <si>
    <t>Time</t>
  </si>
  <si>
    <t xml:space="preserve">Neue Wohnungen in Wohn- und Nichtwohngebäude </t>
  </si>
  <si>
    <t>Darstellung 2: Entwicklung der Struktur der Wohneinheiten</t>
  </si>
  <si>
    <t>Wohneinheiten mit Eigentumswohnungen</t>
  </si>
  <si>
    <t>Darstellung 3: Fertigstellungen nach Bauherren</t>
  </si>
  <si>
    <t>Hinweis: Daten unten anfügen (in umgekehrter Reihenfolge einfügen)</t>
  </si>
  <si>
    <t>Hinweis: verkettete Suchspalte einfügen (gelb markiert)</t>
  </si>
  <si>
    <t>Spalte</t>
  </si>
  <si>
    <t>Hinweis: Daten unten anfügen</t>
  </si>
  <si>
    <t>Hinweis: Daten oben anfügen</t>
  </si>
  <si>
    <t>Zahl der Baugenehmigungen (Gesamtdeutschland) in Wohneinheiten, monatliche Daten</t>
  </si>
  <si>
    <t>Hinweis: Als Bestandteil der Fertigstellungsprognose</t>
  </si>
  <si>
    <t>SUCHSPALTE</t>
  </si>
  <si>
    <t>Hinweis: Aus Daten werden verschiedene Abbildungen gespeist</t>
  </si>
  <si>
    <t>Darstellung 1: Zahl der Fertigstellungen mit Anteil Fertigstellungen</t>
  </si>
  <si>
    <t>Anteil mit ETW (in %)</t>
  </si>
  <si>
    <t>Fertigstellungsprognose (Jahr)</t>
  </si>
  <si>
    <t>Eigene Berechnung auf Basis Destatis Zahlen</t>
  </si>
  <si>
    <t>Hinweis: Keine Daten Anfügen</t>
  </si>
  <si>
    <t>Baugenehmigungen (Monat)</t>
  </si>
  <si>
    <t>Fertigstellungen (Jahr)</t>
  </si>
  <si>
    <t>Baugenehmigungen (Jahr)</t>
  </si>
  <si>
    <t xml:space="preserve">Inputs: </t>
  </si>
  <si>
    <t>Korrelation</t>
  </si>
  <si>
    <t>lag</t>
  </si>
  <si>
    <t>Baugenehmigungen (Monat) - Prognose</t>
  </si>
  <si>
    <t>Baugenehmigungen Verhältnis</t>
  </si>
  <si>
    <t>Fertigstellungen (Jahr) - Prognose</t>
  </si>
  <si>
    <t xml:space="preserve">Methodischer Hinweis: </t>
  </si>
  <si>
    <t>Hinweis: Daten rechts anfügen (Eingefügte Suchspalte beachten)</t>
  </si>
  <si>
    <t>Hinweis: Einfügen einer Verkettungsspalte - Daten unten anfügen</t>
  </si>
  <si>
    <t>Darstellung: Veränderung YoY/3-Year</t>
  </si>
  <si>
    <t>3-Year-CAGR</t>
  </si>
  <si>
    <t>1-Year-CAGR</t>
  </si>
  <si>
    <t>Baugenehmigungen (Jahr) - Historisch/Prognose</t>
  </si>
  <si>
    <t>Ratio</t>
  </si>
  <si>
    <t>Outputs:</t>
  </si>
  <si>
    <t>QoQ (p.a.)</t>
  </si>
  <si>
    <t>Hinweis: Daten rechts anfügen</t>
  </si>
  <si>
    <t>https://service.destatis.de/Voronoi/PreisKaleidoskop.svg</t>
  </si>
  <si>
    <t>Preisänderungen zum Vorjahresmonat</t>
  </si>
  <si>
    <t>Volumenindex des Auftragseingangs (Bauhauptgewerbe) YoY</t>
  </si>
  <si>
    <t>Arbeitslosenquote (in %)</t>
  </si>
  <si>
    <t>Veränderung gegenüber Vormonat (in %)</t>
  </si>
  <si>
    <t>Ausgewählte Wirtschaftsindikaoten</t>
  </si>
  <si>
    <t>Hinweis: Daten rechts anfügen - Daten auf anderen Reitern</t>
  </si>
  <si>
    <t>Dez</t>
  </si>
  <si>
    <t>Nov</t>
  </si>
  <si>
    <t>Okt</t>
  </si>
  <si>
    <t>Sep</t>
  </si>
  <si>
    <t>Aug</t>
  </si>
  <si>
    <t>Jul</t>
  </si>
  <si>
    <t>Jun</t>
  </si>
  <si>
    <t>Apr</t>
  </si>
  <si>
    <t>Mrz</t>
  </si>
  <si>
    <t>Feb</t>
  </si>
  <si>
    <t>Jan</t>
  </si>
  <si>
    <t>Veränderungsrate zum Vorjahresmonat (in %)</t>
  </si>
  <si>
    <t>Leitzins EZB</t>
  </si>
  <si>
    <t>Hinweis: Daten oben anfügen (Sortierung für Grafik anpassen) - Leitzins aus anderem Datenblatt</t>
  </si>
  <si>
    <t xml:space="preserve">Hinweis: Daten oben anfügen </t>
  </si>
  <si>
    <t>Q1.2023</t>
  </si>
  <si>
    <t>Spalet</t>
  </si>
  <si>
    <t>E</t>
  </si>
  <si>
    <t>D</t>
  </si>
  <si>
    <t>Q1 2023</t>
  </si>
  <si>
    <t>1998</t>
  </si>
  <si>
    <t>1997</t>
  </si>
  <si>
    <t>1996</t>
  </si>
  <si>
    <t>Quartalswert</t>
  </si>
  <si>
    <t>Hinweis: Daten oben anfügen, eigene Spalten beachten</t>
  </si>
  <si>
    <t>private  Konsumausgaben</t>
  </si>
  <si>
    <t>Veränderung Vorjahresquartal</t>
  </si>
  <si>
    <t xml:space="preserve">Hinweis: Daten unten anfügen </t>
  </si>
  <si>
    <t>Hinweis: Aktuellsten Prognosen rechts anfügen</t>
  </si>
  <si>
    <t>QoQ</t>
  </si>
  <si>
    <t>Europäische Union - 27 Länder (ab 2020)</t>
  </si>
  <si>
    <t>KEINE</t>
  </si>
  <si>
    <t>Keine</t>
  </si>
  <si>
    <t>Eurostat</t>
  </si>
  <si>
    <t>GENESISTabelle: 61261-0006</t>
  </si>
  <si>
    <t>Prognose 2024</t>
  </si>
  <si>
    <t>Hinweis: Daten oben anfügen, eigene Berechnungsspalte rechts beachten</t>
  </si>
  <si>
    <t>Index (2020 = 100)</t>
  </si>
  <si>
    <t>Hinweis: Aktuellsten Werte unten anfügen</t>
  </si>
  <si>
    <t>Berichtszeitraum</t>
  </si>
  <si>
    <t>1. HJ 2008</t>
  </si>
  <si>
    <t>2. HJ 2008</t>
  </si>
  <si>
    <t>1. HJ 2009</t>
  </si>
  <si>
    <t>2. HJ 2009</t>
  </si>
  <si>
    <t>1. HJ 2010</t>
  </si>
  <si>
    <t>2. HJ 2010</t>
  </si>
  <si>
    <t>1. HJ 2011</t>
  </si>
  <si>
    <t>2. HJ 2011</t>
  </si>
  <si>
    <t>1. HJ 2012</t>
  </si>
  <si>
    <t>2. HJ 2012</t>
  </si>
  <si>
    <t>1. HJ 2013</t>
  </si>
  <si>
    <t>2. HJ 2013</t>
  </si>
  <si>
    <t>1. HJ 2014</t>
  </si>
  <si>
    <t>2. HJ 2014</t>
  </si>
  <si>
    <t>1. HJ 2015</t>
  </si>
  <si>
    <t>2. HJ 2015</t>
  </si>
  <si>
    <t>1. HJ 2016</t>
  </si>
  <si>
    <t>2. HJ 2016</t>
  </si>
  <si>
    <t>1. HJ 2017</t>
  </si>
  <si>
    <t>2. HJ 2017</t>
  </si>
  <si>
    <t>1. HJ 2018</t>
  </si>
  <si>
    <t>2. HJ 2018</t>
  </si>
  <si>
    <t>1. HJ 2019</t>
  </si>
  <si>
    <t>2. HJ 2019</t>
  </si>
  <si>
    <t>1. HJ 2020</t>
  </si>
  <si>
    <t>2. HJ 2020</t>
  </si>
  <si>
    <t>1. HJ 2021</t>
  </si>
  <si>
    <t>2. HJ 2021</t>
  </si>
  <si>
    <t>1. HJ 2022</t>
  </si>
  <si>
    <t>Cent/kWh, alle Steuern inbegriffen</t>
  </si>
  <si>
    <t>Erdgas und Öl</t>
  </si>
  <si>
    <t>INHALTSÜBERSICHT</t>
  </si>
  <si>
    <t>Geldumsatz</t>
  </si>
  <si>
    <t>Geldumsatz am deutschen Immobilienmarkt</t>
  </si>
  <si>
    <t>Immobiliengutachten der GUA Deutschland</t>
  </si>
  <si>
    <t>Ausstehend</t>
  </si>
  <si>
    <t>Bevölkerung</t>
  </si>
  <si>
    <t>Entwicklung der Bevölkerung</t>
  </si>
  <si>
    <t>Bevölkerungsprognose A</t>
  </si>
  <si>
    <t>Bevölkerungsprognose B</t>
  </si>
  <si>
    <t>Bevölkerungsprognose C</t>
  </si>
  <si>
    <t>Bevölkerungsänderung</t>
  </si>
  <si>
    <t>Wanderungssaldo</t>
  </si>
  <si>
    <t>natürliches Bevölkerungssaldo</t>
  </si>
  <si>
    <t>Altersstruktur Bevölkerung</t>
  </si>
  <si>
    <t>1-Year-CAGR p.a.</t>
  </si>
  <si>
    <t>3-Year-CAGR p.a.</t>
  </si>
  <si>
    <t>CPI growths</t>
  </si>
  <si>
    <t>Diskontsatz</t>
  </si>
  <si>
    <t>.</t>
  </si>
  <si>
    <t>Wohnbaukredite</t>
  </si>
  <si>
    <t>Bevölkerung in Tsd</t>
  </si>
  <si>
    <t>Baupreisindex</t>
  </si>
  <si>
    <t>Hauspreisentwicklung</t>
  </si>
  <si>
    <t>https://www.bundesbank.de/de/publikationen/statistische-fachreihen/gesamtausgaben-tabellensatz-lange-zeitreihen--886648</t>
  </si>
  <si>
    <t>BR_10jh_Laufzeit</t>
  </si>
  <si>
    <t>Year</t>
  </si>
  <si>
    <t>Lange Zeitreihen Wirtschaft Deutschland</t>
  </si>
  <si>
    <t>Q2.2023</t>
  </si>
  <si>
    <t>2023 Q2</t>
  </si>
  <si>
    <t>Bauinvestionen - Wohnbauten</t>
  </si>
  <si>
    <t>BIP</t>
  </si>
  <si>
    <t>Q2 2023</t>
  </si>
  <si>
    <t>DisInc (in 59</t>
  </si>
  <si>
    <t>Staatsanleihen</t>
  </si>
  <si>
    <t>Abbruchquote Projekte in Planung 2024</t>
  </si>
  <si>
    <t>QoQ-1</t>
  </si>
  <si>
    <t>Beschränkungen im Wohnungsneubau</t>
  </si>
  <si>
    <t>ifo Konjunkturumfrage</t>
  </si>
  <si>
    <t>Baubranche</t>
  </si>
  <si>
    <t>ZIA Analyse</t>
  </si>
  <si>
    <t>Einkommensentwicklung (Nominal- Reallöhne)</t>
  </si>
  <si>
    <t>eigene Berechnung</t>
  </si>
  <si>
    <t>Q3 2023</t>
  </si>
  <si>
    <t>Strom an Haushalte (Index) - 61241-14: Strom - Indizes</t>
  </si>
  <si>
    <t>2. HJ 2022</t>
  </si>
  <si>
    <t>61241-04: Erdgas Abgabe an private Haushalte - EUR/KWh</t>
  </si>
  <si>
    <t>61241-03: Erdgas - Indizes</t>
  </si>
  <si>
    <t>Leichtes Heizöl - Index</t>
  </si>
  <si>
    <t>61241-10: Leichtes Heizöl - Indizes</t>
  </si>
  <si>
    <t>Erdgas Verbraucher - Index (2020 = 100)</t>
  </si>
  <si>
    <t>Fernwärme Verbraucher - Index (2020 = 100)</t>
  </si>
  <si>
    <t>61241-17: Fernwärme - Indizes</t>
  </si>
  <si>
    <t>Q3.2023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</si>
  <si>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</si>
  <si>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</si>
  <si>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</si>
  <si>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</si>
  <si>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</si>
  <si>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</si>
  <si>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</si>
  <si>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</si>
  <si>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</si>
  <si>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</si>
  <si>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</si>
  <si>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</si>
  <si>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</si>
  <si>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</si>
  <si>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</si>
  <si>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</si>
  <si>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</si>
  <si>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</si>
  <si>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</si>
  <si>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</si>
  <si>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</si>
  <si>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</si>
  <si>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</si>
  <si>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</si>
  <si>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</si>
  <si>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</si>
  <si>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</si>
  <si>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</si>
  <si>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</si>
  <si>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</si>
  <si>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</si>
  <si>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</si>
  <si>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</si>
  <si>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</si>
  <si>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</si>
  <si>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</si>
  <si>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</si>
  <si>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</si>
  <si>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</si>
  <si>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</si>
  <si>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</si>
  <si>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</si>
  <si>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Deutschland-Erwartungen zur Entwicklung der Höhe der Immobilienpreise-Erwartete Veränderung der Immobilienpreise in der Umgebung-alle Befragten-Mittelwert</t>
  </si>
  <si>
    <t>Deutschland-Erwartungen zur Entwicklung der Mietpreise-deutlich sinken-alle Befragten-Prozent</t>
  </si>
  <si>
    <t>BBUOP.M.DE.EXPMACROQUALI_B.EMQ1._X.PC</t>
  </si>
  <si>
    <t>deutlich sinken</t>
  </si>
  <si>
    <t>geringfüfig sinken</t>
  </si>
  <si>
    <t>gleich bleiben</t>
  </si>
  <si>
    <t>geringfügig steigen</t>
  </si>
  <si>
    <t>deutlich steigen</t>
  </si>
  <si>
    <t>Erwartete Mietentwicklung (insti)</t>
  </si>
  <si>
    <t>Erwartete Preisentwicklung (insti)</t>
  </si>
  <si>
    <t>Erwartete Mietentwicklung (Privathaushalte)</t>
  </si>
  <si>
    <t>Erwartete Preisentwicklung (Privathaushalte)</t>
  </si>
  <si>
    <t>Ifo Wert</t>
  </si>
  <si>
    <t>Untern.d.Land-,Forstw.,Fischerei a.Bauh.v.Wohngeb.</t>
  </si>
  <si>
    <t>Untern. d. Prod. Gew. als Bauherren v.Wohngebäuden</t>
  </si>
  <si>
    <t>Untern. d. Handels u.Ä. a.Bauherren v.Wohngebäuden</t>
  </si>
  <si>
    <t>Handelsgebäude</t>
  </si>
  <si>
    <t>Warenlagergebäude</t>
  </si>
  <si>
    <t>Wohnungsunternehmen als Bauherren v. Nichtwohngeb.</t>
  </si>
  <si>
    <t>September</t>
  </si>
  <si>
    <t>2023 Q3</t>
  </si>
  <si>
    <t>Kapazitätsauslastung im Baugewerbe</t>
  </si>
  <si>
    <t>WZ08-A Land- und Forstwirtschaft, Fischerei</t>
  </si>
  <si>
    <t>WZ08-B Bergbau und Gewinnung von Steinen und Erden</t>
  </si>
  <si>
    <t>WZ08-C Verarbeitendes Gewerbe</t>
  </si>
  <si>
    <t>WZ08-D Energieversorgung</t>
  </si>
  <si>
    <t>WZ08-E Wasserversorg.,Entsorg.,Beseitig.v.Umweltverschm.</t>
  </si>
  <si>
    <t>WZ08-F Baugewerbe</t>
  </si>
  <si>
    <t>WZ08-G Handel, Instandhaltung und Reparatur von Kfz</t>
  </si>
  <si>
    <t>WZ08-H Verkehr und Lagerei</t>
  </si>
  <si>
    <t>WZ08-I Gastgewerbe</t>
  </si>
  <si>
    <t>WZ08-J Information und Kommunikation</t>
  </si>
  <si>
    <t>WZ08-K Erbringung von Finanz- und Versicherungsleistungen</t>
  </si>
  <si>
    <t>WZ08-L Grundstücks- und Wohnungswesen</t>
  </si>
  <si>
    <t>WZ08-M Freiberufliche, wiss. u. techn. Dienstleistungen</t>
  </si>
  <si>
    <t>WZ08-N Sonstige wirtschaftliche Dienstleistungen</t>
  </si>
  <si>
    <t>WZ08-O Öff. Verwaltung, Verteidigung, Sozialversicherung</t>
  </si>
  <si>
    <t>WZ08-P Erziehung und Unterricht</t>
  </si>
  <si>
    <t>WZ08-Q Gesundheits- und Sozialwesen</t>
  </si>
  <si>
    <t>WZ08-R Kunst, Unterhaltung und Erholung</t>
  </si>
  <si>
    <t>WZ08-S Erbringung von sonstigen Dienstleistungen</t>
  </si>
  <si>
    <t>Insgesamt (eröffnet+wegen Masse abgewiesen+Schuldenbereinigungsplan angenommen)</t>
  </si>
  <si>
    <t>ID</t>
  </si>
  <si>
    <t>Zahl der Insolvenzen Baugewerbe</t>
  </si>
  <si>
    <t>Hinweis: Daten oben anfügen (Original evtl. anpassen)</t>
  </si>
  <si>
    <t>Zahl der Insolvenzen nach Branchen</t>
  </si>
  <si>
    <t>Statistik über beantragte Insolvenzverfahren (eröffnet+wegen Masse abgewiesen+Schuldenbereinigungsplan angenommen)</t>
  </si>
  <si>
    <t>2020=100</t>
  </si>
  <si>
    <t>Bruttowertschöpfung Bauinvestitionen - Wohnbauten*</t>
  </si>
  <si>
    <t>BIP-Wachstum (saison-kalendarbereinigt)**</t>
  </si>
  <si>
    <t>*** Mittelwert der einzelnen Konjunkturprognosen der Wirtschaftsinstitute</t>
  </si>
  <si>
    <t>** Wert zum Vorquartal</t>
  </si>
  <si>
    <t>IW-ZIA-Stimmungsindex</t>
  </si>
  <si>
    <t>https://www.ifo.de/ifo-zeitreihen</t>
  </si>
  <si>
    <t>Stornierungen</t>
  </si>
  <si>
    <t>Auftragsmangel</t>
  </si>
  <si>
    <t>Reallohnindex</t>
  </si>
  <si>
    <t>Nominallohnindex</t>
  </si>
  <si>
    <t>Verbraucherpreisindex</t>
  </si>
  <si>
    <t>Code: 62361; Inhalt: Verdiensterhebung</t>
  </si>
  <si>
    <t>Hinweis: Noch weiter verlängern</t>
  </si>
  <si>
    <t>Real-Nominallohnindex</t>
  </si>
  <si>
    <t>Ifo Konjunkturumfrage</t>
  </si>
  <si>
    <t>Hindernisse Wohnungsneubau</t>
  </si>
  <si>
    <t>Hinweis: Daten unten anfügen (Daten monatlich</t>
  </si>
  <si>
    <t>Monat/Jahr</t>
  </si>
  <si>
    <t xml:space="preserve"> 01/1991</t>
  </si>
  <si>
    <t xml:space="preserve"> 02/1991</t>
  </si>
  <si>
    <t xml:space="preserve"> 03/1991</t>
  </si>
  <si>
    <t xml:space="preserve"> 04/1991</t>
  </si>
  <si>
    <t xml:space="preserve"> 05/1991</t>
  </si>
  <si>
    <t xml:space="preserve"> 06/1991</t>
  </si>
  <si>
    <t xml:space="preserve"> 07/1991</t>
  </si>
  <si>
    <t xml:space="preserve"> 08/1991</t>
  </si>
  <si>
    <t xml:space="preserve"> 09/1991</t>
  </si>
  <si>
    <t xml:space="preserve"> 10/1991</t>
  </si>
  <si>
    <t xml:space="preserve"> 11/1991</t>
  </si>
  <si>
    <t xml:space="preserve"> 12/1991</t>
  </si>
  <si>
    <t xml:space="preserve"> 01/1992</t>
  </si>
  <si>
    <t xml:space="preserve"> 02/1992</t>
  </si>
  <si>
    <t xml:space="preserve"> 03/1992</t>
  </si>
  <si>
    <t xml:space="preserve"> 04/1992</t>
  </si>
  <si>
    <t xml:space="preserve"> 05/1992</t>
  </si>
  <si>
    <t xml:space="preserve"> 06/1992</t>
  </si>
  <si>
    <t xml:space="preserve"> 07/1992</t>
  </si>
  <si>
    <t xml:space="preserve"> 08/1992</t>
  </si>
  <si>
    <t xml:space="preserve"> 09/1992</t>
  </si>
  <si>
    <t xml:space="preserve"> 10/1992</t>
  </si>
  <si>
    <t xml:space="preserve"> 11/1992</t>
  </si>
  <si>
    <t xml:space="preserve"> 12/1992</t>
  </si>
  <si>
    <t xml:space="preserve"> 01/1993</t>
  </si>
  <si>
    <t xml:space="preserve"> 02/1993</t>
  </si>
  <si>
    <t xml:space="preserve"> 03/1993</t>
  </si>
  <si>
    <t xml:space="preserve"> 04/1993</t>
  </si>
  <si>
    <t xml:space="preserve"> 05/1993</t>
  </si>
  <si>
    <t xml:space="preserve"> 06/1993</t>
  </si>
  <si>
    <t xml:space="preserve"> 07/1993</t>
  </si>
  <si>
    <t xml:space="preserve"> 08/1993</t>
  </si>
  <si>
    <t xml:space="preserve"> 09/1993</t>
  </si>
  <si>
    <t xml:space="preserve"> 10/1993</t>
  </si>
  <si>
    <t xml:space="preserve"> 11/1993</t>
  </si>
  <si>
    <t xml:space="preserve"> 12/1993</t>
  </si>
  <si>
    <t xml:space="preserve"> 01/1994</t>
  </si>
  <si>
    <t xml:space="preserve"> 02/1994</t>
  </si>
  <si>
    <t xml:space="preserve"> 03/1994</t>
  </si>
  <si>
    <t xml:space="preserve"> 04/1994</t>
  </si>
  <si>
    <t xml:space="preserve"> 05/1994</t>
  </si>
  <si>
    <t xml:space="preserve"> 06/1994</t>
  </si>
  <si>
    <t xml:space="preserve"> 07/1994</t>
  </si>
  <si>
    <t xml:space="preserve"> 08/1994</t>
  </si>
  <si>
    <t xml:space="preserve"> 09/1994</t>
  </si>
  <si>
    <t xml:space="preserve"> 10/1994</t>
  </si>
  <si>
    <t xml:space="preserve"> 11/1994</t>
  </si>
  <si>
    <t xml:space="preserve"> 12/1994</t>
  </si>
  <si>
    <t xml:space="preserve"> 01/1995</t>
  </si>
  <si>
    <t xml:space="preserve"> 02/1995</t>
  </si>
  <si>
    <t xml:space="preserve"> 03/1995</t>
  </si>
  <si>
    <t xml:space="preserve"> 04/1995</t>
  </si>
  <si>
    <t xml:space="preserve"> 05/1995</t>
  </si>
  <si>
    <t xml:space="preserve"> 06/1995</t>
  </si>
  <si>
    <t xml:space="preserve"> 07/1995</t>
  </si>
  <si>
    <t xml:space="preserve"> 08/1995</t>
  </si>
  <si>
    <t xml:space="preserve"> 09/1995</t>
  </si>
  <si>
    <t xml:space="preserve"> 10/1995</t>
  </si>
  <si>
    <t xml:space="preserve"> 11/1995</t>
  </si>
  <si>
    <t xml:space="preserve"> 12/1995</t>
  </si>
  <si>
    <t xml:space="preserve"> 01/1996</t>
  </si>
  <si>
    <t xml:space="preserve"> 02/1996</t>
  </si>
  <si>
    <t xml:space="preserve"> 03/1996</t>
  </si>
  <si>
    <t xml:space="preserve"> 04/1996</t>
  </si>
  <si>
    <t xml:space="preserve"> 05/1996</t>
  </si>
  <si>
    <t xml:space="preserve"> 06/1996</t>
  </si>
  <si>
    <t xml:space="preserve"> 07/1996</t>
  </si>
  <si>
    <t xml:space="preserve"> 08/1996</t>
  </si>
  <si>
    <t xml:space="preserve"> 09/1996</t>
  </si>
  <si>
    <t xml:space="preserve"> 10/1996</t>
  </si>
  <si>
    <t xml:space="preserve"> 11/1996</t>
  </si>
  <si>
    <t xml:space="preserve"> 12/1996</t>
  </si>
  <si>
    <t xml:space="preserve"> 01/1997</t>
  </si>
  <si>
    <t xml:space="preserve"> 02/1997</t>
  </si>
  <si>
    <t xml:space="preserve"> 03/1997</t>
  </si>
  <si>
    <t xml:space="preserve"> 04/1997</t>
  </si>
  <si>
    <t xml:space="preserve"> 05/1997</t>
  </si>
  <si>
    <t xml:space="preserve"> 06/1997</t>
  </si>
  <si>
    <t xml:space="preserve"> 07/1997</t>
  </si>
  <si>
    <t xml:space="preserve"> 08/1997</t>
  </si>
  <si>
    <t xml:space="preserve"> 09/1997</t>
  </si>
  <si>
    <t xml:space="preserve"> 10/1997</t>
  </si>
  <si>
    <t xml:space="preserve"> 11/1997</t>
  </si>
  <si>
    <t xml:space="preserve"> 12/1997</t>
  </si>
  <si>
    <t xml:space="preserve"> 01/1998</t>
  </si>
  <si>
    <t xml:space="preserve"> 02/1998</t>
  </si>
  <si>
    <t xml:space="preserve"> 03/1998</t>
  </si>
  <si>
    <t xml:space="preserve"> 04/1998</t>
  </si>
  <si>
    <t xml:space="preserve"> 05/1998</t>
  </si>
  <si>
    <t xml:space="preserve"> 06/1998</t>
  </si>
  <si>
    <t xml:space="preserve"> 07/1998</t>
  </si>
  <si>
    <t xml:space="preserve"> 08/1998</t>
  </si>
  <si>
    <t xml:space="preserve"> 09/1998</t>
  </si>
  <si>
    <t xml:space="preserve"> 10/1998</t>
  </si>
  <si>
    <t xml:space="preserve"> 11/1998</t>
  </si>
  <si>
    <t xml:space="preserve"> 12/1998</t>
  </si>
  <si>
    <t xml:space="preserve"> 01/1999</t>
  </si>
  <si>
    <t xml:space="preserve"> 02/1999</t>
  </si>
  <si>
    <t xml:space="preserve"> 03/1999</t>
  </si>
  <si>
    <t xml:space="preserve"> 04/1999</t>
  </si>
  <si>
    <t xml:space="preserve"> 05/1999</t>
  </si>
  <si>
    <t xml:space="preserve"> 06/1999</t>
  </si>
  <si>
    <t xml:space="preserve"> 07/1999</t>
  </si>
  <si>
    <t xml:space="preserve"> 08/1999</t>
  </si>
  <si>
    <t xml:space="preserve"> 09/1999</t>
  </si>
  <si>
    <t xml:space="preserve"> 10/1999</t>
  </si>
  <si>
    <t xml:space="preserve"> 11/1999</t>
  </si>
  <si>
    <t xml:space="preserve"> 12/1999</t>
  </si>
  <si>
    <t xml:space="preserve"> 01/2000</t>
  </si>
  <si>
    <t xml:space="preserve"> 02/2000</t>
  </si>
  <si>
    <t xml:space="preserve"> 03/2000</t>
  </si>
  <si>
    <t xml:space="preserve"> 04/2000</t>
  </si>
  <si>
    <t xml:space="preserve"> 05/2000</t>
  </si>
  <si>
    <t xml:space="preserve"> 06/2000</t>
  </si>
  <si>
    <t xml:space="preserve"> 07/2000</t>
  </si>
  <si>
    <t xml:space="preserve"> 08/2000</t>
  </si>
  <si>
    <t xml:space="preserve"> 09/2000</t>
  </si>
  <si>
    <t xml:space="preserve"> 10/2000</t>
  </si>
  <si>
    <t xml:space="preserve"> 11/2000</t>
  </si>
  <si>
    <t xml:space="preserve"> 12/2000</t>
  </si>
  <si>
    <t xml:space="preserve"> 01/2001</t>
  </si>
  <si>
    <t xml:space="preserve"> 02/2001</t>
  </si>
  <si>
    <t xml:space="preserve"> 03/2001</t>
  </si>
  <si>
    <t xml:space="preserve"> 04/2001</t>
  </si>
  <si>
    <t xml:space="preserve"> 05/2001</t>
  </si>
  <si>
    <t xml:space="preserve"> 06/2001</t>
  </si>
  <si>
    <t xml:space="preserve"> 07/2001</t>
  </si>
  <si>
    <t xml:space="preserve"> 08/2001</t>
  </si>
  <si>
    <t xml:space="preserve"> 09/2001</t>
  </si>
  <si>
    <t xml:space="preserve"> 10/2001</t>
  </si>
  <si>
    <t xml:space="preserve"> 11/2001</t>
  </si>
  <si>
    <t xml:space="preserve"> 12/2001</t>
  </si>
  <si>
    <t xml:space="preserve"> 01/2002</t>
  </si>
  <si>
    <t xml:space="preserve"> 02/2002</t>
  </si>
  <si>
    <t xml:space="preserve"> 03/2002</t>
  </si>
  <si>
    <t xml:space="preserve"> 04/2002</t>
  </si>
  <si>
    <t xml:space="preserve"> 05/2002</t>
  </si>
  <si>
    <t xml:space="preserve"> 06/2002</t>
  </si>
  <si>
    <t xml:space="preserve"> 07/2002</t>
  </si>
  <si>
    <t xml:space="preserve"> 08/2002</t>
  </si>
  <si>
    <t xml:space="preserve"> 09/2002</t>
  </si>
  <si>
    <t xml:space="preserve"> 10/2002</t>
  </si>
  <si>
    <t xml:space="preserve"> 11/2002</t>
  </si>
  <si>
    <t xml:space="preserve"> 12/2002</t>
  </si>
  <si>
    <t xml:space="preserve"> 01/2003</t>
  </si>
  <si>
    <t xml:space="preserve"> 02/2003</t>
  </si>
  <si>
    <t xml:space="preserve"> 03/2003</t>
  </si>
  <si>
    <t xml:space="preserve"> 04/2003</t>
  </si>
  <si>
    <t xml:space="preserve"> 05/2003</t>
  </si>
  <si>
    <t xml:space="preserve"> 06/2003</t>
  </si>
  <si>
    <t xml:space="preserve"> 07/2003</t>
  </si>
  <si>
    <t xml:space="preserve"> 08/2003</t>
  </si>
  <si>
    <t xml:space="preserve"> 09/2003</t>
  </si>
  <si>
    <t xml:space="preserve"> 10/2003</t>
  </si>
  <si>
    <t xml:space="preserve"> 11/2003</t>
  </si>
  <si>
    <t xml:space="preserve"> 12/2003</t>
  </si>
  <si>
    <t xml:space="preserve"> 01/2004</t>
  </si>
  <si>
    <t xml:space="preserve"> 02/2004</t>
  </si>
  <si>
    <t xml:space="preserve"> 03/2004</t>
  </si>
  <si>
    <t xml:space="preserve"> 04/2004</t>
  </si>
  <si>
    <t xml:space="preserve"> 05/2004</t>
  </si>
  <si>
    <t xml:space="preserve"> 06/2004</t>
  </si>
  <si>
    <t xml:space="preserve"> 07/2004</t>
  </si>
  <si>
    <t xml:space="preserve"> 08/2004</t>
  </si>
  <si>
    <t xml:space="preserve"> 09/2004</t>
  </si>
  <si>
    <t xml:space="preserve"> 10/2004</t>
  </si>
  <si>
    <t xml:space="preserve"> 11/2004</t>
  </si>
  <si>
    <t xml:space="preserve"> 12/2004</t>
  </si>
  <si>
    <t xml:space="preserve"> 01/2005</t>
  </si>
  <si>
    <t xml:space="preserve"> 02/2005</t>
  </si>
  <si>
    <t xml:space="preserve"> 03/2005</t>
  </si>
  <si>
    <t xml:space="preserve"> 04/2005</t>
  </si>
  <si>
    <t xml:space="preserve"> 05/2005</t>
  </si>
  <si>
    <t xml:space="preserve"> 06/2005</t>
  </si>
  <si>
    <t xml:space="preserve"> 07/2005</t>
  </si>
  <si>
    <t xml:space="preserve"> 08/2005</t>
  </si>
  <si>
    <t xml:space="preserve"> 09/2005</t>
  </si>
  <si>
    <t xml:space="preserve"> 10/2005</t>
  </si>
  <si>
    <t xml:space="preserve"> 11/2005</t>
  </si>
  <si>
    <t xml:space="preserve"> 12/2005</t>
  </si>
  <si>
    <t xml:space="preserve"> 01/2006</t>
  </si>
  <si>
    <t xml:space="preserve"> 02/2006</t>
  </si>
  <si>
    <t xml:space="preserve"> 03/2006</t>
  </si>
  <si>
    <t xml:space="preserve"> 04/2006</t>
  </si>
  <si>
    <t xml:space="preserve"> 05/2006</t>
  </si>
  <si>
    <t xml:space="preserve"> 06/2006</t>
  </si>
  <si>
    <t xml:space="preserve"> 07/2006</t>
  </si>
  <si>
    <t xml:space="preserve"> 08/2006</t>
  </si>
  <si>
    <t xml:space="preserve"> 09/2006</t>
  </si>
  <si>
    <t xml:space="preserve"> 10/2006</t>
  </si>
  <si>
    <t xml:space="preserve"> 11/2006</t>
  </si>
  <si>
    <t xml:space="preserve"> 12/2006</t>
  </si>
  <si>
    <t xml:space="preserve"> 01/2007</t>
  </si>
  <si>
    <t xml:space="preserve"> 02/2007</t>
  </si>
  <si>
    <t xml:space="preserve"> 03/2007</t>
  </si>
  <si>
    <t xml:space="preserve"> 04/2007</t>
  </si>
  <si>
    <t xml:space="preserve"> 05/2007</t>
  </si>
  <si>
    <t xml:space="preserve"> 06/2007</t>
  </si>
  <si>
    <t xml:space="preserve"> 07/2007</t>
  </si>
  <si>
    <t xml:space="preserve"> 08/2007</t>
  </si>
  <si>
    <t xml:space="preserve"> 09/2007</t>
  </si>
  <si>
    <t xml:space="preserve"> 10/2007</t>
  </si>
  <si>
    <t xml:space="preserve"> 11/2007</t>
  </si>
  <si>
    <t xml:space="preserve"> 12/2007</t>
  </si>
  <si>
    <t xml:space="preserve"> 01/2008</t>
  </si>
  <si>
    <t xml:space="preserve"> 02/2008</t>
  </si>
  <si>
    <t xml:space="preserve"> 03/2008</t>
  </si>
  <si>
    <t xml:space="preserve"> 04/2008</t>
  </si>
  <si>
    <t xml:space="preserve"> 05/2008</t>
  </si>
  <si>
    <t xml:space="preserve"> 06/2008</t>
  </si>
  <si>
    <t xml:space="preserve"> 07/2008</t>
  </si>
  <si>
    <t xml:space="preserve"> 08/2008</t>
  </si>
  <si>
    <t xml:space="preserve"> 09/2008</t>
  </si>
  <si>
    <t xml:space="preserve"> 10/2008</t>
  </si>
  <si>
    <t xml:space="preserve"> 11/2008</t>
  </si>
  <si>
    <t xml:space="preserve"> 12/2008</t>
  </si>
  <si>
    <t xml:space="preserve"> 01/2009</t>
  </si>
  <si>
    <t xml:space="preserve"> 02/2009</t>
  </si>
  <si>
    <t xml:space="preserve"> 03/2009</t>
  </si>
  <si>
    <t xml:space="preserve"> 04/2009</t>
  </si>
  <si>
    <t xml:space="preserve"> 05/2009</t>
  </si>
  <si>
    <t xml:space="preserve"> 06/2009</t>
  </si>
  <si>
    <t xml:space="preserve"> 07/2009</t>
  </si>
  <si>
    <t xml:space="preserve"> 08/2009</t>
  </si>
  <si>
    <t xml:space="preserve"> 09/2009</t>
  </si>
  <si>
    <t xml:space="preserve"> 10/2009</t>
  </si>
  <si>
    <t xml:space="preserve"> 11/2009</t>
  </si>
  <si>
    <t xml:space="preserve"> 12/2009</t>
  </si>
  <si>
    <t xml:space="preserve"> 01/2010</t>
  </si>
  <si>
    <t xml:space="preserve"> 02/2010</t>
  </si>
  <si>
    <t xml:space="preserve"> 03/2010</t>
  </si>
  <si>
    <t xml:space="preserve"> 04/2010</t>
  </si>
  <si>
    <t xml:space="preserve"> 05/2010</t>
  </si>
  <si>
    <t xml:space="preserve"> 06/2010</t>
  </si>
  <si>
    <t xml:space="preserve"> 07/2010</t>
  </si>
  <si>
    <t xml:space="preserve"> 08/2010</t>
  </si>
  <si>
    <t xml:space="preserve"> 09/2010</t>
  </si>
  <si>
    <t xml:space="preserve"> 10/2010</t>
  </si>
  <si>
    <t xml:space="preserve"> 11/2010</t>
  </si>
  <si>
    <t xml:space="preserve"> 12/2010</t>
  </si>
  <si>
    <t xml:space="preserve"> 01/2011</t>
  </si>
  <si>
    <t xml:space="preserve"> 02/2011</t>
  </si>
  <si>
    <t xml:space="preserve"> 03/2011</t>
  </si>
  <si>
    <t xml:space="preserve"> 04/2011</t>
  </si>
  <si>
    <t xml:space="preserve"> 05/2011</t>
  </si>
  <si>
    <t xml:space="preserve"> 06/2011</t>
  </si>
  <si>
    <t xml:space="preserve"> 07/2011</t>
  </si>
  <si>
    <t xml:space="preserve"> 08/2011</t>
  </si>
  <si>
    <t xml:space="preserve"> 09/2011</t>
  </si>
  <si>
    <t xml:space="preserve"> 10/2011</t>
  </si>
  <si>
    <t xml:space="preserve"> 11/2011</t>
  </si>
  <si>
    <t xml:space="preserve"> 12/2011</t>
  </si>
  <si>
    <t xml:space="preserve"> 01/2012</t>
  </si>
  <si>
    <t xml:space="preserve"> 02/2012</t>
  </si>
  <si>
    <t xml:space="preserve"> 03/2012</t>
  </si>
  <si>
    <t xml:space="preserve"> 04/2012</t>
  </si>
  <si>
    <t xml:space="preserve"> 05/2012</t>
  </si>
  <si>
    <t xml:space="preserve"> 06/2012</t>
  </si>
  <si>
    <t xml:space="preserve"> 07/2012</t>
  </si>
  <si>
    <t xml:space="preserve"> 08/2012</t>
  </si>
  <si>
    <t xml:space="preserve"> 09/2012</t>
  </si>
  <si>
    <t xml:space="preserve"> 10/2012</t>
  </si>
  <si>
    <t xml:space="preserve"> 11/2012</t>
  </si>
  <si>
    <t xml:space="preserve"> 12/2012</t>
  </si>
  <si>
    <t xml:space="preserve"> 01/2013</t>
  </si>
  <si>
    <t xml:space="preserve"> 02/2013</t>
  </si>
  <si>
    <t xml:space="preserve"> 03/2013</t>
  </si>
  <si>
    <t xml:space="preserve"> 04/2013</t>
  </si>
  <si>
    <t xml:space="preserve"> 05/2013</t>
  </si>
  <si>
    <t xml:space="preserve"> 06/2013</t>
  </si>
  <si>
    <t xml:space="preserve"> 07/2013</t>
  </si>
  <si>
    <t xml:space="preserve"> 08/2013</t>
  </si>
  <si>
    <t xml:space="preserve"> 09/2013</t>
  </si>
  <si>
    <t xml:space="preserve"> 10/2013</t>
  </si>
  <si>
    <t xml:space="preserve"> 11/2013</t>
  </si>
  <si>
    <t xml:space="preserve"> 12/2013</t>
  </si>
  <si>
    <t xml:space="preserve"> 01/2014</t>
  </si>
  <si>
    <t xml:space="preserve"> 02/2014</t>
  </si>
  <si>
    <t xml:space="preserve"> 03/2014</t>
  </si>
  <si>
    <t xml:space="preserve"> 04/2014</t>
  </si>
  <si>
    <t xml:space="preserve"> 05/2014</t>
  </si>
  <si>
    <t xml:space="preserve"> 06/2014</t>
  </si>
  <si>
    <t xml:space="preserve"> 07/2014</t>
  </si>
  <si>
    <t xml:space="preserve"> 08/2014</t>
  </si>
  <si>
    <t xml:space="preserve"> 09/2014</t>
  </si>
  <si>
    <t xml:space="preserve"> 10/2014</t>
  </si>
  <si>
    <t xml:space="preserve"> 11/2014</t>
  </si>
  <si>
    <t xml:space="preserve"> 12/2014</t>
  </si>
  <si>
    <t xml:space="preserve"> 01/2015</t>
  </si>
  <si>
    <t xml:space="preserve"> 02/2015</t>
  </si>
  <si>
    <t xml:space="preserve"> 03/2015</t>
  </si>
  <si>
    <t xml:space="preserve"> 04/2015</t>
  </si>
  <si>
    <t xml:space="preserve"> 05/2015</t>
  </si>
  <si>
    <t xml:space="preserve"> 06/2015</t>
  </si>
  <si>
    <t xml:space="preserve"> 07/2015</t>
  </si>
  <si>
    <t xml:space="preserve"> 08/2015</t>
  </si>
  <si>
    <t xml:space="preserve"> 09/2015</t>
  </si>
  <si>
    <t xml:space="preserve"> 10/2015</t>
  </si>
  <si>
    <t xml:space="preserve"> 11/2015</t>
  </si>
  <si>
    <t xml:space="preserve"> 12/2015</t>
  </si>
  <si>
    <t xml:space="preserve"> 01/2016</t>
  </si>
  <si>
    <t xml:space="preserve"> 02/2016</t>
  </si>
  <si>
    <t xml:space="preserve"> 03/2016</t>
  </si>
  <si>
    <t xml:space="preserve"> 04/2016</t>
  </si>
  <si>
    <t xml:space="preserve"> 05/2016</t>
  </si>
  <si>
    <t xml:space="preserve"> 06/2016</t>
  </si>
  <si>
    <t xml:space="preserve"> 07/2016</t>
  </si>
  <si>
    <t xml:space="preserve"> 08/2016</t>
  </si>
  <si>
    <t xml:space="preserve"> 09/2016</t>
  </si>
  <si>
    <t xml:space="preserve"> 10/2016</t>
  </si>
  <si>
    <t xml:space="preserve"> 11/2016</t>
  </si>
  <si>
    <t xml:space="preserve"> 12/2016</t>
  </si>
  <si>
    <t xml:space="preserve"> 01/2017</t>
  </si>
  <si>
    <t xml:space="preserve"> 02/2017</t>
  </si>
  <si>
    <t xml:space="preserve"> 03/2017</t>
  </si>
  <si>
    <t xml:space="preserve"> 04/2017</t>
  </si>
  <si>
    <t xml:space="preserve"> 05/2017</t>
  </si>
  <si>
    <t xml:space="preserve"> 06/2017</t>
  </si>
  <si>
    <t xml:space="preserve"> 07/2017</t>
  </si>
  <si>
    <t xml:space="preserve"> 08/2017</t>
  </si>
  <si>
    <t xml:space="preserve"> 09/2017</t>
  </si>
  <si>
    <t xml:space="preserve"> 10/2017</t>
  </si>
  <si>
    <t xml:space="preserve"> 11/2017</t>
  </si>
  <si>
    <t xml:space="preserve"> 12/2017</t>
  </si>
  <si>
    <t xml:space="preserve"> 01/2018</t>
  </si>
  <si>
    <t xml:space="preserve"> 02/2018</t>
  </si>
  <si>
    <t xml:space="preserve"> 03/2018</t>
  </si>
  <si>
    <t xml:space="preserve"> 04/2018</t>
  </si>
  <si>
    <t xml:space="preserve"> 05/2018</t>
  </si>
  <si>
    <t xml:space="preserve"> 06/2018</t>
  </si>
  <si>
    <t xml:space="preserve"> 07/2018</t>
  </si>
  <si>
    <t xml:space="preserve"> 08/2018</t>
  </si>
  <si>
    <t xml:space="preserve"> 09/2018</t>
  </si>
  <si>
    <t xml:space="preserve"> 10/2018</t>
  </si>
  <si>
    <t xml:space="preserve"> 11/2018</t>
  </si>
  <si>
    <t xml:space="preserve"> 12/2018</t>
  </si>
  <si>
    <t xml:space="preserve"> 01/2019</t>
  </si>
  <si>
    <t xml:space="preserve"> 02/2019</t>
  </si>
  <si>
    <t xml:space="preserve"> 03/2019</t>
  </si>
  <si>
    <t xml:space="preserve"> 04/2019</t>
  </si>
  <si>
    <t xml:space="preserve"> 05/2019</t>
  </si>
  <si>
    <t xml:space="preserve"> 06/2019</t>
  </si>
  <si>
    <t xml:space="preserve"> 07/2019</t>
  </si>
  <si>
    <t xml:space="preserve"> 08/2019</t>
  </si>
  <si>
    <t xml:space="preserve"> 09/2019</t>
  </si>
  <si>
    <t xml:space="preserve"> 10/2019</t>
  </si>
  <si>
    <t xml:space="preserve"> 11/2019</t>
  </si>
  <si>
    <t xml:space="preserve"> 12/2019</t>
  </si>
  <si>
    <t xml:space="preserve"> 01/2020</t>
  </si>
  <si>
    <t xml:space="preserve"> 02/2020</t>
  </si>
  <si>
    <t xml:space="preserve"> 03/2020</t>
  </si>
  <si>
    <t xml:space="preserve"> 04/2020</t>
  </si>
  <si>
    <t xml:space="preserve"> 05/2020</t>
  </si>
  <si>
    <t xml:space="preserve"> 06/2020</t>
  </si>
  <si>
    <t xml:space="preserve"> 07/2020</t>
  </si>
  <si>
    <t xml:space="preserve"> 08/2020</t>
  </si>
  <si>
    <t xml:space="preserve"> 09/2020</t>
  </si>
  <si>
    <t xml:space="preserve"> 10/2020</t>
  </si>
  <si>
    <t xml:space="preserve"> 11/2020</t>
  </si>
  <si>
    <t xml:space="preserve"> 12/2020</t>
  </si>
  <si>
    <t xml:space="preserve"> 01/2021</t>
  </si>
  <si>
    <t xml:space="preserve"> 02/2021</t>
  </si>
  <si>
    <t xml:space="preserve"> 03/2021</t>
  </si>
  <si>
    <t xml:space="preserve"> 04/2021</t>
  </si>
  <si>
    <t xml:space="preserve"> 05/2021</t>
  </si>
  <si>
    <t xml:space="preserve"> 06/2021</t>
  </si>
  <si>
    <t xml:space="preserve"> 07/2021</t>
  </si>
  <si>
    <t xml:space="preserve"> 08/2021</t>
  </si>
  <si>
    <t xml:space="preserve"> 09/2021</t>
  </si>
  <si>
    <t xml:space="preserve"> 10/2021</t>
  </si>
  <si>
    <t xml:space="preserve"> 11/2021</t>
  </si>
  <si>
    <t xml:space="preserve"> 12/2021</t>
  </si>
  <si>
    <t xml:space="preserve"> 01/2022</t>
  </si>
  <si>
    <t xml:space="preserve"> 02/2022</t>
  </si>
  <si>
    <t xml:space="preserve"> 03/2022</t>
  </si>
  <si>
    <t xml:space="preserve"> 04/2022</t>
  </si>
  <si>
    <t xml:space="preserve"> 05/2022</t>
  </si>
  <si>
    <t xml:space="preserve"> 06/2022</t>
  </si>
  <si>
    <t xml:space="preserve"> 07/2022</t>
  </si>
  <si>
    <t xml:space="preserve"> 08/2022</t>
  </si>
  <si>
    <t xml:space="preserve"> 09/2022</t>
  </si>
  <si>
    <t xml:space="preserve"> 10/2022</t>
  </si>
  <si>
    <t xml:space="preserve"> 11/2022</t>
  </si>
  <si>
    <t xml:space="preserve"> 12/2022</t>
  </si>
  <si>
    <t xml:space="preserve"> 01/2023</t>
  </si>
  <si>
    <t xml:space="preserve"> 02/2023</t>
  </si>
  <si>
    <t xml:space="preserve"> 03/2023</t>
  </si>
  <si>
    <t xml:space="preserve"> 04/2023</t>
  </si>
  <si>
    <t xml:space="preserve"> 05/2023</t>
  </si>
  <si>
    <t xml:space="preserve"> 06/2023</t>
  </si>
  <si>
    <t xml:space="preserve"> 07/2023</t>
  </si>
  <si>
    <t xml:space="preserve"> 08/2023</t>
  </si>
  <si>
    <t xml:space="preserve"> 09/2023</t>
  </si>
  <si>
    <t xml:space="preserve"> 10/2023</t>
  </si>
  <si>
    <t xml:space="preserve"> 11/2023</t>
  </si>
  <si>
    <t>Wirtschaftsbereiche: ifo Geschäftsklima und seine Komponenten</t>
  </si>
  <si>
    <t xml:space="preserve">Lange Zeitreihen des ifo Geschäftsklimas </t>
  </si>
  <si>
    <t>Bauhauptgewerbe</t>
  </si>
  <si>
    <t>Salden, saisonbereinigt</t>
  </si>
  <si>
    <t xml:space="preserve"> Geschäftsklima</t>
  </si>
  <si>
    <t>Insolvenzen im Bauhauptgewerbe</t>
  </si>
  <si>
    <t>Geschäftsklima Bauhauptgewerbe</t>
  </si>
  <si>
    <t>Update: Q4 2023</t>
  </si>
  <si>
    <t>Forward Curves</t>
  </si>
  <si>
    <t>Statistische Bundesamt (destatis)</t>
  </si>
  <si>
    <t>Agentur für Arbeit</t>
  </si>
  <si>
    <t>Diverse</t>
  </si>
  <si>
    <t>ifo Institut</t>
  </si>
  <si>
    <t>Eigene Berechnungen</t>
  </si>
  <si>
    <t>Renditeprognosen</t>
  </si>
  <si>
    <t>Hyperlink/Code</t>
  </si>
  <si>
    <t>Datenverweis:</t>
  </si>
  <si>
    <t>Date</t>
  </si>
  <si>
    <t>3 Month EURIBOR Forward Curve</t>
  </si>
  <si>
    <t>1 Month EURIBOR Forward Curve</t>
  </si>
  <si>
    <t>3 Month Compounded SONIA Forward Curve</t>
  </si>
  <si>
    <t>6 Month EURIBOR Forward Curve</t>
  </si>
  <si>
    <t>Forward Curves EURIBOR</t>
  </si>
  <si>
    <t>Hinweis: Daten ersetzen</t>
  </si>
  <si>
    <t>https://www.chathamfinancial.com/technology/european-forward-curves</t>
  </si>
  <si>
    <t>Chatham financial</t>
  </si>
  <si>
    <t>https://www-genesis.destatis.de/genesis/online?</t>
  </si>
  <si>
    <t>Finanzwirtschaftliche Indikatoren (Stand: letzte Veröffentl. des Indikatorensystems Wohnimmobilienmarkt) / Wohnungsbaukredite inländischer Banken an inländische private Haushalte / saisonbereinigt</t>
  </si>
  <si>
    <t>Deutsche Bundesbank, Angaben für MFIs um statistisch bedingte Veränderungen bereinigt.</t>
  </si>
  <si>
    <t>BBDY1.Q.B20.Y.G350.F0020.A</t>
  </si>
  <si>
    <t>Wohnungsbaukredite inländischer Banken an inländische private Haushalte / saisonbereinigt</t>
  </si>
  <si>
    <t>Stand vom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</si>
  <si>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</si>
  <si>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</si>
  <si>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</si>
  <si>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</si>
  <si>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</si>
  <si>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</si>
  <si>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</si>
  <si>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</si>
  <si>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</si>
  <si>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</si>
  <si>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</si>
  <si>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</si>
  <si>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</si>
  <si>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</si>
  <si>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</si>
  <si>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</si>
  <si>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</si>
  <si>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</si>
  <si>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</si>
  <si>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</si>
  <si>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</si>
  <si>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</si>
  <si>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</si>
  <si>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</si>
  <si>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</si>
  <si>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</si>
  <si>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</si>
  <si>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</si>
  <si>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</si>
  <si>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</si>
  <si>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</si>
  <si>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</si>
  <si>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</si>
  <si>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</si>
  <si>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</si>
  <si>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</si>
  <si>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</si>
  <si>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</si>
  <si>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</si>
  <si>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</si>
  <si>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</si>
  <si>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</si>
  <si>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</si>
  <si>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</si>
  <si>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</si>
  <si>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</si>
  <si>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</si>
  <si>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</si>
  <si>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</si>
  <si>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</si>
  <si>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</si>
  <si>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</si>
  <si>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</si>
  <si>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</si>
  <si>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</si>
  <si>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</si>
  <si>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</si>
  <si>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</si>
  <si>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</si>
  <si>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</si>
  <si>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</si>
  <si>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</si>
  <si>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</si>
  <si>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</si>
  <si>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</si>
  <si>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</si>
  <si>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</si>
  <si>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</si>
  <si>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</si>
  <si>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</si>
  <si>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</si>
  <si>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</si>
  <si>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</si>
  <si>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</si>
  <si>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</si>
  <si>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</si>
  <si>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</si>
  <si>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</si>
  <si>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</si>
  <si>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</si>
  <si>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YoY in %</t>
  </si>
  <si>
    <t>BBDY1.A.B30.N.G850.R0620.A</t>
  </si>
  <si>
    <t>Realwirtschaftliche Indikatoren (Stand: letzte Veröffentl. des Indikatorensystems Wohnimmobilienmarkt) / Verband deutscher Pfandbriefbanken / Eigentumswohnungen - Transaktionen: Kauffälle / Deutschland: Landkreise und kreisfreie Städte / Ursprungswerte</t>
  </si>
  <si>
    <t>Hochrechnung der vdpResearch GmbH auf Basis von Angaben der Gutachterausschüsse.</t>
  </si>
  <si>
    <t>Einheit</t>
  </si>
  <si>
    <t>2010=100</t>
  </si>
  <si>
    <t>01.12.2023 11:58:26 Uhr</t>
  </si>
  <si>
    <t>BBDY1.Q.B10.N.G150.P0220.A</t>
  </si>
  <si>
    <t>Preisindikatoren (Stand: letzte Veröffentl. des Indikatorensystems Wohnimmobilienmarkt) / Verband deutscher Pfandbriefbanken / Index für Mehrfamilienhäuser, Kapitalwert / Deutschland / Ursprungswerte</t>
  </si>
  <si>
    <t>Index für Mehrfamilienhäuser, Kapitalwert</t>
  </si>
  <si>
    <t>Eigene Berechnungen auf Basis von Angaben der vdpResearch GmbH.</t>
  </si>
  <si>
    <t>2003-Q1</t>
  </si>
  <si>
    <t>2003-Q2</t>
  </si>
  <si>
    <t>2003-Q3</t>
  </si>
  <si>
    <t>Destatis, Commerzbank, EZB</t>
  </si>
  <si>
    <t>Dienstleistungen für Instandhaltung</t>
  </si>
  <si>
    <t>Errichtung neuer Gebäude u. Maßnahmen an bestehenden Gbeäuden</t>
  </si>
  <si>
    <t>Bond spread</t>
  </si>
  <si>
    <t>Status</t>
  </si>
  <si>
    <t>Historical</t>
  </si>
  <si>
    <t>Forecast</t>
  </si>
  <si>
    <t>Price development</t>
  </si>
  <si>
    <t>Inflation, Renditeentwicklung und -prognose</t>
  </si>
  <si>
    <t>YoY i %</t>
  </si>
  <si>
    <t>Eigentumswohnungen - Transaktionen: Kauffälle</t>
  </si>
  <si>
    <t>Rang</t>
  </si>
  <si>
    <t>BBDY1.Q.B10.N.G200.P0400.A</t>
  </si>
  <si>
    <t>Preisindikatoren (Stand: letzte Veröffentl. des Indikatorensystems Wohnimmobilienmarkt) / Annuität/Einkommensverhältnis, normiert</t>
  </si>
  <si>
    <t>Annuität eines Hypothekenkredites mit fester Zinsvereinbarkeit (zwischen fünf und zehn Jahren) bei hyothetischer Gesamtlaufzeit von 30 Jahren im Verhältnis zum verfügbaren Einkommen pro Haushalt (nominal).</t>
  </si>
  <si>
    <t>BBDY1.Q.B10.N.G200.P0410.A</t>
  </si>
  <si>
    <t>Verfügbares Einkommen pro Haushalt, nominal</t>
  </si>
  <si>
    <t>Eigene Berechnungen auf Basis von Ursprungswerten des Statistischen Bundesamts und Angaben der vdpResearch GmbH.</t>
  </si>
  <si>
    <t>Kaufpreise und Mieten von Eigentumswohnungen</t>
  </si>
  <si>
    <t>BBDY1.Q.B20.N.G400.F0210.A</t>
  </si>
  <si>
    <t>Finanzwirtschaftliche Indikatoren (Stand: letzte Veröffentl. des Indikatorensystems Wohnimmobilienmarkt) / Bestand an Wohnungsbaukrediten inländischer Banken an inländische private Haushalte in % des Bruttoinlandsproduktes</t>
  </si>
  <si>
    <t>Eigene Berechnungen auf Basis von Angaben aus der Kreditnehmerstatistik der Deutschen Bundesbank.</t>
  </si>
  <si>
    <t>Bestand an Wohnungsbaukrediten inländischer Banken an inländische private Haushalte in % des Bruttoinlandsproduktes</t>
  </si>
  <si>
    <t>Anteil in %</t>
  </si>
  <si>
    <t>Bank Lending Survey der Deutschen Bundesbank</t>
  </si>
  <si>
    <t>Finanzwirtschaftliche Indikatoren (Stand: letzte Veröffentl. des Indikatorensystems Wohnimmobilienmarkt) / Veränderung der Kreditstandards u. Margen für Wohnungsbaukredite an priv. Haushalte in Deutschland, Bank Lending Survey:DE:KREDITBEDINGUNGEN WOHNUNGSBAU (FR. 12) Preis: Marge für durchschnittl. Kredite, Nettosaldo</t>
  </si>
  <si>
    <t>Veränderung der Kreditstandards u. Margen für Wohnungsbaukredite an priv. Haushalte in Deutschland,</t>
  </si>
  <si>
    <t>prozent</t>
  </si>
  <si>
    <t>2002-Q4</t>
  </si>
  <si>
    <t>Durchschnittliche Kredite</t>
  </si>
  <si>
    <t>Risikoreiche Kredite</t>
  </si>
  <si>
    <t>BBDY1.A.B20.N.G450.F0470.A</t>
  </si>
  <si>
    <t>Finanzwirtschaftliche Indikatoren (Stand: letzte Veröffentl. des Indikatorensystems Wohnimmobilienmarkt) / Wohnungsbaukredite der privaten Haushalte in % des verfügbaren Einkommens gemäß ESVG 2010</t>
  </si>
  <si>
    <t>Eigene Berechnungen auf Basis von Angaben aus der Finanzierungsrechnung der Deutschen Bundesbank.</t>
  </si>
  <si>
    <t>Wohnungsbaukredite der privaten Haushalte in % des verfügbaren Einkommens gemäß ESVG 2010</t>
  </si>
  <si>
    <t>BBDY1.Q.B30.Y.G800.R0400.A</t>
  </si>
  <si>
    <t>Realwirtschaftliche Indikatoren (Stand: letzte Veröffentl. des Indikatorensystems Wohnimmobilienmarkt) / Auftragseingang Insgesamt / in konstanten Preisen / Deutschland / Wohnungsbau / kalender- und saisonbereinigt</t>
  </si>
  <si>
    <t>Eigene Berechnungen auf Basis von Ursprungswerten des Statistischen Bundesamtes, saisonbereinigt.</t>
  </si>
  <si>
    <t>Auftragseingang Insgesamt / in konstanten Preisen / Deutschland / Wohnungsbau / kalender- und saisonbereinigt</t>
  </si>
  <si>
    <t>1991-Q1</t>
  </si>
  <si>
    <t>1991-Q2</t>
  </si>
  <si>
    <t>1991-Q3</t>
  </si>
  <si>
    <t>1991-Q4</t>
  </si>
  <si>
    <t>1992-Q1</t>
  </si>
  <si>
    <t>1992-Q2</t>
  </si>
  <si>
    <t>1992-Q3</t>
  </si>
  <si>
    <t>1992-Q4</t>
  </si>
  <si>
    <t>1993-Q1</t>
  </si>
  <si>
    <t>1993-Q2</t>
  </si>
  <si>
    <t>1993-Q3</t>
  </si>
  <si>
    <t>1993-Q4</t>
  </si>
  <si>
    <t>1994-Q1</t>
  </si>
  <si>
    <t>1994-Q2</t>
  </si>
  <si>
    <t>1994-Q3</t>
  </si>
  <si>
    <t>1994-Q4</t>
  </si>
  <si>
    <t>1995-Q1</t>
  </si>
  <si>
    <t>1995-Q2</t>
  </si>
  <si>
    <t>1995-Q3</t>
  </si>
  <si>
    <t>1995-Q4</t>
  </si>
  <si>
    <t>1996-Q1</t>
  </si>
  <si>
    <t>1996-Q2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</si>
  <si>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</si>
  <si>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</si>
  <si>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</si>
  <si>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</si>
  <si>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</si>
  <si>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</si>
  <si>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</si>
  <si>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</si>
  <si>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1998-Q3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</si>
  <si>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</si>
  <si>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</si>
  <si>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</si>
  <si>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</si>
  <si>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</si>
  <si>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</si>
  <si>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</si>
  <si>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</si>
  <si>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</si>
  <si>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</si>
  <si>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</si>
  <si>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</si>
  <si>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</si>
  <si>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</si>
  <si>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</si>
  <si>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</si>
  <si>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https://www.bundesbank.de/de/bundesbank/forschung/erwartungsstudie/immobilienpreiserwartungen-849092</t>
  </si>
  <si>
    <t>2023-10</t>
  </si>
  <si>
    <t>2023-11</t>
  </si>
  <si>
    <t>2023-12</t>
  </si>
  <si>
    <t>Hinweis: Daten unten anfügen (In Datensuchmaske mit Titel "Deutschland-Erwartungen zur Entwicklung der Mietpreise-" suchen</t>
  </si>
  <si>
    <t>Q4.2023</t>
  </si>
  <si>
    <t>Daten beziehen sich auf einen Erwartungshorizont von 12 Monaten</t>
  </si>
  <si>
    <t>Forschungsinstitute (so wie aufgelistet), jeweils aktuellster Wert</t>
  </si>
  <si>
    <t>Abgabe an private Haushalte, Jahresverbrauch 5 600 bis unter 55 600 KWh</t>
  </si>
  <si>
    <t>Energiepreise Fossil</t>
  </si>
  <si>
    <t>Marktentwicklungen - Konsumenten</t>
  </si>
  <si>
    <t>Netto- und Bruttomieten</t>
  </si>
  <si>
    <t>Statistisches Bundesamt (Destatis)</t>
  </si>
  <si>
    <t>Datum</t>
  </si>
  <si>
    <t>Haushaltsenergie</t>
  </si>
  <si>
    <t>Wohnungsnebenkosten</t>
  </si>
  <si>
    <t>2019-12</t>
  </si>
  <si>
    <t>2020-01</t>
  </si>
  <si>
    <t>2020-02</t>
  </si>
  <si>
    <t>2020-03</t>
  </si>
  <si>
    <t>Titel: Verbraucherpreisindex für Nettokaltmiete, Wohnungsnebenkosten und Haushaltsenergie</t>
  </si>
  <si>
    <t>https://www.dashboard-deutschland.de/indicator/data_woh_bruttokaltmiete</t>
  </si>
  <si>
    <t>Makroökonomische Kennzahlen, Kredit- und Kapitalmarkt</t>
  </si>
  <si>
    <t>Kreditstandards</t>
  </si>
  <si>
    <t>Q4 2023</t>
  </si>
  <si>
    <t>Stand</t>
  </si>
  <si>
    <t>Wohnungsbau</t>
  </si>
  <si>
    <t>Tiefbau</t>
  </si>
  <si>
    <t>Margen und Entwickler-KPIs</t>
  </si>
  <si>
    <t>diverse KPIs</t>
  </si>
  <si>
    <t>eigene Berechnungen</t>
  </si>
  <si>
    <t>Projektentwicklerstimmung</t>
  </si>
  <si>
    <t>Wirtschaftsindikatoren (Auswahl)</t>
  </si>
  <si>
    <t>Wirtschaftsindikatoren!A1</t>
  </si>
  <si>
    <t>Verwendet in:</t>
  </si>
  <si>
    <t>2024-01</t>
  </si>
  <si>
    <t>2024-02</t>
  </si>
  <si>
    <t>Mar 24</t>
  </si>
  <si>
    <t>Q1.2024</t>
  </si>
  <si>
    <t>https://www.bundesbank.de/action/de/747632/bbkstatisticsearch?query=BBUOP.M.DE.EXPHP_POINT.EHP1._X.ME&amp;hitsPerPage=10</t>
  </si>
  <si>
    <t>BBUOP: Erwartungsbefragung Privatpersonen - BBUOP.M.DE.EXPMACROQUALI_F.EMQ1._X.PC</t>
  </si>
  <si>
    <t>Prognose 2025</t>
  </si>
  <si>
    <t>Abbruchquote Projekte in Planung 2025</t>
  </si>
  <si>
    <t>Update: Q2 2024</t>
  </si>
  <si>
    <t>5-Jahres-EURO-Swaprates</t>
  </si>
  <si>
    <t>Hinweis:</t>
  </si>
  <si>
    <t>2024-03</t>
  </si>
  <si>
    <t>2024-04</t>
  </si>
  <si>
    <t>2024-05</t>
  </si>
  <si>
    <t>Saving rate</t>
  </si>
  <si>
    <t>Q2.2024</t>
  </si>
  <si>
    <t>https://www.bundesbank.de/de/startseite/suche/statistiken</t>
  </si>
  <si>
    <t>Gebäude für öffentliche Sicherheit und Ordnung</t>
  </si>
  <si>
    <t>Gebäude im kulturellen Bereich</t>
  </si>
  <si>
    <t>Gebäude für Bildung, Wissenschaft und Forschung</t>
  </si>
  <si>
    <t>Gebäude des Gesundheitswesens</t>
  </si>
  <si>
    <t>Gebäude des Sozialwesens</t>
  </si>
  <si>
    <t>Gebäude für Freizeit, Erholung und Sport</t>
  </si>
  <si>
    <t>Gebäude der Ver- und Entsorgung</t>
  </si>
  <si>
    <t>Gebäude des Verkehrs- und Nachrichtenwesens</t>
  </si>
  <si>
    <t>20232. QuartalKauffälle</t>
  </si>
  <si>
    <t>20232. QuartalVeräußerte Fläche</t>
  </si>
  <si>
    <t>20232. QuartalKaufsumme</t>
  </si>
  <si>
    <t>20232. QuartalDurchschnittlicher Kaufwert</t>
  </si>
  <si>
    <t>20233. QuartalKauffälle</t>
  </si>
  <si>
    <t>20233. QuartalVeräußerte Fläche</t>
  </si>
  <si>
    <t>20233. QuartalKaufsumme</t>
  </si>
  <si>
    <t>20233. QuartalDurchschnittlicher Kaufwert</t>
  </si>
  <si>
    <t>2024 Q3</t>
  </si>
  <si>
    <t>2025 Q3</t>
  </si>
  <si>
    <t>2026 Q3</t>
  </si>
  <si>
    <t>Hinweis: Daten unten anfügen (Daten monatlich; Werte durch mittleren Monat)</t>
  </si>
  <si>
    <t xml:space="preserve"> 12/2023</t>
  </si>
  <si>
    <t xml:space="preserve"> 01/2024</t>
  </si>
  <si>
    <t xml:space="preserve"> 02/2024</t>
  </si>
  <si>
    <t xml:space="preserve"> 03/2024</t>
  </si>
  <si>
    <t xml:space="preserve"> 04/2024</t>
  </si>
  <si>
    <t xml:space="preserve"> 05/2024</t>
  </si>
  <si>
    <t xml:space="preserve"> 06/2024</t>
  </si>
  <si>
    <t>Q1 2024</t>
  </si>
  <si>
    <t>Q2 2024</t>
  </si>
  <si>
    <t>GDP growths (in %)</t>
  </si>
  <si>
    <r>
      <t xml:space="preserve">Quellen: Statistisches Bundesamt, Eurostat, OECD, nationale Institutionen und eigene Berechnungen.  </t>
    </r>
    <r>
      <rPr>
        <b/>
        <sz val="14"/>
        <color theme="1"/>
        <rFont val="Arial"/>
        <family val="2"/>
      </rPr>
      <t>*</t>
    </r>
    <r>
      <rPr>
        <sz val="12"/>
        <color theme="1"/>
        <rFont val="Arial"/>
        <family val="2"/>
      </rPr>
      <t xml:space="preserve"> Wohnungsbau in der Gesamtwirtschaft.  </t>
    </r>
    <r>
      <rPr>
        <b/>
        <sz val="12"/>
        <color theme="1"/>
        <rFont val="Arial"/>
        <family val="2"/>
      </rPr>
      <t>1</t>
    </r>
    <r>
      <rPr>
        <sz val="12"/>
        <color theme="1"/>
        <rFont val="Arial"/>
        <family val="2"/>
      </rPr>
      <t xml:space="preserve"> Von 1960 bis 1969 gemäß ESVG 1979, von 1970 bis 1990 gemäß ESVG 1995 und ab 1991 gemäß ESVG 2010. Ab 1991 Deutschland, davor Westdeutschland.  </t>
    </r>
    <r>
      <rPr>
        <b/>
        <sz val="12"/>
        <color theme="1"/>
        <rFont val="Arial"/>
        <family val="2"/>
      </rPr>
      <t>2</t>
    </r>
    <r>
      <rPr>
        <sz val="12"/>
        <color theme="1"/>
        <rFont val="Arial"/>
        <family val="2"/>
      </rPr>
      <t xml:space="preserve"> Privater Wohnungsbau.</t>
    </r>
  </si>
  <si>
    <t>Wohnbauinvestitionen</t>
  </si>
  <si>
    <t>2023-Q4</t>
  </si>
  <si>
    <t>2024-Q1</t>
  </si>
  <si>
    <t>https://www.bundesbank.de/dynamic/action/de/statistiken/zeitreihen-datenbanken/zeitreihen-datenbank/723444/723444?treeAnchor=INDIKATOR&amp;statisticType=BBK_ITS</t>
  </si>
  <si>
    <t>Dachdeckungsarbeiten</t>
  </si>
  <si>
    <t>Beschlagarbeiten</t>
  </si>
  <si>
    <t>Elektro-, Sicherheits- u. informationstechn. Anl.</t>
  </si>
  <si>
    <t>Blitzschutz-, Überspannungsschutz-, Erdungsanlagen</t>
  </si>
  <si>
    <t>__________</t>
  </si>
  <si>
    <t>Bis 1990: Früheres Bundesgebiet.</t>
  </si>
  <si>
    <t>© Statistisches Bundesamt (Destatis), 2024</t>
  </si>
  <si>
    <t>Hinweis: (1) Daten unten anfügen, Hilfsspalte beachten (2) Index ändern sich 2021!!</t>
  </si>
  <si>
    <t>GENESIS-Tabelle: 61261-0006</t>
  </si>
  <si>
    <t>Baupreisindizes (2021=100)</t>
  </si>
  <si>
    <t>Hinweis: Daten unten anfügen und Indexierung beachten</t>
  </si>
  <si>
    <t>Stand: 11.07.2024 / 09:43:05</t>
  </si>
  <si>
    <t>Latest</t>
  </si>
  <si>
    <t>Indikatorenset</t>
  </si>
  <si>
    <t>YoY</t>
  </si>
  <si>
    <t xml:space="preserve">z-score </t>
  </si>
  <si>
    <t>z-score cycle</t>
  </si>
  <si>
    <t>Q3 2024</t>
  </si>
  <si>
    <t>Q4 2024</t>
  </si>
  <si>
    <t>Kostengruppen</t>
  </si>
  <si>
    <t>Grundstück KG 100</t>
  </si>
  <si>
    <t>Vorbereitende Maßnahmen KG 200</t>
  </si>
  <si>
    <t>Bauwerk KG 300-400</t>
  </si>
  <si>
    <t>Außenanlagen und Freiflächen KG 500</t>
  </si>
  <si>
    <t>Ausstattung KG 600</t>
  </si>
  <si>
    <t>Baunebenkosten 700</t>
  </si>
  <si>
    <t>Total Cost (ohne KG 800)</t>
  </si>
  <si>
    <t>Total Cost (mit KG 800)</t>
  </si>
  <si>
    <t>LTV %</t>
  </si>
  <si>
    <t>effective interest rate (1-5yr maturity)</t>
  </si>
  <si>
    <t>margin (% p.a.)</t>
  </si>
  <si>
    <t>total effective rate (% p.a.)</t>
  </si>
  <si>
    <t>amortization (% p.a.)</t>
  </si>
  <si>
    <t>arrangement fee (%)</t>
  </si>
  <si>
    <t>Ideen:</t>
  </si>
  <si>
    <t>Kosten Miete Neubau</t>
  </si>
  <si>
    <t>holding period (years)</t>
  </si>
  <si>
    <t>drawdown (per sqm)</t>
  </si>
  <si>
    <t>arrangement fee total (€/sqm)</t>
  </si>
  <si>
    <t>interest payment total (€/sqm)</t>
  </si>
  <si>
    <t>Input-Kosten-Variablen</t>
  </si>
  <si>
    <t>Input-Market-Variablen</t>
  </si>
  <si>
    <t>Developer-KPIs</t>
  </si>
  <si>
    <t>Forecasts</t>
  </si>
  <si>
    <t>Opex leakage in %</t>
  </si>
  <si>
    <t>BTS transaction cost in %</t>
  </si>
  <si>
    <t>Andere KPIs</t>
  </si>
  <si>
    <t>loan-to-cost</t>
  </si>
  <si>
    <t>yield-to-cost (BTR)</t>
  </si>
  <si>
    <t>development margin (BTR) (in bps)</t>
  </si>
  <si>
    <t>ERV (5-yr-CAGR based, new built)</t>
  </si>
  <si>
    <t>Finanzierung KG 800</t>
  </si>
  <si>
    <t>5-Jahres-Swap-Rate</t>
  </si>
  <si>
    <t>BBDY1.Q.B20.N.G450.F0470.A</t>
  </si>
  <si>
    <t>Entwickler-KPIs</t>
  </si>
  <si>
    <t>Fertigstellungslücke (Jahr)</t>
  </si>
  <si>
    <t>Diverse Unterscheidungen (je nach Aggregation über regionale Märkte und Bedarfe)</t>
  </si>
  <si>
    <t>Daten auf Basis des Zensus 2024 (Datenstand: 2022)</t>
  </si>
  <si>
    <t>Zinssätze für das Neugeschäft der deutschen Banken als Differenz zu den jeweiligen Vorjahren</t>
  </si>
  <si>
    <t>Differenz Zinssätze</t>
  </si>
  <si>
    <t>variabel oder bis 1 Jahr</t>
  </si>
  <si>
    <t>Daten aus vorherigem Datenblatt bezogen</t>
  </si>
  <si>
    <t>Differenz jeweils zu weit möglichstem datum. Fortschreibung über konstant gehaltenes Niveau des letzten verfügbaren Wertes</t>
  </si>
  <si>
    <t>Auftragseingang Insgesamt / in konstanten Preisen / Deutschland / Wohnungsbau</t>
  </si>
  <si>
    <t>Reale Baukosten</t>
  </si>
  <si>
    <t>Source</t>
  </si>
  <si>
    <t>Extern</t>
  </si>
  <si>
    <t>Assumption</t>
  </si>
  <si>
    <t>Exit prime yield (5-yr-based)</t>
  </si>
  <si>
    <t>Capital value (BTR) (5-yr-forecast)</t>
  </si>
  <si>
    <t>6-Monats-Euribor</t>
  </si>
  <si>
    <t>6-months-EURIBOR</t>
  </si>
  <si>
    <t>Materialkosten (YoY in %)</t>
  </si>
  <si>
    <t>Personalkosten (YoY in %)</t>
  </si>
  <si>
    <t>Bauland (Rohbauland) YoY in %</t>
  </si>
  <si>
    <t>Effekt Förderung (WFB 1 und 2)</t>
  </si>
  <si>
    <t>headline rent (new built) p.m. CUR</t>
  </si>
  <si>
    <t>headline rent (new built) p.m. FOR</t>
  </si>
  <si>
    <t>headline rent (new built) p.a. FOR</t>
  </si>
  <si>
    <t>prime yield (BTR) CUR</t>
  </si>
  <si>
    <t>capital value (BTR) CUR</t>
  </si>
  <si>
    <t>capital value (BTR) FOR</t>
  </si>
  <si>
    <t>condo prices (€/sqm) CUR</t>
  </si>
  <si>
    <t>condo prices (€/sqm) FOR</t>
  </si>
  <si>
    <t>BBIG1.M.D0.EUR.MMKT.EURIBOR.M06.AVE.MA</t>
  </si>
  <si>
    <t>Bauland vorher gekauft</t>
  </si>
  <si>
    <t xml:space="preserve">Fertigstellungen </t>
  </si>
  <si>
    <t>Kosten</t>
  </si>
  <si>
    <t>Baulandpreise - Wohnbauland</t>
  </si>
  <si>
    <t>Instandhaltungskosten (Gesamt)</t>
  </si>
  <si>
    <t>Baukosten (Arbeit)</t>
  </si>
  <si>
    <t>Baukosten (Material)</t>
  </si>
  <si>
    <t>Bauhauptgewerbe - Geschäftsklima</t>
  </si>
  <si>
    <t>Bauhauptgewerbe - Geschäftslage</t>
  </si>
  <si>
    <t>Bauhauptgewerbe - Geschäftserwartungen</t>
  </si>
  <si>
    <t>Kapazitäten und Beschränkungen</t>
  </si>
  <si>
    <t>Beschränkungen Wohnungsbau - Auftragsmangel</t>
  </si>
  <si>
    <t>Beschränkungen Wohnungsbau - Stornierungen</t>
  </si>
  <si>
    <t>Renditen und Margen</t>
  </si>
  <si>
    <t>Fertigstellungen</t>
  </si>
  <si>
    <t>Baulandpreise - Rohbauland (Reale Preise)</t>
  </si>
  <si>
    <t>headline rent (new built) p.a. CUR</t>
  </si>
  <si>
    <t>NOI (stabilized, p.a./sqm) CUR</t>
  </si>
  <si>
    <t>cost rent (2021 avg margin = 33%)</t>
  </si>
  <si>
    <t>Grundstück Kauf 2020</t>
  </si>
  <si>
    <t>Grundstück Kauf 2021</t>
  </si>
  <si>
    <t>Grundstück Kauf 2022</t>
  </si>
  <si>
    <t>Grundstück Kauf 2023</t>
  </si>
  <si>
    <t>development margin (BTR) (in bps) 2020</t>
  </si>
  <si>
    <t>development margin (BTR) (in bps) 2021</t>
  </si>
  <si>
    <t>development margin (BTR) (in bps) 2022</t>
  </si>
  <si>
    <t>development margin (BTR) (in bps) 2023</t>
  </si>
  <si>
    <t>Grundstück Kauf 2014</t>
  </si>
  <si>
    <t>development margin (BTR) (in bps) 2014</t>
  </si>
  <si>
    <t>cost rent (2021 avg margin = 20%)</t>
  </si>
  <si>
    <t>Update: Q3 2024</t>
  </si>
  <si>
    <t>Suche: statistischer Bericht Energiepreisentwicklung destatis</t>
  </si>
  <si>
    <t>2024-06</t>
  </si>
  <si>
    <t>2024-07</t>
  </si>
  <si>
    <t>2024-08</t>
  </si>
  <si>
    <t>2024-09</t>
  </si>
  <si>
    <t>GENESIS-Tabelle: 31121-0002</t>
  </si>
  <si>
    <t>Auftragseingang Wohnungsbau*</t>
  </si>
  <si>
    <t>BIP-Wachstumsprognose für das Gesamtjahr 2024***</t>
  </si>
  <si>
    <t>"+0,0% (+0,2% - -0,1%)"</t>
  </si>
  <si>
    <t>Update: Q2 2023</t>
  </si>
  <si>
    <t>Indikatorenset Angebotsseite</t>
  </si>
  <si>
    <t>Angebots KPIs</t>
  </si>
  <si>
    <t>Angebots-KPIs</t>
  </si>
  <si>
    <t>Update: Q4 2024</t>
  </si>
  <si>
    <t>Entwicklermarge</t>
  </si>
  <si>
    <t>Baukosten - Gesamt</t>
  </si>
  <si>
    <t>Verbraucherpreis (Index)</t>
  </si>
  <si>
    <t>Mieten und Preise</t>
  </si>
  <si>
    <t>Neubaumieten</t>
  </si>
  <si>
    <t>Neubaupreise</t>
  </si>
  <si>
    <t>Exit yields</t>
  </si>
  <si>
    <t>Reale Baulandpreise - Rohbauland</t>
  </si>
  <si>
    <t>Reale Baulandpreise - Wohnbauland</t>
  </si>
  <si>
    <t>Reale Instandhaltungskosten (Gesamt)</t>
  </si>
  <si>
    <t>Reale Baukosten (Gesamt)</t>
  </si>
  <si>
    <t>Reale Baukosten (Material)</t>
  </si>
  <si>
    <t>Reale Baukosten (Personal)</t>
  </si>
  <si>
    <t>Effektivzinssatz (bis 10 Jahre laufzeit)</t>
  </si>
  <si>
    <t>Zinserwartung</t>
  </si>
  <si>
    <t>Neugeschäftsvolumen</t>
  </si>
  <si>
    <t>Kredite_Einkommen Haushalte</t>
  </si>
  <si>
    <t>Annuität_Einkommensverhältnis</t>
  </si>
  <si>
    <t>Privathaushalte</t>
  </si>
  <si>
    <t>Neubaulücken</t>
  </si>
  <si>
    <t>Stand:Dez. 2024</t>
  </si>
  <si>
    <t>Erwart. Fertigstellungsniveau</t>
  </si>
  <si>
    <t>Zusätzlicher Bedarf</t>
  </si>
  <si>
    <t>Neubaulücke</t>
  </si>
  <si>
    <t>Einfache Aggregation</t>
  </si>
  <si>
    <t>Deutschland Gesamt</t>
  </si>
  <si>
    <t>Aggregation Neubaulücken (&gt;0)</t>
  </si>
  <si>
    <t>Aggregation Neubaulücken (&lt;0)</t>
  </si>
  <si>
    <t>Auf Gemeindeebene</t>
  </si>
  <si>
    <t>Auf ROR-Ebene</t>
  </si>
  <si>
    <t>Gemeinden</t>
  </si>
  <si>
    <t>Verbesserte Effizienz</t>
  </si>
  <si>
    <t xml:space="preserve">Punkte, die man bei der Auseinandersetzung </t>
  </si>
  <si>
    <t>Märkte als Ganzes betrachten, d.h. Infrastrukturmaßnahmen gehören genauso dazu wie bewusste Maßnahmen zur Aufwertung von Mikrolagen</t>
  </si>
  <si>
    <t xml:space="preserve">Allokationseffizienz ebenfalls eine relevante Größe, die Einfluss auf Bedarf - d.h. bewusst Effizienzsteigernde Maßnahmen: Motivation zu Umzug </t>
  </si>
  <si>
    <t>Und auch bei Neubau auf Allokationseffizienz achten: Welche Maßnahmen erhöhen an anderer Stelle die Allokationseffizienz</t>
  </si>
  <si>
    <t>Tabelle</t>
  </si>
  <si>
    <t>Entwicklungsraten über verschiedene Quartale (entweder nur YoY oder zsm. mit QoQ) und farbgen Punkten der Entwicklungen - am Ende dann noch die z-scores mit candlestick chart rechts daneben</t>
  </si>
  <si>
    <t>Kreditbestand</t>
  </si>
  <si>
    <t>KPI Finanzierung</t>
  </si>
  <si>
    <t>Lage</t>
  </si>
  <si>
    <t>Erwartungen</t>
  </si>
  <si>
    <t>Immobilienklima</t>
  </si>
  <si>
    <t>https://zia-deutschland.de/project/zia-iw-immobilienstimmungsindex/</t>
  </si>
  <si>
    <t>Verbessernd</t>
  </si>
  <si>
    <t>Q3 2025</t>
  </si>
  <si>
    <t>Q1 2025</t>
  </si>
  <si>
    <t>Zielwert</t>
  </si>
  <si>
    <t>Miete</t>
  </si>
  <si>
    <t>KG 300-400</t>
  </si>
  <si>
    <t>Q4 2025</t>
  </si>
  <si>
    <t>Q3 2026</t>
  </si>
  <si>
    <t>Q4 2026</t>
  </si>
  <si>
    <t>Q2 2025</t>
  </si>
  <si>
    <t>Q1 2026</t>
  </si>
  <si>
    <t>Q2 2026</t>
  </si>
  <si>
    <t>Verbesserte Effizienz (+5% churn)</t>
  </si>
  <si>
    <t>Verbesserte</t>
  </si>
  <si>
    <t>2024-10</t>
  </si>
  <si>
    <t>2024-11</t>
  </si>
  <si>
    <t>2024-12</t>
  </si>
  <si>
    <t>alte Werte Fortschreiben</t>
  </si>
  <si>
    <t xml:space="preserve"> 07/2024</t>
  </si>
  <si>
    <t xml:space="preserve"> 08/2024</t>
  </si>
  <si>
    <t xml:space="preserve"> 09/2024</t>
  </si>
  <si>
    <t xml:space="preserve"> 10/2024</t>
  </si>
  <si>
    <t xml:space="preserve"> 11/2024</t>
  </si>
  <si>
    <t xml:space="preserve"> 12/2024</t>
  </si>
  <si>
    <t>2024-Q2</t>
  </si>
  <si>
    <t>2024-Q3</t>
  </si>
  <si>
    <t>2024-Q4</t>
  </si>
  <si>
    <t>bis 2021 statistisches Ergebnis auf Basis der früheren Zählungen</t>
  </si>
  <si>
    <t>ab Jahr 2022 statistisches Ergebnis auf Basis des Zensus 2022</t>
  </si>
  <si>
    <t>Schätzung 2024</t>
  </si>
  <si>
    <t>Hinweis: Aktuellsten Werte unten anfügen (untenstehend Zahlen nach Zenus)</t>
  </si>
  <si>
    <t>Destatis - Haushalte nach Haushaltsgrößen im Zeitvergleich</t>
  </si>
  <si>
    <t>davon (%)</t>
  </si>
  <si>
    <t>Einpersonen-haushalte</t>
  </si>
  <si>
    <t>2-Personen-haushalte</t>
  </si>
  <si>
    <t>3-Personen-haushalte</t>
  </si>
  <si>
    <t>4-Personen-haushalte</t>
  </si>
  <si>
    <t>Haushalte mit 5 und mehr Personen</t>
  </si>
  <si>
    <t>Insgesamt (in Tsd.)</t>
  </si>
  <si>
    <t>Q3.2024</t>
  </si>
  <si>
    <t>Q4.2024</t>
  </si>
  <si>
    <t>IHK-Konjunkturdatenblatt (Registrierte Arbeitslose in Tsd. (Statistisches Bundesamt))</t>
  </si>
  <si>
    <t>Trend-Konjunktur-Komponente (BV4.1)</t>
  </si>
  <si>
    <t>Kalender- und saisonbereinigter Wert (BV4.1)</t>
  </si>
  <si>
    <t>Restkompo-nente (BV4.1)</t>
  </si>
  <si>
    <t>Wert in 1000</t>
  </si>
  <si>
    <t>Veränderung gegenüber Vorjahresmonat absolut</t>
  </si>
  <si>
    <t>Suche: Eurostat Tabelle Baugewerbe - vierteljährliche Daten (ei_bsbu_q_r2) (zuletzt auf Basis der Monatsdaten "m")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</si>
</sst>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1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0.0"/>
    <numFmt numFmtId="165" formatCode="[$-407]mmm/\ yy;@"/>
    <numFmt numFmtId="166" formatCode="0.0%"/>
    <numFmt numFmtId="167" formatCode="#0.0\ ;[&lt;=-0.05]\–\ #0.0\ ;0.0\ "/>
    <numFmt numFmtId="168" formatCode="#\ ##0.00\ ;\–#\ ##0.00\ "/>
    <numFmt numFmtId="169" formatCode="#0.0\ \ \ ;[&lt;=-0.05]\–\ #0.0\ \ \ ;0.0\ \ \ "/>
    <numFmt numFmtId="170" formatCode="#,##0.0"/>
    <numFmt numFmtId="171" formatCode="#\ ##0.00;\–#\ ##0.00"/>
    <numFmt numFmtId="172" formatCode="#\ ##0.000;\–#\ ##0.000"/>
    <numFmt numFmtId="173" formatCode="0\ "/>
    <numFmt numFmtId="174" formatCode="#\ ##0.00\ \ \ "/>
    <numFmt numFmtId="175" formatCode="#\ ##0.00\ \ ;\–#\ ##0.00\ \ "/>
    <numFmt numFmtId="176" formatCode="#\ ##0.0\ ;\–#\ ##0.0\ "/>
    <numFmt numFmtId="177" formatCode="#\ ##0.0\ \ ;\–#\ ##0.0\ \ "/>
    <numFmt numFmtId="178" formatCode="#,##0,\ "/>
    <numFmt numFmtId="179" formatCode="#,##0,;\-#,##0,;\-"/>
    <numFmt numFmtId="180" formatCode="#,##0.0;\-#,##0.0;\-"/>
    <numFmt numFmtId="181" formatCode="_-* #,##0.000_-;\-* #,##0.000_-;_-* &quot;-&quot;??_-;_-@_-"/>
    <numFmt numFmtId="182" formatCode="_-* #,##0.0_-;\-* #,##0.0_-;_-* &quot;-&quot;??_-;_-@_-"/>
    <numFmt numFmtId="183" formatCode="#,##0\ "/>
    <numFmt numFmtId="184" formatCode="mmmm"/>
    <numFmt numFmtId="185" formatCode="0.000"/>
    <numFmt numFmtId="186" formatCode="#,##0.##########"/>
    <numFmt numFmtId="187" formatCode="@\ *."/>
    <numFmt numFmtId="188" formatCode="\ \ \ \ \ \ \ \ \ \ @\ *."/>
    <numFmt numFmtId="189" formatCode="\ @\ *."/>
    <numFmt numFmtId="190" formatCode="\ \ \ @\ *."/>
    <numFmt numFmtId="191" formatCode="\ \ \ @"/>
    <numFmt numFmtId="192" formatCode="\ \ \ \ @\ *."/>
    <numFmt numFmtId="193" formatCode="\ \ \ \ \ \ @\ *."/>
    <numFmt numFmtId="194" formatCode="\ \ \ \ \ \ @"/>
    <numFmt numFmtId="195" formatCode="\ \ \ \ \ \ \ @\ *."/>
    <numFmt numFmtId="196" formatCode="\ \ \ \ \ \ \ \ \ @\ *."/>
    <numFmt numFmtId="197" formatCode="\ \ \ \ \ \ \ \ \ @"/>
    <numFmt numFmtId="198" formatCode="yyyy"/>
    <numFmt numFmtId="199" formatCode="0.00000"/>
    <numFmt numFmtId="200" formatCode="0.000%"/>
  </numFmts>
  <fonts count="7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333333"/>
      <name val="Calibri"/>
      <family val="2"/>
      <scheme val="minor"/>
    </font>
    <font>
      <i/>
      <sz val="10"/>
      <name val="Calibri"/>
      <family val="2"/>
      <scheme val="minor"/>
    </font>
    <font>
      <sz val="10"/>
      <color indexed="1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Arial"/>
      <family val="2"/>
    </font>
    <font>
      <b/>
      <vertAlign val="superscript"/>
      <sz val="11"/>
      <color theme="1"/>
      <name val="Arial"/>
      <family val="2"/>
    </font>
    <font>
      <b/>
      <sz val="8"/>
      <name val="Calibri Light"/>
      <family val="2"/>
    </font>
    <font>
      <b/>
      <sz val="10"/>
      <name val="Calibri Light"/>
      <family val="2"/>
    </font>
    <font>
      <b/>
      <sz val="7"/>
      <name val="Calibri Light"/>
      <family val="2"/>
    </font>
    <font>
      <sz val="10"/>
      <name val="Calibri Light"/>
      <family val="2"/>
    </font>
    <font>
      <sz val="8"/>
      <name val="Calibri Light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0"/>
      <name val="Calibri Light"/>
      <family val="2"/>
    </font>
    <font>
      <i/>
      <sz val="8"/>
      <name val="MetaNormalLF-Roman"/>
      <family val="2"/>
    </font>
    <font>
      <sz val="8"/>
      <name val="Arial"/>
      <family val="2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  <family val="2"/>
    </font>
    <font>
      <sz val="9"/>
      <name val="MetaNormalLF-Roman"/>
      <family val="2"/>
    </font>
    <font>
      <sz val="9"/>
      <name val="Arial"/>
      <family val="2"/>
    </font>
    <font>
      <sz val="10"/>
      <color indexed="63"/>
      <name val="Calibri Light"/>
      <family val="2"/>
    </font>
    <font>
      <sz val="10"/>
      <color indexed="10"/>
      <name val="Calibri Light"/>
      <family val="2"/>
    </font>
    <font>
      <sz val="10"/>
      <color theme="9" tint="-0.499984740745262"/>
      <name val="Calibri Light"/>
      <family val="2"/>
    </font>
    <font>
      <sz val="10"/>
      <color rgb="FF333333"/>
      <name val="Calibri Light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sz val="10"/>
      <color theme="1"/>
      <name val="MetaNormalLF-Roman"/>
      <family val="2"/>
    </font>
    <font>
      <b/>
      <sz val="11"/>
      <color rgb="FF1E1E1E"/>
      <name val="Arial"/>
      <family val="2"/>
    </font>
    <font>
      <sz val="11"/>
      <name val="Calibri"/>
      <family val="2"/>
    </font>
    <font>
      <u/>
      <sz val="10"/>
      <color indexed="12"/>
      <name val="Arial"/>
      <family val="2"/>
    </font>
    <font>
      <sz val="10"/>
      <color theme="1"/>
      <name val="Calibri Light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name val="Calibri"/>
      <family val="2"/>
      <scheme val="minor"/>
    </font>
    <font>
      <sz val="1"/>
      <color theme="1"/>
      <name val="Calibri"/>
      <family val="2"/>
      <scheme val="minor"/>
    </font>
    <font>
      <sz val="10"/>
      <color theme="0" tint="-0.34998626667073579"/>
      <name val="Calibri Light"/>
      <family val="2"/>
    </font>
    <font>
      <sz val="8"/>
      <name val="MetaNormalLF-Roman"/>
      <family val="2"/>
    </font>
    <font>
      <b/>
      <sz val="10"/>
      <color indexed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Calibri Light"/>
      <family val="2"/>
      <scheme val="major"/>
    </font>
    <font>
      <sz val="11"/>
      <color rgb="FF0D4080"/>
      <name val="Calibri Light"/>
      <family val="2"/>
      <scheme val="maj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color rgb="FFC00000"/>
      <name val="Calibri Light"/>
      <family val="2"/>
    </font>
    <font>
      <sz val="12"/>
      <color theme="1"/>
      <name val="Arial"/>
      <family val="2"/>
    </font>
    <font>
      <b/>
      <sz val="11"/>
      <name val="Calibri"/>
      <family val="2"/>
    </font>
    <font>
      <sz val="8"/>
      <color rgb="FF262626"/>
      <name val="Segoe UI"/>
      <family val="2"/>
    </font>
    <font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6F6F6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hair">
        <color theme="0" tint="-0.24994659260841701"/>
      </left>
      <right/>
      <top/>
      <bottom/>
      <diagonal/>
    </border>
    <border>
      <left/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 style="hair">
        <color indexed="22"/>
      </bottom>
      <diagonal/>
    </border>
    <border>
      <left/>
      <right/>
      <top/>
      <bottom style="hair">
        <color indexed="22"/>
      </bottom>
      <diagonal/>
    </border>
    <border>
      <left/>
      <right style="hair">
        <color theme="0" tint="-0.24994659260841701"/>
      </right>
      <top/>
      <bottom style="hair">
        <color indexed="22"/>
      </bottom>
      <diagonal/>
    </border>
    <border>
      <left style="hair">
        <color theme="0" tint="-0.24994659260841701"/>
      </left>
      <right/>
      <top style="hair">
        <color indexed="22"/>
      </top>
      <bottom/>
      <diagonal/>
    </border>
    <border>
      <left/>
      <right/>
      <top style="hair">
        <color indexed="22"/>
      </top>
      <bottom/>
      <diagonal/>
    </border>
    <border>
      <left/>
      <right style="hair">
        <color theme="0" tint="-0.24994659260841701"/>
      </right>
      <top style="hair">
        <color indexed="22"/>
      </top>
      <bottom/>
      <diagonal/>
    </border>
    <border>
      <left style="hair">
        <color indexed="22"/>
      </left>
      <right/>
      <top/>
      <bottom style="hair">
        <color indexed="22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88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4" fillId="0" borderId="0"/>
    <xf numFmtId="0" fontId="25" fillId="0" borderId="0"/>
    <xf numFmtId="0" fontId="32" fillId="0" borderId="0"/>
    <xf numFmtId="0" fontId="25" fillId="0" borderId="0"/>
    <xf numFmtId="0" fontId="25" fillId="0" borderId="0"/>
    <xf numFmtId="0" fontId="33" fillId="0" borderId="0" applyNumberFormat="0" applyFill="0" applyBorder="0" applyAlignment="0" applyProtection="0"/>
    <xf numFmtId="0" fontId="34" fillId="0" borderId="0"/>
    <xf numFmtId="0" fontId="32" fillId="0" borderId="0"/>
    <xf numFmtId="0" fontId="36" fillId="0" borderId="0"/>
    <xf numFmtId="0" fontId="36" fillId="0" borderId="0"/>
    <xf numFmtId="0" fontId="34" fillId="0" borderId="0"/>
    <xf numFmtId="0" fontId="1" fillId="0" borderId="0"/>
    <xf numFmtId="0" fontId="25" fillId="0" borderId="0"/>
    <xf numFmtId="0" fontId="37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41" fillId="0" borderId="0">
      <alignment vertical="center"/>
    </xf>
    <xf numFmtId="9" fontId="41" fillId="0" borderId="0"/>
    <xf numFmtId="44" fontId="41" fillId="0" borderId="0"/>
    <xf numFmtId="42" fontId="41" fillId="0" borderId="0"/>
    <xf numFmtId="43" fontId="41" fillId="0" borderId="0"/>
    <xf numFmtId="41" fontId="41" fillId="0" borderId="0"/>
    <xf numFmtId="0" fontId="41" fillId="0" borderId="0">
      <alignment vertical="center"/>
    </xf>
    <xf numFmtId="0" fontId="49" fillId="0" borderId="24" applyNumberFormat="0" applyFill="0" applyAlignment="0" applyProtection="0"/>
    <xf numFmtId="0" fontId="50" fillId="0" borderId="25" applyNumberFormat="0" applyFill="0" applyAlignment="0" applyProtection="0"/>
    <xf numFmtId="0" fontId="51" fillId="0" borderId="26" applyNumberFormat="0" applyFill="0" applyAlignment="0" applyProtection="0"/>
    <xf numFmtId="0" fontId="51" fillId="0" borderId="0" applyNumberFormat="0" applyFill="0" applyBorder="0" applyAlignment="0" applyProtection="0"/>
    <xf numFmtId="0" fontId="2" fillId="0" borderId="32" applyNumberFormat="0" applyFill="0" applyAlignment="0" applyProtection="0"/>
    <xf numFmtId="0" fontId="62" fillId="0" borderId="0" applyNumberFormat="0">
      <alignment vertical="center"/>
    </xf>
    <xf numFmtId="0" fontId="65" fillId="0" borderId="18" applyNumberFormat="0" applyFill="0" applyProtection="0">
      <alignment horizontal="left" vertical="center"/>
    </xf>
    <xf numFmtId="0" fontId="63" fillId="0" borderId="20" applyNumberFormat="0">
      <alignment horizontal="left" vertical="top" wrapText="1"/>
    </xf>
    <xf numFmtId="0" fontId="64" fillId="0" borderId="33" applyFill="0" applyProtection="0">
      <alignment horizontal="center" vertical="center"/>
    </xf>
    <xf numFmtId="0" fontId="1" fillId="0" borderId="0"/>
    <xf numFmtId="0" fontId="66" fillId="0" borderId="0" applyNumberFormat="0" applyFill="0" applyBorder="0" applyAlignment="0" applyProtection="0"/>
    <xf numFmtId="0" fontId="52" fillId="5" borderId="0" applyNumberFormat="0" applyBorder="0" applyAlignment="0" applyProtection="0"/>
    <xf numFmtId="0" fontId="53" fillId="6" borderId="0" applyNumberFormat="0" applyBorder="0" applyAlignment="0" applyProtection="0"/>
    <xf numFmtId="0" fontId="67" fillId="7" borderId="0" applyNumberFormat="0" applyBorder="0" applyAlignment="0" applyProtection="0"/>
    <xf numFmtId="0" fontId="54" fillId="8" borderId="27" applyNumberFormat="0" applyAlignment="0" applyProtection="0"/>
    <xf numFmtId="0" fontId="55" fillId="9" borderId="28" applyNumberFormat="0" applyAlignment="0" applyProtection="0"/>
    <xf numFmtId="0" fontId="56" fillId="9" borderId="27" applyNumberFormat="0" applyAlignment="0" applyProtection="0"/>
    <xf numFmtId="0" fontId="57" fillId="0" borderId="29" applyNumberFormat="0" applyFill="0" applyAlignment="0" applyProtection="0"/>
    <xf numFmtId="0" fontId="58" fillId="10" borderId="30" applyNumberFormat="0" applyAlignment="0" applyProtection="0"/>
    <xf numFmtId="0" fontId="59" fillId="0" borderId="0" applyNumberFormat="0" applyFill="0" applyBorder="0" applyAlignment="0" applyProtection="0"/>
    <xf numFmtId="0" fontId="1" fillId="11" borderId="31" applyNumberFormat="0" applyFont="0" applyAlignment="0" applyProtection="0"/>
    <xf numFmtId="0" fontId="60" fillId="0" borderId="0" applyNumberFormat="0" applyFill="0" applyBorder="0" applyAlignment="0" applyProtection="0"/>
    <xf numFmtId="0" fontId="6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61" fillId="15" borderId="0" applyNumberFormat="0" applyBorder="0" applyAlignment="0" applyProtection="0"/>
    <xf numFmtId="0" fontId="6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61" fillId="19" borderId="0" applyNumberFormat="0" applyBorder="0" applyAlignment="0" applyProtection="0"/>
    <xf numFmtId="0" fontId="6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61" fillId="23" borderId="0" applyNumberFormat="0" applyBorder="0" applyAlignment="0" applyProtection="0"/>
    <xf numFmtId="0" fontId="6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61" fillId="27" borderId="0" applyNumberFormat="0" applyBorder="0" applyAlignment="0" applyProtection="0"/>
    <xf numFmtId="0" fontId="6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61" fillId="31" borderId="0" applyNumberFormat="0" applyBorder="0" applyAlignment="0" applyProtection="0"/>
    <xf numFmtId="0" fontId="6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61" fillId="35" borderId="0" applyNumberFormat="0" applyBorder="0" applyAlignment="0" applyProtection="0"/>
    <xf numFmtId="0" fontId="25" fillId="0" borderId="0" applyNumberFormat="0" applyFont="0" applyFill="0" applyBorder="0" applyAlignment="0" applyProtection="0"/>
    <xf numFmtId="187" fontId="20" fillId="0" borderId="0"/>
    <xf numFmtId="49" fontId="20" fillId="0" borderId="0"/>
    <xf numFmtId="188" fontId="20" fillId="0" borderId="0">
      <alignment horizontal="center"/>
    </xf>
    <xf numFmtId="189" fontId="20" fillId="0" borderId="0"/>
    <xf numFmtId="190" fontId="20" fillId="0" borderId="0"/>
    <xf numFmtId="191" fontId="20" fillId="0" borderId="0"/>
    <xf numFmtId="192" fontId="20" fillId="0" borderId="0"/>
    <xf numFmtId="193" fontId="20" fillId="0" borderId="0">
      <alignment horizontal="center"/>
    </xf>
    <xf numFmtId="194" fontId="20" fillId="0" borderId="0">
      <alignment horizontal="center"/>
    </xf>
    <xf numFmtId="195" fontId="20" fillId="0" borderId="0">
      <alignment horizontal="center"/>
    </xf>
    <xf numFmtId="196" fontId="20" fillId="0" borderId="0">
      <alignment horizontal="center"/>
    </xf>
    <xf numFmtId="197" fontId="20" fillId="0" borderId="0">
      <alignment horizontal="center"/>
    </xf>
    <xf numFmtId="0" fontId="68" fillId="0" borderId="0"/>
    <xf numFmtId="0" fontId="25" fillId="0" borderId="0"/>
  </cellStyleXfs>
  <cellXfs count="305">
    <xf numFmtId="0" fontId="0" fillId="0" borderId="0" xfId="0"/>
    <xf numFmtId="0" fontId="2" fillId="0" borderId="0" xfId="0" applyFont="1"/>
    <xf numFmtId="14" fontId="0" fillId="0" borderId="0" xfId="0" applyNumberFormat="1"/>
    <xf numFmtId="0" fontId="3" fillId="0" borderId="0" xfId="0" applyFont="1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3" fontId="5" fillId="0" borderId="0" xfId="0" applyNumberFormat="1" applyFont="1" applyAlignment="1">
      <alignment horizontal="right" vertical="top" wrapText="1" indent="2"/>
    </xf>
    <xf numFmtId="167" fontId="6" fillId="0" borderId="0" xfId="0" applyNumberFormat="1" applyFont="1" applyAlignment="1">
      <alignment horizontal="center"/>
    </xf>
    <xf numFmtId="171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vertical="center" wrapText="1"/>
    </xf>
    <xf numFmtId="170" fontId="3" fillId="0" borderId="0" xfId="0" applyNumberFormat="1" applyFont="1" applyAlignment="1">
      <alignment horizontal="center" vertical="center" wrapText="1"/>
    </xf>
    <xf numFmtId="172" fontId="3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0" fillId="2" borderId="0" xfId="0" applyFill="1"/>
    <xf numFmtId="0" fontId="0" fillId="0" borderId="6" xfId="0" applyBorder="1"/>
    <xf numFmtId="0" fontId="12" fillId="0" borderId="0" xfId="0" applyFont="1"/>
    <xf numFmtId="165" fontId="14" fillId="0" borderId="0" xfId="0" applyNumberFormat="1" applyFont="1" applyAlignment="1">
      <alignment horizontal="left" vertical="center" wrapText="1"/>
    </xf>
    <xf numFmtId="178" fontId="15" fillId="0" borderId="7" xfId="0" applyNumberFormat="1" applyFont="1" applyBorder="1" applyAlignment="1">
      <alignment horizontal="right"/>
    </xf>
    <xf numFmtId="179" fontId="15" fillId="0" borderId="0" xfId="0" applyNumberFormat="1" applyFont="1" applyAlignment="1">
      <alignment horizontal="right"/>
    </xf>
    <xf numFmtId="180" fontId="15" fillId="0" borderId="0" xfId="0" applyNumberFormat="1" applyFont="1" applyAlignment="1">
      <alignment horizontal="right"/>
    </xf>
    <xf numFmtId="170" fontId="15" fillId="0" borderId="8" xfId="0" applyNumberFormat="1" applyFont="1" applyBorder="1" applyAlignment="1">
      <alignment horizontal="right"/>
    </xf>
    <xf numFmtId="178" fontId="15" fillId="0" borderId="0" xfId="0" applyNumberFormat="1" applyFont="1" applyAlignment="1">
      <alignment horizontal="right"/>
    </xf>
    <xf numFmtId="180" fontId="15" fillId="0" borderId="8" xfId="0" applyNumberFormat="1" applyFont="1" applyBorder="1" applyAlignment="1">
      <alignment horizontal="right"/>
    </xf>
    <xf numFmtId="0" fontId="14" fillId="0" borderId="0" xfId="0" applyFont="1"/>
    <xf numFmtId="181" fontId="14" fillId="0" borderId="0" xfId="3" applyNumberFormat="1" applyFont="1"/>
    <xf numFmtId="182" fontId="14" fillId="0" borderId="0" xfId="3" applyNumberFormat="1" applyFont="1"/>
    <xf numFmtId="183" fontId="14" fillId="0" borderId="0" xfId="0" applyNumberFormat="1" applyFont="1"/>
    <xf numFmtId="178" fontId="15" fillId="0" borderId="9" xfId="0" applyNumberFormat="1" applyFont="1" applyBorder="1" applyAlignment="1">
      <alignment horizontal="right"/>
    </xf>
    <xf numFmtId="179" fontId="15" fillId="0" borderId="10" xfId="0" applyNumberFormat="1" applyFont="1" applyBorder="1" applyAlignment="1">
      <alignment horizontal="right"/>
    </xf>
    <xf numFmtId="180" fontId="15" fillId="0" borderId="10" xfId="0" applyNumberFormat="1" applyFont="1" applyBorder="1" applyAlignment="1">
      <alignment horizontal="right"/>
    </xf>
    <xf numFmtId="170" fontId="15" fillId="0" borderId="11" xfId="0" applyNumberFormat="1" applyFont="1" applyBorder="1" applyAlignment="1">
      <alignment horizontal="right"/>
    </xf>
    <xf numFmtId="178" fontId="15" fillId="0" borderId="10" xfId="0" applyNumberFormat="1" applyFont="1" applyBorder="1" applyAlignment="1">
      <alignment horizontal="right"/>
    </xf>
    <xf numFmtId="180" fontId="15" fillId="0" borderId="11" xfId="0" applyNumberFormat="1" applyFont="1" applyBorder="1" applyAlignment="1">
      <alignment horizontal="right"/>
    </xf>
    <xf numFmtId="178" fontId="15" fillId="0" borderId="12" xfId="0" applyNumberFormat="1" applyFont="1" applyBorder="1" applyAlignment="1">
      <alignment horizontal="right"/>
    </xf>
    <xf numFmtId="179" fontId="15" fillId="0" borderId="13" xfId="0" applyNumberFormat="1" applyFont="1" applyBorder="1" applyAlignment="1">
      <alignment horizontal="right"/>
    </xf>
    <xf numFmtId="180" fontId="15" fillId="0" borderId="13" xfId="0" applyNumberFormat="1" applyFont="1" applyBorder="1" applyAlignment="1">
      <alignment horizontal="right"/>
    </xf>
    <xf numFmtId="170" fontId="15" fillId="0" borderId="14" xfId="0" applyNumberFormat="1" applyFont="1" applyBorder="1" applyAlignment="1">
      <alignment horizontal="right"/>
    </xf>
    <xf numFmtId="178" fontId="15" fillId="0" borderId="13" xfId="0" applyNumberFormat="1" applyFont="1" applyBorder="1" applyAlignment="1">
      <alignment horizontal="right"/>
    </xf>
    <xf numFmtId="180" fontId="15" fillId="0" borderId="14" xfId="0" applyNumberFormat="1" applyFont="1" applyBorder="1" applyAlignment="1">
      <alignment horizontal="right"/>
    </xf>
    <xf numFmtId="184" fontId="15" fillId="0" borderId="15" xfId="0" applyNumberFormat="1" applyFont="1" applyBorder="1" applyAlignment="1">
      <alignment horizontal="left"/>
    </xf>
    <xf numFmtId="164" fontId="0" fillId="0" borderId="0" xfId="0" applyNumberFormat="1"/>
    <xf numFmtId="166" fontId="0" fillId="0" borderId="0" xfId="1" applyNumberFormat="1" applyFont="1"/>
    <xf numFmtId="0" fontId="2" fillId="0" borderId="6" xfId="0" applyFont="1" applyBorder="1"/>
    <xf numFmtId="0" fontId="0" fillId="3" borderId="0" xfId="0" applyFill="1"/>
    <xf numFmtId="0" fontId="2" fillId="3" borderId="0" xfId="0" applyFont="1" applyFill="1"/>
    <xf numFmtId="0" fontId="0" fillId="4" borderId="0" xfId="0" applyFill="1"/>
    <xf numFmtId="0" fontId="2" fillId="4" borderId="0" xfId="0" applyFont="1" applyFill="1"/>
    <xf numFmtId="0" fontId="2" fillId="3" borderId="6" xfId="0" applyFont="1" applyFill="1" applyBorder="1"/>
    <xf numFmtId="0" fontId="0" fillId="3" borderId="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6" xfId="0" applyFill="1" applyBorder="1"/>
    <xf numFmtId="0" fontId="16" fillId="3" borderId="19" xfId="0" applyFont="1" applyFill="1" applyBorder="1"/>
    <xf numFmtId="0" fontId="0" fillId="3" borderId="20" xfId="0" applyFill="1" applyBorder="1"/>
    <xf numFmtId="0" fontId="0" fillId="3" borderId="21" xfId="0" applyFill="1" applyBorder="1"/>
    <xf numFmtId="0" fontId="2" fillId="0" borderId="22" xfId="0" applyFont="1" applyBorder="1"/>
    <xf numFmtId="0" fontId="9" fillId="3" borderId="19" xfId="0" applyFont="1" applyFill="1" applyBorder="1"/>
    <xf numFmtId="0" fontId="9" fillId="3" borderId="6" xfId="0" applyFont="1" applyFill="1" applyBorder="1"/>
    <xf numFmtId="0" fontId="2" fillId="3" borderId="22" xfId="0" applyFont="1" applyFill="1" applyBorder="1"/>
    <xf numFmtId="0" fontId="2" fillId="3" borderId="19" xfId="0" applyFont="1" applyFill="1" applyBorder="1"/>
    <xf numFmtId="0" fontId="2" fillId="2" borderId="20" xfId="0" applyFont="1" applyFill="1" applyBorder="1"/>
    <xf numFmtId="0" fontId="0" fillId="3" borderId="19" xfId="0" applyFill="1" applyBorder="1"/>
    <xf numFmtId="0" fontId="0" fillId="0" borderId="17" xfId="0" applyBorder="1"/>
    <xf numFmtId="0" fontId="2" fillId="3" borderId="20" xfId="0" applyFont="1" applyFill="1" applyBorder="1"/>
    <xf numFmtId="0" fontId="2" fillId="3" borderId="18" xfId="0" applyFont="1" applyFill="1" applyBorder="1"/>
    <xf numFmtId="0" fontId="2" fillId="2" borderId="0" xfId="0" applyFont="1" applyFill="1"/>
    <xf numFmtId="170" fontId="0" fillId="0" borderId="0" xfId="0" applyNumberFormat="1"/>
    <xf numFmtId="180" fontId="0" fillId="0" borderId="0" xfId="0" applyNumberFormat="1"/>
    <xf numFmtId="0" fontId="2" fillId="3" borderId="21" xfId="0" applyFont="1" applyFill="1" applyBorder="1"/>
    <xf numFmtId="0" fontId="2" fillId="4" borderId="20" xfId="0" applyFont="1" applyFill="1" applyBorder="1"/>
    <xf numFmtId="0" fontId="8" fillId="3" borderId="6" xfId="2" applyFill="1" applyBorder="1"/>
    <xf numFmtId="0" fontId="14" fillId="0" borderId="0" xfId="0" applyFont="1" applyAlignment="1">
      <alignment horizontal="right" vertical="center" wrapText="1"/>
    </xf>
    <xf numFmtId="0" fontId="14" fillId="0" borderId="0" xfId="0" applyFont="1" applyAlignment="1">
      <alignment vertical="center" wrapText="1"/>
    </xf>
    <xf numFmtId="2" fontId="14" fillId="0" borderId="0" xfId="0" applyNumberFormat="1" applyFont="1"/>
    <xf numFmtId="2" fontId="3" fillId="0" borderId="0" xfId="0" applyNumberFormat="1" applyFont="1"/>
    <xf numFmtId="176" fontId="18" fillId="0" borderId="0" xfId="0" applyNumberFormat="1" applyFont="1"/>
    <xf numFmtId="176" fontId="18" fillId="0" borderId="5" xfId="0" applyNumberFormat="1" applyFont="1" applyBorder="1"/>
    <xf numFmtId="177" fontId="18" fillId="0" borderId="0" xfId="0" applyNumberFormat="1" applyFont="1"/>
    <xf numFmtId="177" fontId="18" fillId="0" borderId="5" xfId="0" applyNumberFormat="1" applyFont="1" applyBorder="1"/>
    <xf numFmtId="169" fontId="19" fillId="0" borderId="0" xfId="0" applyNumberFormat="1" applyFont="1"/>
    <xf numFmtId="177" fontId="18" fillId="0" borderId="4" xfId="0" applyNumberFormat="1" applyFont="1" applyBorder="1"/>
    <xf numFmtId="0" fontId="8" fillId="0" borderId="0" xfId="2"/>
    <xf numFmtId="168" fontId="14" fillId="0" borderId="0" xfId="0" applyNumberFormat="1" applyFont="1" applyAlignment="1">
      <alignment horizontal="center"/>
    </xf>
    <xf numFmtId="169" fontId="18" fillId="0" borderId="0" xfId="0" applyNumberFormat="1" applyFont="1" applyAlignment="1">
      <alignment horizontal="center"/>
    </xf>
    <xf numFmtId="0" fontId="25" fillId="0" borderId="0" xfId="5" applyFont="1" applyAlignment="1">
      <alignment horizontal="right"/>
    </xf>
    <xf numFmtId="0" fontId="21" fillId="0" borderId="0" xfId="0" applyFont="1" applyProtection="1">
      <protection locked="0"/>
    </xf>
    <xf numFmtId="0" fontId="22" fillId="0" borderId="0" xfId="0" applyFont="1" applyAlignment="1">
      <alignment horizontal="center"/>
    </xf>
    <xf numFmtId="0" fontId="23" fillId="0" borderId="0" xfId="0" applyFont="1" applyProtection="1">
      <protection locked="0"/>
    </xf>
    <xf numFmtId="166" fontId="23" fillId="0" borderId="0" xfId="1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6" fontId="1" fillId="0" borderId="0" xfId="1" applyNumberFormat="1" applyFont="1" applyFill="1" applyBorder="1" applyAlignment="1">
      <alignment horizontal="center"/>
    </xf>
    <xf numFmtId="164" fontId="26" fillId="0" borderId="0" xfId="0" applyNumberFormat="1" applyFont="1" applyAlignment="1">
      <alignment horizontal="center" vertical="center"/>
    </xf>
    <xf numFmtId="0" fontId="2" fillId="3" borderId="17" xfId="0" applyFont="1" applyFill="1" applyBorder="1"/>
    <xf numFmtId="0" fontId="0" fillId="3" borderId="22" xfId="0" applyFill="1" applyBorder="1"/>
    <xf numFmtId="9" fontId="0" fillId="0" borderId="0" xfId="1" applyFont="1"/>
    <xf numFmtId="10" fontId="0" fillId="0" borderId="0" xfId="1" applyNumberFormat="1" applyFont="1"/>
    <xf numFmtId="2" fontId="0" fillId="0" borderId="0" xfId="0" applyNumberFormat="1"/>
    <xf numFmtId="164" fontId="14" fillId="0" borderId="0" xfId="0" applyNumberFormat="1" applyFont="1"/>
    <xf numFmtId="185" fontId="0" fillId="0" borderId="0" xfId="0" applyNumberFormat="1"/>
    <xf numFmtId="170" fontId="27" fillId="0" borderId="0" xfId="0" applyNumberFormat="1" applyFont="1" applyAlignment="1">
      <alignment horizontal="right" vertical="center" shrinkToFit="1"/>
    </xf>
    <xf numFmtId="186" fontId="27" fillId="0" borderId="0" xfId="0" applyNumberFormat="1" applyFont="1" applyAlignment="1">
      <alignment horizontal="right" vertical="center" shrinkToFit="1"/>
    </xf>
    <xf numFmtId="1" fontId="14" fillId="0" borderId="0" xfId="0" applyNumberFormat="1" applyFont="1"/>
    <xf numFmtId="166" fontId="14" fillId="0" borderId="0" xfId="1" applyNumberFormat="1" applyFont="1" applyAlignment="1">
      <alignment horizontal="right" vertical="center" wrapText="1"/>
    </xf>
    <xf numFmtId="1" fontId="14" fillId="0" borderId="0" xfId="0" applyNumberFormat="1" applyFont="1" applyAlignment="1">
      <alignment vertical="center" wrapText="1"/>
    </xf>
    <xf numFmtId="164" fontId="14" fillId="0" borderId="0" xfId="0" applyNumberFormat="1" applyFont="1" applyAlignment="1">
      <alignment vertical="center" wrapText="1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1" fontId="12" fillId="0" borderId="0" xfId="0" applyNumberFormat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right"/>
    </xf>
    <xf numFmtId="0" fontId="28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29" fillId="0" borderId="0" xfId="0" applyFont="1"/>
    <xf numFmtId="9" fontId="14" fillId="0" borderId="0" xfId="1" applyFont="1" applyAlignment="1">
      <alignment horizontal="right" vertical="center" wrapText="1"/>
    </xf>
    <xf numFmtId="0" fontId="14" fillId="0" borderId="0" xfId="0" applyFont="1" applyAlignment="1">
      <alignment horizontal="right" wrapText="1"/>
    </xf>
    <xf numFmtId="164" fontId="30" fillId="0" borderId="0" xfId="6" applyNumberFormat="1" applyFont="1"/>
    <xf numFmtId="173" fontId="14" fillId="0" borderId="4" xfId="0" applyNumberFormat="1" applyFont="1" applyBorder="1" applyAlignment="1">
      <alignment horizontal="right"/>
    </xf>
    <xf numFmtId="166" fontId="0" fillId="2" borderId="0" xfId="1" applyNumberFormat="1" applyFont="1" applyFill="1"/>
    <xf numFmtId="10" fontId="0" fillId="2" borderId="0" xfId="1" applyNumberFormat="1" applyFont="1" applyFill="1"/>
    <xf numFmtId="3" fontId="31" fillId="0" borderId="0" xfId="0" applyNumberFormat="1" applyFont="1" applyAlignment="1">
      <alignment horizontal="right" vertical="top" wrapText="1" indent="2"/>
    </xf>
    <xf numFmtId="167" fontId="18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 vertical="center" wrapText="1"/>
    </xf>
    <xf numFmtId="164" fontId="14" fillId="0" borderId="0" xfId="0" applyNumberFormat="1" applyFont="1" applyAlignment="1">
      <alignment horizontal="center" vertical="center" wrapText="1"/>
    </xf>
    <xf numFmtId="170" fontId="14" fillId="0" borderId="0" xfId="0" applyNumberFormat="1" applyFont="1" applyAlignment="1">
      <alignment horizontal="center" vertical="center" wrapText="1"/>
    </xf>
    <xf numFmtId="10" fontId="0" fillId="2" borderId="0" xfId="0" applyNumberFormat="1" applyFill="1"/>
    <xf numFmtId="17" fontId="0" fillId="0" borderId="0" xfId="0" applyNumberFormat="1"/>
    <xf numFmtId="0" fontId="35" fillId="0" borderId="0" xfId="9" applyFont="1" applyAlignment="1">
      <alignment horizontal="left" vertical="center"/>
    </xf>
    <xf numFmtId="164" fontId="25" fillId="0" borderId="0" xfId="0" applyNumberFormat="1" applyFont="1" applyAlignment="1">
      <alignment horizontal="right"/>
    </xf>
    <xf numFmtId="9" fontId="0" fillId="0" borderId="0" xfId="0" applyNumberFormat="1"/>
    <xf numFmtId="0" fontId="2" fillId="0" borderId="17" xfId="0" applyFont="1" applyBorder="1"/>
    <xf numFmtId="164" fontId="38" fillId="0" borderId="0" xfId="0" applyNumberFormat="1" applyFont="1" applyAlignment="1">
      <alignment vertical="center"/>
    </xf>
    <xf numFmtId="165" fontId="24" fillId="0" borderId="0" xfId="19" applyNumberFormat="1"/>
    <xf numFmtId="164" fontId="14" fillId="0" borderId="0" xfId="6" applyNumberFormat="1" applyFont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5" xfId="0" applyFont="1" applyBorder="1"/>
    <xf numFmtId="0" fontId="14" fillId="0" borderId="4" xfId="0" applyFont="1" applyBorder="1"/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Continuous" vertical="center"/>
    </xf>
    <xf numFmtId="0" fontId="14" fillId="0" borderId="0" xfId="0" applyFont="1" applyAlignment="1">
      <alignment horizontal="centerContinuous" vertical="center" wrapText="1"/>
    </xf>
    <xf numFmtId="0" fontId="14" fillId="0" borderId="4" xfId="0" applyFont="1" applyBorder="1" applyAlignment="1">
      <alignment vertical="center"/>
    </xf>
    <xf numFmtId="0" fontId="14" fillId="0" borderId="0" xfId="0" applyFont="1" applyAlignment="1">
      <alignment horizontal="centerContinuous"/>
    </xf>
    <xf numFmtId="0" fontId="14" fillId="0" borderId="5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168" fontId="14" fillId="0" borderId="0" xfId="0" applyNumberFormat="1" applyFont="1"/>
    <xf numFmtId="174" fontId="14" fillId="0" borderId="0" xfId="0" applyNumberFormat="1" applyFont="1" applyAlignment="1">
      <alignment horizontal="right"/>
    </xf>
    <xf numFmtId="168" fontId="14" fillId="0" borderId="5" xfId="0" applyNumberFormat="1" applyFont="1" applyBorder="1"/>
    <xf numFmtId="175" fontId="14" fillId="0" borderId="0" xfId="0" applyNumberFormat="1" applyFont="1"/>
    <xf numFmtId="175" fontId="14" fillId="0" borderId="5" xfId="0" applyNumberFormat="1" applyFont="1" applyBorder="1"/>
    <xf numFmtId="49" fontId="18" fillId="0" borderId="0" xfId="0" quotePrefix="1" applyNumberFormat="1" applyFont="1" applyAlignment="1">
      <alignment horizontal="right"/>
    </xf>
    <xf numFmtId="0" fontId="12" fillId="0" borderId="1" xfId="0" applyFont="1" applyBorder="1" applyAlignment="1">
      <alignment horizontal="center"/>
    </xf>
    <xf numFmtId="0" fontId="12" fillId="0" borderId="2" xfId="0" applyFont="1" applyBorder="1"/>
    <xf numFmtId="0" fontId="12" fillId="0" borderId="2" xfId="0" applyFont="1" applyBorder="1" applyAlignment="1">
      <alignment vertical="center"/>
    </xf>
    <xf numFmtId="0" fontId="12" fillId="0" borderId="3" xfId="0" applyFont="1" applyBorder="1" applyAlignment="1">
      <alignment vertical="center"/>
    </xf>
    <xf numFmtId="0" fontId="12" fillId="0" borderId="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Continuous" vertical="center"/>
    </xf>
    <xf numFmtId="177" fontId="18" fillId="0" borderId="0" xfId="0" applyNumberFormat="1" applyFont="1" applyAlignment="1">
      <alignment horizontal="right"/>
    </xf>
    <xf numFmtId="177" fontId="18" fillId="0" borderId="5" xfId="0" applyNumberFormat="1" applyFont="1" applyBorder="1" applyAlignment="1">
      <alignment horizontal="right"/>
    </xf>
    <xf numFmtId="166" fontId="0" fillId="0" borderId="0" xfId="1" applyNumberFormat="1" applyFont="1" applyFill="1"/>
    <xf numFmtId="10" fontId="0" fillId="0" borderId="0" xfId="0" applyNumberFormat="1"/>
    <xf numFmtId="0" fontId="32" fillId="0" borderId="0" xfId="0" applyFont="1" applyAlignment="1">
      <alignment vertical="center"/>
    </xf>
    <xf numFmtId="0" fontId="32" fillId="0" borderId="0" xfId="0" applyFont="1" applyAlignment="1">
      <alignment horizontal="left" vertical="center"/>
    </xf>
    <xf numFmtId="0" fontId="39" fillId="0" borderId="0" xfId="0" applyFont="1" applyAlignment="1">
      <alignment vertical="center"/>
    </xf>
    <xf numFmtId="164" fontId="32" fillId="0" borderId="0" xfId="0" applyNumberFormat="1" applyFont="1" applyAlignment="1">
      <alignment vertical="center"/>
    </xf>
    <xf numFmtId="14" fontId="42" fillId="0" borderId="0" xfId="26" applyNumberFormat="1" applyFont="1" applyAlignment="1"/>
    <xf numFmtId="10" fontId="42" fillId="0" borderId="0" xfId="26" applyNumberFormat="1" applyFont="1" applyAlignment="1">
      <alignment horizontal="center" vertical="center"/>
    </xf>
    <xf numFmtId="0" fontId="43" fillId="0" borderId="0" xfId="26" applyFont="1" applyAlignment="1"/>
    <xf numFmtId="0" fontId="44" fillId="0" borderId="0" xfId="0" applyFont="1" applyProtection="1">
      <protection locked="0"/>
    </xf>
    <xf numFmtId="166" fontId="2" fillId="0" borderId="0" xfId="1" applyNumberFormat="1" applyFont="1" applyFill="1" applyBorder="1" applyAlignment="1">
      <alignment horizontal="center"/>
    </xf>
    <xf numFmtId="166" fontId="2" fillId="0" borderId="0" xfId="1" applyNumberFormat="1" applyFont="1" applyFill="1"/>
    <xf numFmtId="166" fontId="2" fillId="2" borderId="0" xfId="1" applyNumberFormat="1" applyFont="1" applyFill="1"/>
    <xf numFmtId="0" fontId="45" fillId="3" borderId="0" xfId="0" applyFont="1" applyFill="1"/>
    <xf numFmtId="9" fontId="0" fillId="3" borderId="23" xfId="1" applyFont="1" applyFill="1" applyBorder="1"/>
    <xf numFmtId="164" fontId="46" fillId="0" borderId="0" xfId="6" applyNumberFormat="1" applyFont="1"/>
    <xf numFmtId="176" fontId="14" fillId="0" borderId="0" xfId="0" applyNumberFormat="1" applyFont="1"/>
    <xf numFmtId="176" fontId="14" fillId="0" borderId="5" xfId="0" applyNumberFormat="1" applyFont="1" applyBorder="1"/>
    <xf numFmtId="177" fontId="14" fillId="0" borderId="0" xfId="0" applyNumberFormat="1" applyFont="1"/>
    <xf numFmtId="177" fontId="14" fillId="0" borderId="5" xfId="0" applyNumberFormat="1" applyFont="1" applyBorder="1"/>
    <xf numFmtId="169" fontId="47" fillId="0" borderId="0" xfId="0" applyNumberFormat="1" applyFont="1"/>
    <xf numFmtId="177" fontId="14" fillId="0" borderId="4" xfId="0" applyNumberFormat="1" applyFont="1" applyBorder="1"/>
    <xf numFmtId="0" fontId="25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79" fontId="20" fillId="0" borderId="13" xfId="0" applyNumberFormat="1" applyFont="1" applyBorder="1" applyAlignment="1">
      <alignment horizontal="right"/>
    </xf>
    <xf numFmtId="178" fontId="20" fillId="0" borderId="13" xfId="0" applyNumberFormat="1" applyFont="1" applyBorder="1" applyAlignment="1">
      <alignment horizontal="right"/>
    </xf>
    <xf numFmtId="180" fontId="20" fillId="0" borderId="14" xfId="0" applyNumberFormat="1" applyFont="1" applyBorder="1" applyAlignment="1">
      <alignment horizontal="right"/>
    </xf>
    <xf numFmtId="179" fontId="20" fillId="0" borderId="0" xfId="0" applyNumberFormat="1" applyFont="1" applyAlignment="1">
      <alignment horizontal="right"/>
    </xf>
    <xf numFmtId="178" fontId="20" fillId="0" borderId="0" xfId="0" applyNumberFormat="1" applyFont="1" applyAlignment="1">
      <alignment horizontal="right"/>
    </xf>
    <xf numFmtId="180" fontId="20" fillId="0" borderId="8" xfId="0" applyNumberFormat="1" applyFont="1" applyBorder="1" applyAlignment="1">
      <alignment horizontal="right"/>
    </xf>
    <xf numFmtId="0" fontId="14" fillId="0" borderId="4" xfId="0" applyFont="1" applyBorder="1" applyAlignment="1">
      <alignment horizontal="right" vertical="center" wrapText="1"/>
    </xf>
    <xf numFmtId="0" fontId="24" fillId="0" borderId="0" xfId="19"/>
    <xf numFmtId="0" fontId="48" fillId="0" borderId="0" xfId="19" applyFont="1"/>
    <xf numFmtId="0" fontId="8" fillId="3" borderId="18" xfId="2" applyFill="1" applyBorder="1"/>
    <xf numFmtId="0" fontId="8" fillId="3" borderId="0" xfId="2" applyFill="1"/>
    <xf numFmtId="0" fontId="25" fillId="0" borderId="0" xfId="0" applyFont="1"/>
    <xf numFmtId="0" fontId="38" fillId="0" borderId="0" xfId="6" applyFont="1" applyAlignment="1">
      <alignment horizontal="center" vertical="center" wrapText="1"/>
    </xf>
    <xf numFmtId="0" fontId="38" fillId="0" borderId="17" xfId="6" applyFont="1" applyBorder="1" applyAlignment="1">
      <alignment horizontal="center" vertical="center" wrapText="1"/>
    </xf>
    <xf numFmtId="166" fontId="3" fillId="0" borderId="0" xfId="1" applyNumberFormat="1" applyFont="1" applyAlignment="1">
      <alignment horizontal="right" vertical="center" wrapText="1"/>
    </xf>
    <xf numFmtId="164" fontId="3" fillId="0" borderId="0" xfId="0" applyNumberFormat="1" applyFont="1"/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166" fontId="0" fillId="0" borderId="0" xfId="0" applyNumberFormat="1"/>
    <xf numFmtId="186" fontId="27" fillId="36" borderId="0" xfId="0" applyNumberFormat="1" applyFont="1" applyFill="1" applyAlignment="1">
      <alignment horizontal="right" vertical="center" shrinkToFit="1"/>
    </xf>
    <xf numFmtId="0" fontId="0" fillId="0" borderId="0" xfId="0" applyAlignment="1">
      <alignment horizontal="center"/>
    </xf>
    <xf numFmtId="169" fontId="19" fillId="0" borderId="4" xfId="0" applyNumberFormat="1" applyFont="1" applyBorder="1"/>
    <xf numFmtId="0" fontId="32" fillId="0" borderId="0" xfId="32" applyFont="1">
      <alignment vertical="center"/>
    </xf>
    <xf numFmtId="0" fontId="32" fillId="0" borderId="0" xfId="32" applyFont="1" applyAlignment="1">
      <alignment horizontal="left" vertical="center"/>
    </xf>
    <xf numFmtId="49" fontId="0" fillId="2" borderId="0" xfId="0" applyNumberFormat="1" applyFill="1"/>
    <xf numFmtId="164" fontId="69" fillId="0" borderId="0" xfId="6" applyNumberFormat="1" applyFont="1"/>
    <xf numFmtId="169" fontId="19" fillId="0" borderId="5" xfId="0" applyNumberFormat="1" applyFont="1" applyBorder="1"/>
    <xf numFmtId="169" fontId="47" fillId="0" borderId="5" xfId="0" applyNumberFormat="1" applyFont="1" applyBorder="1"/>
    <xf numFmtId="164" fontId="32" fillId="0" borderId="0" xfId="32" applyNumberFormat="1" applyFont="1">
      <alignment vertical="center"/>
    </xf>
    <xf numFmtId="0" fontId="0" fillId="37" borderId="0" xfId="0" applyFill="1"/>
    <xf numFmtId="2" fontId="0" fillId="37" borderId="0" xfId="0" applyNumberFormat="1" applyFill="1"/>
    <xf numFmtId="199" fontId="0" fillId="0" borderId="0" xfId="1" applyNumberFormat="1" applyFont="1"/>
    <xf numFmtId="185" fontId="0" fillId="0" borderId="0" xfId="1" applyNumberFormat="1" applyFont="1"/>
    <xf numFmtId="0" fontId="8" fillId="3" borderId="22" xfId="2" applyFill="1" applyBorder="1"/>
    <xf numFmtId="14" fontId="42" fillId="0" borderId="0" xfId="26" applyNumberFormat="1" applyFont="1" applyAlignment="1">
      <alignment horizontal="center" vertical="center"/>
    </xf>
    <xf numFmtId="10" fontId="71" fillId="0" borderId="0" xfId="26" applyNumberFormat="1" applyFont="1" applyAlignment="1">
      <alignment horizontal="center" vertical="center"/>
    </xf>
    <xf numFmtId="10" fontId="0" fillId="37" borderId="0" xfId="1" applyNumberFormat="1" applyFont="1" applyFill="1"/>
    <xf numFmtId="1" fontId="0" fillId="37" borderId="0" xfId="0" applyNumberFormat="1" applyFill="1"/>
    <xf numFmtId="2" fontId="0" fillId="0" borderId="0" xfId="1" applyNumberFormat="1" applyFont="1"/>
    <xf numFmtId="0" fontId="72" fillId="0" borderId="0" xfId="0" applyFont="1"/>
    <xf numFmtId="2" fontId="0" fillId="37" borderId="0" xfId="1" applyNumberFormat="1" applyFont="1" applyFill="1"/>
    <xf numFmtId="164" fontId="0" fillId="0" borderId="4" xfId="0" applyNumberFormat="1" applyBorder="1"/>
    <xf numFmtId="0" fontId="8" fillId="3" borderId="21" xfId="2" applyFill="1" applyBorder="1"/>
    <xf numFmtId="49" fontId="0" fillId="0" borderId="0" xfId="0" applyNumberFormat="1"/>
    <xf numFmtId="164" fontId="3" fillId="0" borderId="0" xfId="0" applyNumberFormat="1" applyFont="1" applyAlignment="1">
      <alignment vertical="center" wrapText="1"/>
    </xf>
    <xf numFmtId="164" fontId="3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/>
    </xf>
    <xf numFmtId="9" fontId="3" fillId="0" borderId="0" xfId="1" applyFont="1" applyAlignment="1">
      <alignment horizontal="right" vertical="center" wrapText="1"/>
    </xf>
    <xf numFmtId="0" fontId="3" fillId="0" borderId="0" xfId="0" applyFont="1" applyAlignment="1">
      <alignment horizontal="right" vertical="center" wrapText="1"/>
    </xf>
    <xf numFmtId="164" fontId="0" fillId="2" borderId="0" xfId="0" applyNumberFormat="1" applyFill="1"/>
    <xf numFmtId="200" fontId="0" fillId="0" borderId="0" xfId="0" applyNumberFormat="1"/>
    <xf numFmtId="0" fontId="8" fillId="3" borderId="16" xfId="2" applyFill="1" applyBorder="1"/>
    <xf numFmtId="0" fontId="24" fillId="2" borderId="0" xfId="19" applyFill="1"/>
    <xf numFmtId="0" fontId="25" fillId="2" borderId="0" xfId="0" applyFont="1" applyFill="1"/>
    <xf numFmtId="10" fontId="2" fillId="3" borderId="0" xfId="1" applyNumberFormat="1" applyFont="1" applyFill="1"/>
    <xf numFmtId="185" fontId="2" fillId="3" borderId="0" xfId="1" applyNumberFormat="1" applyFont="1" applyFill="1"/>
    <xf numFmtId="2" fontId="0" fillId="2" borderId="0" xfId="0" applyNumberFormat="1" applyFill="1"/>
    <xf numFmtId="1" fontId="0" fillId="0" borderId="0" xfId="0" applyNumberFormat="1"/>
    <xf numFmtId="9" fontId="0" fillId="2" borderId="0" xfId="1" applyFont="1" applyFill="1"/>
    <xf numFmtId="9" fontId="0" fillId="2" borderId="0" xfId="0" applyNumberFormat="1" applyFill="1"/>
    <xf numFmtId="0" fontId="0" fillId="0" borderId="20" xfId="0" applyBorder="1"/>
    <xf numFmtId="0" fontId="40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14" fillId="0" borderId="4" xfId="0" applyFont="1" applyBorder="1" applyAlignment="1">
      <alignment vertical="center"/>
    </xf>
    <xf numFmtId="0" fontId="14" fillId="0" borderId="0" xfId="0" applyFont="1" applyAlignment="1">
      <alignment horizontal="center" vertical="center" wrapText="1"/>
    </xf>
    <xf numFmtId="0" fontId="14" fillId="0" borderId="5" xfId="0" applyFont="1" applyBorder="1" applyAlignment="1">
      <alignment vertical="center"/>
    </xf>
    <xf numFmtId="0" fontId="14" fillId="0" borderId="0" xfId="0" applyFont="1"/>
    <xf numFmtId="198" fontId="70" fillId="0" borderId="0" xfId="0" applyNumberFormat="1" applyFont="1" applyAlignment="1">
      <alignment horizontal="left" vertical="top" wrapText="1"/>
    </xf>
    <xf numFmtId="0" fontId="4" fillId="0" borderId="0" xfId="0" applyFont="1" applyAlignment="1">
      <alignment horizontal="center" vertical="center" wrapText="1"/>
    </xf>
    <xf numFmtId="0" fontId="0" fillId="0" borderId="0" xfId="0" applyFont="1"/>
    <xf numFmtId="0" fontId="8" fillId="3" borderId="20" xfId="2" applyFill="1" applyBorder="1"/>
    <xf numFmtId="0" fontId="73" fillId="0" borderId="0" xfId="5" applyFont="1" applyAlignment="1">
      <alignment horizontal="right"/>
    </xf>
    <xf numFmtId="0" fontId="25" fillId="2" borderId="0" xfId="19" applyFont="1" applyFill="1"/>
    <xf numFmtId="0" fontId="25" fillId="0" borderId="0" xfId="19" applyFont="1"/>
    <xf numFmtId="0" fontId="0" fillId="0" borderId="0" xfId="0" applyBorder="1"/>
    <xf numFmtId="0" fontId="0" fillId="3" borderId="0" xfId="0" applyFill="1" applyBorder="1"/>
    <xf numFmtId="0" fontId="32" fillId="0" borderId="0" xfId="32" applyFont="1">
      <alignment vertical="center"/>
    </xf>
    <xf numFmtId="164" fontId="32" fillId="0" borderId="0" xfId="32" applyNumberFormat="1" applyFont="1">
      <alignment vertical="center"/>
    </xf>
    <xf numFmtId="164" fontId="2" fillId="0" borderId="0" xfId="0" applyNumberFormat="1" applyFont="1"/>
    <xf numFmtId="164" fontId="14" fillId="0" borderId="0" xfId="0" applyNumberFormat="1" applyFont="1" applyAlignment="1">
      <alignment horizontal="right" vertical="center" wrapText="1"/>
    </xf>
    <xf numFmtId="9" fontId="2" fillId="0" borderId="0" xfId="1" applyNumberFormat="1" applyFont="1"/>
    <xf numFmtId="0" fontId="0" fillId="0" borderId="0" xfId="0" applyFill="1"/>
    <xf numFmtId="0" fontId="11" fillId="3" borderId="0" xfId="0" applyFont="1" applyFill="1" applyBorder="1" applyAlignment="1">
      <alignment horizontal="center" vertical="center"/>
    </xf>
    <xf numFmtId="0" fontId="13" fillId="3" borderId="7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13" fillId="3" borderId="8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8" xfId="0" applyFont="1" applyFill="1" applyBorder="1" applyAlignment="1">
      <alignment horizontal="center" vertical="center"/>
    </xf>
    <xf numFmtId="0" fontId="12" fillId="0" borderId="0" xfId="0" applyFont="1" applyFill="1"/>
    <xf numFmtId="0" fontId="0" fillId="0" borderId="6" xfId="0" applyFill="1" applyBorder="1"/>
    <xf numFmtId="165" fontId="14" fillId="0" borderId="0" xfId="0" applyNumberFormat="1" applyFont="1" applyFill="1" applyAlignment="1">
      <alignment horizontal="left" vertical="center" wrapText="1"/>
    </xf>
    <xf numFmtId="170" fontId="0" fillId="0" borderId="0" xfId="0" applyNumberFormat="1" applyFill="1"/>
    <xf numFmtId="180" fontId="0" fillId="0" borderId="0" xfId="0" applyNumberFormat="1" applyFill="1"/>
    <xf numFmtId="179" fontId="20" fillId="0" borderId="13" xfId="0" applyNumberFormat="1" applyFont="1" applyFill="1" applyBorder="1" applyAlignment="1">
      <alignment horizontal="right"/>
    </xf>
    <xf numFmtId="178" fontId="20" fillId="0" borderId="13" xfId="0" applyNumberFormat="1" applyFont="1" applyFill="1" applyBorder="1" applyAlignment="1">
      <alignment horizontal="right"/>
    </xf>
    <xf numFmtId="180" fontId="20" fillId="0" borderId="14" xfId="0" applyNumberFormat="1" applyFont="1" applyFill="1" applyBorder="1" applyAlignment="1">
      <alignment horizontal="right"/>
    </xf>
    <xf numFmtId="0" fontId="14" fillId="0" borderId="0" xfId="0" applyFont="1" applyFill="1"/>
    <xf numFmtId="181" fontId="14" fillId="0" borderId="0" xfId="3" applyNumberFormat="1" applyFont="1" applyFill="1"/>
    <xf numFmtId="182" fontId="14" fillId="0" borderId="0" xfId="3" applyNumberFormat="1" applyFont="1" applyFill="1"/>
    <xf numFmtId="183" fontId="14" fillId="0" borderId="0" xfId="0" applyNumberFormat="1" applyFont="1" applyFill="1"/>
    <xf numFmtId="0" fontId="12" fillId="0" borderId="0" xfId="0" applyFont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 wrapText="1"/>
    </xf>
  </cellXfs>
  <cellStyles count="88">
    <cellStyle name="0mitP" xfId="74" xr:uid="{407179F6-C7BD-48EA-B77F-DB93AA823E14}"/>
    <cellStyle name="0ohneP" xfId="75" xr:uid="{2D1D627F-5747-4500-B8F8-F4F339A558FD}"/>
    <cellStyle name="10mitP" xfId="76" xr:uid="{0E53B251-FB1B-44F4-9F40-3C5BDEAFE10B}"/>
    <cellStyle name="1mitP" xfId="77" xr:uid="{6526C85E-4A68-4332-9C93-395F753C5263}"/>
    <cellStyle name="20 % - Akzent1 2" xfId="50" xr:uid="{CC06D6B5-6918-45C6-BC70-9F80F0427DE1}"/>
    <cellStyle name="20 % - Akzent2 2" xfId="54" xr:uid="{9FD6FE07-DEA5-41D0-9504-888C4CC699DC}"/>
    <cellStyle name="20 % - Akzent3 2" xfId="58" xr:uid="{6C18C58E-4939-412C-B941-30FC7EB5CD41}"/>
    <cellStyle name="20 % - Akzent4 2" xfId="62" xr:uid="{6C98F903-F8C7-445B-9C1F-6C0BFBA0FFAF}"/>
    <cellStyle name="20 % - Akzent5 2" xfId="66" xr:uid="{133D165C-A296-4D86-9357-DBEDDAC4B6B6}"/>
    <cellStyle name="20 % - Akzent6 2" xfId="70" xr:uid="{B624A4A7-1ED3-4C79-B1CC-D701EE66BD9B}"/>
    <cellStyle name="3mitP" xfId="78" xr:uid="{3B759E7F-5283-45FC-95AE-4132D996344C}"/>
    <cellStyle name="3ohneP" xfId="79" xr:uid="{F079DDDF-C7B9-4470-AEA6-6BCE5A739BA1}"/>
    <cellStyle name="40 % - Akzent1 2" xfId="51" xr:uid="{887D47EF-72F5-4CA8-85F3-D01DDFCDD3A5}"/>
    <cellStyle name="40 % - Akzent2 2" xfId="55" xr:uid="{EEE27830-390F-4307-941F-78BF1B6450AB}"/>
    <cellStyle name="40 % - Akzent3 2" xfId="59" xr:uid="{900C1E4D-1241-45A4-9C95-20C25B25DD29}"/>
    <cellStyle name="40 % - Akzent4 2" xfId="63" xr:uid="{8B93B277-0E54-43DD-85CD-E13A421D4460}"/>
    <cellStyle name="40 % - Akzent5 2" xfId="67" xr:uid="{1E1A1694-136E-41B8-BF4F-92B7B9483082}"/>
    <cellStyle name="40 % - Akzent6 2" xfId="71" xr:uid="{F20431B4-1A51-4C63-B613-72D149428DC5}"/>
    <cellStyle name="4mitP" xfId="80" xr:uid="{00A5C78E-5D10-4FE3-8586-8170272A38DB}"/>
    <cellStyle name="60 % - Akzent1 2" xfId="52" xr:uid="{EF30F123-EE15-440C-A7B3-329AF24C9E3C}"/>
    <cellStyle name="60 % - Akzent2 2" xfId="56" xr:uid="{2BD3D4E2-7658-41B1-99C1-077BBD348BF6}"/>
    <cellStyle name="60 % - Akzent3 2" xfId="60" xr:uid="{9132C241-BA28-4155-A602-70DFD8E48E7C}"/>
    <cellStyle name="60 % - Akzent4 2" xfId="64" xr:uid="{8CA8C81B-DE49-41A4-91AA-464E1344C02C}"/>
    <cellStyle name="60 % - Akzent5 2" xfId="68" xr:uid="{03931897-2B75-4F7E-BB00-5CD6C76B2DE7}"/>
    <cellStyle name="60 % - Akzent6 2" xfId="72" xr:uid="{0C65D051-A156-46A6-991D-6A12411036B2}"/>
    <cellStyle name="6mitP" xfId="81" xr:uid="{B0908A7E-3BAC-423D-B78A-018A9F8DC82E}"/>
    <cellStyle name="6ohneP" xfId="82" xr:uid="{5D3D49B9-9F52-43A7-985C-1E133C6F1069}"/>
    <cellStyle name="7mitP" xfId="83" xr:uid="{E1496031-C8F5-429B-A005-1B306A56D575}"/>
    <cellStyle name="9mitP" xfId="84" xr:uid="{225A18A2-2DC1-40A6-A83B-F47F67711AFB}"/>
    <cellStyle name="9ohneP" xfId="85" xr:uid="{183B7B30-CA39-4DAD-A8D9-4969DAA04B19}"/>
    <cellStyle name="Akzent1 2" xfId="49" xr:uid="{EE432473-D0C4-4AC4-A57D-8825C43D9A36}"/>
    <cellStyle name="Akzent2 2" xfId="53" xr:uid="{A0BCB83D-47AB-4A0D-9EC0-7D144D29028D}"/>
    <cellStyle name="Akzent3 2" xfId="57" xr:uid="{6D4F8453-9A96-4F07-808C-D1C07BE90BCC}"/>
    <cellStyle name="Akzent4 2" xfId="61" xr:uid="{A8382141-1350-4B13-833D-F17F9BDFCE37}"/>
    <cellStyle name="Akzent5 2" xfId="65" xr:uid="{6C02D61B-EF16-417E-8B17-FC8FCCA02ADE}"/>
    <cellStyle name="Akzent6 2" xfId="69" xr:uid="{DA9C93DE-5A05-42F9-A502-5914275AF085}"/>
    <cellStyle name="Ausgabe 2" xfId="42" xr:uid="{C42588F1-14CE-4A4B-A484-637EF6DE70CD}"/>
    <cellStyle name="Berechnung 2" xfId="43" xr:uid="{98A6D74F-0DBC-4461-8B90-2AE8ACB9537D}"/>
    <cellStyle name="Comma" xfId="24" xr:uid="{E590055D-8762-4655-92B2-46FECF4844E1}"/>
    <cellStyle name="Comma [0]" xfId="25" xr:uid="{4DE18AA2-DE79-49DA-ADD8-31216D4EC5A2}"/>
    <cellStyle name="Currency" xfId="22" xr:uid="{5CE8AF74-FE8C-41EA-8D65-5E23E4E80631}"/>
    <cellStyle name="Currency [0]" xfId="23" xr:uid="{F2FCCE01-422E-4CBA-819B-0D5B1EFC2F6B}"/>
    <cellStyle name="Eingabe 2" xfId="41" xr:uid="{D920F34A-7176-48AA-A055-00D8897334ED}"/>
    <cellStyle name="Ergebnis" xfId="31" builtinId="25" customBuiltin="1"/>
    <cellStyle name="Erklärender Text 2" xfId="48" xr:uid="{446AF91C-995C-4FB3-A953-9038686646DC}"/>
    <cellStyle name="Gut 2" xfId="38" xr:uid="{1568A62D-E162-4606-A0AD-B78FA371EECB}"/>
    <cellStyle name="Komma" xfId="3" builtinId="3"/>
    <cellStyle name="Link" xfId="2" builtinId="8"/>
    <cellStyle name="Link 2" xfId="18" xr:uid="{FE1A9E73-D58F-46DE-BE91-BA6DB16C38F4}"/>
    <cellStyle name="Link 3" xfId="10" xr:uid="{FB6C27C1-1B86-4263-9FAA-94083DA3E50F}"/>
    <cellStyle name="Neutral 2" xfId="40" xr:uid="{EBC55175-4278-4B55-AC6D-32A7D7C60626}"/>
    <cellStyle name="Normal" xfId="26" xr:uid="{3EA234F4-39FA-49D9-B670-AB3C4CAC21B2}"/>
    <cellStyle name="Normal 2" xfId="87" xr:uid="{99B0AA77-DAE6-4AB2-9764-0F05E772ED76}"/>
    <cellStyle name="Note" xfId="34" xr:uid="{FF8AB444-D5D7-4FDF-BF10-7568AF6D8495}"/>
    <cellStyle name="Notiz 2" xfId="47" xr:uid="{5E227B43-31F4-43AB-B5AA-8DAC171548FC}"/>
    <cellStyle name="Percent" xfId="21" xr:uid="{52BF3867-1B3B-4FE5-9475-685922C06B66}"/>
    <cellStyle name="Prozent" xfId="1" builtinId="5"/>
    <cellStyle name="Schlecht 2" xfId="39" xr:uid="{9E2449DE-2EBD-4269-B100-0B1BB14FC084}"/>
    <cellStyle name="Standard" xfId="0" builtinId="0"/>
    <cellStyle name="Standard 10" xfId="6" xr:uid="{ED9F8683-A1C3-4EB9-A582-83F3BE419446}"/>
    <cellStyle name="Standard 10 2" xfId="16" xr:uid="{77B33330-1EF2-40C1-9347-D573660D496F}"/>
    <cellStyle name="Standard 11" xfId="9" xr:uid="{9F4C2E9D-4BFF-4BE9-81AA-064A5A759FCD}"/>
    <cellStyle name="Standard 2" xfId="5" xr:uid="{6C75F412-EC69-4F20-94D6-B71EF80B7C00}"/>
    <cellStyle name="Standard 2 2" xfId="13" xr:uid="{846B2B97-BD49-41BD-B8B0-C8AB4580E504}"/>
    <cellStyle name="Standard 2 2 2" xfId="86" xr:uid="{90522E27-1DC4-4739-ACCD-64BDD3E94B5A}"/>
    <cellStyle name="Standard 2 3" xfId="17" xr:uid="{FD638F23-9B62-4BA3-833C-2B314F382966}"/>
    <cellStyle name="Standard 2 7" xfId="19" xr:uid="{D6FE4B56-36EF-4662-8B09-9C9ED6A380AE}"/>
    <cellStyle name="Standard 20" xfId="7" xr:uid="{A0BD95CC-5319-4A1D-9D55-12D9B4BD02D9}"/>
    <cellStyle name="Standard 21" xfId="12" xr:uid="{641878DC-BF73-4AC2-A138-103D25DC6B96}"/>
    <cellStyle name="Standard 3" xfId="4" xr:uid="{5D595E26-16F0-4E99-A4B7-CBF6FEE83AFB}"/>
    <cellStyle name="Standard 3 2" xfId="73" xr:uid="{17ABFDDE-63D1-437A-83B6-8E138502C477}"/>
    <cellStyle name="Standard 4" xfId="11" xr:uid="{7367CFC8-4137-4776-98B8-E27B7BA9C15D}"/>
    <cellStyle name="Standard 4 2" xfId="15" xr:uid="{C10AC3AF-9FE5-49BB-8F83-6D397FE8CC3B}"/>
    <cellStyle name="Standard 4 3" xfId="36" xr:uid="{3C8B2E67-74B9-4CF8-9A10-166916149D5B}"/>
    <cellStyle name="Standard 5" xfId="8" xr:uid="{95AD4F71-EA1B-4D92-A590-642C264DF26A}"/>
    <cellStyle name="Standard 6" xfId="20" xr:uid="{D374698C-9D27-47EC-A7D7-F19CC1AFEEDD}"/>
    <cellStyle name="Standard 7" xfId="32" xr:uid="{74395920-B3AB-41EA-BEE1-7C7CAE0D3C1E}"/>
    <cellStyle name="Standard 9" xfId="14" xr:uid="{EFC4846B-5E1A-4B7D-99C0-AC277A3D6047}"/>
    <cellStyle name="Tabellenkopf" xfId="35" xr:uid="{5F352DF8-0F3D-4BAA-8FA5-452FBB9E9DC6}"/>
    <cellStyle name="Überschrift 1" xfId="27" builtinId="16" customBuiltin="1"/>
    <cellStyle name="Überschrift 2" xfId="28" builtinId="17" customBuiltin="1"/>
    <cellStyle name="Überschrift 3" xfId="29" builtinId="18" customBuiltin="1"/>
    <cellStyle name="Überschrift 4" xfId="30" builtinId="19" customBuiltin="1"/>
    <cellStyle name="Überschrift 5" xfId="37" xr:uid="{B80EE9E7-E157-499B-8054-95AFC7FE3875}"/>
    <cellStyle name="Überschrift 6" xfId="33" xr:uid="{AF32391F-E170-475A-B546-1B4DA131FE61}"/>
    <cellStyle name="Verknüpfte Zelle 2" xfId="44" xr:uid="{F86D1476-23F5-4A1C-9027-246FC334BF91}"/>
    <cellStyle name="Warnender Text 2" xfId="46" xr:uid="{445ED98E-D2B9-47CC-A72E-B34508217462}"/>
    <cellStyle name="Zelle überprüfen 2" xfId="45" xr:uid="{108F6573-6639-411F-95E7-B3E5558FC2D0}"/>
  </cellStyles>
  <dxfs count="1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Konjunktur_Außenhandelssaldo!$J$7</c:f>
              <c:strCache>
                <c:ptCount val="1"/>
                <c:pt idx="0">
                  <c:v>Außenhandelssaldo (in Mrd. Euro)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Konjunktur_Außenhandelssaldo!$I$12:$I$282</c:f>
              <c:numCache>
                <c:formatCode>m/d/yyyy</c:formatCode>
                <c:ptCount val="271"/>
                <c:pt idx="0">
                  <c:v>45108</c:v>
                </c:pt>
                <c:pt idx="1">
                  <c:v>45078</c:v>
                </c:pt>
                <c:pt idx="2">
                  <c:v>45047</c:v>
                </c:pt>
                <c:pt idx="3">
                  <c:v>45017</c:v>
                </c:pt>
                <c:pt idx="4">
                  <c:v>44986</c:v>
                </c:pt>
                <c:pt idx="5">
                  <c:v>44958</c:v>
                </c:pt>
                <c:pt idx="6">
                  <c:v>44927</c:v>
                </c:pt>
                <c:pt idx="7">
                  <c:v>44896</c:v>
                </c:pt>
                <c:pt idx="8">
                  <c:v>44866</c:v>
                </c:pt>
                <c:pt idx="9">
                  <c:v>44835</c:v>
                </c:pt>
                <c:pt idx="10">
                  <c:v>44805</c:v>
                </c:pt>
                <c:pt idx="11">
                  <c:v>44774</c:v>
                </c:pt>
                <c:pt idx="12">
                  <c:v>44743</c:v>
                </c:pt>
                <c:pt idx="13">
                  <c:v>44713</c:v>
                </c:pt>
                <c:pt idx="14">
                  <c:v>44682</c:v>
                </c:pt>
                <c:pt idx="15">
                  <c:v>44652</c:v>
                </c:pt>
                <c:pt idx="16">
                  <c:v>44621</c:v>
                </c:pt>
                <c:pt idx="17">
                  <c:v>44593</c:v>
                </c:pt>
                <c:pt idx="18">
                  <c:v>44562</c:v>
                </c:pt>
                <c:pt idx="19">
                  <c:v>44531</c:v>
                </c:pt>
                <c:pt idx="20">
                  <c:v>44501</c:v>
                </c:pt>
                <c:pt idx="21">
                  <c:v>44470</c:v>
                </c:pt>
                <c:pt idx="22">
                  <c:v>44440</c:v>
                </c:pt>
                <c:pt idx="23">
                  <c:v>44409</c:v>
                </c:pt>
                <c:pt idx="24">
                  <c:v>44378</c:v>
                </c:pt>
                <c:pt idx="25">
                  <c:v>44348</c:v>
                </c:pt>
                <c:pt idx="26">
                  <c:v>44317</c:v>
                </c:pt>
                <c:pt idx="27">
                  <c:v>44287</c:v>
                </c:pt>
                <c:pt idx="28">
                  <c:v>44256</c:v>
                </c:pt>
                <c:pt idx="29">
                  <c:v>44228</c:v>
                </c:pt>
                <c:pt idx="30">
                  <c:v>44197</c:v>
                </c:pt>
                <c:pt idx="31">
                  <c:v>44166</c:v>
                </c:pt>
                <c:pt idx="32">
                  <c:v>44136</c:v>
                </c:pt>
                <c:pt idx="33">
                  <c:v>44105</c:v>
                </c:pt>
                <c:pt idx="34">
                  <c:v>44075</c:v>
                </c:pt>
                <c:pt idx="35">
                  <c:v>44044</c:v>
                </c:pt>
                <c:pt idx="36">
                  <c:v>44013</c:v>
                </c:pt>
                <c:pt idx="37">
                  <c:v>43983</c:v>
                </c:pt>
                <c:pt idx="38">
                  <c:v>43952</c:v>
                </c:pt>
                <c:pt idx="39">
                  <c:v>43922</c:v>
                </c:pt>
                <c:pt idx="40">
                  <c:v>43891</c:v>
                </c:pt>
                <c:pt idx="41">
                  <c:v>43862</c:v>
                </c:pt>
                <c:pt idx="42">
                  <c:v>43831</c:v>
                </c:pt>
                <c:pt idx="43">
                  <c:v>43800</c:v>
                </c:pt>
                <c:pt idx="44">
                  <c:v>43770</c:v>
                </c:pt>
                <c:pt idx="45">
                  <c:v>43739</c:v>
                </c:pt>
                <c:pt idx="46">
                  <c:v>43709</c:v>
                </c:pt>
                <c:pt idx="47">
                  <c:v>43678</c:v>
                </c:pt>
                <c:pt idx="48">
                  <c:v>43647</c:v>
                </c:pt>
                <c:pt idx="49">
                  <c:v>43617</c:v>
                </c:pt>
                <c:pt idx="50">
                  <c:v>43586</c:v>
                </c:pt>
                <c:pt idx="51">
                  <c:v>43556</c:v>
                </c:pt>
                <c:pt idx="52">
                  <c:v>43525</c:v>
                </c:pt>
                <c:pt idx="53">
                  <c:v>43497</c:v>
                </c:pt>
                <c:pt idx="54">
                  <c:v>43466</c:v>
                </c:pt>
                <c:pt idx="55">
                  <c:v>43435</c:v>
                </c:pt>
                <c:pt idx="56">
                  <c:v>43405</c:v>
                </c:pt>
                <c:pt idx="57">
                  <c:v>43374</c:v>
                </c:pt>
                <c:pt idx="58">
                  <c:v>43344</c:v>
                </c:pt>
                <c:pt idx="59">
                  <c:v>43313</c:v>
                </c:pt>
                <c:pt idx="60">
                  <c:v>43282</c:v>
                </c:pt>
                <c:pt idx="61">
                  <c:v>43252</c:v>
                </c:pt>
                <c:pt idx="62">
                  <c:v>43221</c:v>
                </c:pt>
                <c:pt idx="63">
                  <c:v>43191</c:v>
                </c:pt>
                <c:pt idx="64">
                  <c:v>43160</c:v>
                </c:pt>
                <c:pt idx="65">
                  <c:v>43132</c:v>
                </c:pt>
                <c:pt idx="66">
                  <c:v>43101</c:v>
                </c:pt>
                <c:pt idx="67">
                  <c:v>43070</c:v>
                </c:pt>
                <c:pt idx="68">
                  <c:v>43040</c:v>
                </c:pt>
                <c:pt idx="69">
                  <c:v>43009</c:v>
                </c:pt>
                <c:pt idx="70">
                  <c:v>42979</c:v>
                </c:pt>
                <c:pt idx="71">
                  <c:v>42948</c:v>
                </c:pt>
                <c:pt idx="72">
                  <c:v>42917</c:v>
                </c:pt>
                <c:pt idx="73">
                  <c:v>42887</c:v>
                </c:pt>
                <c:pt idx="74">
                  <c:v>42856</c:v>
                </c:pt>
                <c:pt idx="75">
                  <c:v>42826</c:v>
                </c:pt>
                <c:pt idx="76">
                  <c:v>42795</c:v>
                </c:pt>
                <c:pt idx="77">
                  <c:v>42767</c:v>
                </c:pt>
                <c:pt idx="78">
                  <c:v>42736</c:v>
                </c:pt>
                <c:pt idx="79">
                  <c:v>42705</c:v>
                </c:pt>
                <c:pt idx="80">
                  <c:v>42675</c:v>
                </c:pt>
                <c:pt idx="81">
                  <c:v>42644</c:v>
                </c:pt>
                <c:pt idx="82">
                  <c:v>42614</c:v>
                </c:pt>
                <c:pt idx="83">
                  <c:v>42583</c:v>
                </c:pt>
                <c:pt idx="84">
                  <c:v>42552</c:v>
                </c:pt>
                <c:pt idx="85">
                  <c:v>42522</c:v>
                </c:pt>
                <c:pt idx="86">
                  <c:v>42491</c:v>
                </c:pt>
                <c:pt idx="87">
                  <c:v>42461</c:v>
                </c:pt>
                <c:pt idx="88">
                  <c:v>42430</c:v>
                </c:pt>
                <c:pt idx="89">
                  <c:v>42401</c:v>
                </c:pt>
                <c:pt idx="90">
                  <c:v>42370</c:v>
                </c:pt>
                <c:pt idx="91">
                  <c:v>42339</c:v>
                </c:pt>
                <c:pt idx="92">
                  <c:v>42309</c:v>
                </c:pt>
                <c:pt idx="93">
                  <c:v>42278</c:v>
                </c:pt>
                <c:pt idx="94">
                  <c:v>42248</c:v>
                </c:pt>
                <c:pt idx="95">
                  <c:v>42217</c:v>
                </c:pt>
                <c:pt idx="96">
                  <c:v>42186</c:v>
                </c:pt>
                <c:pt idx="97">
                  <c:v>42156</c:v>
                </c:pt>
                <c:pt idx="98">
                  <c:v>42125</c:v>
                </c:pt>
                <c:pt idx="99">
                  <c:v>42095</c:v>
                </c:pt>
                <c:pt idx="100">
                  <c:v>42064</c:v>
                </c:pt>
                <c:pt idx="101">
                  <c:v>42036</c:v>
                </c:pt>
                <c:pt idx="102">
                  <c:v>42005</c:v>
                </c:pt>
                <c:pt idx="103">
                  <c:v>41974</c:v>
                </c:pt>
                <c:pt idx="104">
                  <c:v>41944</c:v>
                </c:pt>
                <c:pt idx="105">
                  <c:v>41913</c:v>
                </c:pt>
                <c:pt idx="106">
                  <c:v>41883</c:v>
                </c:pt>
                <c:pt idx="107">
                  <c:v>41852</c:v>
                </c:pt>
                <c:pt idx="108">
                  <c:v>41821</c:v>
                </c:pt>
                <c:pt idx="109">
                  <c:v>41791</c:v>
                </c:pt>
                <c:pt idx="110">
                  <c:v>41760</c:v>
                </c:pt>
                <c:pt idx="111">
                  <c:v>41730</c:v>
                </c:pt>
                <c:pt idx="112">
                  <c:v>41699</c:v>
                </c:pt>
                <c:pt idx="113">
                  <c:v>41671</c:v>
                </c:pt>
                <c:pt idx="114">
                  <c:v>41640</c:v>
                </c:pt>
                <c:pt idx="115">
                  <c:v>41609</c:v>
                </c:pt>
                <c:pt idx="116">
                  <c:v>41579</c:v>
                </c:pt>
                <c:pt idx="117">
                  <c:v>41548</c:v>
                </c:pt>
                <c:pt idx="118">
                  <c:v>41518</c:v>
                </c:pt>
                <c:pt idx="119">
                  <c:v>41487</c:v>
                </c:pt>
                <c:pt idx="120">
                  <c:v>41456</c:v>
                </c:pt>
                <c:pt idx="121">
                  <c:v>41426</c:v>
                </c:pt>
                <c:pt idx="122">
                  <c:v>41395</c:v>
                </c:pt>
                <c:pt idx="123">
                  <c:v>41365</c:v>
                </c:pt>
                <c:pt idx="124">
                  <c:v>41334</c:v>
                </c:pt>
                <c:pt idx="125">
                  <c:v>41306</c:v>
                </c:pt>
                <c:pt idx="126">
                  <c:v>41275</c:v>
                </c:pt>
                <c:pt idx="127">
                  <c:v>41244</c:v>
                </c:pt>
                <c:pt idx="128">
                  <c:v>41214</c:v>
                </c:pt>
                <c:pt idx="129">
                  <c:v>41183</c:v>
                </c:pt>
                <c:pt idx="130">
                  <c:v>41153</c:v>
                </c:pt>
                <c:pt idx="131">
                  <c:v>41122</c:v>
                </c:pt>
                <c:pt idx="132">
                  <c:v>41091</c:v>
                </c:pt>
                <c:pt idx="133">
                  <c:v>41061</c:v>
                </c:pt>
                <c:pt idx="134">
                  <c:v>41030</c:v>
                </c:pt>
                <c:pt idx="135">
                  <c:v>41000</c:v>
                </c:pt>
                <c:pt idx="136">
                  <c:v>40969</c:v>
                </c:pt>
                <c:pt idx="137">
                  <c:v>40940</c:v>
                </c:pt>
                <c:pt idx="138">
                  <c:v>40909</c:v>
                </c:pt>
                <c:pt idx="139">
                  <c:v>40878</c:v>
                </c:pt>
                <c:pt idx="140">
                  <c:v>40848</c:v>
                </c:pt>
                <c:pt idx="141">
                  <c:v>40817</c:v>
                </c:pt>
                <c:pt idx="142">
                  <c:v>40787</c:v>
                </c:pt>
                <c:pt idx="143">
                  <c:v>40756</c:v>
                </c:pt>
                <c:pt idx="144">
                  <c:v>40725</c:v>
                </c:pt>
                <c:pt idx="145">
                  <c:v>40695</c:v>
                </c:pt>
                <c:pt idx="146">
                  <c:v>40664</c:v>
                </c:pt>
                <c:pt idx="147">
                  <c:v>40634</c:v>
                </c:pt>
                <c:pt idx="148">
                  <c:v>40603</c:v>
                </c:pt>
                <c:pt idx="149">
                  <c:v>40575</c:v>
                </c:pt>
                <c:pt idx="150">
                  <c:v>40544</c:v>
                </c:pt>
                <c:pt idx="151">
                  <c:v>40513</c:v>
                </c:pt>
                <c:pt idx="152">
                  <c:v>40483</c:v>
                </c:pt>
                <c:pt idx="153">
                  <c:v>40452</c:v>
                </c:pt>
                <c:pt idx="154">
                  <c:v>40422</c:v>
                </c:pt>
                <c:pt idx="155">
                  <c:v>40391</c:v>
                </c:pt>
                <c:pt idx="156">
                  <c:v>40360</c:v>
                </c:pt>
                <c:pt idx="157">
                  <c:v>40330</c:v>
                </c:pt>
                <c:pt idx="158">
                  <c:v>40299</c:v>
                </c:pt>
                <c:pt idx="159">
                  <c:v>40269</c:v>
                </c:pt>
                <c:pt idx="160">
                  <c:v>40238</c:v>
                </c:pt>
                <c:pt idx="161">
                  <c:v>40210</c:v>
                </c:pt>
                <c:pt idx="162">
                  <c:v>40179</c:v>
                </c:pt>
                <c:pt idx="163">
                  <c:v>40148</c:v>
                </c:pt>
                <c:pt idx="164">
                  <c:v>40118</c:v>
                </c:pt>
                <c:pt idx="165">
                  <c:v>40087</c:v>
                </c:pt>
                <c:pt idx="166">
                  <c:v>40057</c:v>
                </c:pt>
                <c:pt idx="167">
                  <c:v>40026</c:v>
                </c:pt>
                <c:pt idx="168">
                  <c:v>39995</c:v>
                </c:pt>
                <c:pt idx="169">
                  <c:v>39965</c:v>
                </c:pt>
                <c:pt idx="170">
                  <c:v>39934</c:v>
                </c:pt>
                <c:pt idx="171">
                  <c:v>39904</c:v>
                </c:pt>
                <c:pt idx="172">
                  <c:v>39873</c:v>
                </c:pt>
                <c:pt idx="173">
                  <c:v>39845</c:v>
                </c:pt>
                <c:pt idx="174">
                  <c:v>39814</c:v>
                </c:pt>
                <c:pt idx="175">
                  <c:v>39783</c:v>
                </c:pt>
                <c:pt idx="176">
                  <c:v>39753</c:v>
                </c:pt>
                <c:pt idx="177">
                  <c:v>39722</c:v>
                </c:pt>
                <c:pt idx="178">
                  <c:v>39692</c:v>
                </c:pt>
                <c:pt idx="179">
                  <c:v>39661</c:v>
                </c:pt>
                <c:pt idx="180">
                  <c:v>39630</c:v>
                </c:pt>
                <c:pt idx="181">
                  <c:v>39600</c:v>
                </c:pt>
                <c:pt idx="182">
                  <c:v>39569</c:v>
                </c:pt>
                <c:pt idx="183">
                  <c:v>39539</c:v>
                </c:pt>
                <c:pt idx="184">
                  <c:v>39508</c:v>
                </c:pt>
                <c:pt idx="185">
                  <c:v>39479</c:v>
                </c:pt>
                <c:pt idx="186">
                  <c:v>39448</c:v>
                </c:pt>
                <c:pt idx="187">
                  <c:v>39417</c:v>
                </c:pt>
                <c:pt idx="188">
                  <c:v>39387</c:v>
                </c:pt>
                <c:pt idx="189">
                  <c:v>39356</c:v>
                </c:pt>
                <c:pt idx="190">
                  <c:v>39326</c:v>
                </c:pt>
                <c:pt idx="191">
                  <c:v>39295</c:v>
                </c:pt>
                <c:pt idx="192">
                  <c:v>39264</c:v>
                </c:pt>
                <c:pt idx="193">
                  <c:v>39234</c:v>
                </c:pt>
                <c:pt idx="194">
                  <c:v>39203</c:v>
                </c:pt>
                <c:pt idx="195">
                  <c:v>39173</c:v>
                </c:pt>
                <c:pt idx="196">
                  <c:v>39142</c:v>
                </c:pt>
                <c:pt idx="197">
                  <c:v>39114</c:v>
                </c:pt>
                <c:pt idx="198">
                  <c:v>39083</c:v>
                </c:pt>
                <c:pt idx="199">
                  <c:v>39052</c:v>
                </c:pt>
                <c:pt idx="200">
                  <c:v>39022</c:v>
                </c:pt>
                <c:pt idx="201">
                  <c:v>38991</c:v>
                </c:pt>
                <c:pt idx="202">
                  <c:v>38961</c:v>
                </c:pt>
                <c:pt idx="203">
                  <c:v>38930</c:v>
                </c:pt>
                <c:pt idx="204">
                  <c:v>38899</c:v>
                </c:pt>
                <c:pt idx="205">
                  <c:v>38869</c:v>
                </c:pt>
                <c:pt idx="206">
                  <c:v>38838</c:v>
                </c:pt>
                <c:pt idx="207">
                  <c:v>38808</c:v>
                </c:pt>
                <c:pt idx="208">
                  <c:v>38777</c:v>
                </c:pt>
                <c:pt idx="209">
                  <c:v>38749</c:v>
                </c:pt>
                <c:pt idx="210">
                  <c:v>38718</c:v>
                </c:pt>
                <c:pt idx="211">
                  <c:v>38687</c:v>
                </c:pt>
                <c:pt idx="212">
                  <c:v>38657</c:v>
                </c:pt>
                <c:pt idx="213">
                  <c:v>38626</c:v>
                </c:pt>
                <c:pt idx="214">
                  <c:v>38596</c:v>
                </c:pt>
                <c:pt idx="215">
                  <c:v>38565</c:v>
                </c:pt>
                <c:pt idx="216">
                  <c:v>38534</c:v>
                </c:pt>
                <c:pt idx="217">
                  <c:v>38504</c:v>
                </c:pt>
                <c:pt idx="218">
                  <c:v>38473</c:v>
                </c:pt>
                <c:pt idx="219">
                  <c:v>38443</c:v>
                </c:pt>
                <c:pt idx="220">
                  <c:v>38412</c:v>
                </c:pt>
                <c:pt idx="221">
                  <c:v>38384</c:v>
                </c:pt>
                <c:pt idx="222">
                  <c:v>38353</c:v>
                </c:pt>
                <c:pt idx="223">
                  <c:v>38322</c:v>
                </c:pt>
                <c:pt idx="224">
                  <c:v>38292</c:v>
                </c:pt>
                <c:pt idx="225">
                  <c:v>38261</c:v>
                </c:pt>
                <c:pt idx="226">
                  <c:v>38231</c:v>
                </c:pt>
                <c:pt idx="227">
                  <c:v>38200</c:v>
                </c:pt>
                <c:pt idx="228">
                  <c:v>38169</c:v>
                </c:pt>
                <c:pt idx="229">
                  <c:v>38139</c:v>
                </c:pt>
                <c:pt idx="230">
                  <c:v>38108</c:v>
                </c:pt>
                <c:pt idx="231">
                  <c:v>38078</c:v>
                </c:pt>
                <c:pt idx="232">
                  <c:v>38047</c:v>
                </c:pt>
                <c:pt idx="233">
                  <c:v>38018</c:v>
                </c:pt>
                <c:pt idx="234">
                  <c:v>37987</c:v>
                </c:pt>
                <c:pt idx="235">
                  <c:v>37956</c:v>
                </c:pt>
                <c:pt idx="236">
                  <c:v>37926</c:v>
                </c:pt>
                <c:pt idx="237">
                  <c:v>37895</c:v>
                </c:pt>
                <c:pt idx="238">
                  <c:v>37865</c:v>
                </c:pt>
                <c:pt idx="239">
                  <c:v>37834</c:v>
                </c:pt>
                <c:pt idx="240">
                  <c:v>37803</c:v>
                </c:pt>
                <c:pt idx="241">
                  <c:v>37773</c:v>
                </c:pt>
                <c:pt idx="242">
                  <c:v>37742</c:v>
                </c:pt>
                <c:pt idx="243">
                  <c:v>37712</c:v>
                </c:pt>
                <c:pt idx="244">
                  <c:v>37681</c:v>
                </c:pt>
                <c:pt idx="245">
                  <c:v>37653</c:v>
                </c:pt>
                <c:pt idx="246">
                  <c:v>37622</c:v>
                </c:pt>
                <c:pt idx="247">
                  <c:v>37591</c:v>
                </c:pt>
                <c:pt idx="248">
                  <c:v>37561</c:v>
                </c:pt>
                <c:pt idx="249">
                  <c:v>37530</c:v>
                </c:pt>
                <c:pt idx="250">
                  <c:v>37500</c:v>
                </c:pt>
                <c:pt idx="251">
                  <c:v>37469</c:v>
                </c:pt>
                <c:pt idx="252">
                  <c:v>37438</c:v>
                </c:pt>
                <c:pt idx="253">
                  <c:v>37408</c:v>
                </c:pt>
                <c:pt idx="254">
                  <c:v>37377</c:v>
                </c:pt>
                <c:pt idx="255">
                  <c:v>37347</c:v>
                </c:pt>
                <c:pt idx="256">
                  <c:v>37316</c:v>
                </c:pt>
                <c:pt idx="257">
                  <c:v>37288</c:v>
                </c:pt>
                <c:pt idx="258">
                  <c:v>37257</c:v>
                </c:pt>
                <c:pt idx="259">
                  <c:v>37226</c:v>
                </c:pt>
                <c:pt idx="260">
                  <c:v>37196</c:v>
                </c:pt>
                <c:pt idx="261">
                  <c:v>37165</c:v>
                </c:pt>
                <c:pt idx="262">
                  <c:v>37135</c:v>
                </c:pt>
                <c:pt idx="263">
                  <c:v>37104</c:v>
                </c:pt>
                <c:pt idx="264">
                  <c:v>37073</c:v>
                </c:pt>
                <c:pt idx="265">
                  <c:v>37043</c:v>
                </c:pt>
                <c:pt idx="266">
                  <c:v>37012</c:v>
                </c:pt>
                <c:pt idx="267">
                  <c:v>36982</c:v>
                </c:pt>
                <c:pt idx="268">
                  <c:v>36951</c:v>
                </c:pt>
                <c:pt idx="269">
                  <c:v>36923</c:v>
                </c:pt>
                <c:pt idx="270">
                  <c:v>36892</c:v>
                </c:pt>
              </c:numCache>
            </c:numRef>
          </c:cat>
          <c:val>
            <c:numRef>
              <c:f>Konjunktur_Außenhandelssaldo!$J$12:$J$282</c:f>
              <c:numCache>
                <c:formatCode>General</c:formatCode>
                <c:ptCount val="271"/>
                <c:pt idx="0">
                  <c:v>18.92620500000001</c:v>
                </c:pt>
                <c:pt idx="1">
                  <c:v>19.08896</c:v>
                </c:pt>
                <c:pt idx="2">
                  <c:v>14.934101999999996</c:v>
                </c:pt>
                <c:pt idx="3">
                  <c:v>17.379099999999994</c:v>
                </c:pt>
                <c:pt idx="4">
                  <c:v>17.234729000000002</c:v>
                </c:pt>
                <c:pt idx="5">
                  <c:v>16.578751000000011</c:v>
                </c:pt>
                <c:pt idx="6">
                  <c:v>15.219324999999998</c:v>
                </c:pt>
                <c:pt idx="7">
                  <c:v>13.732197000000014</c:v>
                </c:pt>
                <c:pt idx="8">
                  <c:v>11.88857999999999</c:v>
                </c:pt>
                <c:pt idx="9">
                  <c:v>7.7547730000000001</c:v>
                </c:pt>
                <c:pt idx="10">
                  <c:v>4.9466489999999794</c:v>
                </c:pt>
                <c:pt idx="11">
                  <c:v>1.9614540000000034</c:v>
                </c:pt>
                <c:pt idx="12">
                  <c:v>4.3794430000000091</c:v>
                </c:pt>
                <c:pt idx="13">
                  <c:v>6.6163659999999993</c:v>
                </c:pt>
                <c:pt idx="14">
                  <c:v>4.8683970000000016</c:v>
                </c:pt>
                <c:pt idx="15">
                  <c:v>3.5843819999999909</c:v>
                </c:pt>
                <c:pt idx="16">
                  <c:v>3.7639879999999977</c:v>
                </c:pt>
                <c:pt idx="17">
                  <c:v>10.819637999999998</c:v>
                </c:pt>
                <c:pt idx="18">
                  <c:v>11.234014999999999</c:v>
                </c:pt>
                <c:pt idx="19">
                  <c:v>7.838308000000012</c:v>
                </c:pt>
                <c:pt idx="20">
                  <c:v>10.334696999999991</c:v>
                </c:pt>
                <c:pt idx="21">
                  <c:v>12.384067000000002</c:v>
                </c:pt>
                <c:pt idx="22">
                  <c:v>12.630535000000009</c:v>
                </c:pt>
                <c:pt idx="23">
                  <c:v>13.499791999999999</c:v>
                </c:pt>
                <c:pt idx="24">
                  <c:v>16.467243000000011</c:v>
                </c:pt>
                <c:pt idx="25">
                  <c:v>13.088830999999999</c:v>
                </c:pt>
                <c:pt idx="26">
                  <c:v>15.356840000000005</c:v>
                </c:pt>
                <c:pt idx="27">
                  <c:v>16.085053000000002</c:v>
                </c:pt>
                <c:pt idx="28">
                  <c:v>15.464274000000003</c:v>
                </c:pt>
                <c:pt idx="29">
                  <c:v>16.991227999999992</c:v>
                </c:pt>
                <c:pt idx="30">
                  <c:v>21.765179000000003</c:v>
                </c:pt>
                <c:pt idx="31">
                  <c:v>17.85888700000001</c:v>
                </c:pt>
                <c:pt idx="32">
                  <c:v>15.900261</c:v>
                </c:pt>
                <c:pt idx="33">
                  <c:v>17.899920000000009</c:v>
                </c:pt>
                <c:pt idx="34">
                  <c:v>16.594909000000001</c:v>
                </c:pt>
                <c:pt idx="35">
                  <c:v>15.225840999999988</c:v>
                </c:pt>
                <c:pt idx="36">
                  <c:v>17.033636999999999</c:v>
                </c:pt>
                <c:pt idx="37">
                  <c:v>13.918018000000004</c:v>
                </c:pt>
                <c:pt idx="38">
                  <c:v>8.7485340000000065</c:v>
                </c:pt>
                <c:pt idx="39">
                  <c:v>3.5842209999999994</c:v>
                </c:pt>
                <c:pt idx="40">
                  <c:v>13.175461999999996</c:v>
                </c:pt>
                <c:pt idx="41">
                  <c:v>20.176815000000005</c:v>
                </c:pt>
                <c:pt idx="42">
                  <c:v>18.251125000000002</c:v>
                </c:pt>
                <c:pt idx="43">
                  <c:v>20.420141000000001</c:v>
                </c:pt>
                <c:pt idx="44">
                  <c:v>18.598253</c:v>
                </c:pt>
                <c:pt idx="45">
                  <c:v>19.739901000000003</c:v>
                </c:pt>
                <c:pt idx="46">
                  <c:v>19.125302000000005</c:v>
                </c:pt>
                <c:pt idx="47">
                  <c:v>19.263694000000001</c:v>
                </c:pt>
                <c:pt idx="48">
                  <c:v>18.393627000000009</c:v>
                </c:pt>
                <c:pt idx="49">
                  <c:v>17.913713999999999</c:v>
                </c:pt>
                <c:pt idx="50">
                  <c:v>19.636478999999994</c:v>
                </c:pt>
                <c:pt idx="51">
                  <c:v>17.573133000000013</c:v>
                </c:pt>
                <c:pt idx="52">
                  <c:v>19.978131000000005</c:v>
                </c:pt>
                <c:pt idx="53">
                  <c:v>17.432033000000004</c:v>
                </c:pt>
                <c:pt idx="54">
                  <c:v>18.733463999999998</c:v>
                </c:pt>
                <c:pt idx="55">
                  <c:v>20.221675000000005</c:v>
                </c:pt>
                <c:pt idx="56">
                  <c:v>18.914259000000001</c:v>
                </c:pt>
                <c:pt idx="57">
                  <c:v>17.364947000000001</c:v>
                </c:pt>
                <c:pt idx="58">
                  <c:v>17.553030000000007</c:v>
                </c:pt>
                <c:pt idx="59">
                  <c:v>19.142711000000006</c:v>
                </c:pt>
                <c:pt idx="60">
                  <c:v>14.885070999999996</c:v>
                </c:pt>
                <c:pt idx="61">
                  <c:v>19.388200999999995</c:v>
                </c:pt>
                <c:pt idx="62">
                  <c:v>21.245193</c:v>
                </c:pt>
                <c:pt idx="63">
                  <c:v>20.099140999999989</c:v>
                </c:pt>
                <c:pt idx="64">
                  <c:v>22.039225000000002</c:v>
                </c:pt>
                <c:pt idx="65">
                  <c:v>19.272658000000007</c:v>
                </c:pt>
                <c:pt idx="66">
                  <c:v>21.353965000000002</c:v>
                </c:pt>
                <c:pt idx="67">
                  <c:v>21.854511000000002</c:v>
                </c:pt>
                <c:pt idx="68">
                  <c:v>22.520904999999999</c:v>
                </c:pt>
                <c:pt idx="69">
                  <c:v>20.401691999999997</c:v>
                </c:pt>
                <c:pt idx="70">
                  <c:v>22.158156000000005</c:v>
                </c:pt>
                <c:pt idx="71">
                  <c:v>21.884611000000007</c:v>
                </c:pt>
                <c:pt idx="72">
                  <c:v>19.114244999999997</c:v>
                </c:pt>
                <c:pt idx="73">
                  <c:v>20.896678000000009</c:v>
                </c:pt>
                <c:pt idx="74">
                  <c:v>20.584962000000004</c:v>
                </c:pt>
                <c:pt idx="75">
                  <c:v>20.306608999999995</c:v>
                </c:pt>
                <c:pt idx="76">
                  <c:v>19.440175000000011</c:v>
                </c:pt>
                <c:pt idx="77">
                  <c:v>21.204262</c:v>
                </c:pt>
                <c:pt idx="78">
                  <c:v>19.066977999999992</c:v>
                </c:pt>
                <c:pt idx="79">
                  <c:v>18.673789999999997</c:v>
                </c:pt>
                <c:pt idx="80">
                  <c:v>20.674790999999999</c:v>
                </c:pt>
                <c:pt idx="81">
                  <c:v>20.360349999999997</c:v>
                </c:pt>
                <c:pt idx="82">
                  <c:v>20.24917099999999</c:v>
                </c:pt>
                <c:pt idx="83">
                  <c:v>20.789011000000002</c:v>
                </c:pt>
                <c:pt idx="84">
                  <c:v>19.212153999999998</c:v>
                </c:pt>
                <c:pt idx="85">
                  <c:v>20.163419000000005</c:v>
                </c:pt>
                <c:pt idx="86">
                  <c:v>21.407423000000009</c:v>
                </c:pt>
                <c:pt idx="87">
                  <c:v>23.244672000000008</c:v>
                </c:pt>
                <c:pt idx="88">
                  <c:v>22.670287999999999</c:v>
                </c:pt>
                <c:pt idx="89">
                  <c:v>18.887205999999992</c:v>
                </c:pt>
                <c:pt idx="90">
                  <c:v>19.595581999999993</c:v>
                </c:pt>
                <c:pt idx="91">
                  <c:v>20.047179</c:v>
                </c:pt>
                <c:pt idx="92">
                  <c:v>19.492740999999995</c:v>
                </c:pt>
                <c:pt idx="93">
                  <c:v>20.403616</c:v>
                </c:pt>
                <c:pt idx="94">
                  <c:v>18.797922999999997</c:v>
                </c:pt>
                <c:pt idx="95">
                  <c:v>18.465220000000002</c:v>
                </c:pt>
                <c:pt idx="96">
                  <c:v>22.086160000000007</c:v>
                </c:pt>
                <c:pt idx="97">
                  <c:v>20.519205999999997</c:v>
                </c:pt>
                <c:pt idx="98">
                  <c:v>21.642493000000002</c:v>
                </c:pt>
                <c:pt idx="99">
                  <c:v>20.928860999999998</c:v>
                </c:pt>
                <c:pt idx="100">
                  <c:v>19.085741999999996</c:v>
                </c:pt>
                <c:pt idx="101">
                  <c:v>20.462437999999992</c:v>
                </c:pt>
                <c:pt idx="102">
                  <c:v>20.572409999999991</c:v>
                </c:pt>
                <c:pt idx="103">
                  <c:v>21.521659</c:v>
                </c:pt>
                <c:pt idx="104">
                  <c:v>17.597744000000006</c:v>
                </c:pt>
                <c:pt idx="105">
                  <c:v>20.383571000000003</c:v>
                </c:pt>
                <c:pt idx="106">
                  <c:v>18.159852000000001</c:v>
                </c:pt>
                <c:pt idx="107">
                  <c:v>17.099638999999996</c:v>
                </c:pt>
                <c:pt idx="108">
                  <c:v>20.846899000000008</c:v>
                </c:pt>
                <c:pt idx="109">
                  <c:v>15.746115000000003</c:v>
                </c:pt>
                <c:pt idx="110">
                  <c:v>17.120101000000005</c:v>
                </c:pt>
                <c:pt idx="111">
                  <c:v>17.054533000000006</c:v>
                </c:pt>
                <c:pt idx="112">
                  <c:v>14.90494600000001</c:v>
                </c:pt>
                <c:pt idx="113">
                  <c:v>16.815361999999993</c:v>
                </c:pt>
                <c:pt idx="114">
                  <c:v>18.178975000000008</c:v>
                </c:pt>
                <c:pt idx="115">
                  <c:v>17.632996000000006</c:v>
                </c:pt>
                <c:pt idx="116">
                  <c:v>17.669188999999989</c:v>
                </c:pt>
                <c:pt idx="117">
                  <c:v>17.021394999999998</c:v>
                </c:pt>
                <c:pt idx="118">
                  <c:v>18.40365700000001</c:v>
                </c:pt>
                <c:pt idx="119">
                  <c:v>15.808577</c:v>
                </c:pt>
                <c:pt idx="120">
                  <c:v>14.341582000000002</c:v>
                </c:pt>
                <c:pt idx="121">
                  <c:v>15.668277000000003</c:v>
                </c:pt>
                <c:pt idx="122">
                  <c:v>14.231610000000003</c:v>
                </c:pt>
                <c:pt idx="123">
                  <c:v>16.648615000000007</c:v>
                </c:pt>
                <c:pt idx="124">
                  <c:v>17.943641999999997</c:v>
                </c:pt>
                <c:pt idx="125">
                  <c:v>17.987413000000004</c:v>
                </c:pt>
                <c:pt idx="126">
                  <c:v>16.550810999999996</c:v>
                </c:pt>
                <c:pt idx="127">
                  <c:v>16.980641000000006</c:v>
                </c:pt>
                <c:pt idx="128">
                  <c:v>15.541438999999997</c:v>
                </c:pt>
                <c:pt idx="129">
                  <c:v>15.462098999999995</c:v>
                </c:pt>
                <c:pt idx="130">
                  <c:v>16.548259999999999</c:v>
                </c:pt>
                <c:pt idx="131">
                  <c:v>18.697682999999998</c:v>
                </c:pt>
                <c:pt idx="132">
                  <c:v>16.396346000000008</c:v>
                </c:pt>
                <c:pt idx="133">
                  <c:v>16.185029</c:v>
                </c:pt>
                <c:pt idx="134">
                  <c:v>15.553861999999995</c:v>
                </c:pt>
                <c:pt idx="135">
                  <c:v>15.741050999999999</c:v>
                </c:pt>
                <c:pt idx="136">
                  <c:v>14.472689000000003</c:v>
                </c:pt>
                <c:pt idx="137">
                  <c:v>16.112784000000005</c:v>
                </c:pt>
                <c:pt idx="138">
                  <c:v>17.065348</c:v>
                </c:pt>
                <c:pt idx="139">
                  <c:v>12.758901999999992</c:v>
                </c:pt>
                <c:pt idx="140">
                  <c:v>14.395094999999998</c:v>
                </c:pt>
                <c:pt idx="141">
                  <c:v>12.621382999999994</c:v>
                </c:pt>
                <c:pt idx="142">
                  <c:v>14.480280000000008</c:v>
                </c:pt>
                <c:pt idx="143">
                  <c:v>13.323840000000004</c:v>
                </c:pt>
                <c:pt idx="144">
                  <c:v>10.567478000000008</c:v>
                </c:pt>
                <c:pt idx="145">
                  <c:v>11.815916000000001</c:v>
                </c:pt>
                <c:pt idx="146">
                  <c:v>12.138942</c:v>
                </c:pt>
                <c:pt idx="147">
                  <c:v>11.941949999999991</c:v>
                </c:pt>
                <c:pt idx="148">
                  <c:v>15.000598999999994</c:v>
                </c:pt>
                <c:pt idx="149">
                  <c:v>13.142956999999996</c:v>
                </c:pt>
                <c:pt idx="150">
                  <c:v>13.887124</c:v>
                </c:pt>
                <c:pt idx="151">
                  <c:v>12.884448000000006</c:v>
                </c:pt>
                <c:pt idx="152">
                  <c:v>12.164869999999993</c:v>
                </c:pt>
                <c:pt idx="153">
                  <c:v>14.833069999999992</c:v>
                </c:pt>
                <c:pt idx="154">
                  <c:v>13.872332</c:v>
                </c:pt>
                <c:pt idx="155">
                  <c:v>11.651691</c:v>
                </c:pt>
                <c:pt idx="156">
                  <c:v>12.076277000000005</c:v>
                </c:pt>
                <c:pt idx="157">
                  <c:v>10.843626999999998</c:v>
                </c:pt>
                <c:pt idx="158">
                  <c:v>10.674132999999998</c:v>
                </c:pt>
                <c:pt idx="159">
                  <c:v>13.191224999999996</c:v>
                </c:pt>
                <c:pt idx="160">
                  <c:v>12.451450999999992</c:v>
                </c:pt>
                <c:pt idx="161">
                  <c:v>14.541842000000003</c:v>
                </c:pt>
                <c:pt idx="162">
                  <c:v>12.359571000000003</c:v>
                </c:pt>
                <c:pt idx="163">
                  <c:v>13.840920000000004</c:v>
                </c:pt>
                <c:pt idx="164">
                  <c:v>14.507372000000004</c:v>
                </c:pt>
                <c:pt idx="165">
                  <c:v>11.863109999999999</c:v>
                </c:pt>
                <c:pt idx="166">
                  <c:v>9.4548730000000063</c:v>
                </c:pt>
                <c:pt idx="167">
                  <c:v>11.694600999999999</c:v>
                </c:pt>
                <c:pt idx="168">
                  <c:v>13.923801000000005</c:v>
                </c:pt>
                <c:pt idx="169">
                  <c:v>11.834068000000002</c:v>
                </c:pt>
                <c:pt idx="170">
                  <c:v>10.779430999999995</c:v>
                </c:pt>
                <c:pt idx="171">
                  <c:v>10.309309000000006</c:v>
                </c:pt>
                <c:pt idx="172">
                  <c:v>9.188011000000003</c:v>
                </c:pt>
                <c:pt idx="173">
                  <c:v>9.9907019999999918</c:v>
                </c:pt>
                <c:pt idx="174">
                  <c:v>10.576094999999995</c:v>
                </c:pt>
                <c:pt idx="175">
                  <c:v>9.3013830000000013</c:v>
                </c:pt>
                <c:pt idx="176">
                  <c:v>9.3936669999999935</c:v>
                </c:pt>
                <c:pt idx="177">
                  <c:v>15.911871000000005</c:v>
                </c:pt>
                <c:pt idx="178">
                  <c:v>12.856673000000001</c:v>
                </c:pt>
                <c:pt idx="179">
                  <c:v>14.432662999999991</c:v>
                </c:pt>
                <c:pt idx="180">
                  <c:v>12.222206</c:v>
                </c:pt>
                <c:pt idx="181">
                  <c:v>16.354998000000009</c:v>
                </c:pt>
                <c:pt idx="182">
                  <c:v>14.556153999999992</c:v>
                </c:pt>
                <c:pt idx="183">
                  <c:v>17.047342</c:v>
                </c:pt>
                <c:pt idx="184">
                  <c:v>17.182199000000011</c:v>
                </c:pt>
                <c:pt idx="185">
                  <c:v>17.753105000000005</c:v>
                </c:pt>
                <c:pt idx="186">
                  <c:v>19.622677999999993</c:v>
                </c:pt>
                <c:pt idx="187">
                  <c:v>15.6</c:v>
                </c:pt>
                <c:pt idx="188">
                  <c:v>18.2</c:v>
                </c:pt>
                <c:pt idx="189">
                  <c:v>17.5</c:v>
                </c:pt>
                <c:pt idx="190">
                  <c:v>18.7</c:v>
                </c:pt>
                <c:pt idx="191">
                  <c:v>16.2</c:v>
                </c:pt>
                <c:pt idx="192">
                  <c:v>17</c:v>
                </c:pt>
                <c:pt idx="193">
                  <c:v>15.3</c:v>
                </c:pt>
                <c:pt idx="194">
                  <c:v>17.3</c:v>
                </c:pt>
                <c:pt idx="195">
                  <c:v>15.6</c:v>
                </c:pt>
                <c:pt idx="196">
                  <c:v>15.2</c:v>
                </c:pt>
                <c:pt idx="197">
                  <c:v>14</c:v>
                </c:pt>
                <c:pt idx="198">
                  <c:v>15.9</c:v>
                </c:pt>
                <c:pt idx="199">
                  <c:v>14</c:v>
                </c:pt>
                <c:pt idx="200">
                  <c:v>17.3</c:v>
                </c:pt>
                <c:pt idx="201">
                  <c:v>17</c:v>
                </c:pt>
                <c:pt idx="202">
                  <c:v>15</c:v>
                </c:pt>
                <c:pt idx="203">
                  <c:v>12.7</c:v>
                </c:pt>
                <c:pt idx="204">
                  <c:v>12.3</c:v>
                </c:pt>
                <c:pt idx="205">
                  <c:v>10.9</c:v>
                </c:pt>
                <c:pt idx="206">
                  <c:v>11.7</c:v>
                </c:pt>
                <c:pt idx="207">
                  <c:v>12.2</c:v>
                </c:pt>
                <c:pt idx="208">
                  <c:v>10.7</c:v>
                </c:pt>
                <c:pt idx="209">
                  <c:v>12.9</c:v>
                </c:pt>
                <c:pt idx="210">
                  <c:v>12.1</c:v>
                </c:pt>
                <c:pt idx="211">
                  <c:v>10.5</c:v>
                </c:pt>
                <c:pt idx="212">
                  <c:v>12.6</c:v>
                </c:pt>
                <c:pt idx="213">
                  <c:v>12.8</c:v>
                </c:pt>
                <c:pt idx="214">
                  <c:v>14.1</c:v>
                </c:pt>
                <c:pt idx="215">
                  <c:v>13.7</c:v>
                </c:pt>
                <c:pt idx="216">
                  <c:v>13.3</c:v>
                </c:pt>
                <c:pt idx="217">
                  <c:v>14</c:v>
                </c:pt>
                <c:pt idx="218">
                  <c:v>12.7</c:v>
                </c:pt>
                <c:pt idx="219">
                  <c:v>11.5</c:v>
                </c:pt>
                <c:pt idx="220">
                  <c:v>14.5</c:v>
                </c:pt>
                <c:pt idx="221">
                  <c:v>13.7</c:v>
                </c:pt>
                <c:pt idx="222">
                  <c:v>13.6</c:v>
                </c:pt>
                <c:pt idx="223">
                  <c:v>12.4</c:v>
                </c:pt>
                <c:pt idx="224">
                  <c:v>11.7</c:v>
                </c:pt>
                <c:pt idx="225">
                  <c:v>12.8</c:v>
                </c:pt>
                <c:pt idx="226">
                  <c:v>11.4</c:v>
                </c:pt>
                <c:pt idx="227">
                  <c:v>12.6</c:v>
                </c:pt>
                <c:pt idx="228">
                  <c:v>12.4</c:v>
                </c:pt>
                <c:pt idx="229">
                  <c:v>13.1</c:v>
                </c:pt>
                <c:pt idx="230">
                  <c:v>15.3</c:v>
                </c:pt>
                <c:pt idx="231">
                  <c:v>14.6</c:v>
                </c:pt>
                <c:pt idx="232">
                  <c:v>13.6</c:v>
                </c:pt>
                <c:pt idx="233">
                  <c:v>12</c:v>
                </c:pt>
                <c:pt idx="234">
                  <c:v>12.3</c:v>
                </c:pt>
                <c:pt idx="235">
                  <c:v>13.3</c:v>
                </c:pt>
                <c:pt idx="236">
                  <c:v>11.3</c:v>
                </c:pt>
                <c:pt idx="237">
                  <c:v>10.7</c:v>
                </c:pt>
                <c:pt idx="238">
                  <c:v>14.1</c:v>
                </c:pt>
                <c:pt idx="239">
                  <c:v>11.9</c:v>
                </c:pt>
                <c:pt idx="240">
                  <c:v>12.3</c:v>
                </c:pt>
                <c:pt idx="241">
                  <c:v>10</c:v>
                </c:pt>
                <c:pt idx="242">
                  <c:v>10.7</c:v>
                </c:pt>
                <c:pt idx="243">
                  <c:v>9.3000000000000007</c:v>
                </c:pt>
                <c:pt idx="244">
                  <c:v>8.6</c:v>
                </c:pt>
                <c:pt idx="245">
                  <c:v>10.1</c:v>
                </c:pt>
                <c:pt idx="246">
                  <c:v>8.6999999999999993</c:v>
                </c:pt>
                <c:pt idx="247">
                  <c:v>11</c:v>
                </c:pt>
                <c:pt idx="248">
                  <c:v>12.8</c:v>
                </c:pt>
                <c:pt idx="249">
                  <c:v>11.3</c:v>
                </c:pt>
                <c:pt idx="250">
                  <c:v>12.2</c:v>
                </c:pt>
                <c:pt idx="251">
                  <c:v>11.5</c:v>
                </c:pt>
                <c:pt idx="252">
                  <c:v>11.5</c:v>
                </c:pt>
                <c:pt idx="253">
                  <c:v>10.6</c:v>
                </c:pt>
                <c:pt idx="254">
                  <c:v>10.9</c:v>
                </c:pt>
                <c:pt idx="255">
                  <c:v>9.9</c:v>
                </c:pt>
                <c:pt idx="256">
                  <c:v>11.1</c:v>
                </c:pt>
                <c:pt idx="257">
                  <c:v>10.5</c:v>
                </c:pt>
                <c:pt idx="258">
                  <c:v>10.8</c:v>
                </c:pt>
                <c:pt idx="259">
                  <c:v>11.1</c:v>
                </c:pt>
                <c:pt idx="260">
                  <c:v>7.3</c:v>
                </c:pt>
                <c:pt idx="261">
                  <c:v>9.4</c:v>
                </c:pt>
                <c:pt idx="262">
                  <c:v>7.6</c:v>
                </c:pt>
                <c:pt idx="263">
                  <c:v>9.6</c:v>
                </c:pt>
                <c:pt idx="264">
                  <c:v>8.1</c:v>
                </c:pt>
                <c:pt idx="265">
                  <c:v>7.1</c:v>
                </c:pt>
                <c:pt idx="266">
                  <c:v>8</c:v>
                </c:pt>
                <c:pt idx="267">
                  <c:v>6.8</c:v>
                </c:pt>
                <c:pt idx="268">
                  <c:v>8.4</c:v>
                </c:pt>
                <c:pt idx="269">
                  <c:v>6.8</c:v>
                </c:pt>
                <c:pt idx="270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FD-4AA5-A54E-648F088D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5497616"/>
        <c:axId val="835495120"/>
      </c:lineChart>
      <c:dateAx>
        <c:axId val="8354976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495120"/>
        <c:crosses val="autoZero"/>
        <c:auto val="1"/>
        <c:lblOffset val="100"/>
        <c:baseTimeUnit val="months"/>
      </c:dateAx>
      <c:valAx>
        <c:axId val="83549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549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3362259263848814E-2"/>
          <c:y val="6.7252508724612137E-2"/>
          <c:w val="0.94564494635366358"/>
          <c:h val="0.77606764330777611"/>
        </c:manualLayout>
      </c:layout>
      <c:barChart>
        <c:barDir val="col"/>
        <c:grouping val="clustered"/>
        <c:varyColors val="0"/>
        <c:ser>
          <c:idx val="10"/>
          <c:order val="10"/>
          <c:tx>
            <c:strRef>
              <c:f>'Hypothekenzinssätze-Kreditvolum'!$AA$10</c:f>
              <c:strCache>
                <c:ptCount val="1"/>
                <c:pt idx="0">
                  <c:v>Wohnungsbaukredite Insgesamt Index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'Hypothekenzinssätze-Kreditvolum'!$AA$113:$AA$162</c:f>
              <c:numCache>
                <c:formatCode>General</c:formatCode>
                <c:ptCount val="50"/>
                <c:pt idx="0">
                  <c:v>111.69031462060457</c:v>
                </c:pt>
                <c:pt idx="1">
                  <c:v>142.47378161628623</c:v>
                </c:pt>
                <c:pt idx="2">
                  <c:v>123.99753238741518</c:v>
                </c:pt>
                <c:pt idx="3">
                  <c:v>132.86551511412708</c:v>
                </c:pt>
                <c:pt idx="4">
                  <c:v>152.46761258482417</c:v>
                </c:pt>
                <c:pt idx="5">
                  <c:v>145.49660703269586</c:v>
                </c:pt>
                <c:pt idx="6">
                  <c:v>127.652683528686</c:v>
                </c:pt>
                <c:pt idx="7">
                  <c:v>160.79580505860579</c:v>
                </c:pt>
                <c:pt idx="8">
                  <c:v>138.92658852560149</c:v>
                </c:pt>
                <c:pt idx="9">
                  <c:v>138.27884022208514</c:v>
                </c:pt>
                <c:pt idx="10">
                  <c:v>148.98210980876004</c:v>
                </c:pt>
                <c:pt idx="11">
                  <c:v>141.47131400370142</c:v>
                </c:pt>
                <c:pt idx="12">
                  <c:v>134.79333744602098</c:v>
                </c:pt>
                <c:pt idx="13">
                  <c:v>153.65515114127081</c:v>
                </c:pt>
                <c:pt idx="14">
                  <c:v>136.75200493522516</c:v>
                </c:pt>
                <c:pt idx="15">
                  <c:v>176.75817396668722</c:v>
                </c:pt>
                <c:pt idx="16">
                  <c:v>177.28254164096236</c:v>
                </c:pt>
                <c:pt idx="17">
                  <c:v>155.52128315854409</c:v>
                </c:pt>
                <c:pt idx="18">
                  <c:v>155.61381863047501</c:v>
                </c:pt>
                <c:pt idx="19">
                  <c:v>164.82109808760023</c:v>
                </c:pt>
                <c:pt idx="20">
                  <c:v>139.94447871684145</c:v>
                </c:pt>
                <c:pt idx="21">
                  <c:v>152.14373843306601</c:v>
                </c:pt>
                <c:pt idx="22">
                  <c:v>156.41579272054287</c:v>
                </c:pt>
                <c:pt idx="23">
                  <c:v>156.33867982726713</c:v>
                </c:pt>
                <c:pt idx="24">
                  <c:v>147.93337446020976</c:v>
                </c:pt>
                <c:pt idx="25">
                  <c:v>150.07711289327577</c:v>
                </c:pt>
                <c:pt idx="26">
                  <c:v>148.96668723010487</c:v>
                </c:pt>
                <c:pt idx="27">
                  <c:v>196.69956816779765</c:v>
                </c:pt>
                <c:pt idx="28">
                  <c:v>161.67489204194939</c:v>
                </c:pt>
                <c:pt idx="29">
                  <c:v>151.09500308451572</c:v>
                </c:pt>
                <c:pt idx="30">
                  <c:v>163.94201110425664</c:v>
                </c:pt>
                <c:pt idx="31">
                  <c:v>161.428130783467</c:v>
                </c:pt>
                <c:pt idx="32">
                  <c:v>145.08019740900679</c:v>
                </c:pt>
                <c:pt idx="33">
                  <c:v>146.06724244293645</c:v>
                </c:pt>
                <c:pt idx="34">
                  <c:v>150.61690314620603</c:v>
                </c:pt>
                <c:pt idx="35">
                  <c:v>149.10549043800123</c:v>
                </c:pt>
                <c:pt idx="36">
                  <c:v>158.31276989512645</c:v>
                </c:pt>
                <c:pt idx="37">
                  <c:v>169.72547809993833</c:v>
                </c:pt>
                <c:pt idx="38">
                  <c:v>178.79395434916719</c:v>
                </c:pt>
                <c:pt idx="39">
                  <c:v>224.64528069093151</c:v>
                </c:pt>
                <c:pt idx="40">
                  <c:v>180.01233806292413</c:v>
                </c:pt>
                <c:pt idx="41">
                  <c:v>186.3972856261567</c:v>
                </c:pt>
                <c:pt idx="42">
                  <c:v>158.62122146822946</c:v>
                </c:pt>
                <c:pt idx="43">
                  <c:v>149.76866132017273</c:v>
                </c:pt>
                <c:pt idx="44">
                  <c:v>126.5114127082048</c:v>
                </c:pt>
                <c:pt idx="45">
                  <c:v>110.54904380012339</c:v>
                </c:pt>
                <c:pt idx="46">
                  <c:v>102.12831585441087</c:v>
                </c:pt>
                <c:pt idx="47">
                  <c:v>93.938926588525604</c:v>
                </c:pt>
                <c:pt idx="48">
                  <c:v>92.14990746452807</c:v>
                </c:pt>
                <c:pt idx="49">
                  <c:v>86.597779148673652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95-4596-B082-3F8E6E9C4537}"/>
            </c:ext>
          </c:extLst>
        </c:ser>
        <c:ser>
          <c:idx val="11"/>
          <c:order val="11"/>
          <c:tx>
            <c:strRef>
              <c:f>'Hypothekenzinssätze-Kreditvolum'!$AB$10</c:f>
              <c:strCache>
                <c:ptCount val="1"/>
                <c:pt idx="0">
                  <c:v>Wohnungsbaukredite (&lt; 1 Jahr) Index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'Hypothekenzinssätze-Kreditvolum'!$AB$113:$AB$162</c:f>
              <c:numCache>
                <c:formatCode>General</c:formatCode>
                <c:ptCount val="50"/>
                <c:pt idx="0">
                  <c:v>91.032608695652172</c:v>
                </c:pt>
                <c:pt idx="1">
                  <c:v>128.80434782608697</c:v>
                </c:pt>
                <c:pt idx="2">
                  <c:v>116.71195652173914</c:v>
                </c:pt>
                <c:pt idx="3">
                  <c:v>104.34782608695652</c:v>
                </c:pt>
                <c:pt idx="4">
                  <c:v>133.96739130434781</c:v>
                </c:pt>
                <c:pt idx="5">
                  <c:v>119.42934782608697</c:v>
                </c:pt>
                <c:pt idx="6">
                  <c:v>101.08695652173914</c:v>
                </c:pt>
                <c:pt idx="7">
                  <c:v>127.03804347826086</c:v>
                </c:pt>
                <c:pt idx="8">
                  <c:v>103.53260869565217</c:v>
                </c:pt>
                <c:pt idx="9">
                  <c:v>93.614130434782609</c:v>
                </c:pt>
                <c:pt idx="10">
                  <c:v>108.55978260869566</c:v>
                </c:pt>
                <c:pt idx="11">
                  <c:v>106.92934782608697</c:v>
                </c:pt>
                <c:pt idx="12">
                  <c:v>97.690217391304344</c:v>
                </c:pt>
                <c:pt idx="13">
                  <c:v>120.65217391304348</c:v>
                </c:pt>
                <c:pt idx="14">
                  <c:v>95.380434782608688</c:v>
                </c:pt>
                <c:pt idx="15">
                  <c:v>125.67934782608697</c:v>
                </c:pt>
                <c:pt idx="16">
                  <c:v>127.58152173913044</c:v>
                </c:pt>
                <c:pt idx="17">
                  <c:v>113.45108695652173</c:v>
                </c:pt>
                <c:pt idx="18">
                  <c:v>127.03804347826086</c:v>
                </c:pt>
                <c:pt idx="19">
                  <c:v>119.0217391304348</c:v>
                </c:pt>
                <c:pt idx="20">
                  <c:v>91.440217391304344</c:v>
                </c:pt>
                <c:pt idx="21">
                  <c:v>102.30978260869566</c:v>
                </c:pt>
                <c:pt idx="22">
                  <c:v>101.63043478260869</c:v>
                </c:pt>
                <c:pt idx="23">
                  <c:v>111.82065217391303</c:v>
                </c:pt>
                <c:pt idx="24">
                  <c:v>106.11413043478262</c:v>
                </c:pt>
                <c:pt idx="25">
                  <c:v>105.9782608695652</c:v>
                </c:pt>
                <c:pt idx="26">
                  <c:v>105.02717391304348</c:v>
                </c:pt>
                <c:pt idx="27">
                  <c:v>120.10869565217391</c:v>
                </c:pt>
                <c:pt idx="28">
                  <c:v>111.68478260869566</c:v>
                </c:pt>
                <c:pt idx="29">
                  <c:v>98.505434782608688</c:v>
                </c:pt>
                <c:pt idx="30">
                  <c:v>107.74456521739131</c:v>
                </c:pt>
                <c:pt idx="31">
                  <c:v>101.76630434782609</c:v>
                </c:pt>
                <c:pt idx="32">
                  <c:v>90.353260869565219</c:v>
                </c:pt>
                <c:pt idx="33">
                  <c:v>90.217391304347828</c:v>
                </c:pt>
                <c:pt idx="34">
                  <c:v>101.35869565217391</c:v>
                </c:pt>
                <c:pt idx="35">
                  <c:v>93.070652173913047</c:v>
                </c:pt>
                <c:pt idx="36">
                  <c:v>98.777173913043484</c:v>
                </c:pt>
                <c:pt idx="37">
                  <c:v>116.98369565217391</c:v>
                </c:pt>
                <c:pt idx="38">
                  <c:v>112.2282608695652</c:v>
                </c:pt>
                <c:pt idx="39">
                  <c:v>132.33695652173913</c:v>
                </c:pt>
                <c:pt idx="40">
                  <c:v>112.90760869565217</c:v>
                </c:pt>
                <c:pt idx="41">
                  <c:v>116.30434782608697</c:v>
                </c:pt>
                <c:pt idx="42">
                  <c:v>105.16304347826086</c:v>
                </c:pt>
                <c:pt idx="43">
                  <c:v>108.96739130434783</c:v>
                </c:pt>
                <c:pt idx="44">
                  <c:v>96.603260869565219</c:v>
                </c:pt>
                <c:pt idx="45">
                  <c:v>86.684782608695656</c:v>
                </c:pt>
                <c:pt idx="46">
                  <c:v>89.809782608695656</c:v>
                </c:pt>
                <c:pt idx="47">
                  <c:v>77.581521739130437</c:v>
                </c:pt>
                <c:pt idx="48">
                  <c:v>75.271739130434781</c:v>
                </c:pt>
                <c:pt idx="49">
                  <c:v>79.347826086956516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95-4596-B082-3F8E6E9C4537}"/>
            </c:ext>
          </c:extLst>
        </c:ser>
        <c:ser>
          <c:idx val="12"/>
          <c:order val="12"/>
          <c:tx>
            <c:strRef>
              <c:f>'Hypothekenzinssätze-Kreditvolum'!$AC$10</c:f>
              <c:strCache>
                <c:ptCount val="1"/>
                <c:pt idx="0">
                  <c:v>Wohnungsbaukredite (1-5 Jahre) Index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'Hypothekenzinssätze-Kreditvolum'!$AC$113:$AC$162</c:f>
              <c:numCache>
                <c:formatCode>General</c:formatCode>
                <c:ptCount val="50"/>
                <c:pt idx="0">
                  <c:v>68.020304568527919</c:v>
                </c:pt>
                <c:pt idx="1">
                  <c:v>96.243654822335017</c:v>
                </c:pt>
                <c:pt idx="2">
                  <c:v>87.208121827411162</c:v>
                </c:pt>
                <c:pt idx="3">
                  <c:v>77.969543147208114</c:v>
                </c:pt>
                <c:pt idx="4">
                  <c:v>100.1015228426396</c:v>
                </c:pt>
                <c:pt idx="5">
                  <c:v>89.238578680203048</c:v>
                </c:pt>
                <c:pt idx="6">
                  <c:v>75.532994923857871</c:v>
                </c:pt>
                <c:pt idx="7">
                  <c:v>94.923857868020306</c:v>
                </c:pt>
                <c:pt idx="8">
                  <c:v>77.360406091370564</c:v>
                </c:pt>
                <c:pt idx="9">
                  <c:v>69.949238578680209</c:v>
                </c:pt>
                <c:pt idx="10">
                  <c:v>81.116751269035532</c:v>
                </c:pt>
                <c:pt idx="11">
                  <c:v>79.898477157360404</c:v>
                </c:pt>
                <c:pt idx="12">
                  <c:v>72.994923857868017</c:v>
                </c:pt>
                <c:pt idx="13">
                  <c:v>90.152284263959388</c:v>
                </c:pt>
                <c:pt idx="14">
                  <c:v>71.269035532994934</c:v>
                </c:pt>
                <c:pt idx="15">
                  <c:v>93.90862944162437</c:v>
                </c:pt>
                <c:pt idx="16">
                  <c:v>95.329949238578678</c:v>
                </c:pt>
                <c:pt idx="17">
                  <c:v>84.771573604060919</c:v>
                </c:pt>
                <c:pt idx="18">
                  <c:v>94.923857868020306</c:v>
                </c:pt>
                <c:pt idx="19">
                  <c:v>88.934010152284259</c:v>
                </c:pt>
                <c:pt idx="20">
                  <c:v>68.324873096446709</c:v>
                </c:pt>
                <c:pt idx="21">
                  <c:v>76.446700507614224</c:v>
                </c:pt>
                <c:pt idx="22">
                  <c:v>75.939086294416242</c:v>
                </c:pt>
                <c:pt idx="23">
                  <c:v>83.55329949238579</c:v>
                </c:pt>
                <c:pt idx="24">
                  <c:v>79.289340101522839</c:v>
                </c:pt>
                <c:pt idx="25">
                  <c:v>79.187817258883257</c:v>
                </c:pt>
                <c:pt idx="26">
                  <c:v>78.477157360406096</c:v>
                </c:pt>
                <c:pt idx="27">
                  <c:v>89.746192893401016</c:v>
                </c:pt>
                <c:pt idx="28">
                  <c:v>83.451776649746193</c:v>
                </c:pt>
                <c:pt idx="29">
                  <c:v>73.604060913705581</c:v>
                </c:pt>
                <c:pt idx="30">
                  <c:v>80.507614213197968</c:v>
                </c:pt>
                <c:pt idx="31">
                  <c:v>76.040609137055839</c:v>
                </c:pt>
                <c:pt idx="32">
                  <c:v>67.512690355329951</c:v>
                </c:pt>
                <c:pt idx="33">
                  <c:v>67.411167512690355</c:v>
                </c:pt>
                <c:pt idx="34">
                  <c:v>75.736040609137063</c:v>
                </c:pt>
                <c:pt idx="35">
                  <c:v>69.543147208121823</c:v>
                </c:pt>
                <c:pt idx="36">
                  <c:v>73.807106598984774</c:v>
                </c:pt>
                <c:pt idx="37">
                  <c:v>87.411167512690355</c:v>
                </c:pt>
                <c:pt idx="38">
                  <c:v>83.857868020304565</c:v>
                </c:pt>
                <c:pt idx="39">
                  <c:v>98.883248730964468</c:v>
                </c:pt>
                <c:pt idx="40">
                  <c:v>84.365482233502547</c:v>
                </c:pt>
                <c:pt idx="41">
                  <c:v>86.903553299492387</c:v>
                </c:pt>
                <c:pt idx="42">
                  <c:v>78.578680203045678</c:v>
                </c:pt>
                <c:pt idx="43">
                  <c:v>81.421319796954322</c:v>
                </c:pt>
                <c:pt idx="44">
                  <c:v>72.182741116751274</c:v>
                </c:pt>
                <c:pt idx="45">
                  <c:v>64.771573604060919</c:v>
                </c:pt>
                <c:pt idx="46">
                  <c:v>67.106598984771566</c:v>
                </c:pt>
                <c:pt idx="47">
                  <c:v>57.969543147208128</c:v>
                </c:pt>
                <c:pt idx="48">
                  <c:v>56.243654822335017</c:v>
                </c:pt>
                <c:pt idx="49">
                  <c:v>59.289340101522846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95-4596-B082-3F8E6E9C4537}"/>
            </c:ext>
          </c:extLst>
        </c:ser>
        <c:ser>
          <c:idx val="13"/>
          <c:order val="13"/>
          <c:tx>
            <c:strRef>
              <c:f>'Hypothekenzinssätze-Kreditvolum'!$AD$10</c:f>
              <c:strCache>
                <c:ptCount val="1"/>
                <c:pt idx="0">
                  <c:v>Wohnungsbaukredite (5-10 Jahre) Index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'Hypothekenzinssätze-Kreditvolum'!$AD$113:$AD$162</c:f>
              <c:numCache>
                <c:formatCode>General</c:formatCode>
                <c:ptCount val="50"/>
                <c:pt idx="0">
                  <c:v>114.99556344276843</c:v>
                </c:pt>
                <c:pt idx="1">
                  <c:v>141.79236912156168</c:v>
                </c:pt>
                <c:pt idx="2">
                  <c:v>120.18633540372672</c:v>
                </c:pt>
                <c:pt idx="3">
                  <c:v>129.72493345164153</c:v>
                </c:pt>
                <c:pt idx="4">
                  <c:v>153.90417036379768</c:v>
                </c:pt>
                <c:pt idx="5">
                  <c:v>138.3318544809228</c:v>
                </c:pt>
                <c:pt idx="6">
                  <c:v>121.20674356699202</c:v>
                </c:pt>
                <c:pt idx="7">
                  <c:v>154.96894409937889</c:v>
                </c:pt>
                <c:pt idx="8">
                  <c:v>126.88553682342503</c:v>
                </c:pt>
                <c:pt idx="9">
                  <c:v>129.50310559006212</c:v>
                </c:pt>
                <c:pt idx="10">
                  <c:v>138.3318544809228</c:v>
                </c:pt>
                <c:pt idx="11">
                  <c:v>126.35314995563442</c:v>
                </c:pt>
                <c:pt idx="12">
                  <c:v>128.57142857142858</c:v>
                </c:pt>
                <c:pt idx="13">
                  <c:v>138.86424134871339</c:v>
                </c:pt>
                <c:pt idx="14">
                  <c:v>123.5581188997338</c:v>
                </c:pt>
                <c:pt idx="15">
                  <c:v>162.9547471162378</c:v>
                </c:pt>
                <c:pt idx="16">
                  <c:v>159.44986690328304</c:v>
                </c:pt>
                <c:pt idx="17">
                  <c:v>135.98047914818102</c:v>
                </c:pt>
                <c:pt idx="18">
                  <c:v>162.20053238686779</c:v>
                </c:pt>
                <c:pt idx="19">
                  <c:v>160.64773735581187</c:v>
                </c:pt>
                <c:pt idx="20">
                  <c:v>139.17480035492457</c:v>
                </c:pt>
                <c:pt idx="21">
                  <c:v>142.01419698314109</c:v>
                </c:pt>
                <c:pt idx="22">
                  <c:v>143.70008873114463</c:v>
                </c:pt>
                <c:pt idx="23">
                  <c:v>141.17125110913932</c:v>
                </c:pt>
                <c:pt idx="24">
                  <c:v>148.84649511978705</c:v>
                </c:pt>
                <c:pt idx="25">
                  <c:v>143.12333629103816</c:v>
                </c:pt>
                <c:pt idx="26">
                  <c:v>143.21206743566992</c:v>
                </c:pt>
                <c:pt idx="27">
                  <c:v>203.59361135758652</c:v>
                </c:pt>
                <c:pt idx="28">
                  <c:v>170.09760425909494</c:v>
                </c:pt>
                <c:pt idx="29">
                  <c:v>165.83850931677017</c:v>
                </c:pt>
                <c:pt idx="30">
                  <c:v>180.61224489795919</c:v>
                </c:pt>
                <c:pt idx="31">
                  <c:v>173.29192546583852</c:v>
                </c:pt>
                <c:pt idx="32">
                  <c:v>152.70629991126884</c:v>
                </c:pt>
                <c:pt idx="33">
                  <c:v>146.36202307009759</c:v>
                </c:pt>
                <c:pt idx="34">
                  <c:v>158.34072759538597</c:v>
                </c:pt>
                <c:pt idx="35">
                  <c:v>162.82165039929015</c:v>
                </c:pt>
                <c:pt idx="36">
                  <c:v>167.8793256433008</c:v>
                </c:pt>
                <c:pt idx="37">
                  <c:v>181.32209405501331</c:v>
                </c:pt>
                <c:pt idx="38">
                  <c:v>193.70008873114463</c:v>
                </c:pt>
                <c:pt idx="39">
                  <c:v>250.08873114463177</c:v>
                </c:pt>
                <c:pt idx="40">
                  <c:v>206.65483584738246</c:v>
                </c:pt>
                <c:pt idx="41">
                  <c:v>223.15882874889087</c:v>
                </c:pt>
                <c:pt idx="42">
                  <c:v>180.70097604259095</c:v>
                </c:pt>
                <c:pt idx="43">
                  <c:v>168.32298136645963</c:v>
                </c:pt>
                <c:pt idx="44">
                  <c:v>142.63531499556342</c:v>
                </c:pt>
                <c:pt idx="45">
                  <c:v>120.89618456078084</c:v>
                </c:pt>
                <c:pt idx="46">
                  <c:v>110.11535048802131</c:v>
                </c:pt>
                <c:pt idx="47">
                  <c:v>106.56610470275068</c:v>
                </c:pt>
                <c:pt idx="48">
                  <c:v>98.181011535048796</c:v>
                </c:pt>
                <c:pt idx="49">
                  <c:v>94.764862466725816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295-4596-B082-3F8E6E9C4537}"/>
            </c:ext>
          </c:extLst>
        </c:ser>
        <c:ser>
          <c:idx val="14"/>
          <c:order val="14"/>
          <c:tx>
            <c:strRef>
              <c:f>'Hypothekenzinssätze-Kreditvolum'!$AE$10</c:f>
              <c:strCache>
                <c:ptCount val="1"/>
                <c:pt idx="0">
                  <c:v>Wohnungsbaukredite (&gt;10 Jahre) Index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'Hypothekenzinssätze-Kreditvolum'!$AE$113:$AE$162</c:f>
              <c:numCache>
                <c:formatCode>General</c:formatCode>
                <c:ptCount val="50"/>
                <c:pt idx="0">
                  <c:v>130.96851335193304</c:v>
                </c:pt>
                <c:pt idx="1">
                  <c:v>166.28138700677562</c:v>
                </c:pt>
                <c:pt idx="2">
                  <c:v>151.05619768832204</c:v>
                </c:pt>
                <c:pt idx="3">
                  <c:v>167.03866082104423</c:v>
                </c:pt>
                <c:pt idx="4">
                  <c:v>179.27461139896371</c:v>
                </c:pt>
                <c:pt idx="5">
                  <c:v>179.03547229972102</c:v>
                </c:pt>
                <c:pt idx="6">
                  <c:v>158.66879234754882</c:v>
                </c:pt>
                <c:pt idx="7">
                  <c:v>201.43483459545638</c:v>
                </c:pt>
                <c:pt idx="8">
                  <c:v>185.49222797927462</c:v>
                </c:pt>
                <c:pt idx="9">
                  <c:v>186.09007572738142</c:v>
                </c:pt>
                <c:pt idx="10">
                  <c:v>196.29334396173775</c:v>
                </c:pt>
                <c:pt idx="11">
                  <c:v>191.31127939418096</c:v>
                </c:pt>
                <c:pt idx="12">
                  <c:v>173.9736946990833</c:v>
                </c:pt>
                <c:pt idx="13">
                  <c:v>201.43483459545638</c:v>
                </c:pt>
                <c:pt idx="14">
                  <c:v>188.88003188521324</c:v>
                </c:pt>
                <c:pt idx="15">
                  <c:v>240.53407732164209</c:v>
                </c:pt>
                <c:pt idx="16">
                  <c:v>239.57752092467121</c:v>
                </c:pt>
                <c:pt idx="17">
                  <c:v>204.78278198485452</c:v>
                </c:pt>
                <c:pt idx="18">
                  <c:v>187.16620167397369</c:v>
                </c:pt>
                <c:pt idx="19">
                  <c:v>208.8082901554404</c:v>
                </c:pt>
                <c:pt idx="20">
                  <c:v>179.9920286966919</c:v>
                </c:pt>
                <c:pt idx="21">
                  <c:v>203.90593862096452</c:v>
                </c:pt>
                <c:pt idx="22">
                  <c:v>213.19250697489039</c:v>
                </c:pt>
                <c:pt idx="23">
                  <c:v>211.75767237943407</c:v>
                </c:pt>
                <c:pt idx="24">
                  <c:v>185.73136707851734</c:v>
                </c:pt>
                <c:pt idx="25">
                  <c:v>195.73535273017137</c:v>
                </c:pt>
                <c:pt idx="26">
                  <c:v>195.53607014746913</c:v>
                </c:pt>
                <c:pt idx="27">
                  <c:v>253.16859306496613</c:v>
                </c:pt>
                <c:pt idx="28">
                  <c:v>200.31885213232363</c:v>
                </c:pt>
                <c:pt idx="29">
                  <c:v>182.82184137106415</c:v>
                </c:pt>
                <c:pt idx="30">
                  <c:v>196.49262654444001</c:v>
                </c:pt>
                <c:pt idx="31">
                  <c:v>194.42008768433638</c:v>
                </c:pt>
                <c:pt idx="32">
                  <c:v>178.5173375846951</c:v>
                </c:pt>
                <c:pt idx="33">
                  <c:v>187.56476683937825</c:v>
                </c:pt>
                <c:pt idx="34">
                  <c:v>182.42327620565965</c:v>
                </c:pt>
                <c:pt idx="35">
                  <c:v>183.53925866879234</c:v>
                </c:pt>
                <c:pt idx="36">
                  <c:v>198.12674372259863</c:v>
                </c:pt>
                <c:pt idx="37">
                  <c:v>203.86608210442407</c:v>
                </c:pt>
                <c:pt idx="38">
                  <c:v>225.26903148664809</c:v>
                </c:pt>
                <c:pt idx="39">
                  <c:v>279.75288959744915</c:v>
                </c:pt>
                <c:pt idx="40">
                  <c:v>214.38820247110405</c:v>
                </c:pt>
                <c:pt idx="41">
                  <c:v>213.67078517337586</c:v>
                </c:pt>
                <c:pt idx="42">
                  <c:v>182.26385013949781</c:v>
                </c:pt>
                <c:pt idx="43">
                  <c:v>162.7740135512156</c:v>
                </c:pt>
                <c:pt idx="44">
                  <c:v>137.78397768035074</c:v>
                </c:pt>
                <c:pt idx="45">
                  <c:v>121.92108409724992</c:v>
                </c:pt>
                <c:pt idx="46">
                  <c:v>102.15225189318453</c:v>
                </c:pt>
                <c:pt idx="47">
                  <c:v>92.148266241530479</c:v>
                </c:pt>
                <c:pt idx="48">
                  <c:v>91.072140294938222</c:v>
                </c:pt>
                <c:pt idx="49">
                  <c:v>82.981267437225995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295-4596-B082-3F8E6E9C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37211536"/>
        <c:axId val="837210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'Hypothekenzinssätze-Kreditvolum'!$Q$10</c15:sqref>
                        </c15:formulaRef>
                      </c:ext>
                    </c:extLst>
                    <c:strCache>
                      <c:ptCount val="1"/>
                      <c:pt idx="0">
                        <c:v>Wohnungsbaukredite Insgesamt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'Hypothekenzinssätze-Kreditvolum'!$O$113:$P$165</c15:sqref>
                        </c15:formulaRef>
                      </c:ext>
                    </c:extLst>
                    <c:multiLvlStrCache>
                      <c:ptCount val="53"/>
                      <c:lvl>
                        <c:pt idx="0">
                          <c:v>Dez.</c:v>
                        </c:pt>
                        <c:pt idx="1">
                          <c:v>Jan.</c:v>
                        </c:pt>
                        <c:pt idx="2">
                          <c:v>Febr.</c:v>
                        </c:pt>
                        <c:pt idx="3">
                          <c:v>März</c:v>
                        </c:pt>
                        <c:pt idx="4">
                          <c:v>Apr.</c:v>
                        </c:pt>
                        <c:pt idx="5">
                          <c:v>Mai</c:v>
                        </c:pt>
                        <c:pt idx="6">
                          <c:v>Juni</c:v>
                        </c:pt>
                        <c:pt idx="7">
                          <c:v>Juli</c:v>
                        </c:pt>
                        <c:pt idx="8">
                          <c:v>Aug.</c:v>
                        </c:pt>
                        <c:pt idx="9">
                          <c:v>Sept.</c:v>
                        </c:pt>
                        <c:pt idx="10">
                          <c:v>Okt.</c:v>
                        </c:pt>
                        <c:pt idx="11">
                          <c:v>Nov.</c:v>
                        </c:pt>
                        <c:pt idx="12">
                          <c:v>Dez.</c:v>
                        </c:pt>
                        <c:pt idx="13">
                          <c:v>Jan.</c:v>
                        </c:pt>
                        <c:pt idx="14">
                          <c:v>Febr.</c:v>
                        </c:pt>
                        <c:pt idx="15">
                          <c:v>März</c:v>
                        </c:pt>
                        <c:pt idx="16">
                          <c:v>Apr.</c:v>
                        </c:pt>
                        <c:pt idx="17">
                          <c:v>Mai</c:v>
                        </c:pt>
                        <c:pt idx="18">
                          <c:v>Juni</c:v>
                        </c:pt>
                        <c:pt idx="19">
                          <c:v>Juli</c:v>
                        </c:pt>
                        <c:pt idx="20">
                          <c:v>Aug.</c:v>
                        </c:pt>
                        <c:pt idx="21">
                          <c:v>Sept.</c:v>
                        </c:pt>
                        <c:pt idx="22">
                          <c:v>Okt.</c:v>
                        </c:pt>
                        <c:pt idx="23">
                          <c:v>Nov.</c:v>
                        </c:pt>
                        <c:pt idx="24">
                          <c:v>Dez.</c:v>
                        </c:pt>
                        <c:pt idx="25">
                          <c:v>Jan.</c:v>
                        </c:pt>
                        <c:pt idx="26">
                          <c:v>Febr.</c:v>
                        </c:pt>
                        <c:pt idx="27">
                          <c:v>März</c:v>
                        </c:pt>
                        <c:pt idx="28">
                          <c:v>Apr.</c:v>
                        </c:pt>
                        <c:pt idx="29">
                          <c:v>Mai</c:v>
                        </c:pt>
                        <c:pt idx="30">
                          <c:v>Juni</c:v>
                        </c:pt>
                        <c:pt idx="31">
                          <c:v>Juli</c:v>
                        </c:pt>
                        <c:pt idx="32">
                          <c:v>Aug.</c:v>
                        </c:pt>
                        <c:pt idx="33">
                          <c:v>Sept.</c:v>
                        </c:pt>
                        <c:pt idx="34">
                          <c:v>Okt.</c:v>
                        </c:pt>
                        <c:pt idx="35">
                          <c:v>Nov.</c:v>
                        </c:pt>
                        <c:pt idx="36">
                          <c:v>Dez.</c:v>
                        </c:pt>
                        <c:pt idx="37">
                          <c:v>Jan.</c:v>
                        </c:pt>
                        <c:pt idx="38">
                          <c:v>Febr.</c:v>
                        </c:pt>
                        <c:pt idx="39">
                          <c:v>März</c:v>
                        </c:pt>
                        <c:pt idx="40">
                          <c:v>Apr.</c:v>
                        </c:pt>
                        <c:pt idx="41">
                          <c:v>Mai</c:v>
                        </c:pt>
                        <c:pt idx="42">
                          <c:v>Juni</c:v>
                        </c:pt>
                        <c:pt idx="43">
                          <c:v>Juli</c:v>
                        </c:pt>
                        <c:pt idx="44">
                          <c:v>Aug.</c:v>
                        </c:pt>
                        <c:pt idx="45">
                          <c:v>Sept.</c:v>
                        </c:pt>
                        <c:pt idx="46">
                          <c:v>Okt.</c:v>
                        </c:pt>
                        <c:pt idx="47">
                          <c:v>Nov.</c:v>
                        </c:pt>
                        <c:pt idx="48">
                          <c:v>Dez.</c:v>
                        </c:pt>
                        <c:pt idx="49">
                          <c:v>Jan.</c:v>
                        </c:pt>
                        <c:pt idx="50">
                          <c:v>Febr.</c:v>
                        </c:pt>
                        <c:pt idx="51">
                          <c:v>März</c:v>
                        </c:pt>
                        <c:pt idx="52">
                          <c:v>Apr.</c:v>
                        </c:pt>
                      </c:lvl>
                      <c:lvl>
                        <c:pt idx="6">
                          <c:v>2019</c:v>
                        </c:pt>
                        <c:pt idx="18">
                          <c:v>2020</c:v>
                        </c:pt>
                        <c:pt idx="30">
                          <c:v>2021</c:v>
                        </c:pt>
                        <c:pt idx="42">
                          <c:v>2022</c:v>
                        </c:pt>
                        <c:pt idx="49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'Hypothekenzinssätze-Kreditvolum'!$Q$113:$Q$162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7242</c:v>
                      </c:pt>
                      <c:pt idx="1">
                        <c:v>9238</c:v>
                      </c:pt>
                      <c:pt idx="2">
                        <c:v>8040</c:v>
                      </c:pt>
                      <c:pt idx="3">
                        <c:v>8615</c:v>
                      </c:pt>
                      <c:pt idx="4">
                        <c:v>9886</c:v>
                      </c:pt>
                      <c:pt idx="5">
                        <c:v>9434</c:v>
                      </c:pt>
                      <c:pt idx="6">
                        <c:v>8277</c:v>
                      </c:pt>
                      <c:pt idx="7">
                        <c:v>10426</c:v>
                      </c:pt>
                      <c:pt idx="8">
                        <c:v>9008</c:v>
                      </c:pt>
                      <c:pt idx="9">
                        <c:v>8966</c:v>
                      </c:pt>
                      <c:pt idx="10">
                        <c:v>9660</c:v>
                      </c:pt>
                      <c:pt idx="11">
                        <c:v>9173</c:v>
                      </c:pt>
                      <c:pt idx="12">
                        <c:v>8740</c:v>
                      </c:pt>
                      <c:pt idx="13">
                        <c:v>9963</c:v>
                      </c:pt>
                      <c:pt idx="14">
                        <c:v>8867</c:v>
                      </c:pt>
                      <c:pt idx="15">
                        <c:v>11461</c:v>
                      </c:pt>
                      <c:pt idx="16">
                        <c:v>11495</c:v>
                      </c:pt>
                      <c:pt idx="17">
                        <c:v>10084</c:v>
                      </c:pt>
                      <c:pt idx="18">
                        <c:v>10090</c:v>
                      </c:pt>
                      <c:pt idx="19">
                        <c:v>10687</c:v>
                      </c:pt>
                      <c:pt idx="20">
                        <c:v>9074</c:v>
                      </c:pt>
                      <c:pt idx="21">
                        <c:v>9865</c:v>
                      </c:pt>
                      <c:pt idx="22">
                        <c:v>10142</c:v>
                      </c:pt>
                      <c:pt idx="23">
                        <c:v>10137</c:v>
                      </c:pt>
                      <c:pt idx="24">
                        <c:v>9592</c:v>
                      </c:pt>
                      <c:pt idx="25">
                        <c:v>9731</c:v>
                      </c:pt>
                      <c:pt idx="26">
                        <c:v>9659</c:v>
                      </c:pt>
                      <c:pt idx="27">
                        <c:v>12754</c:v>
                      </c:pt>
                      <c:pt idx="28">
                        <c:v>10483</c:v>
                      </c:pt>
                      <c:pt idx="29">
                        <c:v>9797</c:v>
                      </c:pt>
                      <c:pt idx="30">
                        <c:v>10630</c:v>
                      </c:pt>
                      <c:pt idx="31">
                        <c:v>10467</c:v>
                      </c:pt>
                      <c:pt idx="32">
                        <c:v>9407</c:v>
                      </c:pt>
                      <c:pt idx="33">
                        <c:v>9471</c:v>
                      </c:pt>
                      <c:pt idx="34">
                        <c:v>9766</c:v>
                      </c:pt>
                      <c:pt idx="35">
                        <c:v>9668</c:v>
                      </c:pt>
                      <c:pt idx="36">
                        <c:v>10265</c:v>
                      </c:pt>
                      <c:pt idx="37">
                        <c:v>11005</c:v>
                      </c:pt>
                      <c:pt idx="38">
                        <c:v>11593</c:v>
                      </c:pt>
                      <c:pt idx="39">
                        <c:v>14566</c:v>
                      </c:pt>
                      <c:pt idx="40">
                        <c:v>11672</c:v>
                      </c:pt>
                      <c:pt idx="41">
                        <c:v>12086</c:v>
                      </c:pt>
                      <c:pt idx="42">
                        <c:v>10285</c:v>
                      </c:pt>
                      <c:pt idx="43">
                        <c:v>9711</c:v>
                      </c:pt>
                      <c:pt idx="44">
                        <c:v>8203</c:v>
                      </c:pt>
                      <c:pt idx="45">
                        <c:v>7168</c:v>
                      </c:pt>
                      <c:pt idx="46">
                        <c:v>6622</c:v>
                      </c:pt>
                      <c:pt idx="47">
                        <c:v>6091</c:v>
                      </c:pt>
                      <c:pt idx="48">
                        <c:v>5975</c:v>
                      </c:pt>
                      <c:pt idx="49">
                        <c:v>5615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295-4596-B082-3F8E6E9C4537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'Hypothekenzinssätze-Kreditvolum'!$R$10</c15:sqref>
                        </c15:formulaRef>
                      </c:ext>
                    </c:extLst>
                    <c:strCache>
                      <c:ptCount val="1"/>
                      <c:pt idx="0">
                        <c:v>Wohnungsbaukredite (&lt; 1 Jahr)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'Hypothekenzinssätze-Kreditvolum'!$O$113:$P$165</c15:sqref>
                        </c15:formulaRef>
                      </c:ext>
                    </c:extLst>
                    <c:multiLvlStrCache>
                      <c:ptCount val="53"/>
                      <c:lvl>
                        <c:pt idx="0">
                          <c:v>Dez.</c:v>
                        </c:pt>
                        <c:pt idx="1">
                          <c:v>Jan.</c:v>
                        </c:pt>
                        <c:pt idx="2">
                          <c:v>Febr.</c:v>
                        </c:pt>
                        <c:pt idx="3">
                          <c:v>März</c:v>
                        </c:pt>
                        <c:pt idx="4">
                          <c:v>Apr.</c:v>
                        </c:pt>
                        <c:pt idx="5">
                          <c:v>Mai</c:v>
                        </c:pt>
                        <c:pt idx="6">
                          <c:v>Juni</c:v>
                        </c:pt>
                        <c:pt idx="7">
                          <c:v>Juli</c:v>
                        </c:pt>
                        <c:pt idx="8">
                          <c:v>Aug.</c:v>
                        </c:pt>
                        <c:pt idx="9">
                          <c:v>Sept.</c:v>
                        </c:pt>
                        <c:pt idx="10">
                          <c:v>Okt.</c:v>
                        </c:pt>
                        <c:pt idx="11">
                          <c:v>Nov.</c:v>
                        </c:pt>
                        <c:pt idx="12">
                          <c:v>Dez.</c:v>
                        </c:pt>
                        <c:pt idx="13">
                          <c:v>Jan.</c:v>
                        </c:pt>
                        <c:pt idx="14">
                          <c:v>Febr.</c:v>
                        </c:pt>
                        <c:pt idx="15">
                          <c:v>März</c:v>
                        </c:pt>
                        <c:pt idx="16">
                          <c:v>Apr.</c:v>
                        </c:pt>
                        <c:pt idx="17">
                          <c:v>Mai</c:v>
                        </c:pt>
                        <c:pt idx="18">
                          <c:v>Juni</c:v>
                        </c:pt>
                        <c:pt idx="19">
                          <c:v>Juli</c:v>
                        </c:pt>
                        <c:pt idx="20">
                          <c:v>Aug.</c:v>
                        </c:pt>
                        <c:pt idx="21">
                          <c:v>Sept.</c:v>
                        </c:pt>
                        <c:pt idx="22">
                          <c:v>Okt.</c:v>
                        </c:pt>
                        <c:pt idx="23">
                          <c:v>Nov.</c:v>
                        </c:pt>
                        <c:pt idx="24">
                          <c:v>Dez.</c:v>
                        </c:pt>
                        <c:pt idx="25">
                          <c:v>Jan.</c:v>
                        </c:pt>
                        <c:pt idx="26">
                          <c:v>Febr.</c:v>
                        </c:pt>
                        <c:pt idx="27">
                          <c:v>März</c:v>
                        </c:pt>
                        <c:pt idx="28">
                          <c:v>Apr.</c:v>
                        </c:pt>
                        <c:pt idx="29">
                          <c:v>Mai</c:v>
                        </c:pt>
                        <c:pt idx="30">
                          <c:v>Juni</c:v>
                        </c:pt>
                        <c:pt idx="31">
                          <c:v>Juli</c:v>
                        </c:pt>
                        <c:pt idx="32">
                          <c:v>Aug.</c:v>
                        </c:pt>
                        <c:pt idx="33">
                          <c:v>Sept.</c:v>
                        </c:pt>
                        <c:pt idx="34">
                          <c:v>Okt.</c:v>
                        </c:pt>
                        <c:pt idx="35">
                          <c:v>Nov.</c:v>
                        </c:pt>
                        <c:pt idx="36">
                          <c:v>Dez.</c:v>
                        </c:pt>
                        <c:pt idx="37">
                          <c:v>Jan.</c:v>
                        </c:pt>
                        <c:pt idx="38">
                          <c:v>Febr.</c:v>
                        </c:pt>
                        <c:pt idx="39">
                          <c:v>März</c:v>
                        </c:pt>
                        <c:pt idx="40">
                          <c:v>Apr.</c:v>
                        </c:pt>
                        <c:pt idx="41">
                          <c:v>Mai</c:v>
                        </c:pt>
                        <c:pt idx="42">
                          <c:v>Juni</c:v>
                        </c:pt>
                        <c:pt idx="43">
                          <c:v>Juli</c:v>
                        </c:pt>
                        <c:pt idx="44">
                          <c:v>Aug.</c:v>
                        </c:pt>
                        <c:pt idx="45">
                          <c:v>Sept.</c:v>
                        </c:pt>
                        <c:pt idx="46">
                          <c:v>Okt.</c:v>
                        </c:pt>
                        <c:pt idx="47">
                          <c:v>Nov.</c:v>
                        </c:pt>
                        <c:pt idx="48">
                          <c:v>Dez.</c:v>
                        </c:pt>
                        <c:pt idx="49">
                          <c:v>Jan.</c:v>
                        </c:pt>
                        <c:pt idx="50">
                          <c:v>Febr.</c:v>
                        </c:pt>
                        <c:pt idx="51">
                          <c:v>März</c:v>
                        </c:pt>
                        <c:pt idx="52">
                          <c:v>Apr.</c:v>
                        </c:pt>
                      </c:lvl>
                      <c:lvl>
                        <c:pt idx="6">
                          <c:v>2019</c:v>
                        </c:pt>
                        <c:pt idx="18">
                          <c:v>2020</c:v>
                        </c:pt>
                        <c:pt idx="30">
                          <c:v>2021</c:v>
                        </c:pt>
                        <c:pt idx="42">
                          <c:v>2022</c:v>
                        </c:pt>
                        <c:pt idx="49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'Hypothekenzinssätze-Kreditvolum'!$R$113:$R$162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670</c:v>
                      </c:pt>
                      <c:pt idx="1">
                        <c:v>948</c:v>
                      </c:pt>
                      <c:pt idx="2">
                        <c:v>859</c:v>
                      </c:pt>
                      <c:pt idx="3">
                        <c:v>768</c:v>
                      </c:pt>
                      <c:pt idx="4">
                        <c:v>986</c:v>
                      </c:pt>
                      <c:pt idx="5">
                        <c:v>879</c:v>
                      </c:pt>
                      <c:pt idx="6">
                        <c:v>744</c:v>
                      </c:pt>
                      <c:pt idx="7">
                        <c:v>935</c:v>
                      </c:pt>
                      <c:pt idx="8">
                        <c:v>762</c:v>
                      </c:pt>
                      <c:pt idx="9">
                        <c:v>689</c:v>
                      </c:pt>
                      <c:pt idx="10">
                        <c:v>799</c:v>
                      </c:pt>
                      <c:pt idx="11">
                        <c:v>787</c:v>
                      </c:pt>
                      <c:pt idx="12">
                        <c:v>719</c:v>
                      </c:pt>
                      <c:pt idx="13">
                        <c:v>888</c:v>
                      </c:pt>
                      <c:pt idx="14">
                        <c:v>702</c:v>
                      </c:pt>
                      <c:pt idx="15">
                        <c:v>925</c:v>
                      </c:pt>
                      <c:pt idx="16">
                        <c:v>939</c:v>
                      </c:pt>
                      <c:pt idx="17">
                        <c:v>835</c:v>
                      </c:pt>
                      <c:pt idx="18">
                        <c:v>935</c:v>
                      </c:pt>
                      <c:pt idx="19">
                        <c:v>876</c:v>
                      </c:pt>
                      <c:pt idx="20">
                        <c:v>673</c:v>
                      </c:pt>
                      <c:pt idx="21">
                        <c:v>753</c:v>
                      </c:pt>
                      <c:pt idx="22">
                        <c:v>748</c:v>
                      </c:pt>
                      <c:pt idx="23">
                        <c:v>823</c:v>
                      </c:pt>
                      <c:pt idx="24">
                        <c:v>781</c:v>
                      </c:pt>
                      <c:pt idx="25">
                        <c:v>780</c:v>
                      </c:pt>
                      <c:pt idx="26">
                        <c:v>773</c:v>
                      </c:pt>
                      <c:pt idx="27">
                        <c:v>884</c:v>
                      </c:pt>
                      <c:pt idx="28">
                        <c:v>822</c:v>
                      </c:pt>
                      <c:pt idx="29">
                        <c:v>725</c:v>
                      </c:pt>
                      <c:pt idx="30">
                        <c:v>793</c:v>
                      </c:pt>
                      <c:pt idx="31">
                        <c:v>749</c:v>
                      </c:pt>
                      <c:pt idx="32">
                        <c:v>665</c:v>
                      </c:pt>
                      <c:pt idx="33">
                        <c:v>664</c:v>
                      </c:pt>
                      <c:pt idx="34">
                        <c:v>746</c:v>
                      </c:pt>
                      <c:pt idx="35">
                        <c:v>685</c:v>
                      </c:pt>
                      <c:pt idx="36">
                        <c:v>727</c:v>
                      </c:pt>
                      <c:pt idx="37">
                        <c:v>861</c:v>
                      </c:pt>
                      <c:pt idx="38">
                        <c:v>826</c:v>
                      </c:pt>
                      <c:pt idx="39">
                        <c:v>974</c:v>
                      </c:pt>
                      <c:pt idx="40">
                        <c:v>831</c:v>
                      </c:pt>
                      <c:pt idx="41">
                        <c:v>856</c:v>
                      </c:pt>
                      <c:pt idx="42">
                        <c:v>774</c:v>
                      </c:pt>
                      <c:pt idx="43">
                        <c:v>802</c:v>
                      </c:pt>
                      <c:pt idx="44">
                        <c:v>711</c:v>
                      </c:pt>
                      <c:pt idx="45">
                        <c:v>638</c:v>
                      </c:pt>
                      <c:pt idx="46">
                        <c:v>661</c:v>
                      </c:pt>
                      <c:pt idx="47">
                        <c:v>571</c:v>
                      </c:pt>
                      <c:pt idx="48">
                        <c:v>554</c:v>
                      </c:pt>
                      <c:pt idx="49">
                        <c:v>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295-4596-B082-3F8E6E9C4537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'Hypothekenzinssätze-Kreditvolum'!$S$10</c15:sqref>
                        </c15:formulaRef>
                      </c:ext>
                    </c:extLst>
                    <c:strCache>
                      <c:ptCount val="1"/>
                      <c:pt idx="0">
                        <c:v>Wohnungsbaukredite (1-5 Jahre)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'Hypothekenzinssätze-Kreditvolum'!$O$113:$P$165</c15:sqref>
                        </c15:formulaRef>
                      </c:ext>
                    </c:extLst>
                    <c:multiLvlStrCache>
                      <c:ptCount val="53"/>
                      <c:lvl>
                        <c:pt idx="0">
                          <c:v>Dez.</c:v>
                        </c:pt>
                        <c:pt idx="1">
                          <c:v>Jan.</c:v>
                        </c:pt>
                        <c:pt idx="2">
                          <c:v>Febr.</c:v>
                        </c:pt>
                        <c:pt idx="3">
                          <c:v>März</c:v>
                        </c:pt>
                        <c:pt idx="4">
                          <c:v>Apr.</c:v>
                        </c:pt>
                        <c:pt idx="5">
                          <c:v>Mai</c:v>
                        </c:pt>
                        <c:pt idx="6">
                          <c:v>Juni</c:v>
                        </c:pt>
                        <c:pt idx="7">
                          <c:v>Juli</c:v>
                        </c:pt>
                        <c:pt idx="8">
                          <c:v>Aug.</c:v>
                        </c:pt>
                        <c:pt idx="9">
                          <c:v>Sept.</c:v>
                        </c:pt>
                        <c:pt idx="10">
                          <c:v>Okt.</c:v>
                        </c:pt>
                        <c:pt idx="11">
                          <c:v>Nov.</c:v>
                        </c:pt>
                        <c:pt idx="12">
                          <c:v>Dez.</c:v>
                        </c:pt>
                        <c:pt idx="13">
                          <c:v>Jan.</c:v>
                        </c:pt>
                        <c:pt idx="14">
                          <c:v>Febr.</c:v>
                        </c:pt>
                        <c:pt idx="15">
                          <c:v>März</c:v>
                        </c:pt>
                        <c:pt idx="16">
                          <c:v>Apr.</c:v>
                        </c:pt>
                        <c:pt idx="17">
                          <c:v>Mai</c:v>
                        </c:pt>
                        <c:pt idx="18">
                          <c:v>Juni</c:v>
                        </c:pt>
                        <c:pt idx="19">
                          <c:v>Juli</c:v>
                        </c:pt>
                        <c:pt idx="20">
                          <c:v>Aug.</c:v>
                        </c:pt>
                        <c:pt idx="21">
                          <c:v>Sept.</c:v>
                        </c:pt>
                        <c:pt idx="22">
                          <c:v>Okt.</c:v>
                        </c:pt>
                        <c:pt idx="23">
                          <c:v>Nov.</c:v>
                        </c:pt>
                        <c:pt idx="24">
                          <c:v>Dez.</c:v>
                        </c:pt>
                        <c:pt idx="25">
                          <c:v>Jan.</c:v>
                        </c:pt>
                        <c:pt idx="26">
                          <c:v>Febr.</c:v>
                        </c:pt>
                        <c:pt idx="27">
                          <c:v>März</c:v>
                        </c:pt>
                        <c:pt idx="28">
                          <c:v>Apr.</c:v>
                        </c:pt>
                        <c:pt idx="29">
                          <c:v>Mai</c:v>
                        </c:pt>
                        <c:pt idx="30">
                          <c:v>Juni</c:v>
                        </c:pt>
                        <c:pt idx="31">
                          <c:v>Juli</c:v>
                        </c:pt>
                        <c:pt idx="32">
                          <c:v>Aug.</c:v>
                        </c:pt>
                        <c:pt idx="33">
                          <c:v>Sept.</c:v>
                        </c:pt>
                        <c:pt idx="34">
                          <c:v>Okt.</c:v>
                        </c:pt>
                        <c:pt idx="35">
                          <c:v>Nov.</c:v>
                        </c:pt>
                        <c:pt idx="36">
                          <c:v>Dez.</c:v>
                        </c:pt>
                        <c:pt idx="37">
                          <c:v>Jan.</c:v>
                        </c:pt>
                        <c:pt idx="38">
                          <c:v>Febr.</c:v>
                        </c:pt>
                        <c:pt idx="39">
                          <c:v>März</c:v>
                        </c:pt>
                        <c:pt idx="40">
                          <c:v>Apr.</c:v>
                        </c:pt>
                        <c:pt idx="41">
                          <c:v>Mai</c:v>
                        </c:pt>
                        <c:pt idx="42">
                          <c:v>Juni</c:v>
                        </c:pt>
                        <c:pt idx="43">
                          <c:v>Juli</c:v>
                        </c:pt>
                        <c:pt idx="44">
                          <c:v>Aug.</c:v>
                        </c:pt>
                        <c:pt idx="45">
                          <c:v>Sept.</c:v>
                        </c:pt>
                        <c:pt idx="46">
                          <c:v>Okt.</c:v>
                        </c:pt>
                        <c:pt idx="47">
                          <c:v>Nov.</c:v>
                        </c:pt>
                        <c:pt idx="48">
                          <c:v>Dez.</c:v>
                        </c:pt>
                        <c:pt idx="49">
                          <c:v>Jan.</c:v>
                        </c:pt>
                        <c:pt idx="50">
                          <c:v>Febr.</c:v>
                        </c:pt>
                        <c:pt idx="51">
                          <c:v>März</c:v>
                        </c:pt>
                        <c:pt idx="52">
                          <c:v>Apr.</c:v>
                        </c:pt>
                      </c:lvl>
                      <c:lvl>
                        <c:pt idx="6">
                          <c:v>2019</c:v>
                        </c:pt>
                        <c:pt idx="18">
                          <c:v>2020</c:v>
                        </c:pt>
                        <c:pt idx="30">
                          <c:v>2021</c:v>
                        </c:pt>
                        <c:pt idx="42">
                          <c:v>2022</c:v>
                        </c:pt>
                        <c:pt idx="49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'Hypothekenzinssätze-Kreditvolum'!$S$113:$S$162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670</c:v>
                      </c:pt>
                      <c:pt idx="1">
                        <c:v>948</c:v>
                      </c:pt>
                      <c:pt idx="2">
                        <c:v>859</c:v>
                      </c:pt>
                      <c:pt idx="3">
                        <c:v>768</c:v>
                      </c:pt>
                      <c:pt idx="4">
                        <c:v>986</c:v>
                      </c:pt>
                      <c:pt idx="5">
                        <c:v>879</c:v>
                      </c:pt>
                      <c:pt idx="6">
                        <c:v>744</c:v>
                      </c:pt>
                      <c:pt idx="7">
                        <c:v>935</c:v>
                      </c:pt>
                      <c:pt idx="8">
                        <c:v>762</c:v>
                      </c:pt>
                      <c:pt idx="9">
                        <c:v>689</c:v>
                      </c:pt>
                      <c:pt idx="10">
                        <c:v>799</c:v>
                      </c:pt>
                      <c:pt idx="11">
                        <c:v>787</c:v>
                      </c:pt>
                      <c:pt idx="12">
                        <c:v>719</c:v>
                      </c:pt>
                      <c:pt idx="13">
                        <c:v>888</c:v>
                      </c:pt>
                      <c:pt idx="14">
                        <c:v>702</c:v>
                      </c:pt>
                      <c:pt idx="15">
                        <c:v>925</c:v>
                      </c:pt>
                      <c:pt idx="16">
                        <c:v>939</c:v>
                      </c:pt>
                      <c:pt idx="17">
                        <c:v>835</c:v>
                      </c:pt>
                      <c:pt idx="18">
                        <c:v>935</c:v>
                      </c:pt>
                      <c:pt idx="19">
                        <c:v>876</c:v>
                      </c:pt>
                      <c:pt idx="20">
                        <c:v>673</c:v>
                      </c:pt>
                      <c:pt idx="21">
                        <c:v>753</c:v>
                      </c:pt>
                      <c:pt idx="22">
                        <c:v>748</c:v>
                      </c:pt>
                      <c:pt idx="23">
                        <c:v>823</c:v>
                      </c:pt>
                      <c:pt idx="24">
                        <c:v>781</c:v>
                      </c:pt>
                      <c:pt idx="25">
                        <c:v>780</c:v>
                      </c:pt>
                      <c:pt idx="26">
                        <c:v>773</c:v>
                      </c:pt>
                      <c:pt idx="27">
                        <c:v>884</c:v>
                      </c:pt>
                      <c:pt idx="28">
                        <c:v>822</c:v>
                      </c:pt>
                      <c:pt idx="29">
                        <c:v>725</c:v>
                      </c:pt>
                      <c:pt idx="30">
                        <c:v>793</c:v>
                      </c:pt>
                      <c:pt idx="31">
                        <c:v>749</c:v>
                      </c:pt>
                      <c:pt idx="32">
                        <c:v>665</c:v>
                      </c:pt>
                      <c:pt idx="33">
                        <c:v>664</c:v>
                      </c:pt>
                      <c:pt idx="34">
                        <c:v>746</c:v>
                      </c:pt>
                      <c:pt idx="35">
                        <c:v>685</c:v>
                      </c:pt>
                      <c:pt idx="36">
                        <c:v>727</c:v>
                      </c:pt>
                      <c:pt idx="37">
                        <c:v>861</c:v>
                      </c:pt>
                      <c:pt idx="38">
                        <c:v>826</c:v>
                      </c:pt>
                      <c:pt idx="39">
                        <c:v>974</c:v>
                      </c:pt>
                      <c:pt idx="40">
                        <c:v>831</c:v>
                      </c:pt>
                      <c:pt idx="41">
                        <c:v>856</c:v>
                      </c:pt>
                      <c:pt idx="42">
                        <c:v>774</c:v>
                      </c:pt>
                      <c:pt idx="43">
                        <c:v>802</c:v>
                      </c:pt>
                      <c:pt idx="44">
                        <c:v>711</c:v>
                      </c:pt>
                      <c:pt idx="45">
                        <c:v>638</c:v>
                      </c:pt>
                      <c:pt idx="46">
                        <c:v>661</c:v>
                      </c:pt>
                      <c:pt idx="47">
                        <c:v>571</c:v>
                      </c:pt>
                      <c:pt idx="48">
                        <c:v>554</c:v>
                      </c:pt>
                      <c:pt idx="49">
                        <c:v>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295-4596-B082-3F8E6E9C4537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'Hypothekenzinssätze-Kreditvolum'!$T$10</c15:sqref>
                        </c15:formulaRef>
                      </c:ext>
                    </c:extLst>
                    <c:strCache>
                      <c:ptCount val="1"/>
                      <c:pt idx="0">
                        <c:v>Wohnungsbaukredite (5-10 Jahre)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'Hypothekenzinssätze-Kreditvolum'!$O$113:$P$165</c15:sqref>
                        </c15:formulaRef>
                      </c:ext>
                    </c:extLst>
                    <c:multiLvlStrCache>
                      <c:ptCount val="53"/>
                      <c:lvl>
                        <c:pt idx="0">
                          <c:v>Dez.</c:v>
                        </c:pt>
                        <c:pt idx="1">
                          <c:v>Jan.</c:v>
                        </c:pt>
                        <c:pt idx="2">
                          <c:v>Febr.</c:v>
                        </c:pt>
                        <c:pt idx="3">
                          <c:v>März</c:v>
                        </c:pt>
                        <c:pt idx="4">
                          <c:v>Apr.</c:v>
                        </c:pt>
                        <c:pt idx="5">
                          <c:v>Mai</c:v>
                        </c:pt>
                        <c:pt idx="6">
                          <c:v>Juni</c:v>
                        </c:pt>
                        <c:pt idx="7">
                          <c:v>Juli</c:v>
                        </c:pt>
                        <c:pt idx="8">
                          <c:v>Aug.</c:v>
                        </c:pt>
                        <c:pt idx="9">
                          <c:v>Sept.</c:v>
                        </c:pt>
                        <c:pt idx="10">
                          <c:v>Okt.</c:v>
                        </c:pt>
                        <c:pt idx="11">
                          <c:v>Nov.</c:v>
                        </c:pt>
                        <c:pt idx="12">
                          <c:v>Dez.</c:v>
                        </c:pt>
                        <c:pt idx="13">
                          <c:v>Jan.</c:v>
                        </c:pt>
                        <c:pt idx="14">
                          <c:v>Febr.</c:v>
                        </c:pt>
                        <c:pt idx="15">
                          <c:v>März</c:v>
                        </c:pt>
                        <c:pt idx="16">
                          <c:v>Apr.</c:v>
                        </c:pt>
                        <c:pt idx="17">
                          <c:v>Mai</c:v>
                        </c:pt>
                        <c:pt idx="18">
                          <c:v>Juni</c:v>
                        </c:pt>
                        <c:pt idx="19">
                          <c:v>Juli</c:v>
                        </c:pt>
                        <c:pt idx="20">
                          <c:v>Aug.</c:v>
                        </c:pt>
                        <c:pt idx="21">
                          <c:v>Sept.</c:v>
                        </c:pt>
                        <c:pt idx="22">
                          <c:v>Okt.</c:v>
                        </c:pt>
                        <c:pt idx="23">
                          <c:v>Nov.</c:v>
                        </c:pt>
                        <c:pt idx="24">
                          <c:v>Dez.</c:v>
                        </c:pt>
                        <c:pt idx="25">
                          <c:v>Jan.</c:v>
                        </c:pt>
                        <c:pt idx="26">
                          <c:v>Febr.</c:v>
                        </c:pt>
                        <c:pt idx="27">
                          <c:v>März</c:v>
                        </c:pt>
                        <c:pt idx="28">
                          <c:v>Apr.</c:v>
                        </c:pt>
                        <c:pt idx="29">
                          <c:v>Mai</c:v>
                        </c:pt>
                        <c:pt idx="30">
                          <c:v>Juni</c:v>
                        </c:pt>
                        <c:pt idx="31">
                          <c:v>Juli</c:v>
                        </c:pt>
                        <c:pt idx="32">
                          <c:v>Aug.</c:v>
                        </c:pt>
                        <c:pt idx="33">
                          <c:v>Sept.</c:v>
                        </c:pt>
                        <c:pt idx="34">
                          <c:v>Okt.</c:v>
                        </c:pt>
                        <c:pt idx="35">
                          <c:v>Nov.</c:v>
                        </c:pt>
                        <c:pt idx="36">
                          <c:v>Dez.</c:v>
                        </c:pt>
                        <c:pt idx="37">
                          <c:v>Jan.</c:v>
                        </c:pt>
                        <c:pt idx="38">
                          <c:v>Febr.</c:v>
                        </c:pt>
                        <c:pt idx="39">
                          <c:v>März</c:v>
                        </c:pt>
                        <c:pt idx="40">
                          <c:v>Apr.</c:v>
                        </c:pt>
                        <c:pt idx="41">
                          <c:v>Mai</c:v>
                        </c:pt>
                        <c:pt idx="42">
                          <c:v>Juni</c:v>
                        </c:pt>
                        <c:pt idx="43">
                          <c:v>Juli</c:v>
                        </c:pt>
                        <c:pt idx="44">
                          <c:v>Aug.</c:v>
                        </c:pt>
                        <c:pt idx="45">
                          <c:v>Sept.</c:v>
                        </c:pt>
                        <c:pt idx="46">
                          <c:v>Okt.</c:v>
                        </c:pt>
                        <c:pt idx="47">
                          <c:v>Nov.</c:v>
                        </c:pt>
                        <c:pt idx="48">
                          <c:v>Dez.</c:v>
                        </c:pt>
                        <c:pt idx="49">
                          <c:v>Jan.</c:v>
                        </c:pt>
                        <c:pt idx="50">
                          <c:v>Febr.</c:v>
                        </c:pt>
                        <c:pt idx="51">
                          <c:v>März</c:v>
                        </c:pt>
                        <c:pt idx="52">
                          <c:v>Apr.</c:v>
                        </c:pt>
                      </c:lvl>
                      <c:lvl>
                        <c:pt idx="6">
                          <c:v>2019</c:v>
                        </c:pt>
                        <c:pt idx="18">
                          <c:v>2020</c:v>
                        </c:pt>
                        <c:pt idx="30">
                          <c:v>2021</c:v>
                        </c:pt>
                        <c:pt idx="42">
                          <c:v>2022</c:v>
                        </c:pt>
                        <c:pt idx="49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'Hypothekenzinssätze-Kreditvolum'!$T$113:$T$162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2592</c:v>
                      </c:pt>
                      <c:pt idx="1">
                        <c:v>3196</c:v>
                      </c:pt>
                      <c:pt idx="2">
                        <c:v>2709</c:v>
                      </c:pt>
                      <c:pt idx="3">
                        <c:v>2924</c:v>
                      </c:pt>
                      <c:pt idx="4">
                        <c:v>3469</c:v>
                      </c:pt>
                      <c:pt idx="5">
                        <c:v>3118</c:v>
                      </c:pt>
                      <c:pt idx="6">
                        <c:v>2732</c:v>
                      </c:pt>
                      <c:pt idx="7">
                        <c:v>3493</c:v>
                      </c:pt>
                      <c:pt idx="8">
                        <c:v>2860</c:v>
                      </c:pt>
                      <c:pt idx="9">
                        <c:v>2919</c:v>
                      </c:pt>
                      <c:pt idx="10">
                        <c:v>3118</c:v>
                      </c:pt>
                      <c:pt idx="11">
                        <c:v>2848</c:v>
                      </c:pt>
                      <c:pt idx="12">
                        <c:v>2898</c:v>
                      </c:pt>
                      <c:pt idx="13">
                        <c:v>3130</c:v>
                      </c:pt>
                      <c:pt idx="14">
                        <c:v>2785</c:v>
                      </c:pt>
                      <c:pt idx="15">
                        <c:v>3673</c:v>
                      </c:pt>
                      <c:pt idx="16">
                        <c:v>3594</c:v>
                      </c:pt>
                      <c:pt idx="17">
                        <c:v>3065</c:v>
                      </c:pt>
                      <c:pt idx="18">
                        <c:v>3656</c:v>
                      </c:pt>
                      <c:pt idx="19">
                        <c:v>3621</c:v>
                      </c:pt>
                      <c:pt idx="20">
                        <c:v>3137</c:v>
                      </c:pt>
                      <c:pt idx="21">
                        <c:v>3201</c:v>
                      </c:pt>
                      <c:pt idx="22">
                        <c:v>3239</c:v>
                      </c:pt>
                      <c:pt idx="23">
                        <c:v>3182</c:v>
                      </c:pt>
                      <c:pt idx="24">
                        <c:v>3355</c:v>
                      </c:pt>
                      <c:pt idx="25">
                        <c:v>3226</c:v>
                      </c:pt>
                      <c:pt idx="26">
                        <c:v>3228</c:v>
                      </c:pt>
                      <c:pt idx="27">
                        <c:v>4589</c:v>
                      </c:pt>
                      <c:pt idx="28">
                        <c:v>3834</c:v>
                      </c:pt>
                      <c:pt idx="29">
                        <c:v>3738</c:v>
                      </c:pt>
                      <c:pt idx="30">
                        <c:v>4071</c:v>
                      </c:pt>
                      <c:pt idx="31">
                        <c:v>3906</c:v>
                      </c:pt>
                      <c:pt idx="32">
                        <c:v>3442</c:v>
                      </c:pt>
                      <c:pt idx="33">
                        <c:v>3299</c:v>
                      </c:pt>
                      <c:pt idx="34">
                        <c:v>3569</c:v>
                      </c:pt>
                      <c:pt idx="35">
                        <c:v>3670</c:v>
                      </c:pt>
                      <c:pt idx="36">
                        <c:v>3784</c:v>
                      </c:pt>
                      <c:pt idx="37">
                        <c:v>4087</c:v>
                      </c:pt>
                      <c:pt idx="38">
                        <c:v>4366</c:v>
                      </c:pt>
                      <c:pt idx="39">
                        <c:v>5637</c:v>
                      </c:pt>
                      <c:pt idx="40">
                        <c:v>4658</c:v>
                      </c:pt>
                      <c:pt idx="41">
                        <c:v>5030</c:v>
                      </c:pt>
                      <c:pt idx="42">
                        <c:v>4073</c:v>
                      </c:pt>
                      <c:pt idx="43">
                        <c:v>3794</c:v>
                      </c:pt>
                      <c:pt idx="44">
                        <c:v>3215</c:v>
                      </c:pt>
                      <c:pt idx="45">
                        <c:v>2725</c:v>
                      </c:pt>
                      <c:pt idx="46">
                        <c:v>2482</c:v>
                      </c:pt>
                      <c:pt idx="47">
                        <c:v>2402</c:v>
                      </c:pt>
                      <c:pt idx="48">
                        <c:v>2213</c:v>
                      </c:pt>
                      <c:pt idx="49">
                        <c:v>2136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295-4596-B082-3F8E6E9C4537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'Hypothekenzinssätze-Kreditvolum'!$U$10</c15:sqref>
                        </c15:formulaRef>
                      </c:ext>
                    </c:extLst>
                    <c:strCache>
                      <c:ptCount val="1"/>
                      <c:pt idx="0">
                        <c:v>Wohnungsbaukredite (&gt;10 Jahre)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'Hypothekenzinssätze-Kreditvolum'!$O$113:$P$165</c15:sqref>
                        </c15:formulaRef>
                      </c:ext>
                    </c:extLst>
                    <c:multiLvlStrCache>
                      <c:ptCount val="53"/>
                      <c:lvl>
                        <c:pt idx="0">
                          <c:v>Dez.</c:v>
                        </c:pt>
                        <c:pt idx="1">
                          <c:v>Jan.</c:v>
                        </c:pt>
                        <c:pt idx="2">
                          <c:v>Febr.</c:v>
                        </c:pt>
                        <c:pt idx="3">
                          <c:v>März</c:v>
                        </c:pt>
                        <c:pt idx="4">
                          <c:v>Apr.</c:v>
                        </c:pt>
                        <c:pt idx="5">
                          <c:v>Mai</c:v>
                        </c:pt>
                        <c:pt idx="6">
                          <c:v>Juni</c:v>
                        </c:pt>
                        <c:pt idx="7">
                          <c:v>Juli</c:v>
                        </c:pt>
                        <c:pt idx="8">
                          <c:v>Aug.</c:v>
                        </c:pt>
                        <c:pt idx="9">
                          <c:v>Sept.</c:v>
                        </c:pt>
                        <c:pt idx="10">
                          <c:v>Okt.</c:v>
                        </c:pt>
                        <c:pt idx="11">
                          <c:v>Nov.</c:v>
                        </c:pt>
                        <c:pt idx="12">
                          <c:v>Dez.</c:v>
                        </c:pt>
                        <c:pt idx="13">
                          <c:v>Jan.</c:v>
                        </c:pt>
                        <c:pt idx="14">
                          <c:v>Febr.</c:v>
                        </c:pt>
                        <c:pt idx="15">
                          <c:v>März</c:v>
                        </c:pt>
                        <c:pt idx="16">
                          <c:v>Apr.</c:v>
                        </c:pt>
                        <c:pt idx="17">
                          <c:v>Mai</c:v>
                        </c:pt>
                        <c:pt idx="18">
                          <c:v>Juni</c:v>
                        </c:pt>
                        <c:pt idx="19">
                          <c:v>Juli</c:v>
                        </c:pt>
                        <c:pt idx="20">
                          <c:v>Aug.</c:v>
                        </c:pt>
                        <c:pt idx="21">
                          <c:v>Sept.</c:v>
                        </c:pt>
                        <c:pt idx="22">
                          <c:v>Okt.</c:v>
                        </c:pt>
                        <c:pt idx="23">
                          <c:v>Nov.</c:v>
                        </c:pt>
                        <c:pt idx="24">
                          <c:v>Dez.</c:v>
                        </c:pt>
                        <c:pt idx="25">
                          <c:v>Jan.</c:v>
                        </c:pt>
                        <c:pt idx="26">
                          <c:v>Febr.</c:v>
                        </c:pt>
                        <c:pt idx="27">
                          <c:v>März</c:v>
                        </c:pt>
                        <c:pt idx="28">
                          <c:v>Apr.</c:v>
                        </c:pt>
                        <c:pt idx="29">
                          <c:v>Mai</c:v>
                        </c:pt>
                        <c:pt idx="30">
                          <c:v>Juni</c:v>
                        </c:pt>
                        <c:pt idx="31">
                          <c:v>Juli</c:v>
                        </c:pt>
                        <c:pt idx="32">
                          <c:v>Aug.</c:v>
                        </c:pt>
                        <c:pt idx="33">
                          <c:v>Sept.</c:v>
                        </c:pt>
                        <c:pt idx="34">
                          <c:v>Okt.</c:v>
                        </c:pt>
                        <c:pt idx="35">
                          <c:v>Nov.</c:v>
                        </c:pt>
                        <c:pt idx="36">
                          <c:v>Dez.</c:v>
                        </c:pt>
                        <c:pt idx="37">
                          <c:v>Jan.</c:v>
                        </c:pt>
                        <c:pt idx="38">
                          <c:v>Febr.</c:v>
                        </c:pt>
                        <c:pt idx="39">
                          <c:v>März</c:v>
                        </c:pt>
                        <c:pt idx="40">
                          <c:v>Apr.</c:v>
                        </c:pt>
                        <c:pt idx="41">
                          <c:v>Mai</c:v>
                        </c:pt>
                        <c:pt idx="42">
                          <c:v>Juni</c:v>
                        </c:pt>
                        <c:pt idx="43">
                          <c:v>Juli</c:v>
                        </c:pt>
                        <c:pt idx="44">
                          <c:v>Aug.</c:v>
                        </c:pt>
                        <c:pt idx="45">
                          <c:v>Sept.</c:v>
                        </c:pt>
                        <c:pt idx="46">
                          <c:v>Okt.</c:v>
                        </c:pt>
                        <c:pt idx="47">
                          <c:v>Nov.</c:v>
                        </c:pt>
                        <c:pt idx="48">
                          <c:v>Dez.</c:v>
                        </c:pt>
                        <c:pt idx="49">
                          <c:v>Jan.</c:v>
                        </c:pt>
                        <c:pt idx="50">
                          <c:v>Febr.</c:v>
                        </c:pt>
                        <c:pt idx="51">
                          <c:v>März</c:v>
                        </c:pt>
                        <c:pt idx="52">
                          <c:v>Apr.</c:v>
                        </c:pt>
                      </c:lvl>
                      <c:lvl>
                        <c:pt idx="6">
                          <c:v>2019</c:v>
                        </c:pt>
                        <c:pt idx="18">
                          <c:v>2020</c:v>
                        </c:pt>
                        <c:pt idx="30">
                          <c:v>2021</c:v>
                        </c:pt>
                        <c:pt idx="42">
                          <c:v>2022</c:v>
                        </c:pt>
                        <c:pt idx="49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'Hypothekenzinssätze-Kreditvolum'!$U$113:$U$162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3286</c:v>
                      </c:pt>
                      <c:pt idx="1">
                        <c:v>4172</c:v>
                      </c:pt>
                      <c:pt idx="2">
                        <c:v>3790</c:v>
                      </c:pt>
                      <c:pt idx="3">
                        <c:v>4191</c:v>
                      </c:pt>
                      <c:pt idx="4">
                        <c:v>4498</c:v>
                      </c:pt>
                      <c:pt idx="5">
                        <c:v>4492</c:v>
                      </c:pt>
                      <c:pt idx="6">
                        <c:v>3981</c:v>
                      </c:pt>
                      <c:pt idx="7">
                        <c:v>5054</c:v>
                      </c:pt>
                      <c:pt idx="8">
                        <c:v>4654</c:v>
                      </c:pt>
                      <c:pt idx="9">
                        <c:v>4669</c:v>
                      </c:pt>
                      <c:pt idx="10">
                        <c:v>4925</c:v>
                      </c:pt>
                      <c:pt idx="11">
                        <c:v>4800</c:v>
                      </c:pt>
                      <c:pt idx="12">
                        <c:v>4365</c:v>
                      </c:pt>
                      <c:pt idx="13">
                        <c:v>5054</c:v>
                      </c:pt>
                      <c:pt idx="14">
                        <c:v>4739</c:v>
                      </c:pt>
                      <c:pt idx="15">
                        <c:v>6035</c:v>
                      </c:pt>
                      <c:pt idx="16">
                        <c:v>6011</c:v>
                      </c:pt>
                      <c:pt idx="17">
                        <c:v>5138</c:v>
                      </c:pt>
                      <c:pt idx="18">
                        <c:v>4696</c:v>
                      </c:pt>
                      <c:pt idx="19">
                        <c:v>5239</c:v>
                      </c:pt>
                      <c:pt idx="20">
                        <c:v>4516</c:v>
                      </c:pt>
                      <c:pt idx="21">
                        <c:v>5116</c:v>
                      </c:pt>
                      <c:pt idx="22">
                        <c:v>5349</c:v>
                      </c:pt>
                      <c:pt idx="23">
                        <c:v>5313</c:v>
                      </c:pt>
                      <c:pt idx="24">
                        <c:v>4660</c:v>
                      </c:pt>
                      <c:pt idx="25">
                        <c:v>4911</c:v>
                      </c:pt>
                      <c:pt idx="26">
                        <c:v>4906</c:v>
                      </c:pt>
                      <c:pt idx="27">
                        <c:v>6352</c:v>
                      </c:pt>
                      <c:pt idx="28">
                        <c:v>5026</c:v>
                      </c:pt>
                      <c:pt idx="29">
                        <c:v>4587</c:v>
                      </c:pt>
                      <c:pt idx="30">
                        <c:v>4930</c:v>
                      </c:pt>
                      <c:pt idx="31">
                        <c:v>4878</c:v>
                      </c:pt>
                      <c:pt idx="32">
                        <c:v>4479</c:v>
                      </c:pt>
                      <c:pt idx="33">
                        <c:v>4706</c:v>
                      </c:pt>
                      <c:pt idx="34">
                        <c:v>4577</c:v>
                      </c:pt>
                      <c:pt idx="35">
                        <c:v>4605</c:v>
                      </c:pt>
                      <c:pt idx="36">
                        <c:v>4971</c:v>
                      </c:pt>
                      <c:pt idx="37">
                        <c:v>5115</c:v>
                      </c:pt>
                      <c:pt idx="38">
                        <c:v>5652</c:v>
                      </c:pt>
                      <c:pt idx="39">
                        <c:v>7019</c:v>
                      </c:pt>
                      <c:pt idx="40">
                        <c:v>5379</c:v>
                      </c:pt>
                      <c:pt idx="41">
                        <c:v>5361</c:v>
                      </c:pt>
                      <c:pt idx="42">
                        <c:v>4573</c:v>
                      </c:pt>
                      <c:pt idx="43">
                        <c:v>4084</c:v>
                      </c:pt>
                      <c:pt idx="44">
                        <c:v>3457</c:v>
                      </c:pt>
                      <c:pt idx="45">
                        <c:v>3059</c:v>
                      </c:pt>
                      <c:pt idx="46">
                        <c:v>2563</c:v>
                      </c:pt>
                      <c:pt idx="47">
                        <c:v>2312</c:v>
                      </c:pt>
                      <c:pt idx="48">
                        <c:v>2285</c:v>
                      </c:pt>
                      <c:pt idx="49">
                        <c:v>2082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95-4596-B082-3F8E6E9C4537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5"/>
          <c:order val="5"/>
          <c:tx>
            <c:strRef>
              <c:f>'Hypothekenzinssätze-Kreditvolum'!$V$10</c:f>
              <c:strCache>
                <c:ptCount val="1"/>
                <c:pt idx="0">
                  <c:v>Effektivzinssatz (Insgesamt)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'Hypothekenzinssätze-Kreditvolum'!$V$113:$V$162</c:f>
              <c:numCache>
                <c:formatCode>General</c:formatCode>
                <c:ptCount val="50"/>
                <c:pt idx="0">
                  <c:v>1.79</c:v>
                </c:pt>
                <c:pt idx="1">
                  <c:v>1.81</c:v>
                </c:pt>
                <c:pt idx="2">
                  <c:v>1.72</c:v>
                </c:pt>
                <c:pt idx="3">
                  <c:v>1.68</c:v>
                </c:pt>
                <c:pt idx="4">
                  <c:v>1.63</c:v>
                </c:pt>
                <c:pt idx="5">
                  <c:v>1.56</c:v>
                </c:pt>
                <c:pt idx="6">
                  <c:v>1.52</c:v>
                </c:pt>
                <c:pt idx="7">
                  <c:v>1.44</c:v>
                </c:pt>
                <c:pt idx="8">
                  <c:v>1.32</c:v>
                </c:pt>
                <c:pt idx="9">
                  <c:v>1.22</c:v>
                </c:pt>
                <c:pt idx="10">
                  <c:v>1.2</c:v>
                </c:pt>
                <c:pt idx="11">
                  <c:v>1.19</c:v>
                </c:pt>
                <c:pt idx="12">
                  <c:v>1.2</c:v>
                </c:pt>
                <c:pt idx="13">
                  <c:v>1.26</c:v>
                </c:pt>
                <c:pt idx="14">
                  <c:v>1.18</c:v>
                </c:pt>
                <c:pt idx="15">
                  <c:v>1.1299999999999999</c:v>
                </c:pt>
                <c:pt idx="16">
                  <c:v>1.1599999999999999</c:v>
                </c:pt>
                <c:pt idx="17">
                  <c:v>1.24</c:v>
                </c:pt>
                <c:pt idx="18">
                  <c:v>1.26</c:v>
                </c:pt>
                <c:pt idx="19">
                  <c:v>1.22</c:v>
                </c:pt>
                <c:pt idx="20">
                  <c:v>1.1599999999999999</c:v>
                </c:pt>
                <c:pt idx="21">
                  <c:v>1.1399999999999999</c:v>
                </c:pt>
                <c:pt idx="22">
                  <c:v>1.1399999999999999</c:v>
                </c:pt>
                <c:pt idx="23">
                  <c:v>1.1000000000000001</c:v>
                </c:pt>
                <c:pt idx="24">
                  <c:v>1.08</c:v>
                </c:pt>
                <c:pt idx="25">
                  <c:v>1.1299999999999999</c:v>
                </c:pt>
                <c:pt idx="26">
                  <c:v>1.1100000000000001</c:v>
                </c:pt>
                <c:pt idx="27">
                  <c:v>1.1100000000000001</c:v>
                </c:pt>
                <c:pt idx="28">
                  <c:v>1.1499999999999999</c:v>
                </c:pt>
                <c:pt idx="29">
                  <c:v>1.19</c:v>
                </c:pt>
                <c:pt idx="30">
                  <c:v>1.23</c:v>
                </c:pt>
                <c:pt idx="31">
                  <c:v>1.25</c:v>
                </c:pt>
                <c:pt idx="32">
                  <c:v>1.21</c:v>
                </c:pt>
                <c:pt idx="33">
                  <c:v>1.2</c:v>
                </c:pt>
                <c:pt idx="34">
                  <c:v>1.2</c:v>
                </c:pt>
                <c:pt idx="35">
                  <c:v>1.23</c:v>
                </c:pt>
                <c:pt idx="36">
                  <c:v>1.25</c:v>
                </c:pt>
                <c:pt idx="37">
                  <c:v>1.28</c:v>
                </c:pt>
                <c:pt idx="38">
                  <c:v>1.37</c:v>
                </c:pt>
                <c:pt idx="39">
                  <c:v>1.57</c:v>
                </c:pt>
                <c:pt idx="40">
                  <c:v>1.86</c:v>
                </c:pt>
                <c:pt idx="41">
                  <c:v>2.2000000000000002</c:v>
                </c:pt>
                <c:pt idx="42">
                  <c:v>2.4900000000000002</c:v>
                </c:pt>
                <c:pt idx="43">
                  <c:v>2.69</c:v>
                </c:pt>
                <c:pt idx="44">
                  <c:v>2.74</c:v>
                </c:pt>
                <c:pt idx="45">
                  <c:v>2.9</c:v>
                </c:pt>
                <c:pt idx="46">
                  <c:v>3.15</c:v>
                </c:pt>
                <c:pt idx="47">
                  <c:v>3.47</c:v>
                </c:pt>
                <c:pt idx="48">
                  <c:v>3.43</c:v>
                </c:pt>
                <c:pt idx="49">
                  <c:v>3.51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295-4596-B082-3F8E6E9C4537}"/>
            </c:ext>
          </c:extLst>
        </c:ser>
        <c:ser>
          <c:idx val="6"/>
          <c:order val="6"/>
          <c:tx>
            <c:strRef>
              <c:f>'Hypothekenzinssätze-Kreditvolum'!$W$10</c:f>
              <c:strCache>
                <c:ptCount val="1"/>
                <c:pt idx="0">
                  <c:v>Effektivzinssatz (&lt; 1 Jahr)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'Hypothekenzinssätze-Kreditvolum'!$W$113:$W$162</c:f>
              <c:numCache>
                <c:formatCode>General</c:formatCode>
                <c:ptCount val="50"/>
                <c:pt idx="0">
                  <c:v>2.02</c:v>
                </c:pt>
                <c:pt idx="1">
                  <c:v>2.04</c:v>
                </c:pt>
                <c:pt idx="2">
                  <c:v>2.0699999999999998</c:v>
                </c:pt>
                <c:pt idx="3">
                  <c:v>2.06</c:v>
                </c:pt>
                <c:pt idx="4">
                  <c:v>2.02</c:v>
                </c:pt>
                <c:pt idx="5">
                  <c:v>1.9</c:v>
                </c:pt>
                <c:pt idx="6">
                  <c:v>1.98</c:v>
                </c:pt>
                <c:pt idx="7">
                  <c:v>1.96</c:v>
                </c:pt>
                <c:pt idx="8">
                  <c:v>1.9</c:v>
                </c:pt>
                <c:pt idx="9">
                  <c:v>1.89</c:v>
                </c:pt>
                <c:pt idx="10">
                  <c:v>1.82</c:v>
                </c:pt>
                <c:pt idx="11">
                  <c:v>1.75</c:v>
                </c:pt>
                <c:pt idx="12">
                  <c:v>1.79</c:v>
                </c:pt>
                <c:pt idx="13">
                  <c:v>1.77</c:v>
                </c:pt>
                <c:pt idx="14">
                  <c:v>1.73</c:v>
                </c:pt>
                <c:pt idx="15">
                  <c:v>1.76</c:v>
                </c:pt>
                <c:pt idx="16">
                  <c:v>1.7</c:v>
                </c:pt>
                <c:pt idx="17">
                  <c:v>1.86</c:v>
                </c:pt>
                <c:pt idx="18">
                  <c:v>1.84</c:v>
                </c:pt>
                <c:pt idx="19">
                  <c:v>1.76</c:v>
                </c:pt>
                <c:pt idx="20">
                  <c:v>1.77</c:v>
                </c:pt>
                <c:pt idx="21">
                  <c:v>1.75</c:v>
                </c:pt>
                <c:pt idx="22">
                  <c:v>1.73</c:v>
                </c:pt>
                <c:pt idx="23">
                  <c:v>1.61</c:v>
                </c:pt>
                <c:pt idx="24">
                  <c:v>1.63</c:v>
                </c:pt>
                <c:pt idx="25">
                  <c:v>1.71</c:v>
                </c:pt>
                <c:pt idx="26">
                  <c:v>1.6</c:v>
                </c:pt>
                <c:pt idx="27">
                  <c:v>1.69</c:v>
                </c:pt>
                <c:pt idx="28">
                  <c:v>1.71</c:v>
                </c:pt>
                <c:pt idx="29">
                  <c:v>1.74</c:v>
                </c:pt>
                <c:pt idx="30">
                  <c:v>1.69</c:v>
                </c:pt>
                <c:pt idx="31">
                  <c:v>1.66</c:v>
                </c:pt>
                <c:pt idx="32">
                  <c:v>1.67</c:v>
                </c:pt>
                <c:pt idx="33">
                  <c:v>1.67</c:v>
                </c:pt>
                <c:pt idx="34">
                  <c:v>1.7</c:v>
                </c:pt>
                <c:pt idx="35">
                  <c:v>1.72</c:v>
                </c:pt>
                <c:pt idx="36">
                  <c:v>1.7</c:v>
                </c:pt>
                <c:pt idx="37">
                  <c:v>1.75</c:v>
                </c:pt>
                <c:pt idx="38">
                  <c:v>1.74</c:v>
                </c:pt>
                <c:pt idx="39">
                  <c:v>1.8</c:v>
                </c:pt>
                <c:pt idx="40">
                  <c:v>1.88</c:v>
                </c:pt>
                <c:pt idx="41">
                  <c:v>1.96</c:v>
                </c:pt>
                <c:pt idx="42">
                  <c:v>2.08</c:v>
                </c:pt>
                <c:pt idx="43">
                  <c:v>2.19</c:v>
                </c:pt>
                <c:pt idx="44">
                  <c:v>2.36</c:v>
                </c:pt>
                <c:pt idx="45">
                  <c:v>2.54</c:v>
                </c:pt>
                <c:pt idx="46">
                  <c:v>2.78</c:v>
                </c:pt>
                <c:pt idx="47">
                  <c:v>3.22</c:v>
                </c:pt>
                <c:pt idx="48">
                  <c:v>3.46</c:v>
                </c:pt>
                <c:pt idx="49">
                  <c:v>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295-4596-B082-3F8E6E9C4537}"/>
            </c:ext>
          </c:extLst>
        </c:ser>
        <c:ser>
          <c:idx val="7"/>
          <c:order val="7"/>
          <c:tx>
            <c:strRef>
              <c:f>'Hypothekenzinssätze-Kreditvolum'!$X$10</c:f>
              <c:strCache>
                <c:ptCount val="1"/>
                <c:pt idx="0">
                  <c:v>Effektivzinssatz (1-5 Jahre)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'Hypothekenzinssätze-Kreditvolum'!$X$113:$X$162</c:f>
              <c:numCache>
                <c:formatCode>General</c:formatCode>
                <c:ptCount val="50"/>
                <c:pt idx="0">
                  <c:v>1.49</c:v>
                </c:pt>
                <c:pt idx="1">
                  <c:v>1.5</c:v>
                </c:pt>
                <c:pt idx="2">
                  <c:v>1.45</c:v>
                </c:pt>
                <c:pt idx="3">
                  <c:v>1.43</c:v>
                </c:pt>
                <c:pt idx="4">
                  <c:v>1.4</c:v>
                </c:pt>
                <c:pt idx="5">
                  <c:v>1.3</c:v>
                </c:pt>
                <c:pt idx="6">
                  <c:v>1.28</c:v>
                </c:pt>
                <c:pt idx="7">
                  <c:v>1.24</c:v>
                </c:pt>
                <c:pt idx="8">
                  <c:v>1.19</c:v>
                </c:pt>
                <c:pt idx="9">
                  <c:v>1.19</c:v>
                </c:pt>
                <c:pt idx="10">
                  <c:v>1.0900000000000001</c:v>
                </c:pt>
                <c:pt idx="11">
                  <c:v>1.0900000000000001</c:v>
                </c:pt>
                <c:pt idx="12">
                  <c:v>1.1499999999999999</c:v>
                </c:pt>
                <c:pt idx="13">
                  <c:v>1.1399999999999999</c:v>
                </c:pt>
                <c:pt idx="14">
                  <c:v>1.1399999999999999</c:v>
                </c:pt>
                <c:pt idx="15">
                  <c:v>1.1499999999999999</c:v>
                </c:pt>
                <c:pt idx="16">
                  <c:v>1.21</c:v>
                </c:pt>
                <c:pt idx="17">
                  <c:v>1.31</c:v>
                </c:pt>
                <c:pt idx="18">
                  <c:v>1.41</c:v>
                </c:pt>
                <c:pt idx="19">
                  <c:v>1.23</c:v>
                </c:pt>
                <c:pt idx="20">
                  <c:v>1.17</c:v>
                </c:pt>
                <c:pt idx="21">
                  <c:v>1.1399999999999999</c:v>
                </c:pt>
                <c:pt idx="22">
                  <c:v>1.1200000000000001</c:v>
                </c:pt>
                <c:pt idx="23">
                  <c:v>1.1000000000000001</c:v>
                </c:pt>
                <c:pt idx="24">
                  <c:v>1.1200000000000001</c:v>
                </c:pt>
                <c:pt idx="25">
                  <c:v>1.1100000000000001</c:v>
                </c:pt>
                <c:pt idx="26">
                  <c:v>1.08</c:v>
                </c:pt>
                <c:pt idx="27">
                  <c:v>1.08</c:v>
                </c:pt>
                <c:pt idx="28">
                  <c:v>1.1000000000000001</c:v>
                </c:pt>
                <c:pt idx="29">
                  <c:v>1.0900000000000001</c:v>
                </c:pt>
                <c:pt idx="30">
                  <c:v>1.1399999999999999</c:v>
                </c:pt>
                <c:pt idx="31">
                  <c:v>1.1499999999999999</c:v>
                </c:pt>
                <c:pt idx="32">
                  <c:v>1.21</c:v>
                </c:pt>
                <c:pt idx="33">
                  <c:v>1.1299999999999999</c:v>
                </c:pt>
                <c:pt idx="34">
                  <c:v>1.1599999999999999</c:v>
                </c:pt>
                <c:pt idx="35">
                  <c:v>1.22</c:v>
                </c:pt>
                <c:pt idx="36">
                  <c:v>1.22</c:v>
                </c:pt>
                <c:pt idx="37">
                  <c:v>1.18</c:v>
                </c:pt>
                <c:pt idx="38">
                  <c:v>1.28</c:v>
                </c:pt>
                <c:pt idx="39">
                  <c:v>1.54</c:v>
                </c:pt>
                <c:pt idx="40">
                  <c:v>1.71</c:v>
                </c:pt>
                <c:pt idx="41">
                  <c:v>2.08</c:v>
                </c:pt>
                <c:pt idx="42">
                  <c:v>2.37</c:v>
                </c:pt>
                <c:pt idx="43">
                  <c:v>2.5099999999999998</c:v>
                </c:pt>
                <c:pt idx="44">
                  <c:v>2.63</c:v>
                </c:pt>
                <c:pt idx="45">
                  <c:v>2.8</c:v>
                </c:pt>
                <c:pt idx="46">
                  <c:v>3.2</c:v>
                </c:pt>
                <c:pt idx="47">
                  <c:v>3.63</c:v>
                </c:pt>
                <c:pt idx="48">
                  <c:v>3.64</c:v>
                </c:pt>
                <c:pt idx="49">
                  <c:v>3.66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295-4596-B082-3F8E6E9C4537}"/>
            </c:ext>
          </c:extLst>
        </c:ser>
        <c:ser>
          <c:idx val="8"/>
          <c:order val="8"/>
          <c:tx>
            <c:strRef>
              <c:f>'Hypothekenzinssätze-Kreditvolum'!$Y$10</c:f>
              <c:strCache>
                <c:ptCount val="1"/>
                <c:pt idx="0">
                  <c:v>Effektivzinssatz (5-10 Jahre)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'Hypothekenzinssätze-Kreditvolum'!$Y$113:$Y$162</c:f>
              <c:numCache>
                <c:formatCode>General</c:formatCode>
                <c:ptCount val="50"/>
                <c:pt idx="0">
                  <c:v>1.64</c:v>
                </c:pt>
                <c:pt idx="1">
                  <c:v>1.65</c:v>
                </c:pt>
                <c:pt idx="2">
                  <c:v>1.56</c:v>
                </c:pt>
                <c:pt idx="3">
                  <c:v>1.51</c:v>
                </c:pt>
                <c:pt idx="4">
                  <c:v>1.47</c:v>
                </c:pt>
                <c:pt idx="5">
                  <c:v>1.39</c:v>
                </c:pt>
                <c:pt idx="6">
                  <c:v>1.35</c:v>
                </c:pt>
                <c:pt idx="7">
                  <c:v>1.3</c:v>
                </c:pt>
                <c:pt idx="8">
                  <c:v>1.17</c:v>
                </c:pt>
                <c:pt idx="9">
                  <c:v>1.08</c:v>
                </c:pt>
                <c:pt idx="10">
                  <c:v>1.06</c:v>
                </c:pt>
                <c:pt idx="11">
                  <c:v>1.03</c:v>
                </c:pt>
                <c:pt idx="12">
                  <c:v>1.07</c:v>
                </c:pt>
                <c:pt idx="13">
                  <c:v>1.07</c:v>
                </c:pt>
                <c:pt idx="14">
                  <c:v>1.04</c:v>
                </c:pt>
                <c:pt idx="15">
                  <c:v>0.98</c:v>
                </c:pt>
                <c:pt idx="16">
                  <c:v>1.03</c:v>
                </c:pt>
                <c:pt idx="17">
                  <c:v>1.05</c:v>
                </c:pt>
                <c:pt idx="18">
                  <c:v>1.1000000000000001</c:v>
                </c:pt>
                <c:pt idx="19">
                  <c:v>1.05</c:v>
                </c:pt>
                <c:pt idx="20">
                  <c:v>0.98</c:v>
                </c:pt>
                <c:pt idx="21">
                  <c:v>1</c:v>
                </c:pt>
                <c:pt idx="22">
                  <c:v>1</c:v>
                </c:pt>
                <c:pt idx="23">
                  <c:v>0.96</c:v>
                </c:pt>
                <c:pt idx="24">
                  <c:v>0.95</c:v>
                </c:pt>
                <c:pt idx="25">
                  <c:v>0.97</c:v>
                </c:pt>
                <c:pt idx="26">
                  <c:v>0.96</c:v>
                </c:pt>
                <c:pt idx="27">
                  <c:v>0.95</c:v>
                </c:pt>
                <c:pt idx="28">
                  <c:v>1</c:v>
                </c:pt>
                <c:pt idx="29">
                  <c:v>1.01</c:v>
                </c:pt>
                <c:pt idx="30">
                  <c:v>1.06</c:v>
                </c:pt>
                <c:pt idx="31">
                  <c:v>1.08</c:v>
                </c:pt>
                <c:pt idx="32">
                  <c:v>1.03</c:v>
                </c:pt>
                <c:pt idx="33">
                  <c:v>1.03</c:v>
                </c:pt>
                <c:pt idx="34">
                  <c:v>1.02</c:v>
                </c:pt>
                <c:pt idx="35">
                  <c:v>1.08</c:v>
                </c:pt>
                <c:pt idx="36">
                  <c:v>1.0900000000000001</c:v>
                </c:pt>
                <c:pt idx="37">
                  <c:v>1.1299999999999999</c:v>
                </c:pt>
                <c:pt idx="38">
                  <c:v>1.24</c:v>
                </c:pt>
                <c:pt idx="39">
                  <c:v>1.46</c:v>
                </c:pt>
                <c:pt idx="40">
                  <c:v>1.77</c:v>
                </c:pt>
                <c:pt idx="41">
                  <c:v>2.11</c:v>
                </c:pt>
                <c:pt idx="42">
                  <c:v>2.41</c:v>
                </c:pt>
                <c:pt idx="43">
                  <c:v>2.63</c:v>
                </c:pt>
                <c:pt idx="44">
                  <c:v>2.68</c:v>
                </c:pt>
                <c:pt idx="45">
                  <c:v>2.84</c:v>
                </c:pt>
                <c:pt idx="46">
                  <c:v>3.1</c:v>
                </c:pt>
                <c:pt idx="47">
                  <c:v>3.42</c:v>
                </c:pt>
                <c:pt idx="48">
                  <c:v>3.36</c:v>
                </c:pt>
                <c:pt idx="49">
                  <c:v>3.38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295-4596-B082-3F8E6E9C4537}"/>
            </c:ext>
          </c:extLst>
        </c:ser>
        <c:ser>
          <c:idx val="9"/>
          <c:order val="9"/>
          <c:tx>
            <c:strRef>
              <c:f>'Hypothekenzinssätze-Kreditvolum'!$Z$10</c:f>
              <c:strCache>
                <c:ptCount val="1"/>
                <c:pt idx="0">
                  <c:v>Effektivzinssatz (&gt;10 Jahre)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'Hypothekenzinssätze-Kreditvolum'!$O$113:$P$165</c:f>
              <c:multiLvlStrCache>
                <c:ptCount val="53"/>
                <c:lvl>
                  <c:pt idx="0">
                    <c:v>Dez.</c:v>
                  </c:pt>
                  <c:pt idx="1">
                    <c:v>Jan.</c:v>
                  </c:pt>
                  <c:pt idx="2">
                    <c:v>Febr.</c:v>
                  </c:pt>
                  <c:pt idx="3">
                    <c:v>März</c:v>
                  </c:pt>
                  <c:pt idx="4">
                    <c:v>Apr.</c:v>
                  </c:pt>
                  <c:pt idx="5">
                    <c:v>Mai</c:v>
                  </c:pt>
                  <c:pt idx="6">
                    <c:v>Juni</c:v>
                  </c:pt>
                  <c:pt idx="7">
                    <c:v>Juli</c:v>
                  </c:pt>
                  <c:pt idx="8">
                    <c:v>Aug.</c:v>
                  </c:pt>
                  <c:pt idx="9">
                    <c:v>Sept.</c:v>
                  </c:pt>
                  <c:pt idx="10">
                    <c:v>Okt.</c:v>
                  </c:pt>
                  <c:pt idx="11">
                    <c:v>Nov.</c:v>
                  </c:pt>
                  <c:pt idx="12">
                    <c:v>Dez.</c:v>
                  </c:pt>
                  <c:pt idx="13">
                    <c:v>Jan.</c:v>
                  </c:pt>
                  <c:pt idx="14">
                    <c:v>Febr.</c:v>
                  </c:pt>
                  <c:pt idx="15">
                    <c:v>März</c:v>
                  </c:pt>
                  <c:pt idx="16">
                    <c:v>Apr.</c:v>
                  </c:pt>
                  <c:pt idx="17">
                    <c:v>Mai</c:v>
                  </c:pt>
                  <c:pt idx="18">
                    <c:v>Juni</c:v>
                  </c:pt>
                  <c:pt idx="19">
                    <c:v>Juli</c:v>
                  </c:pt>
                  <c:pt idx="20">
                    <c:v>Aug.</c:v>
                  </c:pt>
                  <c:pt idx="21">
                    <c:v>Sept.</c:v>
                  </c:pt>
                  <c:pt idx="22">
                    <c:v>Okt.</c:v>
                  </c:pt>
                  <c:pt idx="23">
                    <c:v>Nov.</c:v>
                  </c:pt>
                  <c:pt idx="24">
                    <c:v>Dez.</c:v>
                  </c:pt>
                  <c:pt idx="25">
                    <c:v>Jan.</c:v>
                  </c:pt>
                  <c:pt idx="26">
                    <c:v>Febr.</c:v>
                  </c:pt>
                  <c:pt idx="27">
                    <c:v>März</c:v>
                  </c:pt>
                  <c:pt idx="28">
                    <c:v>Apr.</c:v>
                  </c:pt>
                  <c:pt idx="29">
                    <c:v>Mai</c:v>
                  </c:pt>
                  <c:pt idx="30">
                    <c:v>Juni</c:v>
                  </c:pt>
                  <c:pt idx="31">
                    <c:v>Juli</c:v>
                  </c:pt>
                  <c:pt idx="32">
                    <c:v>Aug.</c:v>
                  </c:pt>
                  <c:pt idx="33">
                    <c:v>Sept.</c:v>
                  </c:pt>
                  <c:pt idx="34">
                    <c:v>Okt.</c:v>
                  </c:pt>
                  <c:pt idx="35">
                    <c:v>Nov.</c:v>
                  </c:pt>
                  <c:pt idx="36">
                    <c:v>Dez.</c:v>
                  </c:pt>
                  <c:pt idx="37">
                    <c:v>Jan.</c:v>
                  </c:pt>
                  <c:pt idx="38">
                    <c:v>Febr.</c:v>
                  </c:pt>
                  <c:pt idx="39">
                    <c:v>März</c:v>
                  </c:pt>
                  <c:pt idx="40">
                    <c:v>Apr.</c:v>
                  </c:pt>
                  <c:pt idx="41">
                    <c:v>Mai</c:v>
                  </c:pt>
                  <c:pt idx="42">
                    <c:v>Juni</c:v>
                  </c:pt>
                  <c:pt idx="43">
                    <c:v>Juli</c:v>
                  </c:pt>
                  <c:pt idx="44">
                    <c:v>Aug.</c:v>
                  </c:pt>
                  <c:pt idx="45">
                    <c:v>Sept.</c:v>
                  </c:pt>
                  <c:pt idx="46">
                    <c:v>Okt.</c:v>
                  </c:pt>
                  <c:pt idx="47">
                    <c:v>Nov.</c:v>
                  </c:pt>
                  <c:pt idx="48">
                    <c:v>Dez.</c:v>
                  </c:pt>
                  <c:pt idx="49">
                    <c:v>Jan.</c:v>
                  </c:pt>
                  <c:pt idx="50">
                    <c:v>Febr.</c:v>
                  </c:pt>
                  <c:pt idx="51">
                    <c:v>März</c:v>
                  </c:pt>
                  <c:pt idx="52">
                    <c:v>Apr.</c:v>
                  </c:pt>
                </c:lvl>
                <c:lvl>
                  <c:pt idx="6">
                    <c:v>2019</c:v>
                  </c:pt>
                  <c:pt idx="18">
                    <c:v>2020</c:v>
                  </c:pt>
                  <c:pt idx="30">
                    <c:v>2021</c:v>
                  </c:pt>
                  <c:pt idx="42">
                    <c:v>2022</c:v>
                  </c:pt>
                  <c:pt idx="49">
                    <c:v>2023</c:v>
                  </c:pt>
                </c:lvl>
              </c:multiLvlStrCache>
            </c:multiLvlStrRef>
          </c:cat>
          <c:val>
            <c:numRef>
              <c:f>'Hypothekenzinssätze-Kreditvolum'!$Z$113:$Z$162</c:f>
              <c:numCache>
                <c:formatCode>General</c:formatCode>
                <c:ptCount val="50"/>
                <c:pt idx="0">
                  <c:v>1.93</c:v>
                </c:pt>
                <c:pt idx="1">
                  <c:v>1.96</c:v>
                </c:pt>
                <c:pt idx="2">
                  <c:v>1.84</c:v>
                </c:pt>
                <c:pt idx="3">
                  <c:v>1.77</c:v>
                </c:pt>
                <c:pt idx="4">
                  <c:v>1.71</c:v>
                </c:pt>
                <c:pt idx="5">
                  <c:v>1.65</c:v>
                </c:pt>
                <c:pt idx="6">
                  <c:v>1.59</c:v>
                </c:pt>
                <c:pt idx="7">
                  <c:v>1.48</c:v>
                </c:pt>
                <c:pt idx="8">
                  <c:v>1.35</c:v>
                </c:pt>
                <c:pt idx="9">
                  <c:v>1.21</c:v>
                </c:pt>
                <c:pt idx="10">
                  <c:v>1.2</c:v>
                </c:pt>
                <c:pt idx="11">
                  <c:v>1.22</c:v>
                </c:pt>
                <c:pt idx="12">
                  <c:v>1.19</c:v>
                </c:pt>
                <c:pt idx="13">
                  <c:v>1.3</c:v>
                </c:pt>
                <c:pt idx="14">
                  <c:v>1.19</c:v>
                </c:pt>
                <c:pt idx="15">
                  <c:v>1.1299999999999999</c:v>
                </c:pt>
                <c:pt idx="16">
                  <c:v>1.1399999999999999</c:v>
                </c:pt>
                <c:pt idx="17">
                  <c:v>1.22</c:v>
                </c:pt>
                <c:pt idx="18">
                  <c:v>1.25</c:v>
                </c:pt>
                <c:pt idx="19">
                  <c:v>1.23</c:v>
                </c:pt>
                <c:pt idx="20">
                  <c:v>1.17</c:v>
                </c:pt>
                <c:pt idx="21">
                  <c:v>1.1399999999999999</c:v>
                </c:pt>
                <c:pt idx="22">
                  <c:v>1.1399999999999999</c:v>
                </c:pt>
                <c:pt idx="23">
                  <c:v>1.1100000000000001</c:v>
                </c:pt>
                <c:pt idx="24">
                  <c:v>1.07</c:v>
                </c:pt>
                <c:pt idx="25">
                  <c:v>1.1399999999999999</c:v>
                </c:pt>
                <c:pt idx="26">
                  <c:v>1.1399999999999999</c:v>
                </c:pt>
                <c:pt idx="27">
                  <c:v>1.1399999999999999</c:v>
                </c:pt>
                <c:pt idx="28">
                  <c:v>1.18</c:v>
                </c:pt>
                <c:pt idx="29">
                  <c:v>1.25</c:v>
                </c:pt>
                <c:pt idx="30">
                  <c:v>1.29</c:v>
                </c:pt>
                <c:pt idx="31">
                  <c:v>1.33</c:v>
                </c:pt>
                <c:pt idx="32">
                  <c:v>1.25</c:v>
                </c:pt>
                <c:pt idx="33">
                  <c:v>1.24</c:v>
                </c:pt>
                <c:pt idx="34">
                  <c:v>1.25</c:v>
                </c:pt>
                <c:pt idx="35">
                  <c:v>1.29</c:v>
                </c:pt>
                <c:pt idx="36">
                  <c:v>1.31</c:v>
                </c:pt>
                <c:pt idx="37">
                  <c:v>1.33</c:v>
                </c:pt>
                <c:pt idx="38">
                  <c:v>1.43</c:v>
                </c:pt>
                <c:pt idx="39">
                  <c:v>1.64</c:v>
                </c:pt>
                <c:pt idx="40">
                  <c:v>1.96</c:v>
                </c:pt>
                <c:pt idx="41">
                  <c:v>2.34</c:v>
                </c:pt>
                <c:pt idx="42">
                  <c:v>2.67</c:v>
                </c:pt>
                <c:pt idx="43">
                  <c:v>2.91</c:v>
                </c:pt>
                <c:pt idx="44">
                  <c:v>2.92</c:v>
                </c:pt>
                <c:pt idx="45">
                  <c:v>3.05</c:v>
                </c:pt>
                <c:pt idx="46">
                  <c:v>3.31</c:v>
                </c:pt>
                <c:pt idx="47">
                  <c:v>3.57</c:v>
                </c:pt>
                <c:pt idx="48">
                  <c:v>3.42</c:v>
                </c:pt>
                <c:pt idx="49">
                  <c:v>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295-4596-B082-3F8E6E9C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9210352"/>
        <c:axId val="982214960"/>
      </c:lineChart>
      <c:catAx>
        <c:axId val="837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7210288"/>
        <c:crosses val="autoZero"/>
        <c:auto val="1"/>
        <c:lblAlgn val="ctr"/>
        <c:lblOffset val="100"/>
        <c:noMultiLvlLbl val="0"/>
      </c:catAx>
      <c:valAx>
        <c:axId val="8372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37211536"/>
        <c:crosses val="autoZero"/>
        <c:crossBetween val="between"/>
      </c:valAx>
      <c:valAx>
        <c:axId val="982214960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9210352"/>
        <c:crosses val="max"/>
        <c:crossBetween val="between"/>
      </c:valAx>
      <c:catAx>
        <c:axId val="9792103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822149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Hypothekenzinssätze_Diff!$Q$131:$Q$137</c:f>
              <c:strCache>
                <c:ptCount val="7"/>
                <c:pt idx="0">
                  <c:v>-0,26</c:v>
                </c:pt>
                <c:pt idx="1">
                  <c:v>-0,22</c:v>
                </c:pt>
                <c:pt idx="2">
                  <c:v>-0,16</c:v>
                </c:pt>
                <c:pt idx="3">
                  <c:v>-0,08</c:v>
                </c:pt>
                <c:pt idx="4">
                  <c:v>-0,06</c:v>
                </c:pt>
                <c:pt idx="5">
                  <c:v>-0,09</c:v>
                </c:pt>
                <c:pt idx="6">
                  <c:v>-0,12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Hypothekenzinssätze_Diff!$O$138:$P$233</c:f>
              <c:multiLvlStrCache>
                <c:ptCount val="96"/>
                <c:lvl>
                  <c:pt idx="0">
                    <c:v>Jan.</c:v>
                  </c:pt>
                  <c:pt idx="1">
                    <c:v>Febr.</c:v>
                  </c:pt>
                  <c:pt idx="2">
                    <c:v>März</c:v>
                  </c:pt>
                  <c:pt idx="3">
                    <c:v>Apr.</c:v>
                  </c:pt>
                  <c:pt idx="4">
                    <c:v>Mai</c:v>
                  </c:pt>
                  <c:pt idx="5">
                    <c:v>Juni</c:v>
                  </c:pt>
                  <c:pt idx="6">
                    <c:v>Juli</c:v>
                  </c:pt>
                  <c:pt idx="7">
                    <c:v>Aug.</c:v>
                  </c:pt>
                  <c:pt idx="8">
                    <c:v>Sept.</c:v>
                  </c:pt>
                  <c:pt idx="9">
                    <c:v>Okt.</c:v>
                  </c:pt>
                  <c:pt idx="10">
                    <c:v>Nov.</c:v>
                  </c:pt>
                  <c:pt idx="11">
                    <c:v>Dez.</c:v>
                  </c:pt>
                  <c:pt idx="12">
                    <c:v>Jan.</c:v>
                  </c:pt>
                  <c:pt idx="13">
                    <c:v>Febr.</c:v>
                  </c:pt>
                  <c:pt idx="14">
                    <c:v>März</c:v>
                  </c:pt>
                  <c:pt idx="15">
                    <c:v>Apr.</c:v>
                  </c:pt>
                  <c:pt idx="16">
                    <c:v>Mai</c:v>
                  </c:pt>
                  <c:pt idx="17">
                    <c:v>Juni</c:v>
                  </c:pt>
                  <c:pt idx="18">
                    <c:v>Juli</c:v>
                  </c:pt>
                  <c:pt idx="19">
                    <c:v>Aug.</c:v>
                  </c:pt>
                  <c:pt idx="20">
                    <c:v>Sept.</c:v>
                  </c:pt>
                  <c:pt idx="21">
                    <c:v>Okt.</c:v>
                  </c:pt>
                  <c:pt idx="22">
                    <c:v>Nov.</c:v>
                  </c:pt>
                  <c:pt idx="23">
                    <c:v>Dez.</c:v>
                  </c:pt>
                  <c:pt idx="24">
                    <c:v>Jan.</c:v>
                  </c:pt>
                  <c:pt idx="25">
                    <c:v>Febr.</c:v>
                  </c:pt>
                  <c:pt idx="26">
                    <c:v>März</c:v>
                  </c:pt>
                  <c:pt idx="27">
                    <c:v>Apr.</c:v>
                  </c:pt>
                  <c:pt idx="28">
                    <c:v>Mai</c:v>
                  </c:pt>
                  <c:pt idx="29">
                    <c:v>Juni</c:v>
                  </c:pt>
                  <c:pt idx="30">
                    <c:v>Juli</c:v>
                  </c:pt>
                  <c:pt idx="31">
                    <c:v>Aug.</c:v>
                  </c:pt>
                  <c:pt idx="32">
                    <c:v>Sept.</c:v>
                  </c:pt>
                  <c:pt idx="33">
                    <c:v>Okt.</c:v>
                  </c:pt>
                  <c:pt idx="34">
                    <c:v>Nov.</c:v>
                  </c:pt>
                  <c:pt idx="35">
                    <c:v>Dez.</c:v>
                  </c:pt>
                  <c:pt idx="36">
                    <c:v>Jan.</c:v>
                  </c:pt>
                  <c:pt idx="37">
                    <c:v>Febr.</c:v>
                  </c:pt>
                  <c:pt idx="38">
                    <c:v>März</c:v>
                  </c:pt>
                  <c:pt idx="39">
                    <c:v>Apr.</c:v>
                  </c:pt>
                  <c:pt idx="40">
                    <c:v>Mai</c:v>
                  </c:pt>
                  <c:pt idx="41">
                    <c:v>Juni</c:v>
                  </c:pt>
                  <c:pt idx="42">
                    <c:v>Juli</c:v>
                  </c:pt>
                  <c:pt idx="43">
                    <c:v>Aug.</c:v>
                  </c:pt>
                  <c:pt idx="44">
                    <c:v>Sept.</c:v>
                  </c:pt>
                  <c:pt idx="45">
                    <c:v>Okt.</c:v>
                  </c:pt>
                  <c:pt idx="46">
                    <c:v>Nov.</c:v>
                  </c:pt>
                  <c:pt idx="47">
                    <c:v>Dez.</c:v>
                  </c:pt>
                  <c:pt idx="48">
                    <c:v>Jan.</c:v>
                  </c:pt>
                  <c:pt idx="49">
                    <c:v>Febr.</c:v>
                  </c:pt>
                  <c:pt idx="50">
                    <c:v>März</c:v>
                  </c:pt>
                  <c:pt idx="51">
                    <c:v>Apr.</c:v>
                  </c:pt>
                  <c:pt idx="52">
                    <c:v>Mai</c:v>
                  </c:pt>
                  <c:pt idx="53">
                    <c:v>Juni</c:v>
                  </c:pt>
                  <c:pt idx="54">
                    <c:v>Juli</c:v>
                  </c:pt>
                  <c:pt idx="55">
                    <c:v>Aug.</c:v>
                  </c:pt>
                  <c:pt idx="56">
                    <c:v>Sept.</c:v>
                  </c:pt>
                  <c:pt idx="57">
                    <c:v>Okt.</c:v>
                  </c:pt>
                  <c:pt idx="58">
                    <c:v>Nov.</c:v>
                  </c:pt>
                  <c:pt idx="59">
                    <c:v>Dez.</c:v>
                  </c:pt>
                  <c:pt idx="60">
                    <c:v>Jan.</c:v>
                  </c:pt>
                  <c:pt idx="61">
                    <c:v>Febr.</c:v>
                  </c:pt>
                  <c:pt idx="62">
                    <c:v>März</c:v>
                  </c:pt>
                  <c:pt idx="63">
                    <c:v>Apr.</c:v>
                  </c:pt>
                  <c:pt idx="64">
                    <c:v>Mai</c:v>
                  </c:pt>
                  <c:pt idx="65">
                    <c:v>Juni</c:v>
                  </c:pt>
                  <c:pt idx="66">
                    <c:v>Juli</c:v>
                  </c:pt>
                  <c:pt idx="67">
                    <c:v>Aug.</c:v>
                  </c:pt>
                  <c:pt idx="68">
                    <c:v>Sept.</c:v>
                  </c:pt>
                  <c:pt idx="69">
                    <c:v>Okt.</c:v>
                  </c:pt>
                  <c:pt idx="70">
                    <c:v>Nov.</c:v>
                  </c:pt>
                  <c:pt idx="71">
                    <c:v>Dez.</c:v>
                  </c:pt>
                  <c:pt idx="72">
                    <c:v>Jan.</c:v>
                  </c:pt>
                  <c:pt idx="73">
                    <c:v>Febr.</c:v>
                  </c:pt>
                  <c:pt idx="74">
                    <c:v>März</c:v>
                  </c:pt>
                  <c:pt idx="75">
                    <c:v>Apr.</c:v>
                  </c:pt>
                  <c:pt idx="76">
                    <c:v>Mai</c:v>
                  </c:pt>
                  <c:pt idx="77">
                    <c:v>Juni</c:v>
                  </c:pt>
                  <c:pt idx="78">
                    <c:v>Juli</c:v>
                  </c:pt>
                  <c:pt idx="79">
                    <c:v>Aug.</c:v>
                  </c:pt>
                  <c:pt idx="80">
                    <c:v>Sept.</c:v>
                  </c:pt>
                  <c:pt idx="81">
                    <c:v>Okt.</c:v>
                  </c:pt>
                  <c:pt idx="82">
                    <c:v>Nov.</c:v>
                  </c:pt>
                  <c:pt idx="83">
                    <c:v>Dez.</c:v>
                  </c:pt>
                  <c:pt idx="84">
                    <c:v>Jan.</c:v>
                  </c:pt>
                  <c:pt idx="85">
                    <c:v>Febr.</c:v>
                  </c:pt>
                  <c:pt idx="86">
                    <c:v>März</c:v>
                  </c:pt>
                  <c:pt idx="87">
                    <c:v>Apr.</c:v>
                  </c:pt>
                  <c:pt idx="88">
                    <c:v>Mai</c:v>
                  </c:pt>
                  <c:pt idx="89">
                    <c:v>Juni</c:v>
                  </c:pt>
                  <c:pt idx="90">
                    <c:v>Juli</c:v>
                  </c:pt>
                  <c:pt idx="91">
                    <c:v>Aug.</c:v>
                  </c:pt>
                  <c:pt idx="92">
                    <c:v>Sept.</c:v>
                  </c:pt>
                  <c:pt idx="93">
                    <c:v>Okt.</c:v>
                  </c:pt>
                  <c:pt idx="94">
                    <c:v>Nov.</c:v>
                  </c:pt>
                  <c:pt idx="95">
                    <c:v>Dez.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  <c:pt idx="36">
                    <c:v>2024</c:v>
                  </c:pt>
                  <c:pt idx="48">
                    <c:v>2025</c:v>
                  </c:pt>
                  <c:pt idx="60">
                    <c:v>2026</c:v>
                  </c:pt>
                  <c:pt idx="72">
                    <c:v>2026</c:v>
                  </c:pt>
                  <c:pt idx="84">
                    <c:v>2027</c:v>
                  </c:pt>
                </c:lvl>
              </c:multiLvlStrCache>
            </c:multiLvlStrRef>
          </c:cat>
          <c:val>
            <c:numRef>
              <c:f>Hypothekenzinssätze_Diff!$Q$138:$Q$233</c:f>
              <c:numCache>
                <c:formatCode>General</c:formatCode>
                <c:ptCount val="96"/>
                <c:pt idx="0">
                  <c:v>-0.13000000000000012</c:v>
                </c:pt>
                <c:pt idx="1">
                  <c:v>-6.999999999999984E-2</c:v>
                </c:pt>
                <c:pt idx="2">
                  <c:v>-1.9999999999999796E-2</c:v>
                </c:pt>
                <c:pt idx="3">
                  <c:v>-1.0000000000000009E-2</c:v>
                </c:pt>
                <c:pt idx="4">
                  <c:v>-5.0000000000000044E-2</c:v>
                </c:pt>
                <c:pt idx="5">
                  <c:v>-3.0000000000000027E-2</c:v>
                </c:pt>
                <c:pt idx="6">
                  <c:v>3.0000000000000027E-2</c:v>
                </c:pt>
                <c:pt idx="7">
                  <c:v>5.0000000000000044E-2</c:v>
                </c:pt>
                <c:pt idx="8">
                  <c:v>6.0000000000000053E-2</c:v>
                </c:pt>
                <c:pt idx="9">
                  <c:v>6.0000000000000053E-2</c:v>
                </c:pt>
                <c:pt idx="10">
                  <c:v>0.12999999999999989</c:v>
                </c:pt>
                <c:pt idx="11">
                  <c:v>0.16999999999999993</c:v>
                </c:pt>
                <c:pt idx="12">
                  <c:v>0.15000000000000013</c:v>
                </c:pt>
                <c:pt idx="13">
                  <c:v>0.26</c:v>
                </c:pt>
                <c:pt idx="14">
                  <c:v>0.45999999999999996</c:v>
                </c:pt>
                <c:pt idx="15">
                  <c:v>0.71000000000000019</c:v>
                </c:pt>
                <c:pt idx="16">
                  <c:v>1.0100000000000002</c:v>
                </c:pt>
                <c:pt idx="17">
                  <c:v>1.2600000000000002</c:v>
                </c:pt>
                <c:pt idx="18">
                  <c:v>1.44</c:v>
                </c:pt>
                <c:pt idx="19">
                  <c:v>1.5300000000000002</c:v>
                </c:pt>
                <c:pt idx="20">
                  <c:v>1.7</c:v>
                </c:pt>
                <c:pt idx="21">
                  <c:v>1.95</c:v>
                </c:pt>
                <c:pt idx="22">
                  <c:v>2.2400000000000002</c:v>
                </c:pt>
                <c:pt idx="23">
                  <c:v>2.1800000000000002</c:v>
                </c:pt>
                <c:pt idx="24">
                  <c:v>2.2299999999999995</c:v>
                </c:pt>
                <c:pt idx="25">
                  <c:v>2.27</c:v>
                </c:pt>
                <c:pt idx="26">
                  <c:v>2.17</c:v>
                </c:pt>
                <c:pt idx="27">
                  <c:v>1.93</c:v>
                </c:pt>
                <c:pt idx="28">
                  <c:v>1.6199999999999997</c:v>
                </c:pt>
                <c:pt idx="29">
                  <c:v>1.3599999999999999</c:v>
                </c:pt>
                <c:pt idx="30">
                  <c:v>1.19</c:v>
                </c:pt>
                <c:pt idx="31">
                  <c:v>1.2199999999999998</c:v>
                </c:pt>
                <c:pt idx="32">
                  <c:v>1.0300000000000002</c:v>
                </c:pt>
                <c:pt idx="33">
                  <c:v>0.85999999999999988</c:v>
                </c:pt>
                <c:pt idx="34">
                  <c:v>0.54999999999999938</c:v>
                </c:pt>
                <c:pt idx="35">
                  <c:v>0.42999999999999972</c:v>
                </c:pt>
                <c:pt idx="36">
                  <c:v>0.18000000000000016</c:v>
                </c:pt>
                <c:pt idx="37">
                  <c:v>6.0000000000000053E-2</c:v>
                </c:pt>
                <c:pt idx="38">
                  <c:v>-8.0000000000000071E-2</c:v>
                </c:pt>
                <c:pt idx="39">
                  <c:v>-4.9999999999999822E-2</c:v>
                </c:pt>
                <c:pt idx="40">
                  <c:v>-4.9999999999999822E-2</c:v>
                </c:pt>
                <c:pt idx="41">
                  <c:v>-7.0000000000000284E-2</c:v>
                </c:pt>
                <c:pt idx="42">
                  <c:v>-0.10999999999999988</c:v>
                </c:pt>
                <c:pt idx="43">
                  <c:v>-0.27</c:v>
                </c:pt>
                <c:pt idx="44">
                  <c:v>-0.36000000000000032</c:v>
                </c:pt>
                <c:pt idx="45">
                  <c:v>-0.50999999999999979</c:v>
                </c:pt>
                <c:pt idx="46">
                  <c:v>-0.60999999999999943</c:v>
                </c:pt>
                <c:pt idx="47">
                  <c:v>-0.44999999999999973</c:v>
                </c:pt>
                <c:pt idx="48">
                  <c:v>8.0000000000000071E-2</c:v>
                </c:pt>
                <c:pt idx="49">
                  <c:v>6.999999999999984E-2</c:v>
                </c:pt>
                <c:pt idx="50">
                  <c:v>0.10999999999999988</c:v>
                </c:pt>
                <c:pt idx="51">
                  <c:v>2.9999999999999805E-2</c:v>
                </c:pt>
                <c:pt idx="52">
                  <c:v>0</c:v>
                </c:pt>
                <c:pt idx="53">
                  <c:v>-9.9999999999997868E-3</c:v>
                </c:pt>
                <c:pt idx="54">
                  <c:v>0</c:v>
                </c:pt>
                <c:pt idx="55">
                  <c:v>8.0000000000000071E-2</c:v>
                </c:pt>
                <c:pt idx="56">
                  <c:v>0.20000000000000018</c:v>
                </c:pt>
                <c:pt idx="57">
                  <c:v>0.27</c:v>
                </c:pt>
                <c:pt idx="58">
                  <c:v>0.35999999999999988</c:v>
                </c:pt>
                <c:pt idx="59">
                  <c:v>0.35999999999999988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3-4C2A-994C-F392DF975DC6}"/>
            </c:ext>
          </c:extLst>
        </c:ser>
        <c:ser>
          <c:idx val="1"/>
          <c:order val="1"/>
          <c:tx>
            <c:strRef>
              <c:f>Hypothekenzinssätze_Diff!$R$131:$R$137</c:f>
              <c:strCache>
                <c:ptCount val="7"/>
                <c:pt idx="0">
                  <c:v>-0,18</c:v>
                </c:pt>
                <c:pt idx="1">
                  <c:v>-0,46</c:v>
                </c:pt>
                <c:pt idx="2">
                  <c:v>-0,54</c:v>
                </c:pt>
                <c:pt idx="3">
                  <c:v>-0,6</c:v>
                </c:pt>
                <c:pt idx="4">
                  <c:v>-0,59</c:v>
                </c:pt>
                <c:pt idx="5">
                  <c:v>-0,59</c:v>
                </c:pt>
                <c:pt idx="6">
                  <c:v>-0,51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Hypothekenzinssätze_Diff!$O$138:$P$233</c:f>
              <c:multiLvlStrCache>
                <c:ptCount val="96"/>
                <c:lvl>
                  <c:pt idx="0">
                    <c:v>Jan.</c:v>
                  </c:pt>
                  <c:pt idx="1">
                    <c:v>Febr.</c:v>
                  </c:pt>
                  <c:pt idx="2">
                    <c:v>März</c:v>
                  </c:pt>
                  <c:pt idx="3">
                    <c:v>Apr.</c:v>
                  </c:pt>
                  <c:pt idx="4">
                    <c:v>Mai</c:v>
                  </c:pt>
                  <c:pt idx="5">
                    <c:v>Juni</c:v>
                  </c:pt>
                  <c:pt idx="6">
                    <c:v>Juli</c:v>
                  </c:pt>
                  <c:pt idx="7">
                    <c:v>Aug.</c:v>
                  </c:pt>
                  <c:pt idx="8">
                    <c:v>Sept.</c:v>
                  </c:pt>
                  <c:pt idx="9">
                    <c:v>Okt.</c:v>
                  </c:pt>
                  <c:pt idx="10">
                    <c:v>Nov.</c:v>
                  </c:pt>
                  <c:pt idx="11">
                    <c:v>Dez.</c:v>
                  </c:pt>
                  <c:pt idx="12">
                    <c:v>Jan.</c:v>
                  </c:pt>
                  <c:pt idx="13">
                    <c:v>Febr.</c:v>
                  </c:pt>
                  <c:pt idx="14">
                    <c:v>März</c:v>
                  </c:pt>
                  <c:pt idx="15">
                    <c:v>Apr.</c:v>
                  </c:pt>
                  <c:pt idx="16">
                    <c:v>Mai</c:v>
                  </c:pt>
                  <c:pt idx="17">
                    <c:v>Juni</c:v>
                  </c:pt>
                  <c:pt idx="18">
                    <c:v>Juli</c:v>
                  </c:pt>
                  <c:pt idx="19">
                    <c:v>Aug.</c:v>
                  </c:pt>
                  <c:pt idx="20">
                    <c:v>Sept.</c:v>
                  </c:pt>
                  <c:pt idx="21">
                    <c:v>Okt.</c:v>
                  </c:pt>
                  <c:pt idx="22">
                    <c:v>Nov.</c:v>
                  </c:pt>
                  <c:pt idx="23">
                    <c:v>Dez.</c:v>
                  </c:pt>
                  <c:pt idx="24">
                    <c:v>Jan.</c:v>
                  </c:pt>
                  <c:pt idx="25">
                    <c:v>Febr.</c:v>
                  </c:pt>
                  <c:pt idx="26">
                    <c:v>März</c:v>
                  </c:pt>
                  <c:pt idx="27">
                    <c:v>Apr.</c:v>
                  </c:pt>
                  <c:pt idx="28">
                    <c:v>Mai</c:v>
                  </c:pt>
                  <c:pt idx="29">
                    <c:v>Juni</c:v>
                  </c:pt>
                  <c:pt idx="30">
                    <c:v>Juli</c:v>
                  </c:pt>
                  <c:pt idx="31">
                    <c:v>Aug.</c:v>
                  </c:pt>
                  <c:pt idx="32">
                    <c:v>Sept.</c:v>
                  </c:pt>
                  <c:pt idx="33">
                    <c:v>Okt.</c:v>
                  </c:pt>
                  <c:pt idx="34">
                    <c:v>Nov.</c:v>
                  </c:pt>
                  <c:pt idx="35">
                    <c:v>Dez.</c:v>
                  </c:pt>
                  <c:pt idx="36">
                    <c:v>Jan.</c:v>
                  </c:pt>
                  <c:pt idx="37">
                    <c:v>Febr.</c:v>
                  </c:pt>
                  <c:pt idx="38">
                    <c:v>März</c:v>
                  </c:pt>
                  <c:pt idx="39">
                    <c:v>Apr.</c:v>
                  </c:pt>
                  <c:pt idx="40">
                    <c:v>Mai</c:v>
                  </c:pt>
                  <c:pt idx="41">
                    <c:v>Juni</c:v>
                  </c:pt>
                  <c:pt idx="42">
                    <c:v>Juli</c:v>
                  </c:pt>
                  <c:pt idx="43">
                    <c:v>Aug.</c:v>
                  </c:pt>
                  <c:pt idx="44">
                    <c:v>Sept.</c:v>
                  </c:pt>
                  <c:pt idx="45">
                    <c:v>Okt.</c:v>
                  </c:pt>
                  <c:pt idx="46">
                    <c:v>Nov.</c:v>
                  </c:pt>
                  <c:pt idx="47">
                    <c:v>Dez.</c:v>
                  </c:pt>
                  <c:pt idx="48">
                    <c:v>Jan.</c:v>
                  </c:pt>
                  <c:pt idx="49">
                    <c:v>Febr.</c:v>
                  </c:pt>
                  <c:pt idx="50">
                    <c:v>März</c:v>
                  </c:pt>
                  <c:pt idx="51">
                    <c:v>Apr.</c:v>
                  </c:pt>
                  <c:pt idx="52">
                    <c:v>Mai</c:v>
                  </c:pt>
                  <c:pt idx="53">
                    <c:v>Juni</c:v>
                  </c:pt>
                  <c:pt idx="54">
                    <c:v>Juli</c:v>
                  </c:pt>
                  <c:pt idx="55">
                    <c:v>Aug.</c:v>
                  </c:pt>
                  <c:pt idx="56">
                    <c:v>Sept.</c:v>
                  </c:pt>
                  <c:pt idx="57">
                    <c:v>Okt.</c:v>
                  </c:pt>
                  <c:pt idx="58">
                    <c:v>Nov.</c:v>
                  </c:pt>
                  <c:pt idx="59">
                    <c:v>Dez.</c:v>
                  </c:pt>
                  <c:pt idx="60">
                    <c:v>Jan.</c:v>
                  </c:pt>
                  <c:pt idx="61">
                    <c:v>Febr.</c:v>
                  </c:pt>
                  <c:pt idx="62">
                    <c:v>März</c:v>
                  </c:pt>
                  <c:pt idx="63">
                    <c:v>Apr.</c:v>
                  </c:pt>
                  <c:pt idx="64">
                    <c:v>Mai</c:v>
                  </c:pt>
                  <c:pt idx="65">
                    <c:v>Juni</c:v>
                  </c:pt>
                  <c:pt idx="66">
                    <c:v>Juli</c:v>
                  </c:pt>
                  <c:pt idx="67">
                    <c:v>Aug.</c:v>
                  </c:pt>
                  <c:pt idx="68">
                    <c:v>Sept.</c:v>
                  </c:pt>
                  <c:pt idx="69">
                    <c:v>Okt.</c:v>
                  </c:pt>
                  <c:pt idx="70">
                    <c:v>Nov.</c:v>
                  </c:pt>
                  <c:pt idx="71">
                    <c:v>Dez.</c:v>
                  </c:pt>
                  <c:pt idx="72">
                    <c:v>Jan.</c:v>
                  </c:pt>
                  <c:pt idx="73">
                    <c:v>Febr.</c:v>
                  </c:pt>
                  <c:pt idx="74">
                    <c:v>März</c:v>
                  </c:pt>
                  <c:pt idx="75">
                    <c:v>Apr.</c:v>
                  </c:pt>
                  <c:pt idx="76">
                    <c:v>Mai</c:v>
                  </c:pt>
                  <c:pt idx="77">
                    <c:v>Juni</c:v>
                  </c:pt>
                  <c:pt idx="78">
                    <c:v>Juli</c:v>
                  </c:pt>
                  <c:pt idx="79">
                    <c:v>Aug.</c:v>
                  </c:pt>
                  <c:pt idx="80">
                    <c:v>Sept.</c:v>
                  </c:pt>
                  <c:pt idx="81">
                    <c:v>Okt.</c:v>
                  </c:pt>
                  <c:pt idx="82">
                    <c:v>Nov.</c:v>
                  </c:pt>
                  <c:pt idx="83">
                    <c:v>Dez.</c:v>
                  </c:pt>
                  <c:pt idx="84">
                    <c:v>Jan.</c:v>
                  </c:pt>
                  <c:pt idx="85">
                    <c:v>Febr.</c:v>
                  </c:pt>
                  <c:pt idx="86">
                    <c:v>März</c:v>
                  </c:pt>
                  <c:pt idx="87">
                    <c:v>Apr.</c:v>
                  </c:pt>
                  <c:pt idx="88">
                    <c:v>Mai</c:v>
                  </c:pt>
                  <c:pt idx="89">
                    <c:v>Juni</c:v>
                  </c:pt>
                  <c:pt idx="90">
                    <c:v>Juli</c:v>
                  </c:pt>
                  <c:pt idx="91">
                    <c:v>Aug.</c:v>
                  </c:pt>
                  <c:pt idx="92">
                    <c:v>Sept.</c:v>
                  </c:pt>
                  <c:pt idx="93">
                    <c:v>Okt.</c:v>
                  </c:pt>
                  <c:pt idx="94">
                    <c:v>Nov.</c:v>
                  </c:pt>
                  <c:pt idx="95">
                    <c:v>Dez.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  <c:pt idx="36">
                    <c:v>2024</c:v>
                  </c:pt>
                  <c:pt idx="48">
                    <c:v>2025</c:v>
                  </c:pt>
                  <c:pt idx="60">
                    <c:v>2026</c:v>
                  </c:pt>
                  <c:pt idx="72">
                    <c:v>2026</c:v>
                  </c:pt>
                  <c:pt idx="84">
                    <c:v>2027</c:v>
                  </c:pt>
                </c:lvl>
              </c:multiLvlStrCache>
            </c:multiLvlStrRef>
          </c:cat>
          <c:val>
            <c:numRef>
              <c:f>Hypothekenzinssätze_Diff!$R$138:$R$233</c:f>
              <c:numCache>
                <c:formatCode>General</c:formatCode>
                <c:ptCount val="96"/>
                <c:pt idx="0">
                  <c:v>-0.51</c:v>
                </c:pt>
                <c:pt idx="1">
                  <c:v>-0.54</c:v>
                </c:pt>
                <c:pt idx="2">
                  <c:v>-0.54999999999999982</c:v>
                </c:pt>
                <c:pt idx="3">
                  <c:v>-0.42999999999999994</c:v>
                </c:pt>
                <c:pt idx="4">
                  <c:v>-0.43999999999999995</c:v>
                </c:pt>
                <c:pt idx="5">
                  <c:v>-0.41000000000000014</c:v>
                </c:pt>
                <c:pt idx="6">
                  <c:v>-0.3600000000000001</c:v>
                </c:pt>
                <c:pt idx="7">
                  <c:v>-0.25</c:v>
                </c:pt>
                <c:pt idx="8">
                  <c:v>-0.33000000000000007</c:v>
                </c:pt>
                <c:pt idx="9">
                  <c:v>-0.27</c:v>
                </c:pt>
                <c:pt idx="10">
                  <c:v>-0.26</c:v>
                </c:pt>
                <c:pt idx="11">
                  <c:v>-0.33000000000000007</c:v>
                </c:pt>
                <c:pt idx="12">
                  <c:v>-0.32000000000000006</c:v>
                </c:pt>
                <c:pt idx="13">
                  <c:v>-0.21999999999999997</c:v>
                </c:pt>
                <c:pt idx="14">
                  <c:v>1.0000000000000009E-2</c:v>
                </c:pt>
                <c:pt idx="15">
                  <c:v>0.17999999999999994</c:v>
                </c:pt>
                <c:pt idx="16">
                  <c:v>0.49</c:v>
                </c:pt>
                <c:pt idx="17">
                  <c:v>0.84000000000000008</c:v>
                </c:pt>
                <c:pt idx="18">
                  <c:v>0.97999999999999976</c:v>
                </c:pt>
                <c:pt idx="19">
                  <c:v>0.75999999999999979</c:v>
                </c:pt>
                <c:pt idx="20">
                  <c:v>1.2699999999999998</c:v>
                </c:pt>
                <c:pt idx="21">
                  <c:v>1.6700000000000002</c:v>
                </c:pt>
                <c:pt idx="22">
                  <c:v>2.0999999999999996</c:v>
                </c:pt>
                <c:pt idx="23">
                  <c:v>2.13</c:v>
                </c:pt>
                <c:pt idx="24">
                  <c:v>2.09</c:v>
                </c:pt>
                <c:pt idx="25">
                  <c:v>2.3099999999999996</c:v>
                </c:pt>
                <c:pt idx="26">
                  <c:v>2.4399999999999995</c:v>
                </c:pt>
                <c:pt idx="27">
                  <c:v>2.4699999999999998</c:v>
                </c:pt>
                <c:pt idx="28">
                  <c:v>2.59</c:v>
                </c:pt>
                <c:pt idx="29">
                  <c:v>2.5199999999999996</c:v>
                </c:pt>
                <c:pt idx="30">
                  <c:v>2.6</c:v>
                </c:pt>
                <c:pt idx="31">
                  <c:v>2.75</c:v>
                </c:pt>
                <c:pt idx="32">
                  <c:v>2.8100000000000005</c:v>
                </c:pt>
                <c:pt idx="33">
                  <c:v>2.87</c:v>
                </c:pt>
                <c:pt idx="34">
                  <c:v>2.92</c:v>
                </c:pt>
                <c:pt idx="35">
                  <c:v>2.8</c:v>
                </c:pt>
                <c:pt idx="36">
                  <c:v>2.46</c:v>
                </c:pt>
                <c:pt idx="37">
                  <c:v>2.37</c:v>
                </c:pt>
                <c:pt idx="38">
                  <c:v>2.4800000000000004</c:v>
                </c:pt>
                <c:pt idx="39">
                  <c:v>2.48</c:v>
                </c:pt>
                <c:pt idx="40">
                  <c:v>2.67</c:v>
                </c:pt>
                <c:pt idx="41">
                  <c:v>2.75</c:v>
                </c:pt>
                <c:pt idx="42">
                  <c:v>2.7300000000000004</c:v>
                </c:pt>
                <c:pt idx="43">
                  <c:v>2.66</c:v>
                </c:pt>
                <c:pt idx="44">
                  <c:v>2.5100000000000002</c:v>
                </c:pt>
                <c:pt idx="45">
                  <c:v>2.4699999999999998</c:v>
                </c:pt>
                <c:pt idx="46">
                  <c:v>2.3899999999999997</c:v>
                </c:pt>
                <c:pt idx="47">
                  <c:v>2.33</c:v>
                </c:pt>
                <c:pt idx="48">
                  <c:v>2.83</c:v>
                </c:pt>
                <c:pt idx="49">
                  <c:v>2.83</c:v>
                </c:pt>
                <c:pt idx="50">
                  <c:v>2.8200000000000003</c:v>
                </c:pt>
                <c:pt idx="51">
                  <c:v>2.7600000000000002</c:v>
                </c:pt>
                <c:pt idx="52">
                  <c:v>2.66</c:v>
                </c:pt>
                <c:pt idx="53">
                  <c:v>2.5600000000000005</c:v>
                </c:pt>
                <c:pt idx="54">
                  <c:v>2.74</c:v>
                </c:pt>
                <c:pt idx="55">
                  <c:v>2.8000000000000003</c:v>
                </c:pt>
                <c:pt idx="56">
                  <c:v>2.83</c:v>
                </c:pt>
                <c:pt idx="57">
                  <c:v>2.85</c:v>
                </c:pt>
                <c:pt idx="58">
                  <c:v>2.87</c:v>
                </c:pt>
                <c:pt idx="59">
                  <c:v>2.85</c:v>
                </c:pt>
                <c:pt idx="60">
                  <c:v>2.8600000000000003</c:v>
                </c:pt>
                <c:pt idx="61">
                  <c:v>2.89</c:v>
                </c:pt>
                <c:pt idx="62">
                  <c:v>2.89</c:v>
                </c:pt>
                <c:pt idx="63">
                  <c:v>2.87</c:v>
                </c:pt>
                <c:pt idx="64">
                  <c:v>2.88</c:v>
                </c:pt>
                <c:pt idx="65">
                  <c:v>2.83</c:v>
                </c:pt>
                <c:pt idx="66">
                  <c:v>2.8200000000000003</c:v>
                </c:pt>
                <c:pt idx="67">
                  <c:v>2.7600000000000002</c:v>
                </c:pt>
                <c:pt idx="68">
                  <c:v>2.8400000000000003</c:v>
                </c:pt>
                <c:pt idx="69">
                  <c:v>2.8100000000000005</c:v>
                </c:pt>
                <c:pt idx="70">
                  <c:v>2.75</c:v>
                </c:pt>
                <c:pt idx="71">
                  <c:v>2.75</c:v>
                </c:pt>
                <c:pt idx="72">
                  <c:v>2.79</c:v>
                </c:pt>
                <c:pt idx="73">
                  <c:v>2.6900000000000004</c:v>
                </c:pt>
                <c:pt idx="74">
                  <c:v>2.4300000000000002</c:v>
                </c:pt>
                <c:pt idx="75">
                  <c:v>2.2600000000000002</c:v>
                </c:pt>
                <c:pt idx="76">
                  <c:v>1.8900000000000001</c:v>
                </c:pt>
                <c:pt idx="77">
                  <c:v>1.6</c:v>
                </c:pt>
                <c:pt idx="78">
                  <c:v>1.4600000000000004</c:v>
                </c:pt>
                <c:pt idx="79">
                  <c:v>1.3400000000000003</c:v>
                </c:pt>
                <c:pt idx="80">
                  <c:v>1.1700000000000004</c:v>
                </c:pt>
                <c:pt idx="81">
                  <c:v>0.77</c:v>
                </c:pt>
                <c:pt idx="82">
                  <c:v>0.3400000000000003</c:v>
                </c:pt>
                <c:pt idx="83">
                  <c:v>0.33000000000000007</c:v>
                </c:pt>
                <c:pt idx="84">
                  <c:v>0.31000000000000005</c:v>
                </c:pt>
                <c:pt idx="85">
                  <c:v>0.13000000000000034</c:v>
                </c:pt>
                <c:pt idx="86">
                  <c:v>-7.9999999999999627E-2</c:v>
                </c:pt>
                <c:pt idx="87">
                  <c:v>-4.9999999999999378E-2</c:v>
                </c:pt>
                <c:pt idx="88">
                  <c:v>-0.16999999999999948</c:v>
                </c:pt>
                <c:pt idx="89">
                  <c:v>-0.1599999999999997</c:v>
                </c:pt>
                <c:pt idx="90">
                  <c:v>-0.22999999999999998</c:v>
                </c:pt>
                <c:pt idx="91">
                  <c:v>-0.31999999999999984</c:v>
                </c:pt>
                <c:pt idx="92">
                  <c:v>-0.35000000000000009</c:v>
                </c:pt>
                <c:pt idx="93">
                  <c:v>-0.4099999999999997</c:v>
                </c:pt>
                <c:pt idx="94">
                  <c:v>-0.48</c:v>
                </c:pt>
                <c:pt idx="95">
                  <c:v>-0.31999999999999984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33-4C2A-994C-F392DF975DC6}"/>
            </c:ext>
          </c:extLst>
        </c:ser>
        <c:ser>
          <c:idx val="2"/>
          <c:order val="2"/>
          <c:tx>
            <c:strRef>
              <c:f>Hypothekenzinssätze_Diff!$S$131:$S$137</c:f>
              <c:strCache>
                <c:ptCount val="7"/>
                <c:pt idx="0">
                  <c:v>-2,7</c:v>
                </c:pt>
                <c:pt idx="1">
                  <c:v>-2,71</c:v>
                </c:pt>
                <c:pt idx="2">
                  <c:v>-2,74</c:v>
                </c:pt>
                <c:pt idx="3">
                  <c:v>-2,59</c:v>
                </c:pt>
                <c:pt idx="4">
                  <c:v>-2,52</c:v>
                </c:pt>
                <c:pt idx="5">
                  <c:v>-2,58</c:v>
                </c:pt>
                <c:pt idx="6">
                  <c:v>-2,69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Hypothekenzinssätze_Diff!$O$138:$P$233</c:f>
              <c:multiLvlStrCache>
                <c:ptCount val="96"/>
                <c:lvl>
                  <c:pt idx="0">
                    <c:v>Jan.</c:v>
                  </c:pt>
                  <c:pt idx="1">
                    <c:v>Febr.</c:v>
                  </c:pt>
                  <c:pt idx="2">
                    <c:v>März</c:v>
                  </c:pt>
                  <c:pt idx="3">
                    <c:v>Apr.</c:v>
                  </c:pt>
                  <c:pt idx="4">
                    <c:v>Mai</c:v>
                  </c:pt>
                  <c:pt idx="5">
                    <c:v>Juni</c:v>
                  </c:pt>
                  <c:pt idx="6">
                    <c:v>Juli</c:v>
                  </c:pt>
                  <c:pt idx="7">
                    <c:v>Aug.</c:v>
                  </c:pt>
                  <c:pt idx="8">
                    <c:v>Sept.</c:v>
                  </c:pt>
                  <c:pt idx="9">
                    <c:v>Okt.</c:v>
                  </c:pt>
                  <c:pt idx="10">
                    <c:v>Nov.</c:v>
                  </c:pt>
                  <c:pt idx="11">
                    <c:v>Dez.</c:v>
                  </c:pt>
                  <c:pt idx="12">
                    <c:v>Jan.</c:v>
                  </c:pt>
                  <c:pt idx="13">
                    <c:v>Febr.</c:v>
                  </c:pt>
                  <c:pt idx="14">
                    <c:v>März</c:v>
                  </c:pt>
                  <c:pt idx="15">
                    <c:v>Apr.</c:v>
                  </c:pt>
                  <c:pt idx="16">
                    <c:v>Mai</c:v>
                  </c:pt>
                  <c:pt idx="17">
                    <c:v>Juni</c:v>
                  </c:pt>
                  <c:pt idx="18">
                    <c:v>Juli</c:v>
                  </c:pt>
                  <c:pt idx="19">
                    <c:v>Aug.</c:v>
                  </c:pt>
                  <c:pt idx="20">
                    <c:v>Sept.</c:v>
                  </c:pt>
                  <c:pt idx="21">
                    <c:v>Okt.</c:v>
                  </c:pt>
                  <c:pt idx="22">
                    <c:v>Nov.</c:v>
                  </c:pt>
                  <c:pt idx="23">
                    <c:v>Dez.</c:v>
                  </c:pt>
                  <c:pt idx="24">
                    <c:v>Jan.</c:v>
                  </c:pt>
                  <c:pt idx="25">
                    <c:v>Febr.</c:v>
                  </c:pt>
                  <c:pt idx="26">
                    <c:v>März</c:v>
                  </c:pt>
                  <c:pt idx="27">
                    <c:v>Apr.</c:v>
                  </c:pt>
                  <c:pt idx="28">
                    <c:v>Mai</c:v>
                  </c:pt>
                  <c:pt idx="29">
                    <c:v>Juni</c:v>
                  </c:pt>
                  <c:pt idx="30">
                    <c:v>Juli</c:v>
                  </c:pt>
                  <c:pt idx="31">
                    <c:v>Aug.</c:v>
                  </c:pt>
                  <c:pt idx="32">
                    <c:v>Sept.</c:v>
                  </c:pt>
                  <c:pt idx="33">
                    <c:v>Okt.</c:v>
                  </c:pt>
                  <c:pt idx="34">
                    <c:v>Nov.</c:v>
                  </c:pt>
                  <c:pt idx="35">
                    <c:v>Dez.</c:v>
                  </c:pt>
                  <c:pt idx="36">
                    <c:v>Jan.</c:v>
                  </c:pt>
                  <c:pt idx="37">
                    <c:v>Febr.</c:v>
                  </c:pt>
                  <c:pt idx="38">
                    <c:v>März</c:v>
                  </c:pt>
                  <c:pt idx="39">
                    <c:v>Apr.</c:v>
                  </c:pt>
                  <c:pt idx="40">
                    <c:v>Mai</c:v>
                  </c:pt>
                  <c:pt idx="41">
                    <c:v>Juni</c:v>
                  </c:pt>
                  <c:pt idx="42">
                    <c:v>Juli</c:v>
                  </c:pt>
                  <c:pt idx="43">
                    <c:v>Aug.</c:v>
                  </c:pt>
                  <c:pt idx="44">
                    <c:v>Sept.</c:v>
                  </c:pt>
                  <c:pt idx="45">
                    <c:v>Okt.</c:v>
                  </c:pt>
                  <c:pt idx="46">
                    <c:v>Nov.</c:v>
                  </c:pt>
                  <c:pt idx="47">
                    <c:v>Dez.</c:v>
                  </c:pt>
                  <c:pt idx="48">
                    <c:v>Jan.</c:v>
                  </c:pt>
                  <c:pt idx="49">
                    <c:v>Febr.</c:v>
                  </c:pt>
                  <c:pt idx="50">
                    <c:v>März</c:v>
                  </c:pt>
                  <c:pt idx="51">
                    <c:v>Apr.</c:v>
                  </c:pt>
                  <c:pt idx="52">
                    <c:v>Mai</c:v>
                  </c:pt>
                  <c:pt idx="53">
                    <c:v>Juni</c:v>
                  </c:pt>
                  <c:pt idx="54">
                    <c:v>Juli</c:v>
                  </c:pt>
                  <c:pt idx="55">
                    <c:v>Aug.</c:v>
                  </c:pt>
                  <c:pt idx="56">
                    <c:v>Sept.</c:v>
                  </c:pt>
                  <c:pt idx="57">
                    <c:v>Okt.</c:v>
                  </c:pt>
                  <c:pt idx="58">
                    <c:v>Nov.</c:v>
                  </c:pt>
                  <c:pt idx="59">
                    <c:v>Dez.</c:v>
                  </c:pt>
                  <c:pt idx="60">
                    <c:v>Jan.</c:v>
                  </c:pt>
                  <c:pt idx="61">
                    <c:v>Febr.</c:v>
                  </c:pt>
                  <c:pt idx="62">
                    <c:v>März</c:v>
                  </c:pt>
                  <c:pt idx="63">
                    <c:v>Apr.</c:v>
                  </c:pt>
                  <c:pt idx="64">
                    <c:v>Mai</c:v>
                  </c:pt>
                  <c:pt idx="65">
                    <c:v>Juni</c:v>
                  </c:pt>
                  <c:pt idx="66">
                    <c:v>Juli</c:v>
                  </c:pt>
                  <c:pt idx="67">
                    <c:v>Aug.</c:v>
                  </c:pt>
                  <c:pt idx="68">
                    <c:v>Sept.</c:v>
                  </c:pt>
                  <c:pt idx="69">
                    <c:v>Okt.</c:v>
                  </c:pt>
                  <c:pt idx="70">
                    <c:v>Nov.</c:v>
                  </c:pt>
                  <c:pt idx="71">
                    <c:v>Dez.</c:v>
                  </c:pt>
                  <c:pt idx="72">
                    <c:v>Jan.</c:v>
                  </c:pt>
                  <c:pt idx="73">
                    <c:v>Febr.</c:v>
                  </c:pt>
                  <c:pt idx="74">
                    <c:v>März</c:v>
                  </c:pt>
                  <c:pt idx="75">
                    <c:v>Apr.</c:v>
                  </c:pt>
                  <c:pt idx="76">
                    <c:v>Mai</c:v>
                  </c:pt>
                  <c:pt idx="77">
                    <c:v>Juni</c:v>
                  </c:pt>
                  <c:pt idx="78">
                    <c:v>Juli</c:v>
                  </c:pt>
                  <c:pt idx="79">
                    <c:v>Aug.</c:v>
                  </c:pt>
                  <c:pt idx="80">
                    <c:v>Sept.</c:v>
                  </c:pt>
                  <c:pt idx="81">
                    <c:v>Okt.</c:v>
                  </c:pt>
                  <c:pt idx="82">
                    <c:v>Nov.</c:v>
                  </c:pt>
                  <c:pt idx="83">
                    <c:v>Dez.</c:v>
                  </c:pt>
                  <c:pt idx="84">
                    <c:v>Jan.</c:v>
                  </c:pt>
                  <c:pt idx="85">
                    <c:v>Febr.</c:v>
                  </c:pt>
                  <c:pt idx="86">
                    <c:v>März</c:v>
                  </c:pt>
                  <c:pt idx="87">
                    <c:v>Apr.</c:v>
                  </c:pt>
                  <c:pt idx="88">
                    <c:v>Mai</c:v>
                  </c:pt>
                  <c:pt idx="89">
                    <c:v>Juni</c:v>
                  </c:pt>
                  <c:pt idx="90">
                    <c:v>Juli</c:v>
                  </c:pt>
                  <c:pt idx="91">
                    <c:v>Aug.</c:v>
                  </c:pt>
                  <c:pt idx="92">
                    <c:v>Sept.</c:v>
                  </c:pt>
                  <c:pt idx="93">
                    <c:v>Okt.</c:v>
                  </c:pt>
                  <c:pt idx="94">
                    <c:v>Nov.</c:v>
                  </c:pt>
                  <c:pt idx="95">
                    <c:v>Dez.</c:v>
                  </c:pt>
                </c:lvl>
                <c:lvl>
                  <c:pt idx="0">
                    <c:v>2021</c:v>
                  </c:pt>
                  <c:pt idx="12">
                    <c:v>2022</c:v>
                  </c:pt>
                  <c:pt idx="24">
                    <c:v>2023</c:v>
                  </c:pt>
                  <c:pt idx="36">
                    <c:v>2024</c:v>
                  </c:pt>
                  <c:pt idx="48">
                    <c:v>2025</c:v>
                  </c:pt>
                  <c:pt idx="60">
                    <c:v>2026</c:v>
                  </c:pt>
                  <c:pt idx="72">
                    <c:v>2026</c:v>
                  </c:pt>
                  <c:pt idx="84">
                    <c:v>2027</c:v>
                  </c:pt>
                </c:lvl>
              </c:multiLvlStrCache>
            </c:multiLvlStrRef>
          </c:cat>
          <c:val>
            <c:numRef>
              <c:f>Hypothekenzinssätze_Diff!$S$138:$S$233</c:f>
              <c:numCache>
                <c:formatCode>General</c:formatCode>
                <c:ptCount val="96"/>
                <c:pt idx="0">
                  <c:v>-2.8099999999999996</c:v>
                </c:pt>
                <c:pt idx="1">
                  <c:v>-3.02</c:v>
                </c:pt>
                <c:pt idx="2">
                  <c:v>-3.0999999999999996</c:v>
                </c:pt>
                <c:pt idx="3">
                  <c:v>-3.12</c:v>
                </c:pt>
                <c:pt idx="4">
                  <c:v>-3.1900000000000004</c:v>
                </c:pt>
                <c:pt idx="5">
                  <c:v>-3.0900000000000003</c:v>
                </c:pt>
                <c:pt idx="6">
                  <c:v>-3</c:v>
                </c:pt>
                <c:pt idx="7">
                  <c:v>-2.9299999999999997</c:v>
                </c:pt>
                <c:pt idx="8">
                  <c:v>-2.71</c:v>
                </c:pt>
                <c:pt idx="9">
                  <c:v>-2.5299999999999998</c:v>
                </c:pt>
                <c:pt idx="10">
                  <c:v>-2.42</c:v>
                </c:pt>
                <c:pt idx="11">
                  <c:v>-2.37</c:v>
                </c:pt>
                <c:pt idx="12">
                  <c:v>-2.2800000000000002</c:v>
                </c:pt>
                <c:pt idx="13">
                  <c:v>-2.0499999999999998</c:v>
                </c:pt>
                <c:pt idx="14">
                  <c:v>-1.75</c:v>
                </c:pt>
                <c:pt idx="15">
                  <c:v>-1.4100000000000001</c:v>
                </c:pt>
                <c:pt idx="16">
                  <c:v>-0.99000000000000021</c:v>
                </c:pt>
                <c:pt idx="17">
                  <c:v>-0.54</c:v>
                </c:pt>
                <c:pt idx="18">
                  <c:v>-0.27</c:v>
                </c:pt>
                <c:pt idx="19">
                  <c:v>-0.11999999999999966</c:v>
                </c:pt>
                <c:pt idx="20">
                  <c:v>4.9999999999999822E-2</c:v>
                </c:pt>
                <c:pt idx="21">
                  <c:v>0.32000000000000028</c:v>
                </c:pt>
                <c:pt idx="22">
                  <c:v>0.69</c:v>
                </c:pt>
                <c:pt idx="23">
                  <c:v>0.64999999999999991</c:v>
                </c:pt>
                <c:pt idx="24">
                  <c:v>0.73</c:v>
                </c:pt>
                <c:pt idx="25">
                  <c:v>0.80000000000000027</c:v>
                </c:pt>
                <c:pt idx="26">
                  <c:v>0.87999999999999989</c:v>
                </c:pt>
                <c:pt idx="27">
                  <c:v>0.94999999999999973</c:v>
                </c:pt>
                <c:pt idx="28">
                  <c:v>1.0299999999999998</c:v>
                </c:pt>
                <c:pt idx="29">
                  <c:v>1.1199999999999997</c:v>
                </c:pt>
                <c:pt idx="30">
                  <c:v>1.06</c:v>
                </c:pt>
                <c:pt idx="31">
                  <c:v>1.0699999999999998</c:v>
                </c:pt>
                <c:pt idx="32">
                  <c:v>1.02</c:v>
                </c:pt>
                <c:pt idx="33">
                  <c:v>0.87999999999999989</c:v>
                </c:pt>
                <c:pt idx="34">
                  <c:v>0.98</c:v>
                </c:pt>
                <c:pt idx="35">
                  <c:v>0.95000000000000018</c:v>
                </c:pt>
                <c:pt idx="36">
                  <c:v>0.64999999999999991</c:v>
                </c:pt>
                <c:pt idx="37">
                  <c:v>0.68000000000000016</c:v>
                </c:pt>
                <c:pt idx="38">
                  <c:v>0.79</c:v>
                </c:pt>
                <c:pt idx="39">
                  <c:v>0.85000000000000009</c:v>
                </c:pt>
                <c:pt idx="40">
                  <c:v>0.93000000000000016</c:v>
                </c:pt>
                <c:pt idx="41">
                  <c:v>1.06</c:v>
                </c:pt>
                <c:pt idx="42">
                  <c:v>1.1599999999999997</c:v>
                </c:pt>
                <c:pt idx="43">
                  <c:v>1.21</c:v>
                </c:pt>
                <c:pt idx="44">
                  <c:v>1.1999999999999997</c:v>
                </c:pt>
                <c:pt idx="45">
                  <c:v>1.21</c:v>
                </c:pt>
                <c:pt idx="46">
                  <c:v>1.27</c:v>
                </c:pt>
                <c:pt idx="47">
                  <c:v>1.2800000000000002</c:v>
                </c:pt>
                <c:pt idx="48">
                  <c:v>1.55</c:v>
                </c:pt>
                <c:pt idx="49">
                  <c:v>1.71</c:v>
                </c:pt>
                <c:pt idx="50">
                  <c:v>1.79</c:v>
                </c:pt>
                <c:pt idx="51">
                  <c:v>1.85</c:v>
                </c:pt>
                <c:pt idx="52">
                  <c:v>1.94</c:v>
                </c:pt>
                <c:pt idx="53">
                  <c:v>1.83</c:v>
                </c:pt>
                <c:pt idx="54">
                  <c:v>1.68</c:v>
                </c:pt>
                <c:pt idx="55">
                  <c:v>1.6199999999999999</c:v>
                </c:pt>
                <c:pt idx="56">
                  <c:v>1.6099999999999999</c:v>
                </c:pt>
                <c:pt idx="57">
                  <c:v>1.6199999999999999</c:v>
                </c:pt>
                <c:pt idx="58">
                  <c:v>1.65</c:v>
                </c:pt>
                <c:pt idx="59">
                  <c:v>1.71</c:v>
                </c:pt>
                <c:pt idx="60">
                  <c:v>1.68</c:v>
                </c:pt>
                <c:pt idx="61">
                  <c:v>1.75</c:v>
                </c:pt>
                <c:pt idx="62">
                  <c:v>1.85</c:v>
                </c:pt>
                <c:pt idx="63">
                  <c:v>1.8599999999999999</c:v>
                </c:pt>
                <c:pt idx="64">
                  <c:v>1.94</c:v>
                </c:pt>
                <c:pt idx="65">
                  <c:v>1.95</c:v>
                </c:pt>
                <c:pt idx="66">
                  <c:v>1.95</c:v>
                </c:pt>
                <c:pt idx="67">
                  <c:v>2.0700000000000003</c:v>
                </c:pt>
                <c:pt idx="68">
                  <c:v>2.09</c:v>
                </c:pt>
                <c:pt idx="69">
                  <c:v>2.09</c:v>
                </c:pt>
                <c:pt idx="70">
                  <c:v>2.12</c:v>
                </c:pt>
                <c:pt idx="71">
                  <c:v>2.0700000000000003</c:v>
                </c:pt>
                <c:pt idx="72">
                  <c:v>1.96</c:v>
                </c:pt>
                <c:pt idx="73">
                  <c:v>1.91</c:v>
                </c:pt>
                <c:pt idx="74">
                  <c:v>1.89</c:v>
                </c:pt>
                <c:pt idx="75">
                  <c:v>1.88</c:v>
                </c:pt>
                <c:pt idx="76">
                  <c:v>1.9</c:v>
                </c:pt>
                <c:pt idx="77">
                  <c:v>1.8699999999999999</c:v>
                </c:pt>
                <c:pt idx="78">
                  <c:v>1.88</c:v>
                </c:pt>
                <c:pt idx="79">
                  <c:v>1.89</c:v>
                </c:pt>
                <c:pt idx="80">
                  <c:v>1.85</c:v>
                </c:pt>
                <c:pt idx="81">
                  <c:v>1.8599999999999999</c:v>
                </c:pt>
                <c:pt idx="82">
                  <c:v>1.88</c:v>
                </c:pt>
                <c:pt idx="83">
                  <c:v>1.91</c:v>
                </c:pt>
                <c:pt idx="84">
                  <c:v>1.89</c:v>
                </c:pt>
                <c:pt idx="85">
                  <c:v>1.8699999999999999</c:v>
                </c:pt>
                <c:pt idx="86">
                  <c:v>1.81</c:v>
                </c:pt>
                <c:pt idx="87">
                  <c:v>1.77</c:v>
                </c:pt>
                <c:pt idx="88">
                  <c:v>1.77</c:v>
                </c:pt>
                <c:pt idx="89">
                  <c:v>1.77</c:v>
                </c:pt>
                <c:pt idx="90">
                  <c:v>1.79</c:v>
                </c:pt>
                <c:pt idx="91">
                  <c:v>1.83</c:v>
                </c:pt>
                <c:pt idx="92">
                  <c:v>1.83</c:v>
                </c:pt>
                <c:pt idx="93">
                  <c:v>1.81</c:v>
                </c:pt>
                <c:pt idx="94">
                  <c:v>1.81</c:v>
                </c:pt>
                <c:pt idx="95">
                  <c:v>1.84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33-4C2A-994C-F392DF975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101056"/>
        <c:axId val="720099616"/>
      </c:lineChart>
      <c:catAx>
        <c:axId val="72010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0099616"/>
        <c:crosses val="autoZero"/>
        <c:auto val="1"/>
        <c:lblAlgn val="ctr"/>
        <c:lblOffset val="100"/>
        <c:noMultiLvlLbl val="0"/>
      </c:catAx>
      <c:valAx>
        <c:axId val="72009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2010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'IW_ZIA-Preisprognose'!$I$6</c:f>
              <c:strCache>
                <c:ptCount val="1"/>
                <c:pt idx="0">
                  <c:v>zunehmend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'IW_ZIA-Preisprognose'!$G$7:$H$43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'IW_ZIA-Preisprognose'!$I$7:$I$43</c:f>
              <c:numCache>
                <c:formatCode>General</c:formatCode>
                <c:ptCount val="37"/>
                <c:pt idx="0">
                  <c:v>50.3</c:v>
                </c:pt>
                <c:pt idx="1">
                  <c:v>64.3</c:v>
                </c:pt>
                <c:pt idx="2">
                  <c:v>58</c:v>
                </c:pt>
                <c:pt idx="3">
                  <c:v>60.2</c:v>
                </c:pt>
                <c:pt idx="4">
                  <c:v>56.2</c:v>
                </c:pt>
                <c:pt idx="5">
                  <c:v>67.400000000000006</c:v>
                </c:pt>
                <c:pt idx="6">
                  <c:v>65.599999999999994</c:v>
                </c:pt>
                <c:pt idx="7">
                  <c:v>52.5</c:v>
                </c:pt>
                <c:pt idx="8">
                  <c:v>60.3</c:v>
                </c:pt>
                <c:pt idx="9">
                  <c:v>58.3</c:v>
                </c:pt>
                <c:pt idx="10">
                  <c:v>60.3</c:v>
                </c:pt>
                <c:pt idx="11">
                  <c:v>54.3</c:v>
                </c:pt>
                <c:pt idx="12">
                  <c:v>70.599999999999994</c:v>
                </c:pt>
                <c:pt idx="13">
                  <c:v>51.9</c:v>
                </c:pt>
                <c:pt idx="14">
                  <c:v>61.3</c:v>
                </c:pt>
                <c:pt idx="15">
                  <c:v>55.8</c:v>
                </c:pt>
                <c:pt idx="16">
                  <c:v>62</c:v>
                </c:pt>
                <c:pt idx="17">
                  <c:v>49.2</c:v>
                </c:pt>
                <c:pt idx="18">
                  <c:v>51.2</c:v>
                </c:pt>
                <c:pt idx="19">
                  <c:v>54.1</c:v>
                </c:pt>
                <c:pt idx="20">
                  <c:v>54.1</c:v>
                </c:pt>
                <c:pt idx="21">
                  <c:v>46.9</c:v>
                </c:pt>
                <c:pt idx="22">
                  <c:v>48.4</c:v>
                </c:pt>
                <c:pt idx="23">
                  <c:v>55.2</c:v>
                </c:pt>
                <c:pt idx="24">
                  <c:v>18.100000000000001</c:v>
                </c:pt>
                <c:pt idx="25">
                  <c:v>29.03</c:v>
                </c:pt>
                <c:pt idx="26">
                  <c:v>36.28</c:v>
                </c:pt>
                <c:pt idx="27">
                  <c:v>34.04</c:v>
                </c:pt>
                <c:pt idx="28">
                  <c:v>36.04</c:v>
                </c:pt>
                <c:pt idx="29">
                  <c:v>54.44</c:v>
                </c:pt>
                <c:pt idx="30">
                  <c:v>63.11</c:v>
                </c:pt>
                <c:pt idx="31">
                  <c:v>62.63</c:v>
                </c:pt>
                <c:pt idx="32">
                  <c:v>31.71</c:v>
                </c:pt>
                <c:pt idx="33">
                  <c:v>15.5</c:v>
                </c:pt>
                <c:pt idx="34">
                  <c:v>3.7</c:v>
                </c:pt>
                <c:pt idx="35">
                  <c:v>8.5</c:v>
                </c:pt>
                <c:pt idx="36">
                  <c:v>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2-4144-97E0-C7CF40505BBC}"/>
            </c:ext>
          </c:extLst>
        </c:ser>
        <c:ser>
          <c:idx val="1"/>
          <c:order val="1"/>
          <c:tx>
            <c:strRef>
              <c:f>'IW_ZIA-Preisprognose'!$J$6</c:f>
              <c:strCache>
                <c:ptCount val="1"/>
                <c:pt idx="0">
                  <c:v>gleichbleibend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'IW_ZIA-Preisprognose'!$G$7:$H$43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'IW_ZIA-Preisprognose'!$J$7:$J$43</c:f>
              <c:numCache>
                <c:formatCode>General</c:formatCode>
                <c:ptCount val="37"/>
                <c:pt idx="0">
                  <c:v>49.7</c:v>
                </c:pt>
                <c:pt idx="1">
                  <c:v>29.5</c:v>
                </c:pt>
                <c:pt idx="2">
                  <c:v>39.799999999999997</c:v>
                </c:pt>
                <c:pt idx="3">
                  <c:v>39</c:v>
                </c:pt>
                <c:pt idx="4">
                  <c:v>43</c:v>
                </c:pt>
                <c:pt idx="5">
                  <c:v>31.9</c:v>
                </c:pt>
                <c:pt idx="6">
                  <c:v>32.799999999999997</c:v>
                </c:pt>
                <c:pt idx="7">
                  <c:v>44.6</c:v>
                </c:pt>
                <c:pt idx="8">
                  <c:v>39.700000000000003</c:v>
                </c:pt>
                <c:pt idx="9">
                  <c:v>38.6</c:v>
                </c:pt>
                <c:pt idx="10">
                  <c:v>34.5</c:v>
                </c:pt>
                <c:pt idx="11">
                  <c:v>45</c:v>
                </c:pt>
                <c:pt idx="12">
                  <c:v>28.4</c:v>
                </c:pt>
                <c:pt idx="13">
                  <c:v>48.1</c:v>
                </c:pt>
                <c:pt idx="14">
                  <c:v>38.700000000000003</c:v>
                </c:pt>
                <c:pt idx="15">
                  <c:v>42.5</c:v>
                </c:pt>
                <c:pt idx="16">
                  <c:v>37</c:v>
                </c:pt>
                <c:pt idx="17">
                  <c:v>45.9</c:v>
                </c:pt>
                <c:pt idx="18">
                  <c:v>46.3</c:v>
                </c:pt>
                <c:pt idx="19">
                  <c:v>45.9</c:v>
                </c:pt>
                <c:pt idx="20">
                  <c:v>45.9</c:v>
                </c:pt>
                <c:pt idx="21">
                  <c:v>46.9</c:v>
                </c:pt>
                <c:pt idx="22">
                  <c:v>48.4</c:v>
                </c:pt>
                <c:pt idx="23">
                  <c:v>36.200000000000003</c:v>
                </c:pt>
                <c:pt idx="24">
                  <c:v>51.72</c:v>
                </c:pt>
                <c:pt idx="25">
                  <c:v>54.84</c:v>
                </c:pt>
                <c:pt idx="26">
                  <c:v>51.33</c:v>
                </c:pt>
                <c:pt idx="27">
                  <c:v>51.77</c:v>
                </c:pt>
                <c:pt idx="28">
                  <c:v>63.06</c:v>
                </c:pt>
                <c:pt idx="29">
                  <c:v>42.22</c:v>
                </c:pt>
                <c:pt idx="30">
                  <c:v>36.07</c:v>
                </c:pt>
                <c:pt idx="31">
                  <c:v>37.369999999999997</c:v>
                </c:pt>
                <c:pt idx="32">
                  <c:v>62.2</c:v>
                </c:pt>
                <c:pt idx="33">
                  <c:v>61.9</c:v>
                </c:pt>
                <c:pt idx="34">
                  <c:v>37.799999999999997</c:v>
                </c:pt>
                <c:pt idx="35">
                  <c:v>33.1</c:v>
                </c:pt>
                <c:pt idx="3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2-4144-97E0-C7CF40505BBC}"/>
            </c:ext>
          </c:extLst>
        </c:ser>
        <c:ser>
          <c:idx val="2"/>
          <c:order val="2"/>
          <c:tx>
            <c:strRef>
              <c:f>'IW_ZIA-Preisprognose'!$K$6</c:f>
              <c:strCache>
                <c:ptCount val="1"/>
                <c:pt idx="0">
                  <c:v>abnehmend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'IW_ZIA-Preisprognose'!$G$7:$H$43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'IW_ZIA-Preisprognose'!$K$7:$K$43</c:f>
              <c:numCache>
                <c:formatCode>General</c:formatCode>
                <c:ptCount val="37"/>
                <c:pt idx="0">
                  <c:v>0</c:v>
                </c:pt>
                <c:pt idx="1">
                  <c:v>6.2</c:v>
                </c:pt>
                <c:pt idx="2">
                  <c:v>2.2000000000000002</c:v>
                </c:pt>
                <c:pt idx="3">
                  <c:v>0.8</c:v>
                </c:pt>
                <c:pt idx="4">
                  <c:v>0.8</c:v>
                </c:pt>
                <c:pt idx="5">
                  <c:v>0.7</c:v>
                </c:pt>
                <c:pt idx="6">
                  <c:v>1.7</c:v>
                </c:pt>
                <c:pt idx="7">
                  <c:v>2.9</c:v>
                </c:pt>
                <c:pt idx="8">
                  <c:v>0</c:v>
                </c:pt>
                <c:pt idx="9">
                  <c:v>3.2</c:v>
                </c:pt>
                <c:pt idx="10">
                  <c:v>5.2</c:v>
                </c:pt>
                <c:pt idx="11">
                  <c:v>0.8</c:v>
                </c:pt>
                <c:pt idx="12">
                  <c:v>0.9</c:v>
                </c:pt>
                <c:pt idx="13">
                  <c:v>0</c:v>
                </c:pt>
                <c:pt idx="14">
                  <c:v>0</c:v>
                </c:pt>
                <c:pt idx="15">
                  <c:v>1.7</c:v>
                </c:pt>
                <c:pt idx="16">
                  <c:v>1</c:v>
                </c:pt>
                <c:pt idx="17">
                  <c:v>4.9000000000000004</c:v>
                </c:pt>
                <c:pt idx="18">
                  <c:v>2.5</c:v>
                </c:pt>
                <c:pt idx="19">
                  <c:v>0</c:v>
                </c:pt>
                <c:pt idx="20">
                  <c:v>0</c:v>
                </c:pt>
                <c:pt idx="21">
                  <c:v>6.3</c:v>
                </c:pt>
                <c:pt idx="22">
                  <c:v>3.3</c:v>
                </c:pt>
                <c:pt idx="23">
                  <c:v>8.5</c:v>
                </c:pt>
                <c:pt idx="24">
                  <c:v>30.17</c:v>
                </c:pt>
                <c:pt idx="25">
                  <c:v>16.13</c:v>
                </c:pt>
                <c:pt idx="26">
                  <c:v>12.39</c:v>
                </c:pt>
                <c:pt idx="27">
                  <c:v>14.18</c:v>
                </c:pt>
                <c:pt idx="28">
                  <c:v>0.9</c:v>
                </c:pt>
                <c:pt idx="29">
                  <c:v>3.33</c:v>
                </c:pt>
                <c:pt idx="30">
                  <c:v>0.82</c:v>
                </c:pt>
                <c:pt idx="31">
                  <c:v>0</c:v>
                </c:pt>
                <c:pt idx="32">
                  <c:v>6.1</c:v>
                </c:pt>
                <c:pt idx="33">
                  <c:v>22.6</c:v>
                </c:pt>
                <c:pt idx="34">
                  <c:v>58.5</c:v>
                </c:pt>
                <c:pt idx="35">
                  <c:v>58.5</c:v>
                </c:pt>
                <c:pt idx="36">
                  <c:v>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82-4144-97E0-C7CF40505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199248"/>
        <c:axId val="683200912"/>
      </c:barChart>
      <c:catAx>
        <c:axId val="68319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3200912"/>
        <c:crosses val="autoZero"/>
        <c:auto val="1"/>
        <c:lblAlgn val="ctr"/>
        <c:lblOffset val="100"/>
        <c:noMultiLvlLbl val="0"/>
      </c:catAx>
      <c:valAx>
        <c:axId val="68320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319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IW_ZIA_Finanzierung!$I$6</c:f>
              <c:strCache>
                <c:ptCount val="1"/>
                <c:pt idx="0">
                  <c:v>zunehmend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IW_ZIA_Finanzierung!$G$7:$H$43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IW_ZIA_Finanzierung!$I$7:$I$43</c:f>
              <c:numCache>
                <c:formatCode>General</c:formatCode>
                <c:ptCount val="37"/>
                <c:pt idx="0">
                  <c:v>14.9</c:v>
                </c:pt>
                <c:pt idx="1">
                  <c:v>18.8</c:v>
                </c:pt>
                <c:pt idx="2">
                  <c:v>15.5</c:v>
                </c:pt>
                <c:pt idx="3">
                  <c:v>37.4</c:v>
                </c:pt>
                <c:pt idx="4">
                  <c:v>10.9</c:v>
                </c:pt>
                <c:pt idx="5">
                  <c:v>9</c:v>
                </c:pt>
                <c:pt idx="6">
                  <c:v>11.4</c:v>
                </c:pt>
                <c:pt idx="7">
                  <c:v>12.6</c:v>
                </c:pt>
                <c:pt idx="8">
                  <c:v>9.6</c:v>
                </c:pt>
                <c:pt idx="9">
                  <c:v>14.8</c:v>
                </c:pt>
                <c:pt idx="10">
                  <c:v>9</c:v>
                </c:pt>
                <c:pt idx="11">
                  <c:v>8.6</c:v>
                </c:pt>
                <c:pt idx="12">
                  <c:v>4.2</c:v>
                </c:pt>
                <c:pt idx="13">
                  <c:v>9.8000000000000007</c:v>
                </c:pt>
                <c:pt idx="14">
                  <c:v>4.9000000000000004</c:v>
                </c:pt>
                <c:pt idx="15">
                  <c:v>3.8</c:v>
                </c:pt>
                <c:pt idx="16">
                  <c:v>3.8</c:v>
                </c:pt>
                <c:pt idx="17">
                  <c:v>4.9000000000000004</c:v>
                </c:pt>
                <c:pt idx="18">
                  <c:v>5.9</c:v>
                </c:pt>
                <c:pt idx="19">
                  <c:v>6.4</c:v>
                </c:pt>
                <c:pt idx="20">
                  <c:v>9.6</c:v>
                </c:pt>
                <c:pt idx="21">
                  <c:v>28.9</c:v>
                </c:pt>
                <c:pt idx="22">
                  <c:v>6.9</c:v>
                </c:pt>
                <c:pt idx="23">
                  <c:v>16.100000000000001</c:v>
                </c:pt>
                <c:pt idx="24">
                  <c:v>8.02</c:v>
                </c:pt>
                <c:pt idx="25">
                  <c:v>4.3899999999999997</c:v>
                </c:pt>
                <c:pt idx="26">
                  <c:v>11.79</c:v>
                </c:pt>
                <c:pt idx="27">
                  <c:v>1.89</c:v>
                </c:pt>
                <c:pt idx="28">
                  <c:v>2.4900000000000002</c:v>
                </c:pt>
                <c:pt idx="29">
                  <c:v>3.5</c:v>
                </c:pt>
                <c:pt idx="30">
                  <c:v>3.45</c:v>
                </c:pt>
                <c:pt idx="31">
                  <c:v>2.5099999999999998</c:v>
                </c:pt>
                <c:pt idx="32">
                  <c:v>2.31</c:v>
                </c:pt>
                <c:pt idx="33">
                  <c:v>3</c:v>
                </c:pt>
                <c:pt idx="34">
                  <c:v>3.8</c:v>
                </c:pt>
                <c:pt idx="35">
                  <c:v>3.1</c:v>
                </c:pt>
                <c:pt idx="36">
                  <c:v>4.9000000000000004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30-4F38-A23F-19EC14AA2BCF}"/>
            </c:ext>
          </c:extLst>
        </c:ser>
        <c:ser>
          <c:idx val="1"/>
          <c:order val="1"/>
          <c:tx>
            <c:strRef>
              <c:f>IW_ZIA_Finanzierung!$J$6</c:f>
              <c:strCache>
                <c:ptCount val="1"/>
                <c:pt idx="0">
                  <c:v>gleichbleibend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IW_ZIA_Finanzierung!$G$7:$H$43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IW_ZIA_Finanzierung!$J$7:$J$43</c:f>
              <c:numCache>
                <c:formatCode>General</c:formatCode>
                <c:ptCount val="37"/>
                <c:pt idx="0">
                  <c:v>77.400000000000006</c:v>
                </c:pt>
                <c:pt idx="1">
                  <c:v>76.8</c:v>
                </c:pt>
                <c:pt idx="2">
                  <c:v>75.3</c:v>
                </c:pt>
                <c:pt idx="3">
                  <c:v>61</c:v>
                </c:pt>
                <c:pt idx="4">
                  <c:v>69.8</c:v>
                </c:pt>
                <c:pt idx="5">
                  <c:v>74.900000000000006</c:v>
                </c:pt>
                <c:pt idx="6">
                  <c:v>83.8</c:v>
                </c:pt>
                <c:pt idx="7">
                  <c:v>82.8</c:v>
                </c:pt>
                <c:pt idx="8">
                  <c:v>85.4</c:v>
                </c:pt>
                <c:pt idx="9">
                  <c:v>80.2</c:v>
                </c:pt>
                <c:pt idx="10">
                  <c:v>70.099999999999994</c:v>
                </c:pt>
                <c:pt idx="11">
                  <c:v>62.4</c:v>
                </c:pt>
                <c:pt idx="12">
                  <c:v>70.900000000000006</c:v>
                </c:pt>
                <c:pt idx="13">
                  <c:v>64</c:v>
                </c:pt>
                <c:pt idx="14">
                  <c:v>70.599999999999994</c:v>
                </c:pt>
                <c:pt idx="15">
                  <c:v>56.5</c:v>
                </c:pt>
                <c:pt idx="16">
                  <c:v>62.6</c:v>
                </c:pt>
                <c:pt idx="17">
                  <c:v>69.8</c:v>
                </c:pt>
                <c:pt idx="18">
                  <c:v>69.400000000000006</c:v>
                </c:pt>
                <c:pt idx="19">
                  <c:v>78.400000000000006</c:v>
                </c:pt>
                <c:pt idx="20">
                  <c:v>77.8</c:v>
                </c:pt>
                <c:pt idx="21">
                  <c:v>62.4</c:v>
                </c:pt>
                <c:pt idx="22">
                  <c:v>81.7</c:v>
                </c:pt>
                <c:pt idx="23">
                  <c:v>74.5</c:v>
                </c:pt>
                <c:pt idx="24">
                  <c:v>49.53</c:v>
                </c:pt>
                <c:pt idx="25">
                  <c:v>60.96</c:v>
                </c:pt>
                <c:pt idx="26">
                  <c:v>56.41</c:v>
                </c:pt>
                <c:pt idx="27">
                  <c:v>61.74</c:v>
                </c:pt>
                <c:pt idx="28">
                  <c:v>65.67</c:v>
                </c:pt>
                <c:pt idx="29">
                  <c:v>84</c:v>
                </c:pt>
                <c:pt idx="30">
                  <c:v>62.56</c:v>
                </c:pt>
                <c:pt idx="31">
                  <c:v>28.14</c:v>
                </c:pt>
                <c:pt idx="32">
                  <c:v>16.760000000000002</c:v>
                </c:pt>
                <c:pt idx="33">
                  <c:v>30.7</c:v>
                </c:pt>
                <c:pt idx="34">
                  <c:v>32.799999999999997</c:v>
                </c:pt>
                <c:pt idx="35">
                  <c:v>35.5</c:v>
                </c:pt>
                <c:pt idx="36">
                  <c:v>41.4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30-4F38-A23F-19EC14AA2BCF}"/>
            </c:ext>
          </c:extLst>
        </c:ser>
        <c:ser>
          <c:idx val="2"/>
          <c:order val="2"/>
          <c:tx>
            <c:strRef>
              <c:f>IW_ZIA_Finanzierung!$K$6</c:f>
              <c:strCache>
                <c:ptCount val="1"/>
                <c:pt idx="0">
                  <c:v>abnehmend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IW_ZIA_Finanzierung!$G$7:$H$43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IW_ZIA_Finanzierung!$K$7:$K$43</c:f>
              <c:numCache>
                <c:formatCode>General</c:formatCode>
                <c:ptCount val="37"/>
                <c:pt idx="0">
                  <c:v>7.7</c:v>
                </c:pt>
                <c:pt idx="1">
                  <c:v>4.4000000000000004</c:v>
                </c:pt>
                <c:pt idx="2">
                  <c:v>9.1999999999999993</c:v>
                </c:pt>
                <c:pt idx="3">
                  <c:v>1.6</c:v>
                </c:pt>
                <c:pt idx="4">
                  <c:v>19.3</c:v>
                </c:pt>
                <c:pt idx="5">
                  <c:v>16.100000000000001</c:v>
                </c:pt>
                <c:pt idx="6">
                  <c:v>4.9000000000000004</c:v>
                </c:pt>
                <c:pt idx="7">
                  <c:v>4.5999999999999996</c:v>
                </c:pt>
                <c:pt idx="8">
                  <c:v>5</c:v>
                </c:pt>
                <c:pt idx="9">
                  <c:v>5</c:v>
                </c:pt>
                <c:pt idx="10">
                  <c:v>21</c:v>
                </c:pt>
                <c:pt idx="11">
                  <c:v>29</c:v>
                </c:pt>
                <c:pt idx="12">
                  <c:v>24.8</c:v>
                </c:pt>
                <c:pt idx="13">
                  <c:v>26.2</c:v>
                </c:pt>
                <c:pt idx="14">
                  <c:v>24.5</c:v>
                </c:pt>
                <c:pt idx="15">
                  <c:v>39.799999999999997</c:v>
                </c:pt>
                <c:pt idx="16">
                  <c:v>33.6</c:v>
                </c:pt>
                <c:pt idx="17">
                  <c:v>25.3</c:v>
                </c:pt>
                <c:pt idx="18">
                  <c:v>24.71</c:v>
                </c:pt>
                <c:pt idx="19">
                  <c:v>15.2</c:v>
                </c:pt>
                <c:pt idx="20">
                  <c:v>12.6</c:v>
                </c:pt>
                <c:pt idx="21">
                  <c:v>8.6999999999999993</c:v>
                </c:pt>
                <c:pt idx="22">
                  <c:v>11.5</c:v>
                </c:pt>
                <c:pt idx="23">
                  <c:v>9.4</c:v>
                </c:pt>
                <c:pt idx="24">
                  <c:v>42.45</c:v>
                </c:pt>
                <c:pt idx="25">
                  <c:v>34.65</c:v>
                </c:pt>
                <c:pt idx="26">
                  <c:v>31.79</c:v>
                </c:pt>
                <c:pt idx="27">
                  <c:v>36.36</c:v>
                </c:pt>
                <c:pt idx="28">
                  <c:v>31.84</c:v>
                </c:pt>
                <c:pt idx="29">
                  <c:v>12.5</c:v>
                </c:pt>
                <c:pt idx="30">
                  <c:v>33.99</c:v>
                </c:pt>
                <c:pt idx="31">
                  <c:v>69.349999999999994</c:v>
                </c:pt>
                <c:pt idx="32">
                  <c:v>80.92</c:v>
                </c:pt>
                <c:pt idx="33">
                  <c:v>66.3</c:v>
                </c:pt>
                <c:pt idx="34">
                  <c:v>63.4</c:v>
                </c:pt>
                <c:pt idx="35">
                  <c:v>61.4</c:v>
                </c:pt>
                <c:pt idx="36">
                  <c:v>53.7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30-4F38-A23F-19EC14AA2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3664112"/>
        <c:axId val="973661616"/>
      </c:barChart>
      <c:catAx>
        <c:axId val="97366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3661616"/>
        <c:crosses val="autoZero"/>
        <c:auto val="1"/>
        <c:lblAlgn val="ctr"/>
        <c:lblOffset val="100"/>
        <c:noMultiLvlLbl val="0"/>
      </c:catAx>
      <c:valAx>
        <c:axId val="97366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7366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IW_ZIA_Mietprognose!$I$6</c:f>
              <c:strCache>
                <c:ptCount val="1"/>
                <c:pt idx="0">
                  <c:v>zunehmend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IW_ZIA_Mietprognose!$G$7:$H$43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IW_ZIA_Mietprognose!$I$7:$I$41</c:f>
              <c:numCache>
                <c:formatCode>General</c:formatCode>
                <c:ptCount val="35"/>
                <c:pt idx="0">
                  <c:v>66</c:v>
                </c:pt>
                <c:pt idx="1">
                  <c:v>52</c:v>
                </c:pt>
                <c:pt idx="2">
                  <c:v>51.9</c:v>
                </c:pt>
                <c:pt idx="3">
                  <c:v>58</c:v>
                </c:pt>
                <c:pt idx="4">
                  <c:v>54.6</c:v>
                </c:pt>
                <c:pt idx="5">
                  <c:v>53.9</c:v>
                </c:pt>
                <c:pt idx="6">
                  <c:v>51.7</c:v>
                </c:pt>
                <c:pt idx="7">
                  <c:v>56</c:v>
                </c:pt>
                <c:pt idx="8">
                  <c:v>51.8</c:v>
                </c:pt>
                <c:pt idx="9">
                  <c:v>57.3</c:v>
                </c:pt>
                <c:pt idx="10">
                  <c:v>57.8</c:v>
                </c:pt>
                <c:pt idx="11">
                  <c:v>65.400000000000006</c:v>
                </c:pt>
                <c:pt idx="12">
                  <c:v>61.6</c:v>
                </c:pt>
                <c:pt idx="13">
                  <c:v>59.8</c:v>
                </c:pt>
                <c:pt idx="14">
                  <c:v>61.2</c:v>
                </c:pt>
                <c:pt idx="15">
                  <c:v>64.8</c:v>
                </c:pt>
                <c:pt idx="16">
                  <c:v>68</c:v>
                </c:pt>
                <c:pt idx="17">
                  <c:v>67.2</c:v>
                </c:pt>
                <c:pt idx="18">
                  <c:v>57.9</c:v>
                </c:pt>
                <c:pt idx="19">
                  <c:v>57.6</c:v>
                </c:pt>
                <c:pt idx="20">
                  <c:v>74.099999999999994</c:v>
                </c:pt>
                <c:pt idx="21">
                  <c:v>45.7</c:v>
                </c:pt>
                <c:pt idx="22">
                  <c:v>43.8</c:v>
                </c:pt>
                <c:pt idx="23">
                  <c:v>55.2</c:v>
                </c:pt>
                <c:pt idx="24">
                  <c:v>22.03</c:v>
                </c:pt>
                <c:pt idx="25">
                  <c:v>18.03</c:v>
                </c:pt>
                <c:pt idx="26">
                  <c:v>26.55</c:v>
                </c:pt>
                <c:pt idx="27">
                  <c:v>27.4</c:v>
                </c:pt>
                <c:pt idx="28">
                  <c:v>37.96</c:v>
                </c:pt>
                <c:pt idx="29">
                  <c:v>48.28</c:v>
                </c:pt>
                <c:pt idx="30">
                  <c:v>59.02</c:v>
                </c:pt>
                <c:pt idx="31">
                  <c:v>66.67</c:v>
                </c:pt>
                <c:pt idx="32">
                  <c:v>68.290000000000006</c:v>
                </c:pt>
                <c:pt idx="33">
                  <c:v>74.099999999999994</c:v>
                </c:pt>
                <c:pt idx="34">
                  <c:v>69.5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A-43AA-A059-2B78DE16EA70}"/>
            </c:ext>
          </c:extLst>
        </c:ser>
        <c:ser>
          <c:idx val="1"/>
          <c:order val="1"/>
          <c:tx>
            <c:strRef>
              <c:f>IW_ZIA_Mietprognose!$J$6</c:f>
              <c:strCache>
                <c:ptCount val="1"/>
                <c:pt idx="0">
                  <c:v>gleichbleibend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IW_ZIA_Mietprognose!$G$7:$H$43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IW_ZIA_Mietprognose!$J$7:$J$43</c:f>
              <c:numCache>
                <c:formatCode>General</c:formatCode>
                <c:ptCount val="37"/>
                <c:pt idx="0">
                  <c:v>31.3</c:v>
                </c:pt>
                <c:pt idx="1">
                  <c:v>46.5</c:v>
                </c:pt>
                <c:pt idx="2">
                  <c:v>44.4</c:v>
                </c:pt>
                <c:pt idx="3">
                  <c:v>41.2</c:v>
                </c:pt>
                <c:pt idx="4">
                  <c:v>45.4</c:v>
                </c:pt>
                <c:pt idx="5">
                  <c:v>45.4</c:v>
                </c:pt>
                <c:pt idx="6">
                  <c:v>46.6</c:v>
                </c:pt>
                <c:pt idx="7">
                  <c:v>43.3</c:v>
                </c:pt>
                <c:pt idx="8">
                  <c:v>48.2</c:v>
                </c:pt>
                <c:pt idx="9">
                  <c:v>41.1</c:v>
                </c:pt>
                <c:pt idx="10">
                  <c:v>40.5</c:v>
                </c:pt>
                <c:pt idx="11">
                  <c:v>34.6</c:v>
                </c:pt>
                <c:pt idx="12">
                  <c:v>38.4</c:v>
                </c:pt>
                <c:pt idx="13">
                  <c:v>37.9</c:v>
                </c:pt>
                <c:pt idx="14">
                  <c:v>38.799999999999997</c:v>
                </c:pt>
                <c:pt idx="15">
                  <c:v>34.4</c:v>
                </c:pt>
                <c:pt idx="16">
                  <c:v>31</c:v>
                </c:pt>
                <c:pt idx="17">
                  <c:v>32.799999999999997</c:v>
                </c:pt>
                <c:pt idx="18">
                  <c:v>42.1</c:v>
                </c:pt>
                <c:pt idx="19">
                  <c:v>40</c:v>
                </c:pt>
                <c:pt idx="20">
                  <c:v>23.5</c:v>
                </c:pt>
                <c:pt idx="21">
                  <c:v>50</c:v>
                </c:pt>
                <c:pt idx="22">
                  <c:v>52.8</c:v>
                </c:pt>
                <c:pt idx="23">
                  <c:v>37.1</c:v>
                </c:pt>
                <c:pt idx="24">
                  <c:v>47.46</c:v>
                </c:pt>
                <c:pt idx="25">
                  <c:v>58.2</c:v>
                </c:pt>
                <c:pt idx="26">
                  <c:v>56.64</c:v>
                </c:pt>
                <c:pt idx="27">
                  <c:v>56.85</c:v>
                </c:pt>
                <c:pt idx="28">
                  <c:v>55.56</c:v>
                </c:pt>
                <c:pt idx="29">
                  <c:v>47.13</c:v>
                </c:pt>
                <c:pt idx="30">
                  <c:v>35.25</c:v>
                </c:pt>
                <c:pt idx="31">
                  <c:v>32.35</c:v>
                </c:pt>
                <c:pt idx="32">
                  <c:v>30.49</c:v>
                </c:pt>
                <c:pt idx="33">
                  <c:v>21</c:v>
                </c:pt>
                <c:pt idx="34">
                  <c:v>29.3</c:v>
                </c:pt>
                <c:pt idx="35">
                  <c:v>33.1</c:v>
                </c:pt>
                <c:pt idx="36">
                  <c:v>16.7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A-43AA-A059-2B78DE16EA70}"/>
            </c:ext>
          </c:extLst>
        </c:ser>
        <c:ser>
          <c:idx val="2"/>
          <c:order val="2"/>
          <c:tx>
            <c:strRef>
              <c:f>IW_ZIA_Mietprognose!$K$6</c:f>
              <c:strCache>
                <c:ptCount val="1"/>
                <c:pt idx="0">
                  <c:v>abnehmend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IW_ZIA_Mietprognose!$G$7:$H$43</c:f>
              <c:multiLvlStrCache>
                <c:ptCount val="37"/>
                <c:lvl>
                  <c:pt idx="0">
                    <c:v>Q2</c:v>
                  </c:pt>
                  <c:pt idx="1">
                    <c:v>Q3</c:v>
                  </c:pt>
                  <c:pt idx="2">
                    <c:v>Q4</c:v>
                  </c:pt>
                  <c:pt idx="3">
                    <c:v>Q1</c:v>
                  </c:pt>
                  <c:pt idx="4">
                    <c:v>Q2</c:v>
                  </c:pt>
                  <c:pt idx="5">
                    <c:v>Q3</c:v>
                  </c:pt>
                  <c:pt idx="6">
                    <c:v>Q4</c:v>
                  </c:pt>
                  <c:pt idx="7">
                    <c:v>Q1</c:v>
                  </c:pt>
                  <c:pt idx="8">
                    <c:v>Q2</c:v>
                  </c:pt>
                  <c:pt idx="9">
                    <c:v>Q3</c:v>
                  </c:pt>
                  <c:pt idx="10">
                    <c:v>Q4</c:v>
                  </c:pt>
                  <c:pt idx="11">
                    <c:v>Q1</c:v>
                  </c:pt>
                  <c:pt idx="12">
                    <c:v>Q2</c:v>
                  </c:pt>
                  <c:pt idx="13">
                    <c:v>Q3</c:v>
                  </c:pt>
                  <c:pt idx="14">
                    <c:v>Q4</c:v>
                  </c:pt>
                  <c:pt idx="15">
                    <c:v>Q1</c:v>
                  </c:pt>
                  <c:pt idx="16">
                    <c:v>Q2</c:v>
                  </c:pt>
                  <c:pt idx="17">
                    <c:v>Q3</c:v>
                  </c:pt>
                  <c:pt idx="18">
                    <c:v>Q4</c:v>
                  </c:pt>
                  <c:pt idx="19">
                    <c:v>Q1</c:v>
                  </c:pt>
                  <c:pt idx="20">
                    <c:v>Q2</c:v>
                  </c:pt>
                  <c:pt idx="21">
                    <c:v>Q3</c:v>
                  </c:pt>
                  <c:pt idx="22">
                    <c:v>Q4</c:v>
                  </c:pt>
                  <c:pt idx="23">
                    <c:v>Q1</c:v>
                  </c:pt>
                  <c:pt idx="24">
                    <c:v>Q2</c:v>
                  </c:pt>
                  <c:pt idx="25">
                    <c:v>Q3</c:v>
                  </c:pt>
                  <c:pt idx="26">
                    <c:v>Q4</c:v>
                  </c:pt>
                  <c:pt idx="27">
                    <c:v>Q1</c:v>
                  </c:pt>
                  <c:pt idx="28">
                    <c:v>Q2</c:v>
                  </c:pt>
                  <c:pt idx="29">
                    <c:v>Q3</c:v>
                  </c:pt>
                  <c:pt idx="30">
                    <c:v>Q4</c:v>
                  </c:pt>
                  <c:pt idx="31">
                    <c:v>Q1</c:v>
                  </c:pt>
                  <c:pt idx="32">
                    <c:v>Q2</c:v>
                  </c:pt>
                  <c:pt idx="33">
                    <c:v>Q3</c:v>
                  </c:pt>
                  <c:pt idx="34">
                    <c:v>Q4</c:v>
                  </c:pt>
                  <c:pt idx="35">
                    <c:v>Q1</c:v>
                  </c:pt>
                  <c:pt idx="36">
                    <c:v>Q2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  <c:pt idx="16">
                    <c:v>2018</c:v>
                  </c:pt>
                  <c:pt idx="20">
                    <c:v>2019</c:v>
                  </c:pt>
                  <c:pt idx="24">
                    <c:v>2020</c:v>
                  </c:pt>
                  <c:pt idx="28">
                    <c:v>2021</c:v>
                  </c:pt>
                  <c:pt idx="32">
                    <c:v>2022</c:v>
                  </c:pt>
                  <c:pt idx="35">
                    <c:v>2023</c:v>
                  </c:pt>
                </c:lvl>
              </c:multiLvlStrCache>
            </c:multiLvlStrRef>
          </c:cat>
          <c:val>
            <c:numRef>
              <c:f>IW_ZIA_Mietprognose!$K$7:$K$41</c:f>
              <c:numCache>
                <c:formatCode>General</c:formatCode>
                <c:ptCount val="35"/>
                <c:pt idx="0">
                  <c:v>2.8</c:v>
                </c:pt>
                <c:pt idx="1">
                  <c:v>1.6</c:v>
                </c:pt>
                <c:pt idx="2">
                  <c:v>3.7</c:v>
                </c:pt>
                <c:pt idx="3">
                  <c:v>0.8</c:v>
                </c:pt>
                <c:pt idx="4">
                  <c:v>0</c:v>
                </c:pt>
                <c:pt idx="5">
                  <c:v>0.7</c:v>
                </c:pt>
                <c:pt idx="6">
                  <c:v>1.7</c:v>
                </c:pt>
                <c:pt idx="7">
                  <c:v>0.7</c:v>
                </c:pt>
                <c:pt idx="8">
                  <c:v>0</c:v>
                </c:pt>
                <c:pt idx="9">
                  <c:v>1.6</c:v>
                </c:pt>
                <c:pt idx="10">
                  <c:v>1.7</c:v>
                </c:pt>
                <c:pt idx="11">
                  <c:v>0</c:v>
                </c:pt>
                <c:pt idx="12">
                  <c:v>0</c:v>
                </c:pt>
                <c:pt idx="13">
                  <c:v>2.2999999999999998</c:v>
                </c:pt>
                <c:pt idx="14">
                  <c:v>0</c:v>
                </c:pt>
                <c:pt idx="15">
                  <c:v>0.8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2.4</c:v>
                </c:pt>
                <c:pt idx="20">
                  <c:v>2.5</c:v>
                </c:pt>
                <c:pt idx="21">
                  <c:v>4.3</c:v>
                </c:pt>
                <c:pt idx="22">
                  <c:v>3.4</c:v>
                </c:pt>
                <c:pt idx="23">
                  <c:v>7.6</c:v>
                </c:pt>
                <c:pt idx="24">
                  <c:v>30.51</c:v>
                </c:pt>
                <c:pt idx="25">
                  <c:v>23.77</c:v>
                </c:pt>
                <c:pt idx="26">
                  <c:v>16.809999999999999</c:v>
                </c:pt>
                <c:pt idx="27">
                  <c:v>15.75</c:v>
                </c:pt>
                <c:pt idx="28">
                  <c:v>6.48</c:v>
                </c:pt>
                <c:pt idx="29">
                  <c:v>4.5999999999999996</c:v>
                </c:pt>
                <c:pt idx="30">
                  <c:v>5.74</c:v>
                </c:pt>
                <c:pt idx="31">
                  <c:v>0.98</c:v>
                </c:pt>
                <c:pt idx="32">
                  <c:v>1.22</c:v>
                </c:pt>
                <c:pt idx="33">
                  <c:v>4.9000000000000004</c:v>
                </c:pt>
                <c:pt idx="34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A-43AA-A059-2B78DE16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200496"/>
        <c:axId val="683201744"/>
      </c:barChart>
      <c:catAx>
        <c:axId val="68320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3201744"/>
        <c:crosses val="autoZero"/>
        <c:auto val="1"/>
        <c:lblAlgn val="ctr"/>
        <c:lblOffset val="100"/>
        <c:noMultiLvlLbl val="0"/>
      </c:catAx>
      <c:valAx>
        <c:axId val="68320174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8320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Wohnfertigstellungen!$AN$54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Wohnfertigstellungen!$AM$55:$AM$75</c:f>
              <c:numCache>
                <c:formatCode>General</c:formatCode>
                <c:ptCount val="21"/>
              </c:numCache>
            </c:numRef>
          </c:cat>
          <c:val>
            <c:numRef>
              <c:f>Wohnfertigstellungen!$AN$55:$AN$75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0-25D3-4008-93EC-1609BC7A6F20}"/>
            </c:ext>
          </c:extLst>
        </c:ser>
        <c:ser>
          <c:idx val="1"/>
          <c:order val="1"/>
          <c:tx>
            <c:strRef>
              <c:f>Wohnfertigstellungen!$AO$54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Wohnfertigstellungen!$AM$55:$AM$75</c:f>
              <c:numCache>
                <c:formatCode>General</c:formatCode>
                <c:ptCount val="21"/>
              </c:numCache>
            </c:numRef>
          </c:cat>
          <c:val>
            <c:numRef>
              <c:f>Wohnfertigstellungen!$AO$55:$AO$75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1-25D3-4008-93EC-1609BC7A6F20}"/>
            </c:ext>
          </c:extLst>
        </c:ser>
        <c:ser>
          <c:idx val="2"/>
          <c:order val="2"/>
          <c:tx>
            <c:strRef>
              <c:f>Wohnfertigstellungen!$AP$54</c:f>
              <c:strCache>
                <c:ptCount val="1"/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Wohnfertigstellungen!$AM$55:$AM$75</c:f>
              <c:numCache>
                <c:formatCode>General</c:formatCode>
                <c:ptCount val="21"/>
              </c:numCache>
            </c:numRef>
          </c:cat>
          <c:val>
            <c:numRef>
              <c:f>Wohnfertigstellungen!$AP$55:$AP$75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2-25D3-4008-93EC-1609BC7A6F20}"/>
            </c:ext>
          </c:extLst>
        </c:ser>
        <c:ser>
          <c:idx val="3"/>
          <c:order val="3"/>
          <c:tx>
            <c:strRef>
              <c:f>Wohnfertigstellungen!$AQ$54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Wohnfertigstellungen!$AM$55:$AM$75</c:f>
              <c:numCache>
                <c:formatCode>General</c:formatCode>
                <c:ptCount val="21"/>
              </c:numCache>
            </c:numRef>
          </c:cat>
          <c:val>
            <c:numRef>
              <c:f>Wohnfertigstellungen!$AQ$55:$AQ$75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3-25D3-4008-93EC-1609BC7A6F20}"/>
            </c:ext>
          </c:extLst>
        </c:ser>
        <c:ser>
          <c:idx val="4"/>
          <c:order val="4"/>
          <c:tx>
            <c:strRef>
              <c:f>Wohnfertigstellungen!$AR$54</c:f>
              <c:strCache>
                <c:ptCount val="1"/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Wohnfertigstellungen!$AM$55:$AM$75</c:f>
              <c:numCache>
                <c:formatCode>General</c:formatCode>
                <c:ptCount val="21"/>
              </c:numCache>
            </c:numRef>
          </c:cat>
          <c:val>
            <c:numRef>
              <c:f>Wohnfertigstellungen!$AR$55:$AR$75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4-25D3-4008-93EC-1609BC7A6F20}"/>
            </c:ext>
          </c:extLst>
        </c:ser>
        <c:ser>
          <c:idx val="5"/>
          <c:order val="5"/>
          <c:tx>
            <c:strRef>
              <c:f>Wohnfertigstellungen!$AS$54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cat>
            <c:numRef>
              <c:f>Wohnfertigstellungen!$AM$55:$AM$75</c:f>
              <c:numCache>
                <c:formatCode>General</c:formatCode>
                <c:ptCount val="21"/>
              </c:numCache>
            </c:numRef>
          </c:cat>
          <c:val>
            <c:numRef>
              <c:f>Wohnfertigstellungen!$AS$55:$AS$75</c:f>
              <c:numCache>
                <c:formatCode>General</c:formatCode>
                <c:ptCount val="21"/>
              </c:numCache>
            </c:numRef>
          </c:val>
          <c:extLst>
            <c:ext xmlns:c16="http://schemas.microsoft.com/office/drawing/2014/chart" uri="{C3380CC4-5D6E-409C-BE32-E72D297353CC}">
              <c16:uniqueId val="{00000005-25D3-4008-93EC-1609BC7A6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214960"/>
        <c:axId val="982214128"/>
      </c:areaChart>
      <c:catAx>
        <c:axId val="98221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2214128"/>
        <c:crosses val="autoZero"/>
        <c:auto val="1"/>
        <c:lblAlgn val="ctr"/>
        <c:lblOffset val="100"/>
        <c:noMultiLvlLbl val="0"/>
      </c:catAx>
      <c:valAx>
        <c:axId val="9822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82214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Baulandpreise!$BP$11</c:f>
              <c:strCache>
                <c:ptCount val="1"/>
                <c:pt idx="0">
                  <c:v>Wohnbauland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Baulandpreise!$BQ$9:$CC$10</c:f>
              <c:multiLvlStrCache>
                <c:ptCount val="13"/>
                <c:lvl>
                  <c:pt idx="0">
                    <c:v>1 Quartal</c:v>
                  </c:pt>
                  <c:pt idx="1">
                    <c:v>2 Quartal</c:v>
                  </c:pt>
                  <c:pt idx="2">
                    <c:v>3 Quartal</c:v>
                  </c:pt>
                  <c:pt idx="3">
                    <c:v>4 Quartal</c:v>
                  </c:pt>
                  <c:pt idx="4">
                    <c:v>1 Quartal</c:v>
                  </c:pt>
                  <c:pt idx="5">
                    <c:v>2 Quartal</c:v>
                  </c:pt>
                  <c:pt idx="6">
                    <c:v>3 Quartal</c:v>
                  </c:pt>
                  <c:pt idx="7">
                    <c:v>4 Quartal</c:v>
                  </c:pt>
                  <c:pt idx="8">
                    <c:v>1 Quartal</c:v>
                  </c:pt>
                  <c:pt idx="9">
                    <c:v>2 Quartal</c:v>
                  </c:pt>
                  <c:pt idx="10">
                    <c:v>3 Quartal</c:v>
                  </c:pt>
                  <c:pt idx="11">
                    <c:v>4 Quartal</c:v>
                  </c:pt>
                  <c:pt idx="12">
                    <c:v>1 Quartal</c:v>
                  </c:pt>
                </c:lvl>
                <c:lvl>
                  <c:pt idx="0">
                    <c:v>2021</c:v>
                  </c:pt>
                  <c:pt idx="1">
                    <c:v>2021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2022</c:v>
                  </c:pt>
                  <c:pt idx="5">
                    <c:v>2022</c:v>
                  </c:pt>
                  <c:pt idx="6">
                    <c:v>2022</c:v>
                  </c:pt>
                  <c:pt idx="7">
                    <c:v>2022</c:v>
                  </c:pt>
                  <c:pt idx="8">
                    <c:v>2023</c:v>
                  </c:pt>
                  <c:pt idx="9">
                    <c:v>2023</c:v>
                  </c:pt>
                  <c:pt idx="10">
                    <c:v>2023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Baulandpreise!$BQ$11:$CC$11</c:f>
              <c:numCache>
                <c:formatCode>General</c:formatCode>
                <c:ptCount val="13"/>
                <c:pt idx="0">
                  <c:v>198.72</c:v>
                </c:pt>
                <c:pt idx="1">
                  <c:v>224.5</c:v>
                </c:pt>
                <c:pt idx="2">
                  <c:v>226.19</c:v>
                </c:pt>
                <c:pt idx="3">
                  <c:v>244.65</c:v>
                </c:pt>
                <c:pt idx="4">
                  <c:v>248.72</c:v>
                </c:pt>
                <c:pt idx="5">
                  <c:v>236.22</c:v>
                </c:pt>
                <c:pt idx="6">
                  <c:v>241.81</c:v>
                </c:pt>
                <c:pt idx="7">
                  <c:v>243.59</c:v>
                </c:pt>
                <c:pt idx="8">
                  <c:v>215.4</c:v>
                </c:pt>
                <c:pt idx="9">
                  <c:v>243.8</c:v>
                </c:pt>
                <c:pt idx="10">
                  <c:v>228.22</c:v>
                </c:pt>
                <c:pt idx="11">
                  <c:v>240.62</c:v>
                </c:pt>
                <c:pt idx="12">
                  <c:v>233.32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E-4F9A-A759-A9832238B129}"/>
            </c:ext>
          </c:extLst>
        </c:ser>
        <c:ser>
          <c:idx val="1"/>
          <c:order val="1"/>
          <c:tx>
            <c:strRef>
              <c:f>Baulandpreise!$BP$12</c:f>
              <c:strCache>
                <c:ptCount val="1"/>
                <c:pt idx="0">
                  <c:v>Baureifes Land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Baulandpreise!$BQ$9:$CC$10</c:f>
              <c:multiLvlStrCache>
                <c:ptCount val="13"/>
                <c:lvl>
                  <c:pt idx="0">
                    <c:v>1 Quartal</c:v>
                  </c:pt>
                  <c:pt idx="1">
                    <c:v>2 Quartal</c:v>
                  </c:pt>
                  <c:pt idx="2">
                    <c:v>3 Quartal</c:v>
                  </c:pt>
                  <c:pt idx="3">
                    <c:v>4 Quartal</c:v>
                  </c:pt>
                  <c:pt idx="4">
                    <c:v>1 Quartal</c:v>
                  </c:pt>
                  <c:pt idx="5">
                    <c:v>2 Quartal</c:v>
                  </c:pt>
                  <c:pt idx="6">
                    <c:v>3 Quartal</c:v>
                  </c:pt>
                  <c:pt idx="7">
                    <c:v>4 Quartal</c:v>
                  </c:pt>
                  <c:pt idx="8">
                    <c:v>1 Quartal</c:v>
                  </c:pt>
                  <c:pt idx="9">
                    <c:v>2 Quartal</c:v>
                  </c:pt>
                  <c:pt idx="10">
                    <c:v>3 Quartal</c:v>
                  </c:pt>
                  <c:pt idx="11">
                    <c:v>4 Quartal</c:v>
                  </c:pt>
                  <c:pt idx="12">
                    <c:v>1 Quartal</c:v>
                  </c:pt>
                </c:lvl>
                <c:lvl>
                  <c:pt idx="0">
                    <c:v>2021</c:v>
                  </c:pt>
                  <c:pt idx="1">
                    <c:v>2021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2022</c:v>
                  </c:pt>
                  <c:pt idx="5">
                    <c:v>2022</c:v>
                  </c:pt>
                  <c:pt idx="6">
                    <c:v>2022</c:v>
                  </c:pt>
                  <c:pt idx="7">
                    <c:v>2022</c:v>
                  </c:pt>
                  <c:pt idx="8">
                    <c:v>2023</c:v>
                  </c:pt>
                  <c:pt idx="9">
                    <c:v>2023</c:v>
                  </c:pt>
                  <c:pt idx="10">
                    <c:v>2023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Baulandpreise!$BQ$12:$CC$12</c:f>
              <c:numCache>
                <c:formatCode>General</c:formatCode>
                <c:ptCount val="13"/>
                <c:pt idx="0">
                  <c:v>215.76</c:v>
                </c:pt>
                <c:pt idx="1">
                  <c:v>247.57</c:v>
                </c:pt>
                <c:pt idx="2">
                  <c:v>248.56</c:v>
                </c:pt>
                <c:pt idx="3">
                  <c:v>267.33999999999997</c:v>
                </c:pt>
                <c:pt idx="4">
                  <c:v>274.23</c:v>
                </c:pt>
                <c:pt idx="5">
                  <c:v>262.39</c:v>
                </c:pt>
                <c:pt idx="6">
                  <c:v>254.82</c:v>
                </c:pt>
                <c:pt idx="7">
                  <c:v>272.87</c:v>
                </c:pt>
                <c:pt idx="8">
                  <c:v>227.56</c:v>
                </c:pt>
                <c:pt idx="9">
                  <c:v>262.49</c:v>
                </c:pt>
                <c:pt idx="10">
                  <c:v>248.63</c:v>
                </c:pt>
                <c:pt idx="11">
                  <c:v>268.14</c:v>
                </c:pt>
                <c:pt idx="12">
                  <c:v>255.85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E-4F9A-A759-A9832238B129}"/>
            </c:ext>
          </c:extLst>
        </c:ser>
        <c:ser>
          <c:idx val="2"/>
          <c:order val="2"/>
          <c:tx>
            <c:strRef>
              <c:f>Baulandpreise!$BP$13</c:f>
              <c:strCache>
                <c:ptCount val="1"/>
                <c:pt idx="0">
                  <c:v>Rohbauland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Baulandpreise!$BQ$9:$CC$10</c:f>
              <c:multiLvlStrCache>
                <c:ptCount val="13"/>
                <c:lvl>
                  <c:pt idx="0">
                    <c:v>1 Quartal</c:v>
                  </c:pt>
                  <c:pt idx="1">
                    <c:v>2 Quartal</c:v>
                  </c:pt>
                  <c:pt idx="2">
                    <c:v>3 Quartal</c:v>
                  </c:pt>
                  <c:pt idx="3">
                    <c:v>4 Quartal</c:v>
                  </c:pt>
                  <c:pt idx="4">
                    <c:v>1 Quartal</c:v>
                  </c:pt>
                  <c:pt idx="5">
                    <c:v>2 Quartal</c:v>
                  </c:pt>
                  <c:pt idx="6">
                    <c:v>3 Quartal</c:v>
                  </c:pt>
                  <c:pt idx="7">
                    <c:v>4 Quartal</c:v>
                  </c:pt>
                  <c:pt idx="8">
                    <c:v>1 Quartal</c:v>
                  </c:pt>
                  <c:pt idx="9">
                    <c:v>2 Quartal</c:v>
                  </c:pt>
                  <c:pt idx="10">
                    <c:v>3 Quartal</c:v>
                  </c:pt>
                  <c:pt idx="11">
                    <c:v>4 Quartal</c:v>
                  </c:pt>
                  <c:pt idx="12">
                    <c:v>1 Quartal</c:v>
                  </c:pt>
                </c:lvl>
                <c:lvl>
                  <c:pt idx="0">
                    <c:v>2021</c:v>
                  </c:pt>
                  <c:pt idx="1">
                    <c:v>2021</c:v>
                  </c:pt>
                  <c:pt idx="2">
                    <c:v>2021</c:v>
                  </c:pt>
                  <c:pt idx="3">
                    <c:v>2021</c:v>
                  </c:pt>
                  <c:pt idx="4">
                    <c:v>2022</c:v>
                  </c:pt>
                  <c:pt idx="5">
                    <c:v>2022</c:v>
                  </c:pt>
                  <c:pt idx="6">
                    <c:v>2022</c:v>
                  </c:pt>
                  <c:pt idx="7">
                    <c:v>2022</c:v>
                  </c:pt>
                  <c:pt idx="8">
                    <c:v>2023</c:v>
                  </c:pt>
                  <c:pt idx="9">
                    <c:v>2023</c:v>
                  </c:pt>
                  <c:pt idx="10">
                    <c:v>2023</c:v>
                  </c:pt>
                  <c:pt idx="11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Baulandpreise!$BQ$13:$CC$13</c:f>
              <c:numCache>
                <c:formatCode>General</c:formatCode>
                <c:ptCount val="13"/>
                <c:pt idx="0">
                  <c:v>57.67</c:v>
                </c:pt>
                <c:pt idx="1">
                  <c:v>59.5</c:v>
                </c:pt>
                <c:pt idx="2">
                  <c:v>90.8</c:v>
                </c:pt>
                <c:pt idx="3">
                  <c:v>65.05</c:v>
                </c:pt>
                <c:pt idx="4">
                  <c:v>69.83</c:v>
                </c:pt>
                <c:pt idx="5">
                  <c:v>62.9</c:v>
                </c:pt>
                <c:pt idx="6">
                  <c:v>61.02</c:v>
                </c:pt>
                <c:pt idx="7">
                  <c:v>47.46</c:v>
                </c:pt>
                <c:pt idx="8">
                  <c:v>114.73</c:v>
                </c:pt>
                <c:pt idx="9">
                  <c:v>59.05</c:v>
                </c:pt>
                <c:pt idx="10">
                  <c:v>61.52</c:v>
                </c:pt>
                <c:pt idx="11">
                  <c:v>60.92</c:v>
                </c:pt>
                <c:pt idx="12">
                  <c:v>52.81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E-4F9A-A759-A9832238B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1995696"/>
        <c:axId val="2090012896"/>
      </c:lineChart>
      <c:catAx>
        <c:axId val="209199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0012896"/>
        <c:crosses val="autoZero"/>
        <c:auto val="1"/>
        <c:lblAlgn val="ctr"/>
        <c:lblOffset val="100"/>
        <c:noMultiLvlLbl val="0"/>
      </c:catAx>
      <c:valAx>
        <c:axId val="209001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199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Instandhaltung_Kosten_alt!$BD$10</c:f>
              <c:strCache>
                <c:ptCount val="1"/>
                <c:pt idx="0">
                  <c:v>1-Year-CAGR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Instandhaltung_Kosten_alt!$BA$11:$BA$43</c:f>
              <c:strCache>
                <c:ptCount val="33"/>
                <c:pt idx="0">
                  <c:v>Instandhaltungsleistungen</c:v>
                </c:pt>
                <c:pt idx="1">
                  <c:v>Erdarbeiten</c:v>
                </c:pt>
                <c:pt idx="2">
                  <c:v>Entwässerungskanalarbeiten</c:v>
                </c:pt>
                <c:pt idx="3">
                  <c:v>Mauerarbeiten</c:v>
                </c:pt>
                <c:pt idx="4">
                  <c:v>Betonarbeiten</c:v>
                </c:pt>
                <c:pt idx="5">
                  <c:v>Zimmer und Holzbauarbeiten</c:v>
                </c:pt>
                <c:pt idx="6">
                  <c:v>Stahlbauarbeiten</c:v>
                </c:pt>
                <c:pt idx="7">
                  <c:v>Abdichtungsarbeiten</c:v>
                </c:pt>
                <c:pt idx="8">
                  <c:v>Dachdeckungs und Dachabdichtungsarbeiten</c:v>
                </c:pt>
                <c:pt idx="9">
                  <c:v>Klempnerarbeiten</c:v>
                </c:pt>
                <c:pt idx="10">
                  <c:v>Gerüstarbeiten</c:v>
                </c:pt>
                <c:pt idx="11">
                  <c:v>Naturwerksteinarbeiten</c:v>
                </c:pt>
                <c:pt idx="12">
                  <c:v>Betonwerksteinarbeiten</c:v>
                </c:pt>
                <c:pt idx="13">
                  <c:v>Putz und Stuckarbeiten</c:v>
                </c:pt>
                <c:pt idx="14">
                  <c:v>WärmedämmVerbundsysteme</c:v>
                </c:pt>
                <c:pt idx="15">
                  <c:v>Trockenbauarbeiten</c:v>
                </c:pt>
                <c:pt idx="16">
                  <c:v>Vorgehängte hinterlüftete Fassaden</c:v>
                </c:pt>
                <c:pt idx="17">
                  <c:v>Fliesen und Plattenarbeiten</c:v>
                </c:pt>
                <c:pt idx="18">
                  <c:v>Estricharbeiten</c:v>
                </c:pt>
                <c:pt idx="19">
                  <c:v>Tischlerarbeiten</c:v>
                </c:pt>
                <c:pt idx="20">
                  <c:v>Rollladenarbeiten</c:v>
                </c:pt>
                <c:pt idx="21">
                  <c:v>Metallbauarbeiten</c:v>
                </c:pt>
                <c:pt idx="22">
                  <c:v>Verglasungsarbeiten</c:v>
                </c:pt>
                <c:pt idx="23">
                  <c:v>Maler und Lackierarbeiten, Beschichtungen</c:v>
                </c:pt>
                <c:pt idx="24">
                  <c:v>Bodenbelagarbeiten</c:v>
                </c:pt>
                <c:pt idx="25">
                  <c:v>Tapezierarbeiten</c:v>
                </c:pt>
                <c:pt idx="26">
                  <c:v>Raumlufttechnische Anlagen</c:v>
                </c:pt>
                <c:pt idx="27">
                  <c:v>Heiz und zentrale Wassererwärmungsanlagen</c:v>
                </c:pt>
                <c:pt idx="28">
                  <c:v>Gas, Wasser und Entwässerungsanl. innerh. v.Geb.</c:v>
                </c:pt>
                <c:pt idx="29">
                  <c:v>Nieder und Mittelspannungsanlagen bis 36 kV</c:v>
                </c:pt>
                <c:pt idx="30">
                  <c:v>Gebäudeautomation</c:v>
                </c:pt>
                <c:pt idx="31">
                  <c:v>Blitzschutzanlagen</c:v>
                </c:pt>
                <c:pt idx="32">
                  <c:v>Dämm und Brandschutzarbeiten an techn. Anlagen</c:v>
                </c:pt>
              </c:strCache>
            </c:strRef>
          </c:cat>
          <c:val>
            <c:numRef>
              <c:f>Instandhaltung_Kosten_alt!$BD$11:$BD$43</c:f>
              <c:numCache>
                <c:formatCode>0.00%</c:formatCode>
                <c:ptCount val="33"/>
                <c:pt idx="0">
                  <c:v>9.0425531914893664E-2</c:v>
                </c:pt>
                <c:pt idx="1">
                  <c:v>7.1904127829560682E-2</c:v>
                </c:pt>
                <c:pt idx="2">
                  <c:v>6.3682219419924246E-2</c:v>
                </c:pt>
                <c:pt idx="3">
                  <c:v>5.6537102473498191E-2</c:v>
                </c:pt>
                <c:pt idx="4">
                  <c:v>0.13104414856341995</c:v>
                </c:pt>
                <c:pt idx="5">
                  <c:v>4.2236763831053015E-2</c:v>
                </c:pt>
                <c:pt idx="6">
                  <c:v>-2.3011176857330673E-2</c:v>
                </c:pt>
                <c:pt idx="7">
                  <c:v>7.6623376623376593E-2</c:v>
                </c:pt>
                <c:pt idx="8">
                  <c:v>7.3775573465591826E-2</c:v>
                </c:pt>
                <c:pt idx="9">
                  <c:v>7.2077922077921963E-2</c:v>
                </c:pt>
                <c:pt idx="10">
                  <c:v>4.7026279391424675E-2</c:v>
                </c:pt>
                <c:pt idx="11">
                  <c:v>8.6602516654330275E-2</c:v>
                </c:pt>
                <c:pt idx="12">
                  <c:v>0.1187904967602591</c:v>
                </c:pt>
                <c:pt idx="13">
                  <c:v>8.2555635319454312E-2</c:v>
                </c:pt>
                <c:pt idx="14">
                  <c:v>9.8505434782608647E-2</c:v>
                </c:pt>
                <c:pt idx="15">
                  <c:v>8.3561643835616373E-2</c:v>
                </c:pt>
                <c:pt idx="16">
                  <c:v>7.0129870129870264E-2</c:v>
                </c:pt>
                <c:pt idx="17">
                  <c:v>6.2957540263543166E-2</c:v>
                </c:pt>
                <c:pt idx="18">
                  <c:v>9.1295116772823537E-2</c:v>
                </c:pt>
                <c:pt idx="19">
                  <c:v>7.3252688172042779E-2</c:v>
                </c:pt>
                <c:pt idx="20">
                  <c:v>5.758807588075876E-2</c:v>
                </c:pt>
                <c:pt idx="21">
                  <c:v>4.6511627906976605E-2</c:v>
                </c:pt>
                <c:pt idx="22">
                  <c:v>7.2425249169435268E-2</c:v>
                </c:pt>
                <c:pt idx="23">
                  <c:v>8.2916368834881959E-2</c:v>
                </c:pt>
                <c:pt idx="24">
                  <c:v>8.0586080586080522E-2</c:v>
                </c:pt>
                <c:pt idx="25">
                  <c:v>0</c:v>
                </c:pt>
                <c:pt idx="26">
                  <c:v>0.11528150134048265</c:v>
                </c:pt>
                <c:pt idx="27">
                  <c:v>0.12321660181582361</c:v>
                </c:pt>
                <c:pt idx="28">
                  <c:v>0.13004484304932751</c:v>
                </c:pt>
                <c:pt idx="29">
                  <c:v>0.10172744721689053</c:v>
                </c:pt>
                <c:pt idx="30">
                  <c:v>0.11555009219422252</c:v>
                </c:pt>
                <c:pt idx="31">
                  <c:v>9.1095890410958891E-2</c:v>
                </c:pt>
                <c:pt idx="32">
                  <c:v>0.19358407079646023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3-4C81-8BC9-D63120F9E458}"/>
            </c:ext>
          </c:extLst>
        </c:ser>
        <c:ser>
          <c:idx val="1"/>
          <c:order val="1"/>
          <c:tx>
            <c:strRef>
              <c:f>Instandhaltung_Kosten_alt!$BE$10</c:f>
              <c:strCache>
                <c:ptCount val="1"/>
                <c:pt idx="0">
                  <c:v>3-Year-CAGR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Instandhaltung_Kosten_alt!$BA$11:$BA$43</c:f>
              <c:strCache>
                <c:ptCount val="33"/>
                <c:pt idx="0">
                  <c:v>Instandhaltungsleistungen</c:v>
                </c:pt>
                <c:pt idx="1">
                  <c:v>Erdarbeiten</c:v>
                </c:pt>
                <c:pt idx="2">
                  <c:v>Entwässerungskanalarbeiten</c:v>
                </c:pt>
                <c:pt idx="3">
                  <c:v>Mauerarbeiten</c:v>
                </c:pt>
                <c:pt idx="4">
                  <c:v>Betonarbeiten</c:v>
                </c:pt>
                <c:pt idx="5">
                  <c:v>Zimmer und Holzbauarbeiten</c:v>
                </c:pt>
                <c:pt idx="6">
                  <c:v>Stahlbauarbeiten</c:v>
                </c:pt>
                <c:pt idx="7">
                  <c:v>Abdichtungsarbeiten</c:v>
                </c:pt>
                <c:pt idx="8">
                  <c:v>Dachdeckungs und Dachabdichtungsarbeiten</c:v>
                </c:pt>
                <c:pt idx="9">
                  <c:v>Klempnerarbeiten</c:v>
                </c:pt>
                <c:pt idx="10">
                  <c:v>Gerüstarbeiten</c:v>
                </c:pt>
                <c:pt idx="11">
                  <c:v>Naturwerksteinarbeiten</c:v>
                </c:pt>
                <c:pt idx="12">
                  <c:v>Betonwerksteinarbeiten</c:v>
                </c:pt>
                <c:pt idx="13">
                  <c:v>Putz und Stuckarbeiten</c:v>
                </c:pt>
                <c:pt idx="14">
                  <c:v>WärmedämmVerbundsysteme</c:v>
                </c:pt>
                <c:pt idx="15">
                  <c:v>Trockenbauarbeiten</c:v>
                </c:pt>
                <c:pt idx="16">
                  <c:v>Vorgehängte hinterlüftete Fassaden</c:v>
                </c:pt>
                <c:pt idx="17">
                  <c:v>Fliesen und Plattenarbeiten</c:v>
                </c:pt>
                <c:pt idx="18">
                  <c:v>Estricharbeiten</c:v>
                </c:pt>
                <c:pt idx="19">
                  <c:v>Tischlerarbeiten</c:v>
                </c:pt>
                <c:pt idx="20">
                  <c:v>Rollladenarbeiten</c:v>
                </c:pt>
                <c:pt idx="21">
                  <c:v>Metallbauarbeiten</c:v>
                </c:pt>
                <c:pt idx="22">
                  <c:v>Verglasungsarbeiten</c:v>
                </c:pt>
                <c:pt idx="23">
                  <c:v>Maler und Lackierarbeiten, Beschichtungen</c:v>
                </c:pt>
                <c:pt idx="24">
                  <c:v>Bodenbelagarbeiten</c:v>
                </c:pt>
                <c:pt idx="25">
                  <c:v>Tapezierarbeiten</c:v>
                </c:pt>
                <c:pt idx="26">
                  <c:v>Raumlufttechnische Anlagen</c:v>
                </c:pt>
                <c:pt idx="27">
                  <c:v>Heiz und zentrale Wassererwärmungsanlagen</c:v>
                </c:pt>
                <c:pt idx="28">
                  <c:v>Gas, Wasser und Entwässerungsanl. innerh. v.Geb.</c:v>
                </c:pt>
                <c:pt idx="29">
                  <c:v>Nieder und Mittelspannungsanlagen bis 36 kV</c:v>
                </c:pt>
                <c:pt idx="30">
                  <c:v>Gebäudeautomation</c:v>
                </c:pt>
                <c:pt idx="31">
                  <c:v>Blitzschutzanlagen</c:v>
                </c:pt>
                <c:pt idx="32">
                  <c:v>Dämm und Brandschutzarbeiten an techn. Anlagen</c:v>
                </c:pt>
              </c:strCache>
            </c:strRef>
          </c:cat>
          <c:val>
            <c:numRef>
              <c:f>Instandhaltung_Kosten_alt!$BE$11:$BE$43</c:f>
              <c:numCache>
                <c:formatCode>0.00%</c:formatCode>
                <c:ptCount val="33"/>
                <c:pt idx="0">
                  <c:v>0.12759977515458129</c:v>
                </c:pt>
                <c:pt idx="1">
                  <c:v>9.8765432098765427E-2</c:v>
                </c:pt>
                <c:pt idx="2">
                  <c:v>0.13527777777777775</c:v>
                </c:pt>
                <c:pt idx="3">
                  <c:v>8.9341249646593138E-2</c:v>
                </c:pt>
                <c:pt idx="4">
                  <c:v>0.12221281399943555</c:v>
                </c:pt>
                <c:pt idx="5">
                  <c:v>0.15455304928989136</c:v>
                </c:pt>
                <c:pt idx="6">
                  <c:v>0.11452682338758291</c:v>
                </c:pt>
                <c:pt idx="7">
                  <c:v>0.12493090105030406</c:v>
                </c:pt>
                <c:pt idx="8">
                  <c:v>0.14538419016030954</c:v>
                </c:pt>
                <c:pt idx="9">
                  <c:v>0.12681159420289853</c:v>
                </c:pt>
                <c:pt idx="10">
                  <c:v>7.3327961321514909E-2</c:v>
                </c:pt>
                <c:pt idx="11">
                  <c:v>8.9599539037741316E-2</c:v>
                </c:pt>
                <c:pt idx="12">
                  <c:v>0.11592945938132411</c:v>
                </c:pt>
                <c:pt idx="13">
                  <c:v>9.7770154373927998E-2</c:v>
                </c:pt>
                <c:pt idx="14">
                  <c:v>0.12267343485617592</c:v>
                </c:pt>
                <c:pt idx="15">
                  <c:v>0.11776447105788417</c:v>
                </c:pt>
                <c:pt idx="16">
                  <c:v>0.13299377475947938</c:v>
                </c:pt>
                <c:pt idx="17">
                  <c:v>8.1050228310502279E-2</c:v>
                </c:pt>
                <c:pt idx="18">
                  <c:v>0.1159673659673659</c:v>
                </c:pt>
                <c:pt idx="19">
                  <c:v>0.13118091913903429</c:v>
                </c:pt>
                <c:pt idx="20">
                  <c:v>0.11522988505747127</c:v>
                </c:pt>
                <c:pt idx="21">
                  <c:v>0.14445375803297011</c:v>
                </c:pt>
                <c:pt idx="22">
                  <c:v>0.14319456746383227</c:v>
                </c:pt>
                <c:pt idx="23">
                  <c:v>9.7922003985197861E-2</c:v>
                </c:pt>
                <c:pt idx="24">
                  <c:v>0.10487225193107548</c:v>
                </c:pt>
                <c:pt idx="25">
                  <c:v>0</c:v>
                </c:pt>
                <c:pt idx="26">
                  <c:v>0.14033589524622836</c:v>
                </c:pt>
                <c:pt idx="27">
                  <c:v>0.15100671140939595</c:v>
                </c:pt>
                <c:pt idx="28">
                  <c:v>0.15261707988980713</c:v>
                </c:pt>
                <c:pt idx="29">
                  <c:v>0.13069253570466177</c:v>
                </c:pt>
                <c:pt idx="30">
                  <c:v>0.13711767755313634</c:v>
                </c:pt>
                <c:pt idx="31">
                  <c:v>0.12640692640692644</c:v>
                </c:pt>
                <c:pt idx="32">
                  <c:v>0.23530961791831362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3-4C81-8BC9-D63120F9E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91991056"/>
        <c:axId val="2089727968"/>
      </c:barChart>
      <c:catAx>
        <c:axId val="2091991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89727968"/>
        <c:crosses val="autoZero"/>
        <c:auto val="1"/>
        <c:lblAlgn val="ctr"/>
        <c:lblOffset val="100"/>
        <c:noMultiLvlLbl val="0"/>
      </c:catAx>
      <c:valAx>
        <c:axId val="208972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199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Auftragseingang_Bauhauptgewerbe!$R$8</c:f>
              <c:strCache>
                <c:ptCount val="1"/>
                <c:pt idx="0">
                  <c:v>Volumenindex des Auftragseingangs (Bauhauptgewerbe)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Auftragseingang_Bauhauptgewerbe!$Q$9:$Q$69</c:f>
              <c:numCache>
                <c:formatCode>m/d/yyyy</c:formatCode>
                <c:ptCount val="61"/>
                <c:pt idx="0">
                  <c:v>45292</c:v>
                </c:pt>
                <c:pt idx="1">
                  <c:v>45261</c:v>
                </c:pt>
                <c:pt idx="2">
                  <c:v>45231</c:v>
                </c:pt>
                <c:pt idx="3">
                  <c:v>45200</c:v>
                </c:pt>
                <c:pt idx="4">
                  <c:v>45170</c:v>
                </c:pt>
                <c:pt idx="5">
                  <c:v>45139</c:v>
                </c:pt>
                <c:pt idx="6">
                  <c:v>45108</c:v>
                </c:pt>
                <c:pt idx="7">
                  <c:v>45078</c:v>
                </c:pt>
                <c:pt idx="8">
                  <c:v>45047</c:v>
                </c:pt>
                <c:pt idx="9">
                  <c:v>45017</c:v>
                </c:pt>
                <c:pt idx="10">
                  <c:v>44986</c:v>
                </c:pt>
                <c:pt idx="11">
                  <c:v>44958</c:v>
                </c:pt>
                <c:pt idx="12">
                  <c:v>44927</c:v>
                </c:pt>
                <c:pt idx="13">
                  <c:v>44896</c:v>
                </c:pt>
                <c:pt idx="14">
                  <c:v>44866</c:v>
                </c:pt>
                <c:pt idx="15">
                  <c:v>44835</c:v>
                </c:pt>
                <c:pt idx="16">
                  <c:v>44805</c:v>
                </c:pt>
                <c:pt idx="17">
                  <c:v>44774</c:v>
                </c:pt>
                <c:pt idx="18">
                  <c:v>44743</c:v>
                </c:pt>
                <c:pt idx="19">
                  <c:v>44713</c:v>
                </c:pt>
                <c:pt idx="20">
                  <c:v>44682</c:v>
                </c:pt>
                <c:pt idx="21">
                  <c:v>44652</c:v>
                </c:pt>
                <c:pt idx="22">
                  <c:v>44621</c:v>
                </c:pt>
                <c:pt idx="23">
                  <c:v>44593</c:v>
                </c:pt>
                <c:pt idx="24">
                  <c:v>44562</c:v>
                </c:pt>
                <c:pt idx="25">
                  <c:v>44531</c:v>
                </c:pt>
                <c:pt idx="26">
                  <c:v>44501</c:v>
                </c:pt>
                <c:pt idx="27">
                  <c:v>44470</c:v>
                </c:pt>
                <c:pt idx="28">
                  <c:v>44440</c:v>
                </c:pt>
                <c:pt idx="29">
                  <c:v>44409</c:v>
                </c:pt>
                <c:pt idx="30">
                  <c:v>44378</c:v>
                </c:pt>
                <c:pt idx="31">
                  <c:v>44348</c:v>
                </c:pt>
                <c:pt idx="32">
                  <c:v>44317</c:v>
                </c:pt>
                <c:pt idx="33">
                  <c:v>44287</c:v>
                </c:pt>
                <c:pt idx="34">
                  <c:v>44256</c:v>
                </c:pt>
                <c:pt idx="35">
                  <c:v>44228</c:v>
                </c:pt>
                <c:pt idx="36">
                  <c:v>44197</c:v>
                </c:pt>
                <c:pt idx="37">
                  <c:v>44166</c:v>
                </c:pt>
                <c:pt idx="38">
                  <c:v>44136</c:v>
                </c:pt>
                <c:pt idx="39">
                  <c:v>44105</c:v>
                </c:pt>
                <c:pt idx="40">
                  <c:v>44075</c:v>
                </c:pt>
                <c:pt idx="41">
                  <c:v>44044</c:v>
                </c:pt>
                <c:pt idx="42">
                  <c:v>44013</c:v>
                </c:pt>
                <c:pt idx="43">
                  <c:v>43983</c:v>
                </c:pt>
                <c:pt idx="44">
                  <c:v>43952</c:v>
                </c:pt>
                <c:pt idx="45">
                  <c:v>43922</c:v>
                </c:pt>
                <c:pt idx="46">
                  <c:v>43891</c:v>
                </c:pt>
                <c:pt idx="47">
                  <c:v>43862</c:v>
                </c:pt>
                <c:pt idx="48">
                  <c:v>43831</c:v>
                </c:pt>
                <c:pt idx="49">
                  <c:v>43800</c:v>
                </c:pt>
                <c:pt idx="50">
                  <c:v>43770</c:v>
                </c:pt>
                <c:pt idx="51">
                  <c:v>43739</c:v>
                </c:pt>
                <c:pt idx="52">
                  <c:v>43709</c:v>
                </c:pt>
                <c:pt idx="53">
                  <c:v>43678</c:v>
                </c:pt>
                <c:pt idx="54">
                  <c:v>43647</c:v>
                </c:pt>
                <c:pt idx="55">
                  <c:v>43617</c:v>
                </c:pt>
                <c:pt idx="56">
                  <c:v>43586</c:v>
                </c:pt>
                <c:pt idx="57">
                  <c:v>43556</c:v>
                </c:pt>
                <c:pt idx="58">
                  <c:v>43525</c:v>
                </c:pt>
                <c:pt idx="59">
                  <c:v>43497</c:v>
                </c:pt>
                <c:pt idx="60">
                  <c:v>43466</c:v>
                </c:pt>
              </c:numCache>
            </c:numRef>
          </c:cat>
          <c:val>
            <c:numRef>
              <c:f>Auftragseingang_Bauhauptgewerbe!$R$9:$R$69</c:f>
              <c:numCache>
                <c:formatCode>General</c:formatCode>
                <c:ptCount val="61"/>
                <c:pt idx="4">
                  <c:v>91.8</c:v>
                </c:pt>
                <c:pt idx="5">
                  <c:v>101.4</c:v>
                </c:pt>
                <c:pt idx="6">
                  <c:v>91.5</c:v>
                </c:pt>
                <c:pt idx="7">
                  <c:v>84.3</c:v>
                </c:pt>
                <c:pt idx="8">
                  <c:v>85.2</c:v>
                </c:pt>
                <c:pt idx="9">
                  <c:v>83.3</c:v>
                </c:pt>
                <c:pt idx="10">
                  <c:v>85.3</c:v>
                </c:pt>
                <c:pt idx="11">
                  <c:v>83.7</c:v>
                </c:pt>
                <c:pt idx="12">
                  <c:v>81.099999999999994</c:v>
                </c:pt>
                <c:pt idx="13">
                  <c:v>84.9</c:v>
                </c:pt>
                <c:pt idx="14">
                  <c:v>84.8</c:v>
                </c:pt>
                <c:pt idx="15">
                  <c:v>86.8</c:v>
                </c:pt>
                <c:pt idx="16">
                  <c:v>82.1</c:v>
                </c:pt>
                <c:pt idx="17">
                  <c:v>85.7</c:v>
                </c:pt>
                <c:pt idx="18">
                  <c:v>90.3</c:v>
                </c:pt>
                <c:pt idx="19">
                  <c:v>86.2</c:v>
                </c:pt>
                <c:pt idx="20">
                  <c:v>90.1</c:v>
                </c:pt>
                <c:pt idx="21">
                  <c:v>92.2</c:v>
                </c:pt>
                <c:pt idx="22">
                  <c:v>106.7</c:v>
                </c:pt>
                <c:pt idx="23">
                  <c:v>98.9</c:v>
                </c:pt>
                <c:pt idx="24">
                  <c:v>101.7</c:v>
                </c:pt>
                <c:pt idx="25">
                  <c:v>110.5</c:v>
                </c:pt>
                <c:pt idx="26">
                  <c:v>95.3</c:v>
                </c:pt>
                <c:pt idx="27">
                  <c:v>99</c:v>
                </c:pt>
                <c:pt idx="28">
                  <c:v>105.2</c:v>
                </c:pt>
                <c:pt idx="29">
                  <c:v>100.2</c:v>
                </c:pt>
                <c:pt idx="30">
                  <c:v>94.5</c:v>
                </c:pt>
                <c:pt idx="31">
                  <c:v>95.4</c:v>
                </c:pt>
                <c:pt idx="32">
                  <c:v>95.7</c:v>
                </c:pt>
                <c:pt idx="33">
                  <c:v>100.8</c:v>
                </c:pt>
                <c:pt idx="34">
                  <c:v>90.2</c:v>
                </c:pt>
                <c:pt idx="35">
                  <c:v>102.6</c:v>
                </c:pt>
                <c:pt idx="36">
                  <c:v>106.1</c:v>
                </c:pt>
                <c:pt idx="37">
                  <c:v>101.4</c:v>
                </c:pt>
                <c:pt idx="38">
                  <c:v>102.5</c:v>
                </c:pt>
                <c:pt idx="39">
                  <c:v>98.3</c:v>
                </c:pt>
                <c:pt idx="40">
                  <c:v>98.2</c:v>
                </c:pt>
                <c:pt idx="41">
                  <c:v>95.3</c:v>
                </c:pt>
                <c:pt idx="42">
                  <c:v>93.8</c:v>
                </c:pt>
                <c:pt idx="43">
                  <c:v>101.1</c:v>
                </c:pt>
                <c:pt idx="44">
                  <c:v>88.3</c:v>
                </c:pt>
                <c:pt idx="45">
                  <c:v>95.5</c:v>
                </c:pt>
                <c:pt idx="46">
                  <c:v>92</c:v>
                </c:pt>
                <c:pt idx="47">
                  <c:v>99</c:v>
                </c:pt>
                <c:pt idx="48">
                  <c:v>105.8</c:v>
                </c:pt>
                <c:pt idx="49">
                  <c:v>104.8</c:v>
                </c:pt>
                <c:pt idx="50">
                  <c:v>108.8</c:v>
                </c:pt>
                <c:pt idx="51">
                  <c:v>96.7</c:v>
                </c:pt>
                <c:pt idx="52">
                  <c:v>97.7</c:v>
                </c:pt>
                <c:pt idx="53">
                  <c:v>95.4</c:v>
                </c:pt>
                <c:pt idx="54">
                  <c:v>99.1</c:v>
                </c:pt>
                <c:pt idx="55">
                  <c:v>99.4</c:v>
                </c:pt>
                <c:pt idx="56">
                  <c:v>96.6</c:v>
                </c:pt>
                <c:pt idx="57">
                  <c:v>100.6</c:v>
                </c:pt>
                <c:pt idx="58">
                  <c:v>101.6</c:v>
                </c:pt>
                <c:pt idx="59">
                  <c:v>101.3</c:v>
                </c:pt>
                <c:pt idx="60">
                  <c:v>100.7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C9-4BD0-9149-1CC69228F708}"/>
            </c:ext>
          </c:extLst>
        </c:ser>
        <c:ser>
          <c:idx val="2"/>
          <c:order val="2"/>
          <c:tx>
            <c:strRef>
              <c:f>Auftragseingang_Bauhauptgewerbe!$T$8</c:f>
              <c:strCache>
                <c:ptCount val="1"/>
                <c:pt idx="0">
                  <c:v>Hochbau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Auftragseingang_Bauhauptgewerbe!$Q$9:$Q$69</c:f>
              <c:numCache>
                <c:formatCode>m/d/yyyy</c:formatCode>
                <c:ptCount val="61"/>
                <c:pt idx="0">
                  <c:v>45292</c:v>
                </c:pt>
                <c:pt idx="1">
                  <c:v>45261</c:v>
                </c:pt>
                <c:pt idx="2">
                  <c:v>45231</c:v>
                </c:pt>
                <c:pt idx="3">
                  <c:v>45200</c:v>
                </c:pt>
                <c:pt idx="4">
                  <c:v>45170</c:v>
                </c:pt>
                <c:pt idx="5">
                  <c:v>45139</c:v>
                </c:pt>
                <c:pt idx="6">
                  <c:v>45108</c:v>
                </c:pt>
                <c:pt idx="7">
                  <c:v>45078</c:v>
                </c:pt>
                <c:pt idx="8">
                  <c:v>45047</c:v>
                </c:pt>
                <c:pt idx="9">
                  <c:v>45017</c:v>
                </c:pt>
                <c:pt idx="10">
                  <c:v>44986</c:v>
                </c:pt>
                <c:pt idx="11">
                  <c:v>44958</c:v>
                </c:pt>
                <c:pt idx="12">
                  <c:v>44927</c:v>
                </c:pt>
                <c:pt idx="13">
                  <c:v>44896</c:v>
                </c:pt>
                <c:pt idx="14">
                  <c:v>44866</c:v>
                </c:pt>
                <c:pt idx="15">
                  <c:v>44835</c:v>
                </c:pt>
                <c:pt idx="16">
                  <c:v>44805</c:v>
                </c:pt>
                <c:pt idx="17">
                  <c:v>44774</c:v>
                </c:pt>
                <c:pt idx="18">
                  <c:v>44743</c:v>
                </c:pt>
                <c:pt idx="19">
                  <c:v>44713</c:v>
                </c:pt>
                <c:pt idx="20">
                  <c:v>44682</c:v>
                </c:pt>
                <c:pt idx="21">
                  <c:v>44652</c:v>
                </c:pt>
                <c:pt idx="22">
                  <c:v>44621</c:v>
                </c:pt>
                <c:pt idx="23">
                  <c:v>44593</c:v>
                </c:pt>
                <c:pt idx="24">
                  <c:v>44562</c:v>
                </c:pt>
                <c:pt idx="25">
                  <c:v>44531</c:v>
                </c:pt>
                <c:pt idx="26">
                  <c:v>44501</c:v>
                </c:pt>
                <c:pt idx="27">
                  <c:v>44470</c:v>
                </c:pt>
                <c:pt idx="28">
                  <c:v>44440</c:v>
                </c:pt>
                <c:pt idx="29">
                  <c:v>44409</c:v>
                </c:pt>
                <c:pt idx="30">
                  <c:v>44378</c:v>
                </c:pt>
                <c:pt idx="31">
                  <c:v>44348</c:v>
                </c:pt>
                <c:pt idx="32">
                  <c:v>44317</c:v>
                </c:pt>
                <c:pt idx="33">
                  <c:v>44287</c:v>
                </c:pt>
                <c:pt idx="34">
                  <c:v>44256</c:v>
                </c:pt>
                <c:pt idx="35">
                  <c:v>44228</c:v>
                </c:pt>
                <c:pt idx="36">
                  <c:v>44197</c:v>
                </c:pt>
                <c:pt idx="37">
                  <c:v>44166</c:v>
                </c:pt>
                <c:pt idx="38">
                  <c:v>44136</c:v>
                </c:pt>
                <c:pt idx="39">
                  <c:v>44105</c:v>
                </c:pt>
                <c:pt idx="40">
                  <c:v>44075</c:v>
                </c:pt>
                <c:pt idx="41">
                  <c:v>44044</c:v>
                </c:pt>
                <c:pt idx="42">
                  <c:v>44013</c:v>
                </c:pt>
                <c:pt idx="43">
                  <c:v>43983</c:v>
                </c:pt>
                <c:pt idx="44">
                  <c:v>43952</c:v>
                </c:pt>
                <c:pt idx="45">
                  <c:v>43922</c:v>
                </c:pt>
                <c:pt idx="46">
                  <c:v>43891</c:v>
                </c:pt>
                <c:pt idx="47">
                  <c:v>43862</c:v>
                </c:pt>
                <c:pt idx="48">
                  <c:v>43831</c:v>
                </c:pt>
                <c:pt idx="49">
                  <c:v>43800</c:v>
                </c:pt>
                <c:pt idx="50">
                  <c:v>43770</c:v>
                </c:pt>
                <c:pt idx="51">
                  <c:v>43739</c:v>
                </c:pt>
                <c:pt idx="52">
                  <c:v>43709</c:v>
                </c:pt>
                <c:pt idx="53">
                  <c:v>43678</c:v>
                </c:pt>
                <c:pt idx="54">
                  <c:v>43647</c:v>
                </c:pt>
                <c:pt idx="55">
                  <c:v>43617</c:v>
                </c:pt>
                <c:pt idx="56">
                  <c:v>43586</c:v>
                </c:pt>
                <c:pt idx="57">
                  <c:v>43556</c:v>
                </c:pt>
                <c:pt idx="58">
                  <c:v>43525</c:v>
                </c:pt>
                <c:pt idx="59">
                  <c:v>43497</c:v>
                </c:pt>
                <c:pt idx="60">
                  <c:v>43466</c:v>
                </c:pt>
              </c:numCache>
            </c:numRef>
          </c:cat>
          <c:val>
            <c:numRef>
              <c:f>Auftragseingang_Bauhauptgewerbe!$T$9:$T$69</c:f>
              <c:numCache>
                <c:formatCode>General</c:formatCode>
                <c:ptCount val="61"/>
                <c:pt idx="4">
                  <c:v>78.900000000000006</c:v>
                </c:pt>
                <c:pt idx="5">
                  <c:v>77.400000000000006</c:v>
                </c:pt>
                <c:pt idx="6">
                  <c:v>74.599999999999994</c:v>
                </c:pt>
                <c:pt idx="7">
                  <c:v>73.099999999999994</c:v>
                </c:pt>
                <c:pt idx="8">
                  <c:v>74</c:v>
                </c:pt>
                <c:pt idx="9">
                  <c:v>78.3</c:v>
                </c:pt>
                <c:pt idx="10">
                  <c:v>70.8</c:v>
                </c:pt>
                <c:pt idx="11">
                  <c:v>74.3</c:v>
                </c:pt>
                <c:pt idx="12">
                  <c:v>78</c:v>
                </c:pt>
                <c:pt idx="13">
                  <c:v>74</c:v>
                </c:pt>
                <c:pt idx="14">
                  <c:v>75.900000000000006</c:v>
                </c:pt>
                <c:pt idx="15">
                  <c:v>75.099999999999994</c:v>
                </c:pt>
                <c:pt idx="16">
                  <c:v>78.900000000000006</c:v>
                </c:pt>
                <c:pt idx="17">
                  <c:v>86</c:v>
                </c:pt>
                <c:pt idx="18">
                  <c:v>80</c:v>
                </c:pt>
                <c:pt idx="19">
                  <c:v>86.6</c:v>
                </c:pt>
                <c:pt idx="20">
                  <c:v>89.3</c:v>
                </c:pt>
                <c:pt idx="21">
                  <c:v>104</c:v>
                </c:pt>
                <c:pt idx="22">
                  <c:v>99</c:v>
                </c:pt>
                <c:pt idx="23">
                  <c:v>98.8</c:v>
                </c:pt>
                <c:pt idx="24">
                  <c:v>113.8</c:v>
                </c:pt>
                <c:pt idx="25">
                  <c:v>89.9</c:v>
                </c:pt>
                <c:pt idx="26">
                  <c:v>101.6</c:v>
                </c:pt>
                <c:pt idx="27">
                  <c:v>103.1</c:v>
                </c:pt>
                <c:pt idx="28">
                  <c:v>99.8</c:v>
                </c:pt>
                <c:pt idx="29">
                  <c:v>95.8</c:v>
                </c:pt>
                <c:pt idx="30">
                  <c:v>93.2</c:v>
                </c:pt>
                <c:pt idx="31">
                  <c:v>96.3</c:v>
                </c:pt>
                <c:pt idx="32">
                  <c:v>101.3</c:v>
                </c:pt>
                <c:pt idx="33">
                  <c:v>88.9</c:v>
                </c:pt>
                <c:pt idx="34">
                  <c:v>104</c:v>
                </c:pt>
                <c:pt idx="35">
                  <c:v>107.5</c:v>
                </c:pt>
                <c:pt idx="36">
                  <c:v>91</c:v>
                </c:pt>
                <c:pt idx="37">
                  <c:v>104</c:v>
                </c:pt>
                <c:pt idx="38">
                  <c:v>101.6</c:v>
                </c:pt>
                <c:pt idx="39">
                  <c:v>97</c:v>
                </c:pt>
                <c:pt idx="40">
                  <c:v>93.4</c:v>
                </c:pt>
                <c:pt idx="41">
                  <c:v>93.6</c:v>
                </c:pt>
                <c:pt idx="42">
                  <c:v>92.1</c:v>
                </c:pt>
                <c:pt idx="43">
                  <c:v>79.099999999999994</c:v>
                </c:pt>
                <c:pt idx="44">
                  <c:v>87.8</c:v>
                </c:pt>
                <c:pt idx="45">
                  <c:v>89.3</c:v>
                </c:pt>
                <c:pt idx="46">
                  <c:v>102.6</c:v>
                </c:pt>
                <c:pt idx="47">
                  <c:v>105.5</c:v>
                </c:pt>
                <c:pt idx="48">
                  <c:v>98.5</c:v>
                </c:pt>
                <c:pt idx="49">
                  <c:v>111.5</c:v>
                </c:pt>
                <c:pt idx="50">
                  <c:v>94.6</c:v>
                </c:pt>
                <c:pt idx="51">
                  <c:v>92.4</c:v>
                </c:pt>
                <c:pt idx="52">
                  <c:v>95.3</c:v>
                </c:pt>
                <c:pt idx="53">
                  <c:v>93.8</c:v>
                </c:pt>
                <c:pt idx="54">
                  <c:v>98.3</c:v>
                </c:pt>
                <c:pt idx="55">
                  <c:v>94.9</c:v>
                </c:pt>
                <c:pt idx="56">
                  <c:v>100.1</c:v>
                </c:pt>
                <c:pt idx="57">
                  <c:v>97.8</c:v>
                </c:pt>
                <c:pt idx="58">
                  <c:v>96.1</c:v>
                </c:pt>
                <c:pt idx="59">
                  <c:v>99.1</c:v>
                </c:pt>
                <c:pt idx="60">
                  <c:v>103.2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68-4126-ADA5-122DBD57F76F}"/>
            </c:ext>
          </c:extLst>
        </c:ser>
        <c:ser>
          <c:idx val="3"/>
          <c:order val="3"/>
          <c:tx>
            <c:strRef>
              <c:f>Auftragseingang_Bauhauptgewerbe!$U$8</c:f>
              <c:strCache>
                <c:ptCount val="1"/>
                <c:pt idx="0">
                  <c:v>Wohnungsbau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Auftragseingang_Bauhauptgewerbe!$Q$9:$Q$69</c:f>
              <c:numCache>
                <c:formatCode>m/d/yyyy</c:formatCode>
                <c:ptCount val="61"/>
                <c:pt idx="0">
                  <c:v>45292</c:v>
                </c:pt>
                <c:pt idx="1">
                  <c:v>45261</c:v>
                </c:pt>
                <c:pt idx="2">
                  <c:v>45231</c:v>
                </c:pt>
                <c:pt idx="3">
                  <c:v>45200</c:v>
                </c:pt>
                <c:pt idx="4">
                  <c:v>45170</c:v>
                </c:pt>
                <c:pt idx="5">
                  <c:v>45139</c:v>
                </c:pt>
                <c:pt idx="6">
                  <c:v>45108</c:v>
                </c:pt>
                <c:pt idx="7">
                  <c:v>45078</c:v>
                </c:pt>
                <c:pt idx="8">
                  <c:v>45047</c:v>
                </c:pt>
                <c:pt idx="9">
                  <c:v>45017</c:v>
                </c:pt>
                <c:pt idx="10">
                  <c:v>44986</c:v>
                </c:pt>
                <c:pt idx="11">
                  <c:v>44958</c:v>
                </c:pt>
                <c:pt idx="12">
                  <c:v>44927</c:v>
                </c:pt>
                <c:pt idx="13">
                  <c:v>44896</c:v>
                </c:pt>
                <c:pt idx="14">
                  <c:v>44866</c:v>
                </c:pt>
                <c:pt idx="15">
                  <c:v>44835</c:v>
                </c:pt>
                <c:pt idx="16">
                  <c:v>44805</c:v>
                </c:pt>
                <c:pt idx="17">
                  <c:v>44774</c:v>
                </c:pt>
                <c:pt idx="18">
                  <c:v>44743</c:v>
                </c:pt>
                <c:pt idx="19">
                  <c:v>44713</c:v>
                </c:pt>
                <c:pt idx="20">
                  <c:v>44682</c:v>
                </c:pt>
                <c:pt idx="21">
                  <c:v>44652</c:v>
                </c:pt>
                <c:pt idx="22">
                  <c:v>44621</c:v>
                </c:pt>
                <c:pt idx="23">
                  <c:v>44593</c:v>
                </c:pt>
                <c:pt idx="24">
                  <c:v>44562</c:v>
                </c:pt>
                <c:pt idx="25">
                  <c:v>44531</c:v>
                </c:pt>
                <c:pt idx="26">
                  <c:v>44501</c:v>
                </c:pt>
                <c:pt idx="27">
                  <c:v>44470</c:v>
                </c:pt>
                <c:pt idx="28">
                  <c:v>44440</c:v>
                </c:pt>
                <c:pt idx="29">
                  <c:v>44409</c:v>
                </c:pt>
                <c:pt idx="30">
                  <c:v>44378</c:v>
                </c:pt>
                <c:pt idx="31">
                  <c:v>44348</c:v>
                </c:pt>
                <c:pt idx="32">
                  <c:v>44317</c:v>
                </c:pt>
                <c:pt idx="33">
                  <c:v>44287</c:v>
                </c:pt>
                <c:pt idx="34">
                  <c:v>44256</c:v>
                </c:pt>
                <c:pt idx="35">
                  <c:v>44228</c:v>
                </c:pt>
                <c:pt idx="36">
                  <c:v>44197</c:v>
                </c:pt>
                <c:pt idx="37">
                  <c:v>44166</c:v>
                </c:pt>
                <c:pt idx="38">
                  <c:v>44136</c:v>
                </c:pt>
                <c:pt idx="39">
                  <c:v>44105</c:v>
                </c:pt>
                <c:pt idx="40">
                  <c:v>44075</c:v>
                </c:pt>
                <c:pt idx="41">
                  <c:v>44044</c:v>
                </c:pt>
                <c:pt idx="42">
                  <c:v>44013</c:v>
                </c:pt>
                <c:pt idx="43">
                  <c:v>43983</c:v>
                </c:pt>
                <c:pt idx="44">
                  <c:v>43952</c:v>
                </c:pt>
                <c:pt idx="45">
                  <c:v>43922</c:v>
                </c:pt>
                <c:pt idx="46">
                  <c:v>43891</c:v>
                </c:pt>
                <c:pt idx="47">
                  <c:v>43862</c:v>
                </c:pt>
                <c:pt idx="48">
                  <c:v>43831</c:v>
                </c:pt>
                <c:pt idx="49">
                  <c:v>43800</c:v>
                </c:pt>
                <c:pt idx="50">
                  <c:v>43770</c:v>
                </c:pt>
                <c:pt idx="51">
                  <c:v>43739</c:v>
                </c:pt>
                <c:pt idx="52">
                  <c:v>43709</c:v>
                </c:pt>
                <c:pt idx="53">
                  <c:v>43678</c:v>
                </c:pt>
                <c:pt idx="54">
                  <c:v>43647</c:v>
                </c:pt>
                <c:pt idx="55">
                  <c:v>43617</c:v>
                </c:pt>
                <c:pt idx="56">
                  <c:v>43586</c:v>
                </c:pt>
                <c:pt idx="57">
                  <c:v>43556</c:v>
                </c:pt>
                <c:pt idx="58">
                  <c:v>43525</c:v>
                </c:pt>
                <c:pt idx="59">
                  <c:v>43497</c:v>
                </c:pt>
                <c:pt idx="60">
                  <c:v>43466</c:v>
                </c:pt>
              </c:numCache>
            </c:numRef>
          </c:cat>
          <c:val>
            <c:numRef>
              <c:f>Auftragseingang_Bauhauptgewerbe!$U$9:$U$69</c:f>
              <c:numCache>
                <c:formatCode>General</c:formatCode>
                <c:ptCount val="61"/>
                <c:pt idx="4">
                  <c:v>69.7</c:v>
                </c:pt>
                <c:pt idx="5">
                  <c:v>71.2</c:v>
                </c:pt>
                <c:pt idx="6">
                  <c:v>71.5</c:v>
                </c:pt>
                <c:pt idx="7">
                  <c:v>69.3</c:v>
                </c:pt>
                <c:pt idx="8">
                  <c:v>66</c:v>
                </c:pt>
                <c:pt idx="9">
                  <c:v>65.400000000000006</c:v>
                </c:pt>
                <c:pt idx="10">
                  <c:v>65.5</c:v>
                </c:pt>
                <c:pt idx="11">
                  <c:v>71.599999999999994</c:v>
                </c:pt>
                <c:pt idx="12">
                  <c:v>66.3</c:v>
                </c:pt>
                <c:pt idx="13">
                  <c:v>68.400000000000006</c:v>
                </c:pt>
                <c:pt idx="14">
                  <c:v>72.2</c:v>
                </c:pt>
                <c:pt idx="15">
                  <c:v>75.599999999999994</c:v>
                </c:pt>
                <c:pt idx="16">
                  <c:v>74.8</c:v>
                </c:pt>
                <c:pt idx="17">
                  <c:v>80.599999999999994</c:v>
                </c:pt>
                <c:pt idx="18">
                  <c:v>81.5</c:v>
                </c:pt>
                <c:pt idx="19">
                  <c:v>87.2</c:v>
                </c:pt>
                <c:pt idx="20">
                  <c:v>91.8</c:v>
                </c:pt>
                <c:pt idx="21">
                  <c:v>104.8</c:v>
                </c:pt>
                <c:pt idx="22">
                  <c:v>102.8</c:v>
                </c:pt>
                <c:pt idx="23">
                  <c:v>107.3</c:v>
                </c:pt>
                <c:pt idx="24">
                  <c:v>96.1</c:v>
                </c:pt>
                <c:pt idx="25">
                  <c:v>94.9</c:v>
                </c:pt>
                <c:pt idx="26">
                  <c:v>94</c:v>
                </c:pt>
                <c:pt idx="27">
                  <c:v>101.4</c:v>
                </c:pt>
                <c:pt idx="28">
                  <c:v>98.9</c:v>
                </c:pt>
                <c:pt idx="29">
                  <c:v>98.6</c:v>
                </c:pt>
                <c:pt idx="30">
                  <c:v>94.2</c:v>
                </c:pt>
                <c:pt idx="31">
                  <c:v>103.5</c:v>
                </c:pt>
                <c:pt idx="32">
                  <c:v>107.6</c:v>
                </c:pt>
                <c:pt idx="33">
                  <c:v>94.2</c:v>
                </c:pt>
                <c:pt idx="34">
                  <c:v>106.9</c:v>
                </c:pt>
                <c:pt idx="35">
                  <c:v>107.1</c:v>
                </c:pt>
                <c:pt idx="36">
                  <c:v>106.4</c:v>
                </c:pt>
                <c:pt idx="37">
                  <c:v>111.7</c:v>
                </c:pt>
                <c:pt idx="38">
                  <c:v>114.4</c:v>
                </c:pt>
                <c:pt idx="39">
                  <c:v>102.1</c:v>
                </c:pt>
                <c:pt idx="40">
                  <c:v>105.8</c:v>
                </c:pt>
                <c:pt idx="41">
                  <c:v>95.2</c:v>
                </c:pt>
                <c:pt idx="42">
                  <c:v>94.6</c:v>
                </c:pt>
                <c:pt idx="43">
                  <c:v>88.5</c:v>
                </c:pt>
                <c:pt idx="44">
                  <c:v>78.3</c:v>
                </c:pt>
                <c:pt idx="45">
                  <c:v>92.9</c:v>
                </c:pt>
                <c:pt idx="46">
                  <c:v>101</c:v>
                </c:pt>
                <c:pt idx="47">
                  <c:v>101.8</c:v>
                </c:pt>
                <c:pt idx="48">
                  <c:v>105.4</c:v>
                </c:pt>
                <c:pt idx="49">
                  <c:v>101.6</c:v>
                </c:pt>
                <c:pt idx="50">
                  <c:v>99.6</c:v>
                </c:pt>
                <c:pt idx="51">
                  <c:v>93.4</c:v>
                </c:pt>
                <c:pt idx="52">
                  <c:v>94.6</c:v>
                </c:pt>
                <c:pt idx="53">
                  <c:v>96</c:v>
                </c:pt>
                <c:pt idx="54">
                  <c:v>91.7</c:v>
                </c:pt>
                <c:pt idx="55">
                  <c:v>91.9</c:v>
                </c:pt>
                <c:pt idx="56">
                  <c:v>91.6</c:v>
                </c:pt>
                <c:pt idx="57">
                  <c:v>95.1</c:v>
                </c:pt>
                <c:pt idx="58">
                  <c:v>84.5</c:v>
                </c:pt>
                <c:pt idx="59">
                  <c:v>96.7</c:v>
                </c:pt>
                <c:pt idx="60">
                  <c:v>105.2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68-4126-ADA5-122DBD57F76F}"/>
            </c:ext>
          </c:extLst>
        </c:ser>
        <c:ser>
          <c:idx val="4"/>
          <c:order val="4"/>
          <c:tx>
            <c:strRef>
              <c:f>Auftragseingang_Bauhauptgewerbe!$V$8</c:f>
              <c:strCache>
                <c:ptCount val="1"/>
                <c:pt idx="0">
                  <c:v>Tiefbau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Auftragseingang_Bauhauptgewerbe!$Q$9:$Q$69</c:f>
              <c:numCache>
                <c:formatCode>m/d/yyyy</c:formatCode>
                <c:ptCount val="61"/>
                <c:pt idx="0">
                  <c:v>45292</c:v>
                </c:pt>
                <c:pt idx="1">
                  <c:v>45261</c:v>
                </c:pt>
                <c:pt idx="2">
                  <c:v>45231</c:v>
                </c:pt>
                <c:pt idx="3">
                  <c:v>45200</c:v>
                </c:pt>
                <c:pt idx="4">
                  <c:v>45170</c:v>
                </c:pt>
                <c:pt idx="5">
                  <c:v>45139</c:v>
                </c:pt>
                <c:pt idx="6">
                  <c:v>45108</c:v>
                </c:pt>
                <c:pt idx="7">
                  <c:v>45078</c:v>
                </c:pt>
                <c:pt idx="8">
                  <c:v>45047</c:v>
                </c:pt>
                <c:pt idx="9">
                  <c:v>45017</c:v>
                </c:pt>
                <c:pt idx="10">
                  <c:v>44986</c:v>
                </c:pt>
                <c:pt idx="11">
                  <c:v>44958</c:v>
                </c:pt>
                <c:pt idx="12">
                  <c:v>44927</c:v>
                </c:pt>
                <c:pt idx="13">
                  <c:v>44896</c:v>
                </c:pt>
                <c:pt idx="14">
                  <c:v>44866</c:v>
                </c:pt>
                <c:pt idx="15">
                  <c:v>44835</c:v>
                </c:pt>
                <c:pt idx="16">
                  <c:v>44805</c:v>
                </c:pt>
                <c:pt idx="17">
                  <c:v>44774</c:v>
                </c:pt>
                <c:pt idx="18">
                  <c:v>44743</c:v>
                </c:pt>
                <c:pt idx="19">
                  <c:v>44713</c:v>
                </c:pt>
                <c:pt idx="20">
                  <c:v>44682</c:v>
                </c:pt>
                <c:pt idx="21">
                  <c:v>44652</c:v>
                </c:pt>
                <c:pt idx="22">
                  <c:v>44621</c:v>
                </c:pt>
                <c:pt idx="23">
                  <c:v>44593</c:v>
                </c:pt>
                <c:pt idx="24">
                  <c:v>44562</c:v>
                </c:pt>
                <c:pt idx="25">
                  <c:v>44531</c:v>
                </c:pt>
                <c:pt idx="26">
                  <c:v>44501</c:v>
                </c:pt>
                <c:pt idx="27">
                  <c:v>44470</c:v>
                </c:pt>
                <c:pt idx="28">
                  <c:v>44440</c:v>
                </c:pt>
                <c:pt idx="29">
                  <c:v>44409</c:v>
                </c:pt>
                <c:pt idx="30">
                  <c:v>44378</c:v>
                </c:pt>
                <c:pt idx="31">
                  <c:v>44348</c:v>
                </c:pt>
                <c:pt idx="32">
                  <c:v>44317</c:v>
                </c:pt>
                <c:pt idx="33">
                  <c:v>44287</c:v>
                </c:pt>
                <c:pt idx="34">
                  <c:v>44256</c:v>
                </c:pt>
                <c:pt idx="35">
                  <c:v>44228</c:v>
                </c:pt>
                <c:pt idx="36">
                  <c:v>44197</c:v>
                </c:pt>
                <c:pt idx="37">
                  <c:v>44166</c:v>
                </c:pt>
                <c:pt idx="38">
                  <c:v>44136</c:v>
                </c:pt>
                <c:pt idx="39">
                  <c:v>44105</c:v>
                </c:pt>
                <c:pt idx="40">
                  <c:v>44075</c:v>
                </c:pt>
                <c:pt idx="41">
                  <c:v>44044</c:v>
                </c:pt>
                <c:pt idx="42">
                  <c:v>44013</c:v>
                </c:pt>
                <c:pt idx="43">
                  <c:v>43983</c:v>
                </c:pt>
                <c:pt idx="44">
                  <c:v>43952</c:v>
                </c:pt>
                <c:pt idx="45">
                  <c:v>43922</c:v>
                </c:pt>
                <c:pt idx="46">
                  <c:v>43891</c:v>
                </c:pt>
                <c:pt idx="47">
                  <c:v>43862</c:v>
                </c:pt>
                <c:pt idx="48">
                  <c:v>43831</c:v>
                </c:pt>
                <c:pt idx="49">
                  <c:v>43800</c:v>
                </c:pt>
                <c:pt idx="50">
                  <c:v>43770</c:v>
                </c:pt>
                <c:pt idx="51">
                  <c:v>43739</c:v>
                </c:pt>
                <c:pt idx="52">
                  <c:v>43709</c:v>
                </c:pt>
                <c:pt idx="53">
                  <c:v>43678</c:v>
                </c:pt>
                <c:pt idx="54">
                  <c:v>43647</c:v>
                </c:pt>
                <c:pt idx="55">
                  <c:v>43617</c:v>
                </c:pt>
                <c:pt idx="56">
                  <c:v>43586</c:v>
                </c:pt>
                <c:pt idx="57">
                  <c:v>43556</c:v>
                </c:pt>
                <c:pt idx="58">
                  <c:v>43525</c:v>
                </c:pt>
                <c:pt idx="59">
                  <c:v>43497</c:v>
                </c:pt>
                <c:pt idx="60">
                  <c:v>43466</c:v>
                </c:pt>
              </c:numCache>
            </c:numRef>
          </c:cat>
          <c:val>
            <c:numRef>
              <c:f>Auftragseingang_Bauhauptgewerbe!$V$9:$V$69</c:f>
              <c:numCache>
                <c:formatCode>General</c:formatCode>
                <c:ptCount val="61"/>
                <c:pt idx="4">
                  <c:v>102.9</c:v>
                </c:pt>
                <c:pt idx="5">
                  <c:v>129.4</c:v>
                </c:pt>
                <c:pt idx="6">
                  <c:v>109.2</c:v>
                </c:pt>
                <c:pt idx="7">
                  <c:v>95.6</c:v>
                </c:pt>
                <c:pt idx="8">
                  <c:v>100.5</c:v>
                </c:pt>
                <c:pt idx="9">
                  <c:v>95</c:v>
                </c:pt>
                <c:pt idx="10">
                  <c:v>94.1</c:v>
                </c:pt>
                <c:pt idx="11">
                  <c:v>99.9</c:v>
                </c:pt>
                <c:pt idx="12">
                  <c:v>89.7</c:v>
                </c:pt>
                <c:pt idx="13">
                  <c:v>93.4</c:v>
                </c:pt>
                <c:pt idx="14">
                  <c:v>98.2</c:v>
                </c:pt>
                <c:pt idx="15">
                  <c:v>100.5</c:v>
                </c:pt>
                <c:pt idx="16">
                  <c:v>90.9</c:v>
                </c:pt>
                <c:pt idx="17">
                  <c:v>94.3</c:v>
                </c:pt>
                <c:pt idx="18">
                  <c:v>95.5</c:v>
                </c:pt>
                <c:pt idx="19">
                  <c:v>93.3</c:v>
                </c:pt>
                <c:pt idx="20">
                  <c:v>94.5</c:v>
                </c:pt>
                <c:pt idx="21">
                  <c:v>95.9</c:v>
                </c:pt>
                <c:pt idx="22">
                  <c:v>110.1</c:v>
                </c:pt>
                <c:pt idx="23">
                  <c:v>98.8</c:v>
                </c:pt>
                <c:pt idx="24">
                  <c:v>105.4</c:v>
                </c:pt>
                <c:pt idx="25">
                  <c:v>106.4</c:v>
                </c:pt>
                <c:pt idx="26">
                  <c:v>102.1</c:v>
                </c:pt>
                <c:pt idx="27">
                  <c:v>95.9</c:v>
                </c:pt>
                <c:pt idx="28">
                  <c:v>107.9</c:v>
                </c:pt>
                <c:pt idx="29">
                  <c:v>100.7</c:v>
                </c:pt>
                <c:pt idx="30">
                  <c:v>92.9</c:v>
                </c:pt>
                <c:pt idx="31">
                  <c:v>97.7</c:v>
                </c:pt>
                <c:pt idx="32">
                  <c:v>95</c:v>
                </c:pt>
                <c:pt idx="33">
                  <c:v>100.3</c:v>
                </c:pt>
                <c:pt idx="34">
                  <c:v>91.8</c:v>
                </c:pt>
                <c:pt idx="35">
                  <c:v>100.9</c:v>
                </c:pt>
                <c:pt idx="36">
                  <c:v>104.5</c:v>
                </c:pt>
                <c:pt idx="37">
                  <c:v>114.3</c:v>
                </c:pt>
                <c:pt idx="38">
                  <c:v>100.6</c:v>
                </c:pt>
                <c:pt idx="39">
                  <c:v>94</c:v>
                </c:pt>
                <c:pt idx="40">
                  <c:v>99.6</c:v>
                </c:pt>
                <c:pt idx="41">
                  <c:v>97.6</c:v>
                </c:pt>
                <c:pt idx="42">
                  <c:v>94.1</c:v>
                </c:pt>
                <c:pt idx="43">
                  <c:v>112.5</c:v>
                </c:pt>
                <c:pt idx="44">
                  <c:v>99.7</c:v>
                </c:pt>
                <c:pt idx="45">
                  <c:v>105</c:v>
                </c:pt>
                <c:pt idx="46">
                  <c:v>95.3</c:v>
                </c:pt>
                <c:pt idx="47">
                  <c:v>94.4</c:v>
                </c:pt>
                <c:pt idx="48">
                  <c:v>106.2</c:v>
                </c:pt>
                <c:pt idx="49">
                  <c:v>112.6</c:v>
                </c:pt>
                <c:pt idx="50">
                  <c:v>105.3</c:v>
                </c:pt>
                <c:pt idx="51">
                  <c:v>99.3</c:v>
                </c:pt>
                <c:pt idx="52">
                  <c:v>104.4</c:v>
                </c:pt>
                <c:pt idx="53">
                  <c:v>95.6</c:v>
                </c:pt>
                <c:pt idx="54">
                  <c:v>105.7</c:v>
                </c:pt>
                <c:pt idx="55">
                  <c:v>100.7</c:v>
                </c:pt>
                <c:pt idx="56">
                  <c:v>98.8</c:v>
                </c:pt>
                <c:pt idx="57">
                  <c:v>101.1</c:v>
                </c:pt>
                <c:pt idx="58">
                  <c:v>106.5</c:v>
                </c:pt>
                <c:pt idx="59">
                  <c:v>107.7</c:v>
                </c:pt>
                <c:pt idx="60">
                  <c:v>102.7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68-4126-ADA5-122DBD57F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185424"/>
        <c:axId val="18078404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Auftragseingang_Bauhauptgewerbe!$S$8</c15:sqref>
                        </c15:formulaRef>
                      </c:ext>
                    </c:extLst>
                    <c:strCache>
                      <c:ptCount val="1"/>
                      <c:pt idx="0">
                        <c:v>Volumenindex des Auftragseingangs (Bauhauptgewerbe) YoY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Auftragseingang_Bauhauptgewerbe!$Q$9:$Q$69</c15:sqref>
                        </c15:formulaRef>
                      </c:ext>
                    </c:extLst>
                    <c:numCache>
                      <c:formatCode>m/d/yyyy</c:formatCode>
                      <c:ptCount val="61"/>
                      <c:pt idx="0">
                        <c:v>45292</c:v>
                      </c:pt>
                      <c:pt idx="1">
                        <c:v>45261</c:v>
                      </c:pt>
                      <c:pt idx="2">
                        <c:v>45231</c:v>
                      </c:pt>
                      <c:pt idx="3">
                        <c:v>45200</c:v>
                      </c:pt>
                      <c:pt idx="4">
                        <c:v>45170</c:v>
                      </c:pt>
                      <c:pt idx="5">
                        <c:v>45139</c:v>
                      </c:pt>
                      <c:pt idx="6">
                        <c:v>45108</c:v>
                      </c:pt>
                      <c:pt idx="7">
                        <c:v>45078</c:v>
                      </c:pt>
                      <c:pt idx="8">
                        <c:v>45047</c:v>
                      </c:pt>
                      <c:pt idx="9">
                        <c:v>45017</c:v>
                      </c:pt>
                      <c:pt idx="10">
                        <c:v>44986</c:v>
                      </c:pt>
                      <c:pt idx="11">
                        <c:v>44958</c:v>
                      </c:pt>
                      <c:pt idx="12">
                        <c:v>44927</c:v>
                      </c:pt>
                      <c:pt idx="13">
                        <c:v>44896</c:v>
                      </c:pt>
                      <c:pt idx="14">
                        <c:v>44866</c:v>
                      </c:pt>
                      <c:pt idx="15">
                        <c:v>44835</c:v>
                      </c:pt>
                      <c:pt idx="16">
                        <c:v>44805</c:v>
                      </c:pt>
                      <c:pt idx="17">
                        <c:v>44774</c:v>
                      </c:pt>
                      <c:pt idx="18">
                        <c:v>44743</c:v>
                      </c:pt>
                      <c:pt idx="19">
                        <c:v>44713</c:v>
                      </c:pt>
                      <c:pt idx="20">
                        <c:v>44682</c:v>
                      </c:pt>
                      <c:pt idx="21">
                        <c:v>44652</c:v>
                      </c:pt>
                      <c:pt idx="22">
                        <c:v>44621</c:v>
                      </c:pt>
                      <c:pt idx="23">
                        <c:v>44593</c:v>
                      </c:pt>
                      <c:pt idx="24">
                        <c:v>44562</c:v>
                      </c:pt>
                      <c:pt idx="25">
                        <c:v>44531</c:v>
                      </c:pt>
                      <c:pt idx="26">
                        <c:v>44501</c:v>
                      </c:pt>
                      <c:pt idx="27">
                        <c:v>44470</c:v>
                      </c:pt>
                      <c:pt idx="28">
                        <c:v>44440</c:v>
                      </c:pt>
                      <c:pt idx="29">
                        <c:v>44409</c:v>
                      </c:pt>
                      <c:pt idx="30">
                        <c:v>44378</c:v>
                      </c:pt>
                      <c:pt idx="31">
                        <c:v>44348</c:v>
                      </c:pt>
                      <c:pt idx="32">
                        <c:v>44317</c:v>
                      </c:pt>
                      <c:pt idx="33">
                        <c:v>44287</c:v>
                      </c:pt>
                      <c:pt idx="34">
                        <c:v>44256</c:v>
                      </c:pt>
                      <c:pt idx="35">
                        <c:v>44228</c:v>
                      </c:pt>
                      <c:pt idx="36">
                        <c:v>44197</c:v>
                      </c:pt>
                      <c:pt idx="37">
                        <c:v>44166</c:v>
                      </c:pt>
                      <c:pt idx="38">
                        <c:v>44136</c:v>
                      </c:pt>
                      <c:pt idx="39">
                        <c:v>44105</c:v>
                      </c:pt>
                      <c:pt idx="40">
                        <c:v>44075</c:v>
                      </c:pt>
                      <c:pt idx="41">
                        <c:v>44044</c:v>
                      </c:pt>
                      <c:pt idx="42">
                        <c:v>44013</c:v>
                      </c:pt>
                      <c:pt idx="43">
                        <c:v>43983</c:v>
                      </c:pt>
                      <c:pt idx="44">
                        <c:v>43952</c:v>
                      </c:pt>
                      <c:pt idx="45">
                        <c:v>43922</c:v>
                      </c:pt>
                      <c:pt idx="46">
                        <c:v>43891</c:v>
                      </c:pt>
                      <c:pt idx="47">
                        <c:v>43862</c:v>
                      </c:pt>
                      <c:pt idx="48">
                        <c:v>43831</c:v>
                      </c:pt>
                      <c:pt idx="49">
                        <c:v>43800</c:v>
                      </c:pt>
                      <c:pt idx="50">
                        <c:v>43770</c:v>
                      </c:pt>
                      <c:pt idx="51">
                        <c:v>43739</c:v>
                      </c:pt>
                      <c:pt idx="52">
                        <c:v>43709</c:v>
                      </c:pt>
                      <c:pt idx="53">
                        <c:v>43678</c:v>
                      </c:pt>
                      <c:pt idx="54">
                        <c:v>43647</c:v>
                      </c:pt>
                      <c:pt idx="55">
                        <c:v>43617</c:v>
                      </c:pt>
                      <c:pt idx="56">
                        <c:v>43586</c:v>
                      </c:pt>
                      <c:pt idx="57">
                        <c:v>43556</c:v>
                      </c:pt>
                      <c:pt idx="58">
                        <c:v>43525</c:v>
                      </c:pt>
                      <c:pt idx="59">
                        <c:v>43497</c:v>
                      </c:pt>
                      <c:pt idx="60">
                        <c:v>43466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Auftragseingang_Bauhauptgewerbe!$S$9:$S$69</c15:sqref>
                        </c15:formulaRef>
                      </c:ext>
                    </c:extLst>
                    <c:numCache>
                      <c:formatCode>General</c:formatCode>
                      <c:ptCount val="61"/>
                      <c:pt idx="4" formatCode="0.0%">
                        <c:v>0.11814859926918397</c:v>
                      </c:pt>
                      <c:pt idx="5" formatCode="0.0%">
                        <c:v>0.18319719953325553</c:v>
                      </c:pt>
                      <c:pt idx="6" formatCode="0.0%">
                        <c:v>1.3289036544850585E-2</c:v>
                      </c:pt>
                      <c:pt idx="7" formatCode="0.0%">
                        <c:v>-2.2041763341067333E-2</c:v>
                      </c:pt>
                      <c:pt idx="8" formatCode="0.0%">
                        <c:v>-5.4384017758046577E-2</c:v>
                      </c:pt>
                      <c:pt idx="9" formatCode="0.0%">
                        <c:v>-9.6529284164859064E-2</c:v>
                      </c:pt>
                      <c:pt idx="10" formatCode="0.0%">
                        <c:v>-0.20056232427366449</c:v>
                      </c:pt>
                      <c:pt idx="11" formatCode="0.0%">
                        <c:v>-0.15369059656218409</c:v>
                      </c:pt>
                      <c:pt idx="12" formatCode="0.0%">
                        <c:v>-0.2025565388397248</c:v>
                      </c:pt>
                      <c:pt idx="13" formatCode="0.0%">
                        <c:v>-0.23167420814479633</c:v>
                      </c:pt>
                      <c:pt idx="14" formatCode="0.0%">
                        <c:v>-0.11017838405036728</c:v>
                      </c:pt>
                      <c:pt idx="15" formatCode="0.0%">
                        <c:v>-0.12323232323232325</c:v>
                      </c:pt>
                      <c:pt idx="16" formatCode="0.0%">
                        <c:v>-0.21958174904942973</c:v>
                      </c:pt>
                      <c:pt idx="17" formatCode="0.0%">
                        <c:v>-0.14471057884231542</c:v>
                      </c:pt>
                      <c:pt idx="18" formatCode="0.0%">
                        <c:v>-4.4444444444444509E-2</c:v>
                      </c:pt>
                      <c:pt idx="19" formatCode="0.0%">
                        <c:v>-9.6436058700209659E-2</c:v>
                      </c:pt>
                      <c:pt idx="20" formatCode="0.0%">
                        <c:v>-5.851619644723105E-2</c:v>
                      </c:pt>
                      <c:pt idx="21" formatCode="0.0%">
                        <c:v>-8.5317460317460236E-2</c:v>
                      </c:pt>
                      <c:pt idx="22" formatCode="0.0%">
                        <c:v>0.18292682926829262</c:v>
                      </c:pt>
                      <c:pt idx="23" formatCode="0.0%">
                        <c:v>-3.606237816764124E-2</c:v>
                      </c:pt>
                      <c:pt idx="24" formatCode="0.0%">
                        <c:v>-4.1470311027332674E-2</c:v>
                      </c:pt>
                      <c:pt idx="25" formatCode="0.0%">
                        <c:v>8.9743589743589647E-2</c:v>
                      </c:pt>
                      <c:pt idx="26" formatCode="0.0%">
                        <c:v>-7.0243902439024453E-2</c:v>
                      </c:pt>
                      <c:pt idx="27" formatCode="0.0%">
                        <c:v>7.1210579857579059E-3</c:v>
                      </c:pt>
                      <c:pt idx="28" formatCode="0.0%">
                        <c:v>7.1283095723014167E-2</c:v>
                      </c:pt>
                      <c:pt idx="29" formatCode="0.0%">
                        <c:v>5.1416579223504844E-2</c:v>
                      </c:pt>
                      <c:pt idx="30" formatCode="0.0%">
                        <c:v>7.4626865671643117E-3</c:v>
                      </c:pt>
                      <c:pt idx="31" formatCode="0.0%">
                        <c:v>-5.6379821958456811E-2</c:v>
                      </c:pt>
                      <c:pt idx="32" formatCode="0.0%">
                        <c:v>8.3805209513023948E-2</c:v>
                      </c:pt>
                      <c:pt idx="33" formatCode="0.0%">
                        <c:v>5.5497382198952838E-2</c:v>
                      </c:pt>
                      <c:pt idx="34" formatCode="0.0%">
                        <c:v>-1.9565217391304346E-2</c:v>
                      </c:pt>
                      <c:pt idx="35" formatCode="0.0%">
                        <c:v>3.6363636363636376E-2</c:v>
                      </c:pt>
                      <c:pt idx="36" formatCode="0.0%">
                        <c:v>2.835538752362865E-3</c:v>
                      </c:pt>
                      <c:pt idx="37" formatCode="0.0%">
                        <c:v>-3.2442748091602969E-2</c:v>
                      </c:pt>
                      <c:pt idx="38" formatCode="0.0%">
                        <c:v>-5.7904411764705843E-2</c:v>
                      </c:pt>
                      <c:pt idx="39" formatCode="0.0%">
                        <c:v>1.6546018614270963E-2</c:v>
                      </c:pt>
                      <c:pt idx="40" formatCode="0.0%">
                        <c:v>5.1177072671442225E-3</c:v>
                      </c:pt>
                      <c:pt idx="41" formatCode="0.0%">
                        <c:v>-1.0482180293501786E-3</c:v>
                      </c:pt>
                      <c:pt idx="42" formatCode="0.0%">
                        <c:v>-5.3481331987890957E-2</c:v>
                      </c:pt>
                      <c:pt idx="43" formatCode="0.0%">
                        <c:v>1.7102615694164935E-2</c:v>
                      </c:pt>
                      <c:pt idx="44" formatCode="0.0%">
                        <c:v>-8.5921325051759756E-2</c:v>
                      </c:pt>
                      <c:pt idx="45" formatCode="0.0%">
                        <c:v>-5.0695825049701715E-2</c:v>
                      </c:pt>
                      <c:pt idx="46" formatCode="0.0%">
                        <c:v>-9.4488188976377896E-2</c:v>
                      </c:pt>
                      <c:pt idx="47" formatCode="0.0%">
                        <c:v>-2.2704837117472843E-2</c:v>
                      </c:pt>
                      <c:pt idx="48" formatCode="0.0%">
                        <c:v>5.064548162859972E-2</c:v>
                      </c:pt>
                      <c:pt idx="49" formatCode="0.0%">
                        <c:v>-6.5120428189116786E-2</c:v>
                      </c:pt>
                      <c:pt idx="50" formatCode="0.0%">
                        <c:v>8.0436941410129137E-2</c:v>
                      </c:pt>
                      <c:pt idx="51" formatCode="0.0%">
                        <c:v>-1.1247443762781084E-2</c:v>
                      </c:pt>
                      <c:pt idx="52" formatCode="0.0%">
                        <c:v>1.4537902388369828E-2</c:v>
                      </c:pt>
                      <c:pt idx="53" formatCode="0.0%">
                        <c:v>7.3917634635691787E-3</c:v>
                      </c:pt>
                      <c:pt idx="54" formatCode="0.0%">
                        <c:v>3.661087866108792E-2</c:v>
                      </c:pt>
                      <c:pt idx="55" formatCode="0.0%">
                        <c:v>4.5215562565720457E-2</c:v>
                      </c:pt>
                      <c:pt idx="56" formatCode="0.0%">
                        <c:v>-7.1942446043166131E-3</c:v>
                      </c:pt>
                      <c:pt idx="57" formatCode="0.0%">
                        <c:v>7.0212765957446743E-2</c:v>
                      </c:pt>
                      <c:pt idx="58" formatCode="0.0%">
                        <c:v>0.11159737417943094</c:v>
                      </c:pt>
                      <c:pt idx="59" formatCode="0.0%">
                        <c:v>1.9782393669633969E-3</c:v>
                      </c:pt>
                      <c:pt idx="60" formatCode="0.0%">
                        <c:v>0.10295728368017532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68-4126-ADA5-122DBD57F76F}"/>
                  </c:ext>
                </c:extLst>
              </c15:ser>
            </c15:filteredLineSeries>
          </c:ext>
        </c:extLst>
      </c:lineChart>
      <c:dateAx>
        <c:axId val="21341854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7840496"/>
        <c:crosses val="autoZero"/>
        <c:auto val="1"/>
        <c:lblOffset val="100"/>
        <c:baseTimeUnit val="months"/>
      </c:dateAx>
      <c:valAx>
        <c:axId val="1807840496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418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Auftragseingang_Bauhauptgewerbe!$S$8</c:f>
              <c:strCache>
                <c:ptCount val="1"/>
                <c:pt idx="0">
                  <c:v>Volumenindex des Auftragseingangs (Bauhauptgewerbe) YoY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Auftragseingang_Bauhauptgewerbe!$Q$13:$Q$78</c:f>
              <c:numCache>
                <c:formatCode>m/d/yyyy</c:formatCode>
                <c:ptCount val="66"/>
                <c:pt idx="0">
                  <c:v>45170</c:v>
                </c:pt>
                <c:pt idx="1">
                  <c:v>45139</c:v>
                </c:pt>
                <c:pt idx="2">
                  <c:v>45108</c:v>
                </c:pt>
                <c:pt idx="3">
                  <c:v>45078</c:v>
                </c:pt>
                <c:pt idx="4">
                  <c:v>45047</c:v>
                </c:pt>
                <c:pt idx="5">
                  <c:v>45017</c:v>
                </c:pt>
                <c:pt idx="6">
                  <c:v>44986</c:v>
                </c:pt>
                <c:pt idx="7">
                  <c:v>44958</c:v>
                </c:pt>
                <c:pt idx="8">
                  <c:v>44927</c:v>
                </c:pt>
                <c:pt idx="9">
                  <c:v>44896</c:v>
                </c:pt>
                <c:pt idx="10">
                  <c:v>44866</c:v>
                </c:pt>
                <c:pt idx="11">
                  <c:v>44835</c:v>
                </c:pt>
                <c:pt idx="12">
                  <c:v>44805</c:v>
                </c:pt>
                <c:pt idx="13">
                  <c:v>44774</c:v>
                </c:pt>
                <c:pt idx="14">
                  <c:v>44743</c:v>
                </c:pt>
                <c:pt idx="15">
                  <c:v>44713</c:v>
                </c:pt>
                <c:pt idx="16">
                  <c:v>44682</c:v>
                </c:pt>
                <c:pt idx="17">
                  <c:v>44652</c:v>
                </c:pt>
                <c:pt idx="18">
                  <c:v>44621</c:v>
                </c:pt>
                <c:pt idx="19">
                  <c:v>44593</c:v>
                </c:pt>
                <c:pt idx="20">
                  <c:v>44562</c:v>
                </c:pt>
                <c:pt idx="21">
                  <c:v>44531</c:v>
                </c:pt>
                <c:pt idx="22">
                  <c:v>44501</c:v>
                </c:pt>
                <c:pt idx="23">
                  <c:v>44470</c:v>
                </c:pt>
                <c:pt idx="24">
                  <c:v>44440</c:v>
                </c:pt>
                <c:pt idx="25">
                  <c:v>44409</c:v>
                </c:pt>
                <c:pt idx="26">
                  <c:v>44378</c:v>
                </c:pt>
                <c:pt idx="27">
                  <c:v>44348</c:v>
                </c:pt>
                <c:pt idx="28">
                  <c:v>44317</c:v>
                </c:pt>
                <c:pt idx="29">
                  <c:v>44287</c:v>
                </c:pt>
                <c:pt idx="30">
                  <c:v>44256</c:v>
                </c:pt>
                <c:pt idx="31">
                  <c:v>44228</c:v>
                </c:pt>
                <c:pt idx="32">
                  <c:v>44197</c:v>
                </c:pt>
                <c:pt idx="33">
                  <c:v>44166</c:v>
                </c:pt>
                <c:pt idx="34">
                  <c:v>44136</c:v>
                </c:pt>
                <c:pt idx="35">
                  <c:v>44105</c:v>
                </c:pt>
                <c:pt idx="36">
                  <c:v>44075</c:v>
                </c:pt>
                <c:pt idx="37">
                  <c:v>44044</c:v>
                </c:pt>
                <c:pt idx="38">
                  <c:v>44013</c:v>
                </c:pt>
                <c:pt idx="39">
                  <c:v>43983</c:v>
                </c:pt>
                <c:pt idx="40">
                  <c:v>43952</c:v>
                </c:pt>
                <c:pt idx="41">
                  <c:v>43922</c:v>
                </c:pt>
                <c:pt idx="42">
                  <c:v>43891</c:v>
                </c:pt>
                <c:pt idx="43">
                  <c:v>43862</c:v>
                </c:pt>
                <c:pt idx="44">
                  <c:v>43831</c:v>
                </c:pt>
                <c:pt idx="45">
                  <c:v>43800</c:v>
                </c:pt>
                <c:pt idx="46">
                  <c:v>43770</c:v>
                </c:pt>
                <c:pt idx="47">
                  <c:v>43739</c:v>
                </c:pt>
                <c:pt idx="48">
                  <c:v>43709</c:v>
                </c:pt>
                <c:pt idx="49">
                  <c:v>43678</c:v>
                </c:pt>
                <c:pt idx="50">
                  <c:v>43647</c:v>
                </c:pt>
                <c:pt idx="51">
                  <c:v>43617</c:v>
                </c:pt>
                <c:pt idx="52">
                  <c:v>43586</c:v>
                </c:pt>
                <c:pt idx="53">
                  <c:v>43556</c:v>
                </c:pt>
                <c:pt idx="54">
                  <c:v>43525</c:v>
                </c:pt>
                <c:pt idx="55">
                  <c:v>43497</c:v>
                </c:pt>
                <c:pt idx="56">
                  <c:v>43466</c:v>
                </c:pt>
                <c:pt idx="57">
                  <c:v>43435</c:v>
                </c:pt>
                <c:pt idx="58">
                  <c:v>43405</c:v>
                </c:pt>
                <c:pt idx="59">
                  <c:v>43374</c:v>
                </c:pt>
                <c:pt idx="60">
                  <c:v>43344</c:v>
                </c:pt>
                <c:pt idx="61">
                  <c:v>43313</c:v>
                </c:pt>
                <c:pt idx="62">
                  <c:v>43282</c:v>
                </c:pt>
                <c:pt idx="63">
                  <c:v>43252</c:v>
                </c:pt>
                <c:pt idx="64">
                  <c:v>43221</c:v>
                </c:pt>
                <c:pt idx="65">
                  <c:v>43191</c:v>
                </c:pt>
              </c:numCache>
            </c:numRef>
          </c:cat>
          <c:val>
            <c:numRef>
              <c:f>Auftragseingang_Bauhauptgewerbe!$S$13:$S$78</c:f>
              <c:numCache>
                <c:formatCode>0.0%</c:formatCode>
                <c:ptCount val="66"/>
                <c:pt idx="0">
                  <c:v>0.11814859926918397</c:v>
                </c:pt>
                <c:pt idx="1">
                  <c:v>0.18319719953325553</c:v>
                </c:pt>
                <c:pt idx="2">
                  <c:v>1.3289036544850585E-2</c:v>
                </c:pt>
                <c:pt idx="3">
                  <c:v>-2.2041763341067333E-2</c:v>
                </c:pt>
                <c:pt idx="4">
                  <c:v>-5.4384017758046577E-2</c:v>
                </c:pt>
                <c:pt idx="5">
                  <c:v>-9.6529284164859064E-2</c:v>
                </c:pt>
                <c:pt idx="6">
                  <c:v>-0.20056232427366449</c:v>
                </c:pt>
                <c:pt idx="7">
                  <c:v>-0.15369059656218409</c:v>
                </c:pt>
                <c:pt idx="8">
                  <c:v>-0.2025565388397248</c:v>
                </c:pt>
                <c:pt idx="9">
                  <c:v>-0.23167420814479633</c:v>
                </c:pt>
                <c:pt idx="10">
                  <c:v>-0.11017838405036728</c:v>
                </c:pt>
                <c:pt idx="11">
                  <c:v>-0.12323232323232325</c:v>
                </c:pt>
                <c:pt idx="12">
                  <c:v>-0.21958174904942973</c:v>
                </c:pt>
                <c:pt idx="13">
                  <c:v>-0.14471057884231542</c:v>
                </c:pt>
                <c:pt idx="14">
                  <c:v>-4.4444444444444509E-2</c:v>
                </c:pt>
                <c:pt idx="15">
                  <c:v>-9.6436058700209659E-2</c:v>
                </c:pt>
                <c:pt idx="16">
                  <c:v>-5.851619644723105E-2</c:v>
                </c:pt>
                <c:pt idx="17">
                  <c:v>-8.5317460317460236E-2</c:v>
                </c:pt>
                <c:pt idx="18">
                  <c:v>0.18292682926829262</c:v>
                </c:pt>
                <c:pt idx="19">
                  <c:v>-3.606237816764124E-2</c:v>
                </c:pt>
                <c:pt idx="20">
                  <c:v>-4.1470311027332674E-2</c:v>
                </c:pt>
                <c:pt idx="21">
                  <c:v>8.9743589743589647E-2</c:v>
                </c:pt>
                <c:pt idx="22">
                  <c:v>-7.0243902439024453E-2</c:v>
                </c:pt>
                <c:pt idx="23">
                  <c:v>7.1210579857579059E-3</c:v>
                </c:pt>
                <c:pt idx="24">
                  <c:v>7.1283095723014167E-2</c:v>
                </c:pt>
                <c:pt idx="25">
                  <c:v>5.1416579223504844E-2</c:v>
                </c:pt>
                <c:pt idx="26">
                  <c:v>7.4626865671643117E-3</c:v>
                </c:pt>
                <c:pt idx="27">
                  <c:v>-5.6379821958456811E-2</c:v>
                </c:pt>
                <c:pt idx="28">
                  <c:v>8.3805209513023948E-2</c:v>
                </c:pt>
                <c:pt idx="29">
                  <c:v>5.5497382198952838E-2</c:v>
                </c:pt>
                <c:pt idx="30">
                  <c:v>-1.9565217391304346E-2</c:v>
                </c:pt>
                <c:pt idx="31">
                  <c:v>3.6363636363636376E-2</c:v>
                </c:pt>
                <c:pt idx="32">
                  <c:v>2.835538752362865E-3</c:v>
                </c:pt>
                <c:pt idx="33">
                  <c:v>-3.2442748091602969E-2</c:v>
                </c:pt>
                <c:pt idx="34">
                  <c:v>-5.7904411764705843E-2</c:v>
                </c:pt>
                <c:pt idx="35">
                  <c:v>1.6546018614270963E-2</c:v>
                </c:pt>
                <c:pt idx="36">
                  <c:v>5.1177072671442225E-3</c:v>
                </c:pt>
                <c:pt idx="37">
                  <c:v>-1.0482180293501786E-3</c:v>
                </c:pt>
                <c:pt idx="38">
                  <c:v>-5.3481331987890957E-2</c:v>
                </c:pt>
                <c:pt idx="39">
                  <c:v>1.7102615694164935E-2</c:v>
                </c:pt>
                <c:pt idx="40">
                  <c:v>-8.5921325051759756E-2</c:v>
                </c:pt>
                <c:pt idx="41">
                  <c:v>-5.0695825049701715E-2</c:v>
                </c:pt>
                <c:pt idx="42">
                  <c:v>-9.4488188976377896E-2</c:v>
                </c:pt>
                <c:pt idx="43">
                  <c:v>-2.2704837117472843E-2</c:v>
                </c:pt>
                <c:pt idx="44">
                  <c:v>5.064548162859972E-2</c:v>
                </c:pt>
                <c:pt idx="45">
                  <c:v>-6.5120428189116786E-2</c:v>
                </c:pt>
                <c:pt idx="46">
                  <c:v>8.0436941410129137E-2</c:v>
                </c:pt>
                <c:pt idx="47">
                  <c:v>-1.1247443762781084E-2</c:v>
                </c:pt>
                <c:pt idx="48">
                  <c:v>1.4537902388369828E-2</c:v>
                </c:pt>
                <c:pt idx="49">
                  <c:v>7.3917634635691787E-3</c:v>
                </c:pt>
                <c:pt idx="50">
                  <c:v>3.661087866108792E-2</c:v>
                </c:pt>
                <c:pt idx="51">
                  <c:v>4.5215562565720457E-2</c:v>
                </c:pt>
                <c:pt idx="52">
                  <c:v>-7.1942446043166131E-3</c:v>
                </c:pt>
                <c:pt idx="53">
                  <c:v>7.0212765957446743E-2</c:v>
                </c:pt>
                <c:pt idx="54">
                  <c:v>0.11159737417943094</c:v>
                </c:pt>
                <c:pt idx="55">
                  <c:v>1.9782393669633969E-3</c:v>
                </c:pt>
                <c:pt idx="56">
                  <c:v>0.10295728368017532</c:v>
                </c:pt>
                <c:pt idx="57">
                  <c:v>5.854579792256831E-2</c:v>
                </c:pt>
                <c:pt idx="58">
                  <c:v>6.9002123142250626E-2</c:v>
                </c:pt>
                <c:pt idx="59">
                  <c:v>9.5184770436730126E-2</c:v>
                </c:pt>
                <c:pt idx="60">
                  <c:v>7.3578595317725703E-2</c:v>
                </c:pt>
                <c:pt idx="61">
                  <c:v>5.1054384017758192E-2</c:v>
                </c:pt>
                <c:pt idx="62">
                  <c:v>3.6876355748373113E-2</c:v>
                </c:pt>
                <c:pt idx="63">
                  <c:v>1.6025641025640969E-2</c:v>
                </c:pt>
                <c:pt idx="64">
                  <c:v>8.8366890380313201E-2</c:v>
                </c:pt>
                <c:pt idx="65">
                  <c:v>-1.9812304483837417E-2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9-46EB-AB4D-E92B2DC5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4272736"/>
        <c:axId val="2098750800"/>
      </c:barChart>
      <c:dateAx>
        <c:axId val="20942727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8750800"/>
        <c:crosses val="autoZero"/>
        <c:auto val="1"/>
        <c:lblOffset val="100"/>
        <c:baseTimeUnit val="months"/>
      </c:dateAx>
      <c:valAx>
        <c:axId val="20987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9427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Konjunktur_ifo_index!$N$7</c:f>
              <c:strCache>
                <c:ptCount val="1"/>
                <c:pt idx="0">
                  <c:v>Geschäftsklima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Konjunktur_ifo_index!$M$8:$M$225</c:f>
              <c:numCache>
                <c:formatCode>m/d/yyyy</c:formatCode>
                <c:ptCount val="218"/>
                <c:pt idx="0">
                  <c:v>45323</c:v>
                </c:pt>
                <c:pt idx="1">
                  <c:v>45292</c:v>
                </c:pt>
                <c:pt idx="2">
                  <c:v>45261</c:v>
                </c:pt>
                <c:pt idx="3">
                  <c:v>45231</c:v>
                </c:pt>
                <c:pt idx="4">
                  <c:v>45200</c:v>
                </c:pt>
                <c:pt idx="5">
                  <c:v>45170</c:v>
                </c:pt>
                <c:pt idx="6">
                  <c:v>45139</c:v>
                </c:pt>
                <c:pt idx="7">
                  <c:v>45108</c:v>
                </c:pt>
                <c:pt idx="8">
                  <c:v>45078</c:v>
                </c:pt>
                <c:pt idx="9">
                  <c:v>45047</c:v>
                </c:pt>
                <c:pt idx="10">
                  <c:v>45017</c:v>
                </c:pt>
                <c:pt idx="11">
                  <c:v>44986</c:v>
                </c:pt>
                <c:pt idx="12">
                  <c:v>44958</c:v>
                </c:pt>
                <c:pt idx="13">
                  <c:v>44927</c:v>
                </c:pt>
                <c:pt idx="14">
                  <c:v>44896</c:v>
                </c:pt>
                <c:pt idx="15">
                  <c:v>44866</c:v>
                </c:pt>
                <c:pt idx="16">
                  <c:v>44835</c:v>
                </c:pt>
                <c:pt idx="17">
                  <c:v>44805</c:v>
                </c:pt>
                <c:pt idx="18">
                  <c:v>44774</c:v>
                </c:pt>
                <c:pt idx="19">
                  <c:v>44743</c:v>
                </c:pt>
                <c:pt idx="20">
                  <c:v>44713</c:v>
                </c:pt>
                <c:pt idx="21">
                  <c:v>44682</c:v>
                </c:pt>
                <c:pt idx="22">
                  <c:v>44652</c:v>
                </c:pt>
                <c:pt idx="23">
                  <c:v>44621</c:v>
                </c:pt>
                <c:pt idx="24">
                  <c:v>44593</c:v>
                </c:pt>
                <c:pt idx="25">
                  <c:v>44562</c:v>
                </c:pt>
                <c:pt idx="26">
                  <c:v>44531</c:v>
                </c:pt>
                <c:pt idx="27">
                  <c:v>44501</c:v>
                </c:pt>
                <c:pt idx="28">
                  <c:v>44470</c:v>
                </c:pt>
                <c:pt idx="29">
                  <c:v>44440</c:v>
                </c:pt>
                <c:pt idx="30">
                  <c:v>44409</c:v>
                </c:pt>
                <c:pt idx="31">
                  <c:v>44378</c:v>
                </c:pt>
                <c:pt idx="32">
                  <c:v>44348</c:v>
                </c:pt>
                <c:pt idx="33">
                  <c:v>44317</c:v>
                </c:pt>
                <c:pt idx="34">
                  <c:v>44287</c:v>
                </c:pt>
                <c:pt idx="35">
                  <c:v>44256</c:v>
                </c:pt>
                <c:pt idx="36">
                  <c:v>44228</c:v>
                </c:pt>
                <c:pt idx="37">
                  <c:v>44197</c:v>
                </c:pt>
                <c:pt idx="38">
                  <c:v>44166</c:v>
                </c:pt>
                <c:pt idx="39">
                  <c:v>44136</c:v>
                </c:pt>
                <c:pt idx="40">
                  <c:v>44105</c:v>
                </c:pt>
                <c:pt idx="41">
                  <c:v>44075</c:v>
                </c:pt>
                <c:pt idx="42">
                  <c:v>44044</c:v>
                </c:pt>
                <c:pt idx="43">
                  <c:v>44013</c:v>
                </c:pt>
                <c:pt idx="44">
                  <c:v>43983</c:v>
                </c:pt>
                <c:pt idx="45">
                  <c:v>43952</c:v>
                </c:pt>
                <c:pt idx="46">
                  <c:v>43922</c:v>
                </c:pt>
                <c:pt idx="47">
                  <c:v>43891</c:v>
                </c:pt>
                <c:pt idx="48">
                  <c:v>43862</c:v>
                </c:pt>
                <c:pt idx="49">
                  <c:v>43831</c:v>
                </c:pt>
                <c:pt idx="50">
                  <c:v>43800</c:v>
                </c:pt>
                <c:pt idx="51">
                  <c:v>43770</c:v>
                </c:pt>
                <c:pt idx="52">
                  <c:v>43739</c:v>
                </c:pt>
                <c:pt idx="53">
                  <c:v>43709</c:v>
                </c:pt>
                <c:pt idx="54">
                  <c:v>43678</c:v>
                </c:pt>
                <c:pt idx="55">
                  <c:v>43647</c:v>
                </c:pt>
                <c:pt idx="56">
                  <c:v>43617</c:v>
                </c:pt>
                <c:pt idx="57">
                  <c:v>43586</c:v>
                </c:pt>
                <c:pt idx="58">
                  <c:v>43556</c:v>
                </c:pt>
                <c:pt idx="59">
                  <c:v>43525</c:v>
                </c:pt>
                <c:pt idx="60">
                  <c:v>43497</c:v>
                </c:pt>
                <c:pt idx="61">
                  <c:v>43466</c:v>
                </c:pt>
                <c:pt idx="62">
                  <c:v>43435</c:v>
                </c:pt>
                <c:pt idx="63">
                  <c:v>43405</c:v>
                </c:pt>
                <c:pt idx="64">
                  <c:v>43374</c:v>
                </c:pt>
                <c:pt idx="65">
                  <c:v>43344</c:v>
                </c:pt>
                <c:pt idx="66">
                  <c:v>43313</c:v>
                </c:pt>
                <c:pt idx="67">
                  <c:v>43282</c:v>
                </c:pt>
                <c:pt idx="68">
                  <c:v>43252</c:v>
                </c:pt>
                <c:pt idx="69">
                  <c:v>43221</c:v>
                </c:pt>
                <c:pt idx="70">
                  <c:v>43191</c:v>
                </c:pt>
                <c:pt idx="71">
                  <c:v>43160</c:v>
                </c:pt>
                <c:pt idx="72">
                  <c:v>43132</c:v>
                </c:pt>
                <c:pt idx="73">
                  <c:v>43101</c:v>
                </c:pt>
                <c:pt idx="74">
                  <c:v>43070</c:v>
                </c:pt>
                <c:pt idx="75">
                  <c:v>43040</c:v>
                </c:pt>
                <c:pt idx="76">
                  <c:v>43009</c:v>
                </c:pt>
                <c:pt idx="77">
                  <c:v>42979</c:v>
                </c:pt>
                <c:pt idx="78">
                  <c:v>42948</c:v>
                </c:pt>
                <c:pt idx="79">
                  <c:v>42917</c:v>
                </c:pt>
                <c:pt idx="80">
                  <c:v>42887</c:v>
                </c:pt>
                <c:pt idx="81">
                  <c:v>42856</c:v>
                </c:pt>
                <c:pt idx="82">
                  <c:v>42826</c:v>
                </c:pt>
                <c:pt idx="83">
                  <c:v>42795</c:v>
                </c:pt>
                <c:pt idx="84">
                  <c:v>42767</c:v>
                </c:pt>
                <c:pt idx="85">
                  <c:v>42736</c:v>
                </c:pt>
                <c:pt idx="86">
                  <c:v>42705</c:v>
                </c:pt>
                <c:pt idx="87">
                  <c:v>42675</c:v>
                </c:pt>
                <c:pt idx="88">
                  <c:v>42644</c:v>
                </c:pt>
                <c:pt idx="89">
                  <c:v>42614</c:v>
                </c:pt>
                <c:pt idx="90">
                  <c:v>42583</c:v>
                </c:pt>
                <c:pt idx="91">
                  <c:v>42552</c:v>
                </c:pt>
                <c:pt idx="92">
                  <c:v>42522</c:v>
                </c:pt>
                <c:pt idx="93">
                  <c:v>42491</c:v>
                </c:pt>
                <c:pt idx="94">
                  <c:v>42461</c:v>
                </c:pt>
                <c:pt idx="95">
                  <c:v>42430</c:v>
                </c:pt>
                <c:pt idx="96">
                  <c:v>42401</c:v>
                </c:pt>
                <c:pt idx="97">
                  <c:v>42370</c:v>
                </c:pt>
                <c:pt idx="98">
                  <c:v>42339</c:v>
                </c:pt>
                <c:pt idx="99">
                  <c:v>42309</c:v>
                </c:pt>
                <c:pt idx="100">
                  <c:v>42278</c:v>
                </c:pt>
                <c:pt idx="101">
                  <c:v>42248</c:v>
                </c:pt>
                <c:pt idx="102">
                  <c:v>42217</c:v>
                </c:pt>
                <c:pt idx="103">
                  <c:v>42186</c:v>
                </c:pt>
                <c:pt idx="104">
                  <c:v>42156</c:v>
                </c:pt>
                <c:pt idx="105">
                  <c:v>42125</c:v>
                </c:pt>
                <c:pt idx="106">
                  <c:v>42095</c:v>
                </c:pt>
                <c:pt idx="107">
                  <c:v>42064</c:v>
                </c:pt>
                <c:pt idx="108">
                  <c:v>42036</c:v>
                </c:pt>
                <c:pt idx="109">
                  <c:v>42005</c:v>
                </c:pt>
                <c:pt idx="110">
                  <c:v>41974</c:v>
                </c:pt>
                <c:pt idx="111">
                  <c:v>41944</c:v>
                </c:pt>
                <c:pt idx="112">
                  <c:v>41913</c:v>
                </c:pt>
                <c:pt idx="113">
                  <c:v>41883</c:v>
                </c:pt>
                <c:pt idx="114">
                  <c:v>41852</c:v>
                </c:pt>
                <c:pt idx="115">
                  <c:v>41821</c:v>
                </c:pt>
                <c:pt idx="116">
                  <c:v>41791</c:v>
                </c:pt>
                <c:pt idx="117">
                  <c:v>41760</c:v>
                </c:pt>
                <c:pt idx="118">
                  <c:v>41730</c:v>
                </c:pt>
                <c:pt idx="119">
                  <c:v>41699</c:v>
                </c:pt>
                <c:pt idx="120">
                  <c:v>41671</c:v>
                </c:pt>
                <c:pt idx="121">
                  <c:v>41640</c:v>
                </c:pt>
                <c:pt idx="122">
                  <c:v>41609</c:v>
                </c:pt>
                <c:pt idx="123">
                  <c:v>41579</c:v>
                </c:pt>
                <c:pt idx="124">
                  <c:v>41548</c:v>
                </c:pt>
                <c:pt idx="125">
                  <c:v>41518</c:v>
                </c:pt>
                <c:pt idx="126">
                  <c:v>41487</c:v>
                </c:pt>
                <c:pt idx="127">
                  <c:v>41456</c:v>
                </c:pt>
                <c:pt idx="128">
                  <c:v>41426</c:v>
                </c:pt>
                <c:pt idx="129">
                  <c:v>41395</c:v>
                </c:pt>
                <c:pt idx="130">
                  <c:v>41365</c:v>
                </c:pt>
                <c:pt idx="131">
                  <c:v>41334</c:v>
                </c:pt>
                <c:pt idx="132">
                  <c:v>41306</c:v>
                </c:pt>
                <c:pt idx="133">
                  <c:v>41275</c:v>
                </c:pt>
                <c:pt idx="134">
                  <c:v>41244</c:v>
                </c:pt>
                <c:pt idx="135">
                  <c:v>41214</c:v>
                </c:pt>
                <c:pt idx="136">
                  <c:v>41183</c:v>
                </c:pt>
                <c:pt idx="137">
                  <c:v>41153</c:v>
                </c:pt>
                <c:pt idx="138">
                  <c:v>41122</c:v>
                </c:pt>
                <c:pt idx="139">
                  <c:v>41091</c:v>
                </c:pt>
                <c:pt idx="140">
                  <c:v>41061</c:v>
                </c:pt>
                <c:pt idx="141">
                  <c:v>41030</c:v>
                </c:pt>
                <c:pt idx="142">
                  <c:v>41000</c:v>
                </c:pt>
                <c:pt idx="143">
                  <c:v>40969</c:v>
                </c:pt>
                <c:pt idx="144">
                  <c:v>40940</c:v>
                </c:pt>
                <c:pt idx="145">
                  <c:v>40909</c:v>
                </c:pt>
                <c:pt idx="146">
                  <c:v>40878</c:v>
                </c:pt>
                <c:pt idx="147">
                  <c:v>40848</c:v>
                </c:pt>
                <c:pt idx="148">
                  <c:v>40817</c:v>
                </c:pt>
                <c:pt idx="149">
                  <c:v>40787</c:v>
                </c:pt>
                <c:pt idx="150">
                  <c:v>40756</c:v>
                </c:pt>
                <c:pt idx="151">
                  <c:v>40725</c:v>
                </c:pt>
                <c:pt idx="152">
                  <c:v>40695</c:v>
                </c:pt>
                <c:pt idx="153">
                  <c:v>40664</c:v>
                </c:pt>
                <c:pt idx="154">
                  <c:v>40634</c:v>
                </c:pt>
                <c:pt idx="155">
                  <c:v>40603</c:v>
                </c:pt>
                <c:pt idx="156">
                  <c:v>40575</c:v>
                </c:pt>
                <c:pt idx="157">
                  <c:v>40544</c:v>
                </c:pt>
                <c:pt idx="158">
                  <c:v>40513</c:v>
                </c:pt>
                <c:pt idx="159">
                  <c:v>40483</c:v>
                </c:pt>
                <c:pt idx="160">
                  <c:v>40452</c:v>
                </c:pt>
                <c:pt idx="161">
                  <c:v>40422</c:v>
                </c:pt>
                <c:pt idx="162">
                  <c:v>40391</c:v>
                </c:pt>
                <c:pt idx="163">
                  <c:v>40360</c:v>
                </c:pt>
                <c:pt idx="164">
                  <c:v>40330</c:v>
                </c:pt>
                <c:pt idx="165">
                  <c:v>40299</c:v>
                </c:pt>
                <c:pt idx="166">
                  <c:v>40269</c:v>
                </c:pt>
                <c:pt idx="167">
                  <c:v>40238</c:v>
                </c:pt>
                <c:pt idx="168">
                  <c:v>40210</c:v>
                </c:pt>
                <c:pt idx="169">
                  <c:v>40179</c:v>
                </c:pt>
                <c:pt idx="170">
                  <c:v>40148</c:v>
                </c:pt>
                <c:pt idx="171">
                  <c:v>40118</c:v>
                </c:pt>
                <c:pt idx="172">
                  <c:v>40087</c:v>
                </c:pt>
                <c:pt idx="173">
                  <c:v>40057</c:v>
                </c:pt>
                <c:pt idx="174">
                  <c:v>40026</c:v>
                </c:pt>
                <c:pt idx="175">
                  <c:v>39995</c:v>
                </c:pt>
                <c:pt idx="176">
                  <c:v>39965</c:v>
                </c:pt>
                <c:pt idx="177">
                  <c:v>39934</c:v>
                </c:pt>
                <c:pt idx="178">
                  <c:v>39904</c:v>
                </c:pt>
                <c:pt idx="179">
                  <c:v>39873</c:v>
                </c:pt>
                <c:pt idx="180">
                  <c:v>39845</c:v>
                </c:pt>
                <c:pt idx="181">
                  <c:v>39814</c:v>
                </c:pt>
                <c:pt idx="182">
                  <c:v>39783</c:v>
                </c:pt>
                <c:pt idx="183">
                  <c:v>39753</c:v>
                </c:pt>
                <c:pt idx="184">
                  <c:v>39722</c:v>
                </c:pt>
                <c:pt idx="185">
                  <c:v>39692</c:v>
                </c:pt>
                <c:pt idx="186">
                  <c:v>39661</c:v>
                </c:pt>
                <c:pt idx="187">
                  <c:v>39630</c:v>
                </c:pt>
                <c:pt idx="188">
                  <c:v>39600</c:v>
                </c:pt>
                <c:pt idx="189">
                  <c:v>39569</c:v>
                </c:pt>
                <c:pt idx="190">
                  <c:v>39539</c:v>
                </c:pt>
                <c:pt idx="191">
                  <c:v>39508</c:v>
                </c:pt>
                <c:pt idx="192">
                  <c:v>39479</c:v>
                </c:pt>
                <c:pt idx="193">
                  <c:v>39448</c:v>
                </c:pt>
                <c:pt idx="194">
                  <c:v>39417</c:v>
                </c:pt>
                <c:pt idx="195">
                  <c:v>39387</c:v>
                </c:pt>
                <c:pt idx="196">
                  <c:v>39356</c:v>
                </c:pt>
                <c:pt idx="197">
                  <c:v>39326</c:v>
                </c:pt>
                <c:pt idx="198">
                  <c:v>39295</c:v>
                </c:pt>
                <c:pt idx="199">
                  <c:v>39264</c:v>
                </c:pt>
                <c:pt idx="200">
                  <c:v>39234</c:v>
                </c:pt>
                <c:pt idx="201">
                  <c:v>39203</c:v>
                </c:pt>
                <c:pt idx="202">
                  <c:v>39173</c:v>
                </c:pt>
                <c:pt idx="203">
                  <c:v>39142</c:v>
                </c:pt>
                <c:pt idx="204">
                  <c:v>39114</c:v>
                </c:pt>
                <c:pt idx="205">
                  <c:v>39083</c:v>
                </c:pt>
                <c:pt idx="206">
                  <c:v>39052</c:v>
                </c:pt>
                <c:pt idx="207">
                  <c:v>39022</c:v>
                </c:pt>
                <c:pt idx="208">
                  <c:v>38991</c:v>
                </c:pt>
                <c:pt idx="209">
                  <c:v>38961</c:v>
                </c:pt>
                <c:pt idx="210">
                  <c:v>38930</c:v>
                </c:pt>
                <c:pt idx="211">
                  <c:v>38899</c:v>
                </c:pt>
                <c:pt idx="212">
                  <c:v>38869</c:v>
                </c:pt>
                <c:pt idx="213">
                  <c:v>38838</c:v>
                </c:pt>
                <c:pt idx="214">
                  <c:v>38808</c:v>
                </c:pt>
                <c:pt idx="215">
                  <c:v>38777</c:v>
                </c:pt>
                <c:pt idx="216">
                  <c:v>38749</c:v>
                </c:pt>
                <c:pt idx="217">
                  <c:v>38718</c:v>
                </c:pt>
              </c:numCache>
            </c:numRef>
          </c:cat>
          <c:val>
            <c:numRef>
              <c:f>Konjunktur_ifo_index!$N$8:$N$225</c:f>
              <c:numCache>
                <c:formatCode>General</c:formatCode>
                <c:ptCount val="218"/>
                <c:pt idx="3" formatCode="0.0">
                  <c:v>87.3</c:v>
                </c:pt>
                <c:pt idx="4" formatCode="0.0">
                  <c:v>87</c:v>
                </c:pt>
                <c:pt idx="5" formatCode="0.0">
                  <c:v>86.1</c:v>
                </c:pt>
                <c:pt idx="6">
                  <c:v>85.9</c:v>
                </c:pt>
                <c:pt idx="7">
                  <c:v>87.4</c:v>
                </c:pt>
                <c:pt idx="8">
                  <c:v>88.4</c:v>
                </c:pt>
                <c:pt idx="9">
                  <c:v>91</c:v>
                </c:pt>
                <c:pt idx="10">
                  <c:v>92.9</c:v>
                </c:pt>
                <c:pt idx="11">
                  <c:v>92.7</c:v>
                </c:pt>
                <c:pt idx="12">
                  <c:v>90.7</c:v>
                </c:pt>
                <c:pt idx="13">
                  <c:v>90</c:v>
                </c:pt>
                <c:pt idx="14">
                  <c:v>88.7</c:v>
                </c:pt>
                <c:pt idx="15">
                  <c:v>86.7</c:v>
                </c:pt>
                <c:pt idx="16">
                  <c:v>85.3</c:v>
                </c:pt>
                <c:pt idx="17">
                  <c:v>85.3</c:v>
                </c:pt>
                <c:pt idx="18">
                  <c:v>89.1</c:v>
                </c:pt>
                <c:pt idx="19">
                  <c:v>88.7</c:v>
                </c:pt>
                <c:pt idx="20">
                  <c:v>92.3</c:v>
                </c:pt>
                <c:pt idx="21">
                  <c:v>93.2</c:v>
                </c:pt>
                <c:pt idx="22">
                  <c:v>92</c:v>
                </c:pt>
                <c:pt idx="23">
                  <c:v>90.8</c:v>
                </c:pt>
                <c:pt idx="24">
                  <c:v>98.8</c:v>
                </c:pt>
                <c:pt idx="25">
                  <c:v>96.1</c:v>
                </c:pt>
                <c:pt idx="26">
                  <c:v>95</c:v>
                </c:pt>
                <c:pt idx="27">
                  <c:v>96.7</c:v>
                </c:pt>
                <c:pt idx="28">
                  <c:v>98.1</c:v>
                </c:pt>
                <c:pt idx="29">
                  <c:v>99.2</c:v>
                </c:pt>
                <c:pt idx="30">
                  <c:v>99.6</c:v>
                </c:pt>
                <c:pt idx="31">
                  <c:v>100.7</c:v>
                </c:pt>
                <c:pt idx="32">
                  <c:v>101.4</c:v>
                </c:pt>
                <c:pt idx="33">
                  <c:v>99</c:v>
                </c:pt>
                <c:pt idx="34">
                  <c:v>96.6</c:v>
                </c:pt>
                <c:pt idx="35">
                  <c:v>96.8</c:v>
                </c:pt>
                <c:pt idx="36">
                  <c:v>92.9</c:v>
                </c:pt>
                <c:pt idx="37">
                  <c:v>90.9</c:v>
                </c:pt>
                <c:pt idx="38">
                  <c:v>93</c:v>
                </c:pt>
                <c:pt idx="39">
                  <c:v>91.2</c:v>
                </c:pt>
                <c:pt idx="40">
                  <c:v>92.6</c:v>
                </c:pt>
                <c:pt idx="41">
                  <c:v>92.8</c:v>
                </c:pt>
                <c:pt idx="42">
                  <c:v>91.6</c:v>
                </c:pt>
                <c:pt idx="43">
                  <c:v>89.6</c:v>
                </c:pt>
                <c:pt idx="44">
                  <c:v>85.5</c:v>
                </c:pt>
                <c:pt idx="45">
                  <c:v>80.2</c:v>
                </c:pt>
                <c:pt idx="46">
                  <c:v>75.599999999999994</c:v>
                </c:pt>
                <c:pt idx="47">
                  <c:v>86.8</c:v>
                </c:pt>
                <c:pt idx="48">
                  <c:v>96.1</c:v>
                </c:pt>
                <c:pt idx="49">
                  <c:v>96.1</c:v>
                </c:pt>
                <c:pt idx="50">
                  <c:v>96.4</c:v>
                </c:pt>
                <c:pt idx="51">
                  <c:v>94.9</c:v>
                </c:pt>
                <c:pt idx="52">
                  <c:v>94.4</c:v>
                </c:pt>
                <c:pt idx="53">
                  <c:v>94.1</c:v>
                </c:pt>
                <c:pt idx="54">
                  <c:v>93.7</c:v>
                </c:pt>
                <c:pt idx="55">
                  <c:v>95.5</c:v>
                </c:pt>
                <c:pt idx="56">
                  <c:v>96.9</c:v>
                </c:pt>
                <c:pt idx="57">
                  <c:v>99.1</c:v>
                </c:pt>
                <c:pt idx="58">
                  <c:v>101.2</c:v>
                </c:pt>
                <c:pt idx="59">
                  <c:v>100.6</c:v>
                </c:pt>
                <c:pt idx="60">
                  <c:v>98.8</c:v>
                </c:pt>
                <c:pt idx="61">
                  <c:v>99.9</c:v>
                </c:pt>
                <c:pt idx="62">
                  <c:v>101.1</c:v>
                </c:pt>
                <c:pt idx="63">
                  <c:v>102</c:v>
                </c:pt>
                <c:pt idx="64">
                  <c:v>102.5</c:v>
                </c:pt>
                <c:pt idx="65">
                  <c:v>103.2</c:v>
                </c:pt>
                <c:pt idx="66">
                  <c:v>103.4</c:v>
                </c:pt>
                <c:pt idx="67">
                  <c:v>101.6</c:v>
                </c:pt>
                <c:pt idx="68">
                  <c:v>101.8</c:v>
                </c:pt>
                <c:pt idx="69">
                  <c:v>103.5</c:v>
                </c:pt>
                <c:pt idx="70">
                  <c:v>104.1</c:v>
                </c:pt>
                <c:pt idx="71">
                  <c:v>104.3</c:v>
                </c:pt>
                <c:pt idx="72">
                  <c:v>104.3</c:v>
                </c:pt>
                <c:pt idx="73">
                  <c:v>105</c:v>
                </c:pt>
                <c:pt idx="74">
                  <c:v>104.7</c:v>
                </c:pt>
                <c:pt idx="75">
                  <c:v>104.7</c:v>
                </c:pt>
                <c:pt idx="76">
                  <c:v>104.2</c:v>
                </c:pt>
                <c:pt idx="77">
                  <c:v>103.4</c:v>
                </c:pt>
                <c:pt idx="78">
                  <c:v>103.4</c:v>
                </c:pt>
                <c:pt idx="79">
                  <c:v>103.7</c:v>
                </c:pt>
                <c:pt idx="80">
                  <c:v>102.8</c:v>
                </c:pt>
                <c:pt idx="81">
                  <c:v>103.1</c:v>
                </c:pt>
                <c:pt idx="82">
                  <c:v>103.9</c:v>
                </c:pt>
                <c:pt idx="83">
                  <c:v>102.2</c:v>
                </c:pt>
                <c:pt idx="84">
                  <c:v>101.3</c:v>
                </c:pt>
                <c:pt idx="85">
                  <c:v>101.3</c:v>
                </c:pt>
                <c:pt idx="86">
                  <c:v>100.9</c:v>
                </c:pt>
                <c:pt idx="87">
                  <c:v>101.4</c:v>
                </c:pt>
                <c:pt idx="88">
                  <c:v>101</c:v>
                </c:pt>
                <c:pt idx="89">
                  <c:v>100.5</c:v>
                </c:pt>
                <c:pt idx="90">
                  <c:v>99.7</c:v>
                </c:pt>
                <c:pt idx="91">
                  <c:v>100.1</c:v>
                </c:pt>
                <c:pt idx="92">
                  <c:v>100.1</c:v>
                </c:pt>
                <c:pt idx="93">
                  <c:v>100</c:v>
                </c:pt>
                <c:pt idx="94">
                  <c:v>100.3</c:v>
                </c:pt>
                <c:pt idx="95">
                  <c:v>99.3</c:v>
                </c:pt>
                <c:pt idx="96">
                  <c:v>98.8</c:v>
                </c:pt>
                <c:pt idx="97">
                  <c:v>99.7</c:v>
                </c:pt>
                <c:pt idx="98">
                  <c:v>100.7</c:v>
                </c:pt>
                <c:pt idx="99">
                  <c:v>100.8</c:v>
                </c:pt>
                <c:pt idx="100">
                  <c:v>100.4</c:v>
                </c:pt>
                <c:pt idx="101">
                  <c:v>99.8</c:v>
                </c:pt>
                <c:pt idx="102">
                  <c:v>100.6</c:v>
                </c:pt>
                <c:pt idx="103">
                  <c:v>99.6</c:v>
                </c:pt>
                <c:pt idx="104">
                  <c:v>100.3</c:v>
                </c:pt>
                <c:pt idx="105">
                  <c:v>100.6</c:v>
                </c:pt>
                <c:pt idx="106">
                  <c:v>100.3</c:v>
                </c:pt>
                <c:pt idx="107">
                  <c:v>99.3</c:v>
                </c:pt>
                <c:pt idx="108">
                  <c:v>98.8</c:v>
                </c:pt>
                <c:pt idx="109">
                  <c:v>98.9</c:v>
                </c:pt>
                <c:pt idx="110">
                  <c:v>98.3</c:v>
                </c:pt>
                <c:pt idx="111">
                  <c:v>95.8</c:v>
                </c:pt>
                <c:pt idx="112">
                  <c:v>96.1</c:v>
                </c:pt>
                <c:pt idx="113">
                  <c:v>97.5</c:v>
                </c:pt>
                <c:pt idx="114">
                  <c:v>98.2</c:v>
                </c:pt>
                <c:pt idx="115">
                  <c:v>99.5</c:v>
                </c:pt>
                <c:pt idx="116">
                  <c:v>99.9</c:v>
                </c:pt>
                <c:pt idx="117">
                  <c:v>100.5</c:v>
                </c:pt>
                <c:pt idx="118">
                  <c:v>102.1</c:v>
                </c:pt>
                <c:pt idx="119">
                  <c:v>101.3</c:v>
                </c:pt>
                <c:pt idx="120">
                  <c:v>101.3</c:v>
                </c:pt>
                <c:pt idx="121">
                  <c:v>101.2</c:v>
                </c:pt>
                <c:pt idx="122">
                  <c:v>100.2</c:v>
                </c:pt>
                <c:pt idx="123">
                  <c:v>99.4</c:v>
                </c:pt>
                <c:pt idx="124">
                  <c:v>98.5</c:v>
                </c:pt>
                <c:pt idx="125">
                  <c:v>98.8</c:v>
                </c:pt>
                <c:pt idx="126">
                  <c:v>98.5</c:v>
                </c:pt>
                <c:pt idx="127">
                  <c:v>97.8</c:v>
                </c:pt>
                <c:pt idx="128">
                  <c:v>96.6</c:v>
                </c:pt>
                <c:pt idx="129">
                  <c:v>97</c:v>
                </c:pt>
                <c:pt idx="130">
                  <c:v>96.1</c:v>
                </c:pt>
                <c:pt idx="131">
                  <c:v>97.9</c:v>
                </c:pt>
                <c:pt idx="132">
                  <c:v>97.5</c:v>
                </c:pt>
                <c:pt idx="133">
                  <c:v>96.7</c:v>
                </c:pt>
                <c:pt idx="134">
                  <c:v>95.4</c:v>
                </c:pt>
                <c:pt idx="135">
                  <c:v>93.9</c:v>
                </c:pt>
                <c:pt idx="136">
                  <c:v>94.6</c:v>
                </c:pt>
                <c:pt idx="137">
                  <c:v>94.1</c:v>
                </c:pt>
                <c:pt idx="138">
                  <c:v>94.8</c:v>
                </c:pt>
                <c:pt idx="139">
                  <c:v>95.3</c:v>
                </c:pt>
                <c:pt idx="140">
                  <c:v>96.9</c:v>
                </c:pt>
                <c:pt idx="141">
                  <c:v>98.8</c:v>
                </c:pt>
                <c:pt idx="142">
                  <c:v>99.7</c:v>
                </c:pt>
                <c:pt idx="143">
                  <c:v>99.4</c:v>
                </c:pt>
                <c:pt idx="144">
                  <c:v>99</c:v>
                </c:pt>
                <c:pt idx="145">
                  <c:v>98.2</c:v>
                </c:pt>
                <c:pt idx="146">
                  <c:v>97.9</c:v>
                </c:pt>
                <c:pt idx="147">
                  <c:v>97.8</c:v>
                </c:pt>
                <c:pt idx="148">
                  <c:v>97.5</c:v>
                </c:pt>
                <c:pt idx="149">
                  <c:v>97.8</c:v>
                </c:pt>
                <c:pt idx="150">
                  <c:v>99.3</c:v>
                </c:pt>
                <c:pt idx="151">
                  <c:v>102.3</c:v>
                </c:pt>
                <c:pt idx="152">
                  <c:v>101.7</c:v>
                </c:pt>
                <c:pt idx="153">
                  <c:v>102.5</c:v>
                </c:pt>
                <c:pt idx="154">
                  <c:v>102.3</c:v>
                </c:pt>
                <c:pt idx="155">
                  <c:v>102</c:v>
                </c:pt>
                <c:pt idx="156">
                  <c:v>102.3</c:v>
                </c:pt>
                <c:pt idx="157">
                  <c:v>101.6</c:v>
                </c:pt>
                <c:pt idx="158">
                  <c:v>103</c:v>
                </c:pt>
                <c:pt idx="159">
                  <c:v>103.3</c:v>
                </c:pt>
                <c:pt idx="160">
                  <c:v>101.6</c:v>
                </c:pt>
                <c:pt idx="161">
                  <c:v>100</c:v>
                </c:pt>
                <c:pt idx="162">
                  <c:v>99.5</c:v>
                </c:pt>
                <c:pt idx="163">
                  <c:v>98.5</c:v>
                </c:pt>
                <c:pt idx="164">
                  <c:v>96.1</c:v>
                </c:pt>
                <c:pt idx="165">
                  <c:v>95.5</c:v>
                </c:pt>
                <c:pt idx="166">
                  <c:v>95.1</c:v>
                </c:pt>
                <c:pt idx="167">
                  <c:v>92.1</c:v>
                </c:pt>
                <c:pt idx="168">
                  <c:v>90.5</c:v>
                </c:pt>
                <c:pt idx="169">
                  <c:v>90.7</c:v>
                </c:pt>
                <c:pt idx="170">
                  <c:v>91</c:v>
                </c:pt>
                <c:pt idx="171">
                  <c:v>90.6</c:v>
                </c:pt>
                <c:pt idx="172">
                  <c:v>89.2</c:v>
                </c:pt>
                <c:pt idx="173">
                  <c:v>89.1</c:v>
                </c:pt>
                <c:pt idx="174">
                  <c:v>87.2</c:v>
                </c:pt>
                <c:pt idx="175">
                  <c:v>84.9</c:v>
                </c:pt>
                <c:pt idx="176">
                  <c:v>84.1</c:v>
                </c:pt>
                <c:pt idx="177">
                  <c:v>82</c:v>
                </c:pt>
                <c:pt idx="178">
                  <c:v>81.599999999999994</c:v>
                </c:pt>
                <c:pt idx="179">
                  <c:v>80</c:v>
                </c:pt>
                <c:pt idx="180">
                  <c:v>81.099999999999994</c:v>
                </c:pt>
                <c:pt idx="181">
                  <c:v>81.7</c:v>
                </c:pt>
                <c:pt idx="182">
                  <c:v>80.900000000000006</c:v>
                </c:pt>
                <c:pt idx="183">
                  <c:v>84.2</c:v>
                </c:pt>
                <c:pt idx="184">
                  <c:v>86.7</c:v>
                </c:pt>
                <c:pt idx="185">
                  <c:v>90.8</c:v>
                </c:pt>
                <c:pt idx="186">
                  <c:v>91.2</c:v>
                </c:pt>
                <c:pt idx="187">
                  <c:v>92.4</c:v>
                </c:pt>
                <c:pt idx="188">
                  <c:v>95.5</c:v>
                </c:pt>
                <c:pt idx="189">
                  <c:v>96.7</c:v>
                </c:pt>
                <c:pt idx="190">
                  <c:v>97.2</c:v>
                </c:pt>
                <c:pt idx="191">
                  <c:v>98</c:v>
                </c:pt>
                <c:pt idx="192">
                  <c:v>97.9</c:v>
                </c:pt>
                <c:pt idx="193">
                  <c:v>98</c:v>
                </c:pt>
                <c:pt idx="194">
                  <c:v>98.3</c:v>
                </c:pt>
                <c:pt idx="195">
                  <c:v>98.3</c:v>
                </c:pt>
                <c:pt idx="196">
                  <c:v>99.5</c:v>
                </c:pt>
                <c:pt idx="197">
                  <c:v>99.1</c:v>
                </c:pt>
                <c:pt idx="198">
                  <c:v>99.5</c:v>
                </c:pt>
                <c:pt idx="199">
                  <c:v>100</c:v>
                </c:pt>
                <c:pt idx="200">
                  <c:v>100</c:v>
                </c:pt>
                <c:pt idx="201">
                  <c:v>101.4</c:v>
                </c:pt>
                <c:pt idx="202">
                  <c:v>101.1</c:v>
                </c:pt>
                <c:pt idx="203">
                  <c:v>100.6</c:v>
                </c:pt>
                <c:pt idx="204">
                  <c:v>99.8</c:v>
                </c:pt>
                <c:pt idx="205">
                  <c:v>101.5</c:v>
                </c:pt>
                <c:pt idx="206">
                  <c:v>101.8</c:v>
                </c:pt>
                <c:pt idx="207">
                  <c:v>100.7</c:v>
                </c:pt>
                <c:pt idx="208">
                  <c:v>99.3</c:v>
                </c:pt>
                <c:pt idx="209">
                  <c:v>98.9</c:v>
                </c:pt>
                <c:pt idx="210">
                  <c:v>98.4</c:v>
                </c:pt>
                <c:pt idx="211">
                  <c:v>98.6</c:v>
                </c:pt>
                <c:pt idx="212">
                  <c:v>99.1</c:v>
                </c:pt>
                <c:pt idx="213">
                  <c:v>98.9</c:v>
                </c:pt>
                <c:pt idx="214">
                  <c:v>98</c:v>
                </c:pt>
                <c:pt idx="215">
                  <c:v>98.2</c:v>
                </c:pt>
                <c:pt idx="216">
                  <c:v>97.6</c:v>
                </c:pt>
                <c:pt idx="217">
                  <c:v>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71B-923B-FD1AE5DFC34B}"/>
            </c:ext>
          </c:extLst>
        </c:ser>
        <c:ser>
          <c:idx val="1"/>
          <c:order val="1"/>
          <c:tx>
            <c:strRef>
              <c:f>Konjunktur_ifo_index!$O$7</c:f>
              <c:strCache>
                <c:ptCount val="1"/>
                <c:pt idx="0">
                  <c:v>Geschäftslage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Konjunktur_ifo_index!$M$8:$M$225</c:f>
              <c:numCache>
                <c:formatCode>m/d/yyyy</c:formatCode>
                <c:ptCount val="218"/>
                <c:pt idx="0">
                  <c:v>45323</c:v>
                </c:pt>
                <c:pt idx="1">
                  <c:v>45292</c:v>
                </c:pt>
                <c:pt idx="2">
                  <c:v>45261</c:v>
                </c:pt>
                <c:pt idx="3">
                  <c:v>45231</c:v>
                </c:pt>
                <c:pt idx="4">
                  <c:v>45200</c:v>
                </c:pt>
                <c:pt idx="5">
                  <c:v>45170</c:v>
                </c:pt>
                <c:pt idx="6">
                  <c:v>45139</c:v>
                </c:pt>
                <c:pt idx="7">
                  <c:v>45108</c:v>
                </c:pt>
                <c:pt idx="8">
                  <c:v>45078</c:v>
                </c:pt>
                <c:pt idx="9">
                  <c:v>45047</c:v>
                </c:pt>
                <c:pt idx="10">
                  <c:v>45017</c:v>
                </c:pt>
                <c:pt idx="11">
                  <c:v>44986</c:v>
                </c:pt>
                <c:pt idx="12">
                  <c:v>44958</c:v>
                </c:pt>
                <c:pt idx="13">
                  <c:v>44927</c:v>
                </c:pt>
                <c:pt idx="14">
                  <c:v>44896</c:v>
                </c:pt>
                <c:pt idx="15">
                  <c:v>44866</c:v>
                </c:pt>
                <c:pt idx="16">
                  <c:v>44835</c:v>
                </c:pt>
                <c:pt idx="17">
                  <c:v>44805</c:v>
                </c:pt>
                <c:pt idx="18">
                  <c:v>44774</c:v>
                </c:pt>
                <c:pt idx="19">
                  <c:v>44743</c:v>
                </c:pt>
                <c:pt idx="20">
                  <c:v>44713</c:v>
                </c:pt>
                <c:pt idx="21">
                  <c:v>44682</c:v>
                </c:pt>
                <c:pt idx="22">
                  <c:v>44652</c:v>
                </c:pt>
                <c:pt idx="23">
                  <c:v>44621</c:v>
                </c:pt>
                <c:pt idx="24">
                  <c:v>44593</c:v>
                </c:pt>
                <c:pt idx="25">
                  <c:v>44562</c:v>
                </c:pt>
                <c:pt idx="26">
                  <c:v>44531</c:v>
                </c:pt>
                <c:pt idx="27">
                  <c:v>44501</c:v>
                </c:pt>
                <c:pt idx="28">
                  <c:v>44470</c:v>
                </c:pt>
                <c:pt idx="29">
                  <c:v>44440</c:v>
                </c:pt>
                <c:pt idx="30">
                  <c:v>44409</c:v>
                </c:pt>
                <c:pt idx="31">
                  <c:v>44378</c:v>
                </c:pt>
                <c:pt idx="32">
                  <c:v>44348</c:v>
                </c:pt>
                <c:pt idx="33">
                  <c:v>44317</c:v>
                </c:pt>
                <c:pt idx="34">
                  <c:v>44287</c:v>
                </c:pt>
                <c:pt idx="35">
                  <c:v>44256</c:v>
                </c:pt>
                <c:pt idx="36">
                  <c:v>44228</c:v>
                </c:pt>
                <c:pt idx="37">
                  <c:v>44197</c:v>
                </c:pt>
                <c:pt idx="38">
                  <c:v>44166</c:v>
                </c:pt>
                <c:pt idx="39">
                  <c:v>44136</c:v>
                </c:pt>
                <c:pt idx="40">
                  <c:v>44105</c:v>
                </c:pt>
                <c:pt idx="41">
                  <c:v>44075</c:v>
                </c:pt>
                <c:pt idx="42">
                  <c:v>44044</c:v>
                </c:pt>
                <c:pt idx="43">
                  <c:v>44013</c:v>
                </c:pt>
                <c:pt idx="44">
                  <c:v>43983</c:v>
                </c:pt>
                <c:pt idx="45">
                  <c:v>43952</c:v>
                </c:pt>
                <c:pt idx="46">
                  <c:v>43922</c:v>
                </c:pt>
                <c:pt idx="47">
                  <c:v>43891</c:v>
                </c:pt>
                <c:pt idx="48">
                  <c:v>43862</c:v>
                </c:pt>
                <c:pt idx="49">
                  <c:v>43831</c:v>
                </c:pt>
                <c:pt idx="50">
                  <c:v>43800</c:v>
                </c:pt>
                <c:pt idx="51">
                  <c:v>43770</c:v>
                </c:pt>
                <c:pt idx="52">
                  <c:v>43739</c:v>
                </c:pt>
                <c:pt idx="53">
                  <c:v>43709</c:v>
                </c:pt>
                <c:pt idx="54">
                  <c:v>43678</c:v>
                </c:pt>
                <c:pt idx="55">
                  <c:v>43647</c:v>
                </c:pt>
                <c:pt idx="56">
                  <c:v>43617</c:v>
                </c:pt>
                <c:pt idx="57">
                  <c:v>43586</c:v>
                </c:pt>
                <c:pt idx="58">
                  <c:v>43556</c:v>
                </c:pt>
                <c:pt idx="59">
                  <c:v>43525</c:v>
                </c:pt>
                <c:pt idx="60">
                  <c:v>43497</c:v>
                </c:pt>
                <c:pt idx="61">
                  <c:v>43466</c:v>
                </c:pt>
                <c:pt idx="62">
                  <c:v>43435</c:v>
                </c:pt>
                <c:pt idx="63">
                  <c:v>43405</c:v>
                </c:pt>
                <c:pt idx="64">
                  <c:v>43374</c:v>
                </c:pt>
                <c:pt idx="65">
                  <c:v>43344</c:v>
                </c:pt>
                <c:pt idx="66">
                  <c:v>43313</c:v>
                </c:pt>
                <c:pt idx="67">
                  <c:v>43282</c:v>
                </c:pt>
                <c:pt idx="68">
                  <c:v>43252</c:v>
                </c:pt>
                <c:pt idx="69">
                  <c:v>43221</c:v>
                </c:pt>
                <c:pt idx="70">
                  <c:v>43191</c:v>
                </c:pt>
                <c:pt idx="71">
                  <c:v>43160</c:v>
                </c:pt>
                <c:pt idx="72">
                  <c:v>43132</c:v>
                </c:pt>
                <c:pt idx="73">
                  <c:v>43101</c:v>
                </c:pt>
                <c:pt idx="74">
                  <c:v>43070</c:v>
                </c:pt>
                <c:pt idx="75">
                  <c:v>43040</c:v>
                </c:pt>
                <c:pt idx="76">
                  <c:v>43009</c:v>
                </c:pt>
                <c:pt idx="77">
                  <c:v>42979</c:v>
                </c:pt>
                <c:pt idx="78">
                  <c:v>42948</c:v>
                </c:pt>
                <c:pt idx="79">
                  <c:v>42917</c:v>
                </c:pt>
                <c:pt idx="80">
                  <c:v>42887</c:v>
                </c:pt>
                <c:pt idx="81">
                  <c:v>42856</c:v>
                </c:pt>
                <c:pt idx="82">
                  <c:v>42826</c:v>
                </c:pt>
                <c:pt idx="83">
                  <c:v>42795</c:v>
                </c:pt>
                <c:pt idx="84">
                  <c:v>42767</c:v>
                </c:pt>
                <c:pt idx="85">
                  <c:v>42736</c:v>
                </c:pt>
                <c:pt idx="86">
                  <c:v>42705</c:v>
                </c:pt>
                <c:pt idx="87">
                  <c:v>42675</c:v>
                </c:pt>
                <c:pt idx="88">
                  <c:v>42644</c:v>
                </c:pt>
                <c:pt idx="89">
                  <c:v>42614</c:v>
                </c:pt>
                <c:pt idx="90">
                  <c:v>42583</c:v>
                </c:pt>
                <c:pt idx="91">
                  <c:v>42552</c:v>
                </c:pt>
                <c:pt idx="92">
                  <c:v>42522</c:v>
                </c:pt>
                <c:pt idx="93">
                  <c:v>42491</c:v>
                </c:pt>
                <c:pt idx="94">
                  <c:v>42461</c:v>
                </c:pt>
                <c:pt idx="95">
                  <c:v>42430</c:v>
                </c:pt>
                <c:pt idx="96">
                  <c:v>42401</c:v>
                </c:pt>
                <c:pt idx="97">
                  <c:v>42370</c:v>
                </c:pt>
                <c:pt idx="98">
                  <c:v>42339</c:v>
                </c:pt>
                <c:pt idx="99">
                  <c:v>42309</c:v>
                </c:pt>
                <c:pt idx="100">
                  <c:v>42278</c:v>
                </c:pt>
                <c:pt idx="101">
                  <c:v>42248</c:v>
                </c:pt>
                <c:pt idx="102">
                  <c:v>42217</c:v>
                </c:pt>
                <c:pt idx="103">
                  <c:v>42186</c:v>
                </c:pt>
                <c:pt idx="104">
                  <c:v>42156</c:v>
                </c:pt>
                <c:pt idx="105">
                  <c:v>42125</c:v>
                </c:pt>
                <c:pt idx="106">
                  <c:v>42095</c:v>
                </c:pt>
                <c:pt idx="107">
                  <c:v>42064</c:v>
                </c:pt>
                <c:pt idx="108">
                  <c:v>42036</c:v>
                </c:pt>
                <c:pt idx="109">
                  <c:v>42005</c:v>
                </c:pt>
                <c:pt idx="110">
                  <c:v>41974</c:v>
                </c:pt>
                <c:pt idx="111">
                  <c:v>41944</c:v>
                </c:pt>
                <c:pt idx="112">
                  <c:v>41913</c:v>
                </c:pt>
                <c:pt idx="113">
                  <c:v>41883</c:v>
                </c:pt>
                <c:pt idx="114">
                  <c:v>41852</c:v>
                </c:pt>
                <c:pt idx="115">
                  <c:v>41821</c:v>
                </c:pt>
                <c:pt idx="116">
                  <c:v>41791</c:v>
                </c:pt>
                <c:pt idx="117">
                  <c:v>41760</c:v>
                </c:pt>
                <c:pt idx="118">
                  <c:v>41730</c:v>
                </c:pt>
                <c:pt idx="119">
                  <c:v>41699</c:v>
                </c:pt>
                <c:pt idx="120">
                  <c:v>41671</c:v>
                </c:pt>
                <c:pt idx="121">
                  <c:v>41640</c:v>
                </c:pt>
                <c:pt idx="122">
                  <c:v>41609</c:v>
                </c:pt>
                <c:pt idx="123">
                  <c:v>41579</c:v>
                </c:pt>
                <c:pt idx="124">
                  <c:v>41548</c:v>
                </c:pt>
                <c:pt idx="125">
                  <c:v>41518</c:v>
                </c:pt>
                <c:pt idx="126">
                  <c:v>41487</c:v>
                </c:pt>
                <c:pt idx="127">
                  <c:v>41456</c:v>
                </c:pt>
                <c:pt idx="128">
                  <c:v>41426</c:v>
                </c:pt>
                <c:pt idx="129">
                  <c:v>41395</c:v>
                </c:pt>
                <c:pt idx="130">
                  <c:v>41365</c:v>
                </c:pt>
                <c:pt idx="131">
                  <c:v>41334</c:v>
                </c:pt>
                <c:pt idx="132">
                  <c:v>41306</c:v>
                </c:pt>
                <c:pt idx="133">
                  <c:v>41275</c:v>
                </c:pt>
                <c:pt idx="134">
                  <c:v>41244</c:v>
                </c:pt>
                <c:pt idx="135">
                  <c:v>41214</c:v>
                </c:pt>
                <c:pt idx="136">
                  <c:v>41183</c:v>
                </c:pt>
                <c:pt idx="137">
                  <c:v>41153</c:v>
                </c:pt>
                <c:pt idx="138">
                  <c:v>41122</c:v>
                </c:pt>
                <c:pt idx="139">
                  <c:v>41091</c:v>
                </c:pt>
                <c:pt idx="140">
                  <c:v>41061</c:v>
                </c:pt>
                <c:pt idx="141">
                  <c:v>41030</c:v>
                </c:pt>
                <c:pt idx="142">
                  <c:v>41000</c:v>
                </c:pt>
                <c:pt idx="143">
                  <c:v>40969</c:v>
                </c:pt>
                <c:pt idx="144">
                  <c:v>40940</c:v>
                </c:pt>
                <c:pt idx="145">
                  <c:v>40909</c:v>
                </c:pt>
                <c:pt idx="146">
                  <c:v>40878</c:v>
                </c:pt>
                <c:pt idx="147">
                  <c:v>40848</c:v>
                </c:pt>
                <c:pt idx="148">
                  <c:v>40817</c:v>
                </c:pt>
                <c:pt idx="149">
                  <c:v>40787</c:v>
                </c:pt>
                <c:pt idx="150">
                  <c:v>40756</c:v>
                </c:pt>
                <c:pt idx="151">
                  <c:v>40725</c:v>
                </c:pt>
                <c:pt idx="152">
                  <c:v>40695</c:v>
                </c:pt>
                <c:pt idx="153">
                  <c:v>40664</c:v>
                </c:pt>
                <c:pt idx="154">
                  <c:v>40634</c:v>
                </c:pt>
                <c:pt idx="155">
                  <c:v>40603</c:v>
                </c:pt>
                <c:pt idx="156">
                  <c:v>40575</c:v>
                </c:pt>
                <c:pt idx="157">
                  <c:v>40544</c:v>
                </c:pt>
                <c:pt idx="158">
                  <c:v>40513</c:v>
                </c:pt>
                <c:pt idx="159">
                  <c:v>40483</c:v>
                </c:pt>
                <c:pt idx="160">
                  <c:v>40452</c:v>
                </c:pt>
                <c:pt idx="161">
                  <c:v>40422</c:v>
                </c:pt>
                <c:pt idx="162">
                  <c:v>40391</c:v>
                </c:pt>
                <c:pt idx="163">
                  <c:v>40360</c:v>
                </c:pt>
                <c:pt idx="164">
                  <c:v>40330</c:v>
                </c:pt>
                <c:pt idx="165">
                  <c:v>40299</c:v>
                </c:pt>
                <c:pt idx="166">
                  <c:v>40269</c:v>
                </c:pt>
                <c:pt idx="167">
                  <c:v>40238</c:v>
                </c:pt>
                <c:pt idx="168">
                  <c:v>40210</c:v>
                </c:pt>
                <c:pt idx="169">
                  <c:v>40179</c:v>
                </c:pt>
                <c:pt idx="170">
                  <c:v>40148</c:v>
                </c:pt>
                <c:pt idx="171">
                  <c:v>40118</c:v>
                </c:pt>
                <c:pt idx="172">
                  <c:v>40087</c:v>
                </c:pt>
                <c:pt idx="173">
                  <c:v>40057</c:v>
                </c:pt>
                <c:pt idx="174">
                  <c:v>40026</c:v>
                </c:pt>
                <c:pt idx="175">
                  <c:v>39995</c:v>
                </c:pt>
                <c:pt idx="176">
                  <c:v>39965</c:v>
                </c:pt>
                <c:pt idx="177">
                  <c:v>39934</c:v>
                </c:pt>
                <c:pt idx="178">
                  <c:v>39904</c:v>
                </c:pt>
                <c:pt idx="179">
                  <c:v>39873</c:v>
                </c:pt>
                <c:pt idx="180">
                  <c:v>39845</c:v>
                </c:pt>
                <c:pt idx="181">
                  <c:v>39814</c:v>
                </c:pt>
                <c:pt idx="182">
                  <c:v>39783</c:v>
                </c:pt>
                <c:pt idx="183">
                  <c:v>39753</c:v>
                </c:pt>
                <c:pt idx="184">
                  <c:v>39722</c:v>
                </c:pt>
                <c:pt idx="185">
                  <c:v>39692</c:v>
                </c:pt>
                <c:pt idx="186">
                  <c:v>39661</c:v>
                </c:pt>
                <c:pt idx="187">
                  <c:v>39630</c:v>
                </c:pt>
                <c:pt idx="188">
                  <c:v>39600</c:v>
                </c:pt>
                <c:pt idx="189">
                  <c:v>39569</c:v>
                </c:pt>
                <c:pt idx="190">
                  <c:v>39539</c:v>
                </c:pt>
                <c:pt idx="191">
                  <c:v>39508</c:v>
                </c:pt>
                <c:pt idx="192">
                  <c:v>39479</c:v>
                </c:pt>
                <c:pt idx="193">
                  <c:v>39448</c:v>
                </c:pt>
                <c:pt idx="194">
                  <c:v>39417</c:v>
                </c:pt>
                <c:pt idx="195">
                  <c:v>39387</c:v>
                </c:pt>
                <c:pt idx="196">
                  <c:v>39356</c:v>
                </c:pt>
                <c:pt idx="197">
                  <c:v>39326</c:v>
                </c:pt>
                <c:pt idx="198">
                  <c:v>39295</c:v>
                </c:pt>
                <c:pt idx="199">
                  <c:v>39264</c:v>
                </c:pt>
                <c:pt idx="200">
                  <c:v>39234</c:v>
                </c:pt>
                <c:pt idx="201">
                  <c:v>39203</c:v>
                </c:pt>
                <c:pt idx="202">
                  <c:v>39173</c:v>
                </c:pt>
                <c:pt idx="203">
                  <c:v>39142</c:v>
                </c:pt>
                <c:pt idx="204">
                  <c:v>39114</c:v>
                </c:pt>
                <c:pt idx="205">
                  <c:v>39083</c:v>
                </c:pt>
                <c:pt idx="206">
                  <c:v>39052</c:v>
                </c:pt>
                <c:pt idx="207">
                  <c:v>39022</c:v>
                </c:pt>
                <c:pt idx="208">
                  <c:v>38991</c:v>
                </c:pt>
                <c:pt idx="209">
                  <c:v>38961</c:v>
                </c:pt>
                <c:pt idx="210">
                  <c:v>38930</c:v>
                </c:pt>
                <c:pt idx="211">
                  <c:v>38899</c:v>
                </c:pt>
                <c:pt idx="212">
                  <c:v>38869</c:v>
                </c:pt>
                <c:pt idx="213">
                  <c:v>38838</c:v>
                </c:pt>
                <c:pt idx="214">
                  <c:v>38808</c:v>
                </c:pt>
                <c:pt idx="215">
                  <c:v>38777</c:v>
                </c:pt>
                <c:pt idx="216">
                  <c:v>38749</c:v>
                </c:pt>
                <c:pt idx="217">
                  <c:v>38718</c:v>
                </c:pt>
              </c:numCache>
            </c:numRef>
          </c:cat>
          <c:val>
            <c:numRef>
              <c:f>Konjunktur_ifo_index!$O$8:$O$225</c:f>
              <c:numCache>
                <c:formatCode>General</c:formatCode>
                <c:ptCount val="218"/>
                <c:pt idx="3">
                  <c:v>89.5</c:v>
                </c:pt>
                <c:pt idx="4">
                  <c:v>89.2</c:v>
                </c:pt>
                <c:pt idx="5">
                  <c:v>88.8</c:v>
                </c:pt>
                <c:pt idx="6">
                  <c:v>89</c:v>
                </c:pt>
                <c:pt idx="7">
                  <c:v>91.4</c:v>
                </c:pt>
                <c:pt idx="8">
                  <c:v>93.7</c:v>
                </c:pt>
                <c:pt idx="9">
                  <c:v>94.8</c:v>
                </c:pt>
                <c:pt idx="10">
                  <c:v>95.1</c:v>
                </c:pt>
                <c:pt idx="11">
                  <c:v>95.5</c:v>
                </c:pt>
                <c:pt idx="12">
                  <c:v>94</c:v>
                </c:pt>
                <c:pt idx="13">
                  <c:v>94.4</c:v>
                </c:pt>
                <c:pt idx="14">
                  <c:v>94.3</c:v>
                </c:pt>
                <c:pt idx="15">
                  <c:v>93.4</c:v>
                </c:pt>
                <c:pt idx="16">
                  <c:v>94.5</c:v>
                </c:pt>
                <c:pt idx="17">
                  <c:v>94.8</c:v>
                </c:pt>
                <c:pt idx="18">
                  <c:v>97.8</c:v>
                </c:pt>
                <c:pt idx="19">
                  <c:v>97.8</c:v>
                </c:pt>
                <c:pt idx="20">
                  <c:v>99.5</c:v>
                </c:pt>
                <c:pt idx="21">
                  <c:v>99.9</c:v>
                </c:pt>
                <c:pt idx="22">
                  <c:v>97.5</c:v>
                </c:pt>
                <c:pt idx="23">
                  <c:v>97.4</c:v>
                </c:pt>
                <c:pt idx="24">
                  <c:v>99</c:v>
                </c:pt>
                <c:pt idx="25">
                  <c:v>96.6</c:v>
                </c:pt>
                <c:pt idx="26">
                  <c:v>97.4</c:v>
                </c:pt>
                <c:pt idx="27">
                  <c:v>99.2</c:v>
                </c:pt>
                <c:pt idx="28">
                  <c:v>100.3</c:v>
                </c:pt>
                <c:pt idx="29">
                  <c:v>100.6</c:v>
                </c:pt>
                <c:pt idx="30">
                  <c:v>101.5</c:v>
                </c:pt>
                <c:pt idx="31">
                  <c:v>100.4</c:v>
                </c:pt>
                <c:pt idx="32">
                  <c:v>100</c:v>
                </c:pt>
                <c:pt idx="33">
                  <c:v>95.9</c:v>
                </c:pt>
                <c:pt idx="34">
                  <c:v>94.3</c:v>
                </c:pt>
                <c:pt idx="35">
                  <c:v>93.5</c:v>
                </c:pt>
                <c:pt idx="36">
                  <c:v>91.1</c:v>
                </c:pt>
                <c:pt idx="37">
                  <c:v>89.6</c:v>
                </c:pt>
                <c:pt idx="38">
                  <c:v>91.8</c:v>
                </c:pt>
                <c:pt idx="39">
                  <c:v>90</c:v>
                </c:pt>
                <c:pt idx="40">
                  <c:v>90.2</c:v>
                </c:pt>
                <c:pt idx="41">
                  <c:v>89.2</c:v>
                </c:pt>
                <c:pt idx="42">
                  <c:v>87.5</c:v>
                </c:pt>
                <c:pt idx="43">
                  <c:v>84.2</c:v>
                </c:pt>
                <c:pt idx="44">
                  <c:v>81.099999999999994</c:v>
                </c:pt>
                <c:pt idx="45">
                  <c:v>78.8</c:v>
                </c:pt>
                <c:pt idx="46">
                  <c:v>79.400000000000006</c:v>
                </c:pt>
                <c:pt idx="47">
                  <c:v>93.1</c:v>
                </c:pt>
                <c:pt idx="48">
                  <c:v>99</c:v>
                </c:pt>
                <c:pt idx="49">
                  <c:v>99.7</c:v>
                </c:pt>
                <c:pt idx="50">
                  <c:v>99.2</c:v>
                </c:pt>
                <c:pt idx="51">
                  <c:v>97.9</c:v>
                </c:pt>
                <c:pt idx="52">
                  <c:v>97.7</c:v>
                </c:pt>
                <c:pt idx="53">
                  <c:v>98.5</c:v>
                </c:pt>
                <c:pt idx="54">
                  <c:v>97.1</c:v>
                </c:pt>
                <c:pt idx="55">
                  <c:v>100.1</c:v>
                </c:pt>
                <c:pt idx="56">
                  <c:v>101.2</c:v>
                </c:pt>
                <c:pt idx="57">
                  <c:v>102</c:v>
                </c:pt>
                <c:pt idx="58">
                  <c:v>104.6</c:v>
                </c:pt>
                <c:pt idx="59">
                  <c:v>104.3</c:v>
                </c:pt>
                <c:pt idx="60">
                  <c:v>103.6</c:v>
                </c:pt>
                <c:pt idx="61">
                  <c:v>105</c:v>
                </c:pt>
                <c:pt idx="62">
                  <c:v>105.3</c:v>
                </c:pt>
                <c:pt idx="63">
                  <c:v>105.8</c:v>
                </c:pt>
                <c:pt idx="64">
                  <c:v>106.1</c:v>
                </c:pt>
                <c:pt idx="65">
                  <c:v>106.8</c:v>
                </c:pt>
                <c:pt idx="66">
                  <c:v>106.8</c:v>
                </c:pt>
                <c:pt idx="67">
                  <c:v>105.9</c:v>
                </c:pt>
                <c:pt idx="68">
                  <c:v>106</c:v>
                </c:pt>
                <c:pt idx="69">
                  <c:v>107.3</c:v>
                </c:pt>
                <c:pt idx="70">
                  <c:v>107.1</c:v>
                </c:pt>
                <c:pt idx="71">
                  <c:v>107.1</c:v>
                </c:pt>
                <c:pt idx="72">
                  <c:v>108</c:v>
                </c:pt>
                <c:pt idx="73">
                  <c:v>108.5</c:v>
                </c:pt>
                <c:pt idx="74">
                  <c:v>107</c:v>
                </c:pt>
                <c:pt idx="75">
                  <c:v>106.3</c:v>
                </c:pt>
                <c:pt idx="76">
                  <c:v>106.5</c:v>
                </c:pt>
                <c:pt idx="77">
                  <c:v>105.5</c:v>
                </c:pt>
                <c:pt idx="78">
                  <c:v>105.5</c:v>
                </c:pt>
                <c:pt idx="79">
                  <c:v>106.6</c:v>
                </c:pt>
                <c:pt idx="80">
                  <c:v>104.7</c:v>
                </c:pt>
                <c:pt idx="81">
                  <c:v>104.7</c:v>
                </c:pt>
                <c:pt idx="82">
                  <c:v>105.3</c:v>
                </c:pt>
                <c:pt idx="83">
                  <c:v>103.6</c:v>
                </c:pt>
                <c:pt idx="84">
                  <c:v>102.5</c:v>
                </c:pt>
                <c:pt idx="85">
                  <c:v>101.9</c:v>
                </c:pt>
                <c:pt idx="86">
                  <c:v>101.8</c:v>
                </c:pt>
                <c:pt idx="87">
                  <c:v>101.9</c:v>
                </c:pt>
                <c:pt idx="88">
                  <c:v>100.3</c:v>
                </c:pt>
                <c:pt idx="89">
                  <c:v>100.3</c:v>
                </c:pt>
                <c:pt idx="90">
                  <c:v>99.8</c:v>
                </c:pt>
                <c:pt idx="91">
                  <c:v>100.1</c:v>
                </c:pt>
                <c:pt idx="92">
                  <c:v>101.1</c:v>
                </c:pt>
                <c:pt idx="93">
                  <c:v>100.3</c:v>
                </c:pt>
                <c:pt idx="94">
                  <c:v>100.5</c:v>
                </c:pt>
                <c:pt idx="95">
                  <c:v>99.6</c:v>
                </c:pt>
                <c:pt idx="96">
                  <c:v>99.9</c:v>
                </c:pt>
                <c:pt idx="97">
                  <c:v>100.1</c:v>
                </c:pt>
                <c:pt idx="98">
                  <c:v>100.6</c:v>
                </c:pt>
                <c:pt idx="99">
                  <c:v>100.1</c:v>
                </c:pt>
                <c:pt idx="100">
                  <c:v>99.9</c:v>
                </c:pt>
                <c:pt idx="101">
                  <c:v>100.6</c:v>
                </c:pt>
                <c:pt idx="102">
                  <c:v>101.1</c:v>
                </c:pt>
                <c:pt idx="103">
                  <c:v>100.4</c:v>
                </c:pt>
                <c:pt idx="104">
                  <c:v>100.4</c:v>
                </c:pt>
                <c:pt idx="105">
                  <c:v>100.7</c:v>
                </c:pt>
                <c:pt idx="106">
                  <c:v>100.5</c:v>
                </c:pt>
                <c:pt idx="107">
                  <c:v>98.8</c:v>
                </c:pt>
                <c:pt idx="108">
                  <c:v>98.1</c:v>
                </c:pt>
                <c:pt idx="109">
                  <c:v>98.8</c:v>
                </c:pt>
                <c:pt idx="110">
                  <c:v>98.4</c:v>
                </c:pt>
                <c:pt idx="111">
                  <c:v>95.7</c:v>
                </c:pt>
                <c:pt idx="112">
                  <c:v>96.4</c:v>
                </c:pt>
                <c:pt idx="113">
                  <c:v>98.1</c:v>
                </c:pt>
                <c:pt idx="114">
                  <c:v>98.4</c:v>
                </c:pt>
                <c:pt idx="115">
                  <c:v>99.2</c:v>
                </c:pt>
                <c:pt idx="116">
                  <c:v>99.5</c:v>
                </c:pt>
                <c:pt idx="117">
                  <c:v>99.8</c:v>
                </c:pt>
                <c:pt idx="118">
                  <c:v>102</c:v>
                </c:pt>
                <c:pt idx="119">
                  <c:v>100.8</c:v>
                </c:pt>
                <c:pt idx="120">
                  <c:v>99.8</c:v>
                </c:pt>
                <c:pt idx="121">
                  <c:v>99.7</c:v>
                </c:pt>
                <c:pt idx="122">
                  <c:v>98.7</c:v>
                </c:pt>
                <c:pt idx="123">
                  <c:v>97.5</c:v>
                </c:pt>
                <c:pt idx="124">
                  <c:v>97.3</c:v>
                </c:pt>
                <c:pt idx="125">
                  <c:v>96.8</c:v>
                </c:pt>
                <c:pt idx="126">
                  <c:v>96.7</c:v>
                </c:pt>
                <c:pt idx="127">
                  <c:v>96.7</c:v>
                </c:pt>
                <c:pt idx="128">
                  <c:v>95.4</c:v>
                </c:pt>
                <c:pt idx="129">
                  <c:v>95.4</c:v>
                </c:pt>
                <c:pt idx="130">
                  <c:v>94</c:v>
                </c:pt>
                <c:pt idx="131">
                  <c:v>96.6</c:v>
                </c:pt>
                <c:pt idx="132">
                  <c:v>95.3</c:v>
                </c:pt>
                <c:pt idx="133">
                  <c:v>96.7</c:v>
                </c:pt>
                <c:pt idx="134">
                  <c:v>95.6</c:v>
                </c:pt>
                <c:pt idx="135">
                  <c:v>94.8</c:v>
                </c:pt>
                <c:pt idx="136">
                  <c:v>95.5</c:v>
                </c:pt>
                <c:pt idx="137">
                  <c:v>95.4</c:v>
                </c:pt>
                <c:pt idx="138">
                  <c:v>96.7</c:v>
                </c:pt>
                <c:pt idx="139">
                  <c:v>97</c:v>
                </c:pt>
                <c:pt idx="140">
                  <c:v>98.6</c:v>
                </c:pt>
                <c:pt idx="141">
                  <c:v>100.7</c:v>
                </c:pt>
                <c:pt idx="142">
                  <c:v>101.4</c:v>
                </c:pt>
                <c:pt idx="143">
                  <c:v>100.1</c:v>
                </c:pt>
                <c:pt idx="144">
                  <c:v>100.3</c:v>
                </c:pt>
                <c:pt idx="145">
                  <c:v>99.7</c:v>
                </c:pt>
                <c:pt idx="146">
                  <c:v>100.5</c:v>
                </c:pt>
                <c:pt idx="147">
                  <c:v>100.2</c:v>
                </c:pt>
                <c:pt idx="148">
                  <c:v>99.9</c:v>
                </c:pt>
                <c:pt idx="149">
                  <c:v>99.8</c:v>
                </c:pt>
                <c:pt idx="150">
                  <c:v>101.5</c:v>
                </c:pt>
                <c:pt idx="151">
                  <c:v>103.1</c:v>
                </c:pt>
                <c:pt idx="152">
                  <c:v>102.1</c:v>
                </c:pt>
                <c:pt idx="153">
                  <c:v>103.4</c:v>
                </c:pt>
                <c:pt idx="154">
                  <c:v>102.9</c:v>
                </c:pt>
                <c:pt idx="155">
                  <c:v>101.6</c:v>
                </c:pt>
                <c:pt idx="156">
                  <c:v>101.6</c:v>
                </c:pt>
                <c:pt idx="157">
                  <c:v>99.7</c:v>
                </c:pt>
                <c:pt idx="158">
                  <c:v>100.5</c:v>
                </c:pt>
                <c:pt idx="159">
                  <c:v>100.5</c:v>
                </c:pt>
                <c:pt idx="160">
                  <c:v>98.6</c:v>
                </c:pt>
                <c:pt idx="161">
                  <c:v>97.1</c:v>
                </c:pt>
                <c:pt idx="162">
                  <c:v>95.4</c:v>
                </c:pt>
                <c:pt idx="163">
                  <c:v>94.7</c:v>
                </c:pt>
                <c:pt idx="164">
                  <c:v>92.1</c:v>
                </c:pt>
                <c:pt idx="165">
                  <c:v>90.6</c:v>
                </c:pt>
                <c:pt idx="166">
                  <c:v>89.9</c:v>
                </c:pt>
                <c:pt idx="167">
                  <c:v>85.6</c:v>
                </c:pt>
                <c:pt idx="168">
                  <c:v>84.1</c:v>
                </c:pt>
                <c:pt idx="169">
                  <c:v>83.9</c:v>
                </c:pt>
                <c:pt idx="170">
                  <c:v>83.9</c:v>
                </c:pt>
                <c:pt idx="171">
                  <c:v>82.5</c:v>
                </c:pt>
                <c:pt idx="172">
                  <c:v>81</c:v>
                </c:pt>
                <c:pt idx="173">
                  <c:v>80.5</c:v>
                </c:pt>
                <c:pt idx="174">
                  <c:v>79.599999999999994</c:v>
                </c:pt>
                <c:pt idx="175">
                  <c:v>78.099999999999994</c:v>
                </c:pt>
                <c:pt idx="176">
                  <c:v>78</c:v>
                </c:pt>
                <c:pt idx="177">
                  <c:v>77.5</c:v>
                </c:pt>
                <c:pt idx="178">
                  <c:v>78.599999999999994</c:v>
                </c:pt>
                <c:pt idx="179">
                  <c:v>77.7</c:v>
                </c:pt>
                <c:pt idx="180">
                  <c:v>79.7</c:v>
                </c:pt>
                <c:pt idx="181">
                  <c:v>82.2</c:v>
                </c:pt>
                <c:pt idx="182">
                  <c:v>82.6</c:v>
                </c:pt>
                <c:pt idx="183">
                  <c:v>86.5</c:v>
                </c:pt>
                <c:pt idx="184">
                  <c:v>90.2</c:v>
                </c:pt>
                <c:pt idx="185">
                  <c:v>92</c:v>
                </c:pt>
                <c:pt idx="186">
                  <c:v>92.7</c:v>
                </c:pt>
                <c:pt idx="187">
                  <c:v>93.6</c:v>
                </c:pt>
                <c:pt idx="188">
                  <c:v>96.7</c:v>
                </c:pt>
                <c:pt idx="189">
                  <c:v>98</c:v>
                </c:pt>
                <c:pt idx="190">
                  <c:v>98.8</c:v>
                </c:pt>
                <c:pt idx="191">
                  <c:v>98.7</c:v>
                </c:pt>
                <c:pt idx="192">
                  <c:v>98.3</c:v>
                </c:pt>
                <c:pt idx="193">
                  <c:v>98.4</c:v>
                </c:pt>
                <c:pt idx="194">
                  <c:v>97.4</c:v>
                </c:pt>
                <c:pt idx="195">
                  <c:v>97.9</c:v>
                </c:pt>
                <c:pt idx="196">
                  <c:v>99</c:v>
                </c:pt>
                <c:pt idx="197">
                  <c:v>98.5</c:v>
                </c:pt>
                <c:pt idx="198">
                  <c:v>98.5</c:v>
                </c:pt>
                <c:pt idx="199">
                  <c:v>99.2</c:v>
                </c:pt>
                <c:pt idx="200">
                  <c:v>99.1</c:v>
                </c:pt>
                <c:pt idx="201">
                  <c:v>100.7</c:v>
                </c:pt>
                <c:pt idx="202">
                  <c:v>100.9</c:v>
                </c:pt>
                <c:pt idx="203">
                  <c:v>99.6</c:v>
                </c:pt>
                <c:pt idx="204">
                  <c:v>98.3</c:v>
                </c:pt>
                <c:pt idx="205">
                  <c:v>100.1</c:v>
                </c:pt>
                <c:pt idx="206">
                  <c:v>101.3</c:v>
                </c:pt>
                <c:pt idx="207">
                  <c:v>99.7</c:v>
                </c:pt>
                <c:pt idx="208">
                  <c:v>98.6</c:v>
                </c:pt>
                <c:pt idx="209">
                  <c:v>97.6</c:v>
                </c:pt>
                <c:pt idx="210">
                  <c:v>96.7</c:v>
                </c:pt>
                <c:pt idx="211">
                  <c:v>97</c:v>
                </c:pt>
                <c:pt idx="212">
                  <c:v>96.8</c:v>
                </c:pt>
                <c:pt idx="213">
                  <c:v>97.2</c:v>
                </c:pt>
                <c:pt idx="214">
                  <c:v>94.3</c:v>
                </c:pt>
                <c:pt idx="215">
                  <c:v>94.4</c:v>
                </c:pt>
                <c:pt idx="216">
                  <c:v>93.2</c:v>
                </c:pt>
                <c:pt idx="217">
                  <c:v>91.8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71B-923B-FD1AE5DFC34B}"/>
            </c:ext>
          </c:extLst>
        </c:ser>
        <c:ser>
          <c:idx val="2"/>
          <c:order val="2"/>
          <c:tx>
            <c:strRef>
              <c:f>Konjunktur_ifo_index!$P$7</c:f>
              <c:strCache>
                <c:ptCount val="1"/>
                <c:pt idx="0">
                  <c:v>Geschäftserwartungen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Konjunktur_ifo_index!$M$8:$M$225</c:f>
              <c:numCache>
                <c:formatCode>m/d/yyyy</c:formatCode>
                <c:ptCount val="218"/>
                <c:pt idx="0">
                  <c:v>45323</c:v>
                </c:pt>
                <c:pt idx="1">
                  <c:v>45292</c:v>
                </c:pt>
                <c:pt idx="2">
                  <c:v>45261</c:v>
                </c:pt>
                <c:pt idx="3">
                  <c:v>45231</c:v>
                </c:pt>
                <c:pt idx="4">
                  <c:v>45200</c:v>
                </c:pt>
                <c:pt idx="5">
                  <c:v>45170</c:v>
                </c:pt>
                <c:pt idx="6">
                  <c:v>45139</c:v>
                </c:pt>
                <c:pt idx="7">
                  <c:v>45108</c:v>
                </c:pt>
                <c:pt idx="8">
                  <c:v>45078</c:v>
                </c:pt>
                <c:pt idx="9">
                  <c:v>45047</c:v>
                </c:pt>
                <c:pt idx="10">
                  <c:v>45017</c:v>
                </c:pt>
                <c:pt idx="11">
                  <c:v>44986</c:v>
                </c:pt>
                <c:pt idx="12">
                  <c:v>44958</c:v>
                </c:pt>
                <c:pt idx="13">
                  <c:v>44927</c:v>
                </c:pt>
                <c:pt idx="14">
                  <c:v>44896</c:v>
                </c:pt>
                <c:pt idx="15">
                  <c:v>44866</c:v>
                </c:pt>
                <c:pt idx="16">
                  <c:v>44835</c:v>
                </c:pt>
                <c:pt idx="17">
                  <c:v>44805</c:v>
                </c:pt>
                <c:pt idx="18">
                  <c:v>44774</c:v>
                </c:pt>
                <c:pt idx="19">
                  <c:v>44743</c:v>
                </c:pt>
                <c:pt idx="20">
                  <c:v>44713</c:v>
                </c:pt>
                <c:pt idx="21">
                  <c:v>44682</c:v>
                </c:pt>
                <c:pt idx="22">
                  <c:v>44652</c:v>
                </c:pt>
                <c:pt idx="23">
                  <c:v>44621</c:v>
                </c:pt>
                <c:pt idx="24">
                  <c:v>44593</c:v>
                </c:pt>
                <c:pt idx="25">
                  <c:v>44562</c:v>
                </c:pt>
                <c:pt idx="26">
                  <c:v>44531</c:v>
                </c:pt>
                <c:pt idx="27">
                  <c:v>44501</c:v>
                </c:pt>
                <c:pt idx="28">
                  <c:v>44470</c:v>
                </c:pt>
                <c:pt idx="29">
                  <c:v>44440</c:v>
                </c:pt>
                <c:pt idx="30">
                  <c:v>44409</c:v>
                </c:pt>
                <c:pt idx="31">
                  <c:v>44378</c:v>
                </c:pt>
                <c:pt idx="32">
                  <c:v>44348</c:v>
                </c:pt>
                <c:pt idx="33">
                  <c:v>44317</c:v>
                </c:pt>
                <c:pt idx="34">
                  <c:v>44287</c:v>
                </c:pt>
                <c:pt idx="35">
                  <c:v>44256</c:v>
                </c:pt>
                <c:pt idx="36">
                  <c:v>44228</c:v>
                </c:pt>
                <c:pt idx="37">
                  <c:v>44197</c:v>
                </c:pt>
                <c:pt idx="38">
                  <c:v>44166</c:v>
                </c:pt>
                <c:pt idx="39">
                  <c:v>44136</c:v>
                </c:pt>
                <c:pt idx="40">
                  <c:v>44105</c:v>
                </c:pt>
                <c:pt idx="41">
                  <c:v>44075</c:v>
                </c:pt>
                <c:pt idx="42">
                  <c:v>44044</c:v>
                </c:pt>
                <c:pt idx="43">
                  <c:v>44013</c:v>
                </c:pt>
                <c:pt idx="44">
                  <c:v>43983</c:v>
                </c:pt>
                <c:pt idx="45">
                  <c:v>43952</c:v>
                </c:pt>
                <c:pt idx="46">
                  <c:v>43922</c:v>
                </c:pt>
                <c:pt idx="47">
                  <c:v>43891</c:v>
                </c:pt>
                <c:pt idx="48">
                  <c:v>43862</c:v>
                </c:pt>
                <c:pt idx="49">
                  <c:v>43831</c:v>
                </c:pt>
                <c:pt idx="50">
                  <c:v>43800</c:v>
                </c:pt>
                <c:pt idx="51">
                  <c:v>43770</c:v>
                </c:pt>
                <c:pt idx="52">
                  <c:v>43739</c:v>
                </c:pt>
                <c:pt idx="53">
                  <c:v>43709</c:v>
                </c:pt>
                <c:pt idx="54">
                  <c:v>43678</c:v>
                </c:pt>
                <c:pt idx="55">
                  <c:v>43647</c:v>
                </c:pt>
                <c:pt idx="56">
                  <c:v>43617</c:v>
                </c:pt>
                <c:pt idx="57">
                  <c:v>43586</c:v>
                </c:pt>
                <c:pt idx="58">
                  <c:v>43556</c:v>
                </c:pt>
                <c:pt idx="59">
                  <c:v>43525</c:v>
                </c:pt>
                <c:pt idx="60">
                  <c:v>43497</c:v>
                </c:pt>
                <c:pt idx="61">
                  <c:v>43466</c:v>
                </c:pt>
                <c:pt idx="62">
                  <c:v>43435</c:v>
                </c:pt>
                <c:pt idx="63">
                  <c:v>43405</c:v>
                </c:pt>
                <c:pt idx="64">
                  <c:v>43374</c:v>
                </c:pt>
                <c:pt idx="65">
                  <c:v>43344</c:v>
                </c:pt>
                <c:pt idx="66">
                  <c:v>43313</c:v>
                </c:pt>
                <c:pt idx="67">
                  <c:v>43282</c:v>
                </c:pt>
                <c:pt idx="68">
                  <c:v>43252</c:v>
                </c:pt>
                <c:pt idx="69">
                  <c:v>43221</c:v>
                </c:pt>
                <c:pt idx="70">
                  <c:v>43191</c:v>
                </c:pt>
                <c:pt idx="71">
                  <c:v>43160</c:v>
                </c:pt>
                <c:pt idx="72">
                  <c:v>43132</c:v>
                </c:pt>
                <c:pt idx="73">
                  <c:v>43101</c:v>
                </c:pt>
                <c:pt idx="74">
                  <c:v>43070</c:v>
                </c:pt>
                <c:pt idx="75">
                  <c:v>43040</c:v>
                </c:pt>
                <c:pt idx="76">
                  <c:v>43009</c:v>
                </c:pt>
                <c:pt idx="77">
                  <c:v>42979</c:v>
                </c:pt>
                <c:pt idx="78">
                  <c:v>42948</c:v>
                </c:pt>
                <c:pt idx="79">
                  <c:v>42917</c:v>
                </c:pt>
                <c:pt idx="80">
                  <c:v>42887</c:v>
                </c:pt>
                <c:pt idx="81">
                  <c:v>42856</c:v>
                </c:pt>
                <c:pt idx="82">
                  <c:v>42826</c:v>
                </c:pt>
                <c:pt idx="83">
                  <c:v>42795</c:v>
                </c:pt>
                <c:pt idx="84">
                  <c:v>42767</c:v>
                </c:pt>
                <c:pt idx="85">
                  <c:v>42736</c:v>
                </c:pt>
                <c:pt idx="86">
                  <c:v>42705</c:v>
                </c:pt>
                <c:pt idx="87">
                  <c:v>42675</c:v>
                </c:pt>
                <c:pt idx="88">
                  <c:v>42644</c:v>
                </c:pt>
                <c:pt idx="89">
                  <c:v>42614</c:v>
                </c:pt>
                <c:pt idx="90">
                  <c:v>42583</c:v>
                </c:pt>
                <c:pt idx="91">
                  <c:v>42552</c:v>
                </c:pt>
                <c:pt idx="92">
                  <c:v>42522</c:v>
                </c:pt>
                <c:pt idx="93">
                  <c:v>42491</c:v>
                </c:pt>
                <c:pt idx="94">
                  <c:v>42461</c:v>
                </c:pt>
                <c:pt idx="95">
                  <c:v>42430</c:v>
                </c:pt>
                <c:pt idx="96">
                  <c:v>42401</c:v>
                </c:pt>
                <c:pt idx="97">
                  <c:v>42370</c:v>
                </c:pt>
                <c:pt idx="98">
                  <c:v>42339</c:v>
                </c:pt>
                <c:pt idx="99">
                  <c:v>42309</c:v>
                </c:pt>
                <c:pt idx="100">
                  <c:v>42278</c:v>
                </c:pt>
                <c:pt idx="101">
                  <c:v>42248</c:v>
                </c:pt>
                <c:pt idx="102">
                  <c:v>42217</c:v>
                </c:pt>
                <c:pt idx="103">
                  <c:v>42186</c:v>
                </c:pt>
                <c:pt idx="104">
                  <c:v>42156</c:v>
                </c:pt>
                <c:pt idx="105">
                  <c:v>42125</c:v>
                </c:pt>
                <c:pt idx="106">
                  <c:v>42095</c:v>
                </c:pt>
                <c:pt idx="107">
                  <c:v>42064</c:v>
                </c:pt>
                <c:pt idx="108">
                  <c:v>42036</c:v>
                </c:pt>
                <c:pt idx="109">
                  <c:v>42005</c:v>
                </c:pt>
                <c:pt idx="110">
                  <c:v>41974</c:v>
                </c:pt>
                <c:pt idx="111">
                  <c:v>41944</c:v>
                </c:pt>
                <c:pt idx="112">
                  <c:v>41913</c:v>
                </c:pt>
                <c:pt idx="113">
                  <c:v>41883</c:v>
                </c:pt>
                <c:pt idx="114">
                  <c:v>41852</c:v>
                </c:pt>
                <c:pt idx="115">
                  <c:v>41821</c:v>
                </c:pt>
                <c:pt idx="116">
                  <c:v>41791</c:v>
                </c:pt>
                <c:pt idx="117">
                  <c:v>41760</c:v>
                </c:pt>
                <c:pt idx="118">
                  <c:v>41730</c:v>
                </c:pt>
                <c:pt idx="119">
                  <c:v>41699</c:v>
                </c:pt>
                <c:pt idx="120">
                  <c:v>41671</c:v>
                </c:pt>
                <c:pt idx="121">
                  <c:v>41640</c:v>
                </c:pt>
                <c:pt idx="122">
                  <c:v>41609</c:v>
                </c:pt>
                <c:pt idx="123">
                  <c:v>41579</c:v>
                </c:pt>
                <c:pt idx="124">
                  <c:v>41548</c:v>
                </c:pt>
                <c:pt idx="125">
                  <c:v>41518</c:v>
                </c:pt>
                <c:pt idx="126">
                  <c:v>41487</c:v>
                </c:pt>
                <c:pt idx="127">
                  <c:v>41456</c:v>
                </c:pt>
                <c:pt idx="128">
                  <c:v>41426</c:v>
                </c:pt>
                <c:pt idx="129">
                  <c:v>41395</c:v>
                </c:pt>
                <c:pt idx="130">
                  <c:v>41365</c:v>
                </c:pt>
                <c:pt idx="131">
                  <c:v>41334</c:v>
                </c:pt>
                <c:pt idx="132">
                  <c:v>41306</c:v>
                </c:pt>
                <c:pt idx="133">
                  <c:v>41275</c:v>
                </c:pt>
                <c:pt idx="134">
                  <c:v>41244</c:v>
                </c:pt>
                <c:pt idx="135">
                  <c:v>41214</c:v>
                </c:pt>
                <c:pt idx="136">
                  <c:v>41183</c:v>
                </c:pt>
                <c:pt idx="137">
                  <c:v>41153</c:v>
                </c:pt>
                <c:pt idx="138">
                  <c:v>41122</c:v>
                </c:pt>
                <c:pt idx="139">
                  <c:v>41091</c:v>
                </c:pt>
                <c:pt idx="140">
                  <c:v>41061</c:v>
                </c:pt>
                <c:pt idx="141">
                  <c:v>41030</c:v>
                </c:pt>
                <c:pt idx="142">
                  <c:v>41000</c:v>
                </c:pt>
                <c:pt idx="143">
                  <c:v>40969</c:v>
                </c:pt>
                <c:pt idx="144">
                  <c:v>40940</c:v>
                </c:pt>
                <c:pt idx="145">
                  <c:v>40909</c:v>
                </c:pt>
                <c:pt idx="146">
                  <c:v>40878</c:v>
                </c:pt>
                <c:pt idx="147">
                  <c:v>40848</c:v>
                </c:pt>
                <c:pt idx="148">
                  <c:v>40817</c:v>
                </c:pt>
                <c:pt idx="149">
                  <c:v>40787</c:v>
                </c:pt>
                <c:pt idx="150">
                  <c:v>40756</c:v>
                </c:pt>
                <c:pt idx="151">
                  <c:v>40725</c:v>
                </c:pt>
                <c:pt idx="152">
                  <c:v>40695</c:v>
                </c:pt>
                <c:pt idx="153">
                  <c:v>40664</c:v>
                </c:pt>
                <c:pt idx="154">
                  <c:v>40634</c:v>
                </c:pt>
                <c:pt idx="155">
                  <c:v>40603</c:v>
                </c:pt>
                <c:pt idx="156">
                  <c:v>40575</c:v>
                </c:pt>
                <c:pt idx="157">
                  <c:v>40544</c:v>
                </c:pt>
                <c:pt idx="158">
                  <c:v>40513</c:v>
                </c:pt>
                <c:pt idx="159">
                  <c:v>40483</c:v>
                </c:pt>
                <c:pt idx="160">
                  <c:v>40452</c:v>
                </c:pt>
                <c:pt idx="161">
                  <c:v>40422</c:v>
                </c:pt>
                <c:pt idx="162">
                  <c:v>40391</c:v>
                </c:pt>
                <c:pt idx="163">
                  <c:v>40360</c:v>
                </c:pt>
                <c:pt idx="164">
                  <c:v>40330</c:v>
                </c:pt>
                <c:pt idx="165">
                  <c:v>40299</c:v>
                </c:pt>
                <c:pt idx="166">
                  <c:v>40269</c:v>
                </c:pt>
                <c:pt idx="167">
                  <c:v>40238</c:v>
                </c:pt>
                <c:pt idx="168">
                  <c:v>40210</c:v>
                </c:pt>
                <c:pt idx="169">
                  <c:v>40179</c:v>
                </c:pt>
                <c:pt idx="170">
                  <c:v>40148</c:v>
                </c:pt>
                <c:pt idx="171">
                  <c:v>40118</c:v>
                </c:pt>
                <c:pt idx="172">
                  <c:v>40087</c:v>
                </c:pt>
                <c:pt idx="173">
                  <c:v>40057</c:v>
                </c:pt>
                <c:pt idx="174">
                  <c:v>40026</c:v>
                </c:pt>
                <c:pt idx="175">
                  <c:v>39995</c:v>
                </c:pt>
                <c:pt idx="176">
                  <c:v>39965</c:v>
                </c:pt>
                <c:pt idx="177">
                  <c:v>39934</c:v>
                </c:pt>
                <c:pt idx="178">
                  <c:v>39904</c:v>
                </c:pt>
                <c:pt idx="179">
                  <c:v>39873</c:v>
                </c:pt>
                <c:pt idx="180">
                  <c:v>39845</c:v>
                </c:pt>
                <c:pt idx="181">
                  <c:v>39814</c:v>
                </c:pt>
                <c:pt idx="182">
                  <c:v>39783</c:v>
                </c:pt>
                <c:pt idx="183">
                  <c:v>39753</c:v>
                </c:pt>
                <c:pt idx="184">
                  <c:v>39722</c:v>
                </c:pt>
                <c:pt idx="185">
                  <c:v>39692</c:v>
                </c:pt>
                <c:pt idx="186">
                  <c:v>39661</c:v>
                </c:pt>
                <c:pt idx="187">
                  <c:v>39630</c:v>
                </c:pt>
                <c:pt idx="188">
                  <c:v>39600</c:v>
                </c:pt>
                <c:pt idx="189">
                  <c:v>39569</c:v>
                </c:pt>
                <c:pt idx="190">
                  <c:v>39539</c:v>
                </c:pt>
                <c:pt idx="191">
                  <c:v>39508</c:v>
                </c:pt>
                <c:pt idx="192">
                  <c:v>39479</c:v>
                </c:pt>
                <c:pt idx="193">
                  <c:v>39448</c:v>
                </c:pt>
                <c:pt idx="194">
                  <c:v>39417</c:v>
                </c:pt>
                <c:pt idx="195">
                  <c:v>39387</c:v>
                </c:pt>
                <c:pt idx="196">
                  <c:v>39356</c:v>
                </c:pt>
                <c:pt idx="197">
                  <c:v>39326</c:v>
                </c:pt>
                <c:pt idx="198">
                  <c:v>39295</c:v>
                </c:pt>
                <c:pt idx="199">
                  <c:v>39264</c:v>
                </c:pt>
                <c:pt idx="200">
                  <c:v>39234</c:v>
                </c:pt>
                <c:pt idx="201">
                  <c:v>39203</c:v>
                </c:pt>
                <c:pt idx="202">
                  <c:v>39173</c:v>
                </c:pt>
                <c:pt idx="203">
                  <c:v>39142</c:v>
                </c:pt>
                <c:pt idx="204">
                  <c:v>39114</c:v>
                </c:pt>
                <c:pt idx="205">
                  <c:v>39083</c:v>
                </c:pt>
                <c:pt idx="206">
                  <c:v>39052</c:v>
                </c:pt>
                <c:pt idx="207">
                  <c:v>39022</c:v>
                </c:pt>
                <c:pt idx="208">
                  <c:v>38991</c:v>
                </c:pt>
                <c:pt idx="209">
                  <c:v>38961</c:v>
                </c:pt>
                <c:pt idx="210">
                  <c:v>38930</c:v>
                </c:pt>
                <c:pt idx="211">
                  <c:v>38899</c:v>
                </c:pt>
                <c:pt idx="212">
                  <c:v>38869</c:v>
                </c:pt>
                <c:pt idx="213">
                  <c:v>38838</c:v>
                </c:pt>
                <c:pt idx="214">
                  <c:v>38808</c:v>
                </c:pt>
                <c:pt idx="215">
                  <c:v>38777</c:v>
                </c:pt>
                <c:pt idx="216">
                  <c:v>38749</c:v>
                </c:pt>
                <c:pt idx="217">
                  <c:v>38718</c:v>
                </c:pt>
              </c:numCache>
            </c:numRef>
          </c:cat>
          <c:val>
            <c:numRef>
              <c:f>Konjunktur_ifo_index!$P$8:$P$225</c:f>
              <c:numCache>
                <c:formatCode>General</c:formatCode>
                <c:ptCount val="218"/>
                <c:pt idx="3">
                  <c:v>85.1</c:v>
                </c:pt>
                <c:pt idx="4">
                  <c:v>84.9</c:v>
                </c:pt>
                <c:pt idx="5">
                  <c:v>83.5</c:v>
                </c:pt>
                <c:pt idx="6">
                  <c:v>82.9</c:v>
                </c:pt>
                <c:pt idx="7">
                  <c:v>83.7</c:v>
                </c:pt>
                <c:pt idx="8">
                  <c:v>83.3</c:v>
                </c:pt>
                <c:pt idx="9">
                  <c:v>87.4</c:v>
                </c:pt>
                <c:pt idx="10">
                  <c:v>90.7</c:v>
                </c:pt>
                <c:pt idx="11">
                  <c:v>90</c:v>
                </c:pt>
                <c:pt idx="12">
                  <c:v>87.6</c:v>
                </c:pt>
                <c:pt idx="13">
                  <c:v>85.9</c:v>
                </c:pt>
                <c:pt idx="14">
                  <c:v>83.4</c:v>
                </c:pt>
                <c:pt idx="15">
                  <c:v>80.599999999999994</c:v>
                </c:pt>
                <c:pt idx="16">
                  <c:v>76.900000000000006</c:v>
                </c:pt>
                <c:pt idx="17">
                  <c:v>76.7</c:v>
                </c:pt>
                <c:pt idx="18">
                  <c:v>81.2</c:v>
                </c:pt>
                <c:pt idx="19">
                  <c:v>80.400000000000006</c:v>
                </c:pt>
                <c:pt idx="20">
                  <c:v>85.6</c:v>
                </c:pt>
                <c:pt idx="21">
                  <c:v>87.1</c:v>
                </c:pt>
                <c:pt idx="22">
                  <c:v>86.8</c:v>
                </c:pt>
                <c:pt idx="23">
                  <c:v>84.6</c:v>
                </c:pt>
                <c:pt idx="24">
                  <c:v>98.6</c:v>
                </c:pt>
                <c:pt idx="25">
                  <c:v>95.6</c:v>
                </c:pt>
                <c:pt idx="26">
                  <c:v>92.7</c:v>
                </c:pt>
                <c:pt idx="27">
                  <c:v>94.3</c:v>
                </c:pt>
                <c:pt idx="28">
                  <c:v>95.9</c:v>
                </c:pt>
                <c:pt idx="29">
                  <c:v>97.7</c:v>
                </c:pt>
                <c:pt idx="30">
                  <c:v>97.7</c:v>
                </c:pt>
                <c:pt idx="31">
                  <c:v>100.9</c:v>
                </c:pt>
                <c:pt idx="32">
                  <c:v>102.9</c:v>
                </c:pt>
                <c:pt idx="33">
                  <c:v>102.3</c:v>
                </c:pt>
                <c:pt idx="34">
                  <c:v>99</c:v>
                </c:pt>
                <c:pt idx="35">
                  <c:v>100.3</c:v>
                </c:pt>
                <c:pt idx="36">
                  <c:v>94.8</c:v>
                </c:pt>
                <c:pt idx="37">
                  <c:v>92.2</c:v>
                </c:pt>
                <c:pt idx="38">
                  <c:v>94.2</c:v>
                </c:pt>
                <c:pt idx="39">
                  <c:v>92.4</c:v>
                </c:pt>
                <c:pt idx="40">
                  <c:v>95</c:v>
                </c:pt>
                <c:pt idx="41">
                  <c:v>96.5</c:v>
                </c:pt>
                <c:pt idx="42">
                  <c:v>96</c:v>
                </c:pt>
                <c:pt idx="43">
                  <c:v>95.3</c:v>
                </c:pt>
                <c:pt idx="44">
                  <c:v>90.2</c:v>
                </c:pt>
                <c:pt idx="45">
                  <c:v>81.599999999999994</c:v>
                </c:pt>
                <c:pt idx="46">
                  <c:v>71.900000000000006</c:v>
                </c:pt>
                <c:pt idx="47">
                  <c:v>81</c:v>
                </c:pt>
                <c:pt idx="48">
                  <c:v>93.3</c:v>
                </c:pt>
                <c:pt idx="49">
                  <c:v>92.6</c:v>
                </c:pt>
                <c:pt idx="50">
                  <c:v>93.7</c:v>
                </c:pt>
                <c:pt idx="51">
                  <c:v>92</c:v>
                </c:pt>
                <c:pt idx="52">
                  <c:v>91.3</c:v>
                </c:pt>
                <c:pt idx="53">
                  <c:v>90</c:v>
                </c:pt>
                <c:pt idx="54">
                  <c:v>90.4</c:v>
                </c:pt>
                <c:pt idx="55">
                  <c:v>91.1</c:v>
                </c:pt>
                <c:pt idx="56">
                  <c:v>92.8</c:v>
                </c:pt>
                <c:pt idx="57">
                  <c:v>96.2</c:v>
                </c:pt>
                <c:pt idx="58">
                  <c:v>97.8</c:v>
                </c:pt>
                <c:pt idx="59">
                  <c:v>97</c:v>
                </c:pt>
                <c:pt idx="60">
                  <c:v>94.2</c:v>
                </c:pt>
                <c:pt idx="61">
                  <c:v>95</c:v>
                </c:pt>
                <c:pt idx="62">
                  <c:v>97.1</c:v>
                </c:pt>
                <c:pt idx="63">
                  <c:v>98.3</c:v>
                </c:pt>
                <c:pt idx="64">
                  <c:v>99</c:v>
                </c:pt>
                <c:pt idx="65">
                  <c:v>99.7</c:v>
                </c:pt>
                <c:pt idx="66">
                  <c:v>100.1</c:v>
                </c:pt>
                <c:pt idx="67">
                  <c:v>97.4</c:v>
                </c:pt>
                <c:pt idx="68">
                  <c:v>97.8</c:v>
                </c:pt>
                <c:pt idx="69">
                  <c:v>99.8</c:v>
                </c:pt>
                <c:pt idx="70">
                  <c:v>101.2</c:v>
                </c:pt>
                <c:pt idx="71">
                  <c:v>101.5</c:v>
                </c:pt>
                <c:pt idx="72">
                  <c:v>100.8</c:v>
                </c:pt>
                <c:pt idx="73">
                  <c:v>101.7</c:v>
                </c:pt>
                <c:pt idx="74">
                  <c:v>102.3</c:v>
                </c:pt>
                <c:pt idx="75">
                  <c:v>103.2</c:v>
                </c:pt>
                <c:pt idx="76">
                  <c:v>102</c:v>
                </c:pt>
                <c:pt idx="77">
                  <c:v>101.4</c:v>
                </c:pt>
                <c:pt idx="78">
                  <c:v>101.3</c:v>
                </c:pt>
                <c:pt idx="79">
                  <c:v>100.9</c:v>
                </c:pt>
                <c:pt idx="80">
                  <c:v>100.8</c:v>
                </c:pt>
                <c:pt idx="81">
                  <c:v>101.5</c:v>
                </c:pt>
                <c:pt idx="82">
                  <c:v>102.6</c:v>
                </c:pt>
                <c:pt idx="83">
                  <c:v>100.8</c:v>
                </c:pt>
                <c:pt idx="84">
                  <c:v>100.2</c:v>
                </c:pt>
                <c:pt idx="85">
                  <c:v>100.7</c:v>
                </c:pt>
                <c:pt idx="86">
                  <c:v>100.1</c:v>
                </c:pt>
                <c:pt idx="87">
                  <c:v>100.9</c:v>
                </c:pt>
                <c:pt idx="88">
                  <c:v>101.6</c:v>
                </c:pt>
                <c:pt idx="89">
                  <c:v>100.7</c:v>
                </c:pt>
                <c:pt idx="90">
                  <c:v>99.5</c:v>
                </c:pt>
                <c:pt idx="91">
                  <c:v>100.1</c:v>
                </c:pt>
                <c:pt idx="92">
                  <c:v>99.1</c:v>
                </c:pt>
                <c:pt idx="93">
                  <c:v>99.7</c:v>
                </c:pt>
                <c:pt idx="94">
                  <c:v>100.2</c:v>
                </c:pt>
                <c:pt idx="95">
                  <c:v>99.1</c:v>
                </c:pt>
                <c:pt idx="96">
                  <c:v>97.7</c:v>
                </c:pt>
                <c:pt idx="97">
                  <c:v>99.4</c:v>
                </c:pt>
                <c:pt idx="98">
                  <c:v>100.7</c:v>
                </c:pt>
                <c:pt idx="99">
                  <c:v>101.5</c:v>
                </c:pt>
                <c:pt idx="100">
                  <c:v>100.9</c:v>
                </c:pt>
                <c:pt idx="101">
                  <c:v>99</c:v>
                </c:pt>
                <c:pt idx="102">
                  <c:v>100.1</c:v>
                </c:pt>
                <c:pt idx="103">
                  <c:v>98.8</c:v>
                </c:pt>
                <c:pt idx="104">
                  <c:v>100.2</c:v>
                </c:pt>
                <c:pt idx="105">
                  <c:v>100.4</c:v>
                </c:pt>
                <c:pt idx="106">
                  <c:v>100.2</c:v>
                </c:pt>
                <c:pt idx="107">
                  <c:v>99.7</c:v>
                </c:pt>
                <c:pt idx="108">
                  <c:v>99.5</c:v>
                </c:pt>
                <c:pt idx="109">
                  <c:v>98.9</c:v>
                </c:pt>
                <c:pt idx="110">
                  <c:v>98.1</c:v>
                </c:pt>
                <c:pt idx="111">
                  <c:v>95.9</c:v>
                </c:pt>
                <c:pt idx="112">
                  <c:v>95.8</c:v>
                </c:pt>
                <c:pt idx="113">
                  <c:v>96.9</c:v>
                </c:pt>
                <c:pt idx="114">
                  <c:v>97.9</c:v>
                </c:pt>
                <c:pt idx="115">
                  <c:v>99.8</c:v>
                </c:pt>
                <c:pt idx="116">
                  <c:v>100.2</c:v>
                </c:pt>
                <c:pt idx="117">
                  <c:v>101.2</c:v>
                </c:pt>
                <c:pt idx="118">
                  <c:v>102.1</c:v>
                </c:pt>
                <c:pt idx="119">
                  <c:v>101.9</c:v>
                </c:pt>
                <c:pt idx="120">
                  <c:v>102.8</c:v>
                </c:pt>
                <c:pt idx="121">
                  <c:v>102.8</c:v>
                </c:pt>
                <c:pt idx="122">
                  <c:v>101.7</c:v>
                </c:pt>
                <c:pt idx="123">
                  <c:v>101.3</c:v>
                </c:pt>
                <c:pt idx="124">
                  <c:v>99.8</c:v>
                </c:pt>
                <c:pt idx="125">
                  <c:v>100.8</c:v>
                </c:pt>
                <c:pt idx="126">
                  <c:v>100.4</c:v>
                </c:pt>
                <c:pt idx="127">
                  <c:v>98.9</c:v>
                </c:pt>
                <c:pt idx="128">
                  <c:v>97.8</c:v>
                </c:pt>
                <c:pt idx="129">
                  <c:v>98.6</c:v>
                </c:pt>
                <c:pt idx="130">
                  <c:v>98.4</c:v>
                </c:pt>
                <c:pt idx="131">
                  <c:v>99.3</c:v>
                </c:pt>
                <c:pt idx="132">
                  <c:v>99.8</c:v>
                </c:pt>
                <c:pt idx="133">
                  <c:v>96.7</c:v>
                </c:pt>
                <c:pt idx="134">
                  <c:v>95.2</c:v>
                </c:pt>
                <c:pt idx="135">
                  <c:v>92.9</c:v>
                </c:pt>
                <c:pt idx="136">
                  <c:v>93.7</c:v>
                </c:pt>
                <c:pt idx="137">
                  <c:v>92.9</c:v>
                </c:pt>
                <c:pt idx="138">
                  <c:v>92.8</c:v>
                </c:pt>
                <c:pt idx="139">
                  <c:v>93.7</c:v>
                </c:pt>
                <c:pt idx="140">
                  <c:v>95.3</c:v>
                </c:pt>
                <c:pt idx="141">
                  <c:v>96.9</c:v>
                </c:pt>
                <c:pt idx="142">
                  <c:v>98.1</c:v>
                </c:pt>
                <c:pt idx="143">
                  <c:v>98.7</c:v>
                </c:pt>
                <c:pt idx="144">
                  <c:v>97.8</c:v>
                </c:pt>
                <c:pt idx="145">
                  <c:v>96.8</c:v>
                </c:pt>
                <c:pt idx="146">
                  <c:v>95.4</c:v>
                </c:pt>
                <c:pt idx="147">
                  <c:v>95.5</c:v>
                </c:pt>
                <c:pt idx="148">
                  <c:v>95.2</c:v>
                </c:pt>
                <c:pt idx="149">
                  <c:v>95.8</c:v>
                </c:pt>
                <c:pt idx="150">
                  <c:v>97.1</c:v>
                </c:pt>
                <c:pt idx="151">
                  <c:v>101.4</c:v>
                </c:pt>
                <c:pt idx="152">
                  <c:v>101.4</c:v>
                </c:pt>
                <c:pt idx="153">
                  <c:v>101.6</c:v>
                </c:pt>
                <c:pt idx="154">
                  <c:v>101.7</c:v>
                </c:pt>
                <c:pt idx="155">
                  <c:v>102.4</c:v>
                </c:pt>
                <c:pt idx="156">
                  <c:v>103</c:v>
                </c:pt>
                <c:pt idx="157">
                  <c:v>103.6</c:v>
                </c:pt>
                <c:pt idx="158">
                  <c:v>105.6</c:v>
                </c:pt>
                <c:pt idx="159">
                  <c:v>106.1</c:v>
                </c:pt>
                <c:pt idx="160">
                  <c:v>104.8</c:v>
                </c:pt>
                <c:pt idx="161">
                  <c:v>103</c:v>
                </c:pt>
                <c:pt idx="162">
                  <c:v>103.7</c:v>
                </c:pt>
                <c:pt idx="163">
                  <c:v>102.3</c:v>
                </c:pt>
                <c:pt idx="164">
                  <c:v>100.3</c:v>
                </c:pt>
                <c:pt idx="165">
                  <c:v>100.5</c:v>
                </c:pt>
                <c:pt idx="166">
                  <c:v>100.6</c:v>
                </c:pt>
                <c:pt idx="167">
                  <c:v>99.1</c:v>
                </c:pt>
                <c:pt idx="168">
                  <c:v>97.3</c:v>
                </c:pt>
                <c:pt idx="169">
                  <c:v>98</c:v>
                </c:pt>
                <c:pt idx="170">
                  <c:v>98.6</c:v>
                </c:pt>
                <c:pt idx="171">
                  <c:v>99.6</c:v>
                </c:pt>
                <c:pt idx="172">
                  <c:v>98.1</c:v>
                </c:pt>
                <c:pt idx="173">
                  <c:v>98.7</c:v>
                </c:pt>
                <c:pt idx="174">
                  <c:v>95.5</c:v>
                </c:pt>
                <c:pt idx="175">
                  <c:v>92.3</c:v>
                </c:pt>
                <c:pt idx="176">
                  <c:v>90.6</c:v>
                </c:pt>
                <c:pt idx="177">
                  <c:v>86.7</c:v>
                </c:pt>
                <c:pt idx="178">
                  <c:v>84.8</c:v>
                </c:pt>
                <c:pt idx="179">
                  <c:v>82.4</c:v>
                </c:pt>
                <c:pt idx="180">
                  <c:v>82.6</c:v>
                </c:pt>
                <c:pt idx="181">
                  <c:v>81.3</c:v>
                </c:pt>
                <c:pt idx="182">
                  <c:v>79.2</c:v>
                </c:pt>
                <c:pt idx="183">
                  <c:v>82</c:v>
                </c:pt>
                <c:pt idx="184">
                  <c:v>83.3</c:v>
                </c:pt>
                <c:pt idx="185">
                  <c:v>89.6</c:v>
                </c:pt>
                <c:pt idx="186">
                  <c:v>89.7</c:v>
                </c:pt>
                <c:pt idx="187">
                  <c:v>91.3</c:v>
                </c:pt>
                <c:pt idx="188">
                  <c:v>94.3</c:v>
                </c:pt>
                <c:pt idx="189">
                  <c:v>95.3</c:v>
                </c:pt>
                <c:pt idx="190">
                  <c:v>95.7</c:v>
                </c:pt>
                <c:pt idx="191">
                  <c:v>97.2</c:v>
                </c:pt>
                <c:pt idx="192">
                  <c:v>97.4</c:v>
                </c:pt>
                <c:pt idx="193">
                  <c:v>97.6</c:v>
                </c:pt>
                <c:pt idx="194">
                  <c:v>99.3</c:v>
                </c:pt>
                <c:pt idx="195">
                  <c:v>98.8</c:v>
                </c:pt>
                <c:pt idx="196">
                  <c:v>100</c:v>
                </c:pt>
                <c:pt idx="197">
                  <c:v>99.7</c:v>
                </c:pt>
                <c:pt idx="198">
                  <c:v>100.7</c:v>
                </c:pt>
                <c:pt idx="199">
                  <c:v>100.8</c:v>
                </c:pt>
                <c:pt idx="200">
                  <c:v>100.9</c:v>
                </c:pt>
                <c:pt idx="201">
                  <c:v>102</c:v>
                </c:pt>
                <c:pt idx="202">
                  <c:v>101.3</c:v>
                </c:pt>
                <c:pt idx="203">
                  <c:v>101.6</c:v>
                </c:pt>
                <c:pt idx="204">
                  <c:v>101.3</c:v>
                </c:pt>
                <c:pt idx="205">
                  <c:v>102.9</c:v>
                </c:pt>
                <c:pt idx="206">
                  <c:v>102.2</c:v>
                </c:pt>
                <c:pt idx="207">
                  <c:v>101.7</c:v>
                </c:pt>
                <c:pt idx="208">
                  <c:v>100</c:v>
                </c:pt>
                <c:pt idx="209">
                  <c:v>100.1</c:v>
                </c:pt>
                <c:pt idx="210">
                  <c:v>100.1</c:v>
                </c:pt>
                <c:pt idx="211">
                  <c:v>100.3</c:v>
                </c:pt>
                <c:pt idx="212">
                  <c:v>101.3</c:v>
                </c:pt>
                <c:pt idx="213">
                  <c:v>100.6</c:v>
                </c:pt>
                <c:pt idx="214">
                  <c:v>101.8</c:v>
                </c:pt>
                <c:pt idx="215">
                  <c:v>102.1</c:v>
                </c:pt>
                <c:pt idx="216">
                  <c:v>102.2</c:v>
                </c:pt>
                <c:pt idx="217">
                  <c:v>101.5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D-471B-923B-FD1AE5DFC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035999"/>
        <c:axId val="1764659199"/>
      </c:lineChart>
      <c:dateAx>
        <c:axId val="121103599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4659199"/>
        <c:crosses val="autoZero"/>
        <c:auto val="1"/>
        <c:lblOffset val="100"/>
        <c:baseTimeUnit val="months"/>
      </c:dateAx>
      <c:valAx>
        <c:axId val="1764659199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1103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Konjunktur_Kapazitätsauslastung!$P$14</c:f>
              <c:strCache>
                <c:ptCount val="1"/>
                <c:pt idx="0">
                  <c:v>Keine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Konjunktur_Kapazitätsauslastung!$Q$14:$BK$14</c:f>
              <c:numCache>
                <c:formatCode>General</c:formatCode>
                <c:ptCount val="47"/>
                <c:pt idx="0">
                  <c:v>47.9</c:v>
                </c:pt>
                <c:pt idx="1">
                  <c:v>47</c:v>
                </c:pt>
                <c:pt idx="2">
                  <c:v>45.7</c:v>
                </c:pt>
                <c:pt idx="3">
                  <c:v>43.3</c:v>
                </c:pt>
                <c:pt idx="4">
                  <c:v>44.2</c:v>
                </c:pt>
                <c:pt idx="5">
                  <c:v>43.7</c:v>
                </c:pt>
                <c:pt idx="6">
                  <c:v>47.3</c:v>
                </c:pt>
                <c:pt idx="7">
                  <c:v>48.2</c:v>
                </c:pt>
                <c:pt idx="8">
                  <c:v>50</c:v>
                </c:pt>
                <c:pt idx="9">
                  <c:v>49.5</c:v>
                </c:pt>
                <c:pt idx="10">
                  <c:v>50.7</c:v>
                </c:pt>
                <c:pt idx="11">
                  <c:v>49.4</c:v>
                </c:pt>
                <c:pt idx="12">
                  <c:v>51.3</c:v>
                </c:pt>
                <c:pt idx="13">
                  <c:v>52.9</c:v>
                </c:pt>
                <c:pt idx="14">
                  <c:v>52.4</c:v>
                </c:pt>
                <c:pt idx="15">
                  <c:v>50.8</c:v>
                </c:pt>
                <c:pt idx="16">
                  <c:v>53</c:v>
                </c:pt>
                <c:pt idx="17">
                  <c:v>53.5</c:v>
                </c:pt>
                <c:pt idx="18">
                  <c:v>51.7</c:v>
                </c:pt>
                <c:pt idx="19">
                  <c:v>50.6</c:v>
                </c:pt>
                <c:pt idx="20">
                  <c:v>53.2</c:v>
                </c:pt>
                <c:pt idx="21">
                  <c:v>53.6</c:v>
                </c:pt>
                <c:pt idx="22">
                  <c:v>50.6</c:v>
                </c:pt>
                <c:pt idx="23">
                  <c:v>49.2</c:v>
                </c:pt>
                <c:pt idx="24">
                  <c:v>49.7</c:v>
                </c:pt>
                <c:pt idx="25">
                  <c:v>48.2</c:v>
                </c:pt>
                <c:pt idx="26">
                  <c:v>46.7</c:v>
                </c:pt>
                <c:pt idx="27">
                  <c:v>44.4</c:v>
                </c:pt>
                <c:pt idx="28">
                  <c:v>46.1</c:v>
                </c:pt>
                <c:pt idx="29">
                  <c:v>47</c:v>
                </c:pt>
                <c:pt idx="30">
                  <c:v>45.7</c:v>
                </c:pt>
                <c:pt idx="31">
                  <c:v>45.2</c:v>
                </c:pt>
                <c:pt idx="32">
                  <c:v>45.7</c:v>
                </c:pt>
                <c:pt idx="33">
                  <c:v>24</c:v>
                </c:pt>
                <c:pt idx="34">
                  <c:v>31.8</c:v>
                </c:pt>
                <c:pt idx="35">
                  <c:v>39.200000000000003</c:v>
                </c:pt>
                <c:pt idx="36">
                  <c:v>38.200000000000003</c:v>
                </c:pt>
                <c:pt idx="37">
                  <c:v>34</c:v>
                </c:pt>
                <c:pt idx="38">
                  <c:v>28.4</c:v>
                </c:pt>
                <c:pt idx="39">
                  <c:v>26.1</c:v>
                </c:pt>
                <c:pt idx="40">
                  <c:v>28</c:v>
                </c:pt>
                <c:pt idx="41">
                  <c:v>24.8</c:v>
                </c:pt>
                <c:pt idx="42">
                  <c:v>24.1</c:v>
                </c:pt>
                <c:pt idx="43">
                  <c:v>24</c:v>
                </c:pt>
                <c:pt idx="44">
                  <c:v>29.9</c:v>
                </c:pt>
                <c:pt idx="45">
                  <c:v>32.799999999999997</c:v>
                </c:pt>
                <c:pt idx="46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D8-4B86-B28C-7C177F831834}"/>
            </c:ext>
          </c:extLst>
        </c:ser>
        <c:ser>
          <c:idx val="1"/>
          <c:order val="1"/>
          <c:tx>
            <c:strRef>
              <c:f>Konjunktur_Kapazitätsauslastung!$P$15</c:f>
              <c:strCache>
                <c:ptCount val="1"/>
                <c:pt idx="0">
                  <c:v>Nachfragemangel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Konjunktur_Kapazitätsauslastung!$Q$15:$BK$15</c:f>
              <c:numCache>
                <c:formatCode>General</c:formatCode>
                <c:ptCount val="47"/>
                <c:pt idx="0">
                  <c:v>37.299999999999997</c:v>
                </c:pt>
                <c:pt idx="1">
                  <c:v>37.299999999999997</c:v>
                </c:pt>
                <c:pt idx="2">
                  <c:v>39.700000000000003</c:v>
                </c:pt>
                <c:pt idx="3">
                  <c:v>43.6</c:v>
                </c:pt>
                <c:pt idx="4">
                  <c:v>43.8</c:v>
                </c:pt>
                <c:pt idx="5">
                  <c:v>43.4</c:v>
                </c:pt>
                <c:pt idx="6">
                  <c:v>38.6</c:v>
                </c:pt>
                <c:pt idx="7">
                  <c:v>37.700000000000003</c:v>
                </c:pt>
                <c:pt idx="8">
                  <c:v>36.1</c:v>
                </c:pt>
                <c:pt idx="9">
                  <c:v>34.1</c:v>
                </c:pt>
                <c:pt idx="10">
                  <c:v>33</c:v>
                </c:pt>
                <c:pt idx="11">
                  <c:v>35.299999999999997</c:v>
                </c:pt>
                <c:pt idx="12">
                  <c:v>34.200000000000003</c:v>
                </c:pt>
                <c:pt idx="13">
                  <c:v>31</c:v>
                </c:pt>
                <c:pt idx="14">
                  <c:v>30.7</c:v>
                </c:pt>
                <c:pt idx="15">
                  <c:v>32.200000000000003</c:v>
                </c:pt>
                <c:pt idx="16">
                  <c:v>31.5</c:v>
                </c:pt>
                <c:pt idx="17">
                  <c:v>30.1</c:v>
                </c:pt>
                <c:pt idx="18">
                  <c:v>28.6</c:v>
                </c:pt>
                <c:pt idx="19">
                  <c:v>29.1</c:v>
                </c:pt>
                <c:pt idx="20">
                  <c:v>27</c:v>
                </c:pt>
                <c:pt idx="21">
                  <c:v>23.1</c:v>
                </c:pt>
                <c:pt idx="22">
                  <c:v>22</c:v>
                </c:pt>
                <c:pt idx="23">
                  <c:v>21.6</c:v>
                </c:pt>
                <c:pt idx="24">
                  <c:v>20.5</c:v>
                </c:pt>
                <c:pt idx="25">
                  <c:v>19.5</c:v>
                </c:pt>
                <c:pt idx="26">
                  <c:v>19.8</c:v>
                </c:pt>
                <c:pt idx="27">
                  <c:v>22</c:v>
                </c:pt>
                <c:pt idx="28">
                  <c:v>23.4</c:v>
                </c:pt>
                <c:pt idx="29">
                  <c:v>25</c:v>
                </c:pt>
                <c:pt idx="30">
                  <c:v>28.3</c:v>
                </c:pt>
                <c:pt idx="31">
                  <c:v>31.9</c:v>
                </c:pt>
                <c:pt idx="32">
                  <c:v>32.200000000000003</c:v>
                </c:pt>
                <c:pt idx="33">
                  <c:v>42.7</c:v>
                </c:pt>
                <c:pt idx="34">
                  <c:v>48.3</c:v>
                </c:pt>
                <c:pt idx="35">
                  <c:v>38.9</c:v>
                </c:pt>
                <c:pt idx="36">
                  <c:v>34.200000000000003</c:v>
                </c:pt>
                <c:pt idx="37">
                  <c:v>27.6</c:v>
                </c:pt>
                <c:pt idx="38">
                  <c:v>21.6</c:v>
                </c:pt>
                <c:pt idx="39">
                  <c:v>19.2</c:v>
                </c:pt>
                <c:pt idx="40">
                  <c:v>19.100000000000001</c:v>
                </c:pt>
                <c:pt idx="41">
                  <c:v>17.100000000000001</c:v>
                </c:pt>
                <c:pt idx="42">
                  <c:v>20.3</c:v>
                </c:pt>
                <c:pt idx="43">
                  <c:v>25.2</c:v>
                </c:pt>
                <c:pt idx="44">
                  <c:v>27.6</c:v>
                </c:pt>
                <c:pt idx="45">
                  <c:v>28.5</c:v>
                </c:pt>
                <c:pt idx="46">
                  <c:v>33.1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D8-4B86-B28C-7C177F831834}"/>
            </c:ext>
          </c:extLst>
        </c:ser>
        <c:ser>
          <c:idx val="2"/>
          <c:order val="2"/>
          <c:tx>
            <c:strRef>
              <c:f>Konjunktur_Kapazitätsauslastung!$P$16</c:f>
              <c:strCache>
                <c:ptCount val="1"/>
                <c:pt idx="0">
                  <c:v>Arbeitskräftemangel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Konjunktur_Kapazitätsauslastung!$Q$16:$BK$16</c:f>
              <c:numCache>
                <c:formatCode>General</c:formatCode>
                <c:ptCount val="47"/>
                <c:pt idx="0">
                  <c:v>6.6</c:v>
                </c:pt>
                <c:pt idx="1">
                  <c:v>6.5</c:v>
                </c:pt>
                <c:pt idx="2">
                  <c:v>6.2</c:v>
                </c:pt>
                <c:pt idx="3">
                  <c:v>5.3</c:v>
                </c:pt>
                <c:pt idx="4">
                  <c:v>5.7</c:v>
                </c:pt>
                <c:pt idx="5">
                  <c:v>5.8</c:v>
                </c:pt>
                <c:pt idx="6">
                  <c:v>5.5</c:v>
                </c:pt>
                <c:pt idx="7">
                  <c:v>5.6</c:v>
                </c:pt>
                <c:pt idx="8">
                  <c:v>6.5</c:v>
                </c:pt>
                <c:pt idx="9">
                  <c:v>6.6</c:v>
                </c:pt>
                <c:pt idx="10">
                  <c:v>6.7</c:v>
                </c:pt>
                <c:pt idx="11">
                  <c:v>7.3</c:v>
                </c:pt>
                <c:pt idx="12">
                  <c:v>7.6</c:v>
                </c:pt>
                <c:pt idx="13">
                  <c:v>7.8</c:v>
                </c:pt>
                <c:pt idx="14">
                  <c:v>7.9</c:v>
                </c:pt>
                <c:pt idx="15">
                  <c:v>8.1999999999999993</c:v>
                </c:pt>
                <c:pt idx="16">
                  <c:v>8.6</c:v>
                </c:pt>
                <c:pt idx="17">
                  <c:v>9.6</c:v>
                </c:pt>
                <c:pt idx="18">
                  <c:v>9.6999999999999993</c:v>
                </c:pt>
                <c:pt idx="19">
                  <c:v>11.2</c:v>
                </c:pt>
                <c:pt idx="20">
                  <c:v>11.4</c:v>
                </c:pt>
                <c:pt idx="21">
                  <c:v>13.2</c:v>
                </c:pt>
                <c:pt idx="22">
                  <c:v>14.8</c:v>
                </c:pt>
                <c:pt idx="23">
                  <c:v>16.5</c:v>
                </c:pt>
                <c:pt idx="24">
                  <c:v>19.3</c:v>
                </c:pt>
                <c:pt idx="25">
                  <c:v>20.6</c:v>
                </c:pt>
                <c:pt idx="26">
                  <c:v>18.600000000000001</c:v>
                </c:pt>
                <c:pt idx="27">
                  <c:v>19.8</c:v>
                </c:pt>
                <c:pt idx="28">
                  <c:v>19.3</c:v>
                </c:pt>
                <c:pt idx="29">
                  <c:v>18.7</c:v>
                </c:pt>
                <c:pt idx="30">
                  <c:v>16.600000000000001</c:v>
                </c:pt>
                <c:pt idx="31">
                  <c:v>15.1</c:v>
                </c:pt>
                <c:pt idx="32">
                  <c:v>15.6</c:v>
                </c:pt>
                <c:pt idx="33">
                  <c:v>10.1</c:v>
                </c:pt>
                <c:pt idx="34">
                  <c:v>8.6</c:v>
                </c:pt>
                <c:pt idx="35">
                  <c:v>10.4</c:v>
                </c:pt>
                <c:pt idx="36">
                  <c:v>12.9</c:v>
                </c:pt>
                <c:pt idx="37">
                  <c:v>15</c:v>
                </c:pt>
                <c:pt idx="38">
                  <c:v>21.5</c:v>
                </c:pt>
                <c:pt idx="39">
                  <c:v>24.2</c:v>
                </c:pt>
                <c:pt idx="40">
                  <c:v>28.4</c:v>
                </c:pt>
                <c:pt idx="41">
                  <c:v>29</c:v>
                </c:pt>
                <c:pt idx="42">
                  <c:v>28.5</c:v>
                </c:pt>
                <c:pt idx="43">
                  <c:v>27.5</c:v>
                </c:pt>
                <c:pt idx="44">
                  <c:v>28</c:v>
                </c:pt>
                <c:pt idx="45">
                  <c:v>26.2</c:v>
                </c:pt>
                <c:pt idx="46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D8-4B86-B28C-7C177F831834}"/>
            </c:ext>
          </c:extLst>
        </c:ser>
        <c:ser>
          <c:idx val="3"/>
          <c:order val="3"/>
          <c:tx>
            <c:strRef>
              <c:f>Konjunktur_Kapazitätsauslastung!$P$17</c:f>
              <c:strCache>
                <c:ptCount val="1"/>
                <c:pt idx="0">
                  <c:v>Materialmangel/Kapazitätsengpässe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Konjunktur_Kapazitätsauslastung!$Q$17:$BK$17</c:f>
              <c:numCache>
                <c:formatCode>General</c:formatCode>
                <c:ptCount val="47"/>
                <c:pt idx="0">
                  <c:v>7.1</c:v>
                </c:pt>
                <c:pt idx="1">
                  <c:v>7.1</c:v>
                </c:pt>
                <c:pt idx="2">
                  <c:v>5.6</c:v>
                </c:pt>
                <c:pt idx="3">
                  <c:v>5.4</c:v>
                </c:pt>
                <c:pt idx="4">
                  <c:v>4.9000000000000004</c:v>
                </c:pt>
                <c:pt idx="5">
                  <c:v>4.8</c:v>
                </c:pt>
                <c:pt idx="6">
                  <c:v>4.8</c:v>
                </c:pt>
                <c:pt idx="7">
                  <c:v>5.4</c:v>
                </c:pt>
                <c:pt idx="8">
                  <c:v>5.8</c:v>
                </c:pt>
                <c:pt idx="9">
                  <c:v>6.4</c:v>
                </c:pt>
                <c:pt idx="10">
                  <c:v>6</c:v>
                </c:pt>
                <c:pt idx="11">
                  <c:v>5.6</c:v>
                </c:pt>
                <c:pt idx="12">
                  <c:v>5</c:v>
                </c:pt>
                <c:pt idx="13">
                  <c:v>6</c:v>
                </c:pt>
                <c:pt idx="14">
                  <c:v>6.4</c:v>
                </c:pt>
                <c:pt idx="15">
                  <c:v>6.1</c:v>
                </c:pt>
                <c:pt idx="16">
                  <c:v>5.5</c:v>
                </c:pt>
                <c:pt idx="17">
                  <c:v>5.0999999999999996</c:v>
                </c:pt>
                <c:pt idx="18">
                  <c:v>5.6</c:v>
                </c:pt>
                <c:pt idx="19">
                  <c:v>6.5</c:v>
                </c:pt>
                <c:pt idx="20">
                  <c:v>6.4</c:v>
                </c:pt>
                <c:pt idx="21">
                  <c:v>7.9</c:v>
                </c:pt>
                <c:pt idx="22">
                  <c:v>9.3000000000000007</c:v>
                </c:pt>
                <c:pt idx="23">
                  <c:v>11</c:v>
                </c:pt>
                <c:pt idx="24">
                  <c:v>12.6</c:v>
                </c:pt>
                <c:pt idx="25">
                  <c:v>13.1</c:v>
                </c:pt>
                <c:pt idx="26">
                  <c:v>16.3</c:v>
                </c:pt>
                <c:pt idx="27">
                  <c:v>16.399999999999999</c:v>
                </c:pt>
                <c:pt idx="28">
                  <c:v>15.5</c:v>
                </c:pt>
                <c:pt idx="29">
                  <c:v>11.5</c:v>
                </c:pt>
                <c:pt idx="30">
                  <c:v>9.9</c:v>
                </c:pt>
                <c:pt idx="31">
                  <c:v>8.5</c:v>
                </c:pt>
                <c:pt idx="32">
                  <c:v>8.4</c:v>
                </c:pt>
                <c:pt idx="33">
                  <c:v>16.600000000000001</c:v>
                </c:pt>
                <c:pt idx="34">
                  <c:v>7.4</c:v>
                </c:pt>
                <c:pt idx="35">
                  <c:v>7.8</c:v>
                </c:pt>
                <c:pt idx="36">
                  <c:v>14.3</c:v>
                </c:pt>
                <c:pt idx="37">
                  <c:v>28.2</c:v>
                </c:pt>
                <c:pt idx="38">
                  <c:v>39.200000000000003</c:v>
                </c:pt>
                <c:pt idx="39">
                  <c:v>48.3</c:v>
                </c:pt>
                <c:pt idx="40">
                  <c:v>51.2</c:v>
                </c:pt>
                <c:pt idx="41">
                  <c:v>51</c:v>
                </c:pt>
                <c:pt idx="42">
                  <c:v>44.5</c:v>
                </c:pt>
                <c:pt idx="43">
                  <c:v>39.700000000000003</c:v>
                </c:pt>
                <c:pt idx="44">
                  <c:v>37</c:v>
                </c:pt>
                <c:pt idx="45">
                  <c:v>26.6</c:v>
                </c:pt>
                <c:pt idx="46">
                  <c:v>20.7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D8-4B86-B28C-7C177F831834}"/>
            </c:ext>
          </c:extLst>
        </c:ser>
        <c:ser>
          <c:idx val="4"/>
          <c:order val="4"/>
          <c:tx>
            <c:strRef>
              <c:f>Konjunktur_Kapazitätsauslastung!$P$18</c:f>
              <c:strCache>
                <c:ptCount val="1"/>
                <c:pt idx="0">
                  <c:v>Andere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Konjunktur_Kapazitätsauslastung!$Q$18:$BK$18</c:f>
              <c:numCache>
                <c:formatCode>General</c:formatCode>
                <c:ptCount val="47"/>
                <c:pt idx="0">
                  <c:v>8.6</c:v>
                </c:pt>
                <c:pt idx="1">
                  <c:v>8.9</c:v>
                </c:pt>
                <c:pt idx="2">
                  <c:v>9.1999999999999993</c:v>
                </c:pt>
                <c:pt idx="3">
                  <c:v>9.6</c:v>
                </c:pt>
                <c:pt idx="4">
                  <c:v>9.5</c:v>
                </c:pt>
                <c:pt idx="5">
                  <c:v>10</c:v>
                </c:pt>
                <c:pt idx="6">
                  <c:v>10.199999999999999</c:v>
                </c:pt>
                <c:pt idx="7">
                  <c:v>9.3000000000000007</c:v>
                </c:pt>
                <c:pt idx="8">
                  <c:v>9.6</c:v>
                </c:pt>
                <c:pt idx="9">
                  <c:v>10</c:v>
                </c:pt>
                <c:pt idx="10">
                  <c:v>10.199999999999999</c:v>
                </c:pt>
                <c:pt idx="11">
                  <c:v>9.6</c:v>
                </c:pt>
                <c:pt idx="12">
                  <c:v>9.4</c:v>
                </c:pt>
                <c:pt idx="13">
                  <c:v>9.4</c:v>
                </c:pt>
                <c:pt idx="14">
                  <c:v>9.3000000000000007</c:v>
                </c:pt>
                <c:pt idx="15">
                  <c:v>9.6999999999999993</c:v>
                </c:pt>
                <c:pt idx="16">
                  <c:v>9.1999999999999993</c:v>
                </c:pt>
                <c:pt idx="17">
                  <c:v>9.4</c:v>
                </c:pt>
                <c:pt idx="18">
                  <c:v>10.9</c:v>
                </c:pt>
                <c:pt idx="19">
                  <c:v>10</c:v>
                </c:pt>
                <c:pt idx="20">
                  <c:v>9.9</c:v>
                </c:pt>
                <c:pt idx="21">
                  <c:v>9.9</c:v>
                </c:pt>
                <c:pt idx="22">
                  <c:v>9.3000000000000007</c:v>
                </c:pt>
                <c:pt idx="23">
                  <c:v>10</c:v>
                </c:pt>
                <c:pt idx="24">
                  <c:v>9.9</c:v>
                </c:pt>
                <c:pt idx="25">
                  <c:v>10.4</c:v>
                </c:pt>
                <c:pt idx="26">
                  <c:v>10.1</c:v>
                </c:pt>
                <c:pt idx="27">
                  <c:v>10</c:v>
                </c:pt>
                <c:pt idx="28">
                  <c:v>12</c:v>
                </c:pt>
                <c:pt idx="29">
                  <c:v>11.1</c:v>
                </c:pt>
                <c:pt idx="30">
                  <c:v>10.6</c:v>
                </c:pt>
                <c:pt idx="31">
                  <c:v>11.1</c:v>
                </c:pt>
                <c:pt idx="32">
                  <c:v>12.5</c:v>
                </c:pt>
                <c:pt idx="33">
                  <c:v>37.9</c:v>
                </c:pt>
                <c:pt idx="34">
                  <c:v>18.100000000000001</c:v>
                </c:pt>
                <c:pt idx="35">
                  <c:v>17.8</c:v>
                </c:pt>
                <c:pt idx="36">
                  <c:v>21.1</c:v>
                </c:pt>
                <c:pt idx="37">
                  <c:v>17.5</c:v>
                </c:pt>
                <c:pt idx="38">
                  <c:v>15.5</c:v>
                </c:pt>
                <c:pt idx="39">
                  <c:v>15.1</c:v>
                </c:pt>
                <c:pt idx="40">
                  <c:v>16.7</c:v>
                </c:pt>
                <c:pt idx="41">
                  <c:v>19.7</c:v>
                </c:pt>
                <c:pt idx="42">
                  <c:v>18.2</c:v>
                </c:pt>
                <c:pt idx="43">
                  <c:v>21.7</c:v>
                </c:pt>
                <c:pt idx="44">
                  <c:v>15.3</c:v>
                </c:pt>
                <c:pt idx="45">
                  <c:v>15.3</c:v>
                </c:pt>
                <c:pt idx="46">
                  <c:v>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D8-4B86-B28C-7C177F831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706879"/>
        <c:axId val="1764664479"/>
      </c:lineChart>
      <c:catAx>
        <c:axId val="48870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4664479"/>
        <c:crosses val="autoZero"/>
        <c:auto val="1"/>
        <c:lblAlgn val="ctr"/>
        <c:lblOffset val="100"/>
        <c:noMultiLvlLbl val="0"/>
      </c:catAx>
      <c:valAx>
        <c:axId val="17646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870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Konjunktur_Kapazitätsauslastung!$P$14</c:f>
              <c:strCache>
                <c:ptCount val="1"/>
                <c:pt idx="0">
                  <c:v>Keine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Konjunktur_Kapazitätsauslastung!$Q$14:$BK$14</c:f>
              <c:numCache>
                <c:formatCode>General</c:formatCode>
                <c:ptCount val="47"/>
                <c:pt idx="0">
                  <c:v>47.9</c:v>
                </c:pt>
                <c:pt idx="1">
                  <c:v>47</c:v>
                </c:pt>
                <c:pt idx="2">
                  <c:v>45.7</c:v>
                </c:pt>
                <c:pt idx="3">
                  <c:v>43.3</c:v>
                </c:pt>
                <c:pt idx="4">
                  <c:v>44.2</c:v>
                </c:pt>
                <c:pt idx="5">
                  <c:v>43.7</c:v>
                </c:pt>
                <c:pt idx="6">
                  <c:v>47.3</c:v>
                </c:pt>
                <c:pt idx="7">
                  <c:v>48.2</c:v>
                </c:pt>
                <c:pt idx="8">
                  <c:v>50</c:v>
                </c:pt>
                <c:pt idx="9">
                  <c:v>49.5</c:v>
                </c:pt>
                <c:pt idx="10">
                  <c:v>50.7</c:v>
                </c:pt>
                <c:pt idx="11">
                  <c:v>49.4</c:v>
                </c:pt>
                <c:pt idx="12">
                  <c:v>51.3</c:v>
                </c:pt>
                <c:pt idx="13">
                  <c:v>52.9</c:v>
                </c:pt>
                <c:pt idx="14">
                  <c:v>52.4</c:v>
                </c:pt>
                <c:pt idx="15">
                  <c:v>50.8</c:v>
                </c:pt>
                <c:pt idx="16">
                  <c:v>53</c:v>
                </c:pt>
                <c:pt idx="17">
                  <c:v>53.5</c:v>
                </c:pt>
                <c:pt idx="18">
                  <c:v>51.7</c:v>
                </c:pt>
                <c:pt idx="19">
                  <c:v>50.6</c:v>
                </c:pt>
                <c:pt idx="20">
                  <c:v>53.2</c:v>
                </c:pt>
                <c:pt idx="21">
                  <c:v>53.6</c:v>
                </c:pt>
                <c:pt idx="22">
                  <c:v>50.6</c:v>
                </c:pt>
                <c:pt idx="23">
                  <c:v>49.2</c:v>
                </c:pt>
                <c:pt idx="24">
                  <c:v>49.7</c:v>
                </c:pt>
                <c:pt idx="25">
                  <c:v>48.2</c:v>
                </c:pt>
                <c:pt idx="26">
                  <c:v>46.7</c:v>
                </c:pt>
                <c:pt idx="27">
                  <c:v>44.4</c:v>
                </c:pt>
                <c:pt idx="28">
                  <c:v>46.1</c:v>
                </c:pt>
                <c:pt idx="29">
                  <c:v>47</c:v>
                </c:pt>
                <c:pt idx="30">
                  <c:v>45.7</c:v>
                </c:pt>
                <c:pt idx="31">
                  <c:v>45.2</c:v>
                </c:pt>
                <c:pt idx="32">
                  <c:v>45.7</c:v>
                </c:pt>
                <c:pt idx="33">
                  <c:v>24</c:v>
                </c:pt>
                <c:pt idx="34">
                  <c:v>31.8</c:v>
                </c:pt>
                <c:pt idx="35">
                  <c:v>39.200000000000003</c:v>
                </c:pt>
                <c:pt idx="36">
                  <c:v>38.200000000000003</c:v>
                </c:pt>
                <c:pt idx="37">
                  <c:v>34</c:v>
                </c:pt>
                <c:pt idx="38">
                  <c:v>28.4</c:v>
                </c:pt>
                <c:pt idx="39">
                  <c:v>26.1</c:v>
                </c:pt>
                <c:pt idx="40">
                  <c:v>28</c:v>
                </c:pt>
                <c:pt idx="41">
                  <c:v>24.8</c:v>
                </c:pt>
                <c:pt idx="42">
                  <c:v>24.1</c:v>
                </c:pt>
                <c:pt idx="43">
                  <c:v>24</c:v>
                </c:pt>
                <c:pt idx="44">
                  <c:v>29.9</c:v>
                </c:pt>
                <c:pt idx="45">
                  <c:v>32.799999999999997</c:v>
                </c:pt>
                <c:pt idx="46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C-4900-BAF2-D81D7B061A9C}"/>
            </c:ext>
          </c:extLst>
        </c:ser>
        <c:ser>
          <c:idx val="1"/>
          <c:order val="1"/>
          <c:tx>
            <c:strRef>
              <c:f>Konjunktur_Kapazitätsauslastung!$P$15</c:f>
              <c:strCache>
                <c:ptCount val="1"/>
                <c:pt idx="0">
                  <c:v>Nachfragemangel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Konjunktur_Kapazitätsauslastung!$Q$15:$BK$15</c:f>
              <c:numCache>
                <c:formatCode>General</c:formatCode>
                <c:ptCount val="47"/>
                <c:pt idx="0">
                  <c:v>37.299999999999997</c:v>
                </c:pt>
                <c:pt idx="1">
                  <c:v>37.299999999999997</c:v>
                </c:pt>
                <c:pt idx="2">
                  <c:v>39.700000000000003</c:v>
                </c:pt>
                <c:pt idx="3">
                  <c:v>43.6</c:v>
                </c:pt>
                <c:pt idx="4">
                  <c:v>43.8</c:v>
                </c:pt>
                <c:pt idx="5">
                  <c:v>43.4</c:v>
                </c:pt>
                <c:pt idx="6">
                  <c:v>38.6</c:v>
                </c:pt>
                <c:pt idx="7">
                  <c:v>37.700000000000003</c:v>
                </c:pt>
                <c:pt idx="8">
                  <c:v>36.1</c:v>
                </c:pt>
                <c:pt idx="9">
                  <c:v>34.1</c:v>
                </c:pt>
                <c:pt idx="10">
                  <c:v>33</c:v>
                </c:pt>
                <c:pt idx="11">
                  <c:v>35.299999999999997</c:v>
                </c:pt>
                <c:pt idx="12">
                  <c:v>34.200000000000003</c:v>
                </c:pt>
                <c:pt idx="13">
                  <c:v>31</c:v>
                </c:pt>
                <c:pt idx="14">
                  <c:v>30.7</c:v>
                </c:pt>
                <c:pt idx="15">
                  <c:v>32.200000000000003</c:v>
                </c:pt>
                <c:pt idx="16">
                  <c:v>31.5</c:v>
                </c:pt>
                <c:pt idx="17">
                  <c:v>30.1</c:v>
                </c:pt>
                <c:pt idx="18">
                  <c:v>28.6</c:v>
                </c:pt>
                <c:pt idx="19">
                  <c:v>29.1</c:v>
                </c:pt>
                <c:pt idx="20">
                  <c:v>27</c:v>
                </c:pt>
                <c:pt idx="21">
                  <c:v>23.1</c:v>
                </c:pt>
                <c:pt idx="22">
                  <c:v>22</c:v>
                </c:pt>
                <c:pt idx="23">
                  <c:v>21.6</c:v>
                </c:pt>
                <c:pt idx="24">
                  <c:v>20.5</c:v>
                </c:pt>
                <c:pt idx="25">
                  <c:v>19.5</c:v>
                </c:pt>
                <c:pt idx="26">
                  <c:v>19.8</c:v>
                </c:pt>
                <c:pt idx="27">
                  <c:v>22</c:v>
                </c:pt>
                <c:pt idx="28">
                  <c:v>23.4</c:v>
                </c:pt>
                <c:pt idx="29">
                  <c:v>25</c:v>
                </c:pt>
                <c:pt idx="30">
                  <c:v>28.3</c:v>
                </c:pt>
                <c:pt idx="31">
                  <c:v>31.9</c:v>
                </c:pt>
                <c:pt idx="32">
                  <c:v>32.200000000000003</c:v>
                </c:pt>
                <c:pt idx="33">
                  <c:v>42.7</c:v>
                </c:pt>
                <c:pt idx="34">
                  <c:v>48.3</c:v>
                </c:pt>
                <c:pt idx="35">
                  <c:v>38.9</c:v>
                </c:pt>
                <c:pt idx="36">
                  <c:v>34.200000000000003</c:v>
                </c:pt>
                <c:pt idx="37">
                  <c:v>27.6</c:v>
                </c:pt>
                <c:pt idx="38">
                  <c:v>21.6</c:v>
                </c:pt>
                <c:pt idx="39">
                  <c:v>19.2</c:v>
                </c:pt>
                <c:pt idx="40">
                  <c:v>19.100000000000001</c:v>
                </c:pt>
                <c:pt idx="41">
                  <c:v>17.100000000000001</c:v>
                </c:pt>
                <c:pt idx="42">
                  <c:v>20.3</c:v>
                </c:pt>
                <c:pt idx="43">
                  <c:v>25.2</c:v>
                </c:pt>
                <c:pt idx="44">
                  <c:v>27.6</c:v>
                </c:pt>
                <c:pt idx="45">
                  <c:v>28.5</c:v>
                </c:pt>
                <c:pt idx="46">
                  <c:v>33.1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EC-4900-BAF2-D81D7B061A9C}"/>
            </c:ext>
          </c:extLst>
        </c:ser>
        <c:ser>
          <c:idx val="2"/>
          <c:order val="2"/>
          <c:tx>
            <c:strRef>
              <c:f>Konjunktur_Kapazitätsauslastung!$P$16</c:f>
              <c:strCache>
                <c:ptCount val="1"/>
                <c:pt idx="0">
                  <c:v>Arbeitskräftemangel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Konjunktur_Kapazitätsauslastung!$Q$16:$BK$16</c:f>
              <c:numCache>
                <c:formatCode>General</c:formatCode>
                <c:ptCount val="47"/>
                <c:pt idx="0">
                  <c:v>6.6</c:v>
                </c:pt>
                <c:pt idx="1">
                  <c:v>6.5</c:v>
                </c:pt>
                <c:pt idx="2">
                  <c:v>6.2</c:v>
                </c:pt>
                <c:pt idx="3">
                  <c:v>5.3</c:v>
                </c:pt>
                <c:pt idx="4">
                  <c:v>5.7</c:v>
                </c:pt>
                <c:pt idx="5">
                  <c:v>5.8</c:v>
                </c:pt>
                <c:pt idx="6">
                  <c:v>5.5</c:v>
                </c:pt>
                <c:pt idx="7">
                  <c:v>5.6</c:v>
                </c:pt>
                <c:pt idx="8">
                  <c:v>6.5</c:v>
                </c:pt>
                <c:pt idx="9">
                  <c:v>6.6</c:v>
                </c:pt>
                <c:pt idx="10">
                  <c:v>6.7</c:v>
                </c:pt>
                <c:pt idx="11">
                  <c:v>7.3</c:v>
                </c:pt>
                <c:pt idx="12">
                  <c:v>7.6</c:v>
                </c:pt>
                <c:pt idx="13">
                  <c:v>7.8</c:v>
                </c:pt>
                <c:pt idx="14">
                  <c:v>7.9</c:v>
                </c:pt>
                <c:pt idx="15">
                  <c:v>8.1999999999999993</c:v>
                </c:pt>
                <c:pt idx="16">
                  <c:v>8.6</c:v>
                </c:pt>
                <c:pt idx="17">
                  <c:v>9.6</c:v>
                </c:pt>
                <c:pt idx="18">
                  <c:v>9.6999999999999993</c:v>
                </c:pt>
                <c:pt idx="19">
                  <c:v>11.2</c:v>
                </c:pt>
                <c:pt idx="20">
                  <c:v>11.4</c:v>
                </c:pt>
                <c:pt idx="21">
                  <c:v>13.2</c:v>
                </c:pt>
                <c:pt idx="22">
                  <c:v>14.8</c:v>
                </c:pt>
                <c:pt idx="23">
                  <c:v>16.5</c:v>
                </c:pt>
                <c:pt idx="24">
                  <c:v>19.3</c:v>
                </c:pt>
                <c:pt idx="25">
                  <c:v>20.6</c:v>
                </c:pt>
                <c:pt idx="26">
                  <c:v>18.600000000000001</c:v>
                </c:pt>
                <c:pt idx="27">
                  <c:v>19.8</c:v>
                </c:pt>
                <c:pt idx="28">
                  <c:v>19.3</c:v>
                </c:pt>
                <c:pt idx="29">
                  <c:v>18.7</c:v>
                </c:pt>
                <c:pt idx="30">
                  <c:v>16.600000000000001</c:v>
                </c:pt>
                <c:pt idx="31">
                  <c:v>15.1</c:v>
                </c:pt>
                <c:pt idx="32">
                  <c:v>15.6</c:v>
                </c:pt>
                <c:pt idx="33">
                  <c:v>10.1</c:v>
                </c:pt>
                <c:pt idx="34">
                  <c:v>8.6</c:v>
                </c:pt>
                <c:pt idx="35">
                  <c:v>10.4</c:v>
                </c:pt>
                <c:pt idx="36">
                  <c:v>12.9</c:v>
                </c:pt>
                <c:pt idx="37">
                  <c:v>15</c:v>
                </c:pt>
                <c:pt idx="38">
                  <c:v>21.5</c:v>
                </c:pt>
                <c:pt idx="39">
                  <c:v>24.2</c:v>
                </c:pt>
                <c:pt idx="40">
                  <c:v>28.4</c:v>
                </c:pt>
                <c:pt idx="41">
                  <c:v>29</c:v>
                </c:pt>
                <c:pt idx="42">
                  <c:v>28.5</c:v>
                </c:pt>
                <c:pt idx="43">
                  <c:v>27.5</c:v>
                </c:pt>
                <c:pt idx="44">
                  <c:v>28</c:v>
                </c:pt>
                <c:pt idx="45">
                  <c:v>26.2</c:v>
                </c:pt>
                <c:pt idx="46">
                  <c:v>24.7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EC-4900-BAF2-D81D7B061A9C}"/>
            </c:ext>
          </c:extLst>
        </c:ser>
        <c:ser>
          <c:idx val="3"/>
          <c:order val="3"/>
          <c:tx>
            <c:strRef>
              <c:f>Konjunktur_Kapazitätsauslastung!$P$17</c:f>
              <c:strCache>
                <c:ptCount val="1"/>
                <c:pt idx="0">
                  <c:v>Materialmangel/Kapazitätsengpässe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Konjunktur_Kapazitätsauslastung!$Q$17:$BK$17</c:f>
              <c:numCache>
                <c:formatCode>General</c:formatCode>
                <c:ptCount val="47"/>
                <c:pt idx="0">
                  <c:v>7.1</c:v>
                </c:pt>
                <c:pt idx="1">
                  <c:v>7.1</c:v>
                </c:pt>
                <c:pt idx="2">
                  <c:v>5.6</c:v>
                </c:pt>
                <c:pt idx="3">
                  <c:v>5.4</c:v>
                </c:pt>
                <c:pt idx="4">
                  <c:v>4.9000000000000004</c:v>
                </c:pt>
                <c:pt idx="5">
                  <c:v>4.8</c:v>
                </c:pt>
                <c:pt idx="6">
                  <c:v>4.8</c:v>
                </c:pt>
                <c:pt idx="7">
                  <c:v>5.4</c:v>
                </c:pt>
                <c:pt idx="8">
                  <c:v>5.8</c:v>
                </c:pt>
                <c:pt idx="9">
                  <c:v>6.4</c:v>
                </c:pt>
                <c:pt idx="10">
                  <c:v>6</c:v>
                </c:pt>
                <c:pt idx="11">
                  <c:v>5.6</c:v>
                </c:pt>
                <c:pt idx="12">
                  <c:v>5</c:v>
                </c:pt>
                <c:pt idx="13">
                  <c:v>6</c:v>
                </c:pt>
                <c:pt idx="14">
                  <c:v>6.4</c:v>
                </c:pt>
                <c:pt idx="15">
                  <c:v>6.1</c:v>
                </c:pt>
                <c:pt idx="16">
                  <c:v>5.5</c:v>
                </c:pt>
                <c:pt idx="17">
                  <c:v>5.0999999999999996</c:v>
                </c:pt>
                <c:pt idx="18">
                  <c:v>5.6</c:v>
                </c:pt>
                <c:pt idx="19">
                  <c:v>6.5</c:v>
                </c:pt>
                <c:pt idx="20">
                  <c:v>6.4</c:v>
                </c:pt>
                <c:pt idx="21">
                  <c:v>7.9</c:v>
                </c:pt>
                <c:pt idx="22">
                  <c:v>9.3000000000000007</c:v>
                </c:pt>
                <c:pt idx="23">
                  <c:v>11</c:v>
                </c:pt>
                <c:pt idx="24">
                  <c:v>12.6</c:v>
                </c:pt>
                <c:pt idx="25">
                  <c:v>13.1</c:v>
                </c:pt>
                <c:pt idx="26">
                  <c:v>16.3</c:v>
                </c:pt>
                <c:pt idx="27">
                  <c:v>16.399999999999999</c:v>
                </c:pt>
                <c:pt idx="28">
                  <c:v>15.5</c:v>
                </c:pt>
                <c:pt idx="29">
                  <c:v>11.5</c:v>
                </c:pt>
                <c:pt idx="30">
                  <c:v>9.9</c:v>
                </c:pt>
                <c:pt idx="31">
                  <c:v>8.5</c:v>
                </c:pt>
                <c:pt idx="32">
                  <c:v>8.4</c:v>
                </c:pt>
                <c:pt idx="33">
                  <c:v>16.600000000000001</c:v>
                </c:pt>
                <c:pt idx="34">
                  <c:v>7.4</c:v>
                </c:pt>
                <c:pt idx="35">
                  <c:v>7.8</c:v>
                </c:pt>
                <c:pt idx="36">
                  <c:v>14.3</c:v>
                </c:pt>
                <c:pt idx="37">
                  <c:v>28.2</c:v>
                </c:pt>
                <c:pt idx="38">
                  <c:v>39.200000000000003</c:v>
                </c:pt>
                <c:pt idx="39">
                  <c:v>48.3</c:v>
                </c:pt>
                <c:pt idx="40">
                  <c:v>51.2</c:v>
                </c:pt>
                <c:pt idx="41">
                  <c:v>51</c:v>
                </c:pt>
                <c:pt idx="42">
                  <c:v>44.5</c:v>
                </c:pt>
                <c:pt idx="43">
                  <c:v>39.700000000000003</c:v>
                </c:pt>
                <c:pt idx="44">
                  <c:v>37</c:v>
                </c:pt>
                <c:pt idx="45">
                  <c:v>26.6</c:v>
                </c:pt>
                <c:pt idx="46">
                  <c:v>20.7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EC-4900-BAF2-D81D7B061A9C}"/>
            </c:ext>
          </c:extLst>
        </c:ser>
        <c:ser>
          <c:idx val="4"/>
          <c:order val="4"/>
          <c:tx>
            <c:strRef>
              <c:f>Konjunktur_Kapazitätsauslastung!$P$18</c:f>
              <c:strCache>
                <c:ptCount val="1"/>
                <c:pt idx="0">
                  <c:v>Andere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Konjunktur_Kapazitätsauslastung!$Q$12:$BK$13</c:f>
              <c:multiLvlStrCache>
                <c:ptCount val="47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  <c:pt idx="10">
                    <c:v>Q3</c:v>
                  </c:pt>
                  <c:pt idx="11">
                    <c:v>Q4</c:v>
                  </c:pt>
                  <c:pt idx="12">
                    <c:v>Q1</c:v>
                  </c:pt>
                  <c:pt idx="13">
                    <c:v>Q2</c:v>
                  </c:pt>
                  <c:pt idx="14">
                    <c:v>Q3</c:v>
                  </c:pt>
                  <c:pt idx="15">
                    <c:v>Q4</c:v>
                  </c:pt>
                  <c:pt idx="16">
                    <c:v>Q1</c:v>
                  </c:pt>
                  <c:pt idx="17">
                    <c:v>Q2</c:v>
                  </c:pt>
                  <c:pt idx="18">
                    <c:v>Q3</c:v>
                  </c:pt>
                  <c:pt idx="19">
                    <c:v>Q4</c:v>
                  </c:pt>
                  <c:pt idx="20">
                    <c:v>Q1</c:v>
                  </c:pt>
                  <c:pt idx="21">
                    <c:v>Q2</c:v>
                  </c:pt>
                  <c:pt idx="22">
                    <c:v>Q3</c:v>
                  </c:pt>
                  <c:pt idx="23">
                    <c:v>Q4</c:v>
                  </c:pt>
                  <c:pt idx="24">
                    <c:v>Q1</c:v>
                  </c:pt>
                  <c:pt idx="25">
                    <c:v>Q2</c:v>
                  </c:pt>
                  <c:pt idx="26">
                    <c:v>Q3</c:v>
                  </c:pt>
                  <c:pt idx="27">
                    <c:v>Q4</c:v>
                  </c:pt>
                  <c:pt idx="28">
                    <c:v>Q1</c:v>
                  </c:pt>
                  <c:pt idx="29">
                    <c:v>Q2</c:v>
                  </c:pt>
                  <c:pt idx="30">
                    <c:v>Q3</c:v>
                  </c:pt>
                  <c:pt idx="31">
                    <c:v>Q4</c:v>
                  </c:pt>
                  <c:pt idx="32">
                    <c:v>Q1</c:v>
                  </c:pt>
                  <c:pt idx="33">
                    <c:v>Q2</c:v>
                  </c:pt>
                  <c:pt idx="34">
                    <c:v>Q3</c:v>
                  </c:pt>
                  <c:pt idx="35">
                    <c:v>Q4</c:v>
                  </c:pt>
                  <c:pt idx="36">
                    <c:v>Q1</c:v>
                  </c:pt>
                  <c:pt idx="37">
                    <c:v>Q2</c:v>
                  </c:pt>
                  <c:pt idx="38">
                    <c:v>Q3</c:v>
                  </c:pt>
                  <c:pt idx="39">
                    <c:v>Q4</c:v>
                  </c:pt>
                  <c:pt idx="40">
                    <c:v>Q1</c:v>
                  </c:pt>
                  <c:pt idx="41">
                    <c:v>Q2</c:v>
                  </c:pt>
                  <c:pt idx="42">
                    <c:v>Q3</c:v>
                  </c:pt>
                  <c:pt idx="43">
                    <c:v>Q4</c:v>
                  </c:pt>
                  <c:pt idx="44">
                    <c:v>Q1</c:v>
                  </c:pt>
                  <c:pt idx="45">
                    <c:v>Q2</c:v>
                  </c:pt>
                  <c:pt idx="46">
                    <c:v>Q3</c:v>
                  </c:pt>
                </c:lvl>
                <c:lvl>
                  <c:pt idx="0">
                    <c:v>2012</c:v>
                  </c:pt>
                  <c:pt idx="1">
                    <c:v>2012</c:v>
                  </c:pt>
                  <c:pt idx="2">
                    <c:v>2012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2013</c:v>
                  </c:pt>
                  <c:pt idx="6">
                    <c:v>2013</c:v>
                  </c:pt>
                  <c:pt idx="7">
                    <c:v>2013</c:v>
                  </c:pt>
                  <c:pt idx="8">
                    <c:v>2014</c:v>
                  </c:pt>
                  <c:pt idx="9">
                    <c:v>2014</c:v>
                  </c:pt>
                  <c:pt idx="10">
                    <c:v>2014</c:v>
                  </c:pt>
                  <c:pt idx="11">
                    <c:v>2014</c:v>
                  </c:pt>
                  <c:pt idx="12">
                    <c:v>2015</c:v>
                  </c:pt>
                  <c:pt idx="13">
                    <c:v>2015</c:v>
                  </c:pt>
                  <c:pt idx="14">
                    <c:v>2015</c:v>
                  </c:pt>
                  <c:pt idx="15">
                    <c:v>2015</c:v>
                  </c:pt>
                  <c:pt idx="16">
                    <c:v>2016</c:v>
                  </c:pt>
                  <c:pt idx="17">
                    <c:v>2016</c:v>
                  </c:pt>
                  <c:pt idx="18">
                    <c:v>2016</c:v>
                  </c:pt>
                  <c:pt idx="19">
                    <c:v>2016</c:v>
                  </c:pt>
                  <c:pt idx="20">
                    <c:v>2017</c:v>
                  </c:pt>
                  <c:pt idx="21">
                    <c:v>2017</c:v>
                  </c:pt>
                  <c:pt idx="22">
                    <c:v>2017</c:v>
                  </c:pt>
                  <c:pt idx="23">
                    <c:v>2017</c:v>
                  </c:pt>
                  <c:pt idx="24">
                    <c:v>2018</c:v>
                  </c:pt>
                  <c:pt idx="25">
                    <c:v>2018</c:v>
                  </c:pt>
                  <c:pt idx="26">
                    <c:v>2018</c:v>
                  </c:pt>
                  <c:pt idx="27">
                    <c:v>2018</c:v>
                  </c:pt>
                  <c:pt idx="28">
                    <c:v>2019</c:v>
                  </c:pt>
                  <c:pt idx="29">
                    <c:v>2019</c:v>
                  </c:pt>
                  <c:pt idx="30">
                    <c:v>2019</c:v>
                  </c:pt>
                  <c:pt idx="31">
                    <c:v>2019</c:v>
                  </c:pt>
                  <c:pt idx="32">
                    <c:v>2020</c:v>
                  </c:pt>
                  <c:pt idx="33">
                    <c:v>2020</c:v>
                  </c:pt>
                  <c:pt idx="34">
                    <c:v>2020</c:v>
                  </c:pt>
                  <c:pt idx="35">
                    <c:v>2020</c:v>
                  </c:pt>
                  <c:pt idx="36">
                    <c:v>2021</c:v>
                  </c:pt>
                  <c:pt idx="37">
                    <c:v>2021</c:v>
                  </c:pt>
                  <c:pt idx="38">
                    <c:v>2021</c:v>
                  </c:pt>
                  <c:pt idx="39">
                    <c:v>2021</c:v>
                  </c:pt>
                  <c:pt idx="40">
                    <c:v>2022</c:v>
                  </c:pt>
                  <c:pt idx="41">
                    <c:v>2022</c:v>
                  </c:pt>
                  <c:pt idx="42">
                    <c:v>2022</c:v>
                  </c:pt>
                  <c:pt idx="43">
                    <c:v>2022</c:v>
                  </c:pt>
                  <c:pt idx="44">
                    <c:v>2023</c:v>
                  </c:pt>
                  <c:pt idx="45">
                    <c:v>2023</c:v>
                  </c:pt>
                  <c:pt idx="46">
                    <c:v>2023</c:v>
                  </c:pt>
                </c:lvl>
              </c:multiLvlStrCache>
            </c:multiLvlStrRef>
          </c:cat>
          <c:val>
            <c:numRef>
              <c:f>Konjunktur_Kapazitätsauslastung!$Q$18:$BK$18</c:f>
              <c:numCache>
                <c:formatCode>General</c:formatCode>
                <c:ptCount val="47"/>
                <c:pt idx="0">
                  <c:v>8.6</c:v>
                </c:pt>
                <c:pt idx="1">
                  <c:v>8.9</c:v>
                </c:pt>
                <c:pt idx="2">
                  <c:v>9.1999999999999993</c:v>
                </c:pt>
                <c:pt idx="3">
                  <c:v>9.6</c:v>
                </c:pt>
                <c:pt idx="4">
                  <c:v>9.5</c:v>
                </c:pt>
                <c:pt idx="5">
                  <c:v>10</c:v>
                </c:pt>
                <c:pt idx="6">
                  <c:v>10.199999999999999</c:v>
                </c:pt>
                <c:pt idx="7">
                  <c:v>9.3000000000000007</c:v>
                </c:pt>
                <c:pt idx="8">
                  <c:v>9.6</c:v>
                </c:pt>
                <c:pt idx="9">
                  <c:v>10</c:v>
                </c:pt>
                <c:pt idx="10">
                  <c:v>10.199999999999999</c:v>
                </c:pt>
                <c:pt idx="11">
                  <c:v>9.6</c:v>
                </c:pt>
                <c:pt idx="12">
                  <c:v>9.4</c:v>
                </c:pt>
                <c:pt idx="13">
                  <c:v>9.4</c:v>
                </c:pt>
                <c:pt idx="14">
                  <c:v>9.3000000000000007</c:v>
                </c:pt>
                <c:pt idx="15">
                  <c:v>9.6999999999999993</c:v>
                </c:pt>
                <c:pt idx="16">
                  <c:v>9.1999999999999993</c:v>
                </c:pt>
                <c:pt idx="17">
                  <c:v>9.4</c:v>
                </c:pt>
                <c:pt idx="18">
                  <c:v>10.9</c:v>
                </c:pt>
                <c:pt idx="19">
                  <c:v>10</c:v>
                </c:pt>
                <c:pt idx="20">
                  <c:v>9.9</c:v>
                </c:pt>
                <c:pt idx="21">
                  <c:v>9.9</c:v>
                </c:pt>
                <c:pt idx="22">
                  <c:v>9.3000000000000007</c:v>
                </c:pt>
                <c:pt idx="23">
                  <c:v>10</c:v>
                </c:pt>
                <c:pt idx="24">
                  <c:v>9.9</c:v>
                </c:pt>
                <c:pt idx="25">
                  <c:v>10.4</c:v>
                </c:pt>
                <c:pt idx="26">
                  <c:v>10.1</c:v>
                </c:pt>
                <c:pt idx="27">
                  <c:v>10</c:v>
                </c:pt>
                <c:pt idx="28">
                  <c:v>12</c:v>
                </c:pt>
                <c:pt idx="29">
                  <c:v>11.1</c:v>
                </c:pt>
                <c:pt idx="30">
                  <c:v>10.6</c:v>
                </c:pt>
                <c:pt idx="31">
                  <c:v>11.1</c:v>
                </c:pt>
                <c:pt idx="32">
                  <c:v>12.5</c:v>
                </c:pt>
                <c:pt idx="33">
                  <c:v>37.9</c:v>
                </c:pt>
                <c:pt idx="34">
                  <c:v>18.100000000000001</c:v>
                </c:pt>
                <c:pt idx="35">
                  <c:v>17.8</c:v>
                </c:pt>
                <c:pt idx="36">
                  <c:v>21.1</c:v>
                </c:pt>
                <c:pt idx="37">
                  <c:v>17.5</c:v>
                </c:pt>
                <c:pt idx="38">
                  <c:v>15.5</c:v>
                </c:pt>
                <c:pt idx="39">
                  <c:v>15.1</c:v>
                </c:pt>
                <c:pt idx="40">
                  <c:v>16.7</c:v>
                </c:pt>
                <c:pt idx="41">
                  <c:v>19.7</c:v>
                </c:pt>
                <c:pt idx="42">
                  <c:v>18.2</c:v>
                </c:pt>
                <c:pt idx="43">
                  <c:v>21.7</c:v>
                </c:pt>
                <c:pt idx="44">
                  <c:v>15.3</c:v>
                </c:pt>
                <c:pt idx="45">
                  <c:v>15.3</c:v>
                </c:pt>
                <c:pt idx="46">
                  <c:v>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EC-4900-BAF2-D81D7B061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706879"/>
        <c:axId val="1764664479"/>
      </c:lineChart>
      <c:catAx>
        <c:axId val="48870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64664479"/>
        <c:crosses val="autoZero"/>
        <c:auto val="1"/>
        <c:lblAlgn val="ctr"/>
        <c:lblOffset val="100"/>
        <c:noMultiLvlLbl val="0"/>
      </c:catAx>
      <c:valAx>
        <c:axId val="176466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870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Arbeitsmarkt_Arbeitslosigkeit!$W$7</c:f>
              <c:strCache>
                <c:ptCount val="1"/>
                <c:pt idx="0">
                  <c:v>Veränderung gegenüber Vormonat (in %)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Arbeitsmarkt_Arbeitslosigkeit!$U$8:$U$169</c:f>
              <c:numCache>
                <c:formatCode>[$-407]mmm/\ yy;@</c:formatCode>
                <c:ptCount val="162"/>
                <c:pt idx="0">
                  <c:v>45139</c:v>
                </c:pt>
                <c:pt idx="1">
                  <c:v>45108</c:v>
                </c:pt>
                <c:pt idx="2">
                  <c:v>45078</c:v>
                </c:pt>
                <c:pt idx="3">
                  <c:v>45047</c:v>
                </c:pt>
                <c:pt idx="4">
                  <c:v>45017</c:v>
                </c:pt>
                <c:pt idx="5">
                  <c:v>44986</c:v>
                </c:pt>
                <c:pt idx="6">
                  <c:v>44958</c:v>
                </c:pt>
                <c:pt idx="7">
                  <c:v>44927</c:v>
                </c:pt>
                <c:pt idx="8">
                  <c:v>44896</c:v>
                </c:pt>
                <c:pt idx="9">
                  <c:v>44866</c:v>
                </c:pt>
                <c:pt idx="10">
                  <c:v>44835</c:v>
                </c:pt>
                <c:pt idx="11">
                  <c:v>44805</c:v>
                </c:pt>
                <c:pt idx="12">
                  <c:v>44774</c:v>
                </c:pt>
                <c:pt idx="13">
                  <c:v>44743</c:v>
                </c:pt>
                <c:pt idx="14">
                  <c:v>44713</c:v>
                </c:pt>
                <c:pt idx="15">
                  <c:v>44682</c:v>
                </c:pt>
                <c:pt idx="16">
                  <c:v>44652</c:v>
                </c:pt>
                <c:pt idx="17">
                  <c:v>44621</c:v>
                </c:pt>
                <c:pt idx="18">
                  <c:v>44593</c:v>
                </c:pt>
                <c:pt idx="19">
                  <c:v>44562</c:v>
                </c:pt>
                <c:pt idx="20">
                  <c:v>44531</c:v>
                </c:pt>
                <c:pt idx="21">
                  <c:v>44501</c:v>
                </c:pt>
                <c:pt idx="22">
                  <c:v>44470</c:v>
                </c:pt>
                <c:pt idx="23">
                  <c:v>44440</c:v>
                </c:pt>
                <c:pt idx="24">
                  <c:v>44409</c:v>
                </c:pt>
                <c:pt idx="25">
                  <c:v>44378</c:v>
                </c:pt>
                <c:pt idx="26">
                  <c:v>44348</c:v>
                </c:pt>
                <c:pt idx="27">
                  <c:v>44317</c:v>
                </c:pt>
                <c:pt idx="28">
                  <c:v>44287</c:v>
                </c:pt>
                <c:pt idx="29">
                  <c:v>44256</c:v>
                </c:pt>
                <c:pt idx="30">
                  <c:v>44228</c:v>
                </c:pt>
                <c:pt idx="31">
                  <c:v>44197</c:v>
                </c:pt>
                <c:pt idx="32">
                  <c:v>44166</c:v>
                </c:pt>
                <c:pt idx="33">
                  <c:v>44136</c:v>
                </c:pt>
                <c:pt idx="34">
                  <c:v>44105</c:v>
                </c:pt>
                <c:pt idx="35">
                  <c:v>44075</c:v>
                </c:pt>
                <c:pt idx="36">
                  <c:v>44044</c:v>
                </c:pt>
                <c:pt idx="37">
                  <c:v>44013</c:v>
                </c:pt>
                <c:pt idx="38">
                  <c:v>43983</c:v>
                </c:pt>
                <c:pt idx="39">
                  <c:v>43952</c:v>
                </c:pt>
                <c:pt idx="40">
                  <c:v>43922</c:v>
                </c:pt>
                <c:pt idx="41">
                  <c:v>43891</c:v>
                </c:pt>
                <c:pt idx="42">
                  <c:v>43862</c:v>
                </c:pt>
                <c:pt idx="43">
                  <c:v>43831</c:v>
                </c:pt>
                <c:pt idx="44">
                  <c:v>43800</c:v>
                </c:pt>
                <c:pt idx="45">
                  <c:v>43770</c:v>
                </c:pt>
                <c:pt idx="46">
                  <c:v>43739</c:v>
                </c:pt>
                <c:pt idx="47">
                  <c:v>43709</c:v>
                </c:pt>
                <c:pt idx="48">
                  <c:v>43678</c:v>
                </c:pt>
                <c:pt idx="49">
                  <c:v>43647</c:v>
                </c:pt>
                <c:pt idx="50">
                  <c:v>43617</c:v>
                </c:pt>
                <c:pt idx="51">
                  <c:v>43586</c:v>
                </c:pt>
                <c:pt idx="52">
                  <c:v>43556</c:v>
                </c:pt>
                <c:pt idx="53">
                  <c:v>43525</c:v>
                </c:pt>
                <c:pt idx="54">
                  <c:v>43497</c:v>
                </c:pt>
                <c:pt idx="55">
                  <c:v>43466</c:v>
                </c:pt>
                <c:pt idx="56">
                  <c:v>43435</c:v>
                </c:pt>
                <c:pt idx="57">
                  <c:v>43405</c:v>
                </c:pt>
                <c:pt idx="58">
                  <c:v>43374</c:v>
                </c:pt>
                <c:pt idx="59">
                  <c:v>43344</c:v>
                </c:pt>
                <c:pt idx="60">
                  <c:v>43313</c:v>
                </c:pt>
                <c:pt idx="61">
                  <c:v>43282</c:v>
                </c:pt>
                <c:pt idx="62">
                  <c:v>43252</c:v>
                </c:pt>
                <c:pt idx="63">
                  <c:v>43221</c:v>
                </c:pt>
                <c:pt idx="64">
                  <c:v>43191</c:v>
                </c:pt>
                <c:pt idx="65">
                  <c:v>43160</c:v>
                </c:pt>
                <c:pt idx="66">
                  <c:v>43132</c:v>
                </c:pt>
                <c:pt idx="67">
                  <c:v>43101</c:v>
                </c:pt>
                <c:pt idx="68">
                  <c:v>43070</c:v>
                </c:pt>
                <c:pt idx="69">
                  <c:v>43040</c:v>
                </c:pt>
                <c:pt idx="70">
                  <c:v>43009</c:v>
                </c:pt>
                <c:pt idx="71">
                  <c:v>42979</c:v>
                </c:pt>
                <c:pt idx="72">
                  <c:v>42948</c:v>
                </c:pt>
                <c:pt idx="73">
                  <c:v>42917</c:v>
                </c:pt>
                <c:pt idx="74">
                  <c:v>42887</c:v>
                </c:pt>
                <c:pt idx="75">
                  <c:v>42856</c:v>
                </c:pt>
                <c:pt idx="76">
                  <c:v>42826</c:v>
                </c:pt>
                <c:pt idx="77">
                  <c:v>42795</c:v>
                </c:pt>
                <c:pt idx="78">
                  <c:v>42767</c:v>
                </c:pt>
                <c:pt idx="79">
                  <c:v>42736</c:v>
                </c:pt>
                <c:pt idx="80">
                  <c:v>42705</c:v>
                </c:pt>
                <c:pt idx="81">
                  <c:v>42675</c:v>
                </c:pt>
                <c:pt idx="82">
                  <c:v>42644</c:v>
                </c:pt>
                <c:pt idx="83">
                  <c:v>42614</c:v>
                </c:pt>
                <c:pt idx="84">
                  <c:v>42583</c:v>
                </c:pt>
                <c:pt idx="85">
                  <c:v>42552</c:v>
                </c:pt>
                <c:pt idx="86">
                  <c:v>42522</c:v>
                </c:pt>
                <c:pt idx="87">
                  <c:v>42491</c:v>
                </c:pt>
                <c:pt idx="88">
                  <c:v>42461</c:v>
                </c:pt>
                <c:pt idx="89">
                  <c:v>42430</c:v>
                </c:pt>
                <c:pt idx="90">
                  <c:v>42401</c:v>
                </c:pt>
                <c:pt idx="91">
                  <c:v>42370</c:v>
                </c:pt>
                <c:pt idx="92">
                  <c:v>42339</c:v>
                </c:pt>
                <c:pt idx="93">
                  <c:v>42309</c:v>
                </c:pt>
                <c:pt idx="94">
                  <c:v>42278</c:v>
                </c:pt>
                <c:pt idx="95">
                  <c:v>42248</c:v>
                </c:pt>
                <c:pt idx="96">
                  <c:v>42217</c:v>
                </c:pt>
                <c:pt idx="97">
                  <c:v>42186</c:v>
                </c:pt>
                <c:pt idx="98">
                  <c:v>42156</c:v>
                </c:pt>
                <c:pt idx="99">
                  <c:v>42125</c:v>
                </c:pt>
                <c:pt idx="100">
                  <c:v>42095</c:v>
                </c:pt>
                <c:pt idx="101">
                  <c:v>42064</c:v>
                </c:pt>
                <c:pt idx="102">
                  <c:v>42036</c:v>
                </c:pt>
                <c:pt idx="103">
                  <c:v>42005</c:v>
                </c:pt>
                <c:pt idx="104">
                  <c:v>41974</c:v>
                </c:pt>
                <c:pt idx="105">
                  <c:v>41944</c:v>
                </c:pt>
                <c:pt idx="106">
                  <c:v>41913</c:v>
                </c:pt>
                <c:pt idx="107">
                  <c:v>41883</c:v>
                </c:pt>
                <c:pt idx="108">
                  <c:v>41852</c:v>
                </c:pt>
                <c:pt idx="109">
                  <c:v>41821</c:v>
                </c:pt>
                <c:pt idx="110">
                  <c:v>41791</c:v>
                </c:pt>
                <c:pt idx="111">
                  <c:v>41760</c:v>
                </c:pt>
                <c:pt idx="112">
                  <c:v>41730</c:v>
                </c:pt>
                <c:pt idx="113">
                  <c:v>41699</c:v>
                </c:pt>
                <c:pt idx="114">
                  <c:v>41671</c:v>
                </c:pt>
                <c:pt idx="115">
                  <c:v>41640</c:v>
                </c:pt>
                <c:pt idx="116">
                  <c:v>41609</c:v>
                </c:pt>
                <c:pt idx="117">
                  <c:v>41579</c:v>
                </c:pt>
                <c:pt idx="118">
                  <c:v>41548</c:v>
                </c:pt>
                <c:pt idx="119">
                  <c:v>41518</c:v>
                </c:pt>
                <c:pt idx="120">
                  <c:v>41487</c:v>
                </c:pt>
                <c:pt idx="121">
                  <c:v>41456</c:v>
                </c:pt>
                <c:pt idx="122">
                  <c:v>41426</c:v>
                </c:pt>
                <c:pt idx="123">
                  <c:v>41395</c:v>
                </c:pt>
                <c:pt idx="124">
                  <c:v>41365</c:v>
                </c:pt>
                <c:pt idx="125">
                  <c:v>41334</c:v>
                </c:pt>
                <c:pt idx="126">
                  <c:v>41306</c:v>
                </c:pt>
                <c:pt idx="127">
                  <c:v>41275</c:v>
                </c:pt>
                <c:pt idx="128">
                  <c:v>41244</c:v>
                </c:pt>
                <c:pt idx="129">
                  <c:v>41214</c:v>
                </c:pt>
                <c:pt idx="130">
                  <c:v>41183</c:v>
                </c:pt>
                <c:pt idx="131">
                  <c:v>41153</c:v>
                </c:pt>
                <c:pt idx="132">
                  <c:v>41122</c:v>
                </c:pt>
                <c:pt idx="133">
                  <c:v>41091</c:v>
                </c:pt>
                <c:pt idx="134">
                  <c:v>41061</c:v>
                </c:pt>
                <c:pt idx="135">
                  <c:v>41030</c:v>
                </c:pt>
                <c:pt idx="136">
                  <c:v>41000</c:v>
                </c:pt>
                <c:pt idx="137">
                  <c:v>40969</c:v>
                </c:pt>
                <c:pt idx="138">
                  <c:v>40940</c:v>
                </c:pt>
                <c:pt idx="139">
                  <c:v>40909</c:v>
                </c:pt>
                <c:pt idx="140">
                  <c:v>40878</c:v>
                </c:pt>
                <c:pt idx="141">
                  <c:v>40848</c:v>
                </c:pt>
                <c:pt idx="142">
                  <c:v>40817</c:v>
                </c:pt>
                <c:pt idx="143">
                  <c:v>40787</c:v>
                </c:pt>
                <c:pt idx="144">
                  <c:v>40756</c:v>
                </c:pt>
                <c:pt idx="145">
                  <c:v>40725</c:v>
                </c:pt>
                <c:pt idx="146">
                  <c:v>40695</c:v>
                </c:pt>
                <c:pt idx="147">
                  <c:v>40664</c:v>
                </c:pt>
                <c:pt idx="148">
                  <c:v>40634</c:v>
                </c:pt>
                <c:pt idx="149">
                  <c:v>40603</c:v>
                </c:pt>
                <c:pt idx="150">
                  <c:v>40575</c:v>
                </c:pt>
                <c:pt idx="151">
                  <c:v>40544</c:v>
                </c:pt>
              </c:numCache>
            </c:numRef>
          </c:cat>
          <c:val>
            <c:numRef>
              <c:f>Arbeitsmarkt_Arbeitslosigkeit!$W$8:$W$169</c:f>
              <c:numCache>
                <c:formatCode>#,##0.0;\-#,##0.0;\-</c:formatCode>
                <c:ptCount val="162"/>
                <c:pt idx="0">
                  <c:v>141.4</c:v>
                </c:pt>
                <c:pt idx="1">
                  <c:v>148.5</c:v>
                </c:pt>
                <c:pt idx="2">
                  <c:v>146.9</c:v>
                </c:pt>
                <c:pt idx="3">
                  <c:v>192.1</c:v>
                </c:pt>
                <c:pt idx="4">
                  <c:v>284.10000000000002</c:v>
                </c:pt>
                <c:pt idx="5">
                  <c:v>276.5</c:v>
                </c:pt>
                <c:pt idx="6">
                  <c:v>231.6</c:v>
                </c:pt>
                <c:pt idx="7">
                  <c:v>192.2</c:v>
                </c:pt>
                <c:pt idx="8">
                  <c:v>153.9</c:v>
                </c:pt>
                <c:pt idx="9">
                  <c:v>124.3</c:v>
                </c:pt>
                <c:pt idx="10">
                  <c:v>117</c:v>
                </c:pt>
                <c:pt idx="11">
                  <c:v>65.400000000000006</c:v>
                </c:pt>
                <c:pt idx="12">
                  <c:v>20.9</c:v>
                </c:pt>
                <c:pt idx="13">
                  <c:v>-31.1</c:v>
                </c:pt>
                <c:pt idx="14">
                  <c:v>-120.1</c:v>
                </c:pt>
                <c:pt idx="15">
                  <c:v>-250.9</c:v>
                </c:pt>
                <c:pt idx="16">
                  <c:v>-427.5</c:v>
                </c:pt>
                <c:pt idx="17">
                  <c:v>-462</c:v>
                </c:pt>
                <c:pt idx="18">
                  <c:v>-465.3</c:v>
                </c:pt>
                <c:pt idx="19">
                  <c:v>-476.5</c:v>
                </c:pt>
                <c:pt idx="20">
                  <c:v>-438.5</c:v>
                </c:pt>
                <c:pt idx="21">
                  <c:v>-377.7</c:v>
                </c:pt>
                <c:pt idx="22">
                  <c:v>-382.1</c:v>
                </c:pt>
                <c:pt idx="23">
                  <c:v>-382.9</c:v>
                </c:pt>
                <c:pt idx="24">
                  <c:v>-382.4</c:v>
                </c:pt>
                <c:pt idx="25">
                  <c:v>-377</c:v>
                </c:pt>
                <c:pt idx="26">
                  <c:v>-319.7</c:v>
                </c:pt>
                <c:pt idx="27">
                  <c:v>-239.5</c:v>
                </c:pt>
                <c:pt idx="28">
                  <c:v>-125.8</c:v>
                </c:pt>
                <c:pt idx="29">
                  <c:v>127.5</c:v>
                </c:pt>
                <c:pt idx="30">
                  <c:v>492.1</c:v>
                </c:pt>
                <c:pt idx="31">
                  <c:v>508.8</c:v>
                </c:pt>
                <c:pt idx="32">
                  <c:v>475.1</c:v>
                </c:pt>
                <c:pt idx="33">
                  <c:v>480.1</c:v>
                </c:pt>
                <c:pt idx="34">
                  <c:v>519.1</c:v>
                </c:pt>
                <c:pt idx="35">
                  <c:v>555.70000000000005</c:v>
                </c:pt>
                <c:pt idx="36">
                  <c:v>613.1</c:v>
                </c:pt>
                <c:pt idx="37">
                  <c:v>636.1</c:v>
                </c:pt>
                <c:pt idx="38">
                  <c:v>634.5</c:v>
                </c:pt>
                <c:pt idx="39">
                  <c:v>637.1</c:v>
                </c:pt>
                <c:pt idx="40">
                  <c:v>577</c:v>
                </c:pt>
                <c:pt idx="41">
                  <c:v>414.9</c:v>
                </c:pt>
                <c:pt idx="42">
                  <c:v>34.200000000000003</c:v>
                </c:pt>
                <c:pt idx="43">
                  <c:v>22.9</c:v>
                </c:pt>
                <c:pt idx="44">
                  <c:v>19.899999999999999</c:v>
                </c:pt>
                <c:pt idx="45">
                  <c:v>17.600000000000001</c:v>
                </c:pt>
                <c:pt idx="46">
                  <c:v>-6.1</c:v>
                </c:pt>
                <c:pt idx="47">
                  <c:v>0.2</c:v>
                </c:pt>
                <c:pt idx="48">
                  <c:v>-22.4</c:v>
                </c:pt>
                <c:pt idx="49">
                  <c:v>-31.5</c:v>
                </c:pt>
                <c:pt idx="50">
                  <c:v>-49.3</c:v>
                </c:pt>
                <c:pt idx="51">
                  <c:v>-59.5</c:v>
                </c:pt>
                <c:pt idx="52">
                  <c:v>-79.5</c:v>
                </c:pt>
                <c:pt idx="53">
                  <c:v>-154.9</c:v>
                </c:pt>
                <c:pt idx="54">
                  <c:v>-157</c:v>
                </c:pt>
                <c:pt idx="55">
                  <c:v>-173.2</c:v>
                </c:pt>
                <c:pt idx="56">
                  <c:v>-164.7</c:v>
                </c:pt>
                <c:pt idx="57">
                  <c:v>-175.4</c:v>
                </c:pt>
                <c:pt idx="58">
                  <c:v>-182.3</c:v>
                </c:pt>
                <c:pt idx="59">
                  <c:v>-184.9</c:v>
                </c:pt>
                <c:pt idx="60">
                  <c:v>-192.4</c:v>
                </c:pt>
                <c:pt idx="61">
                  <c:v>-194</c:v>
                </c:pt>
                <c:pt idx="62">
                  <c:v>-192.9</c:v>
                </c:pt>
                <c:pt idx="63">
                  <c:v>-196.9</c:v>
                </c:pt>
                <c:pt idx="64">
                  <c:v>-182.2</c:v>
                </c:pt>
                <c:pt idx="65">
                  <c:v>-184.9</c:v>
                </c:pt>
                <c:pt idx="66">
                  <c:v>-204</c:v>
                </c:pt>
                <c:pt idx="67">
                  <c:v>-216.2</c:v>
                </c:pt>
                <c:pt idx="68">
                  <c:v>-207.1</c:v>
                </c:pt>
                <c:pt idx="69">
                  <c:v>-183.3</c:v>
                </c:pt>
                <c:pt idx="70">
                  <c:v>-163.6</c:v>
                </c:pt>
                <c:pt idx="71">
                  <c:v>-151.19999999999999</c:v>
                </c:pt>
                <c:pt idx="72">
                  <c:v>-158.69999999999999</c:v>
                </c:pt>
                <c:pt idx="73">
                  <c:v>-139.4</c:v>
                </c:pt>
                <c:pt idx="74">
                  <c:v>-143.4</c:v>
                </c:pt>
                <c:pt idx="75">
                  <c:v>-141.6</c:v>
                </c:pt>
                <c:pt idx="76">
                  <c:v>-166.3</c:v>
                </c:pt>
                <c:pt idx="77">
                  <c:v>-175.3</c:v>
                </c:pt>
                <c:pt idx="78">
                  <c:v>-182.8</c:v>
                </c:pt>
                <c:pt idx="79">
                  <c:v>-149.1</c:v>
                </c:pt>
                <c:pt idx="80">
                  <c:v>-143</c:v>
                </c:pt>
                <c:pt idx="81">
                  <c:v>-113.1</c:v>
                </c:pt>
                <c:pt idx="82">
                  <c:v>-101.2</c:v>
                </c:pt>
                <c:pt idx="83">
                  <c:v>-109.3</c:v>
                </c:pt>
                <c:pt idx="84">
                  <c:v>-100.4</c:v>
                </c:pt>
                <c:pt idx="85">
                  <c:v>-111.3</c:v>
                </c:pt>
                <c:pt idx="86">
                  <c:v>-111.6</c:v>
                </c:pt>
                <c:pt idx="87">
                  <c:v>-97</c:v>
                </c:pt>
                <c:pt idx="88">
                  <c:v>-97.7</c:v>
                </c:pt>
                <c:pt idx="89">
                  <c:v>-99</c:v>
                </c:pt>
                <c:pt idx="90">
                  <c:v>-86.6</c:v>
                </c:pt>
                <c:pt idx="91">
                  <c:v>-105.8</c:v>
                </c:pt>
                <c:pt idx="92">
                  <c:v>-111.2</c:v>
                </c:pt>
                <c:pt idx="93">
                  <c:v>-82.1</c:v>
                </c:pt>
                <c:pt idx="94">
                  <c:v>-83.7</c:v>
                </c:pt>
                <c:pt idx="95">
                  <c:v>-83.5</c:v>
                </c:pt>
                <c:pt idx="96">
                  <c:v>-99.8</c:v>
                </c:pt>
                <c:pt idx="97">
                  <c:v>-106.2</c:v>
                </c:pt>
                <c:pt idx="98">
                  <c:v>-98.7</c:v>
                </c:pt>
                <c:pt idx="99">
                  <c:v>-121.6</c:v>
                </c:pt>
                <c:pt idx="100">
                  <c:v>-120.3</c:v>
                </c:pt>
                <c:pt idx="101">
                  <c:v>-100.5</c:v>
                </c:pt>
                <c:pt idx="102">
                  <c:v>-123.2</c:v>
                </c:pt>
                <c:pt idx="103">
                  <c:v>-120.9</c:v>
                </c:pt>
                <c:pt idx="104">
                  <c:v>-104.2</c:v>
                </c:pt>
                <c:pt idx="105">
                  <c:v>-110.3</c:v>
                </c:pt>
                <c:pt idx="106">
                  <c:v>-89.3</c:v>
                </c:pt>
                <c:pt idx="107">
                  <c:v>-68.400000000000006</c:v>
                </c:pt>
                <c:pt idx="108">
                  <c:v>-41.1</c:v>
                </c:pt>
                <c:pt idx="109">
                  <c:v>-43.9</c:v>
                </c:pt>
                <c:pt idx="110">
                  <c:v>-42.7</c:v>
                </c:pt>
                <c:pt idx="111">
                  <c:v>-31.9</c:v>
                </c:pt>
                <c:pt idx="112">
                  <c:v>-54.9</c:v>
                </c:pt>
                <c:pt idx="113">
                  <c:v>-76.900000000000006</c:v>
                </c:pt>
                <c:pt idx="114">
                  <c:v>-43.1</c:v>
                </c:pt>
                <c:pt idx="115">
                  <c:v>-18.399999999999999</c:v>
                </c:pt>
                <c:pt idx="116">
                  <c:v>-2.4</c:v>
                </c:pt>
                <c:pt idx="117">
                  <c:v>34</c:v>
                </c:pt>
                <c:pt idx="118">
                  <c:v>54.7</c:v>
                </c:pt>
                <c:pt idx="119">
                  <c:v>47.8</c:v>
                </c:pt>
                <c:pt idx="120">
                  <c:v>60.7</c:v>
                </c:pt>
                <c:pt idx="121">
                  <c:v>40.6</c:v>
                </c:pt>
                <c:pt idx="122">
                  <c:v>38.1</c:v>
                </c:pt>
                <c:pt idx="123">
                  <c:v>55.6</c:v>
                </c:pt>
                <c:pt idx="124">
                  <c:v>81.599999999999994</c:v>
                </c:pt>
                <c:pt idx="125">
                  <c:v>56.7</c:v>
                </c:pt>
                <c:pt idx="126">
                  <c:v>69.400000000000006</c:v>
                </c:pt>
                <c:pt idx="127">
                  <c:v>45.8</c:v>
                </c:pt>
                <c:pt idx="128">
                  <c:v>53.5</c:v>
                </c:pt>
                <c:pt idx="129">
                  <c:v>58.8</c:v>
                </c:pt>
                <c:pt idx="130">
                  <c:v>37.700000000000003</c:v>
                </c:pt>
                <c:pt idx="131">
                  <c:v>15.7</c:v>
                </c:pt>
                <c:pt idx="132">
                  <c:v>-8.1</c:v>
                </c:pt>
                <c:pt idx="133">
                  <c:v>-40.4</c:v>
                </c:pt>
                <c:pt idx="134">
                  <c:v>-64</c:v>
                </c:pt>
                <c:pt idx="135">
                  <c:v>-84.9</c:v>
                </c:pt>
                <c:pt idx="136">
                  <c:v>-105.4</c:v>
                </c:pt>
                <c:pt idx="137">
                  <c:v>-115</c:v>
                </c:pt>
                <c:pt idx="138">
                  <c:v>-182.8</c:v>
                </c:pt>
                <c:pt idx="139">
                  <c:v>-202.8</c:v>
                </c:pt>
                <c:pt idx="140">
                  <c:v>-261.3</c:v>
                </c:pt>
                <c:pt idx="141">
                  <c:v>-230.6</c:v>
                </c:pt>
                <c:pt idx="142">
                  <c:v>-213.2</c:v>
                </c:pt>
                <c:pt idx="143">
                  <c:v>-203.4</c:v>
                </c:pt>
                <c:pt idx="144">
                  <c:v>-230.5</c:v>
                </c:pt>
                <c:pt idx="145">
                  <c:v>-237.7</c:v>
                </c:pt>
                <c:pt idx="146">
                  <c:v>-247</c:v>
                </c:pt>
                <c:pt idx="147">
                  <c:v>-254.6</c:v>
                </c:pt>
                <c:pt idx="148">
                  <c:v>-275.7</c:v>
                </c:pt>
                <c:pt idx="149">
                  <c:v>-321.60000000000002</c:v>
                </c:pt>
                <c:pt idx="150">
                  <c:v>-349.3</c:v>
                </c:pt>
                <c:pt idx="151">
                  <c:v>-322.10000000000002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B-4031-B0A3-A02BFFC1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0053536"/>
        <c:axId val="82892896"/>
      </c:barChart>
      <c:lineChart>
        <c:grouping val="standard"/>
        <c:varyColors val="0"/>
        <c:ser>
          <c:idx val="0"/>
          <c:order val="0"/>
          <c:tx>
            <c:strRef>
              <c:f>Arbeitsmarkt_Arbeitslosigkeit!$V$7</c:f>
              <c:strCache>
                <c:ptCount val="1"/>
                <c:pt idx="0">
                  <c:v>Arbeitslosenquote (in 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Arbeitsmarkt_Arbeitslosigkeit!$U$8:$U$169</c:f>
              <c:numCache>
                <c:formatCode>[$-407]mmm/\ yy;@</c:formatCode>
                <c:ptCount val="162"/>
                <c:pt idx="0">
                  <c:v>45139</c:v>
                </c:pt>
                <c:pt idx="1">
                  <c:v>45108</c:v>
                </c:pt>
                <c:pt idx="2">
                  <c:v>45078</c:v>
                </c:pt>
                <c:pt idx="3">
                  <c:v>45047</c:v>
                </c:pt>
                <c:pt idx="4">
                  <c:v>45017</c:v>
                </c:pt>
                <c:pt idx="5">
                  <c:v>44986</c:v>
                </c:pt>
                <c:pt idx="6">
                  <c:v>44958</c:v>
                </c:pt>
                <c:pt idx="7">
                  <c:v>44927</c:v>
                </c:pt>
                <c:pt idx="8">
                  <c:v>44896</c:v>
                </c:pt>
                <c:pt idx="9">
                  <c:v>44866</c:v>
                </c:pt>
                <c:pt idx="10">
                  <c:v>44835</c:v>
                </c:pt>
                <c:pt idx="11">
                  <c:v>44805</c:v>
                </c:pt>
                <c:pt idx="12">
                  <c:v>44774</c:v>
                </c:pt>
                <c:pt idx="13">
                  <c:v>44743</c:v>
                </c:pt>
                <c:pt idx="14">
                  <c:v>44713</c:v>
                </c:pt>
                <c:pt idx="15">
                  <c:v>44682</c:v>
                </c:pt>
                <c:pt idx="16">
                  <c:v>44652</c:v>
                </c:pt>
                <c:pt idx="17">
                  <c:v>44621</c:v>
                </c:pt>
                <c:pt idx="18">
                  <c:v>44593</c:v>
                </c:pt>
                <c:pt idx="19">
                  <c:v>44562</c:v>
                </c:pt>
                <c:pt idx="20">
                  <c:v>44531</c:v>
                </c:pt>
                <c:pt idx="21">
                  <c:v>44501</c:v>
                </c:pt>
                <c:pt idx="22">
                  <c:v>44470</c:v>
                </c:pt>
                <c:pt idx="23">
                  <c:v>44440</c:v>
                </c:pt>
                <c:pt idx="24">
                  <c:v>44409</c:v>
                </c:pt>
                <c:pt idx="25">
                  <c:v>44378</c:v>
                </c:pt>
                <c:pt idx="26">
                  <c:v>44348</c:v>
                </c:pt>
                <c:pt idx="27">
                  <c:v>44317</c:v>
                </c:pt>
                <c:pt idx="28">
                  <c:v>44287</c:v>
                </c:pt>
                <c:pt idx="29">
                  <c:v>44256</c:v>
                </c:pt>
                <c:pt idx="30">
                  <c:v>44228</c:v>
                </c:pt>
                <c:pt idx="31">
                  <c:v>44197</c:v>
                </c:pt>
                <c:pt idx="32">
                  <c:v>44166</c:v>
                </c:pt>
                <c:pt idx="33">
                  <c:v>44136</c:v>
                </c:pt>
                <c:pt idx="34">
                  <c:v>44105</c:v>
                </c:pt>
                <c:pt idx="35">
                  <c:v>44075</c:v>
                </c:pt>
                <c:pt idx="36">
                  <c:v>44044</c:v>
                </c:pt>
                <c:pt idx="37">
                  <c:v>44013</c:v>
                </c:pt>
                <c:pt idx="38">
                  <c:v>43983</c:v>
                </c:pt>
                <c:pt idx="39">
                  <c:v>43952</c:v>
                </c:pt>
                <c:pt idx="40">
                  <c:v>43922</c:v>
                </c:pt>
                <c:pt idx="41">
                  <c:v>43891</c:v>
                </c:pt>
                <c:pt idx="42">
                  <c:v>43862</c:v>
                </c:pt>
                <c:pt idx="43">
                  <c:v>43831</c:v>
                </c:pt>
                <c:pt idx="44">
                  <c:v>43800</c:v>
                </c:pt>
                <c:pt idx="45">
                  <c:v>43770</c:v>
                </c:pt>
                <c:pt idx="46">
                  <c:v>43739</c:v>
                </c:pt>
                <c:pt idx="47">
                  <c:v>43709</c:v>
                </c:pt>
                <c:pt idx="48">
                  <c:v>43678</c:v>
                </c:pt>
                <c:pt idx="49">
                  <c:v>43647</c:v>
                </c:pt>
                <c:pt idx="50">
                  <c:v>43617</c:v>
                </c:pt>
                <c:pt idx="51">
                  <c:v>43586</c:v>
                </c:pt>
                <c:pt idx="52">
                  <c:v>43556</c:v>
                </c:pt>
                <c:pt idx="53">
                  <c:v>43525</c:v>
                </c:pt>
                <c:pt idx="54">
                  <c:v>43497</c:v>
                </c:pt>
                <c:pt idx="55">
                  <c:v>43466</c:v>
                </c:pt>
                <c:pt idx="56">
                  <c:v>43435</c:v>
                </c:pt>
                <c:pt idx="57">
                  <c:v>43405</c:v>
                </c:pt>
                <c:pt idx="58">
                  <c:v>43374</c:v>
                </c:pt>
                <c:pt idx="59">
                  <c:v>43344</c:v>
                </c:pt>
                <c:pt idx="60">
                  <c:v>43313</c:v>
                </c:pt>
                <c:pt idx="61">
                  <c:v>43282</c:v>
                </c:pt>
                <c:pt idx="62">
                  <c:v>43252</c:v>
                </c:pt>
                <c:pt idx="63">
                  <c:v>43221</c:v>
                </c:pt>
                <c:pt idx="64">
                  <c:v>43191</c:v>
                </c:pt>
                <c:pt idx="65">
                  <c:v>43160</c:v>
                </c:pt>
                <c:pt idx="66">
                  <c:v>43132</c:v>
                </c:pt>
                <c:pt idx="67">
                  <c:v>43101</c:v>
                </c:pt>
                <c:pt idx="68">
                  <c:v>43070</c:v>
                </c:pt>
                <c:pt idx="69">
                  <c:v>43040</c:v>
                </c:pt>
                <c:pt idx="70">
                  <c:v>43009</c:v>
                </c:pt>
                <c:pt idx="71">
                  <c:v>42979</c:v>
                </c:pt>
                <c:pt idx="72">
                  <c:v>42948</c:v>
                </c:pt>
                <c:pt idx="73">
                  <c:v>42917</c:v>
                </c:pt>
                <c:pt idx="74">
                  <c:v>42887</c:v>
                </c:pt>
                <c:pt idx="75">
                  <c:v>42856</c:v>
                </c:pt>
                <c:pt idx="76">
                  <c:v>42826</c:v>
                </c:pt>
                <c:pt idx="77">
                  <c:v>42795</c:v>
                </c:pt>
                <c:pt idx="78">
                  <c:v>42767</c:v>
                </c:pt>
                <c:pt idx="79">
                  <c:v>42736</c:v>
                </c:pt>
                <c:pt idx="80">
                  <c:v>42705</c:v>
                </c:pt>
                <c:pt idx="81">
                  <c:v>42675</c:v>
                </c:pt>
                <c:pt idx="82">
                  <c:v>42644</c:v>
                </c:pt>
                <c:pt idx="83">
                  <c:v>42614</c:v>
                </c:pt>
                <c:pt idx="84">
                  <c:v>42583</c:v>
                </c:pt>
                <c:pt idx="85">
                  <c:v>42552</c:v>
                </c:pt>
                <c:pt idx="86">
                  <c:v>42522</c:v>
                </c:pt>
                <c:pt idx="87">
                  <c:v>42491</c:v>
                </c:pt>
                <c:pt idx="88">
                  <c:v>42461</c:v>
                </c:pt>
                <c:pt idx="89">
                  <c:v>42430</c:v>
                </c:pt>
                <c:pt idx="90">
                  <c:v>42401</c:v>
                </c:pt>
                <c:pt idx="91">
                  <c:v>42370</c:v>
                </c:pt>
                <c:pt idx="92">
                  <c:v>42339</c:v>
                </c:pt>
                <c:pt idx="93">
                  <c:v>42309</c:v>
                </c:pt>
                <c:pt idx="94">
                  <c:v>42278</c:v>
                </c:pt>
                <c:pt idx="95">
                  <c:v>42248</c:v>
                </c:pt>
                <c:pt idx="96">
                  <c:v>42217</c:v>
                </c:pt>
                <c:pt idx="97">
                  <c:v>42186</c:v>
                </c:pt>
                <c:pt idx="98">
                  <c:v>42156</c:v>
                </c:pt>
                <c:pt idx="99">
                  <c:v>42125</c:v>
                </c:pt>
                <c:pt idx="100">
                  <c:v>42095</c:v>
                </c:pt>
                <c:pt idx="101">
                  <c:v>42064</c:v>
                </c:pt>
                <c:pt idx="102">
                  <c:v>42036</c:v>
                </c:pt>
                <c:pt idx="103">
                  <c:v>42005</c:v>
                </c:pt>
                <c:pt idx="104">
                  <c:v>41974</c:v>
                </c:pt>
                <c:pt idx="105">
                  <c:v>41944</c:v>
                </c:pt>
                <c:pt idx="106">
                  <c:v>41913</c:v>
                </c:pt>
                <c:pt idx="107">
                  <c:v>41883</c:v>
                </c:pt>
                <c:pt idx="108">
                  <c:v>41852</c:v>
                </c:pt>
                <c:pt idx="109">
                  <c:v>41821</c:v>
                </c:pt>
                <c:pt idx="110">
                  <c:v>41791</c:v>
                </c:pt>
                <c:pt idx="111">
                  <c:v>41760</c:v>
                </c:pt>
                <c:pt idx="112">
                  <c:v>41730</c:v>
                </c:pt>
                <c:pt idx="113">
                  <c:v>41699</c:v>
                </c:pt>
                <c:pt idx="114">
                  <c:v>41671</c:v>
                </c:pt>
                <c:pt idx="115">
                  <c:v>41640</c:v>
                </c:pt>
                <c:pt idx="116">
                  <c:v>41609</c:v>
                </c:pt>
                <c:pt idx="117">
                  <c:v>41579</c:v>
                </c:pt>
                <c:pt idx="118">
                  <c:v>41548</c:v>
                </c:pt>
                <c:pt idx="119">
                  <c:v>41518</c:v>
                </c:pt>
                <c:pt idx="120">
                  <c:v>41487</c:v>
                </c:pt>
                <c:pt idx="121">
                  <c:v>41456</c:v>
                </c:pt>
                <c:pt idx="122">
                  <c:v>41426</c:v>
                </c:pt>
                <c:pt idx="123">
                  <c:v>41395</c:v>
                </c:pt>
                <c:pt idx="124">
                  <c:v>41365</c:v>
                </c:pt>
                <c:pt idx="125">
                  <c:v>41334</c:v>
                </c:pt>
                <c:pt idx="126">
                  <c:v>41306</c:v>
                </c:pt>
                <c:pt idx="127">
                  <c:v>41275</c:v>
                </c:pt>
                <c:pt idx="128">
                  <c:v>41244</c:v>
                </c:pt>
                <c:pt idx="129">
                  <c:v>41214</c:v>
                </c:pt>
                <c:pt idx="130">
                  <c:v>41183</c:v>
                </c:pt>
                <c:pt idx="131">
                  <c:v>41153</c:v>
                </c:pt>
                <c:pt idx="132">
                  <c:v>41122</c:v>
                </c:pt>
                <c:pt idx="133">
                  <c:v>41091</c:v>
                </c:pt>
                <c:pt idx="134">
                  <c:v>41061</c:v>
                </c:pt>
                <c:pt idx="135">
                  <c:v>41030</c:v>
                </c:pt>
                <c:pt idx="136">
                  <c:v>41000</c:v>
                </c:pt>
                <c:pt idx="137">
                  <c:v>40969</c:v>
                </c:pt>
                <c:pt idx="138">
                  <c:v>40940</c:v>
                </c:pt>
                <c:pt idx="139">
                  <c:v>40909</c:v>
                </c:pt>
                <c:pt idx="140">
                  <c:v>40878</c:v>
                </c:pt>
                <c:pt idx="141">
                  <c:v>40848</c:v>
                </c:pt>
                <c:pt idx="142">
                  <c:v>40817</c:v>
                </c:pt>
                <c:pt idx="143">
                  <c:v>40787</c:v>
                </c:pt>
                <c:pt idx="144">
                  <c:v>40756</c:v>
                </c:pt>
                <c:pt idx="145">
                  <c:v>40725</c:v>
                </c:pt>
                <c:pt idx="146">
                  <c:v>40695</c:v>
                </c:pt>
                <c:pt idx="147">
                  <c:v>40664</c:v>
                </c:pt>
                <c:pt idx="148">
                  <c:v>40634</c:v>
                </c:pt>
                <c:pt idx="149">
                  <c:v>40603</c:v>
                </c:pt>
                <c:pt idx="150">
                  <c:v>40575</c:v>
                </c:pt>
                <c:pt idx="151">
                  <c:v>40544</c:v>
                </c:pt>
              </c:numCache>
            </c:numRef>
          </c:cat>
          <c:val>
            <c:numRef>
              <c:f>Arbeitsmarkt_Arbeitslosigkeit!$V$8:$V$169</c:f>
              <c:numCache>
                <c:formatCode>#,##0.0</c:formatCode>
                <c:ptCount val="162"/>
                <c:pt idx="0">
                  <c:v>2645.7</c:v>
                </c:pt>
                <c:pt idx="1">
                  <c:v>2630.3</c:v>
                </c:pt>
                <c:pt idx="2">
                  <c:v>2615.5</c:v>
                </c:pt>
                <c:pt idx="3">
                  <c:v>2602.4</c:v>
                </c:pt>
                <c:pt idx="4">
                  <c:v>2590.1</c:v>
                </c:pt>
                <c:pt idx="5">
                  <c:v>2577.4</c:v>
                </c:pt>
                <c:pt idx="6">
                  <c:v>2563.8000000000002</c:v>
                </c:pt>
                <c:pt idx="7">
                  <c:v>2548.6999999999998</c:v>
                </c:pt>
                <c:pt idx="8">
                  <c:v>2532.1999999999998</c:v>
                </c:pt>
                <c:pt idx="9">
                  <c:v>2514.6</c:v>
                </c:pt>
                <c:pt idx="10">
                  <c:v>2495.5</c:v>
                </c:pt>
                <c:pt idx="11">
                  <c:v>2475.3000000000002</c:v>
                </c:pt>
                <c:pt idx="12">
                  <c:v>2454.4</c:v>
                </c:pt>
                <c:pt idx="13">
                  <c:v>2433.1999999999998</c:v>
                </c:pt>
                <c:pt idx="14">
                  <c:v>2412</c:v>
                </c:pt>
                <c:pt idx="15">
                  <c:v>2391.8000000000002</c:v>
                </c:pt>
                <c:pt idx="16">
                  <c:v>2374.6999999999998</c:v>
                </c:pt>
                <c:pt idx="17">
                  <c:v>2363.6999999999998</c:v>
                </c:pt>
                <c:pt idx="18">
                  <c:v>2359.9</c:v>
                </c:pt>
                <c:pt idx="19">
                  <c:v>2363.8000000000002</c:v>
                </c:pt>
                <c:pt idx="20">
                  <c:v>2376.1999999999998</c:v>
                </c:pt>
                <c:pt idx="21">
                  <c:v>2396.8000000000002</c:v>
                </c:pt>
                <c:pt idx="22">
                  <c:v>2424.8000000000002</c:v>
                </c:pt>
                <c:pt idx="23">
                  <c:v>2459.1999999999998</c:v>
                </c:pt>
                <c:pt idx="24">
                  <c:v>2498.4</c:v>
                </c:pt>
                <c:pt idx="25">
                  <c:v>2540.8000000000002</c:v>
                </c:pt>
                <c:pt idx="26">
                  <c:v>2585.1</c:v>
                </c:pt>
                <c:pt idx="27">
                  <c:v>2630.8</c:v>
                </c:pt>
                <c:pt idx="28">
                  <c:v>2676.4</c:v>
                </c:pt>
                <c:pt idx="29">
                  <c:v>2719.2</c:v>
                </c:pt>
                <c:pt idx="30">
                  <c:v>2759.9</c:v>
                </c:pt>
                <c:pt idx="31">
                  <c:v>2796</c:v>
                </c:pt>
                <c:pt idx="32">
                  <c:v>2824.6</c:v>
                </c:pt>
                <c:pt idx="33">
                  <c:v>2844.3</c:v>
                </c:pt>
                <c:pt idx="34">
                  <c:v>2853.4</c:v>
                </c:pt>
                <c:pt idx="35">
                  <c:v>2851.4</c:v>
                </c:pt>
                <c:pt idx="36">
                  <c:v>2837.1</c:v>
                </c:pt>
                <c:pt idx="37">
                  <c:v>2810.7</c:v>
                </c:pt>
                <c:pt idx="38">
                  <c:v>2773.3</c:v>
                </c:pt>
                <c:pt idx="39">
                  <c:v>2725.7</c:v>
                </c:pt>
                <c:pt idx="40">
                  <c:v>2670.5</c:v>
                </c:pt>
                <c:pt idx="41">
                  <c:v>2610.8000000000002</c:v>
                </c:pt>
                <c:pt idx="42">
                  <c:v>2548.1999999999998</c:v>
                </c:pt>
                <c:pt idx="43">
                  <c:v>2485.6</c:v>
                </c:pt>
                <c:pt idx="44">
                  <c:v>2426.9</c:v>
                </c:pt>
                <c:pt idx="45">
                  <c:v>2374.4</c:v>
                </c:pt>
                <c:pt idx="46">
                  <c:v>2328.1999999999998</c:v>
                </c:pt>
                <c:pt idx="47">
                  <c:v>2290.5</c:v>
                </c:pt>
                <c:pt idx="48">
                  <c:v>2262.4</c:v>
                </c:pt>
                <c:pt idx="49">
                  <c:v>2244.3000000000002</c:v>
                </c:pt>
                <c:pt idx="50">
                  <c:v>2235.6</c:v>
                </c:pt>
                <c:pt idx="51">
                  <c:v>2234.3000000000002</c:v>
                </c:pt>
                <c:pt idx="52">
                  <c:v>2237.6999999999998</c:v>
                </c:pt>
                <c:pt idx="53">
                  <c:v>2244.1</c:v>
                </c:pt>
                <c:pt idx="54">
                  <c:v>2250.4</c:v>
                </c:pt>
                <c:pt idx="55">
                  <c:v>2257.3000000000002</c:v>
                </c:pt>
                <c:pt idx="56">
                  <c:v>2263.5</c:v>
                </c:pt>
                <c:pt idx="57">
                  <c:v>2268.9</c:v>
                </c:pt>
                <c:pt idx="58">
                  <c:v>2276.6</c:v>
                </c:pt>
                <c:pt idx="59">
                  <c:v>2286.3000000000002</c:v>
                </c:pt>
                <c:pt idx="60">
                  <c:v>2297.8000000000002</c:v>
                </c:pt>
                <c:pt idx="61">
                  <c:v>2311.1999999999998</c:v>
                </c:pt>
                <c:pt idx="62">
                  <c:v>2326</c:v>
                </c:pt>
                <c:pt idx="63">
                  <c:v>2342.1</c:v>
                </c:pt>
                <c:pt idx="64">
                  <c:v>2358.6999999999998</c:v>
                </c:pt>
                <c:pt idx="65">
                  <c:v>2375.5</c:v>
                </c:pt>
                <c:pt idx="66">
                  <c:v>2391.8000000000002</c:v>
                </c:pt>
                <c:pt idx="67">
                  <c:v>2407.6</c:v>
                </c:pt>
                <c:pt idx="68">
                  <c:v>2423.8000000000002</c:v>
                </c:pt>
                <c:pt idx="69">
                  <c:v>2440.5</c:v>
                </c:pt>
                <c:pt idx="70">
                  <c:v>2457.6999999999998</c:v>
                </c:pt>
                <c:pt idx="71">
                  <c:v>2475</c:v>
                </c:pt>
                <c:pt idx="72">
                  <c:v>2492.1999999999998</c:v>
                </c:pt>
                <c:pt idx="73">
                  <c:v>2509.1</c:v>
                </c:pt>
                <c:pt idx="74">
                  <c:v>2525.5</c:v>
                </c:pt>
                <c:pt idx="75">
                  <c:v>2541</c:v>
                </c:pt>
                <c:pt idx="76">
                  <c:v>2555.6</c:v>
                </c:pt>
                <c:pt idx="77">
                  <c:v>2569.1999999999998</c:v>
                </c:pt>
                <c:pt idx="78">
                  <c:v>2582.4</c:v>
                </c:pt>
                <c:pt idx="79">
                  <c:v>2595.1</c:v>
                </c:pt>
                <c:pt idx="80">
                  <c:v>2607.6999999999998</c:v>
                </c:pt>
                <c:pt idx="81">
                  <c:v>2620.6</c:v>
                </c:pt>
                <c:pt idx="82">
                  <c:v>2633.7</c:v>
                </c:pt>
                <c:pt idx="83">
                  <c:v>2647.1</c:v>
                </c:pt>
                <c:pt idx="84">
                  <c:v>2660.5</c:v>
                </c:pt>
                <c:pt idx="85">
                  <c:v>2673.3</c:v>
                </c:pt>
                <c:pt idx="86">
                  <c:v>2685.5</c:v>
                </c:pt>
                <c:pt idx="87">
                  <c:v>2697.1</c:v>
                </c:pt>
                <c:pt idx="88">
                  <c:v>2707.7</c:v>
                </c:pt>
                <c:pt idx="89">
                  <c:v>2717.4</c:v>
                </c:pt>
                <c:pt idx="90">
                  <c:v>2725.9</c:v>
                </c:pt>
                <c:pt idx="91">
                  <c:v>2733.6</c:v>
                </c:pt>
                <c:pt idx="92">
                  <c:v>2741.4</c:v>
                </c:pt>
                <c:pt idx="93">
                  <c:v>2749.5</c:v>
                </c:pt>
                <c:pt idx="94">
                  <c:v>2757.7</c:v>
                </c:pt>
                <c:pt idx="95">
                  <c:v>2766.1</c:v>
                </c:pt>
                <c:pt idx="96">
                  <c:v>2774.1</c:v>
                </c:pt>
                <c:pt idx="97">
                  <c:v>2781.9</c:v>
                </c:pt>
                <c:pt idx="98">
                  <c:v>2789.3</c:v>
                </c:pt>
                <c:pt idx="99">
                  <c:v>2796.5</c:v>
                </c:pt>
                <c:pt idx="100">
                  <c:v>2804</c:v>
                </c:pt>
                <c:pt idx="101">
                  <c:v>2811.7</c:v>
                </c:pt>
                <c:pt idx="102">
                  <c:v>2819.4</c:v>
                </c:pt>
                <c:pt idx="103">
                  <c:v>2827.7</c:v>
                </c:pt>
                <c:pt idx="104">
                  <c:v>2836.3</c:v>
                </c:pt>
                <c:pt idx="105">
                  <c:v>2845.4</c:v>
                </c:pt>
                <c:pt idx="106">
                  <c:v>2855.3</c:v>
                </c:pt>
                <c:pt idx="107">
                  <c:v>2866</c:v>
                </c:pt>
                <c:pt idx="108">
                  <c:v>2876.9</c:v>
                </c:pt>
                <c:pt idx="109">
                  <c:v>2887.5</c:v>
                </c:pt>
                <c:pt idx="110">
                  <c:v>2897.3</c:v>
                </c:pt>
                <c:pt idx="111">
                  <c:v>2906</c:v>
                </c:pt>
                <c:pt idx="112">
                  <c:v>2913.2</c:v>
                </c:pt>
                <c:pt idx="113">
                  <c:v>2919.3</c:v>
                </c:pt>
                <c:pt idx="114">
                  <c:v>2924.9</c:v>
                </c:pt>
                <c:pt idx="115">
                  <c:v>2930</c:v>
                </c:pt>
                <c:pt idx="116">
                  <c:v>2934.7</c:v>
                </c:pt>
                <c:pt idx="117">
                  <c:v>2939.3</c:v>
                </c:pt>
                <c:pt idx="118">
                  <c:v>2943.6</c:v>
                </c:pt>
                <c:pt idx="119">
                  <c:v>2947.3</c:v>
                </c:pt>
                <c:pt idx="120">
                  <c:v>2950.2</c:v>
                </c:pt>
                <c:pt idx="121">
                  <c:v>2952.1</c:v>
                </c:pt>
                <c:pt idx="122">
                  <c:v>2952.9</c:v>
                </c:pt>
                <c:pt idx="123">
                  <c:v>2952.5</c:v>
                </c:pt>
                <c:pt idx="124">
                  <c:v>2950.4</c:v>
                </c:pt>
                <c:pt idx="125">
                  <c:v>2947.1</c:v>
                </c:pt>
                <c:pt idx="126">
                  <c:v>2942.1</c:v>
                </c:pt>
                <c:pt idx="127">
                  <c:v>2936.2</c:v>
                </c:pt>
                <c:pt idx="128">
                  <c:v>2930.4</c:v>
                </c:pt>
                <c:pt idx="129">
                  <c:v>2924.5</c:v>
                </c:pt>
                <c:pt idx="130">
                  <c:v>2918.6</c:v>
                </c:pt>
                <c:pt idx="131">
                  <c:v>2912.7</c:v>
                </c:pt>
                <c:pt idx="132">
                  <c:v>2906.5</c:v>
                </c:pt>
                <c:pt idx="133">
                  <c:v>2900</c:v>
                </c:pt>
                <c:pt idx="134">
                  <c:v>2893.8</c:v>
                </c:pt>
                <c:pt idx="135">
                  <c:v>2888.1</c:v>
                </c:pt>
                <c:pt idx="136">
                  <c:v>2883.7</c:v>
                </c:pt>
                <c:pt idx="137">
                  <c:v>2880.7</c:v>
                </c:pt>
                <c:pt idx="138">
                  <c:v>2879.2</c:v>
                </c:pt>
                <c:pt idx="139">
                  <c:v>2879.2</c:v>
                </c:pt>
                <c:pt idx="140">
                  <c:v>2881.8</c:v>
                </c:pt>
                <c:pt idx="141">
                  <c:v>2887.5</c:v>
                </c:pt>
                <c:pt idx="142">
                  <c:v>2896.8</c:v>
                </c:pt>
                <c:pt idx="143">
                  <c:v>2908.9</c:v>
                </c:pt>
                <c:pt idx="144">
                  <c:v>2923.3</c:v>
                </c:pt>
                <c:pt idx="145">
                  <c:v>2939.7</c:v>
                </c:pt>
                <c:pt idx="146">
                  <c:v>2957.4</c:v>
                </c:pt>
                <c:pt idx="147">
                  <c:v>2976.2</c:v>
                </c:pt>
                <c:pt idx="148">
                  <c:v>2995.3</c:v>
                </c:pt>
                <c:pt idx="149">
                  <c:v>3014.5</c:v>
                </c:pt>
                <c:pt idx="150">
                  <c:v>3034.3</c:v>
                </c:pt>
                <c:pt idx="151">
                  <c:v>3055.2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B-4031-B0A3-A02BFFC12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46112"/>
        <c:axId val="1807840016"/>
      </c:lineChart>
      <c:dateAx>
        <c:axId val="80046112"/>
        <c:scaling>
          <c:orientation val="minMax"/>
        </c:scaling>
        <c:delete val="0"/>
        <c:axPos val="b"/>
        <c:numFmt formatCode="[$-407]mmm/\ 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07840016"/>
        <c:crosses val="autoZero"/>
        <c:auto val="1"/>
        <c:lblOffset val="100"/>
        <c:baseTimeUnit val="months"/>
      </c:dateAx>
      <c:valAx>
        <c:axId val="180784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046112"/>
        <c:crosses val="autoZero"/>
        <c:crossBetween val="between"/>
      </c:valAx>
      <c:valAx>
        <c:axId val="82892896"/>
        <c:scaling>
          <c:orientation val="minMax"/>
          <c:max val="15"/>
        </c:scaling>
        <c:delete val="0"/>
        <c:axPos val="r"/>
        <c:numFmt formatCode="#,##0.0;\-#,##0.0;\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0053536"/>
        <c:crosses val="max"/>
        <c:crossBetween val="between"/>
      </c:valAx>
      <c:dateAx>
        <c:axId val="80053536"/>
        <c:scaling>
          <c:orientation val="minMax"/>
        </c:scaling>
        <c:delete val="1"/>
        <c:axPos val="b"/>
        <c:numFmt formatCode="[$-407]mmm/\ yy;@" sourceLinked="1"/>
        <c:majorTickMark val="out"/>
        <c:minorTickMark val="none"/>
        <c:tickLblPos val="nextTo"/>
        <c:crossAx val="8289289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Insolvenzen_Branchen!$Y$26:$Y$170</c:f>
              <c:numCache>
                <c:formatCode>[$-407]mmm/\ yy;@</c:formatCode>
                <c:ptCount val="145"/>
                <c:pt idx="0">
                  <c:v>45139</c:v>
                </c:pt>
                <c:pt idx="1">
                  <c:v>45108</c:v>
                </c:pt>
                <c:pt idx="2">
                  <c:v>45078</c:v>
                </c:pt>
                <c:pt idx="3">
                  <c:v>45047</c:v>
                </c:pt>
                <c:pt idx="4">
                  <c:v>45017</c:v>
                </c:pt>
                <c:pt idx="5">
                  <c:v>44986</c:v>
                </c:pt>
                <c:pt idx="6">
                  <c:v>44958</c:v>
                </c:pt>
                <c:pt idx="7">
                  <c:v>44927</c:v>
                </c:pt>
                <c:pt idx="8">
                  <c:v>44896</c:v>
                </c:pt>
                <c:pt idx="9">
                  <c:v>44866</c:v>
                </c:pt>
                <c:pt idx="10">
                  <c:v>44835</c:v>
                </c:pt>
                <c:pt idx="11">
                  <c:v>44805</c:v>
                </c:pt>
                <c:pt idx="12">
                  <c:v>44774</c:v>
                </c:pt>
                <c:pt idx="13">
                  <c:v>44743</c:v>
                </c:pt>
                <c:pt idx="14">
                  <c:v>44713</c:v>
                </c:pt>
                <c:pt idx="15">
                  <c:v>44682</c:v>
                </c:pt>
                <c:pt idx="16">
                  <c:v>44652</c:v>
                </c:pt>
                <c:pt idx="17">
                  <c:v>44621</c:v>
                </c:pt>
                <c:pt idx="18">
                  <c:v>44593</c:v>
                </c:pt>
                <c:pt idx="19">
                  <c:v>44562</c:v>
                </c:pt>
                <c:pt idx="20">
                  <c:v>44531</c:v>
                </c:pt>
                <c:pt idx="21">
                  <c:v>44501</c:v>
                </c:pt>
                <c:pt idx="22">
                  <c:v>44470</c:v>
                </c:pt>
                <c:pt idx="23">
                  <c:v>44440</c:v>
                </c:pt>
                <c:pt idx="24">
                  <c:v>44409</c:v>
                </c:pt>
                <c:pt idx="25">
                  <c:v>44378</c:v>
                </c:pt>
                <c:pt idx="26">
                  <c:v>44348</c:v>
                </c:pt>
                <c:pt idx="27">
                  <c:v>44317</c:v>
                </c:pt>
                <c:pt idx="28">
                  <c:v>44287</c:v>
                </c:pt>
                <c:pt idx="29">
                  <c:v>44256</c:v>
                </c:pt>
                <c:pt idx="30">
                  <c:v>44228</c:v>
                </c:pt>
                <c:pt idx="31">
                  <c:v>44197</c:v>
                </c:pt>
                <c:pt idx="32">
                  <c:v>44166</c:v>
                </c:pt>
                <c:pt idx="33">
                  <c:v>44136</c:v>
                </c:pt>
                <c:pt idx="34">
                  <c:v>44105</c:v>
                </c:pt>
                <c:pt idx="35">
                  <c:v>44075</c:v>
                </c:pt>
                <c:pt idx="36">
                  <c:v>44044</c:v>
                </c:pt>
                <c:pt idx="37">
                  <c:v>44013</c:v>
                </c:pt>
                <c:pt idx="38">
                  <c:v>43983</c:v>
                </c:pt>
                <c:pt idx="39">
                  <c:v>43952</c:v>
                </c:pt>
                <c:pt idx="40">
                  <c:v>43922</c:v>
                </c:pt>
                <c:pt idx="41">
                  <c:v>43891</c:v>
                </c:pt>
                <c:pt idx="42">
                  <c:v>43862</c:v>
                </c:pt>
                <c:pt idx="43">
                  <c:v>43831</c:v>
                </c:pt>
                <c:pt idx="44">
                  <c:v>43800</c:v>
                </c:pt>
                <c:pt idx="45">
                  <c:v>43770</c:v>
                </c:pt>
                <c:pt idx="46">
                  <c:v>43739</c:v>
                </c:pt>
                <c:pt idx="47">
                  <c:v>43709</c:v>
                </c:pt>
                <c:pt idx="48">
                  <c:v>43678</c:v>
                </c:pt>
                <c:pt idx="49">
                  <c:v>43647</c:v>
                </c:pt>
                <c:pt idx="50">
                  <c:v>43617</c:v>
                </c:pt>
                <c:pt idx="51">
                  <c:v>43586</c:v>
                </c:pt>
                <c:pt idx="52">
                  <c:v>43556</c:v>
                </c:pt>
                <c:pt idx="53">
                  <c:v>43525</c:v>
                </c:pt>
                <c:pt idx="54">
                  <c:v>43497</c:v>
                </c:pt>
                <c:pt idx="55">
                  <c:v>43466</c:v>
                </c:pt>
                <c:pt idx="56">
                  <c:v>43435</c:v>
                </c:pt>
                <c:pt idx="57">
                  <c:v>43405</c:v>
                </c:pt>
                <c:pt idx="58">
                  <c:v>43374</c:v>
                </c:pt>
                <c:pt idx="59">
                  <c:v>43344</c:v>
                </c:pt>
                <c:pt idx="60">
                  <c:v>43313</c:v>
                </c:pt>
                <c:pt idx="61">
                  <c:v>43282</c:v>
                </c:pt>
                <c:pt idx="62">
                  <c:v>43252</c:v>
                </c:pt>
                <c:pt idx="63">
                  <c:v>43221</c:v>
                </c:pt>
                <c:pt idx="64">
                  <c:v>43191</c:v>
                </c:pt>
                <c:pt idx="65">
                  <c:v>43160</c:v>
                </c:pt>
                <c:pt idx="66">
                  <c:v>43132</c:v>
                </c:pt>
                <c:pt idx="67">
                  <c:v>43101</c:v>
                </c:pt>
                <c:pt idx="68">
                  <c:v>43070</c:v>
                </c:pt>
                <c:pt idx="69">
                  <c:v>43040</c:v>
                </c:pt>
                <c:pt idx="70">
                  <c:v>43009</c:v>
                </c:pt>
                <c:pt idx="71">
                  <c:v>42979</c:v>
                </c:pt>
                <c:pt idx="72">
                  <c:v>42948</c:v>
                </c:pt>
                <c:pt idx="73">
                  <c:v>42917</c:v>
                </c:pt>
                <c:pt idx="74">
                  <c:v>42887</c:v>
                </c:pt>
                <c:pt idx="75">
                  <c:v>42856</c:v>
                </c:pt>
                <c:pt idx="76">
                  <c:v>42826</c:v>
                </c:pt>
                <c:pt idx="77">
                  <c:v>42795</c:v>
                </c:pt>
                <c:pt idx="78">
                  <c:v>42767</c:v>
                </c:pt>
                <c:pt idx="79">
                  <c:v>42736</c:v>
                </c:pt>
                <c:pt idx="80">
                  <c:v>42705</c:v>
                </c:pt>
                <c:pt idx="81">
                  <c:v>42675</c:v>
                </c:pt>
                <c:pt idx="82">
                  <c:v>42644</c:v>
                </c:pt>
                <c:pt idx="83">
                  <c:v>42614</c:v>
                </c:pt>
                <c:pt idx="84">
                  <c:v>42583</c:v>
                </c:pt>
                <c:pt idx="85">
                  <c:v>42552</c:v>
                </c:pt>
                <c:pt idx="86">
                  <c:v>42522</c:v>
                </c:pt>
                <c:pt idx="87">
                  <c:v>42491</c:v>
                </c:pt>
                <c:pt idx="88">
                  <c:v>42461</c:v>
                </c:pt>
                <c:pt idx="89">
                  <c:v>42430</c:v>
                </c:pt>
                <c:pt idx="90">
                  <c:v>42401</c:v>
                </c:pt>
                <c:pt idx="91">
                  <c:v>42370</c:v>
                </c:pt>
                <c:pt idx="92">
                  <c:v>42339</c:v>
                </c:pt>
                <c:pt idx="93">
                  <c:v>42309</c:v>
                </c:pt>
                <c:pt idx="94">
                  <c:v>42278</c:v>
                </c:pt>
                <c:pt idx="95">
                  <c:v>42248</c:v>
                </c:pt>
                <c:pt idx="96">
                  <c:v>42217</c:v>
                </c:pt>
                <c:pt idx="97">
                  <c:v>42186</c:v>
                </c:pt>
                <c:pt idx="98">
                  <c:v>42156</c:v>
                </c:pt>
                <c:pt idx="99">
                  <c:v>42125</c:v>
                </c:pt>
                <c:pt idx="100">
                  <c:v>42095</c:v>
                </c:pt>
                <c:pt idx="101">
                  <c:v>42064</c:v>
                </c:pt>
                <c:pt idx="102">
                  <c:v>42036</c:v>
                </c:pt>
                <c:pt idx="103">
                  <c:v>42005</c:v>
                </c:pt>
                <c:pt idx="104">
                  <c:v>41974</c:v>
                </c:pt>
                <c:pt idx="105">
                  <c:v>41944</c:v>
                </c:pt>
                <c:pt idx="106">
                  <c:v>41913</c:v>
                </c:pt>
                <c:pt idx="107">
                  <c:v>41883</c:v>
                </c:pt>
                <c:pt idx="108">
                  <c:v>41852</c:v>
                </c:pt>
                <c:pt idx="109">
                  <c:v>41821</c:v>
                </c:pt>
                <c:pt idx="110">
                  <c:v>41791</c:v>
                </c:pt>
                <c:pt idx="111">
                  <c:v>41760</c:v>
                </c:pt>
                <c:pt idx="112">
                  <c:v>41730</c:v>
                </c:pt>
                <c:pt idx="113">
                  <c:v>41699</c:v>
                </c:pt>
                <c:pt idx="114">
                  <c:v>41671</c:v>
                </c:pt>
                <c:pt idx="115">
                  <c:v>41640</c:v>
                </c:pt>
                <c:pt idx="116">
                  <c:v>41609</c:v>
                </c:pt>
                <c:pt idx="117">
                  <c:v>41579</c:v>
                </c:pt>
                <c:pt idx="118">
                  <c:v>41548</c:v>
                </c:pt>
                <c:pt idx="119">
                  <c:v>41518</c:v>
                </c:pt>
                <c:pt idx="120">
                  <c:v>41487</c:v>
                </c:pt>
                <c:pt idx="121">
                  <c:v>41456</c:v>
                </c:pt>
                <c:pt idx="122">
                  <c:v>41426</c:v>
                </c:pt>
                <c:pt idx="123">
                  <c:v>41395</c:v>
                </c:pt>
                <c:pt idx="124">
                  <c:v>41365</c:v>
                </c:pt>
                <c:pt idx="125">
                  <c:v>41334</c:v>
                </c:pt>
                <c:pt idx="126">
                  <c:v>41306</c:v>
                </c:pt>
                <c:pt idx="127">
                  <c:v>41275</c:v>
                </c:pt>
                <c:pt idx="128">
                  <c:v>41244</c:v>
                </c:pt>
                <c:pt idx="129">
                  <c:v>41214</c:v>
                </c:pt>
                <c:pt idx="130">
                  <c:v>41183</c:v>
                </c:pt>
                <c:pt idx="131">
                  <c:v>41153</c:v>
                </c:pt>
                <c:pt idx="132">
                  <c:v>41122</c:v>
                </c:pt>
                <c:pt idx="133">
                  <c:v>41091</c:v>
                </c:pt>
                <c:pt idx="134">
                  <c:v>41061</c:v>
                </c:pt>
                <c:pt idx="135">
                  <c:v>41030</c:v>
                </c:pt>
                <c:pt idx="136">
                  <c:v>41000</c:v>
                </c:pt>
                <c:pt idx="137">
                  <c:v>40969</c:v>
                </c:pt>
                <c:pt idx="138">
                  <c:v>40940</c:v>
                </c:pt>
                <c:pt idx="139">
                  <c:v>40909</c:v>
                </c:pt>
                <c:pt idx="140">
                  <c:v>40878</c:v>
                </c:pt>
                <c:pt idx="141">
                  <c:v>40848</c:v>
                </c:pt>
                <c:pt idx="142">
                  <c:v>40817</c:v>
                </c:pt>
                <c:pt idx="143">
                  <c:v>40787</c:v>
                </c:pt>
                <c:pt idx="144">
                  <c:v>40756</c:v>
                </c:pt>
              </c:numCache>
            </c:numRef>
          </c:cat>
          <c:val>
            <c:numRef>
              <c:f>Insolvenzen_Branchen!$Z$26:$Z$170</c:f>
              <c:numCache>
                <c:formatCode>General</c:formatCode>
                <c:ptCount val="145"/>
                <c:pt idx="0">
                  <c:v>270</c:v>
                </c:pt>
                <c:pt idx="1">
                  <c:v>272</c:v>
                </c:pt>
                <c:pt idx="2">
                  <c:v>274</c:v>
                </c:pt>
                <c:pt idx="3">
                  <c:v>270</c:v>
                </c:pt>
                <c:pt idx="4">
                  <c:v>235</c:v>
                </c:pt>
                <c:pt idx="5">
                  <c:v>261</c:v>
                </c:pt>
                <c:pt idx="6">
                  <c:v>237</c:v>
                </c:pt>
                <c:pt idx="7">
                  <c:v>246</c:v>
                </c:pt>
                <c:pt idx="8">
                  <c:v>240</c:v>
                </c:pt>
                <c:pt idx="9">
                  <c:v>237</c:v>
                </c:pt>
                <c:pt idx="10">
                  <c:v>251</c:v>
                </c:pt>
                <c:pt idx="11">
                  <c:v>197</c:v>
                </c:pt>
                <c:pt idx="12">
                  <c:v>198</c:v>
                </c:pt>
                <c:pt idx="13">
                  <c:v>245</c:v>
                </c:pt>
                <c:pt idx="14">
                  <c:v>226</c:v>
                </c:pt>
                <c:pt idx="15">
                  <c:v>233</c:v>
                </c:pt>
                <c:pt idx="16">
                  <c:v>221</c:v>
                </c:pt>
                <c:pt idx="17">
                  <c:v>238</c:v>
                </c:pt>
                <c:pt idx="18">
                  <c:v>206</c:v>
                </c:pt>
                <c:pt idx="19">
                  <c:v>206</c:v>
                </c:pt>
                <c:pt idx="20">
                  <c:v>204</c:v>
                </c:pt>
                <c:pt idx="21">
                  <c:v>205</c:v>
                </c:pt>
                <c:pt idx="22">
                  <c:v>193</c:v>
                </c:pt>
                <c:pt idx="23">
                  <c:v>190</c:v>
                </c:pt>
                <c:pt idx="24">
                  <c:v>190</c:v>
                </c:pt>
                <c:pt idx="25">
                  <c:v>222</c:v>
                </c:pt>
                <c:pt idx="26">
                  <c:v>216</c:v>
                </c:pt>
                <c:pt idx="27">
                  <c:v>180</c:v>
                </c:pt>
                <c:pt idx="28">
                  <c:v>215</c:v>
                </c:pt>
                <c:pt idx="29">
                  <c:v>264</c:v>
                </c:pt>
                <c:pt idx="30">
                  <c:v>194</c:v>
                </c:pt>
                <c:pt idx="31">
                  <c:v>150</c:v>
                </c:pt>
                <c:pt idx="32">
                  <c:v>180</c:v>
                </c:pt>
                <c:pt idx="33">
                  <c:v>162</c:v>
                </c:pt>
                <c:pt idx="34">
                  <c:v>170</c:v>
                </c:pt>
                <c:pt idx="35">
                  <c:v>148</c:v>
                </c:pt>
                <c:pt idx="36">
                  <c:v>173</c:v>
                </c:pt>
                <c:pt idx="37">
                  <c:v>204</c:v>
                </c:pt>
                <c:pt idx="38">
                  <c:v>217</c:v>
                </c:pt>
                <c:pt idx="39">
                  <c:v>235</c:v>
                </c:pt>
                <c:pt idx="40">
                  <c:v>249</c:v>
                </c:pt>
                <c:pt idx="41">
                  <c:v>288</c:v>
                </c:pt>
                <c:pt idx="42">
                  <c:v>226</c:v>
                </c:pt>
                <c:pt idx="43">
                  <c:v>247</c:v>
                </c:pt>
                <c:pt idx="44">
                  <c:v>205</c:v>
                </c:pt>
                <c:pt idx="45">
                  <c:v>212</c:v>
                </c:pt>
                <c:pt idx="46">
                  <c:v>241</c:v>
                </c:pt>
                <c:pt idx="47">
                  <c:v>239</c:v>
                </c:pt>
                <c:pt idx="48">
                  <c:v>266</c:v>
                </c:pt>
                <c:pt idx="49">
                  <c:v>295</c:v>
                </c:pt>
                <c:pt idx="50">
                  <c:v>212</c:v>
                </c:pt>
                <c:pt idx="51">
                  <c:v>291</c:v>
                </c:pt>
                <c:pt idx="52">
                  <c:v>280</c:v>
                </c:pt>
                <c:pt idx="53">
                  <c:v>290</c:v>
                </c:pt>
                <c:pt idx="54">
                  <c:v>248</c:v>
                </c:pt>
                <c:pt idx="55">
                  <c:v>265</c:v>
                </c:pt>
                <c:pt idx="56">
                  <c:v>219</c:v>
                </c:pt>
                <c:pt idx="57">
                  <c:v>280</c:v>
                </c:pt>
                <c:pt idx="58">
                  <c:v>280</c:v>
                </c:pt>
                <c:pt idx="59">
                  <c:v>250</c:v>
                </c:pt>
                <c:pt idx="60">
                  <c:v>267</c:v>
                </c:pt>
                <c:pt idx="61">
                  <c:v>266</c:v>
                </c:pt>
                <c:pt idx="62">
                  <c:v>298</c:v>
                </c:pt>
                <c:pt idx="63">
                  <c:v>259</c:v>
                </c:pt>
                <c:pt idx="64">
                  <c:v>313</c:v>
                </c:pt>
                <c:pt idx="65">
                  <c:v>323</c:v>
                </c:pt>
                <c:pt idx="66">
                  <c:v>306</c:v>
                </c:pt>
                <c:pt idx="67">
                  <c:v>273</c:v>
                </c:pt>
                <c:pt idx="68">
                  <c:v>250</c:v>
                </c:pt>
                <c:pt idx="69">
                  <c:v>287</c:v>
                </c:pt>
                <c:pt idx="70">
                  <c:v>267</c:v>
                </c:pt>
                <c:pt idx="71">
                  <c:v>256</c:v>
                </c:pt>
                <c:pt idx="72">
                  <c:v>265</c:v>
                </c:pt>
                <c:pt idx="73">
                  <c:v>277</c:v>
                </c:pt>
                <c:pt idx="74">
                  <c:v>281</c:v>
                </c:pt>
                <c:pt idx="75">
                  <c:v>290</c:v>
                </c:pt>
                <c:pt idx="76">
                  <c:v>270</c:v>
                </c:pt>
                <c:pt idx="77">
                  <c:v>329</c:v>
                </c:pt>
                <c:pt idx="78">
                  <c:v>254</c:v>
                </c:pt>
                <c:pt idx="79">
                  <c:v>272</c:v>
                </c:pt>
                <c:pt idx="80">
                  <c:v>279</c:v>
                </c:pt>
                <c:pt idx="81">
                  <c:v>312</c:v>
                </c:pt>
                <c:pt idx="82">
                  <c:v>301</c:v>
                </c:pt>
                <c:pt idx="83">
                  <c:v>333</c:v>
                </c:pt>
                <c:pt idx="84">
                  <c:v>267</c:v>
                </c:pt>
                <c:pt idx="85">
                  <c:v>308</c:v>
                </c:pt>
                <c:pt idx="86">
                  <c:v>332</c:v>
                </c:pt>
                <c:pt idx="87">
                  <c:v>315</c:v>
                </c:pt>
                <c:pt idx="88">
                  <c:v>321</c:v>
                </c:pt>
                <c:pt idx="89">
                  <c:v>339</c:v>
                </c:pt>
                <c:pt idx="90">
                  <c:v>311</c:v>
                </c:pt>
                <c:pt idx="91">
                  <c:v>275</c:v>
                </c:pt>
                <c:pt idx="92">
                  <c:v>312</c:v>
                </c:pt>
                <c:pt idx="93">
                  <c:v>332</c:v>
                </c:pt>
                <c:pt idx="94">
                  <c:v>338</c:v>
                </c:pt>
                <c:pt idx="95">
                  <c:v>291</c:v>
                </c:pt>
                <c:pt idx="96">
                  <c:v>284</c:v>
                </c:pt>
                <c:pt idx="97">
                  <c:v>350</c:v>
                </c:pt>
                <c:pt idx="98">
                  <c:v>320</c:v>
                </c:pt>
                <c:pt idx="99">
                  <c:v>318</c:v>
                </c:pt>
                <c:pt idx="100">
                  <c:v>364</c:v>
                </c:pt>
                <c:pt idx="101">
                  <c:v>356</c:v>
                </c:pt>
                <c:pt idx="102">
                  <c:v>308</c:v>
                </c:pt>
                <c:pt idx="103">
                  <c:v>298</c:v>
                </c:pt>
                <c:pt idx="104">
                  <c:v>313</c:v>
                </c:pt>
                <c:pt idx="105">
                  <c:v>302</c:v>
                </c:pt>
                <c:pt idx="106">
                  <c:v>315</c:v>
                </c:pt>
                <c:pt idx="107">
                  <c:v>341</c:v>
                </c:pt>
                <c:pt idx="108">
                  <c:v>350</c:v>
                </c:pt>
                <c:pt idx="109">
                  <c:v>328</c:v>
                </c:pt>
                <c:pt idx="110">
                  <c:v>306</c:v>
                </c:pt>
                <c:pt idx="111">
                  <c:v>325</c:v>
                </c:pt>
                <c:pt idx="112">
                  <c:v>375</c:v>
                </c:pt>
                <c:pt idx="113">
                  <c:v>344</c:v>
                </c:pt>
                <c:pt idx="114">
                  <c:v>343</c:v>
                </c:pt>
                <c:pt idx="115">
                  <c:v>340</c:v>
                </c:pt>
                <c:pt idx="116">
                  <c:v>273</c:v>
                </c:pt>
                <c:pt idx="117">
                  <c:v>352</c:v>
                </c:pt>
                <c:pt idx="118">
                  <c:v>327</c:v>
                </c:pt>
                <c:pt idx="119">
                  <c:v>319</c:v>
                </c:pt>
                <c:pt idx="120">
                  <c:v>321</c:v>
                </c:pt>
                <c:pt idx="121">
                  <c:v>389</c:v>
                </c:pt>
                <c:pt idx="122">
                  <c:v>355</c:v>
                </c:pt>
                <c:pt idx="123">
                  <c:v>401</c:v>
                </c:pt>
                <c:pt idx="124">
                  <c:v>380</c:v>
                </c:pt>
                <c:pt idx="125">
                  <c:v>352</c:v>
                </c:pt>
                <c:pt idx="126">
                  <c:v>335</c:v>
                </c:pt>
                <c:pt idx="127">
                  <c:v>327</c:v>
                </c:pt>
                <c:pt idx="128">
                  <c:v>290</c:v>
                </c:pt>
                <c:pt idx="129">
                  <c:v>323</c:v>
                </c:pt>
                <c:pt idx="130">
                  <c:v>361</c:v>
                </c:pt>
                <c:pt idx="131">
                  <c:v>327</c:v>
                </c:pt>
                <c:pt idx="132">
                  <c:v>396</c:v>
                </c:pt>
                <c:pt idx="133">
                  <c:v>461</c:v>
                </c:pt>
                <c:pt idx="134">
                  <c:v>369</c:v>
                </c:pt>
                <c:pt idx="135">
                  <c:v>410</c:v>
                </c:pt>
                <c:pt idx="136">
                  <c:v>410</c:v>
                </c:pt>
                <c:pt idx="137">
                  <c:v>439</c:v>
                </c:pt>
                <c:pt idx="138">
                  <c:v>375</c:v>
                </c:pt>
                <c:pt idx="139">
                  <c:v>351</c:v>
                </c:pt>
                <c:pt idx="140">
                  <c:v>340</c:v>
                </c:pt>
                <c:pt idx="141">
                  <c:v>363</c:v>
                </c:pt>
                <c:pt idx="142">
                  <c:v>391</c:v>
                </c:pt>
                <c:pt idx="143">
                  <c:v>379</c:v>
                </c:pt>
                <c:pt idx="144">
                  <c:v>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5B-408B-9769-9BE693FD6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7178528"/>
        <c:axId val="1755201088"/>
      </c:lineChart>
      <c:dateAx>
        <c:axId val="1477178528"/>
        <c:scaling>
          <c:orientation val="minMax"/>
        </c:scaling>
        <c:delete val="0"/>
        <c:axPos val="b"/>
        <c:numFmt formatCode="[$-407]mmm/\ 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55201088"/>
        <c:crosses val="autoZero"/>
        <c:auto val="1"/>
        <c:lblOffset val="100"/>
        <c:baseTimeUnit val="months"/>
      </c:dateAx>
      <c:valAx>
        <c:axId val="17552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717852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Verbraucherpreise!$Q$17</c:f>
              <c:strCache>
                <c:ptCount val="1"/>
                <c:pt idx="0">
                  <c:v>Veränderungsrate zum Vorjahresmonat (in 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Verbraucherpreise!$O$22:$P$218</c:f>
              <c:multiLvlStrCache>
                <c:ptCount val="197"/>
                <c:lvl>
                  <c:pt idx="0">
                    <c:v>Mai</c:v>
                  </c:pt>
                  <c:pt idx="1">
                    <c:v>Apr</c:v>
                  </c:pt>
                  <c:pt idx="2">
                    <c:v>Mrz</c:v>
                  </c:pt>
                  <c:pt idx="3">
                    <c:v>Feb</c:v>
                  </c:pt>
                  <c:pt idx="4">
                    <c:v>Jan</c:v>
                  </c:pt>
                  <c:pt idx="5">
                    <c:v>Dez</c:v>
                  </c:pt>
                  <c:pt idx="6">
                    <c:v>Nov</c:v>
                  </c:pt>
                  <c:pt idx="7">
                    <c:v>Okt</c:v>
                  </c:pt>
                  <c:pt idx="8">
                    <c:v>Sep</c:v>
                  </c:pt>
                  <c:pt idx="9">
                    <c:v>Aug</c:v>
                  </c:pt>
                  <c:pt idx="10">
                    <c:v>Jul</c:v>
                  </c:pt>
                  <c:pt idx="11">
                    <c:v>Jun</c:v>
                  </c:pt>
                  <c:pt idx="12">
                    <c:v>Mai</c:v>
                  </c:pt>
                  <c:pt idx="13">
                    <c:v>Apr</c:v>
                  </c:pt>
                  <c:pt idx="14">
                    <c:v>Mrz</c:v>
                  </c:pt>
                  <c:pt idx="15">
                    <c:v>Feb</c:v>
                  </c:pt>
                  <c:pt idx="16">
                    <c:v>Jan</c:v>
                  </c:pt>
                  <c:pt idx="17">
                    <c:v>Dez</c:v>
                  </c:pt>
                  <c:pt idx="18">
                    <c:v>Nov</c:v>
                  </c:pt>
                  <c:pt idx="19">
                    <c:v>Okt</c:v>
                  </c:pt>
                  <c:pt idx="20">
                    <c:v>Sep</c:v>
                  </c:pt>
                  <c:pt idx="21">
                    <c:v>Aug</c:v>
                  </c:pt>
                  <c:pt idx="22">
                    <c:v>Jul</c:v>
                  </c:pt>
                  <c:pt idx="23">
                    <c:v>Jun</c:v>
                  </c:pt>
                  <c:pt idx="24">
                    <c:v>Mai</c:v>
                  </c:pt>
                  <c:pt idx="25">
                    <c:v>Apr</c:v>
                  </c:pt>
                  <c:pt idx="26">
                    <c:v>Mrz</c:v>
                  </c:pt>
                  <c:pt idx="27">
                    <c:v>Feb</c:v>
                  </c:pt>
                  <c:pt idx="28">
                    <c:v>Jan</c:v>
                  </c:pt>
                  <c:pt idx="29">
                    <c:v>Dez</c:v>
                  </c:pt>
                  <c:pt idx="30">
                    <c:v>Nov</c:v>
                  </c:pt>
                  <c:pt idx="31">
                    <c:v>Okt</c:v>
                  </c:pt>
                  <c:pt idx="32">
                    <c:v>Sep</c:v>
                  </c:pt>
                  <c:pt idx="33">
                    <c:v>Aug</c:v>
                  </c:pt>
                  <c:pt idx="34">
                    <c:v>Jul</c:v>
                  </c:pt>
                  <c:pt idx="35">
                    <c:v>Jun</c:v>
                  </c:pt>
                  <c:pt idx="36">
                    <c:v>Mai</c:v>
                  </c:pt>
                  <c:pt idx="37">
                    <c:v>Apr</c:v>
                  </c:pt>
                  <c:pt idx="38">
                    <c:v>Mrz</c:v>
                  </c:pt>
                  <c:pt idx="39">
                    <c:v>Feb</c:v>
                  </c:pt>
                  <c:pt idx="40">
                    <c:v>Jan</c:v>
                  </c:pt>
                  <c:pt idx="41">
                    <c:v>Dez</c:v>
                  </c:pt>
                  <c:pt idx="42">
                    <c:v>Nov</c:v>
                  </c:pt>
                  <c:pt idx="43">
                    <c:v>Okt</c:v>
                  </c:pt>
                  <c:pt idx="44">
                    <c:v>Sep</c:v>
                  </c:pt>
                  <c:pt idx="45">
                    <c:v>Aug</c:v>
                  </c:pt>
                  <c:pt idx="46">
                    <c:v>Jul</c:v>
                  </c:pt>
                  <c:pt idx="47">
                    <c:v>Jun</c:v>
                  </c:pt>
                  <c:pt idx="48">
                    <c:v>Mai</c:v>
                  </c:pt>
                  <c:pt idx="49">
                    <c:v>Apr</c:v>
                  </c:pt>
                  <c:pt idx="50">
                    <c:v>Mrz</c:v>
                  </c:pt>
                  <c:pt idx="51">
                    <c:v>Feb</c:v>
                  </c:pt>
                  <c:pt idx="52">
                    <c:v>Jan</c:v>
                  </c:pt>
                  <c:pt idx="53">
                    <c:v>Dez</c:v>
                  </c:pt>
                  <c:pt idx="54">
                    <c:v>Nov</c:v>
                  </c:pt>
                  <c:pt idx="55">
                    <c:v>Okt</c:v>
                  </c:pt>
                  <c:pt idx="56">
                    <c:v>Sep</c:v>
                  </c:pt>
                  <c:pt idx="57">
                    <c:v>Aug</c:v>
                  </c:pt>
                  <c:pt idx="58">
                    <c:v>Jul</c:v>
                  </c:pt>
                  <c:pt idx="59">
                    <c:v>Jun</c:v>
                  </c:pt>
                  <c:pt idx="60">
                    <c:v>Mai</c:v>
                  </c:pt>
                  <c:pt idx="61">
                    <c:v>Apr</c:v>
                  </c:pt>
                  <c:pt idx="62">
                    <c:v>Mrz</c:v>
                  </c:pt>
                  <c:pt idx="63">
                    <c:v>Feb</c:v>
                  </c:pt>
                  <c:pt idx="64">
                    <c:v>Jan</c:v>
                  </c:pt>
                  <c:pt idx="65">
                    <c:v>Dez</c:v>
                  </c:pt>
                  <c:pt idx="66">
                    <c:v>Nov</c:v>
                  </c:pt>
                  <c:pt idx="67">
                    <c:v>Okt</c:v>
                  </c:pt>
                  <c:pt idx="68">
                    <c:v>Sep</c:v>
                  </c:pt>
                  <c:pt idx="69">
                    <c:v>Aug</c:v>
                  </c:pt>
                  <c:pt idx="70">
                    <c:v>Jul</c:v>
                  </c:pt>
                  <c:pt idx="71">
                    <c:v>Jun</c:v>
                  </c:pt>
                  <c:pt idx="72">
                    <c:v>Mai</c:v>
                  </c:pt>
                  <c:pt idx="73">
                    <c:v>Apr</c:v>
                  </c:pt>
                  <c:pt idx="74">
                    <c:v>Mrz</c:v>
                  </c:pt>
                  <c:pt idx="75">
                    <c:v>Feb</c:v>
                  </c:pt>
                  <c:pt idx="76">
                    <c:v>Jan</c:v>
                  </c:pt>
                  <c:pt idx="77">
                    <c:v>Dez</c:v>
                  </c:pt>
                  <c:pt idx="78">
                    <c:v>Nov</c:v>
                  </c:pt>
                  <c:pt idx="79">
                    <c:v>Okt</c:v>
                  </c:pt>
                  <c:pt idx="80">
                    <c:v>Sep</c:v>
                  </c:pt>
                  <c:pt idx="81">
                    <c:v>Aug</c:v>
                  </c:pt>
                  <c:pt idx="82">
                    <c:v>Jul</c:v>
                  </c:pt>
                  <c:pt idx="83">
                    <c:v>Jun</c:v>
                  </c:pt>
                  <c:pt idx="84">
                    <c:v>Mai</c:v>
                  </c:pt>
                  <c:pt idx="85">
                    <c:v>Apr</c:v>
                  </c:pt>
                  <c:pt idx="86">
                    <c:v>Mrz</c:v>
                  </c:pt>
                  <c:pt idx="87">
                    <c:v>Feb</c:v>
                  </c:pt>
                  <c:pt idx="88">
                    <c:v>Jan</c:v>
                  </c:pt>
                  <c:pt idx="89">
                    <c:v>Dez</c:v>
                  </c:pt>
                  <c:pt idx="90">
                    <c:v>Nov</c:v>
                  </c:pt>
                  <c:pt idx="91">
                    <c:v>Okt</c:v>
                  </c:pt>
                  <c:pt idx="92">
                    <c:v>Sep</c:v>
                  </c:pt>
                  <c:pt idx="93">
                    <c:v>Aug</c:v>
                  </c:pt>
                  <c:pt idx="94">
                    <c:v>Jul</c:v>
                  </c:pt>
                  <c:pt idx="95">
                    <c:v>Jun</c:v>
                  </c:pt>
                  <c:pt idx="96">
                    <c:v>Mai</c:v>
                  </c:pt>
                  <c:pt idx="97">
                    <c:v>Apr</c:v>
                  </c:pt>
                  <c:pt idx="98">
                    <c:v>Mrz</c:v>
                  </c:pt>
                  <c:pt idx="99">
                    <c:v>Feb</c:v>
                  </c:pt>
                  <c:pt idx="100">
                    <c:v>Jan</c:v>
                  </c:pt>
                  <c:pt idx="101">
                    <c:v>Dez</c:v>
                  </c:pt>
                  <c:pt idx="102">
                    <c:v>Nov</c:v>
                  </c:pt>
                  <c:pt idx="103">
                    <c:v>Okt</c:v>
                  </c:pt>
                  <c:pt idx="104">
                    <c:v>Sep</c:v>
                  </c:pt>
                  <c:pt idx="105">
                    <c:v>Aug</c:v>
                  </c:pt>
                  <c:pt idx="106">
                    <c:v>Jul</c:v>
                  </c:pt>
                  <c:pt idx="107">
                    <c:v>Jun</c:v>
                  </c:pt>
                  <c:pt idx="108">
                    <c:v>Mai</c:v>
                  </c:pt>
                  <c:pt idx="109">
                    <c:v>Apr</c:v>
                  </c:pt>
                  <c:pt idx="110">
                    <c:v>Mrz</c:v>
                  </c:pt>
                  <c:pt idx="111">
                    <c:v>Feb</c:v>
                  </c:pt>
                  <c:pt idx="112">
                    <c:v>Jan</c:v>
                  </c:pt>
                  <c:pt idx="113">
                    <c:v>Dez</c:v>
                  </c:pt>
                  <c:pt idx="114">
                    <c:v>Nov</c:v>
                  </c:pt>
                  <c:pt idx="115">
                    <c:v>Okt</c:v>
                  </c:pt>
                  <c:pt idx="116">
                    <c:v>Sep</c:v>
                  </c:pt>
                  <c:pt idx="117">
                    <c:v>Aug</c:v>
                  </c:pt>
                  <c:pt idx="118">
                    <c:v>Jul</c:v>
                  </c:pt>
                  <c:pt idx="119">
                    <c:v>Jun</c:v>
                  </c:pt>
                  <c:pt idx="120">
                    <c:v>Mai</c:v>
                  </c:pt>
                  <c:pt idx="121">
                    <c:v>Apr</c:v>
                  </c:pt>
                  <c:pt idx="122">
                    <c:v>Mrz</c:v>
                  </c:pt>
                  <c:pt idx="123">
                    <c:v>Feb</c:v>
                  </c:pt>
                  <c:pt idx="124">
                    <c:v>Jan</c:v>
                  </c:pt>
                  <c:pt idx="125">
                    <c:v>Dez</c:v>
                  </c:pt>
                  <c:pt idx="126">
                    <c:v>Nov</c:v>
                  </c:pt>
                  <c:pt idx="127">
                    <c:v>Okt</c:v>
                  </c:pt>
                  <c:pt idx="128">
                    <c:v>Sep</c:v>
                  </c:pt>
                  <c:pt idx="129">
                    <c:v>Aug</c:v>
                  </c:pt>
                  <c:pt idx="130">
                    <c:v>Jul</c:v>
                  </c:pt>
                  <c:pt idx="131">
                    <c:v>Jun</c:v>
                  </c:pt>
                  <c:pt idx="132">
                    <c:v>Mai</c:v>
                  </c:pt>
                  <c:pt idx="133">
                    <c:v>Apr</c:v>
                  </c:pt>
                  <c:pt idx="134">
                    <c:v>Mrz</c:v>
                  </c:pt>
                  <c:pt idx="135">
                    <c:v>Feb</c:v>
                  </c:pt>
                  <c:pt idx="136">
                    <c:v>Jan</c:v>
                  </c:pt>
                  <c:pt idx="137">
                    <c:v>Dez</c:v>
                  </c:pt>
                  <c:pt idx="138">
                    <c:v>Nov</c:v>
                  </c:pt>
                  <c:pt idx="139">
                    <c:v>Okt</c:v>
                  </c:pt>
                  <c:pt idx="140">
                    <c:v>Sep</c:v>
                  </c:pt>
                  <c:pt idx="141">
                    <c:v>Aug</c:v>
                  </c:pt>
                  <c:pt idx="142">
                    <c:v>Jul</c:v>
                  </c:pt>
                  <c:pt idx="143">
                    <c:v>Jun</c:v>
                  </c:pt>
                  <c:pt idx="144">
                    <c:v>Mai</c:v>
                  </c:pt>
                  <c:pt idx="145">
                    <c:v>Apr</c:v>
                  </c:pt>
                  <c:pt idx="146">
                    <c:v>Mrz</c:v>
                  </c:pt>
                  <c:pt idx="147">
                    <c:v>Feb</c:v>
                  </c:pt>
                  <c:pt idx="148">
                    <c:v>Jan</c:v>
                  </c:pt>
                  <c:pt idx="149">
                    <c:v>Dez</c:v>
                  </c:pt>
                  <c:pt idx="150">
                    <c:v>Nov</c:v>
                  </c:pt>
                  <c:pt idx="151">
                    <c:v>Okt</c:v>
                  </c:pt>
                  <c:pt idx="152">
                    <c:v>Sep</c:v>
                  </c:pt>
                  <c:pt idx="153">
                    <c:v>Aug</c:v>
                  </c:pt>
                  <c:pt idx="154">
                    <c:v>Jul</c:v>
                  </c:pt>
                  <c:pt idx="155">
                    <c:v>Jun</c:v>
                  </c:pt>
                  <c:pt idx="156">
                    <c:v>Mai</c:v>
                  </c:pt>
                  <c:pt idx="157">
                    <c:v>Apr</c:v>
                  </c:pt>
                  <c:pt idx="158">
                    <c:v>Mrz</c:v>
                  </c:pt>
                  <c:pt idx="159">
                    <c:v>Feb</c:v>
                  </c:pt>
                  <c:pt idx="160">
                    <c:v>Jan</c:v>
                  </c:pt>
                  <c:pt idx="161">
                    <c:v>Dez</c:v>
                  </c:pt>
                  <c:pt idx="162">
                    <c:v>Nov</c:v>
                  </c:pt>
                  <c:pt idx="163">
                    <c:v>Okt</c:v>
                  </c:pt>
                  <c:pt idx="164">
                    <c:v>Sep</c:v>
                  </c:pt>
                  <c:pt idx="165">
                    <c:v>Aug</c:v>
                  </c:pt>
                  <c:pt idx="166">
                    <c:v>Jul</c:v>
                  </c:pt>
                  <c:pt idx="167">
                    <c:v>Jun</c:v>
                  </c:pt>
                  <c:pt idx="168">
                    <c:v>Mai</c:v>
                  </c:pt>
                  <c:pt idx="169">
                    <c:v>Apr</c:v>
                  </c:pt>
                  <c:pt idx="170">
                    <c:v>Mrz</c:v>
                  </c:pt>
                  <c:pt idx="171">
                    <c:v>Feb</c:v>
                  </c:pt>
                  <c:pt idx="172">
                    <c:v>Jan</c:v>
                  </c:pt>
                  <c:pt idx="173">
                    <c:v>Dez</c:v>
                  </c:pt>
                  <c:pt idx="174">
                    <c:v>Nov</c:v>
                  </c:pt>
                  <c:pt idx="175">
                    <c:v>Okt</c:v>
                  </c:pt>
                  <c:pt idx="176">
                    <c:v>Sep</c:v>
                  </c:pt>
                  <c:pt idx="177">
                    <c:v>Aug</c:v>
                  </c:pt>
                  <c:pt idx="178">
                    <c:v>Jul</c:v>
                  </c:pt>
                  <c:pt idx="179">
                    <c:v>Jun</c:v>
                  </c:pt>
                  <c:pt idx="180">
                    <c:v>Mai</c:v>
                  </c:pt>
                  <c:pt idx="181">
                    <c:v>Apr</c:v>
                  </c:pt>
                  <c:pt idx="182">
                    <c:v>Mrz</c:v>
                  </c:pt>
                  <c:pt idx="183">
                    <c:v>Feb</c:v>
                  </c:pt>
                  <c:pt idx="184">
                    <c:v>Jan</c:v>
                  </c:pt>
                  <c:pt idx="185">
                    <c:v>Dez</c:v>
                  </c:pt>
                  <c:pt idx="186">
                    <c:v>Nov</c:v>
                  </c:pt>
                  <c:pt idx="187">
                    <c:v>Okt</c:v>
                  </c:pt>
                  <c:pt idx="188">
                    <c:v>Sep</c:v>
                  </c:pt>
                  <c:pt idx="189">
                    <c:v>Aug</c:v>
                  </c:pt>
                  <c:pt idx="190">
                    <c:v>Jul</c:v>
                  </c:pt>
                  <c:pt idx="191">
                    <c:v>Jun</c:v>
                  </c:pt>
                  <c:pt idx="192">
                    <c:v>Mai</c:v>
                  </c:pt>
                  <c:pt idx="193">
                    <c:v>Apr</c:v>
                  </c:pt>
                  <c:pt idx="194">
                    <c:v>Mrz</c:v>
                  </c:pt>
                  <c:pt idx="195">
                    <c:v>Feb</c:v>
                  </c:pt>
                  <c:pt idx="196">
                    <c:v>Jan</c:v>
                  </c:pt>
                </c:lvl>
                <c:lvl>
                  <c:pt idx="4">
                    <c:v>2023</c:v>
                  </c:pt>
                  <c:pt idx="11">
                    <c:v>2022</c:v>
                  </c:pt>
                  <c:pt idx="23">
                    <c:v>2021</c:v>
                  </c:pt>
                  <c:pt idx="35">
                    <c:v>2020</c:v>
                  </c:pt>
                  <c:pt idx="47">
                    <c:v>2019</c:v>
                  </c:pt>
                  <c:pt idx="59">
                    <c:v>2018</c:v>
                  </c:pt>
                  <c:pt idx="71">
                    <c:v>2017</c:v>
                  </c:pt>
                  <c:pt idx="83">
                    <c:v>2016</c:v>
                  </c:pt>
                  <c:pt idx="95">
                    <c:v>2015</c:v>
                  </c:pt>
                  <c:pt idx="107">
                    <c:v>2014</c:v>
                  </c:pt>
                  <c:pt idx="119">
                    <c:v>2013</c:v>
                  </c:pt>
                  <c:pt idx="131">
                    <c:v>2012</c:v>
                  </c:pt>
                  <c:pt idx="143">
                    <c:v>2011</c:v>
                  </c:pt>
                  <c:pt idx="155">
                    <c:v>2010</c:v>
                  </c:pt>
                  <c:pt idx="167">
                    <c:v>2009</c:v>
                  </c:pt>
                  <c:pt idx="179">
                    <c:v>2008</c:v>
                  </c:pt>
                  <c:pt idx="191">
                    <c:v>2007</c:v>
                  </c:pt>
                </c:lvl>
              </c:multiLvlStrCache>
            </c:multiLvlStrRef>
          </c:cat>
          <c:val>
            <c:numRef>
              <c:f>Verbraucherpreise!$Q$22:$Q$218</c:f>
              <c:numCache>
                <c:formatCode>General</c:formatCode>
                <c:ptCount val="197"/>
                <c:pt idx="0">
                  <c:v>6.1020036429872562</c:v>
                </c:pt>
                <c:pt idx="1">
                  <c:v>7.169117647058826</c:v>
                </c:pt>
                <c:pt idx="2">
                  <c:v>7.400555041628138</c:v>
                </c:pt>
                <c:pt idx="3">
                  <c:v>8.6792452830188722</c:v>
                </c:pt>
                <c:pt idx="4">
                  <c:v>8.650190114068451</c:v>
                </c:pt>
                <c:pt idx="5">
                  <c:v>8.1184336198662805</c:v>
                </c:pt>
                <c:pt idx="6">
                  <c:v>8.8038277511961667</c:v>
                </c:pt>
                <c:pt idx="7">
                  <c:v>8.8207094918504367</c:v>
                </c:pt>
                <c:pt idx="8">
                  <c:v>8.5741811175337261</c:v>
                </c:pt>
                <c:pt idx="9">
                  <c:v>6.9565217391304373</c:v>
                </c:pt>
                <c:pt idx="10">
                  <c:v>6.6731141199226158</c:v>
                </c:pt>
                <c:pt idx="11">
                  <c:v>6.7055393586005607</c:v>
                </c:pt>
                <c:pt idx="12">
                  <c:v>7.0175438596491233</c:v>
                </c:pt>
                <c:pt idx="13">
                  <c:v>6.25</c:v>
                </c:pt>
                <c:pt idx="14">
                  <c:v>5.8765915768854029</c:v>
                </c:pt>
                <c:pt idx="15">
                  <c:v>4.3307086614173329</c:v>
                </c:pt>
                <c:pt idx="16">
                  <c:v>4.1584158415841586</c:v>
                </c:pt>
                <c:pt idx="17">
                  <c:v>4.9098196392785667</c:v>
                </c:pt>
                <c:pt idx="18">
                  <c:v>4.8144433299899703</c:v>
                </c:pt>
                <c:pt idx="19">
                  <c:v>4.4044044044043886</c:v>
                </c:pt>
                <c:pt idx="20">
                  <c:v>4.112337011033091</c:v>
                </c:pt>
                <c:pt idx="21">
                  <c:v>3.8114343029087365</c:v>
                </c:pt>
                <c:pt idx="22">
                  <c:v>3.7111334002005947</c:v>
                </c:pt>
                <c:pt idx="23">
                  <c:v>2.3880597014925371</c:v>
                </c:pt>
                <c:pt idx="24">
                  <c:v>2.191235059760956</c:v>
                </c:pt>
                <c:pt idx="25">
                  <c:v>1.9920318725099548</c:v>
                </c:pt>
                <c:pt idx="26">
                  <c:v>1.7946161515453696</c:v>
                </c:pt>
                <c:pt idx="27">
                  <c:v>1.4985014985014971</c:v>
                </c:pt>
                <c:pt idx="28">
                  <c:v>1.2024048096192388</c:v>
                </c:pt>
                <c:pt idx="29">
                  <c:v>-0.20000000000000284</c:v>
                </c:pt>
                <c:pt idx="30">
                  <c:v>0.20100502512563878</c:v>
                </c:pt>
                <c:pt idx="31">
                  <c:v>-0.29940119760479433</c:v>
                </c:pt>
                <c:pt idx="32">
                  <c:v>-0.49900199600799056</c:v>
                </c:pt>
                <c:pt idx="33">
                  <c:v>-0.49900199600799056</c:v>
                </c:pt>
                <c:pt idx="34">
                  <c:v>-0.59820538384845179</c:v>
                </c:pt>
                <c:pt idx="35">
                  <c:v>0.60060060060058618</c:v>
                </c:pt>
                <c:pt idx="36">
                  <c:v>0.80321285140563248</c:v>
                </c:pt>
                <c:pt idx="37">
                  <c:v>1.0060362173038158</c:v>
                </c:pt>
                <c:pt idx="38">
                  <c:v>1.827411167512679</c:v>
                </c:pt>
                <c:pt idx="39">
                  <c:v>2.0387359836901169</c:v>
                </c:pt>
                <c:pt idx="40">
                  <c:v>2.1494370522006108</c:v>
                </c:pt>
                <c:pt idx="41">
                  <c:v>1.5228426395939039</c:v>
                </c:pt>
                <c:pt idx="42">
                  <c:v>1.0152284263959359</c:v>
                </c:pt>
                <c:pt idx="43">
                  <c:v>1.1099899091826444</c:v>
                </c:pt>
                <c:pt idx="44">
                  <c:v>1.2121212121212182</c:v>
                </c:pt>
                <c:pt idx="45">
                  <c:v>1.41700404858301</c:v>
                </c:pt>
                <c:pt idx="46">
                  <c:v>1.6210739614994907</c:v>
                </c:pt>
                <c:pt idx="47">
                  <c:v>1.6276703967446764</c:v>
                </c:pt>
                <c:pt idx="48">
                  <c:v>1.425661914460278</c:v>
                </c:pt>
                <c:pt idx="49">
                  <c:v>1.948717948717956</c:v>
                </c:pt>
                <c:pt idx="50">
                  <c:v>1.3374485596707757</c:v>
                </c:pt>
                <c:pt idx="51">
                  <c:v>1.4477766287487128</c:v>
                </c:pt>
                <c:pt idx="52">
                  <c:v>1.3485477178423224</c:v>
                </c:pt>
                <c:pt idx="53">
                  <c:v>1.6511867905056619</c:v>
                </c:pt>
                <c:pt idx="54">
                  <c:v>2.0725388601036343</c:v>
                </c:pt>
                <c:pt idx="55">
                  <c:v>2.2703818369453046</c:v>
                </c:pt>
                <c:pt idx="56">
                  <c:v>2.0618556701030855</c:v>
                </c:pt>
                <c:pt idx="57">
                  <c:v>1.8556701030927769</c:v>
                </c:pt>
                <c:pt idx="58">
                  <c:v>1.8575851393188856</c:v>
                </c:pt>
                <c:pt idx="59">
                  <c:v>1.8652849740932567</c:v>
                </c:pt>
                <c:pt idx="60">
                  <c:v>2.0790020790020662</c:v>
                </c:pt>
                <c:pt idx="61">
                  <c:v>1.3513513513513402</c:v>
                </c:pt>
                <c:pt idx="62">
                  <c:v>1.4613778705636804</c:v>
                </c:pt>
                <c:pt idx="63">
                  <c:v>1.1506276150627741</c:v>
                </c:pt>
                <c:pt idx="64">
                  <c:v>1.3669821240799251</c:v>
                </c:pt>
                <c:pt idx="65">
                  <c:v>1.3598326359832669</c:v>
                </c:pt>
                <c:pt idx="66">
                  <c:v>1.5789473684210549</c:v>
                </c:pt>
                <c:pt idx="67">
                  <c:v>1.3598326359832669</c:v>
                </c:pt>
                <c:pt idx="68">
                  <c:v>1.5706806282722567</c:v>
                </c:pt>
                <c:pt idx="69">
                  <c:v>1.6771488469601508</c:v>
                </c:pt>
                <c:pt idx="70">
                  <c:v>1.465968586387433</c:v>
                </c:pt>
                <c:pt idx="71">
                  <c:v>1.3655462184873954</c:v>
                </c:pt>
                <c:pt idx="72">
                  <c:v>1.1566771819137927</c:v>
                </c:pt>
                <c:pt idx="73">
                  <c:v>1.6913319238900897</c:v>
                </c:pt>
                <c:pt idx="74">
                  <c:v>1.375661375661366</c:v>
                </c:pt>
                <c:pt idx="75">
                  <c:v>1.8104366347177887</c:v>
                </c:pt>
                <c:pt idx="76">
                  <c:v>1.6025641025641022</c:v>
                </c:pt>
                <c:pt idx="77">
                  <c:v>1.3785790031813292</c:v>
                </c:pt>
                <c:pt idx="78">
                  <c:v>0.74231177094378609</c:v>
                </c:pt>
                <c:pt idx="79">
                  <c:v>0.73761854583771935</c:v>
                </c:pt>
                <c:pt idx="80">
                  <c:v>0.63224446786090027</c:v>
                </c:pt>
                <c:pt idx="81">
                  <c:v>0.42105263157894512</c:v>
                </c:pt>
                <c:pt idx="82">
                  <c:v>0.42060988433227919</c:v>
                </c:pt>
                <c:pt idx="83">
                  <c:v>0.31612223393044303</c:v>
                </c:pt>
                <c:pt idx="84">
                  <c:v>0.21074815595363816</c:v>
                </c:pt>
                <c:pt idx="85">
                  <c:v>-0.1055966209081447</c:v>
                </c:pt>
                <c:pt idx="86">
                  <c:v>0.21208907741252858</c:v>
                </c:pt>
                <c:pt idx="87">
                  <c:v>0.10660980810234832</c:v>
                </c:pt>
                <c:pt idx="88">
                  <c:v>0.53705692803436023</c:v>
                </c:pt>
                <c:pt idx="89">
                  <c:v>0.31914893617019402</c:v>
                </c:pt>
                <c:pt idx="90">
                  <c:v>0.21253985122211816</c:v>
                </c:pt>
                <c:pt idx="91">
                  <c:v>0.85015940488844421</c:v>
                </c:pt>
                <c:pt idx="92">
                  <c:v>0.63626723223755732</c:v>
                </c:pt>
                <c:pt idx="93">
                  <c:v>0.74231177094378609</c:v>
                </c:pt>
                <c:pt idx="94">
                  <c:v>0.84835630965005748</c:v>
                </c:pt>
                <c:pt idx="95">
                  <c:v>0.9574468085106389</c:v>
                </c:pt>
                <c:pt idx="96">
                  <c:v>1.1727078891258031</c:v>
                </c:pt>
                <c:pt idx="97">
                  <c:v>0.85197018104365441</c:v>
                </c:pt>
                <c:pt idx="98">
                  <c:v>0.31914893617019402</c:v>
                </c:pt>
                <c:pt idx="99">
                  <c:v>0</c:v>
                </c:pt>
                <c:pt idx="100">
                  <c:v>-0.21436227224008064</c:v>
                </c:pt>
                <c:pt idx="101">
                  <c:v>0.10649627263043726</c:v>
                </c:pt>
                <c:pt idx="102">
                  <c:v>0.64171122994652308</c:v>
                </c:pt>
                <c:pt idx="103">
                  <c:v>0.85744908896035099</c:v>
                </c:pt>
                <c:pt idx="104">
                  <c:v>0.85561497326203551</c:v>
                </c:pt>
                <c:pt idx="105">
                  <c:v>0.85561497326203551</c:v>
                </c:pt>
                <c:pt idx="106">
                  <c:v>0.85561497326203551</c:v>
                </c:pt>
                <c:pt idx="107">
                  <c:v>0.9667024704618683</c:v>
                </c:pt>
                <c:pt idx="108">
                  <c:v>0.8602150537634401</c:v>
                </c:pt>
                <c:pt idx="109">
                  <c:v>1.403887688984895</c:v>
                </c:pt>
                <c:pt idx="110">
                  <c:v>1.0752688172043037</c:v>
                </c:pt>
                <c:pt idx="111">
                  <c:v>1.2958963282937503</c:v>
                </c:pt>
                <c:pt idx="112">
                  <c:v>1.3029315960912129</c:v>
                </c:pt>
                <c:pt idx="113">
                  <c:v>1.5135135135135158</c:v>
                </c:pt>
                <c:pt idx="114">
                  <c:v>1.4099783080260266</c:v>
                </c:pt>
                <c:pt idx="115">
                  <c:v>1.1930585683297181</c:v>
                </c:pt>
                <c:pt idx="116">
                  <c:v>1.4099783080260266</c:v>
                </c:pt>
                <c:pt idx="117">
                  <c:v>1.5200868621064103</c:v>
                </c:pt>
                <c:pt idx="118">
                  <c:v>1.962922573609589</c:v>
                </c:pt>
                <c:pt idx="119">
                  <c:v>1.8599562363238391</c:v>
                </c:pt>
                <c:pt idx="120">
                  <c:v>1.6393442622950829</c:v>
                </c:pt>
                <c:pt idx="121">
                  <c:v>1.0917030567685515</c:v>
                </c:pt>
                <c:pt idx="122">
                  <c:v>1.4176663031624912</c:v>
                </c:pt>
                <c:pt idx="123">
                  <c:v>1.5350877192982466</c:v>
                </c:pt>
                <c:pt idx="124">
                  <c:v>1.6556291390728433</c:v>
                </c:pt>
                <c:pt idx="125">
                  <c:v>1.9845644983461881</c:v>
                </c:pt>
                <c:pt idx="126">
                  <c:v>1.8784530386740386</c:v>
                </c:pt>
                <c:pt idx="127">
                  <c:v>1.9911504424778599</c:v>
                </c:pt>
                <c:pt idx="128">
                  <c:v>2.104097452934667</c:v>
                </c:pt>
                <c:pt idx="129">
                  <c:v>2.1064301552106315</c:v>
                </c:pt>
                <c:pt idx="130">
                  <c:v>1.7758046614872569</c:v>
                </c:pt>
                <c:pt idx="131">
                  <c:v>1.6685205784204697</c:v>
                </c:pt>
                <c:pt idx="132">
                  <c:v>1.8930957683741809</c:v>
                </c:pt>
                <c:pt idx="133">
                  <c:v>2.0044543429844026</c:v>
                </c:pt>
                <c:pt idx="134">
                  <c:v>2.1158129175946669</c:v>
                </c:pt>
                <c:pt idx="135">
                  <c:v>2.1276595744680975</c:v>
                </c:pt>
                <c:pt idx="136">
                  <c:v>2.1420518602029262</c:v>
                </c:pt>
                <c:pt idx="137">
                  <c:v>1.9101123595505669</c:v>
                </c:pt>
                <c:pt idx="138">
                  <c:v>2.3755656108597236</c:v>
                </c:pt>
                <c:pt idx="139">
                  <c:v>2.3782559456398786</c:v>
                </c:pt>
                <c:pt idx="140">
                  <c:v>2.3809523809523796</c:v>
                </c:pt>
                <c:pt idx="141">
                  <c:v>2.1517553793884474</c:v>
                </c:pt>
                <c:pt idx="142">
                  <c:v>2.1541950113378618</c:v>
                </c:pt>
                <c:pt idx="143">
                  <c:v>2.0431328036322469</c:v>
                </c:pt>
                <c:pt idx="144">
                  <c:v>1.9296254256526737</c:v>
                </c:pt>
                <c:pt idx="145">
                  <c:v>1.9296254256526737</c:v>
                </c:pt>
                <c:pt idx="146">
                  <c:v>1.9296254256526737</c:v>
                </c:pt>
                <c:pt idx="147">
                  <c:v>1.9406392694064039</c:v>
                </c:pt>
                <c:pt idx="148">
                  <c:v>1.6036655211913171</c:v>
                </c:pt>
                <c:pt idx="149">
                  <c:v>1.366742596810937</c:v>
                </c:pt>
                <c:pt idx="150">
                  <c:v>1.4925373134328339</c:v>
                </c:pt>
                <c:pt idx="151">
                  <c:v>1.2614678899082463</c:v>
                </c:pt>
                <c:pt idx="152">
                  <c:v>1.2629161882893243</c:v>
                </c:pt>
                <c:pt idx="153">
                  <c:v>0.91428571428571104</c:v>
                </c:pt>
                <c:pt idx="154">
                  <c:v>1.0309278350515427</c:v>
                </c:pt>
                <c:pt idx="155">
                  <c:v>0.91638029782359354</c:v>
                </c:pt>
                <c:pt idx="156">
                  <c:v>1.2643678160919336</c:v>
                </c:pt>
                <c:pt idx="157">
                  <c:v>1.2643678160919336</c:v>
                </c:pt>
                <c:pt idx="158">
                  <c:v>1.2643678160919336</c:v>
                </c:pt>
                <c:pt idx="159">
                  <c:v>0.57405281285878118</c:v>
                </c:pt>
                <c:pt idx="160">
                  <c:v>0.80831408775981117</c:v>
                </c:pt>
                <c:pt idx="161">
                  <c:v>0.91954022988505812</c:v>
                </c:pt>
                <c:pt idx="162">
                  <c:v>0.34562211981565838</c:v>
                </c:pt>
                <c:pt idx="163">
                  <c:v>0</c:v>
                </c:pt>
                <c:pt idx="164">
                  <c:v>-0.34324942791764101</c:v>
                </c:pt>
                <c:pt idx="165">
                  <c:v>0.11441647597251858</c:v>
                </c:pt>
                <c:pt idx="166">
                  <c:v>-0.45610034207525985</c:v>
                </c:pt>
                <c:pt idx="167">
                  <c:v>0.11467889908256268</c:v>
                </c:pt>
                <c:pt idx="168">
                  <c:v>0.11507479861909076</c:v>
                </c:pt>
                <c:pt idx="169">
                  <c:v>0.69444444444444287</c:v>
                </c:pt>
                <c:pt idx="170">
                  <c:v>0.46189376443419405</c:v>
                </c:pt>
                <c:pt idx="171">
                  <c:v>1.0440835266821296</c:v>
                </c:pt>
                <c:pt idx="172">
                  <c:v>0.93240093240092392</c:v>
                </c:pt>
                <c:pt idx="173">
                  <c:v>1.0452961672474004</c:v>
                </c:pt>
                <c:pt idx="174">
                  <c:v>1.4018691588784975</c:v>
                </c:pt>
                <c:pt idx="175">
                  <c:v>2.4676850763807323</c:v>
                </c:pt>
                <c:pt idx="176">
                  <c:v>2.9446407538280255</c:v>
                </c:pt>
                <c:pt idx="177">
                  <c:v>3.0660377358490649</c:v>
                </c:pt>
                <c:pt idx="178">
                  <c:v>3.2979976442873919</c:v>
                </c:pt>
                <c:pt idx="179">
                  <c:v>3.1952662721893574</c:v>
                </c:pt>
                <c:pt idx="180">
                  <c:v>2.9620853080568565</c:v>
                </c:pt>
                <c:pt idx="181">
                  <c:v>2.3696682464454852</c:v>
                </c:pt>
                <c:pt idx="182">
                  <c:v>3.0952380952380878</c:v>
                </c:pt>
                <c:pt idx="183">
                  <c:v>2.8639618138424936</c:v>
                </c:pt>
                <c:pt idx="184">
                  <c:v>2.7544910179640851</c:v>
                </c:pt>
                <c:pt idx="185">
                  <c:v>3.1137724550898156</c:v>
                </c:pt>
                <c:pt idx="186">
                  <c:v>3.3816425120772919</c:v>
                </c:pt>
                <c:pt idx="187">
                  <c:v>2.7777777777777715</c:v>
                </c:pt>
                <c:pt idx="188">
                  <c:v>2.6602176541717029</c:v>
                </c:pt>
                <c:pt idx="189">
                  <c:v>2.1686746987951864</c:v>
                </c:pt>
                <c:pt idx="190">
                  <c:v>2.0432692307692264</c:v>
                </c:pt>
                <c:pt idx="191">
                  <c:v>1.9300361881785335</c:v>
                </c:pt>
                <c:pt idx="192">
                  <c:v>2.0556227327690522</c:v>
                </c:pt>
                <c:pt idx="193">
                  <c:v>2.0556227327690522</c:v>
                </c:pt>
                <c:pt idx="194">
                  <c:v>1.9417475728155296</c:v>
                </c:pt>
                <c:pt idx="195">
                  <c:v>1.6990291262135742</c:v>
                </c:pt>
                <c:pt idx="196">
                  <c:v>1.8292682926829258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B9-41EC-92DA-5C2D00F6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051856"/>
        <c:axId val="2132941744"/>
      </c:barChart>
      <c:lineChart>
        <c:grouping val="standard"/>
        <c:varyColors val="0"/>
        <c:ser>
          <c:idx val="1"/>
          <c:order val="1"/>
          <c:tx>
            <c:strRef>
              <c:f>Verbraucherpreise!$R$17</c:f>
              <c:strCache>
                <c:ptCount val="1"/>
                <c:pt idx="0">
                  <c:v>Jahresmittel Inflation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Verbraucherpreise!$O$22:$P$218</c:f>
              <c:multiLvlStrCache>
                <c:ptCount val="197"/>
                <c:lvl>
                  <c:pt idx="0">
                    <c:v>Mai</c:v>
                  </c:pt>
                  <c:pt idx="1">
                    <c:v>Apr</c:v>
                  </c:pt>
                  <c:pt idx="2">
                    <c:v>Mrz</c:v>
                  </c:pt>
                  <c:pt idx="3">
                    <c:v>Feb</c:v>
                  </c:pt>
                  <c:pt idx="4">
                    <c:v>Jan</c:v>
                  </c:pt>
                  <c:pt idx="5">
                    <c:v>Dez</c:v>
                  </c:pt>
                  <c:pt idx="6">
                    <c:v>Nov</c:v>
                  </c:pt>
                  <c:pt idx="7">
                    <c:v>Okt</c:v>
                  </c:pt>
                  <c:pt idx="8">
                    <c:v>Sep</c:v>
                  </c:pt>
                  <c:pt idx="9">
                    <c:v>Aug</c:v>
                  </c:pt>
                  <c:pt idx="10">
                    <c:v>Jul</c:v>
                  </c:pt>
                  <c:pt idx="11">
                    <c:v>Jun</c:v>
                  </c:pt>
                  <c:pt idx="12">
                    <c:v>Mai</c:v>
                  </c:pt>
                  <c:pt idx="13">
                    <c:v>Apr</c:v>
                  </c:pt>
                  <c:pt idx="14">
                    <c:v>Mrz</c:v>
                  </c:pt>
                  <c:pt idx="15">
                    <c:v>Feb</c:v>
                  </c:pt>
                  <c:pt idx="16">
                    <c:v>Jan</c:v>
                  </c:pt>
                  <c:pt idx="17">
                    <c:v>Dez</c:v>
                  </c:pt>
                  <c:pt idx="18">
                    <c:v>Nov</c:v>
                  </c:pt>
                  <c:pt idx="19">
                    <c:v>Okt</c:v>
                  </c:pt>
                  <c:pt idx="20">
                    <c:v>Sep</c:v>
                  </c:pt>
                  <c:pt idx="21">
                    <c:v>Aug</c:v>
                  </c:pt>
                  <c:pt idx="22">
                    <c:v>Jul</c:v>
                  </c:pt>
                  <c:pt idx="23">
                    <c:v>Jun</c:v>
                  </c:pt>
                  <c:pt idx="24">
                    <c:v>Mai</c:v>
                  </c:pt>
                  <c:pt idx="25">
                    <c:v>Apr</c:v>
                  </c:pt>
                  <c:pt idx="26">
                    <c:v>Mrz</c:v>
                  </c:pt>
                  <c:pt idx="27">
                    <c:v>Feb</c:v>
                  </c:pt>
                  <c:pt idx="28">
                    <c:v>Jan</c:v>
                  </c:pt>
                  <c:pt idx="29">
                    <c:v>Dez</c:v>
                  </c:pt>
                  <c:pt idx="30">
                    <c:v>Nov</c:v>
                  </c:pt>
                  <c:pt idx="31">
                    <c:v>Okt</c:v>
                  </c:pt>
                  <c:pt idx="32">
                    <c:v>Sep</c:v>
                  </c:pt>
                  <c:pt idx="33">
                    <c:v>Aug</c:v>
                  </c:pt>
                  <c:pt idx="34">
                    <c:v>Jul</c:v>
                  </c:pt>
                  <c:pt idx="35">
                    <c:v>Jun</c:v>
                  </c:pt>
                  <c:pt idx="36">
                    <c:v>Mai</c:v>
                  </c:pt>
                  <c:pt idx="37">
                    <c:v>Apr</c:v>
                  </c:pt>
                  <c:pt idx="38">
                    <c:v>Mrz</c:v>
                  </c:pt>
                  <c:pt idx="39">
                    <c:v>Feb</c:v>
                  </c:pt>
                  <c:pt idx="40">
                    <c:v>Jan</c:v>
                  </c:pt>
                  <c:pt idx="41">
                    <c:v>Dez</c:v>
                  </c:pt>
                  <c:pt idx="42">
                    <c:v>Nov</c:v>
                  </c:pt>
                  <c:pt idx="43">
                    <c:v>Okt</c:v>
                  </c:pt>
                  <c:pt idx="44">
                    <c:v>Sep</c:v>
                  </c:pt>
                  <c:pt idx="45">
                    <c:v>Aug</c:v>
                  </c:pt>
                  <c:pt idx="46">
                    <c:v>Jul</c:v>
                  </c:pt>
                  <c:pt idx="47">
                    <c:v>Jun</c:v>
                  </c:pt>
                  <c:pt idx="48">
                    <c:v>Mai</c:v>
                  </c:pt>
                  <c:pt idx="49">
                    <c:v>Apr</c:v>
                  </c:pt>
                  <c:pt idx="50">
                    <c:v>Mrz</c:v>
                  </c:pt>
                  <c:pt idx="51">
                    <c:v>Feb</c:v>
                  </c:pt>
                  <c:pt idx="52">
                    <c:v>Jan</c:v>
                  </c:pt>
                  <c:pt idx="53">
                    <c:v>Dez</c:v>
                  </c:pt>
                  <c:pt idx="54">
                    <c:v>Nov</c:v>
                  </c:pt>
                  <c:pt idx="55">
                    <c:v>Okt</c:v>
                  </c:pt>
                  <c:pt idx="56">
                    <c:v>Sep</c:v>
                  </c:pt>
                  <c:pt idx="57">
                    <c:v>Aug</c:v>
                  </c:pt>
                  <c:pt idx="58">
                    <c:v>Jul</c:v>
                  </c:pt>
                  <c:pt idx="59">
                    <c:v>Jun</c:v>
                  </c:pt>
                  <c:pt idx="60">
                    <c:v>Mai</c:v>
                  </c:pt>
                  <c:pt idx="61">
                    <c:v>Apr</c:v>
                  </c:pt>
                  <c:pt idx="62">
                    <c:v>Mrz</c:v>
                  </c:pt>
                  <c:pt idx="63">
                    <c:v>Feb</c:v>
                  </c:pt>
                  <c:pt idx="64">
                    <c:v>Jan</c:v>
                  </c:pt>
                  <c:pt idx="65">
                    <c:v>Dez</c:v>
                  </c:pt>
                  <c:pt idx="66">
                    <c:v>Nov</c:v>
                  </c:pt>
                  <c:pt idx="67">
                    <c:v>Okt</c:v>
                  </c:pt>
                  <c:pt idx="68">
                    <c:v>Sep</c:v>
                  </c:pt>
                  <c:pt idx="69">
                    <c:v>Aug</c:v>
                  </c:pt>
                  <c:pt idx="70">
                    <c:v>Jul</c:v>
                  </c:pt>
                  <c:pt idx="71">
                    <c:v>Jun</c:v>
                  </c:pt>
                  <c:pt idx="72">
                    <c:v>Mai</c:v>
                  </c:pt>
                  <c:pt idx="73">
                    <c:v>Apr</c:v>
                  </c:pt>
                  <c:pt idx="74">
                    <c:v>Mrz</c:v>
                  </c:pt>
                  <c:pt idx="75">
                    <c:v>Feb</c:v>
                  </c:pt>
                  <c:pt idx="76">
                    <c:v>Jan</c:v>
                  </c:pt>
                  <c:pt idx="77">
                    <c:v>Dez</c:v>
                  </c:pt>
                  <c:pt idx="78">
                    <c:v>Nov</c:v>
                  </c:pt>
                  <c:pt idx="79">
                    <c:v>Okt</c:v>
                  </c:pt>
                  <c:pt idx="80">
                    <c:v>Sep</c:v>
                  </c:pt>
                  <c:pt idx="81">
                    <c:v>Aug</c:v>
                  </c:pt>
                  <c:pt idx="82">
                    <c:v>Jul</c:v>
                  </c:pt>
                  <c:pt idx="83">
                    <c:v>Jun</c:v>
                  </c:pt>
                  <c:pt idx="84">
                    <c:v>Mai</c:v>
                  </c:pt>
                  <c:pt idx="85">
                    <c:v>Apr</c:v>
                  </c:pt>
                  <c:pt idx="86">
                    <c:v>Mrz</c:v>
                  </c:pt>
                  <c:pt idx="87">
                    <c:v>Feb</c:v>
                  </c:pt>
                  <c:pt idx="88">
                    <c:v>Jan</c:v>
                  </c:pt>
                  <c:pt idx="89">
                    <c:v>Dez</c:v>
                  </c:pt>
                  <c:pt idx="90">
                    <c:v>Nov</c:v>
                  </c:pt>
                  <c:pt idx="91">
                    <c:v>Okt</c:v>
                  </c:pt>
                  <c:pt idx="92">
                    <c:v>Sep</c:v>
                  </c:pt>
                  <c:pt idx="93">
                    <c:v>Aug</c:v>
                  </c:pt>
                  <c:pt idx="94">
                    <c:v>Jul</c:v>
                  </c:pt>
                  <c:pt idx="95">
                    <c:v>Jun</c:v>
                  </c:pt>
                  <c:pt idx="96">
                    <c:v>Mai</c:v>
                  </c:pt>
                  <c:pt idx="97">
                    <c:v>Apr</c:v>
                  </c:pt>
                  <c:pt idx="98">
                    <c:v>Mrz</c:v>
                  </c:pt>
                  <c:pt idx="99">
                    <c:v>Feb</c:v>
                  </c:pt>
                  <c:pt idx="100">
                    <c:v>Jan</c:v>
                  </c:pt>
                  <c:pt idx="101">
                    <c:v>Dez</c:v>
                  </c:pt>
                  <c:pt idx="102">
                    <c:v>Nov</c:v>
                  </c:pt>
                  <c:pt idx="103">
                    <c:v>Okt</c:v>
                  </c:pt>
                  <c:pt idx="104">
                    <c:v>Sep</c:v>
                  </c:pt>
                  <c:pt idx="105">
                    <c:v>Aug</c:v>
                  </c:pt>
                  <c:pt idx="106">
                    <c:v>Jul</c:v>
                  </c:pt>
                  <c:pt idx="107">
                    <c:v>Jun</c:v>
                  </c:pt>
                  <c:pt idx="108">
                    <c:v>Mai</c:v>
                  </c:pt>
                  <c:pt idx="109">
                    <c:v>Apr</c:v>
                  </c:pt>
                  <c:pt idx="110">
                    <c:v>Mrz</c:v>
                  </c:pt>
                  <c:pt idx="111">
                    <c:v>Feb</c:v>
                  </c:pt>
                  <c:pt idx="112">
                    <c:v>Jan</c:v>
                  </c:pt>
                  <c:pt idx="113">
                    <c:v>Dez</c:v>
                  </c:pt>
                  <c:pt idx="114">
                    <c:v>Nov</c:v>
                  </c:pt>
                  <c:pt idx="115">
                    <c:v>Okt</c:v>
                  </c:pt>
                  <c:pt idx="116">
                    <c:v>Sep</c:v>
                  </c:pt>
                  <c:pt idx="117">
                    <c:v>Aug</c:v>
                  </c:pt>
                  <c:pt idx="118">
                    <c:v>Jul</c:v>
                  </c:pt>
                  <c:pt idx="119">
                    <c:v>Jun</c:v>
                  </c:pt>
                  <c:pt idx="120">
                    <c:v>Mai</c:v>
                  </c:pt>
                  <c:pt idx="121">
                    <c:v>Apr</c:v>
                  </c:pt>
                  <c:pt idx="122">
                    <c:v>Mrz</c:v>
                  </c:pt>
                  <c:pt idx="123">
                    <c:v>Feb</c:v>
                  </c:pt>
                  <c:pt idx="124">
                    <c:v>Jan</c:v>
                  </c:pt>
                  <c:pt idx="125">
                    <c:v>Dez</c:v>
                  </c:pt>
                  <c:pt idx="126">
                    <c:v>Nov</c:v>
                  </c:pt>
                  <c:pt idx="127">
                    <c:v>Okt</c:v>
                  </c:pt>
                  <c:pt idx="128">
                    <c:v>Sep</c:v>
                  </c:pt>
                  <c:pt idx="129">
                    <c:v>Aug</c:v>
                  </c:pt>
                  <c:pt idx="130">
                    <c:v>Jul</c:v>
                  </c:pt>
                  <c:pt idx="131">
                    <c:v>Jun</c:v>
                  </c:pt>
                  <c:pt idx="132">
                    <c:v>Mai</c:v>
                  </c:pt>
                  <c:pt idx="133">
                    <c:v>Apr</c:v>
                  </c:pt>
                  <c:pt idx="134">
                    <c:v>Mrz</c:v>
                  </c:pt>
                  <c:pt idx="135">
                    <c:v>Feb</c:v>
                  </c:pt>
                  <c:pt idx="136">
                    <c:v>Jan</c:v>
                  </c:pt>
                  <c:pt idx="137">
                    <c:v>Dez</c:v>
                  </c:pt>
                  <c:pt idx="138">
                    <c:v>Nov</c:v>
                  </c:pt>
                  <c:pt idx="139">
                    <c:v>Okt</c:v>
                  </c:pt>
                  <c:pt idx="140">
                    <c:v>Sep</c:v>
                  </c:pt>
                  <c:pt idx="141">
                    <c:v>Aug</c:v>
                  </c:pt>
                  <c:pt idx="142">
                    <c:v>Jul</c:v>
                  </c:pt>
                  <c:pt idx="143">
                    <c:v>Jun</c:v>
                  </c:pt>
                  <c:pt idx="144">
                    <c:v>Mai</c:v>
                  </c:pt>
                  <c:pt idx="145">
                    <c:v>Apr</c:v>
                  </c:pt>
                  <c:pt idx="146">
                    <c:v>Mrz</c:v>
                  </c:pt>
                  <c:pt idx="147">
                    <c:v>Feb</c:v>
                  </c:pt>
                  <c:pt idx="148">
                    <c:v>Jan</c:v>
                  </c:pt>
                  <c:pt idx="149">
                    <c:v>Dez</c:v>
                  </c:pt>
                  <c:pt idx="150">
                    <c:v>Nov</c:v>
                  </c:pt>
                  <c:pt idx="151">
                    <c:v>Okt</c:v>
                  </c:pt>
                  <c:pt idx="152">
                    <c:v>Sep</c:v>
                  </c:pt>
                  <c:pt idx="153">
                    <c:v>Aug</c:v>
                  </c:pt>
                  <c:pt idx="154">
                    <c:v>Jul</c:v>
                  </c:pt>
                  <c:pt idx="155">
                    <c:v>Jun</c:v>
                  </c:pt>
                  <c:pt idx="156">
                    <c:v>Mai</c:v>
                  </c:pt>
                  <c:pt idx="157">
                    <c:v>Apr</c:v>
                  </c:pt>
                  <c:pt idx="158">
                    <c:v>Mrz</c:v>
                  </c:pt>
                  <c:pt idx="159">
                    <c:v>Feb</c:v>
                  </c:pt>
                  <c:pt idx="160">
                    <c:v>Jan</c:v>
                  </c:pt>
                  <c:pt idx="161">
                    <c:v>Dez</c:v>
                  </c:pt>
                  <c:pt idx="162">
                    <c:v>Nov</c:v>
                  </c:pt>
                  <c:pt idx="163">
                    <c:v>Okt</c:v>
                  </c:pt>
                  <c:pt idx="164">
                    <c:v>Sep</c:v>
                  </c:pt>
                  <c:pt idx="165">
                    <c:v>Aug</c:v>
                  </c:pt>
                  <c:pt idx="166">
                    <c:v>Jul</c:v>
                  </c:pt>
                  <c:pt idx="167">
                    <c:v>Jun</c:v>
                  </c:pt>
                  <c:pt idx="168">
                    <c:v>Mai</c:v>
                  </c:pt>
                  <c:pt idx="169">
                    <c:v>Apr</c:v>
                  </c:pt>
                  <c:pt idx="170">
                    <c:v>Mrz</c:v>
                  </c:pt>
                  <c:pt idx="171">
                    <c:v>Feb</c:v>
                  </c:pt>
                  <c:pt idx="172">
                    <c:v>Jan</c:v>
                  </c:pt>
                  <c:pt idx="173">
                    <c:v>Dez</c:v>
                  </c:pt>
                  <c:pt idx="174">
                    <c:v>Nov</c:v>
                  </c:pt>
                  <c:pt idx="175">
                    <c:v>Okt</c:v>
                  </c:pt>
                  <c:pt idx="176">
                    <c:v>Sep</c:v>
                  </c:pt>
                  <c:pt idx="177">
                    <c:v>Aug</c:v>
                  </c:pt>
                  <c:pt idx="178">
                    <c:v>Jul</c:v>
                  </c:pt>
                  <c:pt idx="179">
                    <c:v>Jun</c:v>
                  </c:pt>
                  <c:pt idx="180">
                    <c:v>Mai</c:v>
                  </c:pt>
                  <c:pt idx="181">
                    <c:v>Apr</c:v>
                  </c:pt>
                  <c:pt idx="182">
                    <c:v>Mrz</c:v>
                  </c:pt>
                  <c:pt idx="183">
                    <c:v>Feb</c:v>
                  </c:pt>
                  <c:pt idx="184">
                    <c:v>Jan</c:v>
                  </c:pt>
                  <c:pt idx="185">
                    <c:v>Dez</c:v>
                  </c:pt>
                  <c:pt idx="186">
                    <c:v>Nov</c:v>
                  </c:pt>
                  <c:pt idx="187">
                    <c:v>Okt</c:v>
                  </c:pt>
                  <c:pt idx="188">
                    <c:v>Sep</c:v>
                  </c:pt>
                  <c:pt idx="189">
                    <c:v>Aug</c:v>
                  </c:pt>
                  <c:pt idx="190">
                    <c:v>Jul</c:v>
                  </c:pt>
                  <c:pt idx="191">
                    <c:v>Jun</c:v>
                  </c:pt>
                  <c:pt idx="192">
                    <c:v>Mai</c:v>
                  </c:pt>
                  <c:pt idx="193">
                    <c:v>Apr</c:v>
                  </c:pt>
                  <c:pt idx="194">
                    <c:v>Mrz</c:v>
                  </c:pt>
                  <c:pt idx="195">
                    <c:v>Feb</c:v>
                  </c:pt>
                  <c:pt idx="196">
                    <c:v>Jan</c:v>
                  </c:pt>
                </c:lvl>
                <c:lvl>
                  <c:pt idx="4">
                    <c:v>2023</c:v>
                  </c:pt>
                  <c:pt idx="11">
                    <c:v>2022</c:v>
                  </c:pt>
                  <c:pt idx="23">
                    <c:v>2021</c:v>
                  </c:pt>
                  <c:pt idx="35">
                    <c:v>2020</c:v>
                  </c:pt>
                  <c:pt idx="47">
                    <c:v>2019</c:v>
                  </c:pt>
                  <c:pt idx="59">
                    <c:v>2018</c:v>
                  </c:pt>
                  <c:pt idx="71">
                    <c:v>2017</c:v>
                  </c:pt>
                  <c:pt idx="83">
                    <c:v>2016</c:v>
                  </c:pt>
                  <c:pt idx="95">
                    <c:v>2015</c:v>
                  </c:pt>
                  <c:pt idx="107">
                    <c:v>2014</c:v>
                  </c:pt>
                  <c:pt idx="119">
                    <c:v>2013</c:v>
                  </c:pt>
                  <c:pt idx="131">
                    <c:v>2012</c:v>
                  </c:pt>
                  <c:pt idx="143">
                    <c:v>2011</c:v>
                  </c:pt>
                  <c:pt idx="155">
                    <c:v>2010</c:v>
                  </c:pt>
                  <c:pt idx="167">
                    <c:v>2009</c:v>
                  </c:pt>
                  <c:pt idx="179">
                    <c:v>2008</c:v>
                  </c:pt>
                  <c:pt idx="191">
                    <c:v>2007</c:v>
                  </c:pt>
                </c:lvl>
              </c:multiLvlStrCache>
            </c:multiLvlStrRef>
          </c:cat>
          <c:val>
            <c:numRef>
              <c:f>Verbraucherpreise!$R$22:$R$218</c:f>
              <c:numCache>
                <c:formatCode>General</c:formatCode>
                <c:ptCount val="197"/>
                <c:pt idx="0">
                  <c:v>5.9895317447485423</c:v>
                </c:pt>
                <c:pt idx="1">
                  <c:v>5.9895317447485423</c:v>
                </c:pt>
                <c:pt idx="2">
                  <c:v>5.9895317447485423</c:v>
                </c:pt>
                <c:pt idx="3">
                  <c:v>5.9895317447485423</c:v>
                </c:pt>
                <c:pt idx="4">
                  <c:v>5.9895317447485423</c:v>
                </c:pt>
                <c:pt idx="17">
                  <c:v>3.0692017651037418</c:v>
                </c:pt>
                <c:pt idx="18">
                  <c:v>3.0692017651037418</c:v>
                </c:pt>
                <c:pt idx="19">
                  <c:v>3.0692017651037418</c:v>
                </c:pt>
                <c:pt idx="20">
                  <c:v>3.0692017651037418</c:v>
                </c:pt>
                <c:pt idx="21">
                  <c:v>3.0692017651037418</c:v>
                </c:pt>
                <c:pt idx="22">
                  <c:v>3.0692017651037418</c:v>
                </c:pt>
                <c:pt idx="23">
                  <c:v>3.0692017651037418</c:v>
                </c:pt>
                <c:pt idx="24">
                  <c:v>3.0692017651037418</c:v>
                </c:pt>
                <c:pt idx="25">
                  <c:v>3.0692017651037418</c:v>
                </c:pt>
                <c:pt idx="26">
                  <c:v>3.0692017651037418</c:v>
                </c:pt>
                <c:pt idx="27">
                  <c:v>3.0692017651037418</c:v>
                </c:pt>
                <c:pt idx="28">
                  <c:v>3.0692017651037418</c:v>
                </c:pt>
                <c:pt idx="41">
                  <c:v>1.4195069469634103</c:v>
                </c:pt>
                <c:pt idx="42">
                  <c:v>1.4195069469634103</c:v>
                </c:pt>
                <c:pt idx="43">
                  <c:v>1.4195069469634103</c:v>
                </c:pt>
                <c:pt idx="44">
                  <c:v>1.4195069469634103</c:v>
                </c:pt>
                <c:pt idx="45">
                  <c:v>1.4195069469634103</c:v>
                </c:pt>
                <c:pt idx="46">
                  <c:v>1.4195069469634103</c:v>
                </c:pt>
                <c:pt idx="47">
                  <c:v>1.4195069469634103</c:v>
                </c:pt>
                <c:pt idx="48">
                  <c:v>1.4195069469634103</c:v>
                </c:pt>
                <c:pt idx="49">
                  <c:v>1.4195069469634103</c:v>
                </c:pt>
                <c:pt idx="50">
                  <c:v>1.4195069469634103</c:v>
                </c:pt>
                <c:pt idx="51">
                  <c:v>1.4195069469634103</c:v>
                </c:pt>
                <c:pt idx="52">
                  <c:v>1.4195069469634103</c:v>
                </c:pt>
                <c:pt idx="65">
                  <c:v>1.5012190116034969</c:v>
                </c:pt>
                <c:pt idx="66">
                  <c:v>1.5012190116034969</c:v>
                </c:pt>
                <c:pt idx="67">
                  <c:v>1.5012190116034969</c:v>
                </c:pt>
                <c:pt idx="68">
                  <c:v>1.5012190116034969</c:v>
                </c:pt>
                <c:pt idx="69">
                  <c:v>1.5012190116034969</c:v>
                </c:pt>
                <c:pt idx="70">
                  <c:v>1.5012190116034969</c:v>
                </c:pt>
                <c:pt idx="71">
                  <c:v>1.5012190116034969</c:v>
                </c:pt>
                <c:pt idx="72">
                  <c:v>1.5012190116034969</c:v>
                </c:pt>
                <c:pt idx="73">
                  <c:v>1.5012190116034969</c:v>
                </c:pt>
                <c:pt idx="74">
                  <c:v>1.5012190116034969</c:v>
                </c:pt>
                <c:pt idx="75">
                  <c:v>1.5012190116034969</c:v>
                </c:pt>
                <c:pt idx="76">
                  <c:v>1.5012190116034969</c:v>
                </c:pt>
                <c:pt idx="88">
                  <c:v>0</c:v>
                </c:pt>
                <c:pt idx="89">
                  <c:v>0.55797458731019722</c:v>
                </c:pt>
                <c:pt idx="90">
                  <c:v>0.55797458731019722</c:v>
                </c:pt>
                <c:pt idx="91">
                  <c:v>0.55797458731019722</c:v>
                </c:pt>
                <c:pt idx="92">
                  <c:v>0.55797458731019722</c:v>
                </c:pt>
                <c:pt idx="93">
                  <c:v>0.55797458731019722</c:v>
                </c:pt>
                <c:pt idx="94">
                  <c:v>0.55797458731019722</c:v>
                </c:pt>
                <c:pt idx="95">
                  <c:v>0.55797458731019722</c:v>
                </c:pt>
                <c:pt idx="96">
                  <c:v>0.55797458731019722</c:v>
                </c:pt>
                <c:pt idx="97">
                  <c:v>0.55797458731019722</c:v>
                </c:pt>
                <c:pt idx="98">
                  <c:v>0.55797458731019722</c:v>
                </c:pt>
                <c:pt idx="99">
                  <c:v>0.55797458731019722</c:v>
                </c:pt>
                <c:pt idx="100">
                  <c:v>0.55797458731019722</c:v>
                </c:pt>
                <c:pt idx="113">
                  <c:v>1.5174104042110284</c:v>
                </c:pt>
                <c:pt idx="114">
                  <c:v>1.5174104042110284</c:v>
                </c:pt>
                <c:pt idx="115">
                  <c:v>1.5174104042110284</c:v>
                </c:pt>
                <c:pt idx="116">
                  <c:v>1.5174104042110284</c:v>
                </c:pt>
                <c:pt idx="117">
                  <c:v>1.5174104042110284</c:v>
                </c:pt>
                <c:pt idx="118">
                  <c:v>1.5174104042110284</c:v>
                </c:pt>
                <c:pt idx="119">
                  <c:v>1.5174104042110284</c:v>
                </c:pt>
                <c:pt idx="120">
                  <c:v>1.5174104042110284</c:v>
                </c:pt>
                <c:pt idx="121">
                  <c:v>1.5174104042110284</c:v>
                </c:pt>
                <c:pt idx="122">
                  <c:v>1.5174104042110284</c:v>
                </c:pt>
                <c:pt idx="123">
                  <c:v>1.5174104042110284</c:v>
                </c:pt>
                <c:pt idx="124">
                  <c:v>1.5174104042110284</c:v>
                </c:pt>
                <c:pt idx="137">
                  <c:v>2.0605958799097372</c:v>
                </c:pt>
                <c:pt idx="138">
                  <c:v>2.0605958799097372</c:v>
                </c:pt>
                <c:pt idx="139">
                  <c:v>2.0605958799097372</c:v>
                </c:pt>
                <c:pt idx="140">
                  <c:v>2.0605958799097372</c:v>
                </c:pt>
                <c:pt idx="141">
                  <c:v>2.0605958799097372</c:v>
                </c:pt>
                <c:pt idx="142">
                  <c:v>2.0605958799097372</c:v>
                </c:pt>
                <c:pt idx="143">
                  <c:v>2.0605958799097372</c:v>
                </c:pt>
                <c:pt idx="144">
                  <c:v>2.0605958799097372</c:v>
                </c:pt>
                <c:pt idx="145">
                  <c:v>2.0605958799097372</c:v>
                </c:pt>
                <c:pt idx="146">
                  <c:v>2.0605958799097372</c:v>
                </c:pt>
                <c:pt idx="147">
                  <c:v>2.0605958799097372</c:v>
                </c:pt>
                <c:pt idx="148">
                  <c:v>2.0605958799097372</c:v>
                </c:pt>
                <c:pt idx="161">
                  <c:v>0.32856711844530651</c:v>
                </c:pt>
                <c:pt idx="162">
                  <c:v>0.32856711844530651</c:v>
                </c:pt>
                <c:pt idx="163">
                  <c:v>0.32856711844530651</c:v>
                </c:pt>
                <c:pt idx="164">
                  <c:v>0.32856711844530651</c:v>
                </c:pt>
                <c:pt idx="165">
                  <c:v>0.32856711844530651</c:v>
                </c:pt>
                <c:pt idx="166">
                  <c:v>0.32856711844530651</c:v>
                </c:pt>
                <c:pt idx="167">
                  <c:v>0.32856711844530651</c:v>
                </c:pt>
                <c:pt idx="168">
                  <c:v>0.32856711844530651</c:v>
                </c:pt>
                <c:pt idx="169">
                  <c:v>0.32856711844530651</c:v>
                </c:pt>
                <c:pt idx="170">
                  <c:v>0.32856711844530651</c:v>
                </c:pt>
                <c:pt idx="171">
                  <c:v>0.32856711844530651</c:v>
                </c:pt>
                <c:pt idx="172">
                  <c:v>0.32856711844530651</c:v>
                </c:pt>
                <c:pt idx="185">
                  <c:v>2.3047234145091386</c:v>
                </c:pt>
                <c:pt idx="186">
                  <c:v>2.3047234145091386</c:v>
                </c:pt>
                <c:pt idx="187">
                  <c:v>2.3047234145091386</c:v>
                </c:pt>
                <c:pt idx="188">
                  <c:v>2.3047234145091386</c:v>
                </c:pt>
                <c:pt idx="189">
                  <c:v>2.3047234145091386</c:v>
                </c:pt>
                <c:pt idx="190">
                  <c:v>2.3047234145091386</c:v>
                </c:pt>
                <c:pt idx="191">
                  <c:v>2.3047234145091386</c:v>
                </c:pt>
                <c:pt idx="192">
                  <c:v>2.3047234145091386</c:v>
                </c:pt>
                <c:pt idx="193">
                  <c:v>2.3047234145091386</c:v>
                </c:pt>
                <c:pt idx="194">
                  <c:v>2.3047234145091386</c:v>
                </c:pt>
                <c:pt idx="195">
                  <c:v>2.3047234145091386</c:v>
                </c:pt>
                <c:pt idx="196">
                  <c:v>2.3047234145091386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B9-41EC-92DA-5C2D00F6896E}"/>
            </c:ext>
          </c:extLst>
        </c:ser>
        <c:ser>
          <c:idx val="2"/>
          <c:order val="2"/>
          <c:tx>
            <c:strRef>
              <c:f>Verbraucherpreise!$S$17</c:f>
              <c:strCache>
                <c:ptCount val="1"/>
                <c:pt idx="0">
                  <c:v>Jahresmittel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Verbraucherpreise!$O$22:$P$218</c:f>
              <c:multiLvlStrCache>
                <c:ptCount val="197"/>
                <c:lvl>
                  <c:pt idx="0">
                    <c:v>Mai</c:v>
                  </c:pt>
                  <c:pt idx="1">
                    <c:v>Apr</c:v>
                  </c:pt>
                  <c:pt idx="2">
                    <c:v>Mrz</c:v>
                  </c:pt>
                  <c:pt idx="3">
                    <c:v>Feb</c:v>
                  </c:pt>
                  <c:pt idx="4">
                    <c:v>Jan</c:v>
                  </c:pt>
                  <c:pt idx="5">
                    <c:v>Dez</c:v>
                  </c:pt>
                  <c:pt idx="6">
                    <c:v>Nov</c:v>
                  </c:pt>
                  <c:pt idx="7">
                    <c:v>Okt</c:v>
                  </c:pt>
                  <c:pt idx="8">
                    <c:v>Sep</c:v>
                  </c:pt>
                  <c:pt idx="9">
                    <c:v>Aug</c:v>
                  </c:pt>
                  <c:pt idx="10">
                    <c:v>Jul</c:v>
                  </c:pt>
                  <c:pt idx="11">
                    <c:v>Jun</c:v>
                  </c:pt>
                  <c:pt idx="12">
                    <c:v>Mai</c:v>
                  </c:pt>
                  <c:pt idx="13">
                    <c:v>Apr</c:v>
                  </c:pt>
                  <c:pt idx="14">
                    <c:v>Mrz</c:v>
                  </c:pt>
                  <c:pt idx="15">
                    <c:v>Feb</c:v>
                  </c:pt>
                  <c:pt idx="16">
                    <c:v>Jan</c:v>
                  </c:pt>
                  <c:pt idx="17">
                    <c:v>Dez</c:v>
                  </c:pt>
                  <c:pt idx="18">
                    <c:v>Nov</c:v>
                  </c:pt>
                  <c:pt idx="19">
                    <c:v>Okt</c:v>
                  </c:pt>
                  <c:pt idx="20">
                    <c:v>Sep</c:v>
                  </c:pt>
                  <c:pt idx="21">
                    <c:v>Aug</c:v>
                  </c:pt>
                  <c:pt idx="22">
                    <c:v>Jul</c:v>
                  </c:pt>
                  <c:pt idx="23">
                    <c:v>Jun</c:v>
                  </c:pt>
                  <c:pt idx="24">
                    <c:v>Mai</c:v>
                  </c:pt>
                  <c:pt idx="25">
                    <c:v>Apr</c:v>
                  </c:pt>
                  <c:pt idx="26">
                    <c:v>Mrz</c:v>
                  </c:pt>
                  <c:pt idx="27">
                    <c:v>Feb</c:v>
                  </c:pt>
                  <c:pt idx="28">
                    <c:v>Jan</c:v>
                  </c:pt>
                  <c:pt idx="29">
                    <c:v>Dez</c:v>
                  </c:pt>
                  <c:pt idx="30">
                    <c:v>Nov</c:v>
                  </c:pt>
                  <c:pt idx="31">
                    <c:v>Okt</c:v>
                  </c:pt>
                  <c:pt idx="32">
                    <c:v>Sep</c:v>
                  </c:pt>
                  <c:pt idx="33">
                    <c:v>Aug</c:v>
                  </c:pt>
                  <c:pt idx="34">
                    <c:v>Jul</c:v>
                  </c:pt>
                  <c:pt idx="35">
                    <c:v>Jun</c:v>
                  </c:pt>
                  <c:pt idx="36">
                    <c:v>Mai</c:v>
                  </c:pt>
                  <c:pt idx="37">
                    <c:v>Apr</c:v>
                  </c:pt>
                  <c:pt idx="38">
                    <c:v>Mrz</c:v>
                  </c:pt>
                  <c:pt idx="39">
                    <c:v>Feb</c:v>
                  </c:pt>
                  <c:pt idx="40">
                    <c:v>Jan</c:v>
                  </c:pt>
                  <c:pt idx="41">
                    <c:v>Dez</c:v>
                  </c:pt>
                  <c:pt idx="42">
                    <c:v>Nov</c:v>
                  </c:pt>
                  <c:pt idx="43">
                    <c:v>Okt</c:v>
                  </c:pt>
                  <c:pt idx="44">
                    <c:v>Sep</c:v>
                  </c:pt>
                  <c:pt idx="45">
                    <c:v>Aug</c:v>
                  </c:pt>
                  <c:pt idx="46">
                    <c:v>Jul</c:v>
                  </c:pt>
                  <c:pt idx="47">
                    <c:v>Jun</c:v>
                  </c:pt>
                  <c:pt idx="48">
                    <c:v>Mai</c:v>
                  </c:pt>
                  <c:pt idx="49">
                    <c:v>Apr</c:v>
                  </c:pt>
                  <c:pt idx="50">
                    <c:v>Mrz</c:v>
                  </c:pt>
                  <c:pt idx="51">
                    <c:v>Feb</c:v>
                  </c:pt>
                  <c:pt idx="52">
                    <c:v>Jan</c:v>
                  </c:pt>
                  <c:pt idx="53">
                    <c:v>Dez</c:v>
                  </c:pt>
                  <c:pt idx="54">
                    <c:v>Nov</c:v>
                  </c:pt>
                  <c:pt idx="55">
                    <c:v>Okt</c:v>
                  </c:pt>
                  <c:pt idx="56">
                    <c:v>Sep</c:v>
                  </c:pt>
                  <c:pt idx="57">
                    <c:v>Aug</c:v>
                  </c:pt>
                  <c:pt idx="58">
                    <c:v>Jul</c:v>
                  </c:pt>
                  <c:pt idx="59">
                    <c:v>Jun</c:v>
                  </c:pt>
                  <c:pt idx="60">
                    <c:v>Mai</c:v>
                  </c:pt>
                  <c:pt idx="61">
                    <c:v>Apr</c:v>
                  </c:pt>
                  <c:pt idx="62">
                    <c:v>Mrz</c:v>
                  </c:pt>
                  <c:pt idx="63">
                    <c:v>Feb</c:v>
                  </c:pt>
                  <c:pt idx="64">
                    <c:v>Jan</c:v>
                  </c:pt>
                  <c:pt idx="65">
                    <c:v>Dez</c:v>
                  </c:pt>
                  <c:pt idx="66">
                    <c:v>Nov</c:v>
                  </c:pt>
                  <c:pt idx="67">
                    <c:v>Okt</c:v>
                  </c:pt>
                  <c:pt idx="68">
                    <c:v>Sep</c:v>
                  </c:pt>
                  <c:pt idx="69">
                    <c:v>Aug</c:v>
                  </c:pt>
                  <c:pt idx="70">
                    <c:v>Jul</c:v>
                  </c:pt>
                  <c:pt idx="71">
                    <c:v>Jun</c:v>
                  </c:pt>
                  <c:pt idx="72">
                    <c:v>Mai</c:v>
                  </c:pt>
                  <c:pt idx="73">
                    <c:v>Apr</c:v>
                  </c:pt>
                  <c:pt idx="74">
                    <c:v>Mrz</c:v>
                  </c:pt>
                  <c:pt idx="75">
                    <c:v>Feb</c:v>
                  </c:pt>
                  <c:pt idx="76">
                    <c:v>Jan</c:v>
                  </c:pt>
                  <c:pt idx="77">
                    <c:v>Dez</c:v>
                  </c:pt>
                  <c:pt idx="78">
                    <c:v>Nov</c:v>
                  </c:pt>
                  <c:pt idx="79">
                    <c:v>Okt</c:v>
                  </c:pt>
                  <c:pt idx="80">
                    <c:v>Sep</c:v>
                  </c:pt>
                  <c:pt idx="81">
                    <c:v>Aug</c:v>
                  </c:pt>
                  <c:pt idx="82">
                    <c:v>Jul</c:v>
                  </c:pt>
                  <c:pt idx="83">
                    <c:v>Jun</c:v>
                  </c:pt>
                  <c:pt idx="84">
                    <c:v>Mai</c:v>
                  </c:pt>
                  <c:pt idx="85">
                    <c:v>Apr</c:v>
                  </c:pt>
                  <c:pt idx="86">
                    <c:v>Mrz</c:v>
                  </c:pt>
                  <c:pt idx="87">
                    <c:v>Feb</c:v>
                  </c:pt>
                  <c:pt idx="88">
                    <c:v>Jan</c:v>
                  </c:pt>
                  <c:pt idx="89">
                    <c:v>Dez</c:v>
                  </c:pt>
                  <c:pt idx="90">
                    <c:v>Nov</c:v>
                  </c:pt>
                  <c:pt idx="91">
                    <c:v>Okt</c:v>
                  </c:pt>
                  <c:pt idx="92">
                    <c:v>Sep</c:v>
                  </c:pt>
                  <c:pt idx="93">
                    <c:v>Aug</c:v>
                  </c:pt>
                  <c:pt idx="94">
                    <c:v>Jul</c:v>
                  </c:pt>
                  <c:pt idx="95">
                    <c:v>Jun</c:v>
                  </c:pt>
                  <c:pt idx="96">
                    <c:v>Mai</c:v>
                  </c:pt>
                  <c:pt idx="97">
                    <c:v>Apr</c:v>
                  </c:pt>
                  <c:pt idx="98">
                    <c:v>Mrz</c:v>
                  </c:pt>
                  <c:pt idx="99">
                    <c:v>Feb</c:v>
                  </c:pt>
                  <c:pt idx="100">
                    <c:v>Jan</c:v>
                  </c:pt>
                  <c:pt idx="101">
                    <c:v>Dez</c:v>
                  </c:pt>
                  <c:pt idx="102">
                    <c:v>Nov</c:v>
                  </c:pt>
                  <c:pt idx="103">
                    <c:v>Okt</c:v>
                  </c:pt>
                  <c:pt idx="104">
                    <c:v>Sep</c:v>
                  </c:pt>
                  <c:pt idx="105">
                    <c:v>Aug</c:v>
                  </c:pt>
                  <c:pt idx="106">
                    <c:v>Jul</c:v>
                  </c:pt>
                  <c:pt idx="107">
                    <c:v>Jun</c:v>
                  </c:pt>
                  <c:pt idx="108">
                    <c:v>Mai</c:v>
                  </c:pt>
                  <c:pt idx="109">
                    <c:v>Apr</c:v>
                  </c:pt>
                  <c:pt idx="110">
                    <c:v>Mrz</c:v>
                  </c:pt>
                  <c:pt idx="111">
                    <c:v>Feb</c:v>
                  </c:pt>
                  <c:pt idx="112">
                    <c:v>Jan</c:v>
                  </c:pt>
                  <c:pt idx="113">
                    <c:v>Dez</c:v>
                  </c:pt>
                  <c:pt idx="114">
                    <c:v>Nov</c:v>
                  </c:pt>
                  <c:pt idx="115">
                    <c:v>Okt</c:v>
                  </c:pt>
                  <c:pt idx="116">
                    <c:v>Sep</c:v>
                  </c:pt>
                  <c:pt idx="117">
                    <c:v>Aug</c:v>
                  </c:pt>
                  <c:pt idx="118">
                    <c:v>Jul</c:v>
                  </c:pt>
                  <c:pt idx="119">
                    <c:v>Jun</c:v>
                  </c:pt>
                  <c:pt idx="120">
                    <c:v>Mai</c:v>
                  </c:pt>
                  <c:pt idx="121">
                    <c:v>Apr</c:v>
                  </c:pt>
                  <c:pt idx="122">
                    <c:v>Mrz</c:v>
                  </c:pt>
                  <c:pt idx="123">
                    <c:v>Feb</c:v>
                  </c:pt>
                  <c:pt idx="124">
                    <c:v>Jan</c:v>
                  </c:pt>
                  <c:pt idx="125">
                    <c:v>Dez</c:v>
                  </c:pt>
                  <c:pt idx="126">
                    <c:v>Nov</c:v>
                  </c:pt>
                  <c:pt idx="127">
                    <c:v>Okt</c:v>
                  </c:pt>
                  <c:pt idx="128">
                    <c:v>Sep</c:v>
                  </c:pt>
                  <c:pt idx="129">
                    <c:v>Aug</c:v>
                  </c:pt>
                  <c:pt idx="130">
                    <c:v>Jul</c:v>
                  </c:pt>
                  <c:pt idx="131">
                    <c:v>Jun</c:v>
                  </c:pt>
                  <c:pt idx="132">
                    <c:v>Mai</c:v>
                  </c:pt>
                  <c:pt idx="133">
                    <c:v>Apr</c:v>
                  </c:pt>
                  <c:pt idx="134">
                    <c:v>Mrz</c:v>
                  </c:pt>
                  <c:pt idx="135">
                    <c:v>Feb</c:v>
                  </c:pt>
                  <c:pt idx="136">
                    <c:v>Jan</c:v>
                  </c:pt>
                  <c:pt idx="137">
                    <c:v>Dez</c:v>
                  </c:pt>
                  <c:pt idx="138">
                    <c:v>Nov</c:v>
                  </c:pt>
                  <c:pt idx="139">
                    <c:v>Okt</c:v>
                  </c:pt>
                  <c:pt idx="140">
                    <c:v>Sep</c:v>
                  </c:pt>
                  <c:pt idx="141">
                    <c:v>Aug</c:v>
                  </c:pt>
                  <c:pt idx="142">
                    <c:v>Jul</c:v>
                  </c:pt>
                  <c:pt idx="143">
                    <c:v>Jun</c:v>
                  </c:pt>
                  <c:pt idx="144">
                    <c:v>Mai</c:v>
                  </c:pt>
                  <c:pt idx="145">
                    <c:v>Apr</c:v>
                  </c:pt>
                  <c:pt idx="146">
                    <c:v>Mrz</c:v>
                  </c:pt>
                  <c:pt idx="147">
                    <c:v>Feb</c:v>
                  </c:pt>
                  <c:pt idx="148">
                    <c:v>Jan</c:v>
                  </c:pt>
                  <c:pt idx="149">
                    <c:v>Dez</c:v>
                  </c:pt>
                  <c:pt idx="150">
                    <c:v>Nov</c:v>
                  </c:pt>
                  <c:pt idx="151">
                    <c:v>Okt</c:v>
                  </c:pt>
                  <c:pt idx="152">
                    <c:v>Sep</c:v>
                  </c:pt>
                  <c:pt idx="153">
                    <c:v>Aug</c:v>
                  </c:pt>
                  <c:pt idx="154">
                    <c:v>Jul</c:v>
                  </c:pt>
                  <c:pt idx="155">
                    <c:v>Jun</c:v>
                  </c:pt>
                  <c:pt idx="156">
                    <c:v>Mai</c:v>
                  </c:pt>
                  <c:pt idx="157">
                    <c:v>Apr</c:v>
                  </c:pt>
                  <c:pt idx="158">
                    <c:v>Mrz</c:v>
                  </c:pt>
                  <c:pt idx="159">
                    <c:v>Feb</c:v>
                  </c:pt>
                  <c:pt idx="160">
                    <c:v>Jan</c:v>
                  </c:pt>
                  <c:pt idx="161">
                    <c:v>Dez</c:v>
                  </c:pt>
                  <c:pt idx="162">
                    <c:v>Nov</c:v>
                  </c:pt>
                  <c:pt idx="163">
                    <c:v>Okt</c:v>
                  </c:pt>
                  <c:pt idx="164">
                    <c:v>Sep</c:v>
                  </c:pt>
                  <c:pt idx="165">
                    <c:v>Aug</c:v>
                  </c:pt>
                  <c:pt idx="166">
                    <c:v>Jul</c:v>
                  </c:pt>
                  <c:pt idx="167">
                    <c:v>Jun</c:v>
                  </c:pt>
                  <c:pt idx="168">
                    <c:v>Mai</c:v>
                  </c:pt>
                  <c:pt idx="169">
                    <c:v>Apr</c:v>
                  </c:pt>
                  <c:pt idx="170">
                    <c:v>Mrz</c:v>
                  </c:pt>
                  <c:pt idx="171">
                    <c:v>Feb</c:v>
                  </c:pt>
                  <c:pt idx="172">
                    <c:v>Jan</c:v>
                  </c:pt>
                  <c:pt idx="173">
                    <c:v>Dez</c:v>
                  </c:pt>
                  <c:pt idx="174">
                    <c:v>Nov</c:v>
                  </c:pt>
                  <c:pt idx="175">
                    <c:v>Okt</c:v>
                  </c:pt>
                  <c:pt idx="176">
                    <c:v>Sep</c:v>
                  </c:pt>
                  <c:pt idx="177">
                    <c:v>Aug</c:v>
                  </c:pt>
                  <c:pt idx="178">
                    <c:v>Jul</c:v>
                  </c:pt>
                  <c:pt idx="179">
                    <c:v>Jun</c:v>
                  </c:pt>
                  <c:pt idx="180">
                    <c:v>Mai</c:v>
                  </c:pt>
                  <c:pt idx="181">
                    <c:v>Apr</c:v>
                  </c:pt>
                  <c:pt idx="182">
                    <c:v>Mrz</c:v>
                  </c:pt>
                  <c:pt idx="183">
                    <c:v>Feb</c:v>
                  </c:pt>
                  <c:pt idx="184">
                    <c:v>Jan</c:v>
                  </c:pt>
                  <c:pt idx="185">
                    <c:v>Dez</c:v>
                  </c:pt>
                  <c:pt idx="186">
                    <c:v>Nov</c:v>
                  </c:pt>
                  <c:pt idx="187">
                    <c:v>Okt</c:v>
                  </c:pt>
                  <c:pt idx="188">
                    <c:v>Sep</c:v>
                  </c:pt>
                  <c:pt idx="189">
                    <c:v>Aug</c:v>
                  </c:pt>
                  <c:pt idx="190">
                    <c:v>Jul</c:v>
                  </c:pt>
                  <c:pt idx="191">
                    <c:v>Jun</c:v>
                  </c:pt>
                  <c:pt idx="192">
                    <c:v>Mai</c:v>
                  </c:pt>
                  <c:pt idx="193">
                    <c:v>Apr</c:v>
                  </c:pt>
                  <c:pt idx="194">
                    <c:v>Mrz</c:v>
                  </c:pt>
                  <c:pt idx="195">
                    <c:v>Feb</c:v>
                  </c:pt>
                  <c:pt idx="196">
                    <c:v>Jan</c:v>
                  </c:pt>
                </c:lvl>
                <c:lvl>
                  <c:pt idx="4">
                    <c:v>2023</c:v>
                  </c:pt>
                  <c:pt idx="11">
                    <c:v>2022</c:v>
                  </c:pt>
                  <c:pt idx="23">
                    <c:v>2021</c:v>
                  </c:pt>
                  <c:pt idx="35">
                    <c:v>2020</c:v>
                  </c:pt>
                  <c:pt idx="47">
                    <c:v>2019</c:v>
                  </c:pt>
                  <c:pt idx="59">
                    <c:v>2018</c:v>
                  </c:pt>
                  <c:pt idx="71">
                    <c:v>2017</c:v>
                  </c:pt>
                  <c:pt idx="83">
                    <c:v>2016</c:v>
                  </c:pt>
                  <c:pt idx="95">
                    <c:v>2015</c:v>
                  </c:pt>
                  <c:pt idx="107">
                    <c:v>2014</c:v>
                  </c:pt>
                  <c:pt idx="119">
                    <c:v>2013</c:v>
                  </c:pt>
                  <c:pt idx="131">
                    <c:v>2012</c:v>
                  </c:pt>
                  <c:pt idx="143">
                    <c:v>2011</c:v>
                  </c:pt>
                  <c:pt idx="155">
                    <c:v>2010</c:v>
                  </c:pt>
                  <c:pt idx="167">
                    <c:v>2009</c:v>
                  </c:pt>
                  <c:pt idx="179">
                    <c:v>2008</c:v>
                  </c:pt>
                  <c:pt idx="191">
                    <c:v>2007</c:v>
                  </c:pt>
                </c:lvl>
              </c:multiLvlStrCache>
            </c:multiLvlStrRef>
          </c:cat>
          <c:val>
            <c:numRef>
              <c:f>Verbraucherpreise!$S$27:$S$218</c:f>
              <c:numCache>
                <c:formatCode>General</c:formatCode>
                <c:ptCount val="192"/>
                <c:pt idx="0">
                  <c:v>6.8666666666666671</c:v>
                </c:pt>
                <c:pt idx="1">
                  <c:v>6.8666666666666671</c:v>
                </c:pt>
                <c:pt idx="2">
                  <c:v>6.8666666666666671</c:v>
                </c:pt>
                <c:pt idx="3">
                  <c:v>6.8666666666666671</c:v>
                </c:pt>
                <c:pt idx="4">
                  <c:v>6.8666666666666698</c:v>
                </c:pt>
                <c:pt idx="5">
                  <c:v>6.8666666666666671</c:v>
                </c:pt>
                <c:pt idx="6">
                  <c:v>6.8666666666666671</c:v>
                </c:pt>
                <c:pt idx="7">
                  <c:v>6.8666666666666671</c:v>
                </c:pt>
                <c:pt idx="8">
                  <c:v>6.8666666666666671</c:v>
                </c:pt>
                <c:pt idx="9">
                  <c:v>6.8666666666666671</c:v>
                </c:pt>
                <c:pt idx="10">
                  <c:v>6.8666666666666671</c:v>
                </c:pt>
                <c:pt idx="11">
                  <c:v>6.8666666666666671</c:v>
                </c:pt>
                <c:pt idx="24">
                  <c:v>0.54423569369748748</c:v>
                </c:pt>
                <c:pt idx="25">
                  <c:v>0.54423569369748748</c:v>
                </c:pt>
                <c:pt idx="26">
                  <c:v>0.54423569369748748</c:v>
                </c:pt>
                <c:pt idx="27">
                  <c:v>0.54423569369748748</c:v>
                </c:pt>
                <c:pt idx="28">
                  <c:v>0.54423569369748748</c:v>
                </c:pt>
                <c:pt idx="29">
                  <c:v>0.54423569369748748</c:v>
                </c:pt>
                <c:pt idx="30">
                  <c:v>0.54423569369748748</c:v>
                </c:pt>
                <c:pt idx="31">
                  <c:v>0.54423569369748748</c:v>
                </c:pt>
                <c:pt idx="32">
                  <c:v>0.54423569369748748</c:v>
                </c:pt>
                <c:pt idx="33">
                  <c:v>0.54423569369748748</c:v>
                </c:pt>
                <c:pt idx="34">
                  <c:v>0.54423569369748748</c:v>
                </c:pt>
                <c:pt idx="35">
                  <c:v>0.54423569369748748</c:v>
                </c:pt>
                <c:pt idx="48">
                  <c:v>1.7536537011851994</c:v>
                </c:pt>
                <c:pt idx="49">
                  <c:v>1.7536537011851994</c:v>
                </c:pt>
                <c:pt idx="50">
                  <c:v>1.7536537011851994</c:v>
                </c:pt>
                <c:pt idx="51">
                  <c:v>1.7536537011851994</c:v>
                </c:pt>
                <c:pt idx="52">
                  <c:v>1.7536537011851994</c:v>
                </c:pt>
                <c:pt idx="53">
                  <c:v>1.7536537011851994</c:v>
                </c:pt>
                <c:pt idx="54">
                  <c:v>1.7536537011851994</c:v>
                </c:pt>
                <c:pt idx="55">
                  <c:v>1.7536537011851994</c:v>
                </c:pt>
                <c:pt idx="56">
                  <c:v>1.7536537011851994</c:v>
                </c:pt>
                <c:pt idx="57">
                  <c:v>1.7536537011851994</c:v>
                </c:pt>
                <c:pt idx="58">
                  <c:v>1.7536537011851994</c:v>
                </c:pt>
                <c:pt idx="59">
                  <c:v>1.7536537011851994</c:v>
                </c:pt>
                <c:pt idx="72">
                  <c:v>0.46745382385501105</c:v>
                </c:pt>
                <c:pt idx="73">
                  <c:v>0.46745382385501105</c:v>
                </c:pt>
                <c:pt idx="74">
                  <c:v>0.46745382385501105</c:v>
                </c:pt>
                <c:pt idx="75">
                  <c:v>0.46745382385501105</c:v>
                </c:pt>
                <c:pt idx="76">
                  <c:v>0.46745382385501105</c:v>
                </c:pt>
                <c:pt idx="77">
                  <c:v>0.46745382385501105</c:v>
                </c:pt>
                <c:pt idx="78">
                  <c:v>0.46745382385501105</c:v>
                </c:pt>
                <c:pt idx="79">
                  <c:v>0.46745382385501105</c:v>
                </c:pt>
                <c:pt idx="80">
                  <c:v>0.46745382385501105</c:v>
                </c:pt>
                <c:pt idx="81">
                  <c:v>0.46745382385501105</c:v>
                </c:pt>
                <c:pt idx="82">
                  <c:v>0.46745382385501105</c:v>
                </c:pt>
                <c:pt idx="83">
                  <c:v>0.46745382385501105</c:v>
                </c:pt>
                <c:pt idx="96">
                  <c:v>0.92311695551024064</c:v>
                </c:pt>
                <c:pt idx="97">
                  <c:v>0.92311695551024064</c:v>
                </c:pt>
                <c:pt idx="98">
                  <c:v>0.92311695551024064</c:v>
                </c:pt>
                <c:pt idx="99">
                  <c:v>0.92311695551024064</c:v>
                </c:pt>
                <c:pt idx="100">
                  <c:v>0.92311695551024064</c:v>
                </c:pt>
                <c:pt idx="101">
                  <c:v>0.92311695551024064</c:v>
                </c:pt>
                <c:pt idx="102">
                  <c:v>0.92311695551024064</c:v>
                </c:pt>
                <c:pt idx="103">
                  <c:v>0.92311695551024064</c:v>
                </c:pt>
                <c:pt idx="104">
                  <c:v>0.92311695551024064</c:v>
                </c:pt>
                <c:pt idx="105">
                  <c:v>0.92311695551024064</c:v>
                </c:pt>
                <c:pt idx="106">
                  <c:v>0.92311695551024064</c:v>
                </c:pt>
                <c:pt idx="107">
                  <c:v>0.92311695551024064</c:v>
                </c:pt>
                <c:pt idx="120">
                  <c:v>1.9826746075979489</c:v>
                </c:pt>
                <c:pt idx="121">
                  <c:v>1.9826746075979489</c:v>
                </c:pt>
                <c:pt idx="122">
                  <c:v>1.9826746075979489</c:v>
                </c:pt>
                <c:pt idx="123">
                  <c:v>1.9826746075979489</c:v>
                </c:pt>
                <c:pt idx="124">
                  <c:v>1.9826746075979489</c:v>
                </c:pt>
                <c:pt idx="125">
                  <c:v>1.9826746075979489</c:v>
                </c:pt>
                <c:pt idx="126">
                  <c:v>1.9826746075979489</c:v>
                </c:pt>
                <c:pt idx="127">
                  <c:v>1.9826746075979489</c:v>
                </c:pt>
                <c:pt idx="128">
                  <c:v>1.9826746075979489</c:v>
                </c:pt>
                <c:pt idx="129">
                  <c:v>1.9826746075979489</c:v>
                </c:pt>
                <c:pt idx="130">
                  <c:v>1.9826746075979489</c:v>
                </c:pt>
                <c:pt idx="131">
                  <c:v>1.9826746075979489</c:v>
                </c:pt>
                <c:pt idx="144">
                  <c:v>1.1183940153747152</c:v>
                </c:pt>
                <c:pt idx="145">
                  <c:v>1.1183940153747152</c:v>
                </c:pt>
                <c:pt idx="146">
                  <c:v>1.1183940153747152</c:v>
                </c:pt>
                <c:pt idx="147">
                  <c:v>1.1183940153747152</c:v>
                </c:pt>
                <c:pt idx="148">
                  <c:v>1.1183940153747152</c:v>
                </c:pt>
                <c:pt idx="149">
                  <c:v>1.1183940153747152</c:v>
                </c:pt>
                <c:pt idx="150">
                  <c:v>1.1183940153747152</c:v>
                </c:pt>
                <c:pt idx="151">
                  <c:v>1.1183940153747152</c:v>
                </c:pt>
                <c:pt idx="152">
                  <c:v>1.1183940153747152</c:v>
                </c:pt>
                <c:pt idx="153">
                  <c:v>1.1183940153747152</c:v>
                </c:pt>
                <c:pt idx="154">
                  <c:v>1.1183940153747152</c:v>
                </c:pt>
                <c:pt idx="155">
                  <c:v>1.1183940153747152</c:v>
                </c:pt>
                <c:pt idx="168">
                  <c:v>2.6220197741839564</c:v>
                </c:pt>
                <c:pt idx="169">
                  <c:v>2.6220197741839564</c:v>
                </c:pt>
                <c:pt idx="170">
                  <c:v>2.6220197741839564</c:v>
                </c:pt>
                <c:pt idx="171">
                  <c:v>2.6220197741839564</c:v>
                </c:pt>
                <c:pt idx="172">
                  <c:v>2.6220197741839564</c:v>
                </c:pt>
                <c:pt idx="173">
                  <c:v>2.6220197741839564</c:v>
                </c:pt>
                <c:pt idx="174">
                  <c:v>2.6220197741839564</c:v>
                </c:pt>
                <c:pt idx="175">
                  <c:v>2.6220197741839564</c:v>
                </c:pt>
                <c:pt idx="176">
                  <c:v>2.6220197741839564</c:v>
                </c:pt>
                <c:pt idx="177">
                  <c:v>2.6220197741839564</c:v>
                </c:pt>
                <c:pt idx="178">
                  <c:v>2.6220197741839564</c:v>
                </c:pt>
                <c:pt idx="179">
                  <c:v>2.6220197741839564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B9-41EC-92DA-5C2D00F6896E}"/>
            </c:ext>
          </c:extLst>
        </c:ser>
        <c:ser>
          <c:idx val="3"/>
          <c:order val="3"/>
          <c:tx>
            <c:strRef>
              <c:f>Verbraucherpreise!$T$17</c:f>
              <c:strCache>
                <c:ptCount val="1"/>
                <c:pt idx="0">
                  <c:v>Leitzins EZB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Verbraucherpreise!$O$22:$P$218</c:f>
              <c:multiLvlStrCache>
                <c:ptCount val="197"/>
                <c:lvl>
                  <c:pt idx="0">
                    <c:v>Mai</c:v>
                  </c:pt>
                  <c:pt idx="1">
                    <c:v>Apr</c:v>
                  </c:pt>
                  <c:pt idx="2">
                    <c:v>Mrz</c:v>
                  </c:pt>
                  <c:pt idx="3">
                    <c:v>Feb</c:v>
                  </c:pt>
                  <c:pt idx="4">
                    <c:v>Jan</c:v>
                  </c:pt>
                  <c:pt idx="5">
                    <c:v>Dez</c:v>
                  </c:pt>
                  <c:pt idx="6">
                    <c:v>Nov</c:v>
                  </c:pt>
                  <c:pt idx="7">
                    <c:v>Okt</c:v>
                  </c:pt>
                  <c:pt idx="8">
                    <c:v>Sep</c:v>
                  </c:pt>
                  <c:pt idx="9">
                    <c:v>Aug</c:v>
                  </c:pt>
                  <c:pt idx="10">
                    <c:v>Jul</c:v>
                  </c:pt>
                  <c:pt idx="11">
                    <c:v>Jun</c:v>
                  </c:pt>
                  <c:pt idx="12">
                    <c:v>Mai</c:v>
                  </c:pt>
                  <c:pt idx="13">
                    <c:v>Apr</c:v>
                  </c:pt>
                  <c:pt idx="14">
                    <c:v>Mrz</c:v>
                  </c:pt>
                  <c:pt idx="15">
                    <c:v>Feb</c:v>
                  </c:pt>
                  <c:pt idx="16">
                    <c:v>Jan</c:v>
                  </c:pt>
                  <c:pt idx="17">
                    <c:v>Dez</c:v>
                  </c:pt>
                  <c:pt idx="18">
                    <c:v>Nov</c:v>
                  </c:pt>
                  <c:pt idx="19">
                    <c:v>Okt</c:v>
                  </c:pt>
                  <c:pt idx="20">
                    <c:v>Sep</c:v>
                  </c:pt>
                  <c:pt idx="21">
                    <c:v>Aug</c:v>
                  </c:pt>
                  <c:pt idx="22">
                    <c:v>Jul</c:v>
                  </c:pt>
                  <c:pt idx="23">
                    <c:v>Jun</c:v>
                  </c:pt>
                  <c:pt idx="24">
                    <c:v>Mai</c:v>
                  </c:pt>
                  <c:pt idx="25">
                    <c:v>Apr</c:v>
                  </c:pt>
                  <c:pt idx="26">
                    <c:v>Mrz</c:v>
                  </c:pt>
                  <c:pt idx="27">
                    <c:v>Feb</c:v>
                  </c:pt>
                  <c:pt idx="28">
                    <c:v>Jan</c:v>
                  </c:pt>
                  <c:pt idx="29">
                    <c:v>Dez</c:v>
                  </c:pt>
                  <c:pt idx="30">
                    <c:v>Nov</c:v>
                  </c:pt>
                  <c:pt idx="31">
                    <c:v>Okt</c:v>
                  </c:pt>
                  <c:pt idx="32">
                    <c:v>Sep</c:v>
                  </c:pt>
                  <c:pt idx="33">
                    <c:v>Aug</c:v>
                  </c:pt>
                  <c:pt idx="34">
                    <c:v>Jul</c:v>
                  </c:pt>
                  <c:pt idx="35">
                    <c:v>Jun</c:v>
                  </c:pt>
                  <c:pt idx="36">
                    <c:v>Mai</c:v>
                  </c:pt>
                  <c:pt idx="37">
                    <c:v>Apr</c:v>
                  </c:pt>
                  <c:pt idx="38">
                    <c:v>Mrz</c:v>
                  </c:pt>
                  <c:pt idx="39">
                    <c:v>Feb</c:v>
                  </c:pt>
                  <c:pt idx="40">
                    <c:v>Jan</c:v>
                  </c:pt>
                  <c:pt idx="41">
                    <c:v>Dez</c:v>
                  </c:pt>
                  <c:pt idx="42">
                    <c:v>Nov</c:v>
                  </c:pt>
                  <c:pt idx="43">
                    <c:v>Okt</c:v>
                  </c:pt>
                  <c:pt idx="44">
                    <c:v>Sep</c:v>
                  </c:pt>
                  <c:pt idx="45">
                    <c:v>Aug</c:v>
                  </c:pt>
                  <c:pt idx="46">
                    <c:v>Jul</c:v>
                  </c:pt>
                  <c:pt idx="47">
                    <c:v>Jun</c:v>
                  </c:pt>
                  <c:pt idx="48">
                    <c:v>Mai</c:v>
                  </c:pt>
                  <c:pt idx="49">
                    <c:v>Apr</c:v>
                  </c:pt>
                  <c:pt idx="50">
                    <c:v>Mrz</c:v>
                  </c:pt>
                  <c:pt idx="51">
                    <c:v>Feb</c:v>
                  </c:pt>
                  <c:pt idx="52">
                    <c:v>Jan</c:v>
                  </c:pt>
                  <c:pt idx="53">
                    <c:v>Dez</c:v>
                  </c:pt>
                  <c:pt idx="54">
                    <c:v>Nov</c:v>
                  </c:pt>
                  <c:pt idx="55">
                    <c:v>Okt</c:v>
                  </c:pt>
                  <c:pt idx="56">
                    <c:v>Sep</c:v>
                  </c:pt>
                  <c:pt idx="57">
                    <c:v>Aug</c:v>
                  </c:pt>
                  <c:pt idx="58">
                    <c:v>Jul</c:v>
                  </c:pt>
                  <c:pt idx="59">
                    <c:v>Jun</c:v>
                  </c:pt>
                  <c:pt idx="60">
                    <c:v>Mai</c:v>
                  </c:pt>
                  <c:pt idx="61">
                    <c:v>Apr</c:v>
                  </c:pt>
                  <c:pt idx="62">
                    <c:v>Mrz</c:v>
                  </c:pt>
                  <c:pt idx="63">
                    <c:v>Feb</c:v>
                  </c:pt>
                  <c:pt idx="64">
                    <c:v>Jan</c:v>
                  </c:pt>
                  <c:pt idx="65">
                    <c:v>Dez</c:v>
                  </c:pt>
                  <c:pt idx="66">
                    <c:v>Nov</c:v>
                  </c:pt>
                  <c:pt idx="67">
                    <c:v>Okt</c:v>
                  </c:pt>
                  <c:pt idx="68">
                    <c:v>Sep</c:v>
                  </c:pt>
                  <c:pt idx="69">
                    <c:v>Aug</c:v>
                  </c:pt>
                  <c:pt idx="70">
                    <c:v>Jul</c:v>
                  </c:pt>
                  <c:pt idx="71">
                    <c:v>Jun</c:v>
                  </c:pt>
                  <c:pt idx="72">
                    <c:v>Mai</c:v>
                  </c:pt>
                  <c:pt idx="73">
                    <c:v>Apr</c:v>
                  </c:pt>
                  <c:pt idx="74">
                    <c:v>Mrz</c:v>
                  </c:pt>
                  <c:pt idx="75">
                    <c:v>Feb</c:v>
                  </c:pt>
                  <c:pt idx="76">
                    <c:v>Jan</c:v>
                  </c:pt>
                  <c:pt idx="77">
                    <c:v>Dez</c:v>
                  </c:pt>
                  <c:pt idx="78">
                    <c:v>Nov</c:v>
                  </c:pt>
                  <c:pt idx="79">
                    <c:v>Okt</c:v>
                  </c:pt>
                  <c:pt idx="80">
                    <c:v>Sep</c:v>
                  </c:pt>
                  <c:pt idx="81">
                    <c:v>Aug</c:v>
                  </c:pt>
                  <c:pt idx="82">
                    <c:v>Jul</c:v>
                  </c:pt>
                  <c:pt idx="83">
                    <c:v>Jun</c:v>
                  </c:pt>
                  <c:pt idx="84">
                    <c:v>Mai</c:v>
                  </c:pt>
                  <c:pt idx="85">
                    <c:v>Apr</c:v>
                  </c:pt>
                  <c:pt idx="86">
                    <c:v>Mrz</c:v>
                  </c:pt>
                  <c:pt idx="87">
                    <c:v>Feb</c:v>
                  </c:pt>
                  <c:pt idx="88">
                    <c:v>Jan</c:v>
                  </c:pt>
                  <c:pt idx="89">
                    <c:v>Dez</c:v>
                  </c:pt>
                  <c:pt idx="90">
                    <c:v>Nov</c:v>
                  </c:pt>
                  <c:pt idx="91">
                    <c:v>Okt</c:v>
                  </c:pt>
                  <c:pt idx="92">
                    <c:v>Sep</c:v>
                  </c:pt>
                  <c:pt idx="93">
                    <c:v>Aug</c:v>
                  </c:pt>
                  <c:pt idx="94">
                    <c:v>Jul</c:v>
                  </c:pt>
                  <c:pt idx="95">
                    <c:v>Jun</c:v>
                  </c:pt>
                  <c:pt idx="96">
                    <c:v>Mai</c:v>
                  </c:pt>
                  <c:pt idx="97">
                    <c:v>Apr</c:v>
                  </c:pt>
                  <c:pt idx="98">
                    <c:v>Mrz</c:v>
                  </c:pt>
                  <c:pt idx="99">
                    <c:v>Feb</c:v>
                  </c:pt>
                  <c:pt idx="100">
                    <c:v>Jan</c:v>
                  </c:pt>
                  <c:pt idx="101">
                    <c:v>Dez</c:v>
                  </c:pt>
                  <c:pt idx="102">
                    <c:v>Nov</c:v>
                  </c:pt>
                  <c:pt idx="103">
                    <c:v>Okt</c:v>
                  </c:pt>
                  <c:pt idx="104">
                    <c:v>Sep</c:v>
                  </c:pt>
                  <c:pt idx="105">
                    <c:v>Aug</c:v>
                  </c:pt>
                  <c:pt idx="106">
                    <c:v>Jul</c:v>
                  </c:pt>
                  <c:pt idx="107">
                    <c:v>Jun</c:v>
                  </c:pt>
                  <c:pt idx="108">
                    <c:v>Mai</c:v>
                  </c:pt>
                  <c:pt idx="109">
                    <c:v>Apr</c:v>
                  </c:pt>
                  <c:pt idx="110">
                    <c:v>Mrz</c:v>
                  </c:pt>
                  <c:pt idx="111">
                    <c:v>Feb</c:v>
                  </c:pt>
                  <c:pt idx="112">
                    <c:v>Jan</c:v>
                  </c:pt>
                  <c:pt idx="113">
                    <c:v>Dez</c:v>
                  </c:pt>
                  <c:pt idx="114">
                    <c:v>Nov</c:v>
                  </c:pt>
                  <c:pt idx="115">
                    <c:v>Okt</c:v>
                  </c:pt>
                  <c:pt idx="116">
                    <c:v>Sep</c:v>
                  </c:pt>
                  <c:pt idx="117">
                    <c:v>Aug</c:v>
                  </c:pt>
                  <c:pt idx="118">
                    <c:v>Jul</c:v>
                  </c:pt>
                  <c:pt idx="119">
                    <c:v>Jun</c:v>
                  </c:pt>
                  <c:pt idx="120">
                    <c:v>Mai</c:v>
                  </c:pt>
                  <c:pt idx="121">
                    <c:v>Apr</c:v>
                  </c:pt>
                  <c:pt idx="122">
                    <c:v>Mrz</c:v>
                  </c:pt>
                  <c:pt idx="123">
                    <c:v>Feb</c:v>
                  </c:pt>
                  <c:pt idx="124">
                    <c:v>Jan</c:v>
                  </c:pt>
                  <c:pt idx="125">
                    <c:v>Dez</c:v>
                  </c:pt>
                  <c:pt idx="126">
                    <c:v>Nov</c:v>
                  </c:pt>
                  <c:pt idx="127">
                    <c:v>Okt</c:v>
                  </c:pt>
                  <c:pt idx="128">
                    <c:v>Sep</c:v>
                  </c:pt>
                  <c:pt idx="129">
                    <c:v>Aug</c:v>
                  </c:pt>
                  <c:pt idx="130">
                    <c:v>Jul</c:v>
                  </c:pt>
                  <c:pt idx="131">
                    <c:v>Jun</c:v>
                  </c:pt>
                  <c:pt idx="132">
                    <c:v>Mai</c:v>
                  </c:pt>
                  <c:pt idx="133">
                    <c:v>Apr</c:v>
                  </c:pt>
                  <c:pt idx="134">
                    <c:v>Mrz</c:v>
                  </c:pt>
                  <c:pt idx="135">
                    <c:v>Feb</c:v>
                  </c:pt>
                  <c:pt idx="136">
                    <c:v>Jan</c:v>
                  </c:pt>
                  <c:pt idx="137">
                    <c:v>Dez</c:v>
                  </c:pt>
                  <c:pt idx="138">
                    <c:v>Nov</c:v>
                  </c:pt>
                  <c:pt idx="139">
                    <c:v>Okt</c:v>
                  </c:pt>
                  <c:pt idx="140">
                    <c:v>Sep</c:v>
                  </c:pt>
                  <c:pt idx="141">
                    <c:v>Aug</c:v>
                  </c:pt>
                  <c:pt idx="142">
                    <c:v>Jul</c:v>
                  </c:pt>
                  <c:pt idx="143">
                    <c:v>Jun</c:v>
                  </c:pt>
                  <c:pt idx="144">
                    <c:v>Mai</c:v>
                  </c:pt>
                  <c:pt idx="145">
                    <c:v>Apr</c:v>
                  </c:pt>
                  <c:pt idx="146">
                    <c:v>Mrz</c:v>
                  </c:pt>
                  <c:pt idx="147">
                    <c:v>Feb</c:v>
                  </c:pt>
                  <c:pt idx="148">
                    <c:v>Jan</c:v>
                  </c:pt>
                  <c:pt idx="149">
                    <c:v>Dez</c:v>
                  </c:pt>
                  <c:pt idx="150">
                    <c:v>Nov</c:v>
                  </c:pt>
                  <c:pt idx="151">
                    <c:v>Okt</c:v>
                  </c:pt>
                  <c:pt idx="152">
                    <c:v>Sep</c:v>
                  </c:pt>
                  <c:pt idx="153">
                    <c:v>Aug</c:v>
                  </c:pt>
                  <c:pt idx="154">
                    <c:v>Jul</c:v>
                  </c:pt>
                  <c:pt idx="155">
                    <c:v>Jun</c:v>
                  </c:pt>
                  <c:pt idx="156">
                    <c:v>Mai</c:v>
                  </c:pt>
                  <c:pt idx="157">
                    <c:v>Apr</c:v>
                  </c:pt>
                  <c:pt idx="158">
                    <c:v>Mrz</c:v>
                  </c:pt>
                  <c:pt idx="159">
                    <c:v>Feb</c:v>
                  </c:pt>
                  <c:pt idx="160">
                    <c:v>Jan</c:v>
                  </c:pt>
                  <c:pt idx="161">
                    <c:v>Dez</c:v>
                  </c:pt>
                  <c:pt idx="162">
                    <c:v>Nov</c:v>
                  </c:pt>
                  <c:pt idx="163">
                    <c:v>Okt</c:v>
                  </c:pt>
                  <c:pt idx="164">
                    <c:v>Sep</c:v>
                  </c:pt>
                  <c:pt idx="165">
                    <c:v>Aug</c:v>
                  </c:pt>
                  <c:pt idx="166">
                    <c:v>Jul</c:v>
                  </c:pt>
                  <c:pt idx="167">
                    <c:v>Jun</c:v>
                  </c:pt>
                  <c:pt idx="168">
                    <c:v>Mai</c:v>
                  </c:pt>
                  <c:pt idx="169">
                    <c:v>Apr</c:v>
                  </c:pt>
                  <c:pt idx="170">
                    <c:v>Mrz</c:v>
                  </c:pt>
                  <c:pt idx="171">
                    <c:v>Feb</c:v>
                  </c:pt>
                  <c:pt idx="172">
                    <c:v>Jan</c:v>
                  </c:pt>
                  <c:pt idx="173">
                    <c:v>Dez</c:v>
                  </c:pt>
                  <c:pt idx="174">
                    <c:v>Nov</c:v>
                  </c:pt>
                  <c:pt idx="175">
                    <c:v>Okt</c:v>
                  </c:pt>
                  <c:pt idx="176">
                    <c:v>Sep</c:v>
                  </c:pt>
                  <c:pt idx="177">
                    <c:v>Aug</c:v>
                  </c:pt>
                  <c:pt idx="178">
                    <c:v>Jul</c:v>
                  </c:pt>
                  <c:pt idx="179">
                    <c:v>Jun</c:v>
                  </c:pt>
                  <c:pt idx="180">
                    <c:v>Mai</c:v>
                  </c:pt>
                  <c:pt idx="181">
                    <c:v>Apr</c:v>
                  </c:pt>
                  <c:pt idx="182">
                    <c:v>Mrz</c:v>
                  </c:pt>
                  <c:pt idx="183">
                    <c:v>Feb</c:v>
                  </c:pt>
                  <c:pt idx="184">
                    <c:v>Jan</c:v>
                  </c:pt>
                  <c:pt idx="185">
                    <c:v>Dez</c:v>
                  </c:pt>
                  <c:pt idx="186">
                    <c:v>Nov</c:v>
                  </c:pt>
                  <c:pt idx="187">
                    <c:v>Okt</c:v>
                  </c:pt>
                  <c:pt idx="188">
                    <c:v>Sep</c:v>
                  </c:pt>
                  <c:pt idx="189">
                    <c:v>Aug</c:v>
                  </c:pt>
                  <c:pt idx="190">
                    <c:v>Jul</c:v>
                  </c:pt>
                  <c:pt idx="191">
                    <c:v>Jun</c:v>
                  </c:pt>
                  <c:pt idx="192">
                    <c:v>Mai</c:v>
                  </c:pt>
                  <c:pt idx="193">
                    <c:v>Apr</c:v>
                  </c:pt>
                  <c:pt idx="194">
                    <c:v>Mrz</c:v>
                  </c:pt>
                  <c:pt idx="195">
                    <c:v>Feb</c:v>
                  </c:pt>
                  <c:pt idx="196">
                    <c:v>Jan</c:v>
                  </c:pt>
                </c:lvl>
                <c:lvl>
                  <c:pt idx="4">
                    <c:v>2023</c:v>
                  </c:pt>
                  <c:pt idx="11">
                    <c:v>2022</c:v>
                  </c:pt>
                  <c:pt idx="23">
                    <c:v>2021</c:v>
                  </c:pt>
                  <c:pt idx="35">
                    <c:v>2020</c:v>
                  </c:pt>
                  <c:pt idx="47">
                    <c:v>2019</c:v>
                  </c:pt>
                  <c:pt idx="59">
                    <c:v>2018</c:v>
                  </c:pt>
                  <c:pt idx="71">
                    <c:v>2017</c:v>
                  </c:pt>
                  <c:pt idx="83">
                    <c:v>2016</c:v>
                  </c:pt>
                  <c:pt idx="95">
                    <c:v>2015</c:v>
                  </c:pt>
                  <c:pt idx="107">
                    <c:v>2014</c:v>
                  </c:pt>
                  <c:pt idx="119">
                    <c:v>2013</c:v>
                  </c:pt>
                  <c:pt idx="131">
                    <c:v>2012</c:v>
                  </c:pt>
                  <c:pt idx="143">
                    <c:v>2011</c:v>
                  </c:pt>
                  <c:pt idx="155">
                    <c:v>2010</c:v>
                  </c:pt>
                  <c:pt idx="167">
                    <c:v>2009</c:v>
                  </c:pt>
                  <c:pt idx="179">
                    <c:v>2008</c:v>
                  </c:pt>
                  <c:pt idx="191">
                    <c:v>2007</c:v>
                  </c:pt>
                </c:lvl>
              </c:multiLvlStrCache>
            </c:multiLvlStrRef>
          </c:cat>
          <c:val>
            <c:numRef>
              <c:f>Verbraucherpreise!$T$22:$T$218</c:f>
              <c:numCache>
                <c:formatCode>General</c:formatCode>
                <c:ptCount val="197"/>
                <c:pt idx="0">
                  <c:v>3.75</c:v>
                </c:pt>
                <c:pt idx="1">
                  <c:v>3.5</c:v>
                </c:pt>
                <c:pt idx="2">
                  <c:v>3.5</c:v>
                </c:pt>
                <c:pt idx="3">
                  <c:v>3</c:v>
                </c:pt>
                <c:pt idx="4">
                  <c:v>3</c:v>
                </c:pt>
                <c:pt idx="5">
                  <c:v>2.5</c:v>
                </c:pt>
                <c:pt idx="6">
                  <c:v>2</c:v>
                </c:pt>
                <c:pt idx="7">
                  <c:v>2</c:v>
                </c:pt>
                <c:pt idx="8">
                  <c:v>1.25</c:v>
                </c:pt>
                <c:pt idx="9">
                  <c:v>0.5</c:v>
                </c:pt>
                <c:pt idx="10">
                  <c:v>0.5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0.75</c:v>
                </c:pt>
                <c:pt idx="122">
                  <c:v>0.75</c:v>
                </c:pt>
                <c:pt idx="123">
                  <c:v>0.75</c:v>
                </c:pt>
                <c:pt idx="124">
                  <c:v>0.75</c:v>
                </c:pt>
                <c:pt idx="125">
                  <c:v>0.75</c:v>
                </c:pt>
                <c:pt idx="126">
                  <c:v>0.75</c:v>
                </c:pt>
                <c:pt idx="127">
                  <c:v>0.75</c:v>
                </c:pt>
                <c:pt idx="128">
                  <c:v>0.75</c:v>
                </c:pt>
                <c:pt idx="129">
                  <c:v>0.75</c:v>
                </c:pt>
                <c:pt idx="130">
                  <c:v>0.75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1.25</c:v>
                </c:pt>
                <c:pt idx="139">
                  <c:v>1.5</c:v>
                </c:pt>
                <c:pt idx="140">
                  <c:v>1.5</c:v>
                </c:pt>
                <c:pt idx="141">
                  <c:v>1.5</c:v>
                </c:pt>
                <c:pt idx="142">
                  <c:v>1.5</c:v>
                </c:pt>
                <c:pt idx="143">
                  <c:v>1.25</c:v>
                </c:pt>
                <c:pt idx="144">
                  <c:v>1.25</c:v>
                </c:pt>
                <c:pt idx="145">
                  <c:v>1.25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1.25</c:v>
                </c:pt>
                <c:pt idx="170">
                  <c:v>1.5</c:v>
                </c:pt>
                <c:pt idx="171">
                  <c:v>2</c:v>
                </c:pt>
                <c:pt idx="172">
                  <c:v>2</c:v>
                </c:pt>
                <c:pt idx="173">
                  <c:v>2.5</c:v>
                </c:pt>
                <c:pt idx="174">
                  <c:v>3.25</c:v>
                </c:pt>
                <c:pt idx="175">
                  <c:v>3.75</c:v>
                </c:pt>
                <c:pt idx="176">
                  <c:v>4.25</c:v>
                </c:pt>
                <c:pt idx="177">
                  <c:v>4.25</c:v>
                </c:pt>
                <c:pt idx="178">
                  <c:v>4.25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3.75</c:v>
                </c:pt>
                <c:pt idx="193">
                  <c:v>3.75</c:v>
                </c:pt>
                <c:pt idx="194">
                  <c:v>3.75</c:v>
                </c:pt>
                <c:pt idx="195">
                  <c:v>3.5</c:v>
                </c:pt>
                <c:pt idx="196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B9-41EC-92DA-5C2D00F68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51856"/>
        <c:axId val="2132941744"/>
      </c:lineChart>
      <c:catAx>
        <c:axId val="880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32941744"/>
        <c:crosses val="autoZero"/>
        <c:auto val="1"/>
        <c:lblAlgn val="ctr"/>
        <c:lblOffset val="100"/>
        <c:noMultiLvlLbl val="0"/>
      </c:catAx>
      <c:valAx>
        <c:axId val="21329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0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Renditen_Staatsanleihen!$V$18</c:f>
              <c:strCache>
                <c:ptCount val="1"/>
                <c:pt idx="0">
                  <c:v>Deutschland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Renditen_Staatsanleihen!$T$19:$U$213</c:f>
              <c:multiLvlStrCache>
                <c:ptCount val="195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Mrz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Mrz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Dez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Mrz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Dez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Mrz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Dez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Mrz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Dez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Mrz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Dez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Mrz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Dez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Mrz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Dez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Mrz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Dez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Mrz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Dez</c:v>
                  </c:pt>
                  <c:pt idx="156">
                    <c:v>Jan</c:v>
                  </c:pt>
                  <c:pt idx="157">
                    <c:v>Feb</c:v>
                  </c:pt>
                  <c:pt idx="158">
                    <c:v>Mrz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Jun</c:v>
                  </c:pt>
                  <c:pt idx="162">
                    <c:v>Jul</c:v>
                  </c:pt>
                  <c:pt idx="163">
                    <c:v>Aug</c:v>
                  </c:pt>
                  <c:pt idx="164">
                    <c:v>Sep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Dez</c:v>
                  </c:pt>
                  <c:pt idx="168">
                    <c:v>Jan</c:v>
                  </c:pt>
                  <c:pt idx="169">
                    <c:v>Feb</c:v>
                  </c:pt>
                  <c:pt idx="170">
                    <c:v>Mrz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Jun</c:v>
                  </c:pt>
                  <c:pt idx="174">
                    <c:v>Jul</c:v>
                  </c:pt>
                  <c:pt idx="175">
                    <c:v>Aug</c:v>
                  </c:pt>
                  <c:pt idx="176">
                    <c:v>Sep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Dez</c:v>
                  </c:pt>
                  <c:pt idx="180">
                    <c:v>Jan</c:v>
                  </c:pt>
                  <c:pt idx="181">
                    <c:v>Feb</c:v>
                  </c:pt>
                  <c:pt idx="182">
                    <c:v>Mrz</c:v>
                  </c:pt>
                  <c:pt idx="183">
                    <c:v>Apr</c:v>
                  </c:pt>
                  <c:pt idx="184">
                    <c:v>Mai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Okt</c:v>
                  </c:pt>
                  <c:pt idx="190">
                    <c:v>Nov</c:v>
                  </c:pt>
                  <c:pt idx="191">
                    <c:v>Dez</c:v>
                  </c:pt>
                  <c:pt idx="192">
                    <c:v>Jan</c:v>
                  </c:pt>
                  <c:pt idx="193">
                    <c:v>Feb</c:v>
                  </c:pt>
                  <c:pt idx="194">
                    <c:v>Mrz</c:v>
                  </c:pt>
                </c:lvl>
                <c:lvl>
                  <c:pt idx="0">
                    <c:v>2008</c:v>
                  </c:pt>
                  <c:pt idx="1">
                    <c:v>2008</c:v>
                  </c:pt>
                  <c:pt idx="2">
                    <c:v>2008</c:v>
                  </c:pt>
                  <c:pt idx="3">
                    <c:v>2008</c:v>
                  </c:pt>
                  <c:pt idx="4">
                    <c:v>2008</c:v>
                  </c:pt>
                  <c:pt idx="5">
                    <c:v>2008</c:v>
                  </c:pt>
                  <c:pt idx="6">
                    <c:v>2008</c:v>
                  </c:pt>
                  <c:pt idx="7">
                    <c:v>2008</c:v>
                  </c:pt>
                  <c:pt idx="8">
                    <c:v>2008</c:v>
                  </c:pt>
                  <c:pt idx="9">
                    <c:v>2008</c:v>
                  </c:pt>
                  <c:pt idx="10">
                    <c:v>2008</c:v>
                  </c:pt>
                  <c:pt idx="11">
                    <c:v>2008</c:v>
                  </c:pt>
                  <c:pt idx="12">
                    <c:v>2009</c:v>
                  </c:pt>
                  <c:pt idx="13">
                    <c:v>2009</c:v>
                  </c:pt>
                  <c:pt idx="14">
                    <c:v>2009</c:v>
                  </c:pt>
                  <c:pt idx="15">
                    <c:v>2009</c:v>
                  </c:pt>
                  <c:pt idx="16">
                    <c:v>2009</c:v>
                  </c:pt>
                  <c:pt idx="17">
                    <c:v>2009</c:v>
                  </c:pt>
                  <c:pt idx="18">
                    <c:v>2009</c:v>
                  </c:pt>
                  <c:pt idx="19">
                    <c:v>2009</c:v>
                  </c:pt>
                  <c:pt idx="20">
                    <c:v>2009</c:v>
                  </c:pt>
                  <c:pt idx="21">
                    <c:v>2009</c:v>
                  </c:pt>
                  <c:pt idx="22">
                    <c:v>2009</c:v>
                  </c:pt>
                  <c:pt idx="23">
                    <c:v>2009</c:v>
                  </c:pt>
                  <c:pt idx="24">
                    <c:v>2010</c:v>
                  </c:pt>
                  <c:pt idx="25">
                    <c:v>2010</c:v>
                  </c:pt>
                  <c:pt idx="26">
                    <c:v>2010</c:v>
                  </c:pt>
                  <c:pt idx="27">
                    <c:v>2010</c:v>
                  </c:pt>
                  <c:pt idx="28">
                    <c:v>2010</c:v>
                  </c:pt>
                  <c:pt idx="29">
                    <c:v>2010</c:v>
                  </c:pt>
                  <c:pt idx="30">
                    <c:v>2010</c:v>
                  </c:pt>
                  <c:pt idx="31">
                    <c:v>2010</c:v>
                  </c:pt>
                  <c:pt idx="32">
                    <c:v>2010</c:v>
                  </c:pt>
                  <c:pt idx="33">
                    <c:v>2010</c:v>
                  </c:pt>
                  <c:pt idx="34">
                    <c:v>2010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2011</c:v>
                  </c:pt>
                  <c:pt idx="38">
                    <c:v>2011</c:v>
                  </c:pt>
                  <c:pt idx="39">
                    <c:v>2011</c:v>
                  </c:pt>
                  <c:pt idx="40">
                    <c:v>2011</c:v>
                  </c:pt>
                  <c:pt idx="41">
                    <c:v>2011</c:v>
                  </c:pt>
                  <c:pt idx="42">
                    <c:v>2011</c:v>
                  </c:pt>
                  <c:pt idx="43">
                    <c:v>2011</c:v>
                  </c:pt>
                  <c:pt idx="44">
                    <c:v>2011</c:v>
                  </c:pt>
                  <c:pt idx="45">
                    <c:v>2011</c:v>
                  </c:pt>
                  <c:pt idx="46">
                    <c:v>2011</c:v>
                  </c:pt>
                  <c:pt idx="47">
                    <c:v>2011</c:v>
                  </c:pt>
                  <c:pt idx="48">
                    <c:v>2012</c:v>
                  </c:pt>
                  <c:pt idx="49">
                    <c:v>2012</c:v>
                  </c:pt>
                  <c:pt idx="50">
                    <c:v>2012</c:v>
                  </c:pt>
                  <c:pt idx="51">
                    <c:v>2012</c:v>
                  </c:pt>
                  <c:pt idx="52">
                    <c:v>2012</c:v>
                  </c:pt>
                  <c:pt idx="53">
                    <c:v>2012</c:v>
                  </c:pt>
                  <c:pt idx="54">
                    <c:v>2012</c:v>
                  </c:pt>
                  <c:pt idx="55">
                    <c:v>2012</c:v>
                  </c:pt>
                  <c:pt idx="56">
                    <c:v>2012</c:v>
                  </c:pt>
                  <c:pt idx="57">
                    <c:v>2012</c:v>
                  </c:pt>
                  <c:pt idx="58">
                    <c:v>2012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2013</c:v>
                  </c:pt>
                  <c:pt idx="62">
                    <c:v>2013</c:v>
                  </c:pt>
                  <c:pt idx="63">
                    <c:v>2013</c:v>
                  </c:pt>
                  <c:pt idx="64">
                    <c:v>2013</c:v>
                  </c:pt>
                  <c:pt idx="65">
                    <c:v>2013</c:v>
                  </c:pt>
                  <c:pt idx="66">
                    <c:v>2013</c:v>
                  </c:pt>
                  <c:pt idx="67">
                    <c:v>2013</c:v>
                  </c:pt>
                  <c:pt idx="68">
                    <c:v>2013</c:v>
                  </c:pt>
                  <c:pt idx="69">
                    <c:v>2013</c:v>
                  </c:pt>
                  <c:pt idx="70">
                    <c:v>2013</c:v>
                  </c:pt>
                  <c:pt idx="71">
                    <c:v>2013</c:v>
                  </c:pt>
                  <c:pt idx="72">
                    <c:v>2014</c:v>
                  </c:pt>
                  <c:pt idx="73">
                    <c:v>2014</c:v>
                  </c:pt>
                  <c:pt idx="74">
                    <c:v>2014</c:v>
                  </c:pt>
                  <c:pt idx="75">
                    <c:v>2014</c:v>
                  </c:pt>
                  <c:pt idx="76">
                    <c:v>2014</c:v>
                  </c:pt>
                  <c:pt idx="77">
                    <c:v>2014</c:v>
                  </c:pt>
                  <c:pt idx="78">
                    <c:v>2014</c:v>
                  </c:pt>
                  <c:pt idx="79">
                    <c:v>2014</c:v>
                  </c:pt>
                  <c:pt idx="80">
                    <c:v>2014</c:v>
                  </c:pt>
                  <c:pt idx="81">
                    <c:v>2014</c:v>
                  </c:pt>
                  <c:pt idx="82">
                    <c:v>2014</c:v>
                  </c:pt>
                  <c:pt idx="83">
                    <c:v>2014</c:v>
                  </c:pt>
                  <c:pt idx="84">
                    <c:v>2015</c:v>
                  </c:pt>
                  <c:pt idx="85">
                    <c:v>2015</c:v>
                  </c:pt>
                  <c:pt idx="86">
                    <c:v>2015</c:v>
                  </c:pt>
                  <c:pt idx="87">
                    <c:v>2015</c:v>
                  </c:pt>
                  <c:pt idx="88">
                    <c:v>2015</c:v>
                  </c:pt>
                  <c:pt idx="89">
                    <c:v>2015</c:v>
                  </c:pt>
                  <c:pt idx="90">
                    <c:v>2015</c:v>
                  </c:pt>
                  <c:pt idx="91">
                    <c:v>2015</c:v>
                  </c:pt>
                  <c:pt idx="92">
                    <c:v>2015</c:v>
                  </c:pt>
                  <c:pt idx="93">
                    <c:v>2015</c:v>
                  </c:pt>
                  <c:pt idx="94">
                    <c:v>2015</c:v>
                  </c:pt>
                  <c:pt idx="95">
                    <c:v>2015</c:v>
                  </c:pt>
                  <c:pt idx="96">
                    <c:v>2016</c:v>
                  </c:pt>
                  <c:pt idx="97">
                    <c:v>2016</c:v>
                  </c:pt>
                  <c:pt idx="98">
                    <c:v>2016</c:v>
                  </c:pt>
                  <c:pt idx="99">
                    <c:v>2016</c:v>
                  </c:pt>
                  <c:pt idx="100">
                    <c:v>2016</c:v>
                  </c:pt>
                  <c:pt idx="101">
                    <c:v>2016</c:v>
                  </c:pt>
                  <c:pt idx="102">
                    <c:v>2016</c:v>
                  </c:pt>
                  <c:pt idx="103">
                    <c:v>2016</c:v>
                  </c:pt>
                  <c:pt idx="104">
                    <c:v>2016</c:v>
                  </c:pt>
                  <c:pt idx="105">
                    <c:v>2016</c:v>
                  </c:pt>
                  <c:pt idx="106">
                    <c:v>2016</c:v>
                  </c:pt>
                  <c:pt idx="107">
                    <c:v>2016</c:v>
                  </c:pt>
                  <c:pt idx="108">
                    <c:v>2017</c:v>
                  </c:pt>
                  <c:pt idx="109">
                    <c:v>2017</c:v>
                  </c:pt>
                  <c:pt idx="110">
                    <c:v>2017</c:v>
                  </c:pt>
                  <c:pt idx="111">
                    <c:v>2017</c:v>
                  </c:pt>
                  <c:pt idx="112">
                    <c:v>2017</c:v>
                  </c:pt>
                  <c:pt idx="113">
                    <c:v>2017</c:v>
                  </c:pt>
                  <c:pt idx="114">
                    <c:v>2017</c:v>
                  </c:pt>
                  <c:pt idx="115">
                    <c:v>2017</c:v>
                  </c:pt>
                  <c:pt idx="116">
                    <c:v>2017</c:v>
                  </c:pt>
                  <c:pt idx="117">
                    <c:v>2017</c:v>
                  </c:pt>
                  <c:pt idx="118">
                    <c:v>2017</c:v>
                  </c:pt>
                  <c:pt idx="119">
                    <c:v>2017</c:v>
                  </c:pt>
                  <c:pt idx="120">
                    <c:v>2018</c:v>
                  </c:pt>
                  <c:pt idx="121">
                    <c:v>2018</c:v>
                  </c:pt>
                  <c:pt idx="122">
                    <c:v>2018</c:v>
                  </c:pt>
                  <c:pt idx="123">
                    <c:v>2018</c:v>
                  </c:pt>
                  <c:pt idx="124">
                    <c:v>2018</c:v>
                  </c:pt>
                  <c:pt idx="125">
                    <c:v>2018</c:v>
                  </c:pt>
                  <c:pt idx="126">
                    <c:v>2018</c:v>
                  </c:pt>
                  <c:pt idx="127">
                    <c:v>2018</c:v>
                  </c:pt>
                  <c:pt idx="128">
                    <c:v>2018</c:v>
                  </c:pt>
                  <c:pt idx="129">
                    <c:v>2018</c:v>
                  </c:pt>
                  <c:pt idx="130">
                    <c:v>2018</c:v>
                  </c:pt>
                  <c:pt idx="131">
                    <c:v>2018</c:v>
                  </c:pt>
                  <c:pt idx="132">
                    <c:v>2019</c:v>
                  </c:pt>
                  <c:pt idx="133">
                    <c:v>2019</c:v>
                  </c:pt>
                  <c:pt idx="134">
                    <c:v>2019</c:v>
                  </c:pt>
                  <c:pt idx="135">
                    <c:v>2019</c:v>
                  </c:pt>
                  <c:pt idx="136">
                    <c:v>2019</c:v>
                  </c:pt>
                  <c:pt idx="137">
                    <c:v>2019</c:v>
                  </c:pt>
                  <c:pt idx="138">
                    <c:v>2019</c:v>
                  </c:pt>
                  <c:pt idx="139">
                    <c:v>2019</c:v>
                  </c:pt>
                  <c:pt idx="140">
                    <c:v>2019</c:v>
                  </c:pt>
                  <c:pt idx="141">
                    <c:v>2019</c:v>
                  </c:pt>
                  <c:pt idx="142">
                    <c:v>2019</c:v>
                  </c:pt>
                  <c:pt idx="143">
                    <c:v>2019</c:v>
                  </c:pt>
                  <c:pt idx="144">
                    <c:v>2020</c:v>
                  </c:pt>
                  <c:pt idx="145">
                    <c:v>2020</c:v>
                  </c:pt>
                  <c:pt idx="146">
                    <c:v>2020</c:v>
                  </c:pt>
                  <c:pt idx="147">
                    <c:v>2020</c:v>
                  </c:pt>
                  <c:pt idx="148">
                    <c:v>2020</c:v>
                  </c:pt>
                  <c:pt idx="149">
                    <c:v>2020</c:v>
                  </c:pt>
                  <c:pt idx="150">
                    <c:v>2020</c:v>
                  </c:pt>
                  <c:pt idx="151">
                    <c:v>2020</c:v>
                  </c:pt>
                  <c:pt idx="152">
                    <c:v>2020</c:v>
                  </c:pt>
                  <c:pt idx="153">
                    <c:v>2020</c:v>
                  </c:pt>
                  <c:pt idx="154">
                    <c:v>2020</c:v>
                  </c:pt>
                  <c:pt idx="155">
                    <c:v>2020</c:v>
                  </c:pt>
                  <c:pt idx="156">
                    <c:v>2021</c:v>
                  </c:pt>
                  <c:pt idx="157">
                    <c:v>2021</c:v>
                  </c:pt>
                  <c:pt idx="158">
                    <c:v>2021</c:v>
                  </c:pt>
                  <c:pt idx="159">
                    <c:v>2021</c:v>
                  </c:pt>
                  <c:pt idx="160">
                    <c:v>2021</c:v>
                  </c:pt>
                  <c:pt idx="161">
                    <c:v>2021</c:v>
                  </c:pt>
                  <c:pt idx="162">
                    <c:v>2021</c:v>
                  </c:pt>
                  <c:pt idx="163">
                    <c:v>2021</c:v>
                  </c:pt>
                  <c:pt idx="164">
                    <c:v>2021</c:v>
                  </c:pt>
                  <c:pt idx="165">
                    <c:v>2021</c:v>
                  </c:pt>
                  <c:pt idx="166">
                    <c:v>2021</c:v>
                  </c:pt>
                  <c:pt idx="167">
                    <c:v>2021</c:v>
                  </c:pt>
                  <c:pt idx="168">
                    <c:v>2022</c:v>
                  </c:pt>
                  <c:pt idx="169">
                    <c:v>2022</c:v>
                  </c:pt>
                  <c:pt idx="170">
                    <c:v>2022</c:v>
                  </c:pt>
                  <c:pt idx="171">
                    <c:v>2022</c:v>
                  </c:pt>
                  <c:pt idx="172">
                    <c:v>2022</c:v>
                  </c:pt>
                  <c:pt idx="173">
                    <c:v>2022</c:v>
                  </c:pt>
                  <c:pt idx="174">
                    <c:v>2022</c:v>
                  </c:pt>
                  <c:pt idx="175">
                    <c:v>2022</c:v>
                  </c:pt>
                  <c:pt idx="176">
                    <c:v>2022</c:v>
                  </c:pt>
                  <c:pt idx="177">
                    <c:v>2022</c:v>
                  </c:pt>
                  <c:pt idx="178">
                    <c:v>2022</c:v>
                  </c:pt>
                  <c:pt idx="179">
                    <c:v>2022</c:v>
                  </c:pt>
                  <c:pt idx="180">
                    <c:v>2023</c:v>
                  </c:pt>
                  <c:pt idx="181">
                    <c:v>2023</c:v>
                  </c:pt>
                  <c:pt idx="182">
                    <c:v>2023</c:v>
                  </c:pt>
                  <c:pt idx="183">
                    <c:v>2023</c:v>
                  </c:pt>
                  <c:pt idx="184">
                    <c:v>2023</c:v>
                  </c:pt>
                  <c:pt idx="185">
                    <c:v>2023</c:v>
                  </c:pt>
                  <c:pt idx="186">
                    <c:v>2023</c:v>
                  </c:pt>
                  <c:pt idx="187">
                    <c:v>2023</c:v>
                  </c:pt>
                  <c:pt idx="188">
                    <c:v>2023</c:v>
                  </c:pt>
                  <c:pt idx="189">
                    <c:v>2023</c:v>
                  </c:pt>
                  <c:pt idx="190">
                    <c:v>2023</c:v>
                  </c:pt>
                  <c:pt idx="191">
                    <c:v>2023</c:v>
                  </c:pt>
                  <c:pt idx="192">
                    <c:v>2024</c:v>
                  </c:pt>
                  <c:pt idx="193">
                    <c:v>2024</c:v>
                  </c:pt>
                  <c:pt idx="194">
                    <c:v>2024</c:v>
                  </c:pt>
                </c:lvl>
              </c:multiLvlStrCache>
            </c:multiLvlStrRef>
          </c:cat>
          <c:val>
            <c:numRef>
              <c:f>Renditen_Staatsanleihen!$V$19:$V$213</c:f>
              <c:numCache>
                <c:formatCode>General</c:formatCode>
                <c:ptCount val="195"/>
                <c:pt idx="0">
                  <c:v>4.03</c:v>
                </c:pt>
                <c:pt idx="1">
                  <c:v>3.95</c:v>
                </c:pt>
                <c:pt idx="2">
                  <c:v>3.8</c:v>
                </c:pt>
                <c:pt idx="3">
                  <c:v>4.04</c:v>
                </c:pt>
                <c:pt idx="4">
                  <c:v>4.2</c:v>
                </c:pt>
                <c:pt idx="5">
                  <c:v>4.5199999999999996</c:v>
                </c:pt>
                <c:pt idx="6">
                  <c:v>4.49</c:v>
                </c:pt>
                <c:pt idx="7">
                  <c:v>4.2</c:v>
                </c:pt>
                <c:pt idx="8">
                  <c:v>4.09</c:v>
                </c:pt>
                <c:pt idx="9">
                  <c:v>3.88</c:v>
                </c:pt>
                <c:pt idx="10">
                  <c:v>3.56</c:v>
                </c:pt>
                <c:pt idx="11">
                  <c:v>3.05</c:v>
                </c:pt>
                <c:pt idx="12">
                  <c:v>3.07</c:v>
                </c:pt>
                <c:pt idx="13">
                  <c:v>3.13</c:v>
                </c:pt>
                <c:pt idx="14">
                  <c:v>3.02</c:v>
                </c:pt>
                <c:pt idx="15">
                  <c:v>3.13</c:v>
                </c:pt>
                <c:pt idx="16">
                  <c:v>3.37</c:v>
                </c:pt>
                <c:pt idx="17">
                  <c:v>3.47</c:v>
                </c:pt>
                <c:pt idx="18">
                  <c:v>3.34</c:v>
                </c:pt>
                <c:pt idx="19">
                  <c:v>3.31</c:v>
                </c:pt>
                <c:pt idx="20">
                  <c:v>3.26</c:v>
                </c:pt>
                <c:pt idx="21">
                  <c:v>3.21</c:v>
                </c:pt>
                <c:pt idx="22">
                  <c:v>3.22</c:v>
                </c:pt>
                <c:pt idx="23">
                  <c:v>3.14</c:v>
                </c:pt>
                <c:pt idx="24">
                  <c:v>3.26</c:v>
                </c:pt>
                <c:pt idx="25">
                  <c:v>3.17</c:v>
                </c:pt>
                <c:pt idx="26">
                  <c:v>3.1</c:v>
                </c:pt>
                <c:pt idx="27">
                  <c:v>3.06</c:v>
                </c:pt>
                <c:pt idx="28">
                  <c:v>2.73</c:v>
                </c:pt>
                <c:pt idx="29">
                  <c:v>2.54</c:v>
                </c:pt>
                <c:pt idx="30">
                  <c:v>2.62</c:v>
                </c:pt>
                <c:pt idx="31">
                  <c:v>2.35</c:v>
                </c:pt>
                <c:pt idx="32">
                  <c:v>2.2999999999999998</c:v>
                </c:pt>
                <c:pt idx="33">
                  <c:v>2.35</c:v>
                </c:pt>
                <c:pt idx="34">
                  <c:v>2.5299999999999998</c:v>
                </c:pt>
                <c:pt idx="35">
                  <c:v>2.91</c:v>
                </c:pt>
                <c:pt idx="36">
                  <c:v>3.02</c:v>
                </c:pt>
                <c:pt idx="37">
                  <c:v>3.2</c:v>
                </c:pt>
                <c:pt idx="38">
                  <c:v>3.21</c:v>
                </c:pt>
                <c:pt idx="39">
                  <c:v>3.34</c:v>
                </c:pt>
                <c:pt idx="40">
                  <c:v>3.06</c:v>
                </c:pt>
                <c:pt idx="41">
                  <c:v>2.89</c:v>
                </c:pt>
                <c:pt idx="42">
                  <c:v>2.74</c:v>
                </c:pt>
                <c:pt idx="43">
                  <c:v>2.21</c:v>
                </c:pt>
                <c:pt idx="44">
                  <c:v>1.83</c:v>
                </c:pt>
                <c:pt idx="45">
                  <c:v>2</c:v>
                </c:pt>
                <c:pt idx="46">
                  <c:v>1.87</c:v>
                </c:pt>
                <c:pt idx="47">
                  <c:v>1.93</c:v>
                </c:pt>
                <c:pt idx="48">
                  <c:v>1.82</c:v>
                </c:pt>
                <c:pt idx="49">
                  <c:v>1.85</c:v>
                </c:pt>
                <c:pt idx="50">
                  <c:v>1.83</c:v>
                </c:pt>
                <c:pt idx="51">
                  <c:v>1.62</c:v>
                </c:pt>
                <c:pt idx="52">
                  <c:v>1.34</c:v>
                </c:pt>
                <c:pt idx="53">
                  <c:v>1.3</c:v>
                </c:pt>
                <c:pt idx="54">
                  <c:v>1.24</c:v>
                </c:pt>
                <c:pt idx="55">
                  <c:v>1.34</c:v>
                </c:pt>
                <c:pt idx="56">
                  <c:v>1.49</c:v>
                </c:pt>
                <c:pt idx="57">
                  <c:v>1.47</c:v>
                </c:pt>
                <c:pt idx="58">
                  <c:v>1.34</c:v>
                </c:pt>
                <c:pt idx="59">
                  <c:v>1.3</c:v>
                </c:pt>
                <c:pt idx="60">
                  <c:v>1.51</c:v>
                </c:pt>
                <c:pt idx="61">
                  <c:v>1.54</c:v>
                </c:pt>
                <c:pt idx="62">
                  <c:v>1.35</c:v>
                </c:pt>
                <c:pt idx="63">
                  <c:v>1.2</c:v>
                </c:pt>
                <c:pt idx="64">
                  <c:v>1.29</c:v>
                </c:pt>
                <c:pt idx="65">
                  <c:v>1.53</c:v>
                </c:pt>
                <c:pt idx="66">
                  <c:v>1.56</c:v>
                </c:pt>
                <c:pt idx="67">
                  <c:v>1.73</c:v>
                </c:pt>
                <c:pt idx="68">
                  <c:v>1.89</c:v>
                </c:pt>
                <c:pt idx="69">
                  <c:v>1.76</c:v>
                </c:pt>
                <c:pt idx="70">
                  <c:v>1.68</c:v>
                </c:pt>
                <c:pt idx="71">
                  <c:v>1.8</c:v>
                </c:pt>
                <c:pt idx="72">
                  <c:v>1.76</c:v>
                </c:pt>
                <c:pt idx="73">
                  <c:v>1.56</c:v>
                </c:pt>
                <c:pt idx="74">
                  <c:v>1.51</c:v>
                </c:pt>
                <c:pt idx="75">
                  <c:v>1.46</c:v>
                </c:pt>
                <c:pt idx="76">
                  <c:v>1.33</c:v>
                </c:pt>
                <c:pt idx="77">
                  <c:v>1.26</c:v>
                </c:pt>
                <c:pt idx="78">
                  <c:v>1.1100000000000001</c:v>
                </c:pt>
                <c:pt idx="79">
                  <c:v>0.95</c:v>
                </c:pt>
                <c:pt idx="80">
                  <c:v>0.92</c:v>
                </c:pt>
                <c:pt idx="81">
                  <c:v>0.79</c:v>
                </c:pt>
                <c:pt idx="82">
                  <c:v>0.72</c:v>
                </c:pt>
                <c:pt idx="83">
                  <c:v>0.59</c:v>
                </c:pt>
                <c:pt idx="84">
                  <c:v>0.39</c:v>
                </c:pt>
                <c:pt idx="85">
                  <c:v>0.3</c:v>
                </c:pt>
                <c:pt idx="86">
                  <c:v>0.23</c:v>
                </c:pt>
                <c:pt idx="87">
                  <c:v>0.12</c:v>
                </c:pt>
                <c:pt idx="88">
                  <c:v>0.56000000000000005</c:v>
                </c:pt>
                <c:pt idx="89">
                  <c:v>0.79</c:v>
                </c:pt>
                <c:pt idx="90">
                  <c:v>0.71</c:v>
                </c:pt>
                <c:pt idx="91">
                  <c:v>0.61</c:v>
                </c:pt>
                <c:pt idx="92">
                  <c:v>0.65</c:v>
                </c:pt>
                <c:pt idx="93">
                  <c:v>0.52</c:v>
                </c:pt>
                <c:pt idx="94">
                  <c:v>0.52</c:v>
                </c:pt>
                <c:pt idx="95">
                  <c:v>0.55000000000000004</c:v>
                </c:pt>
                <c:pt idx="96">
                  <c:v>0.43</c:v>
                </c:pt>
                <c:pt idx="97">
                  <c:v>0.17</c:v>
                </c:pt>
                <c:pt idx="98">
                  <c:v>0.17</c:v>
                </c:pt>
                <c:pt idx="99">
                  <c:v>0.13</c:v>
                </c:pt>
                <c:pt idx="100">
                  <c:v>0.13</c:v>
                </c:pt>
                <c:pt idx="101">
                  <c:v>-0.02</c:v>
                </c:pt>
                <c:pt idx="102">
                  <c:v>-0.15</c:v>
                </c:pt>
                <c:pt idx="103">
                  <c:v>-0.13</c:v>
                </c:pt>
                <c:pt idx="104">
                  <c:v>-0.09</c:v>
                </c:pt>
                <c:pt idx="105">
                  <c:v>0</c:v>
                </c:pt>
                <c:pt idx="106">
                  <c:v>0.19</c:v>
                </c:pt>
                <c:pt idx="107">
                  <c:v>0.25</c:v>
                </c:pt>
                <c:pt idx="108">
                  <c:v>0.25</c:v>
                </c:pt>
                <c:pt idx="109">
                  <c:v>0.26</c:v>
                </c:pt>
                <c:pt idx="110">
                  <c:v>0.35</c:v>
                </c:pt>
                <c:pt idx="111">
                  <c:v>0.22</c:v>
                </c:pt>
                <c:pt idx="112">
                  <c:v>0.34</c:v>
                </c:pt>
                <c:pt idx="113">
                  <c:v>0.25</c:v>
                </c:pt>
                <c:pt idx="114">
                  <c:v>0.46</c:v>
                </c:pt>
                <c:pt idx="115">
                  <c:v>0.35</c:v>
                </c:pt>
                <c:pt idx="116">
                  <c:v>0.35</c:v>
                </c:pt>
                <c:pt idx="117">
                  <c:v>0.37</c:v>
                </c:pt>
                <c:pt idx="118">
                  <c:v>0.31</c:v>
                </c:pt>
                <c:pt idx="119">
                  <c:v>0.3</c:v>
                </c:pt>
                <c:pt idx="120">
                  <c:v>0.47</c:v>
                </c:pt>
                <c:pt idx="121">
                  <c:v>0.66</c:v>
                </c:pt>
                <c:pt idx="122">
                  <c:v>0.53</c:v>
                </c:pt>
                <c:pt idx="123">
                  <c:v>0.48</c:v>
                </c:pt>
                <c:pt idx="124">
                  <c:v>0.45</c:v>
                </c:pt>
                <c:pt idx="125">
                  <c:v>0.33</c:v>
                </c:pt>
                <c:pt idx="126">
                  <c:v>0.28000000000000003</c:v>
                </c:pt>
                <c:pt idx="127">
                  <c:v>0.28999999999999998</c:v>
                </c:pt>
                <c:pt idx="128">
                  <c:v>0.37</c:v>
                </c:pt>
                <c:pt idx="129">
                  <c:v>0.4</c:v>
                </c:pt>
                <c:pt idx="130">
                  <c:v>0.31</c:v>
                </c:pt>
                <c:pt idx="131">
                  <c:v>0.19</c:v>
                </c:pt>
                <c:pt idx="132">
                  <c:v>0.13</c:v>
                </c:pt>
                <c:pt idx="133">
                  <c:v>0.06</c:v>
                </c:pt>
                <c:pt idx="134">
                  <c:v>0.01</c:v>
                </c:pt>
                <c:pt idx="135">
                  <c:v>-0.04</c:v>
                </c:pt>
                <c:pt idx="136">
                  <c:v>-0.13</c:v>
                </c:pt>
                <c:pt idx="137">
                  <c:v>-0.31</c:v>
                </c:pt>
                <c:pt idx="138">
                  <c:v>-0.39</c:v>
                </c:pt>
                <c:pt idx="139">
                  <c:v>-0.65</c:v>
                </c:pt>
                <c:pt idx="140">
                  <c:v>-0.59</c:v>
                </c:pt>
                <c:pt idx="141">
                  <c:v>-0.47</c:v>
                </c:pt>
                <c:pt idx="142">
                  <c:v>-0.35</c:v>
                </c:pt>
                <c:pt idx="143">
                  <c:v>-0.3</c:v>
                </c:pt>
                <c:pt idx="144">
                  <c:v>-0.31</c:v>
                </c:pt>
                <c:pt idx="145">
                  <c:v>-0.47</c:v>
                </c:pt>
                <c:pt idx="146">
                  <c:v>-0.54</c:v>
                </c:pt>
                <c:pt idx="147">
                  <c:v>-0.45</c:v>
                </c:pt>
                <c:pt idx="148">
                  <c:v>-0.52</c:v>
                </c:pt>
                <c:pt idx="149">
                  <c:v>-0.43</c:v>
                </c:pt>
                <c:pt idx="150">
                  <c:v>-0.52</c:v>
                </c:pt>
                <c:pt idx="151">
                  <c:v>-0.52</c:v>
                </c:pt>
                <c:pt idx="152">
                  <c:v>-0.52</c:v>
                </c:pt>
                <c:pt idx="153">
                  <c:v>-0.61</c:v>
                </c:pt>
                <c:pt idx="154">
                  <c:v>-0.61</c:v>
                </c:pt>
                <c:pt idx="155">
                  <c:v>-0.62</c:v>
                </c:pt>
                <c:pt idx="156">
                  <c:v>-0.57999999999999996</c:v>
                </c:pt>
                <c:pt idx="157">
                  <c:v>-0.45</c:v>
                </c:pt>
                <c:pt idx="158">
                  <c:v>-0.36</c:v>
                </c:pt>
                <c:pt idx="159">
                  <c:v>-0.33</c:v>
                </c:pt>
                <c:pt idx="160">
                  <c:v>-0.22</c:v>
                </c:pt>
                <c:pt idx="161">
                  <c:v>-0.28999999999999998</c:v>
                </c:pt>
                <c:pt idx="162">
                  <c:v>-0.45</c:v>
                </c:pt>
                <c:pt idx="163">
                  <c:v>-0.54</c:v>
                </c:pt>
                <c:pt idx="164">
                  <c:v>-0.36</c:v>
                </c:pt>
                <c:pt idx="165">
                  <c:v>-0.21</c:v>
                </c:pt>
                <c:pt idx="166">
                  <c:v>-0.31</c:v>
                </c:pt>
                <c:pt idx="167">
                  <c:v>-0.38</c:v>
                </c:pt>
                <c:pt idx="168">
                  <c:v>-0.12</c:v>
                </c:pt>
                <c:pt idx="169">
                  <c:v>0.15</c:v>
                </c:pt>
                <c:pt idx="170">
                  <c:v>0.28000000000000003</c:v>
                </c:pt>
                <c:pt idx="171">
                  <c:v>0.74</c:v>
                </c:pt>
                <c:pt idx="172">
                  <c:v>0.95</c:v>
                </c:pt>
                <c:pt idx="173">
                  <c:v>1.45</c:v>
                </c:pt>
                <c:pt idx="174">
                  <c:v>1.08</c:v>
                </c:pt>
                <c:pt idx="175">
                  <c:v>1.03</c:v>
                </c:pt>
                <c:pt idx="176">
                  <c:v>1.8</c:v>
                </c:pt>
                <c:pt idx="177">
                  <c:v>2.19</c:v>
                </c:pt>
                <c:pt idx="178">
                  <c:v>2.0699999999999998</c:v>
                </c:pt>
                <c:pt idx="179">
                  <c:v>2.08</c:v>
                </c:pt>
                <c:pt idx="180">
                  <c:v>2.19</c:v>
                </c:pt>
                <c:pt idx="181">
                  <c:v>2.37</c:v>
                </c:pt>
                <c:pt idx="182">
                  <c:v>2.38</c:v>
                </c:pt>
                <c:pt idx="183">
                  <c:v>2.36</c:v>
                </c:pt>
                <c:pt idx="184">
                  <c:v>2.34</c:v>
                </c:pt>
                <c:pt idx="185">
                  <c:v>2.38</c:v>
                </c:pt>
                <c:pt idx="186">
                  <c:v>2.46</c:v>
                </c:pt>
                <c:pt idx="187">
                  <c:v>2.5499999999999998</c:v>
                </c:pt>
                <c:pt idx="188">
                  <c:v>2.66</c:v>
                </c:pt>
                <c:pt idx="189">
                  <c:v>2.82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0-47EB-A0D7-004DA940C025}"/>
            </c:ext>
          </c:extLst>
        </c:ser>
        <c:ser>
          <c:idx val="1"/>
          <c:order val="1"/>
          <c:tx>
            <c:strRef>
              <c:f>Renditen_Staatsanleihen!$W$18</c:f>
              <c:strCache>
                <c:ptCount val="1"/>
                <c:pt idx="0">
                  <c:v>Großbritannien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Renditen_Staatsanleihen!$T$19:$U$213</c:f>
              <c:multiLvlStrCache>
                <c:ptCount val="195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Mrz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Mrz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Dez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Mrz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Dez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Mrz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Dez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Mrz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Dez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Mrz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Dez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Mrz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Dez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Mrz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Dez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Mrz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Dez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Mrz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Dez</c:v>
                  </c:pt>
                  <c:pt idx="156">
                    <c:v>Jan</c:v>
                  </c:pt>
                  <c:pt idx="157">
                    <c:v>Feb</c:v>
                  </c:pt>
                  <c:pt idx="158">
                    <c:v>Mrz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Jun</c:v>
                  </c:pt>
                  <c:pt idx="162">
                    <c:v>Jul</c:v>
                  </c:pt>
                  <c:pt idx="163">
                    <c:v>Aug</c:v>
                  </c:pt>
                  <c:pt idx="164">
                    <c:v>Sep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Dez</c:v>
                  </c:pt>
                  <c:pt idx="168">
                    <c:v>Jan</c:v>
                  </c:pt>
                  <c:pt idx="169">
                    <c:v>Feb</c:v>
                  </c:pt>
                  <c:pt idx="170">
                    <c:v>Mrz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Jun</c:v>
                  </c:pt>
                  <c:pt idx="174">
                    <c:v>Jul</c:v>
                  </c:pt>
                  <c:pt idx="175">
                    <c:v>Aug</c:v>
                  </c:pt>
                  <c:pt idx="176">
                    <c:v>Sep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Dez</c:v>
                  </c:pt>
                  <c:pt idx="180">
                    <c:v>Jan</c:v>
                  </c:pt>
                  <c:pt idx="181">
                    <c:v>Feb</c:v>
                  </c:pt>
                  <c:pt idx="182">
                    <c:v>Mrz</c:v>
                  </c:pt>
                  <c:pt idx="183">
                    <c:v>Apr</c:v>
                  </c:pt>
                  <c:pt idx="184">
                    <c:v>Mai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Okt</c:v>
                  </c:pt>
                  <c:pt idx="190">
                    <c:v>Nov</c:v>
                  </c:pt>
                  <c:pt idx="191">
                    <c:v>Dez</c:v>
                  </c:pt>
                  <c:pt idx="192">
                    <c:v>Jan</c:v>
                  </c:pt>
                  <c:pt idx="193">
                    <c:v>Feb</c:v>
                  </c:pt>
                  <c:pt idx="194">
                    <c:v>Mrz</c:v>
                  </c:pt>
                </c:lvl>
                <c:lvl>
                  <c:pt idx="0">
                    <c:v>2008</c:v>
                  </c:pt>
                  <c:pt idx="1">
                    <c:v>2008</c:v>
                  </c:pt>
                  <c:pt idx="2">
                    <c:v>2008</c:v>
                  </c:pt>
                  <c:pt idx="3">
                    <c:v>2008</c:v>
                  </c:pt>
                  <c:pt idx="4">
                    <c:v>2008</c:v>
                  </c:pt>
                  <c:pt idx="5">
                    <c:v>2008</c:v>
                  </c:pt>
                  <c:pt idx="6">
                    <c:v>2008</c:v>
                  </c:pt>
                  <c:pt idx="7">
                    <c:v>2008</c:v>
                  </c:pt>
                  <c:pt idx="8">
                    <c:v>2008</c:v>
                  </c:pt>
                  <c:pt idx="9">
                    <c:v>2008</c:v>
                  </c:pt>
                  <c:pt idx="10">
                    <c:v>2008</c:v>
                  </c:pt>
                  <c:pt idx="11">
                    <c:v>2008</c:v>
                  </c:pt>
                  <c:pt idx="12">
                    <c:v>2009</c:v>
                  </c:pt>
                  <c:pt idx="13">
                    <c:v>2009</c:v>
                  </c:pt>
                  <c:pt idx="14">
                    <c:v>2009</c:v>
                  </c:pt>
                  <c:pt idx="15">
                    <c:v>2009</c:v>
                  </c:pt>
                  <c:pt idx="16">
                    <c:v>2009</c:v>
                  </c:pt>
                  <c:pt idx="17">
                    <c:v>2009</c:v>
                  </c:pt>
                  <c:pt idx="18">
                    <c:v>2009</c:v>
                  </c:pt>
                  <c:pt idx="19">
                    <c:v>2009</c:v>
                  </c:pt>
                  <c:pt idx="20">
                    <c:v>2009</c:v>
                  </c:pt>
                  <c:pt idx="21">
                    <c:v>2009</c:v>
                  </c:pt>
                  <c:pt idx="22">
                    <c:v>2009</c:v>
                  </c:pt>
                  <c:pt idx="23">
                    <c:v>2009</c:v>
                  </c:pt>
                  <c:pt idx="24">
                    <c:v>2010</c:v>
                  </c:pt>
                  <c:pt idx="25">
                    <c:v>2010</c:v>
                  </c:pt>
                  <c:pt idx="26">
                    <c:v>2010</c:v>
                  </c:pt>
                  <c:pt idx="27">
                    <c:v>2010</c:v>
                  </c:pt>
                  <c:pt idx="28">
                    <c:v>2010</c:v>
                  </c:pt>
                  <c:pt idx="29">
                    <c:v>2010</c:v>
                  </c:pt>
                  <c:pt idx="30">
                    <c:v>2010</c:v>
                  </c:pt>
                  <c:pt idx="31">
                    <c:v>2010</c:v>
                  </c:pt>
                  <c:pt idx="32">
                    <c:v>2010</c:v>
                  </c:pt>
                  <c:pt idx="33">
                    <c:v>2010</c:v>
                  </c:pt>
                  <c:pt idx="34">
                    <c:v>2010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2011</c:v>
                  </c:pt>
                  <c:pt idx="38">
                    <c:v>2011</c:v>
                  </c:pt>
                  <c:pt idx="39">
                    <c:v>2011</c:v>
                  </c:pt>
                  <c:pt idx="40">
                    <c:v>2011</c:v>
                  </c:pt>
                  <c:pt idx="41">
                    <c:v>2011</c:v>
                  </c:pt>
                  <c:pt idx="42">
                    <c:v>2011</c:v>
                  </c:pt>
                  <c:pt idx="43">
                    <c:v>2011</c:v>
                  </c:pt>
                  <c:pt idx="44">
                    <c:v>2011</c:v>
                  </c:pt>
                  <c:pt idx="45">
                    <c:v>2011</c:v>
                  </c:pt>
                  <c:pt idx="46">
                    <c:v>2011</c:v>
                  </c:pt>
                  <c:pt idx="47">
                    <c:v>2011</c:v>
                  </c:pt>
                  <c:pt idx="48">
                    <c:v>2012</c:v>
                  </c:pt>
                  <c:pt idx="49">
                    <c:v>2012</c:v>
                  </c:pt>
                  <c:pt idx="50">
                    <c:v>2012</c:v>
                  </c:pt>
                  <c:pt idx="51">
                    <c:v>2012</c:v>
                  </c:pt>
                  <c:pt idx="52">
                    <c:v>2012</c:v>
                  </c:pt>
                  <c:pt idx="53">
                    <c:v>2012</c:v>
                  </c:pt>
                  <c:pt idx="54">
                    <c:v>2012</c:v>
                  </c:pt>
                  <c:pt idx="55">
                    <c:v>2012</c:v>
                  </c:pt>
                  <c:pt idx="56">
                    <c:v>2012</c:v>
                  </c:pt>
                  <c:pt idx="57">
                    <c:v>2012</c:v>
                  </c:pt>
                  <c:pt idx="58">
                    <c:v>2012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2013</c:v>
                  </c:pt>
                  <c:pt idx="62">
                    <c:v>2013</c:v>
                  </c:pt>
                  <c:pt idx="63">
                    <c:v>2013</c:v>
                  </c:pt>
                  <c:pt idx="64">
                    <c:v>2013</c:v>
                  </c:pt>
                  <c:pt idx="65">
                    <c:v>2013</c:v>
                  </c:pt>
                  <c:pt idx="66">
                    <c:v>2013</c:v>
                  </c:pt>
                  <c:pt idx="67">
                    <c:v>2013</c:v>
                  </c:pt>
                  <c:pt idx="68">
                    <c:v>2013</c:v>
                  </c:pt>
                  <c:pt idx="69">
                    <c:v>2013</c:v>
                  </c:pt>
                  <c:pt idx="70">
                    <c:v>2013</c:v>
                  </c:pt>
                  <c:pt idx="71">
                    <c:v>2013</c:v>
                  </c:pt>
                  <c:pt idx="72">
                    <c:v>2014</c:v>
                  </c:pt>
                  <c:pt idx="73">
                    <c:v>2014</c:v>
                  </c:pt>
                  <c:pt idx="74">
                    <c:v>2014</c:v>
                  </c:pt>
                  <c:pt idx="75">
                    <c:v>2014</c:v>
                  </c:pt>
                  <c:pt idx="76">
                    <c:v>2014</c:v>
                  </c:pt>
                  <c:pt idx="77">
                    <c:v>2014</c:v>
                  </c:pt>
                  <c:pt idx="78">
                    <c:v>2014</c:v>
                  </c:pt>
                  <c:pt idx="79">
                    <c:v>2014</c:v>
                  </c:pt>
                  <c:pt idx="80">
                    <c:v>2014</c:v>
                  </c:pt>
                  <c:pt idx="81">
                    <c:v>2014</c:v>
                  </c:pt>
                  <c:pt idx="82">
                    <c:v>2014</c:v>
                  </c:pt>
                  <c:pt idx="83">
                    <c:v>2014</c:v>
                  </c:pt>
                  <c:pt idx="84">
                    <c:v>2015</c:v>
                  </c:pt>
                  <c:pt idx="85">
                    <c:v>2015</c:v>
                  </c:pt>
                  <c:pt idx="86">
                    <c:v>2015</c:v>
                  </c:pt>
                  <c:pt idx="87">
                    <c:v>2015</c:v>
                  </c:pt>
                  <c:pt idx="88">
                    <c:v>2015</c:v>
                  </c:pt>
                  <c:pt idx="89">
                    <c:v>2015</c:v>
                  </c:pt>
                  <c:pt idx="90">
                    <c:v>2015</c:v>
                  </c:pt>
                  <c:pt idx="91">
                    <c:v>2015</c:v>
                  </c:pt>
                  <c:pt idx="92">
                    <c:v>2015</c:v>
                  </c:pt>
                  <c:pt idx="93">
                    <c:v>2015</c:v>
                  </c:pt>
                  <c:pt idx="94">
                    <c:v>2015</c:v>
                  </c:pt>
                  <c:pt idx="95">
                    <c:v>2015</c:v>
                  </c:pt>
                  <c:pt idx="96">
                    <c:v>2016</c:v>
                  </c:pt>
                  <c:pt idx="97">
                    <c:v>2016</c:v>
                  </c:pt>
                  <c:pt idx="98">
                    <c:v>2016</c:v>
                  </c:pt>
                  <c:pt idx="99">
                    <c:v>2016</c:v>
                  </c:pt>
                  <c:pt idx="100">
                    <c:v>2016</c:v>
                  </c:pt>
                  <c:pt idx="101">
                    <c:v>2016</c:v>
                  </c:pt>
                  <c:pt idx="102">
                    <c:v>2016</c:v>
                  </c:pt>
                  <c:pt idx="103">
                    <c:v>2016</c:v>
                  </c:pt>
                  <c:pt idx="104">
                    <c:v>2016</c:v>
                  </c:pt>
                  <c:pt idx="105">
                    <c:v>2016</c:v>
                  </c:pt>
                  <c:pt idx="106">
                    <c:v>2016</c:v>
                  </c:pt>
                  <c:pt idx="107">
                    <c:v>2016</c:v>
                  </c:pt>
                  <c:pt idx="108">
                    <c:v>2017</c:v>
                  </c:pt>
                  <c:pt idx="109">
                    <c:v>2017</c:v>
                  </c:pt>
                  <c:pt idx="110">
                    <c:v>2017</c:v>
                  </c:pt>
                  <c:pt idx="111">
                    <c:v>2017</c:v>
                  </c:pt>
                  <c:pt idx="112">
                    <c:v>2017</c:v>
                  </c:pt>
                  <c:pt idx="113">
                    <c:v>2017</c:v>
                  </c:pt>
                  <c:pt idx="114">
                    <c:v>2017</c:v>
                  </c:pt>
                  <c:pt idx="115">
                    <c:v>2017</c:v>
                  </c:pt>
                  <c:pt idx="116">
                    <c:v>2017</c:v>
                  </c:pt>
                  <c:pt idx="117">
                    <c:v>2017</c:v>
                  </c:pt>
                  <c:pt idx="118">
                    <c:v>2017</c:v>
                  </c:pt>
                  <c:pt idx="119">
                    <c:v>2017</c:v>
                  </c:pt>
                  <c:pt idx="120">
                    <c:v>2018</c:v>
                  </c:pt>
                  <c:pt idx="121">
                    <c:v>2018</c:v>
                  </c:pt>
                  <c:pt idx="122">
                    <c:v>2018</c:v>
                  </c:pt>
                  <c:pt idx="123">
                    <c:v>2018</c:v>
                  </c:pt>
                  <c:pt idx="124">
                    <c:v>2018</c:v>
                  </c:pt>
                  <c:pt idx="125">
                    <c:v>2018</c:v>
                  </c:pt>
                  <c:pt idx="126">
                    <c:v>2018</c:v>
                  </c:pt>
                  <c:pt idx="127">
                    <c:v>2018</c:v>
                  </c:pt>
                  <c:pt idx="128">
                    <c:v>2018</c:v>
                  </c:pt>
                  <c:pt idx="129">
                    <c:v>2018</c:v>
                  </c:pt>
                  <c:pt idx="130">
                    <c:v>2018</c:v>
                  </c:pt>
                  <c:pt idx="131">
                    <c:v>2018</c:v>
                  </c:pt>
                  <c:pt idx="132">
                    <c:v>2019</c:v>
                  </c:pt>
                  <c:pt idx="133">
                    <c:v>2019</c:v>
                  </c:pt>
                  <c:pt idx="134">
                    <c:v>2019</c:v>
                  </c:pt>
                  <c:pt idx="135">
                    <c:v>2019</c:v>
                  </c:pt>
                  <c:pt idx="136">
                    <c:v>2019</c:v>
                  </c:pt>
                  <c:pt idx="137">
                    <c:v>2019</c:v>
                  </c:pt>
                  <c:pt idx="138">
                    <c:v>2019</c:v>
                  </c:pt>
                  <c:pt idx="139">
                    <c:v>2019</c:v>
                  </c:pt>
                  <c:pt idx="140">
                    <c:v>2019</c:v>
                  </c:pt>
                  <c:pt idx="141">
                    <c:v>2019</c:v>
                  </c:pt>
                  <c:pt idx="142">
                    <c:v>2019</c:v>
                  </c:pt>
                  <c:pt idx="143">
                    <c:v>2019</c:v>
                  </c:pt>
                  <c:pt idx="144">
                    <c:v>2020</c:v>
                  </c:pt>
                  <c:pt idx="145">
                    <c:v>2020</c:v>
                  </c:pt>
                  <c:pt idx="146">
                    <c:v>2020</c:v>
                  </c:pt>
                  <c:pt idx="147">
                    <c:v>2020</c:v>
                  </c:pt>
                  <c:pt idx="148">
                    <c:v>2020</c:v>
                  </c:pt>
                  <c:pt idx="149">
                    <c:v>2020</c:v>
                  </c:pt>
                  <c:pt idx="150">
                    <c:v>2020</c:v>
                  </c:pt>
                  <c:pt idx="151">
                    <c:v>2020</c:v>
                  </c:pt>
                  <c:pt idx="152">
                    <c:v>2020</c:v>
                  </c:pt>
                  <c:pt idx="153">
                    <c:v>2020</c:v>
                  </c:pt>
                  <c:pt idx="154">
                    <c:v>2020</c:v>
                  </c:pt>
                  <c:pt idx="155">
                    <c:v>2020</c:v>
                  </c:pt>
                  <c:pt idx="156">
                    <c:v>2021</c:v>
                  </c:pt>
                  <c:pt idx="157">
                    <c:v>2021</c:v>
                  </c:pt>
                  <c:pt idx="158">
                    <c:v>2021</c:v>
                  </c:pt>
                  <c:pt idx="159">
                    <c:v>2021</c:v>
                  </c:pt>
                  <c:pt idx="160">
                    <c:v>2021</c:v>
                  </c:pt>
                  <c:pt idx="161">
                    <c:v>2021</c:v>
                  </c:pt>
                  <c:pt idx="162">
                    <c:v>2021</c:v>
                  </c:pt>
                  <c:pt idx="163">
                    <c:v>2021</c:v>
                  </c:pt>
                  <c:pt idx="164">
                    <c:v>2021</c:v>
                  </c:pt>
                  <c:pt idx="165">
                    <c:v>2021</c:v>
                  </c:pt>
                  <c:pt idx="166">
                    <c:v>2021</c:v>
                  </c:pt>
                  <c:pt idx="167">
                    <c:v>2021</c:v>
                  </c:pt>
                  <c:pt idx="168">
                    <c:v>2022</c:v>
                  </c:pt>
                  <c:pt idx="169">
                    <c:v>2022</c:v>
                  </c:pt>
                  <c:pt idx="170">
                    <c:v>2022</c:v>
                  </c:pt>
                  <c:pt idx="171">
                    <c:v>2022</c:v>
                  </c:pt>
                  <c:pt idx="172">
                    <c:v>2022</c:v>
                  </c:pt>
                  <c:pt idx="173">
                    <c:v>2022</c:v>
                  </c:pt>
                  <c:pt idx="174">
                    <c:v>2022</c:v>
                  </c:pt>
                  <c:pt idx="175">
                    <c:v>2022</c:v>
                  </c:pt>
                  <c:pt idx="176">
                    <c:v>2022</c:v>
                  </c:pt>
                  <c:pt idx="177">
                    <c:v>2022</c:v>
                  </c:pt>
                  <c:pt idx="178">
                    <c:v>2022</c:v>
                  </c:pt>
                  <c:pt idx="179">
                    <c:v>2022</c:v>
                  </c:pt>
                  <c:pt idx="180">
                    <c:v>2023</c:v>
                  </c:pt>
                  <c:pt idx="181">
                    <c:v>2023</c:v>
                  </c:pt>
                  <c:pt idx="182">
                    <c:v>2023</c:v>
                  </c:pt>
                  <c:pt idx="183">
                    <c:v>2023</c:v>
                  </c:pt>
                  <c:pt idx="184">
                    <c:v>2023</c:v>
                  </c:pt>
                  <c:pt idx="185">
                    <c:v>2023</c:v>
                  </c:pt>
                  <c:pt idx="186">
                    <c:v>2023</c:v>
                  </c:pt>
                  <c:pt idx="187">
                    <c:v>2023</c:v>
                  </c:pt>
                  <c:pt idx="188">
                    <c:v>2023</c:v>
                  </c:pt>
                  <c:pt idx="189">
                    <c:v>2023</c:v>
                  </c:pt>
                  <c:pt idx="190">
                    <c:v>2023</c:v>
                  </c:pt>
                  <c:pt idx="191">
                    <c:v>2023</c:v>
                  </c:pt>
                  <c:pt idx="192">
                    <c:v>2024</c:v>
                  </c:pt>
                  <c:pt idx="193">
                    <c:v>2024</c:v>
                  </c:pt>
                  <c:pt idx="194">
                    <c:v>2024</c:v>
                  </c:pt>
                </c:lvl>
              </c:multiLvlStrCache>
            </c:multiLvlStrRef>
          </c:cat>
          <c:val>
            <c:numRef>
              <c:f>Renditen_Staatsanleihen!$W$19:$W$213</c:f>
              <c:numCache>
                <c:formatCode>General</c:formatCode>
                <c:ptCount val="195"/>
                <c:pt idx="0">
                  <c:v>4.26</c:v>
                </c:pt>
                <c:pt idx="1">
                  <c:v>4.45</c:v>
                </c:pt>
                <c:pt idx="2">
                  <c:v>4.42</c:v>
                </c:pt>
                <c:pt idx="3">
                  <c:v>4.62</c:v>
                </c:pt>
                <c:pt idx="4">
                  <c:v>4.84</c:v>
                </c:pt>
                <c:pt idx="5">
                  <c:v>5.16</c:v>
                </c:pt>
                <c:pt idx="6">
                  <c:v>5</c:v>
                </c:pt>
                <c:pt idx="7">
                  <c:v>4.68</c:v>
                </c:pt>
                <c:pt idx="8">
                  <c:v>4.57</c:v>
                </c:pt>
                <c:pt idx="9">
                  <c:v>4.5199999999999996</c:v>
                </c:pt>
                <c:pt idx="10">
                  <c:v>4.13</c:v>
                </c:pt>
                <c:pt idx="11">
                  <c:v>3.36</c:v>
                </c:pt>
                <c:pt idx="12">
                  <c:v>3.17</c:v>
                </c:pt>
                <c:pt idx="13">
                  <c:v>3.23</c:v>
                </c:pt>
                <c:pt idx="14">
                  <c:v>3</c:v>
                </c:pt>
                <c:pt idx="15">
                  <c:v>3.16</c:v>
                </c:pt>
                <c:pt idx="16">
                  <c:v>3.41</c:v>
                </c:pt>
                <c:pt idx="17">
                  <c:v>3.52</c:v>
                </c:pt>
                <c:pt idx="18">
                  <c:v>3.55</c:v>
                </c:pt>
                <c:pt idx="19">
                  <c:v>3.45</c:v>
                </c:pt>
                <c:pt idx="20">
                  <c:v>3.42</c:v>
                </c:pt>
                <c:pt idx="21">
                  <c:v>3.34</c:v>
                </c:pt>
                <c:pt idx="22">
                  <c:v>3.46</c:v>
                </c:pt>
                <c:pt idx="23">
                  <c:v>3.6</c:v>
                </c:pt>
                <c:pt idx="24">
                  <c:v>4.01</c:v>
                </c:pt>
                <c:pt idx="25">
                  <c:v>4.0199999999999996</c:v>
                </c:pt>
                <c:pt idx="26">
                  <c:v>3.98</c:v>
                </c:pt>
                <c:pt idx="27">
                  <c:v>3.96</c:v>
                </c:pt>
                <c:pt idx="28">
                  <c:v>3.6</c:v>
                </c:pt>
                <c:pt idx="29">
                  <c:v>3.14</c:v>
                </c:pt>
                <c:pt idx="30">
                  <c:v>2.97</c:v>
                </c:pt>
                <c:pt idx="31">
                  <c:v>2.68</c:v>
                </c:pt>
                <c:pt idx="32">
                  <c:v>2.84</c:v>
                </c:pt>
                <c:pt idx="33">
                  <c:v>2.8</c:v>
                </c:pt>
                <c:pt idx="34">
                  <c:v>3.03</c:v>
                </c:pt>
                <c:pt idx="35">
                  <c:v>3.34</c:v>
                </c:pt>
                <c:pt idx="36">
                  <c:v>3.61</c:v>
                </c:pt>
                <c:pt idx="37">
                  <c:v>3.77</c:v>
                </c:pt>
                <c:pt idx="38">
                  <c:v>3.54</c:v>
                </c:pt>
                <c:pt idx="39">
                  <c:v>3.56</c:v>
                </c:pt>
                <c:pt idx="40">
                  <c:v>3.26</c:v>
                </c:pt>
                <c:pt idx="41">
                  <c:v>3.12</c:v>
                </c:pt>
                <c:pt idx="42">
                  <c:v>2.98</c:v>
                </c:pt>
                <c:pt idx="43">
                  <c:v>2.4</c:v>
                </c:pt>
                <c:pt idx="44">
                  <c:v>2.1800000000000002</c:v>
                </c:pt>
                <c:pt idx="45">
                  <c:v>2.2400000000000002</c:v>
                </c:pt>
                <c:pt idx="46">
                  <c:v>1.96</c:v>
                </c:pt>
                <c:pt idx="47">
                  <c:v>1.81</c:v>
                </c:pt>
                <c:pt idx="48">
                  <c:v>2.04</c:v>
                </c:pt>
                <c:pt idx="49">
                  <c:v>2.13</c:v>
                </c:pt>
                <c:pt idx="50">
                  <c:v>2.17</c:v>
                </c:pt>
                <c:pt idx="51">
                  <c:v>2.0299999999999998</c:v>
                </c:pt>
                <c:pt idx="52">
                  <c:v>1.78</c:v>
                </c:pt>
                <c:pt idx="53">
                  <c:v>1.6</c:v>
                </c:pt>
                <c:pt idx="54">
                  <c:v>1.47</c:v>
                </c:pt>
                <c:pt idx="55">
                  <c:v>1.49</c:v>
                </c:pt>
                <c:pt idx="56">
                  <c:v>1.53</c:v>
                </c:pt>
                <c:pt idx="57">
                  <c:v>1.54</c:v>
                </c:pt>
                <c:pt idx="58">
                  <c:v>1.55</c:v>
                </c:pt>
                <c:pt idx="59">
                  <c:v>1.6</c:v>
                </c:pt>
                <c:pt idx="60">
                  <c:v>1.82</c:v>
                </c:pt>
                <c:pt idx="61">
                  <c:v>1.92</c:v>
                </c:pt>
                <c:pt idx="62">
                  <c:v>1.65</c:v>
                </c:pt>
                <c:pt idx="63">
                  <c:v>1.46</c:v>
                </c:pt>
                <c:pt idx="64">
                  <c:v>1.62</c:v>
                </c:pt>
                <c:pt idx="65">
                  <c:v>1.96</c:v>
                </c:pt>
                <c:pt idx="66">
                  <c:v>2.09</c:v>
                </c:pt>
                <c:pt idx="67">
                  <c:v>2.29</c:v>
                </c:pt>
                <c:pt idx="68">
                  <c:v>2.44</c:v>
                </c:pt>
                <c:pt idx="69">
                  <c:v>2.2599999999999998</c:v>
                </c:pt>
                <c:pt idx="70">
                  <c:v>2.31</c:v>
                </c:pt>
                <c:pt idx="71">
                  <c:v>2.5</c:v>
                </c:pt>
                <c:pt idx="72">
                  <c:v>2.48</c:v>
                </c:pt>
                <c:pt idx="73">
                  <c:v>2.37</c:v>
                </c:pt>
                <c:pt idx="74">
                  <c:v>2.34</c:v>
                </c:pt>
                <c:pt idx="75">
                  <c:v>2.2999999999999998</c:v>
                </c:pt>
                <c:pt idx="76">
                  <c:v>2.27</c:v>
                </c:pt>
                <c:pt idx="77">
                  <c:v>2.35</c:v>
                </c:pt>
                <c:pt idx="78">
                  <c:v>2.31</c:v>
                </c:pt>
                <c:pt idx="79">
                  <c:v>2.12</c:v>
                </c:pt>
                <c:pt idx="80">
                  <c:v>2.08</c:v>
                </c:pt>
                <c:pt idx="81">
                  <c:v>1.82</c:v>
                </c:pt>
                <c:pt idx="82">
                  <c:v>1.72</c:v>
                </c:pt>
                <c:pt idx="83">
                  <c:v>1.52</c:v>
                </c:pt>
                <c:pt idx="84">
                  <c:v>1.21</c:v>
                </c:pt>
                <c:pt idx="85">
                  <c:v>1.59</c:v>
                </c:pt>
                <c:pt idx="86">
                  <c:v>1.71</c:v>
                </c:pt>
                <c:pt idx="87">
                  <c:v>1.65</c:v>
                </c:pt>
                <c:pt idx="88">
                  <c:v>1.94</c:v>
                </c:pt>
                <c:pt idx="89">
                  <c:v>2.06</c:v>
                </c:pt>
                <c:pt idx="90">
                  <c:v>2.0299999999999998</c:v>
                </c:pt>
                <c:pt idx="91">
                  <c:v>1.95</c:v>
                </c:pt>
                <c:pt idx="92">
                  <c:v>1.7649999999999999</c:v>
                </c:pt>
                <c:pt idx="93">
                  <c:v>1.9259999999999999</c:v>
                </c:pt>
                <c:pt idx="94">
                  <c:v>1.83</c:v>
                </c:pt>
                <c:pt idx="95">
                  <c:v>1.9610000000000001</c:v>
                </c:pt>
                <c:pt idx="96">
                  <c:v>1.5609999999999999</c:v>
                </c:pt>
                <c:pt idx="97">
                  <c:v>1.337</c:v>
                </c:pt>
                <c:pt idx="98">
                  <c:v>1.4179999999999999</c:v>
                </c:pt>
                <c:pt idx="99">
                  <c:v>1.5980000000000001</c:v>
                </c:pt>
                <c:pt idx="100">
                  <c:v>1.431</c:v>
                </c:pt>
                <c:pt idx="101">
                  <c:v>0.871</c:v>
                </c:pt>
                <c:pt idx="102">
                  <c:v>0.68600000000000005</c:v>
                </c:pt>
                <c:pt idx="103">
                  <c:v>0.64200000000000002</c:v>
                </c:pt>
                <c:pt idx="104">
                  <c:v>0.748</c:v>
                </c:pt>
                <c:pt idx="105">
                  <c:v>1.246</c:v>
                </c:pt>
                <c:pt idx="106">
                  <c:v>1.4179999999999999</c:v>
                </c:pt>
                <c:pt idx="107">
                  <c:v>1.24</c:v>
                </c:pt>
                <c:pt idx="108">
                  <c:v>1.4179999999999999</c:v>
                </c:pt>
                <c:pt idx="109">
                  <c:v>1.151</c:v>
                </c:pt>
                <c:pt idx="110">
                  <c:v>1.1399999999999999</c:v>
                </c:pt>
                <c:pt idx="111">
                  <c:v>1.087</c:v>
                </c:pt>
                <c:pt idx="112">
                  <c:v>1.0489999999999999</c:v>
                </c:pt>
                <c:pt idx="113">
                  <c:v>1.2589999999999999</c:v>
                </c:pt>
                <c:pt idx="114">
                  <c:v>1.2310000000000001</c:v>
                </c:pt>
                <c:pt idx="115">
                  <c:v>1.036</c:v>
                </c:pt>
                <c:pt idx="116">
                  <c:v>1.3660000000000001</c:v>
                </c:pt>
                <c:pt idx="117">
                  <c:v>1.331</c:v>
                </c:pt>
                <c:pt idx="118">
                  <c:v>1.327</c:v>
                </c:pt>
                <c:pt idx="119">
                  <c:v>1.1879999999999999</c:v>
                </c:pt>
                <c:pt idx="120">
                  <c:v>1.512</c:v>
                </c:pt>
                <c:pt idx="121">
                  <c:v>1.502</c:v>
                </c:pt>
                <c:pt idx="122">
                  <c:v>1.35</c:v>
                </c:pt>
                <c:pt idx="123">
                  <c:v>1.4179999999999999</c:v>
                </c:pt>
                <c:pt idx="124">
                  <c:v>1.2290000000000001</c:v>
                </c:pt>
                <c:pt idx="125">
                  <c:v>1.28</c:v>
                </c:pt>
                <c:pt idx="126">
                  <c:v>1.331</c:v>
                </c:pt>
                <c:pt idx="127">
                  <c:v>1.429</c:v>
                </c:pt>
                <c:pt idx="128">
                  <c:v>1.5740000000000001</c:v>
                </c:pt>
                <c:pt idx="129">
                  <c:v>1.4370000000000001</c:v>
                </c:pt>
                <c:pt idx="130">
                  <c:v>1.3640000000000001</c:v>
                </c:pt>
                <c:pt idx="131">
                  <c:v>1.2689999999999999</c:v>
                </c:pt>
                <c:pt idx="132">
                  <c:v>1.22</c:v>
                </c:pt>
                <c:pt idx="133">
                  <c:v>1.3029999999999999</c:v>
                </c:pt>
                <c:pt idx="134">
                  <c:v>0.996</c:v>
                </c:pt>
                <c:pt idx="135">
                  <c:v>1.1859999999999999</c:v>
                </c:pt>
                <c:pt idx="136">
                  <c:v>0.88800000000000001</c:v>
                </c:pt>
                <c:pt idx="137">
                  <c:v>0.83199999999999996</c:v>
                </c:pt>
                <c:pt idx="138">
                  <c:v>0.60899999999999999</c:v>
                </c:pt>
                <c:pt idx="139">
                  <c:v>0.47899999999999998</c:v>
                </c:pt>
                <c:pt idx="140">
                  <c:v>0.48599999999999999</c:v>
                </c:pt>
                <c:pt idx="141">
                  <c:v>0.63100000000000001</c:v>
                </c:pt>
                <c:pt idx="142">
                  <c:v>0.7</c:v>
                </c:pt>
                <c:pt idx="143">
                  <c:v>0.82499999999999996</c:v>
                </c:pt>
                <c:pt idx="144">
                  <c:v>0.52600000000000002</c:v>
                </c:pt>
                <c:pt idx="145">
                  <c:v>0.44</c:v>
                </c:pt>
                <c:pt idx="146">
                  <c:v>0.35499999999999998</c:v>
                </c:pt>
                <c:pt idx="147">
                  <c:v>0.22700000000000001</c:v>
                </c:pt>
                <c:pt idx="148">
                  <c:v>0.184</c:v>
                </c:pt>
                <c:pt idx="149">
                  <c:v>0.16600000000000001</c:v>
                </c:pt>
                <c:pt idx="150">
                  <c:v>0.105</c:v>
                </c:pt>
                <c:pt idx="151">
                  <c:v>0.313</c:v>
                </c:pt>
                <c:pt idx="152">
                  <c:v>0.23200000000000001</c:v>
                </c:pt>
                <c:pt idx="153">
                  <c:v>0.26300000000000001</c:v>
                </c:pt>
                <c:pt idx="154">
                  <c:v>0.30599999999999999</c:v>
                </c:pt>
                <c:pt idx="155">
                  <c:v>0.19600000000000001</c:v>
                </c:pt>
                <c:pt idx="156">
                  <c:v>0.32900000000000001</c:v>
                </c:pt>
                <c:pt idx="157">
                  <c:v>0.82299999999999995</c:v>
                </c:pt>
                <c:pt idx="158">
                  <c:v>0.84599999999999997</c:v>
                </c:pt>
                <c:pt idx="159">
                  <c:v>0.84299999999999997</c:v>
                </c:pt>
                <c:pt idx="160">
                  <c:v>0.79600000000000004</c:v>
                </c:pt>
                <c:pt idx="161">
                  <c:v>0.71799999999999997</c:v>
                </c:pt>
                <c:pt idx="162">
                  <c:v>0.56599999999999995</c:v>
                </c:pt>
                <c:pt idx="163">
                  <c:v>0.622</c:v>
                </c:pt>
                <c:pt idx="164">
                  <c:v>1.022</c:v>
                </c:pt>
                <c:pt idx="165">
                  <c:v>1.032</c:v>
                </c:pt>
                <c:pt idx="166">
                  <c:v>0.81100000000000005</c:v>
                </c:pt>
                <c:pt idx="167">
                  <c:v>0.97199999999999998</c:v>
                </c:pt>
                <c:pt idx="168">
                  <c:v>1.3080000000000001</c:v>
                </c:pt>
                <c:pt idx="169">
                  <c:v>1.411</c:v>
                </c:pt>
                <c:pt idx="170">
                  <c:v>1.607</c:v>
                </c:pt>
                <c:pt idx="171">
                  <c:v>1.909</c:v>
                </c:pt>
                <c:pt idx="172">
                  <c:v>2.1</c:v>
                </c:pt>
                <c:pt idx="173">
                  <c:v>2.2400000000000002</c:v>
                </c:pt>
                <c:pt idx="174">
                  <c:v>1.8714999999999999</c:v>
                </c:pt>
                <c:pt idx="175">
                  <c:v>2.8294999999999999</c:v>
                </c:pt>
                <c:pt idx="176">
                  <c:v>4.0960000000000001</c:v>
                </c:pt>
                <c:pt idx="177">
                  <c:v>3.5230000000000001</c:v>
                </c:pt>
                <c:pt idx="178">
                  <c:v>3.1629999999999998</c:v>
                </c:pt>
                <c:pt idx="179">
                  <c:v>3.669</c:v>
                </c:pt>
                <c:pt idx="180">
                  <c:v>3.3340000000000001</c:v>
                </c:pt>
                <c:pt idx="181">
                  <c:v>3.8239999999999998</c:v>
                </c:pt>
                <c:pt idx="182">
                  <c:v>3.49</c:v>
                </c:pt>
                <c:pt idx="183">
                  <c:v>3.64</c:v>
                </c:pt>
                <c:pt idx="184">
                  <c:v>4.1790000000000003</c:v>
                </c:pt>
                <c:pt idx="185">
                  <c:v>4.3869999999999996</c:v>
                </c:pt>
                <c:pt idx="186">
                  <c:v>4.3365</c:v>
                </c:pt>
                <c:pt idx="187">
                  <c:v>4.3600000000000003</c:v>
                </c:pt>
                <c:pt idx="188">
                  <c:v>4.3962000000000003</c:v>
                </c:pt>
                <c:pt idx="189">
                  <c:v>4.5179999999999998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70-47EB-A0D7-004DA940C025}"/>
            </c:ext>
          </c:extLst>
        </c:ser>
        <c:ser>
          <c:idx val="2"/>
          <c:order val="2"/>
          <c:tx>
            <c:strRef>
              <c:f>Renditen_Staatsanleihen!$X$18</c:f>
              <c:strCache>
                <c:ptCount val="1"/>
                <c:pt idx="0">
                  <c:v>Spanien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Renditen_Staatsanleihen!$T$19:$U$213</c:f>
              <c:multiLvlStrCache>
                <c:ptCount val="195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Mrz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Mrz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Dez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Mrz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Dez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Mrz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Dez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Mrz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Dez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Mrz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Dez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Mrz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Dez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Mrz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Dez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Mrz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Dez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Mrz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Dez</c:v>
                  </c:pt>
                  <c:pt idx="156">
                    <c:v>Jan</c:v>
                  </c:pt>
                  <c:pt idx="157">
                    <c:v>Feb</c:v>
                  </c:pt>
                  <c:pt idx="158">
                    <c:v>Mrz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Jun</c:v>
                  </c:pt>
                  <c:pt idx="162">
                    <c:v>Jul</c:v>
                  </c:pt>
                  <c:pt idx="163">
                    <c:v>Aug</c:v>
                  </c:pt>
                  <c:pt idx="164">
                    <c:v>Sep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Dez</c:v>
                  </c:pt>
                  <c:pt idx="168">
                    <c:v>Jan</c:v>
                  </c:pt>
                  <c:pt idx="169">
                    <c:v>Feb</c:v>
                  </c:pt>
                  <c:pt idx="170">
                    <c:v>Mrz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Jun</c:v>
                  </c:pt>
                  <c:pt idx="174">
                    <c:v>Jul</c:v>
                  </c:pt>
                  <c:pt idx="175">
                    <c:v>Aug</c:v>
                  </c:pt>
                  <c:pt idx="176">
                    <c:v>Sep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Dez</c:v>
                  </c:pt>
                  <c:pt idx="180">
                    <c:v>Jan</c:v>
                  </c:pt>
                  <c:pt idx="181">
                    <c:v>Feb</c:v>
                  </c:pt>
                  <c:pt idx="182">
                    <c:v>Mrz</c:v>
                  </c:pt>
                  <c:pt idx="183">
                    <c:v>Apr</c:v>
                  </c:pt>
                  <c:pt idx="184">
                    <c:v>Mai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Okt</c:v>
                  </c:pt>
                  <c:pt idx="190">
                    <c:v>Nov</c:v>
                  </c:pt>
                  <c:pt idx="191">
                    <c:v>Dez</c:v>
                  </c:pt>
                  <c:pt idx="192">
                    <c:v>Jan</c:v>
                  </c:pt>
                  <c:pt idx="193">
                    <c:v>Feb</c:v>
                  </c:pt>
                  <c:pt idx="194">
                    <c:v>Mrz</c:v>
                  </c:pt>
                </c:lvl>
                <c:lvl>
                  <c:pt idx="0">
                    <c:v>2008</c:v>
                  </c:pt>
                  <c:pt idx="1">
                    <c:v>2008</c:v>
                  </c:pt>
                  <c:pt idx="2">
                    <c:v>2008</c:v>
                  </c:pt>
                  <c:pt idx="3">
                    <c:v>2008</c:v>
                  </c:pt>
                  <c:pt idx="4">
                    <c:v>2008</c:v>
                  </c:pt>
                  <c:pt idx="5">
                    <c:v>2008</c:v>
                  </c:pt>
                  <c:pt idx="6">
                    <c:v>2008</c:v>
                  </c:pt>
                  <c:pt idx="7">
                    <c:v>2008</c:v>
                  </c:pt>
                  <c:pt idx="8">
                    <c:v>2008</c:v>
                  </c:pt>
                  <c:pt idx="9">
                    <c:v>2008</c:v>
                  </c:pt>
                  <c:pt idx="10">
                    <c:v>2008</c:v>
                  </c:pt>
                  <c:pt idx="11">
                    <c:v>2008</c:v>
                  </c:pt>
                  <c:pt idx="12">
                    <c:v>2009</c:v>
                  </c:pt>
                  <c:pt idx="13">
                    <c:v>2009</c:v>
                  </c:pt>
                  <c:pt idx="14">
                    <c:v>2009</c:v>
                  </c:pt>
                  <c:pt idx="15">
                    <c:v>2009</c:v>
                  </c:pt>
                  <c:pt idx="16">
                    <c:v>2009</c:v>
                  </c:pt>
                  <c:pt idx="17">
                    <c:v>2009</c:v>
                  </c:pt>
                  <c:pt idx="18">
                    <c:v>2009</c:v>
                  </c:pt>
                  <c:pt idx="19">
                    <c:v>2009</c:v>
                  </c:pt>
                  <c:pt idx="20">
                    <c:v>2009</c:v>
                  </c:pt>
                  <c:pt idx="21">
                    <c:v>2009</c:v>
                  </c:pt>
                  <c:pt idx="22">
                    <c:v>2009</c:v>
                  </c:pt>
                  <c:pt idx="23">
                    <c:v>2009</c:v>
                  </c:pt>
                  <c:pt idx="24">
                    <c:v>2010</c:v>
                  </c:pt>
                  <c:pt idx="25">
                    <c:v>2010</c:v>
                  </c:pt>
                  <c:pt idx="26">
                    <c:v>2010</c:v>
                  </c:pt>
                  <c:pt idx="27">
                    <c:v>2010</c:v>
                  </c:pt>
                  <c:pt idx="28">
                    <c:v>2010</c:v>
                  </c:pt>
                  <c:pt idx="29">
                    <c:v>2010</c:v>
                  </c:pt>
                  <c:pt idx="30">
                    <c:v>2010</c:v>
                  </c:pt>
                  <c:pt idx="31">
                    <c:v>2010</c:v>
                  </c:pt>
                  <c:pt idx="32">
                    <c:v>2010</c:v>
                  </c:pt>
                  <c:pt idx="33">
                    <c:v>2010</c:v>
                  </c:pt>
                  <c:pt idx="34">
                    <c:v>2010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2011</c:v>
                  </c:pt>
                  <c:pt idx="38">
                    <c:v>2011</c:v>
                  </c:pt>
                  <c:pt idx="39">
                    <c:v>2011</c:v>
                  </c:pt>
                  <c:pt idx="40">
                    <c:v>2011</c:v>
                  </c:pt>
                  <c:pt idx="41">
                    <c:v>2011</c:v>
                  </c:pt>
                  <c:pt idx="42">
                    <c:v>2011</c:v>
                  </c:pt>
                  <c:pt idx="43">
                    <c:v>2011</c:v>
                  </c:pt>
                  <c:pt idx="44">
                    <c:v>2011</c:v>
                  </c:pt>
                  <c:pt idx="45">
                    <c:v>2011</c:v>
                  </c:pt>
                  <c:pt idx="46">
                    <c:v>2011</c:v>
                  </c:pt>
                  <c:pt idx="47">
                    <c:v>2011</c:v>
                  </c:pt>
                  <c:pt idx="48">
                    <c:v>2012</c:v>
                  </c:pt>
                  <c:pt idx="49">
                    <c:v>2012</c:v>
                  </c:pt>
                  <c:pt idx="50">
                    <c:v>2012</c:v>
                  </c:pt>
                  <c:pt idx="51">
                    <c:v>2012</c:v>
                  </c:pt>
                  <c:pt idx="52">
                    <c:v>2012</c:v>
                  </c:pt>
                  <c:pt idx="53">
                    <c:v>2012</c:v>
                  </c:pt>
                  <c:pt idx="54">
                    <c:v>2012</c:v>
                  </c:pt>
                  <c:pt idx="55">
                    <c:v>2012</c:v>
                  </c:pt>
                  <c:pt idx="56">
                    <c:v>2012</c:v>
                  </c:pt>
                  <c:pt idx="57">
                    <c:v>2012</c:v>
                  </c:pt>
                  <c:pt idx="58">
                    <c:v>2012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2013</c:v>
                  </c:pt>
                  <c:pt idx="62">
                    <c:v>2013</c:v>
                  </c:pt>
                  <c:pt idx="63">
                    <c:v>2013</c:v>
                  </c:pt>
                  <c:pt idx="64">
                    <c:v>2013</c:v>
                  </c:pt>
                  <c:pt idx="65">
                    <c:v>2013</c:v>
                  </c:pt>
                  <c:pt idx="66">
                    <c:v>2013</c:v>
                  </c:pt>
                  <c:pt idx="67">
                    <c:v>2013</c:v>
                  </c:pt>
                  <c:pt idx="68">
                    <c:v>2013</c:v>
                  </c:pt>
                  <c:pt idx="69">
                    <c:v>2013</c:v>
                  </c:pt>
                  <c:pt idx="70">
                    <c:v>2013</c:v>
                  </c:pt>
                  <c:pt idx="71">
                    <c:v>2013</c:v>
                  </c:pt>
                  <c:pt idx="72">
                    <c:v>2014</c:v>
                  </c:pt>
                  <c:pt idx="73">
                    <c:v>2014</c:v>
                  </c:pt>
                  <c:pt idx="74">
                    <c:v>2014</c:v>
                  </c:pt>
                  <c:pt idx="75">
                    <c:v>2014</c:v>
                  </c:pt>
                  <c:pt idx="76">
                    <c:v>2014</c:v>
                  </c:pt>
                  <c:pt idx="77">
                    <c:v>2014</c:v>
                  </c:pt>
                  <c:pt idx="78">
                    <c:v>2014</c:v>
                  </c:pt>
                  <c:pt idx="79">
                    <c:v>2014</c:v>
                  </c:pt>
                  <c:pt idx="80">
                    <c:v>2014</c:v>
                  </c:pt>
                  <c:pt idx="81">
                    <c:v>2014</c:v>
                  </c:pt>
                  <c:pt idx="82">
                    <c:v>2014</c:v>
                  </c:pt>
                  <c:pt idx="83">
                    <c:v>2014</c:v>
                  </c:pt>
                  <c:pt idx="84">
                    <c:v>2015</c:v>
                  </c:pt>
                  <c:pt idx="85">
                    <c:v>2015</c:v>
                  </c:pt>
                  <c:pt idx="86">
                    <c:v>2015</c:v>
                  </c:pt>
                  <c:pt idx="87">
                    <c:v>2015</c:v>
                  </c:pt>
                  <c:pt idx="88">
                    <c:v>2015</c:v>
                  </c:pt>
                  <c:pt idx="89">
                    <c:v>2015</c:v>
                  </c:pt>
                  <c:pt idx="90">
                    <c:v>2015</c:v>
                  </c:pt>
                  <c:pt idx="91">
                    <c:v>2015</c:v>
                  </c:pt>
                  <c:pt idx="92">
                    <c:v>2015</c:v>
                  </c:pt>
                  <c:pt idx="93">
                    <c:v>2015</c:v>
                  </c:pt>
                  <c:pt idx="94">
                    <c:v>2015</c:v>
                  </c:pt>
                  <c:pt idx="95">
                    <c:v>2015</c:v>
                  </c:pt>
                  <c:pt idx="96">
                    <c:v>2016</c:v>
                  </c:pt>
                  <c:pt idx="97">
                    <c:v>2016</c:v>
                  </c:pt>
                  <c:pt idx="98">
                    <c:v>2016</c:v>
                  </c:pt>
                  <c:pt idx="99">
                    <c:v>2016</c:v>
                  </c:pt>
                  <c:pt idx="100">
                    <c:v>2016</c:v>
                  </c:pt>
                  <c:pt idx="101">
                    <c:v>2016</c:v>
                  </c:pt>
                  <c:pt idx="102">
                    <c:v>2016</c:v>
                  </c:pt>
                  <c:pt idx="103">
                    <c:v>2016</c:v>
                  </c:pt>
                  <c:pt idx="104">
                    <c:v>2016</c:v>
                  </c:pt>
                  <c:pt idx="105">
                    <c:v>2016</c:v>
                  </c:pt>
                  <c:pt idx="106">
                    <c:v>2016</c:v>
                  </c:pt>
                  <c:pt idx="107">
                    <c:v>2016</c:v>
                  </c:pt>
                  <c:pt idx="108">
                    <c:v>2017</c:v>
                  </c:pt>
                  <c:pt idx="109">
                    <c:v>2017</c:v>
                  </c:pt>
                  <c:pt idx="110">
                    <c:v>2017</c:v>
                  </c:pt>
                  <c:pt idx="111">
                    <c:v>2017</c:v>
                  </c:pt>
                  <c:pt idx="112">
                    <c:v>2017</c:v>
                  </c:pt>
                  <c:pt idx="113">
                    <c:v>2017</c:v>
                  </c:pt>
                  <c:pt idx="114">
                    <c:v>2017</c:v>
                  </c:pt>
                  <c:pt idx="115">
                    <c:v>2017</c:v>
                  </c:pt>
                  <c:pt idx="116">
                    <c:v>2017</c:v>
                  </c:pt>
                  <c:pt idx="117">
                    <c:v>2017</c:v>
                  </c:pt>
                  <c:pt idx="118">
                    <c:v>2017</c:v>
                  </c:pt>
                  <c:pt idx="119">
                    <c:v>2017</c:v>
                  </c:pt>
                  <c:pt idx="120">
                    <c:v>2018</c:v>
                  </c:pt>
                  <c:pt idx="121">
                    <c:v>2018</c:v>
                  </c:pt>
                  <c:pt idx="122">
                    <c:v>2018</c:v>
                  </c:pt>
                  <c:pt idx="123">
                    <c:v>2018</c:v>
                  </c:pt>
                  <c:pt idx="124">
                    <c:v>2018</c:v>
                  </c:pt>
                  <c:pt idx="125">
                    <c:v>2018</c:v>
                  </c:pt>
                  <c:pt idx="126">
                    <c:v>2018</c:v>
                  </c:pt>
                  <c:pt idx="127">
                    <c:v>2018</c:v>
                  </c:pt>
                  <c:pt idx="128">
                    <c:v>2018</c:v>
                  </c:pt>
                  <c:pt idx="129">
                    <c:v>2018</c:v>
                  </c:pt>
                  <c:pt idx="130">
                    <c:v>2018</c:v>
                  </c:pt>
                  <c:pt idx="131">
                    <c:v>2018</c:v>
                  </c:pt>
                  <c:pt idx="132">
                    <c:v>2019</c:v>
                  </c:pt>
                  <c:pt idx="133">
                    <c:v>2019</c:v>
                  </c:pt>
                  <c:pt idx="134">
                    <c:v>2019</c:v>
                  </c:pt>
                  <c:pt idx="135">
                    <c:v>2019</c:v>
                  </c:pt>
                  <c:pt idx="136">
                    <c:v>2019</c:v>
                  </c:pt>
                  <c:pt idx="137">
                    <c:v>2019</c:v>
                  </c:pt>
                  <c:pt idx="138">
                    <c:v>2019</c:v>
                  </c:pt>
                  <c:pt idx="139">
                    <c:v>2019</c:v>
                  </c:pt>
                  <c:pt idx="140">
                    <c:v>2019</c:v>
                  </c:pt>
                  <c:pt idx="141">
                    <c:v>2019</c:v>
                  </c:pt>
                  <c:pt idx="142">
                    <c:v>2019</c:v>
                  </c:pt>
                  <c:pt idx="143">
                    <c:v>2019</c:v>
                  </c:pt>
                  <c:pt idx="144">
                    <c:v>2020</c:v>
                  </c:pt>
                  <c:pt idx="145">
                    <c:v>2020</c:v>
                  </c:pt>
                  <c:pt idx="146">
                    <c:v>2020</c:v>
                  </c:pt>
                  <c:pt idx="147">
                    <c:v>2020</c:v>
                  </c:pt>
                  <c:pt idx="148">
                    <c:v>2020</c:v>
                  </c:pt>
                  <c:pt idx="149">
                    <c:v>2020</c:v>
                  </c:pt>
                  <c:pt idx="150">
                    <c:v>2020</c:v>
                  </c:pt>
                  <c:pt idx="151">
                    <c:v>2020</c:v>
                  </c:pt>
                  <c:pt idx="152">
                    <c:v>2020</c:v>
                  </c:pt>
                  <c:pt idx="153">
                    <c:v>2020</c:v>
                  </c:pt>
                  <c:pt idx="154">
                    <c:v>2020</c:v>
                  </c:pt>
                  <c:pt idx="155">
                    <c:v>2020</c:v>
                  </c:pt>
                  <c:pt idx="156">
                    <c:v>2021</c:v>
                  </c:pt>
                  <c:pt idx="157">
                    <c:v>2021</c:v>
                  </c:pt>
                  <c:pt idx="158">
                    <c:v>2021</c:v>
                  </c:pt>
                  <c:pt idx="159">
                    <c:v>2021</c:v>
                  </c:pt>
                  <c:pt idx="160">
                    <c:v>2021</c:v>
                  </c:pt>
                  <c:pt idx="161">
                    <c:v>2021</c:v>
                  </c:pt>
                  <c:pt idx="162">
                    <c:v>2021</c:v>
                  </c:pt>
                  <c:pt idx="163">
                    <c:v>2021</c:v>
                  </c:pt>
                  <c:pt idx="164">
                    <c:v>2021</c:v>
                  </c:pt>
                  <c:pt idx="165">
                    <c:v>2021</c:v>
                  </c:pt>
                  <c:pt idx="166">
                    <c:v>2021</c:v>
                  </c:pt>
                  <c:pt idx="167">
                    <c:v>2021</c:v>
                  </c:pt>
                  <c:pt idx="168">
                    <c:v>2022</c:v>
                  </c:pt>
                  <c:pt idx="169">
                    <c:v>2022</c:v>
                  </c:pt>
                  <c:pt idx="170">
                    <c:v>2022</c:v>
                  </c:pt>
                  <c:pt idx="171">
                    <c:v>2022</c:v>
                  </c:pt>
                  <c:pt idx="172">
                    <c:v>2022</c:v>
                  </c:pt>
                  <c:pt idx="173">
                    <c:v>2022</c:v>
                  </c:pt>
                  <c:pt idx="174">
                    <c:v>2022</c:v>
                  </c:pt>
                  <c:pt idx="175">
                    <c:v>2022</c:v>
                  </c:pt>
                  <c:pt idx="176">
                    <c:v>2022</c:v>
                  </c:pt>
                  <c:pt idx="177">
                    <c:v>2022</c:v>
                  </c:pt>
                  <c:pt idx="178">
                    <c:v>2022</c:v>
                  </c:pt>
                  <c:pt idx="179">
                    <c:v>2022</c:v>
                  </c:pt>
                  <c:pt idx="180">
                    <c:v>2023</c:v>
                  </c:pt>
                  <c:pt idx="181">
                    <c:v>2023</c:v>
                  </c:pt>
                  <c:pt idx="182">
                    <c:v>2023</c:v>
                  </c:pt>
                  <c:pt idx="183">
                    <c:v>2023</c:v>
                  </c:pt>
                  <c:pt idx="184">
                    <c:v>2023</c:v>
                  </c:pt>
                  <c:pt idx="185">
                    <c:v>2023</c:v>
                  </c:pt>
                  <c:pt idx="186">
                    <c:v>2023</c:v>
                  </c:pt>
                  <c:pt idx="187">
                    <c:v>2023</c:v>
                  </c:pt>
                  <c:pt idx="188">
                    <c:v>2023</c:v>
                  </c:pt>
                  <c:pt idx="189">
                    <c:v>2023</c:v>
                  </c:pt>
                  <c:pt idx="190">
                    <c:v>2023</c:v>
                  </c:pt>
                  <c:pt idx="191">
                    <c:v>2023</c:v>
                  </c:pt>
                  <c:pt idx="192">
                    <c:v>2024</c:v>
                  </c:pt>
                  <c:pt idx="193">
                    <c:v>2024</c:v>
                  </c:pt>
                  <c:pt idx="194">
                    <c:v>2024</c:v>
                  </c:pt>
                </c:lvl>
              </c:multiLvlStrCache>
            </c:multiLvlStrRef>
          </c:cat>
          <c:val>
            <c:numRef>
              <c:f>Renditen_Staatsanleihen!$X$19:$X$213</c:f>
              <c:numCache>
                <c:formatCode>General</c:formatCode>
                <c:ptCount val="195"/>
                <c:pt idx="0">
                  <c:v>4.18</c:v>
                </c:pt>
                <c:pt idx="1">
                  <c:v>4.1500000000000004</c:v>
                </c:pt>
                <c:pt idx="2">
                  <c:v>4.12</c:v>
                </c:pt>
                <c:pt idx="3">
                  <c:v>4.32</c:v>
                </c:pt>
                <c:pt idx="4">
                  <c:v>4.43</c:v>
                </c:pt>
                <c:pt idx="5">
                  <c:v>4.79</c:v>
                </c:pt>
                <c:pt idx="6">
                  <c:v>4.8</c:v>
                </c:pt>
                <c:pt idx="7">
                  <c:v>4.5599999999999996</c:v>
                </c:pt>
                <c:pt idx="8">
                  <c:v>4.57</c:v>
                </c:pt>
                <c:pt idx="9">
                  <c:v>4.47</c:v>
                </c:pt>
                <c:pt idx="10">
                  <c:v>4.1500000000000004</c:v>
                </c:pt>
                <c:pt idx="11">
                  <c:v>3.86</c:v>
                </c:pt>
                <c:pt idx="12">
                  <c:v>4.1500000000000004</c:v>
                </c:pt>
                <c:pt idx="13">
                  <c:v>4.2300000000000004</c:v>
                </c:pt>
                <c:pt idx="14">
                  <c:v>4.0599999999999996</c:v>
                </c:pt>
                <c:pt idx="15">
                  <c:v>4.01</c:v>
                </c:pt>
                <c:pt idx="16">
                  <c:v>4.0599999999999996</c:v>
                </c:pt>
                <c:pt idx="17">
                  <c:v>4.25</c:v>
                </c:pt>
                <c:pt idx="18">
                  <c:v>4.01</c:v>
                </c:pt>
                <c:pt idx="19">
                  <c:v>3.79</c:v>
                </c:pt>
                <c:pt idx="20">
                  <c:v>3.81</c:v>
                </c:pt>
                <c:pt idx="21">
                  <c:v>3.78</c:v>
                </c:pt>
                <c:pt idx="22">
                  <c:v>3.79</c:v>
                </c:pt>
                <c:pt idx="23">
                  <c:v>3.81</c:v>
                </c:pt>
                <c:pt idx="24">
                  <c:v>3.99</c:v>
                </c:pt>
                <c:pt idx="25">
                  <c:v>3.98</c:v>
                </c:pt>
                <c:pt idx="26">
                  <c:v>3.83</c:v>
                </c:pt>
                <c:pt idx="27">
                  <c:v>3.9</c:v>
                </c:pt>
                <c:pt idx="28">
                  <c:v>4.08</c:v>
                </c:pt>
                <c:pt idx="29">
                  <c:v>4.5599999999999996</c:v>
                </c:pt>
                <c:pt idx="30">
                  <c:v>4.43</c:v>
                </c:pt>
                <c:pt idx="31">
                  <c:v>4.04</c:v>
                </c:pt>
                <c:pt idx="32">
                  <c:v>4.09</c:v>
                </c:pt>
                <c:pt idx="33">
                  <c:v>4.04</c:v>
                </c:pt>
                <c:pt idx="34">
                  <c:v>4.6900000000000004</c:v>
                </c:pt>
                <c:pt idx="35">
                  <c:v>5.38</c:v>
                </c:pt>
                <c:pt idx="36">
                  <c:v>5.38</c:v>
                </c:pt>
                <c:pt idx="37">
                  <c:v>5.26</c:v>
                </c:pt>
                <c:pt idx="38">
                  <c:v>5.25</c:v>
                </c:pt>
                <c:pt idx="39">
                  <c:v>5.33</c:v>
                </c:pt>
                <c:pt idx="40">
                  <c:v>5.32</c:v>
                </c:pt>
                <c:pt idx="41">
                  <c:v>5.48</c:v>
                </c:pt>
                <c:pt idx="42">
                  <c:v>5.83</c:v>
                </c:pt>
                <c:pt idx="43">
                  <c:v>5.25</c:v>
                </c:pt>
                <c:pt idx="44">
                  <c:v>5.2</c:v>
                </c:pt>
                <c:pt idx="45">
                  <c:v>5.26</c:v>
                </c:pt>
                <c:pt idx="46">
                  <c:v>6.2</c:v>
                </c:pt>
                <c:pt idx="47">
                  <c:v>5.53</c:v>
                </c:pt>
                <c:pt idx="48">
                  <c:v>5.41</c:v>
                </c:pt>
                <c:pt idx="49">
                  <c:v>5.1100000000000003</c:v>
                </c:pt>
                <c:pt idx="50">
                  <c:v>5.17</c:v>
                </c:pt>
                <c:pt idx="51">
                  <c:v>5.79</c:v>
                </c:pt>
                <c:pt idx="52">
                  <c:v>6.13</c:v>
                </c:pt>
                <c:pt idx="53">
                  <c:v>6.59</c:v>
                </c:pt>
                <c:pt idx="54">
                  <c:v>6.79</c:v>
                </c:pt>
                <c:pt idx="55">
                  <c:v>6.58</c:v>
                </c:pt>
                <c:pt idx="56">
                  <c:v>5.91</c:v>
                </c:pt>
                <c:pt idx="57">
                  <c:v>5.64</c:v>
                </c:pt>
                <c:pt idx="58">
                  <c:v>5.69</c:v>
                </c:pt>
                <c:pt idx="59">
                  <c:v>5.34</c:v>
                </c:pt>
                <c:pt idx="60">
                  <c:v>5.05</c:v>
                </c:pt>
                <c:pt idx="61">
                  <c:v>5.22</c:v>
                </c:pt>
                <c:pt idx="62">
                  <c:v>4.92</c:v>
                </c:pt>
                <c:pt idx="63">
                  <c:v>4.59</c:v>
                </c:pt>
                <c:pt idx="64">
                  <c:v>4.25</c:v>
                </c:pt>
                <c:pt idx="65">
                  <c:v>4.67</c:v>
                </c:pt>
                <c:pt idx="66">
                  <c:v>4.67</c:v>
                </c:pt>
                <c:pt idx="67">
                  <c:v>4.5</c:v>
                </c:pt>
                <c:pt idx="68">
                  <c:v>4.42</c:v>
                </c:pt>
                <c:pt idx="69">
                  <c:v>4.22</c:v>
                </c:pt>
                <c:pt idx="70">
                  <c:v>4.0999999999999996</c:v>
                </c:pt>
                <c:pt idx="71">
                  <c:v>4.13</c:v>
                </c:pt>
                <c:pt idx="72">
                  <c:v>3.79</c:v>
                </c:pt>
                <c:pt idx="73">
                  <c:v>3.56</c:v>
                </c:pt>
                <c:pt idx="74">
                  <c:v>3.31</c:v>
                </c:pt>
                <c:pt idx="75">
                  <c:v>3.11</c:v>
                </c:pt>
                <c:pt idx="76">
                  <c:v>2.93</c:v>
                </c:pt>
                <c:pt idx="77">
                  <c:v>2.72</c:v>
                </c:pt>
                <c:pt idx="78">
                  <c:v>2.68</c:v>
                </c:pt>
                <c:pt idx="79">
                  <c:v>2.41</c:v>
                </c:pt>
                <c:pt idx="80">
                  <c:v>2.2000000000000002</c:v>
                </c:pt>
                <c:pt idx="81">
                  <c:v>2.12</c:v>
                </c:pt>
                <c:pt idx="82">
                  <c:v>2.0699999999999998</c:v>
                </c:pt>
                <c:pt idx="83">
                  <c:v>1.78</c:v>
                </c:pt>
                <c:pt idx="84">
                  <c:v>1.54</c:v>
                </c:pt>
                <c:pt idx="85">
                  <c:v>1.52</c:v>
                </c:pt>
                <c:pt idx="86">
                  <c:v>1.23</c:v>
                </c:pt>
                <c:pt idx="87">
                  <c:v>1.31</c:v>
                </c:pt>
                <c:pt idx="88">
                  <c:v>1.78</c:v>
                </c:pt>
                <c:pt idx="89">
                  <c:v>2.2200000000000002</c:v>
                </c:pt>
                <c:pt idx="90">
                  <c:v>2.1</c:v>
                </c:pt>
                <c:pt idx="91">
                  <c:v>1.96</c:v>
                </c:pt>
                <c:pt idx="92">
                  <c:v>2.0299999999999998</c:v>
                </c:pt>
                <c:pt idx="93">
                  <c:v>1.73</c:v>
                </c:pt>
                <c:pt idx="94">
                  <c:v>1.72</c:v>
                </c:pt>
                <c:pt idx="95">
                  <c:v>1.69</c:v>
                </c:pt>
                <c:pt idx="96">
                  <c:v>1.72</c:v>
                </c:pt>
                <c:pt idx="97">
                  <c:v>1.72</c:v>
                </c:pt>
                <c:pt idx="98">
                  <c:v>1.54</c:v>
                </c:pt>
                <c:pt idx="99">
                  <c:v>1.53</c:v>
                </c:pt>
                <c:pt idx="100">
                  <c:v>1.57</c:v>
                </c:pt>
                <c:pt idx="101">
                  <c:v>1.48</c:v>
                </c:pt>
                <c:pt idx="102">
                  <c:v>1.17</c:v>
                </c:pt>
                <c:pt idx="103">
                  <c:v>1.01</c:v>
                </c:pt>
                <c:pt idx="104">
                  <c:v>1.04</c:v>
                </c:pt>
                <c:pt idx="105">
                  <c:v>1.07</c:v>
                </c:pt>
                <c:pt idx="106">
                  <c:v>1.43</c:v>
                </c:pt>
                <c:pt idx="107">
                  <c:v>1.44</c:v>
                </c:pt>
                <c:pt idx="108">
                  <c:v>1.46</c:v>
                </c:pt>
                <c:pt idx="109">
                  <c:v>1.7</c:v>
                </c:pt>
                <c:pt idx="110">
                  <c:v>1.72</c:v>
                </c:pt>
                <c:pt idx="111">
                  <c:v>1.61</c:v>
                </c:pt>
                <c:pt idx="112">
                  <c:v>1.57</c:v>
                </c:pt>
                <c:pt idx="113">
                  <c:v>1.45</c:v>
                </c:pt>
                <c:pt idx="114">
                  <c:v>1.6</c:v>
                </c:pt>
                <c:pt idx="115">
                  <c:v>1.48</c:v>
                </c:pt>
                <c:pt idx="116">
                  <c:v>1.54</c:v>
                </c:pt>
                <c:pt idx="117">
                  <c:v>1.61</c:v>
                </c:pt>
                <c:pt idx="118">
                  <c:v>1.49</c:v>
                </c:pt>
                <c:pt idx="119">
                  <c:v>1.44</c:v>
                </c:pt>
                <c:pt idx="120">
                  <c:v>1.47</c:v>
                </c:pt>
                <c:pt idx="121">
                  <c:v>1.51</c:v>
                </c:pt>
                <c:pt idx="122">
                  <c:v>1.33</c:v>
                </c:pt>
                <c:pt idx="123">
                  <c:v>1.21</c:v>
                </c:pt>
                <c:pt idx="124">
                  <c:v>1.39</c:v>
                </c:pt>
                <c:pt idx="125">
                  <c:v>1.37</c:v>
                </c:pt>
                <c:pt idx="126">
                  <c:v>1.32</c:v>
                </c:pt>
                <c:pt idx="127">
                  <c:v>1.4</c:v>
                </c:pt>
                <c:pt idx="128">
                  <c:v>1.46</c:v>
                </c:pt>
                <c:pt idx="129">
                  <c:v>1.59</c:v>
                </c:pt>
                <c:pt idx="130">
                  <c:v>1.59</c:v>
                </c:pt>
                <c:pt idx="131">
                  <c:v>1.42</c:v>
                </c:pt>
                <c:pt idx="132">
                  <c:v>1.38</c:v>
                </c:pt>
                <c:pt idx="133">
                  <c:v>1.3</c:v>
                </c:pt>
                <c:pt idx="134">
                  <c:v>1.1200000000000001</c:v>
                </c:pt>
                <c:pt idx="135">
                  <c:v>1.04</c:v>
                </c:pt>
                <c:pt idx="136">
                  <c:v>0.87</c:v>
                </c:pt>
                <c:pt idx="137">
                  <c:v>0.5</c:v>
                </c:pt>
                <c:pt idx="138">
                  <c:v>0.35</c:v>
                </c:pt>
                <c:pt idx="139">
                  <c:v>0.14000000000000001</c:v>
                </c:pt>
                <c:pt idx="140">
                  <c:v>0.18</c:v>
                </c:pt>
                <c:pt idx="141">
                  <c:v>0.2</c:v>
                </c:pt>
                <c:pt idx="142">
                  <c:v>0.39</c:v>
                </c:pt>
                <c:pt idx="143">
                  <c:v>0.43</c:v>
                </c:pt>
                <c:pt idx="144">
                  <c:v>0.42</c:v>
                </c:pt>
                <c:pt idx="145">
                  <c:v>0.27</c:v>
                </c:pt>
                <c:pt idx="146">
                  <c:v>0.52</c:v>
                </c:pt>
                <c:pt idx="147">
                  <c:v>0.82</c:v>
                </c:pt>
                <c:pt idx="148">
                  <c:v>0.74</c:v>
                </c:pt>
                <c:pt idx="149">
                  <c:v>0.51</c:v>
                </c:pt>
                <c:pt idx="150">
                  <c:v>0.37</c:v>
                </c:pt>
                <c:pt idx="151">
                  <c:v>0.28999999999999998</c:v>
                </c:pt>
                <c:pt idx="152">
                  <c:v>0.27</c:v>
                </c:pt>
                <c:pt idx="153">
                  <c:v>0.17</c:v>
                </c:pt>
                <c:pt idx="154">
                  <c:v>0.09</c:v>
                </c:pt>
                <c:pt idx="155">
                  <c:v>0.04</c:v>
                </c:pt>
                <c:pt idx="156">
                  <c:v>7.0000000000000007E-2</c:v>
                </c:pt>
                <c:pt idx="157">
                  <c:v>0.23</c:v>
                </c:pt>
                <c:pt idx="158">
                  <c:v>0.31</c:v>
                </c:pt>
                <c:pt idx="159">
                  <c:v>0.37</c:v>
                </c:pt>
                <c:pt idx="160">
                  <c:v>0.52</c:v>
                </c:pt>
                <c:pt idx="161">
                  <c:v>0.45</c:v>
                </c:pt>
                <c:pt idx="162">
                  <c:v>0.33</c:v>
                </c:pt>
                <c:pt idx="163">
                  <c:v>0.21</c:v>
                </c:pt>
                <c:pt idx="164">
                  <c:v>0.33</c:v>
                </c:pt>
                <c:pt idx="165">
                  <c:v>0.47</c:v>
                </c:pt>
                <c:pt idx="166">
                  <c:v>0.47</c:v>
                </c:pt>
                <c:pt idx="167">
                  <c:v>0.41</c:v>
                </c:pt>
                <c:pt idx="168">
                  <c:v>0.66</c:v>
                </c:pt>
                <c:pt idx="169">
                  <c:v>1.1100000000000001</c:v>
                </c:pt>
                <c:pt idx="170">
                  <c:v>1.22</c:v>
                </c:pt>
                <c:pt idx="171">
                  <c:v>1.69</c:v>
                </c:pt>
                <c:pt idx="172">
                  <c:v>2.04</c:v>
                </c:pt>
                <c:pt idx="173">
                  <c:v>2.63</c:v>
                </c:pt>
                <c:pt idx="174">
                  <c:v>2.31</c:v>
                </c:pt>
                <c:pt idx="175">
                  <c:v>2.15</c:v>
                </c:pt>
                <c:pt idx="176">
                  <c:v>2.92</c:v>
                </c:pt>
                <c:pt idx="177">
                  <c:v>3.29</c:v>
                </c:pt>
                <c:pt idx="178">
                  <c:v>3.06</c:v>
                </c:pt>
                <c:pt idx="179">
                  <c:v>3.09</c:v>
                </c:pt>
                <c:pt idx="180">
                  <c:v>3.2</c:v>
                </c:pt>
                <c:pt idx="181">
                  <c:v>3.38</c:v>
                </c:pt>
                <c:pt idx="182">
                  <c:v>3.43</c:v>
                </c:pt>
                <c:pt idx="183">
                  <c:v>3.4</c:v>
                </c:pt>
                <c:pt idx="184">
                  <c:v>3.41</c:v>
                </c:pt>
                <c:pt idx="185">
                  <c:v>3.4</c:v>
                </c:pt>
                <c:pt idx="186">
                  <c:v>3.49</c:v>
                </c:pt>
                <c:pt idx="187">
                  <c:v>3.57</c:v>
                </c:pt>
                <c:pt idx="188">
                  <c:v>3.71</c:v>
                </c:pt>
                <c:pt idx="189">
                  <c:v>3.95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70-47EB-A0D7-004DA940C025}"/>
            </c:ext>
          </c:extLst>
        </c:ser>
        <c:ser>
          <c:idx val="3"/>
          <c:order val="3"/>
          <c:tx>
            <c:strRef>
              <c:f>Renditen_Staatsanleihen!$Y$18</c:f>
              <c:strCache>
                <c:ptCount val="1"/>
                <c:pt idx="0">
                  <c:v>Frankreich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Renditen_Staatsanleihen!$T$19:$U$213</c:f>
              <c:multiLvlStrCache>
                <c:ptCount val="195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Mrz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Mrz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Dez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Mrz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Dez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Mrz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Dez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Mrz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Dez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Mrz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Dez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Mrz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Dez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Mrz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Dez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Mrz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Dez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Mrz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Dez</c:v>
                  </c:pt>
                  <c:pt idx="156">
                    <c:v>Jan</c:v>
                  </c:pt>
                  <c:pt idx="157">
                    <c:v>Feb</c:v>
                  </c:pt>
                  <c:pt idx="158">
                    <c:v>Mrz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Jun</c:v>
                  </c:pt>
                  <c:pt idx="162">
                    <c:v>Jul</c:v>
                  </c:pt>
                  <c:pt idx="163">
                    <c:v>Aug</c:v>
                  </c:pt>
                  <c:pt idx="164">
                    <c:v>Sep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Dez</c:v>
                  </c:pt>
                  <c:pt idx="168">
                    <c:v>Jan</c:v>
                  </c:pt>
                  <c:pt idx="169">
                    <c:v>Feb</c:v>
                  </c:pt>
                  <c:pt idx="170">
                    <c:v>Mrz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Jun</c:v>
                  </c:pt>
                  <c:pt idx="174">
                    <c:v>Jul</c:v>
                  </c:pt>
                  <c:pt idx="175">
                    <c:v>Aug</c:v>
                  </c:pt>
                  <c:pt idx="176">
                    <c:v>Sep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Dez</c:v>
                  </c:pt>
                  <c:pt idx="180">
                    <c:v>Jan</c:v>
                  </c:pt>
                  <c:pt idx="181">
                    <c:v>Feb</c:v>
                  </c:pt>
                  <c:pt idx="182">
                    <c:v>Mrz</c:v>
                  </c:pt>
                  <c:pt idx="183">
                    <c:v>Apr</c:v>
                  </c:pt>
                  <c:pt idx="184">
                    <c:v>Mai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Okt</c:v>
                  </c:pt>
                  <c:pt idx="190">
                    <c:v>Nov</c:v>
                  </c:pt>
                  <c:pt idx="191">
                    <c:v>Dez</c:v>
                  </c:pt>
                  <c:pt idx="192">
                    <c:v>Jan</c:v>
                  </c:pt>
                  <c:pt idx="193">
                    <c:v>Feb</c:v>
                  </c:pt>
                  <c:pt idx="194">
                    <c:v>Mrz</c:v>
                  </c:pt>
                </c:lvl>
                <c:lvl>
                  <c:pt idx="0">
                    <c:v>2008</c:v>
                  </c:pt>
                  <c:pt idx="1">
                    <c:v>2008</c:v>
                  </c:pt>
                  <c:pt idx="2">
                    <c:v>2008</c:v>
                  </c:pt>
                  <c:pt idx="3">
                    <c:v>2008</c:v>
                  </c:pt>
                  <c:pt idx="4">
                    <c:v>2008</c:v>
                  </c:pt>
                  <c:pt idx="5">
                    <c:v>2008</c:v>
                  </c:pt>
                  <c:pt idx="6">
                    <c:v>2008</c:v>
                  </c:pt>
                  <c:pt idx="7">
                    <c:v>2008</c:v>
                  </c:pt>
                  <c:pt idx="8">
                    <c:v>2008</c:v>
                  </c:pt>
                  <c:pt idx="9">
                    <c:v>2008</c:v>
                  </c:pt>
                  <c:pt idx="10">
                    <c:v>2008</c:v>
                  </c:pt>
                  <c:pt idx="11">
                    <c:v>2008</c:v>
                  </c:pt>
                  <c:pt idx="12">
                    <c:v>2009</c:v>
                  </c:pt>
                  <c:pt idx="13">
                    <c:v>2009</c:v>
                  </c:pt>
                  <c:pt idx="14">
                    <c:v>2009</c:v>
                  </c:pt>
                  <c:pt idx="15">
                    <c:v>2009</c:v>
                  </c:pt>
                  <c:pt idx="16">
                    <c:v>2009</c:v>
                  </c:pt>
                  <c:pt idx="17">
                    <c:v>2009</c:v>
                  </c:pt>
                  <c:pt idx="18">
                    <c:v>2009</c:v>
                  </c:pt>
                  <c:pt idx="19">
                    <c:v>2009</c:v>
                  </c:pt>
                  <c:pt idx="20">
                    <c:v>2009</c:v>
                  </c:pt>
                  <c:pt idx="21">
                    <c:v>2009</c:v>
                  </c:pt>
                  <c:pt idx="22">
                    <c:v>2009</c:v>
                  </c:pt>
                  <c:pt idx="23">
                    <c:v>2009</c:v>
                  </c:pt>
                  <c:pt idx="24">
                    <c:v>2010</c:v>
                  </c:pt>
                  <c:pt idx="25">
                    <c:v>2010</c:v>
                  </c:pt>
                  <c:pt idx="26">
                    <c:v>2010</c:v>
                  </c:pt>
                  <c:pt idx="27">
                    <c:v>2010</c:v>
                  </c:pt>
                  <c:pt idx="28">
                    <c:v>2010</c:v>
                  </c:pt>
                  <c:pt idx="29">
                    <c:v>2010</c:v>
                  </c:pt>
                  <c:pt idx="30">
                    <c:v>2010</c:v>
                  </c:pt>
                  <c:pt idx="31">
                    <c:v>2010</c:v>
                  </c:pt>
                  <c:pt idx="32">
                    <c:v>2010</c:v>
                  </c:pt>
                  <c:pt idx="33">
                    <c:v>2010</c:v>
                  </c:pt>
                  <c:pt idx="34">
                    <c:v>2010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2011</c:v>
                  </c:pt>
                  <c:pt idx="38">
                    <c:v>2011</c:v>
                  </c:pt>
                  <c:pt idx="39">
                    <c:v>2011</c:v>
                  </c:pt>
                  <c:pt idx="40">
                    <c:v>2011</c:v>
                  </c:pt>
                  <c:pt idx="41">
                    <c:v>2011</c:v>
                  </c:pt>
                  <c:pt idx="42">
                    <c:v>2011</c:v>
                  </c:pt>
                  <c:pt idx="43">
                    <c:v>2011</c:v>
                  </c:pt>
                  <c:pt idx="44">
                    <c:v>2011</c:v>
                  </c:pt>
                  <c:pt idx="45">
                    <c:v>2011</c:v>
                  </c:pt>
                  <c:pt idx="46">
                    <c:v>2011</c:v>
                  </c:pt>
                  <c:pt idx="47">
                    <c:v>2011</c:v>
                  </c:pt>
                  <c:pt idx="48">
                    <c:v>2012</c:v>
                  </c:pt>
                  <c:pt idx="49">
                    <c:v>2012</c:v>
                  </c:pt>
                  <c:pt idx="50">
                    <c:v>2012</c:v>
                  </c:pt>
                  <c:pt idx="51">
                    <c:v>2012</c:v>
                  </c:pt>
                  <c:pt idx="52">
                    <c:v>2012</c:v>
                  </c:pt>
                  <c:pt idx="53">
                    <c:v>2012</c:v>
                  </c:pt>
                  <c:pt idx="54">
                    <c:v>2012</c:v>
                  </c:pt>
                  <c:pt idx="55">
                    <c:v>2012</c:v>
                  </c:pt>
                  <c:pt idx="56">
                    <c:v>2012</c:v>
                  </c:pt>
                  <c:pt idx="57">
                    <c:v>2012</c:v>
                  </c:pt>
                  <c:pt idx="58">
                    <c:v>2012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2013</c:v>
                  </c:pt>
                  <c:pt idx="62">
                    <c:v>2013</c:v>
                  </c:pt>
                  <c:pt idx="63">
                    <c:v>2013</c:v>
                  </c:pt>
                  <c:pt idx="64">
                    <c:v>2013</c:v>
                  </c:pt>
                  <c:pt idx="65">
                    <c:v>2013</c:v>
                  </c:pt>
                  <c:pt idx="66">
                    <c:v>2013</c:v>
                  </c:pt>
                  <c:pt idx="67">
                    <c:v>2013</c:v>
                  </c:pt>
                  <c:pt idx="68">
                    <c:v>2013</c:v>
                  </c:pt>
                  <c:pt idx="69">
                    <c:v>2013</c:v>
                  </c:pt>
                  <c:pt idx="70">
                    <c:v>2013</c:v>
                  </c:pt>
                  <c:pt idx="71">
                    <c:v>2013</c:v>
                  </c:pt>
                  <c:pt idx="72">
                    <c:v>2014</c:v>
                  </c:pt>
                  <c:pt idx="73">
                    <c:v>2014</c:v>
                  </c:pt>
                  <c:pt idx="74">
                    <c:v>2014</c:v>
                  </c:pt>
                  <c:pt idx="75">
                    <c:v>2014</c:v>
                  </c:pt>
                  <c:pt idx="76">
                    <c:v>2014</c:v>
                  </c:pt>
                  <c:pt idx="77">
                    <c:v>2014</c:v>
                  </c:pt>
                  <c:pt idx="78">
                    <c:v>2014</c:v>
                  </c:pt>
                  <c:pt idx="79">
                    <c:v>2014</c:v>
                  </c:pt>
                  <c:pt idx="80">
                    <c:v>2014</c:v>
                  </c:pt>
                  <c:pt idx="81">
                    <c:v>2014</c:v>
                  </c:pt>
                  <c:pt idx="82">
                    <c:v>2014</c:v>
                  </c:pt>
                  <c:pt idx="83">
                    <c:v>2014</c:v>
                  </c:pt>
                  <c:pt idx="84">
                    <c:v>2015</c:v>
                  </c:pt>
                  <c:pt idx="85">
                    <c:v>2015</c:v>
                  </c:pt>
                  <c:pt idx="86">
                    <c:v>2015</c:v>
                  </c:pt>
                  <c:pt idx="87">
                    <c:v>2015</c:v>
                  </c:pt>
                  <c:pt idx="88">
                    <c:v>2015</c:v>
                  </c:pt>
                  <c:pt idx="89">
                    <c:v>2015</c:v>
                  </c:pt>
                  <c:pt idx="90">
                    <c:v>2015</c:v>
                  </c:pt>
                  <c:pt idx="91">
                    <c:v>2015</c:v>
                  </c:pt>
                  <c:pt idx="92">
                    <c:v>2015</c:v>
                  </c:pt>
                  <c:pt idx="93">
                    <c:v>2015</c:v>
                  </c:pt>
                  <c:pt idx="94">
                    <c:v>2015</c:v>
                  </c:pt>
                  <c:pt idx="95">
                    <c:v>2015</c:v>
                  </c:pt>
                  <c:pt idx="96">
                    <c:v>2016</c:v>
                  </c:pt>
                  <c:pt idx="97">
                    <c:v>2016</c:v>
                  </c:pt>
                  <c:pt idx="98">
                    <c:v>2016</c:v>
                  </c:pt>
                  <c:pt idx="99">
                    <c:v>2016</c:v>
                  </c:pt>
                  <c:pt idx="100">
                    <c:v>2016</c:v>
                  </c:pt>
                  <c:pt idx="101">
                    <c:v>2016</c:v>
                  </c:pt>
                  <c:pt idx="102">
                    <c:v>2016</c:v>
                  </c:pt>
                  <c:pt idx="103">
                    <c:v>2016</c:v>
                  </c:pt>
                  <c:pt idx="104">
                    <c:v>2016</c:v>
                  </c:pt>
                  <c:pt idx="105">
                    <c:v>2016</c:v>
                  </c:pt>
                  <c:pt idx="106">
                    <c:v>2016</c:v>
                  </c:pt>
                  <c:pt idx="107">
                    <c:v>2016</c:v>
                  </c:pt>
                  <c:pt idx="108">
                    <c:v>2017</c:v>
                  </c:pt>
                  <c:pt idx="109">
                    <c:v>2017</c:v>
                  </c:pt>
                  <c:pt idx="110">
                    <c:v>2017</c:v>
                  </c:pt>
                  <c:pt idx="111">
                    <c:v>2017</c:v>
                  </c:pt>
                  <c:pt idx="112">
                    <c:v>2017</c:v>
                  </c:pt>
                  <c:pt idx="113">
                    <c:v>2017</c:v>
                  </c:pt>
                  <c:pt idx="114">
                    <c:v>2017</c:v>
                  </c:pt>
                  <c:pt idx="115">
                    <c:v>2017</c:v>
                  </c:pt>
                  <c:pt idx="116">
                    <c:v>2017</c:v>
                  </c:pt>
                  <c:pt idx="117">
                    <c:v>2017</c:v>
                  </c:pt>
                  <c:pt idx="118">
                    <c:v>2017</c:v>
                  </c:pt>
                  <c:pt idx="119">
                    <c:v>2017</c:v>
                  </c:pt>
                  <c:pt idx="120">
                    <c:v>2018</c:v>
                  </c:pt>
                  <c:pt idx="121">
                    <c:v>2018</c:v>
                  </c:pt>
                  <c:pt idx="122">
                    <c:v>2018</c:v>
                  </c:pt>
                  <c:pt idx="123">
                    <c:v>2018</c:v>
                  </c:pt>
                  <c:pt idx="124">
                    <c:v>2018</c:v>
                  </c:pt>
                  <c:pt idx="125">
                    <c:v>2018</c:v>
                  </c:pt>
                  <c:pt idx="126">
                    <c:v>2018</c:v>
                  </c:pt>
                  <c:pt idx="127">
                    <c:v>2018</c:v>
                  </c:pt>
                  <c:pt idx="128">
                    <c:v>2018</c:v>
                  </c:pt>
                  <c:pt idx="129">
                    <c:v>2018</c:v>
                  </c:pt>
                  <c:pt idx="130">
                    <c:v>2018</c:v>
                  </c:pt>
                  <c:pt idx="131">
                    <c:v>2018</c:v>
                  </c:pt>
                  <c:pt idx="132">
                    <c:v>2019</c:v>
                  </c:pt>
                  <c:pt idx="133">
                    <c:v>2019</c:v>
                  </c:pt>
                  <c:pt idx="134">
                    <c:v>2019</c:v>
                  </c:pt>
                  <c:pt idx="135">
                    <c:v>2019</c:v>
                  </c:pt>
                  <c:pt idx="136">
                    <c:v>2019</c:v>
                  </c:pt>
                  <c:pt idx="137">
                    <c:v>2019</c:v>
                  </c:pt>
                  <c:pt idx="138">
                    <c:v>2019</c:v>
                  </c:pt>
                  <c:pt idx="139">
                    <c:v>2019</c:v>
                  </c:pt>
                  <c:pt idx="140">
                    <c:v>2019</c:v>
                  </c:pt>
                  <c:pt idx="141">
                    <c:v>2019</c:v>
                  </c:pt>
                  <c:pt idx="142">
                    <c:v>2019</c:v>
                  </c:pt>
                  <c:pt idx="143">
                    <c:v>2019</c:v>
                  </c:pt>
                  <c:pt idx="144">
                    <c:v>2020</c:v>
                  </c:pt>
                  <c:pt idx="145">
                    <c:v>2020</c:v>
                  </c:pt>
                  <c:pt idx="146">
                    <c:v>2020</c:v>
                  </c:pt>
                  <c:pt idx="147">
                    <c:v>2020</c:v>
                  </c:pt>
                  <c:pt idx="148">
                    <c:v>2020</c:v>
                  </c:pt>
                  <c:pt idx="149">
                    <c:v>2020</c:v>
                  </c:pt>
                  <c:pt idx="150">
                    <c:v>2020</c:v>
                  </c:pt>
                  <c:pt idx="151">
                    <c:v>2020</c:v>
                  </c:pt>
                  <c:pt idx="152">
                    <c:v>2020</c:v>
                  </c:pt>
                  <c:pt idx="153">
                    <c:v>2020</c:v>
                  </c:pt>
                  <c:pt idx="154">
                    <c:v>2020</c:v>
                  </c:pt>
                  <c:pt idx="155">
                    <c:v>2020</c:v>
                  </c:pt>
                  <c:pt idx="156">
                    <c:v>2021</c:v>
                  </c:pt>
                  <c:pt idx="157">
                    <c:v>2021</c:v>
                  </c:pt>
                  <c:pt idx="158">
                    <c:v>2021</c:v>
                  </c:pt>
                  <c:pt idx="159">
                    <c:v>2021</c:v>
                  </c:pt>
                  <c:pt idx="160">
                    <c:v>2021</c:v>
                  </c:pt>
                  <c:pt idx="161">
                    <c:v>2021</c:v>
                  </c:pt>
                  <c:pt idx="162">
                    <c:v>2021</c:v>
                  </c:pt>
                  <c:pt idx="163">
                    <c:v>2021</c:v>
                  </c:pt>
                  <c:pt idx="164">
                    <c:v>2021</c:v>
                  </c:pt>
                  <c:pt idx="165">
                    <c:v>2021</c:v>
                  </c:pt>
                  <c:pt idx="166">
                    <c:v>2021</c:v>
                  </c:pt>
                  <c:pt idx="167">
                    <c:v>2021</c:v>
                  </c:pt>
                  <c:pt idx="168">
                    <c:v>2022</c:v>
                  </c:pt>
                  <c:pt idx="169">
                    <c:v>2022</c:v>
                  </c:pt>
                  <c:pt idx="170">
                    <c:v>2022</c:v>
                  </c:pt>
                  <c:pt idx="171">
                    <c:v>2022</c:v>
                  </c:pt>
                  <c:pt idx="172">
                    <c:v>2022</c:v>
                  </c:pt>
                  <c:pt idx="173">
                    <c:v>2022</c:v>
                  </c:pt>
                  <c:pt idx="174">
                    <c:v>2022</c:v>
                  </c:pt>
                  <c:pt idx="175">
                    <c:v>2022</c:v>
                  </c:pt>
                  <c:pt idx="176">
                    <c:v>2022</c:v>
                  </c:pt>
                  <c:pt idx="177">
                    <c:v>2022</c:v>
                  </c:pt>
                  <c:pt idx="178">
                    <c:v>2022</c:v>
                  </c:pt>
                  <c:pt idx="179">
                    <c:v>2022</c:v>
                  </c:pt>
                  <c:pt idx="180">
                    <c:v>2023</c:v>
                  </c:pt>
                  <c:pt idx="181">
                    <c:v>2023</c:v>
                  </c:pt>
                  <c:pt idx="182">
                    <c:v>2023</c:v>
                  </c:pt>
                  <c:pt idx="183">
                    <c:v>2023</c:v>
                  </c:pt>
                  <c:pt idx="184">
                    <c:v>2023</c:v>
                  </c:pt>
                  <c:pt idx="185">
                    <c:v>2023</c:v>
                  </c:pt>
                  <c:pt idx="186">
                    <c:v>2023</c:v>
                  </c:pt>
                  <c:pt idx="187">
                    <c:v>2023</c:v>
                  </c:pt>
                  <c:pt idx="188">
                    <c:v>2023</c:v>
                  </c:pt>
                  <c:pt idx="189">
                    <c:v>2023</c:v>
                  </c:pt>
                  <c:pt idx="190">
                    <c:v>2023</c:v>
                  </c:pt>
                  <c:pt idx="191">
                    <c:v>2023</c:v>
                  </c:pt>
                  <c:pt idx="192">
                    <c:v>2024</c:v>
                  </c:pt>
                  <c:pt idx="193">
                    <c:v>2024</c:v>
                  </c:pt>
                  <c:pt idx="194">
                    <c:v>2024</c:v>
                  </c:pt>
                </c:lvl>
              </c:multiLvlStrCache>
            </c:multiLvlStrRef>
          </c:cat>
          <c:val>
            <c:numRef>
              <c:f>Renditen_Staatsanleihen!$Y$19:$Y$213</c:f>
              <c:numCache>
                <c:formatCode>General</c:formatCode>
                <c:ptCount val="195"/>
                <c:pt idx="0">
                  <c:v>4.1500000000000004</c:v>
                </c:pt>
                <c:pt idx="1">
                  <c:v>4.08</c:v>
                </c:pt>
                <c:pt idx="2">
                  <c:v>4.0199999999999996</c:v>
                </c:pt>
                <c:pt idx="3">
                  <c:v>4.2699999999999996</c:v>
                </c:pt>
                <c:pt idx="4">
                  <c:v>4.41</c:v>
                </c:pt>
                <c:pt idx="5">
                  <c:v>4.7300000000000004</c:v>
                </c:pt>
                <c:pt idx="6">
                  <c:v>4.6900000000000004</c:v>
                </c:pt>
                <c:pt idx="7">
                  <c:v>4.4000000000000004</c:v>
                </c:pt>
                <c:pt idx="8">
                  <c:v>4.3600000000000003</c:v>
                </c:pt>
                <c:pt idx="9">
                  <c:v>4.18</c:v>
                </c:pt>
                <c:pt idx="10">
                  <c:v>3.98</c:v>
                </c:pt>
                <c:pt idx="11">
                  <c:v>3.54</c:v>
                </c:pt>
                <c:pt idx="12">
                  <c:v>3.6</c:v>
                </c:pt>
                <c:pt idx="13">
                  <c:v>3.68</c:v>
                </c:pt>
                <c:pt idx="14">
                  <c:v>3.65</c:v>
                </c:pt>
                <c:pt idx="15">
                  <c:v>3.66</c:v>
                </c:pt>
                <c:pt idx="16">
                  <c:v>3.8</c:v>
                </c:pt>
                <c:pt idx="17">
                  <c:v>3.9</c:v>
                </c:pt>
                <c:pt idx="18">
                  <c:v>3.73</c:v>
                </c:pt>
                <c:pt idx="19">
                  <c:v>3.59</c:v>
                </c:pt>
                <c:pt idx="20">
                  <c:v>3.59</c:v>
                </c:pt>
                <c:pt idx="21">
                  <c:v>3.56</c:v>
                </c:pt>
                <c:pt idx="22">
                  <c:v>3.56</c:v>
                </c:pt>
                <c:pt idx="23">
                  <c:v>3.48</c:v>
                </c:pt>
                <c:pt idx="24">
                  <c:v>3.52</c:v>
                </c:pt>
                <c:pt idx="25">
                  <c:v>3.5</c:v>
                </c:pt>
                <c:pt idx="26">
                  <c:v>3.44</c:v>
                </c:pt>
                <c:pt idx="27">
                  <c:v>3.4</c:v>
                </c:pt>
                <c:pt idx="28">
                  <c:v>3.08</c:v>
                </c:pt>
                <c:pt idx="29">
                  <c:v>3.07</c:v>
                </c:pt>
                <c:pt idx="30">
                  <c:v>2.99</c:v>
                </c:pt>
                <c:pt idx="31">
                  <c:v>2.68</c:v>
                </c:pt>
                <c:pt idx="32">
                  <c:v>2.68</c:v>
                </c:pt>
                <c:pt idx="33">
                  <c:v>2.72</c:v>
                </c:pt>
                <c:pt idx="34">
                  <c:v>3</c:v>
                </c:pt>
                <c:pt idx="35">
                  <c:v>3.34</c:v>
                </c:pt>
                <c:pt idx="36">
                  <c:v>3.44</c:v>
                </c:pt>
                <c:pt idx="37">
                  <c:v>3.6</c:v>
                </c:pt>
                <c:pt idx="38">
                  <c:v>3.61</c:v>
                </c:pt>
                <c:pt idx="39">
                  <c:v>3.69</c:v>
                </c:pt>
                <c:pt idx="40">
                  <c:v>3.49</c:v>
                </c:pt>
                <c:pt idx="41">
                  <c:v>3.43</c:v>
                </c:pt>
                <c:pt idx="42">
                  <c:v>3.4</c:v>
                </c:pt>
                <c:pt idx="43">
                  <c:v>2.98</c:v>
                </c:pt>
                <c:pt idx="44">
                  <c:v>2.64</c:v>
                </c:pt>
                <c:pt idx="45">
                  <c:v>2.99</c:v>
                </c:pt>
                <c:pt idx="46">
                  <c:v>3.41</c:v>
                </c:pt>
                <c:pt idx="47">
                  <c:v>3.16</c:v>
                </c:pt>
                <c:pt idx="48">
                  <c:v>3.18</c:v>
                </c:pt>
                <c:pt idx="49">
                  <c:v>3.02</c:v>
                </c:pt>
                <c:pt idx="50">
                  <c:v>2.95</c:v>
                </c:pt>
                <c:pt idx="51">
                  <c:v>2.99</c:v>
                </c:pt>
                <c:pt idx="52">
                  <c:v>2.75</c:v>
                </c:pt>
                <c:pt idx="53">
                  <c:v>2.57</c:v>
                </c:pt>
                <c:pt idx="54">
                  <c:v>2.2799999999999998</c:v>
                </c:pt>
                <c:pt idx="55">
                  <c:v>2.12</c:v>
                </c:pt>
                <c:pt idx="56">
                  <c:v>2.2400000000000002</c:v>
                </c:pt>
                <c:pt idx="57">
                  <c:v>2.19</c:v>
                </c:pt>
                <c:pt idx="58">
                  <c:v>2.14</c:v>
                </c:pt>
                <c:pt idx="59">
                  <c:v>2.0099999999999998</c:v>
                </c:pt>
                <c:pt idx="60">
                  <c:v>2.17</c:v>
                </c:pt>
                <c:pt idx="61">
                  <c:v>2.2400000000000002</c:v>
                </c:pt>
                <c:pt idx="62">
                  <c:v>2.0699999999999998</c:v>
                </c:pt>
                <c:pt idx="63">
                  <c:v>1.8</c:v>
                </c:pt>
                <c:pt idx="64">
                  <c:v>1.87</c:v>
                </c:pt>
                <c:pt idx="65">
                  <c:v>2.21</c:v>
                </c:pt>
                <c:pt idx="66">
                  <c:v>2.25</c:v>
                </c:pt>
                <c:pt idx="67">
                  <c:v>2.36</c:v>
                </c:pt>
                <c:pt idx="68">
                  <c:v>2.4900000000000002</c:v>
                </c:pt>
                <c:pt idx="69">
                  <c:v>2.39</c:v>
                </c:pt>
                <c:pt idx="70">
                  <c:v>2.27</c:v>
                </c:pt>
                <c:pt idx="71">
                  <c:v>2.33</c:v>
                </c:pt>
                <c:pt idx="72">
                  <c:v>2.38</c:v>
                </c:pt>
                <c:pt idx="73">
                  <c:v>2.25</c:v>
                </c:pt>
                <c:pt idx="74">
                  <c:v>2.15</c:v>
                </c:pt>
                <c:pt idx="75">
                  <c:v>2.0299999999999998</c:v>
                </c:pt>
                <c:pt idx="76">
                  <c:v>1.84</c:v>
                </c:pt>
                <c:pt idx="77">
                  <c:v>1.71</c:v>
                </c:pt>
                <c:pt idx="78">
                  <c:v>1.56</c:v>
                </c:pt>
                <c:pt idx="79">
                  <c:v>1.41</c:v>
                </c:pt>
                <c:pt idx="80">
                  <c:v>1.35</c:v>
                </c:pt>
                <c:pt idx="81">
                  <c:v>1.26</c:v>
                </c:pt>
                <c:pt idx="82">
                  <c:v>1.1399999999999999</c:v>
                </c:pt>
                <c:pt idx="83">
                  <c:v>0.92</c:v>
                </c:pt>
                <c:pt idx="84">
                  <c:v>0.67</c:v>
                </c:pt>
                <c:pt idx="85">
                  <c:v>0.6</c:v>
                </c:pt>
                <c:pt idx="86">
                  <c:v>0.51</c:v>
                </c:pt>
                <c:pt idx="87">
                  <c:v>0.44</c:v>
                </c:pt>
                <c:pt idx="88">
                  <c:v>0.89</c:v>
                </c:pt>
                <c:pt idx="89">
                  <c:v>1.2</c:v>
                </c:pt>
                <c:pt idx="90">
                  <c:v>1.1100000000000001</c:v>
                </c:pt>
                <c:pt idx="91">
                  <c:v>1.01</c:v>
                </c:pt>
                <c:pt idx="92">
                  <c:v>1</c:v>
                </c:pt>
                <c:pt idx="93">
                  <c:v>0.87</c:v>
                </c:pt>
                <c:pt idx="94">
                  <c:v>0.88</c:v>
                </c:pt>
                <c:pt idx="95">
                  <c:v>0.93</c:v>
                </c:pt>
                <c:pt idx="96">
                  <c:v>0.84</c:v>
                </c:pt>
                <c:pt idx="97">
                  <c:v>0.59</c:v>
                </c:pt>
                <c:pt idx="98">
                  <c:v>0.51</c:v>
                </c:pt>
                <c:pt idx="99">
                  <c:v>0.51</c:v>
                </c:pt>
                <c:pt idx="100">
                  <c:v>0.51</c:v>
                </c:pt>
                <c:pt idx="101">
                  <c:v>0.39</c:v>
                </c:pt>
                <c:pt idx="102">
                  <c:v>0.17</c:v>
                </c:pt>
                <c:pt idx="103">
                  <c:v>0.15</c:v>
                </c:pt>
                <c:pt idx="104">
                  <c:v>0.18</c:v>
                </c:pt>
                <c:pt idx="105">
                  <c:v>0.33</c:v>
                </c:pt>
                <c:pt idx="106">
                  <c:v>0.67</c:v>
                </c:pt>
                <c:pt idx="107">
                  <c:v>0.75</c:v>
                </c:pt>
                <c:pt idx="108">
                  <c:v>0.86</c:v>
                </c:pt>
                <c:pt idx="109">
                  <c:v>1.03</c:v>
                </c:pt>
                <c:pt idx="110">
                  <c:v>1.02</c:v>
                </c:pt>
                <c:pt idx="111">
                  <c:v>0.88</c:v>
                </c:pt>
                <c:pt idx="112">
                  <c:v>0.81</c:v>
                </c:pt>
                <c:pt idx="113">
                  <c:v>0.66</c:v>
                </c:pt>
                <c:pt idx="114">
                  <c:v>0.84</c:v>
                </c:pt>
                <c:pt idx="115">
                  <c:v>0.71</c:v>
                </c:pt>
                <c:pt idx="116">
                  <c:v>0.7</c:v>
                </c:pt>
                <c:pt idx="117">
                  <c:v>0.81</c:v>
                </c:pt>
                <c:pt idx="118">
                  <c:v>0.72</c:v>
                </c:pt>
                <c:pt idx="119">
                  <c:v>0.67</c:v>
                </c:pt>
                <c:pt idx="120">
                  <c:v>0.86</c:v>
                </c:pt>
                <c:pt idx="121">
                  <c:v>0.98</c:v>
                </c:pt>
                <c:pt idx="122">
                  <c:v>0.84</c:v>
                </c:pt>
                <c:pt idx="123">
                  <c:v>0.78</c:v>
                </c:pt>
                <c:pt idx="124">
                  <c:v>0.78</c:v>
                </c:pt>
                <c:pt idx="125">
                  <c:v>0.75</c:v>
                </c:pt>
                <c:pt idx="126">
                  <c:v>0.67</c:v>
                </c:pt>
                <c:pt idx="127">
                  <c:v>0.7</c:v>
                </c:pt>
                <c:pt idx="128">
                  <c:v>0.77</c:v>
                </c:pt>
                <c:pt idx="129">
                  <c:v>0.82</c:v>
                </c:pt>
                <c:pt idx="130">
                  <c:v>0.76</c:v>
                </c:pt>
                <c:pt idx="131">
                  <c:v>0.7</c:v>
                </c:pt>
                <c:pt idx="132">
                  <c:v>0.65</c:v>
                </c:pt>
                <c:pt idx="133">
                  <c:v>0.55000000000000004</c:v>
                </c:pt>
                <c:pt idx="134">
                  <c:v>0.44</c:v>
                </c:pt>
                <c:pt idx="135">
                  <c:v>0.37</c:v>
                </c:pt>
                <c:pt idx="136">
                  <c:v>0.3</c:v>
                </c:pt>
                <c:pt idx="137">
                  <c:v>0.08</c:v>
                </c:pt>
                <c:pt idx="138">
                  <c:v>-7.0000000000000007E-2</c:v>
                </c:pt>
                <c:pt idx="139">
                  <c:v>-0.34</c:v>
                </c:pt>
                <c:pt idx="140">
                  <c:v>-0.28000000000000003</c:v>
                </c:pt>
                <c:pt idx="141">
                  <c:v>-0.16</c:v>
                </c:pt>
                <c:pt idx="142">
                  <c:v>-0.02</c:v>
                </c:pt>
                <c:pt idx="143">
                  <c:v>0.04</c:v>
                </c:pt>
                <c:pt idx="144">
                  <c:v>-0.01</c:v>
                </c:pt>
                <c:pt idx="145">
                  <c:v>-0.18</c:v>
                </c:pt>
                <c:pt idx="146">
                  <c:v>-0.06</c:v>
                </c:pt>
                <c:pt idx="147">
                  <c:v>0.06</c:v>
                </c:pt>
                <c:pt idx="148">
                  <c:v>-0.03</c:v>
                </c:pt>
                <c:pt idx="149">
                  <c:v>-0.04</c:v>
                </c:pt>
                <c:pt idx="150">
                  <c:v>-0.15</c:v>
                </c:pt>
                <c:pt idx="151">
                  <c:v>-0.17</c:v>
                </c:pt>
                <c:pt idx="152">
                  <c:v>-0.21</c:v>
                </c:pt>
                <c:pt idx="153">
                  <c:v>-0.3</c:v>
                </c:pt>
                <c:pt idx="154">
                  <c:v>-0.33</c:v>
                </c:pt>
                <c:pt idx="155">
                  <c:v>-0.34</c:v>
                </c:pt>
                <c:pt idx="156">
                  <c:v>-0.31</c:v>
                </c:pt>
                <c:pt idx="157">
                  <c:v>-0.15</c:v>
                </c:pt>
                <c:pt idx="158">
                  <c:v>-7.0000000000000007E-2</c:v>
                </c:pt>
                <c:pt idx="159">
                  <c:v>-0.01</c:v>
                </c:pt>
                <c:pt idx="160">
                  <c:v>0.21</c:v>
                </c:pt>
                <c:pt idx="161">
                  <c:v>0.15</c:v>
                </c:pt>
                <c:pt idx="162">
                  <c:v>-0.01</c:v>
                </c:pt>
                <c:pt idx="163">
                  <c:v>-0.11</c:v>
                </c:pt>
                <c:pt idx="164">
                  <c:v>0.04</c:v>
                </c:pt>
                <c:pt idx="165">
                  <c:v>0.2</c:v>
                </c:pt>
                <c:pt idx="166">
                  <c:v>0.09</c:v>
                </c:pt>
                <c:pt idx="167">
                  <c:v>0.05</c:v>
                </c:pt>
                <c:pt idx="168">
                  <c:v>0.31</c:v>
                </c:pt>
                <c:pt idx="169">
                  <c:v>0.68</c:v>
                </c:pt>
                <c:pt idx="170">
                  <c:v>0.78</c:v>
                </c:pt>
                <c:pt idx="171">
                  <c:v>1.28</c:v>
                </c:pt>
                <c:pt idx="172">
                  <c:v>1.52</c:v>
                </c:pt>
                <c:pt idx="173">
                  <c:v>2.06</c:v>
                </c:pt>
                <c:pt idx="174">
                  <c:v>1.71</c:v>
                </c:pt>
                <c:pt idx="175">
                  <c:v>1.69</c:v>
                </c:pt>
                <c:pt idx="176">
                  <c:v>2.41</c:v>
                </c:pt>
                <c:pt idx="177">
                  <c:v>2.77</c:v>
                </c:pt>
                <c:pt idx="178">
                  <c:v>2.58</c:v>
                </c:pt>
                <c:pt idx="179">
                  <c:v>2.69</c:v>
                </c:pt>
                <c:pt idx="180">
                  <c:v>2.69</c:v>
                </c:pt>
                <c:pt idx="181">
                  <c:v>2.87</c:v>
                </c:pt>
                <c:pt idx="182">
                  <c:v>2.92</c:v>
                </c:pt>
                <c:pt idx="183">
                  <c:v>2.9</c:v>
                </c:pt>
                <c:pt idx="184">
                  <c:v>2.94</c:v>
                </c:pt>
                <c:pt idx="185">
                  <c:v>2.93</c:v>
                </c:pt>
                <c:pt idx="186">
                  <c:v>3.04</c:v>
                </c:pt>
                <c:pt idx="187">
                  <c:v>3.11</c:v>
                </c:pt>
                <c:pt idx="188">
                  <c:v>3.22</c:v>
                </c:pt>
                <c:pt idx="189">
                  <c:v>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70-47EB-A0D7-004DA940C025}"/>
            </c:ext>
          </c:extLst>
        </c:ser>
        <c:ser>
          <c:idx val="4"/>
          <c:order val="4"/>
          <c:tx>
            <c:strRef>
              <c:f>Renditen_Staatsanleihen!$Z$18</c:f>
              <c:strCache>
                <c:ptCount val="1"/>
                <c:pt idx="0">
                  <c:v>Italien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Renditen_Staatsanleihen!$T$19:$U$213</c:f>
              <c:multiLvlStrCache>
                <c:ptCount val="195"/>
                <c:lvl>
                  <c:pt idx="0">
                    <c:v>Jan</c:v>
                  </c:pt>
                  <c:pt idx="1">
                    <c:v>Feb</c:v>
                  </c:pt>
                  <c:pt idx="2">
                    <c:v>Mrz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Mrz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Mrz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Mrz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  <c:pt idx="48">
                    <c:v>Jan</c:v>
                  </c:pt>
                  <c:pt idx="49">
                    <c:v>Feb</c:v>
                  </c:pt>
                  <c:pt idx="50">
                    <c:v>Mrz</c:v>
                  </c:pt>
                  <c:pt idx="51">
                    <c:v>Apr</c:v>
                  </c:pt>
                  <c:pt idx="52">
                    <c:v>Mai</c:v>
                  </c:pt>
                  <c:pt idx="53">
                    <c:v>Jun</c:v>
                  </c:pt>
                  <c:pt idx="54">
                    <c:v>Jul</c:v>
                  </c:pt>
                  <c:pt idx="55">
                    <c:v>Aug</c:v>
                  </c:pt>
                  <c:pt idx="56">
                    <c:v>Sep</c:v>
                  </c:pt>
                  <c:pt idx="57">
                    <c:v>Okt</c:v>
                  </c:pt>
                  <c:pt idx="58">
                    <c:v>Nov</c:v>
                  </c:pt>
                  <c:pt idx="59">
                    <c:v>Dez</c:v>
                  </c:pt>
                  <c:pt idx="60">
                    <c:v>Jan</c:v>
                  </c:pt>
                  <c:pt idx="61">
                    <c:v>Feb</c:v>
                  </c:pt>
                  <c:pt idx="62">
                    <c:v>Mrz</c:v>
                  </c:pt>
                  <c:pt idx="63">
                    <c:v>Apr</c:v>
                  </c:pt>
                  <c:pt idx="64">
                    <c:v>Mai</c:v>
                  </c:pt>
                  <c:pt idx="65">
                    <c:v>Jun</c:v>
                  </c:pt>
                  <c:pt idx="66">
                    <c:v>Jul</c:v>
                  </c:pt>
                  <c:pt idx="67">
                    <c:v>Aug</c:v>
                  </c:pt>
                  <c:pt idx="68">
                    <c:v>Sep</c:v>
                  </c:pt>
                  <c:pt idx="69">
                    <c:v>Okt</c:v>
                  </c:pt>
                  <c:pt idx="70">
                    <c:v>Nov</c:v>
                  </c:pt>
                  <c:pt idx="71">
                    <c:v>Dez</c:v>
                  </c:pt>
                  <c:pt idx="72">
                    <c:v>Jan</c:v>
                  </c:pt>
                  <c:pt idx="73">
                    <c:v>Feb</c:v>
                  </c:pt>
                  <c:pt idx="74">
                    <c:v>Mrz</c:v>
                  </c:pt>
                  <c:pt idx="75">
                    <c:v>Apr</c:v>
                  </c:pt>
                  <c:pt idx="76">
                    <c:v>Mai</c:v>
                  </c:pt>
                  <c:pt idx="77">
                    <c:v>Jun</c:v>
                  </c:pt>
                  <c:pt idx="78">
                    <c:v>Jul</c:v>
                  </c:pt>
                  <c:pt idx="79">
                    <c:v>Aug</c:v>
                  </c:pt>
                  <c:pt idx="80">
                    <c:v>Sep</c:v>
                  </c:pt>
                  <c:pt idx="81">
                    <c:v>Okt</c:v>
                  </c:pt>
                  <c:pt idx="82">
                    <c:v>Nov</c:v>
                  </c:pt>
                  <c:pt idx="83">
                    <c:v>Dez</c:v>
                  </c:pt>
                  <c:pt idx="84">
                    <c:v>Jan</c:v>
                  </c:pt>
                  <c:pt idx="85">
                    <c:v>Feb</c:v>
                  </c:pt>
                  <c:pt idx="86">
                    <c:v>Mrz</c:v>
                  </c:pt>
                  <c:pt idx="87">
                    <c:v>Apr</c:v>
                  </c:pt>
                  <c:pt idx="88">
                    <c:v>Mai</c:v>
                  </c:pt>
                  <c:pt idx="89">
                    <c:v>Jun</c:v>
                  </c:pt>
                  <c:pt idx="90">
                    <c:v>Jul</c:v>
                  </c:pt>
                  <c:pt idx="91">
                    <c:v>Aug</c:v>
                  </c:pt>
                  <c:pt idx="92">
                    <c:v>Sep</c:v>
                  </c:pt>
                  <c:pt idx="93">
                    <c:v>Okt</c:v>
                  </c:pt>
                  <c:pt idx="94">
                    <c:v>Nov</c:v>
                  </c:pt>
                  <c:pt idx="95">
                    <c:v>Dez</c:v>
                  </c:pt>
                  <c:pt idx="96">
                    <c:v>Jan</c:v>
                  </c:pt>
                  <c:pt idx="97">
                    <c:v>Feb</c:v>
                  </c:pt>
                  <c:pt idx="98">
                    <c:v>Mrz</c:v>
                  </c:pt>
                  <c:pt idx="99">
                    <c:v>Apr</c:v>
                  </c:pt>
                  <c:pt idx="100">
                    <c:v>Mai</c:v>
                  </c:pt>
                  <c:pt idx="101">
                    <c:v>Jun</c:v>
                  </c:pt>
                  <c:pt idx="102">
                    <c:v>Jul</c:v>
                  </c:pt>
                  <c:pt idx="103">
                    <c:v>Aug</c:v>
                  </c:pt>
                  <c:pt idx="104">
                    <c:v>Sep</c:v>
                  </c:pt>
                  <c:pt idx="105">
                    <c:v>Okt</c:v>
                  </c:pt>
                  <c:pt idx="106">
                    <c:v>Nov</c:v>
                  </c:pt>
                  <c:pt idx="107">
                    <c:v>Dez</c:v>
                  </c:pt>
                  <c:pt idx="108">
                    <c:v>Jan</c:v>
                  </c:pt>
                  <c:pt idx="109">
                    <c:v>Feb</c:v>
                  </c:pt>
                  <c:pt idx="110">
                    <c:v>Mrz</c:v>
                  </c:pt>
                  <c:pt idx="111">
                    <c:v>Apr</c:v>
                  </c:pt>
                  <c:pt idx="112">
                    <c:v>Mai</c:v>
                  </c:pt>
                  <c:pt idx="113">
                    <c:v>Jun</c:v>
                  </c:pt>
                  <c:pt idx="114">
                    <c:v>Jul</c:v>
                  </c:pt>
                  <c:pt idx="115">
                    <c:v>Aug</c:v>
                  </c:pt>
                  <c:pt idx="116">
                    <c:v>Sep</c:v>
                  </c:pt>
                  <c:pt idx="117">
                    <c:v>Okt</c:v>
                  </c:pt>
                  <c:pt idx="118">
                    <c:v>Nov</c:v>
                  </c:pt>
                  <c:pt idx="119">
                    <c:v>Dez</c:v>
                  </c:pt>
                  <c:pt idx="120">
                    <c:v>Jan</c:v>
                  </c:pt>
                  <c:pt idx="121">
                    <c:v>Feb</c:v>
                  </c:pt>
                  <c:pt idx="122">
                    <c:v>Mrz</c:v>
                  </c:pt>
                  <c:pt idx="123">
                    <c:v>Apr</c:v>
                  </c:pt>
                  <c:pt idx="124">
                    <c:v>Mai</c:v>
                  </c:pt>
                  <c:pt idx="125">
                    <c:v>Jun</c:v>
                  </c:pt>
                  <c:pt idx="126">
                    <c:v>Jul</c:v>
                  </c:pt>
                  <c:pt idx="127">
                    <c:v>Aug</c:v>
                  </c:pt>
                  <c:pt idx="128">
                    <c:v>Sep</c:v>
                  </c:pt>
                  <c:pt idx="129">
                    <c:v>Okt</c:v>
                  </c:pt>
                  <c:pt idx="130">
                    <c:v>Nov</c:v>
                  </c:pt>
                  <c:pt idx="131">
                    <c:v>Dez</c:v>
                  </c:pt>
                  <c:pt idx="132">
                    <c:v>Jan</c:v>
                  </c:pt>
                  <c:pt idx="133">
                    <c:v>Feb</c:v>
                  </c:pt>
                  <c:pt idx="134">
                    <c:v>Mrz</c:v>
                  </c:pt>
                  <c:pt idx="135">
                    <c:v>Apr</c:v>
                  </c:pt>
                  <c:pt idx="136">
                    <c:v>Mai</c:v>
                  </c:pt>
                  <c:pt idx="137">
                    <c:v>Jun</c:v>
                  </c:pt>
                  <c:pt idx="138">
                    <c:v>Jul</c:v>
                  </c:pt>
                  <c:pt idx="139">
                    <c:v>Aug</c:v>
                  </c:pt>
                  <c:pt idx="140">
                    <c:v>Sep</c:v>
                  </c:pt>
                  <c:pt idx="141">
                    <c:v>Okt</c:v>
                  </c:pt>
                  <c:pt idx="142">
                    <c:v>Nov</c:v>
                  </c:pt>
                  <c:pt idx="143">
                    <c:v>Dez</c:v>
                  </c:pt>
                  <c:pt idx="144">
                    <c:v>Jan</c:v>
                  </c:pt>
                  <c:pt idx="145">
                    <c:v>Feb</c:v>
                  </c:pt>
                  <c:pt idx="146">
                    <c:v>Mrz</c:v>
                  </c:pt>
                  <c:pt idx="147">
                    <c:v>Apr</c:v>
                  </c:pt>
                  <c:pt idx="148">
                    <c:v>Mai</c:v>
                  </c:pt>
                  <c:pt idx="149">
                    <c:v>Jun</c:v>
                  </c:pt>
                  <c:pt idx="150">
                    <c:v>Jul</c:v>
                  </c:pt>
                  <c:pt idx="151">
                    <c:v>Aug</c:v>
                  </c:pt>
                  <c:pt idx="152">
                    <c:v>Sep</c:v>
                  </c:pt>
                  <c:pt idx="153">
                    <c:v>Okt</c:v>
                  </c:pt>
                  <c:pt idx="154">
                    <c:v>Nov</c:v>
                  </c:pt>
                  <c:pt idx="155">
                    <c:v>Dez</c:v>
                  </c:pt>
                  <c:pt idx="156">
                    <c:v>Jan</c:v>
                  </c:pt>
                  <c:pt idx="157">
                    <c:v>Feb</c:v>
                  </c:pt>
                  <c:pt idx="158">
                    <c:v>Mrz</c:v>
                  </c:pt>
                  <c:pt idx="159">
                    <c:v>Apr</c:v>
                  </c:pt>
                  <c:pt idx="160">
                    <c:v>Mai</c:v>
                  </c:pt>
                  <c:pt idx="161">
                    <c:v>Jun</c:v>
                  </c:pt>
                  <c:pt idx="162">
                    <c:v>Jul</c:v>
                  </c:pt>
                  <c:pt idx="163">
                    <c:v>Aug</c:v>
                  </c:pt>
                  <c:pt idx="164">
                    <c:v>Sep</c:v>
                  </c:pt>
                  <c:pt idx="165">
                    <c:v>Okt</c:v>
                  </c:pt>
                  <c:pt idx="166">
                    <c:v>Nov</c:v>
                  </c:pt>
                  <c:pt idx="167">
                    <c:v>Dez</c:v>
                  </c:pt>
                  <c:pt idx="168">
                    <c:v>Jan</c:v>
                  </c:pt>
                  <c:pt idx="169">
                    <c:v>Feb</c:v>
                  </c:pt>
                  <c:pt idx="170">
                    <c:v>Mrz</c:v>
                  </c:pt>
                  <c:pt idx="171">
                    <c:v>Apr</c:v>
                  </c:pt>
                  <c:pt idx="172">
                    <c:v>Mai</c:v>
                  </c:pt>
                  <c:pt idx="173">
                    <c:v>Jun</c:v>
                  </c:pt>
                  <c:pt idx="174">
                    <c:v>Jul</c:v>
                  </c:pt>
                  <c:pt idx="175">
                    <c:v>Aug</c:v>
                  </c:pt>
                  <c:pt idx="176">
                    <c:v>Sep</c:v>
                  </c:pt>
                  <c:pt idx="177">
                    <c:v>Okt</c:v>
                  </c:pt>
                  <c:pt idx="178">
                    <c:v>Nov</c:v>
                  </c:pt>
                  <c:pt idx="179">
                    <c:v>Dez</c:v>
                  </c:pt>
                  <c:pt idx="180">
                    <c:v>Jan</c:v>
                  </c:pt>
                  <c:pt idx="181">
                    <c:v>Feb</c:v>
                  </c:pt>
                  <c:pt idx="182">
                    <c:v>Mrz</c:v>
                  </c:pt>
                  <c:pt idx="183">
                    <c:v>Apr</c:v>
                  </c:pt>
                  <c:pt idx="184">
                    <c:v>Mai</c:v>
                  </c:pt>
                  <c:pt idx="185">
                    <c:v>Jun</c:v>
                  </c:pt>
                  <c:pt idx="186">
                    <c:v>Jul</c:v>
                  </c:pt>
                  <c:pt idx="187">
                    <c:v>Aug</c:v>
                  </c:pt>
                  <c:pt idx="188">
                    <c:v>Sep</c:v>
                  </c:pt>
                  <c:pt idx="189">
                    <c:v>Okt</c:v>
                  </c:pt>
                  <c:pt idx="190">
                    <c:v>Nov</c:v>
                  </c:pt>
                  <c:pt idx="191">
                    <c:v>Dez</c:v>
                  </c:pt>
                  <c:pt idx="192">
                    <c:v>Jan</c:v>
                  </c:pt>
                  <c:pt idx="193">
                    <c:v>Feb</c:v>
                  </c:pt>
                  <c:pt idx="194">
                    <c:v>Mrz</c:v>
                  </c:pt>
                </c:lvl>
                <c:lvl>
                  <c:pt idx="0">
                    <c:v>2008</c:v>
                  </c:pt>
                  <c:pt idx="1">
                    <c:v>2008</c:v>
                  </c:pt>
                  <c:pt idx="2">
                    <c:v>2008</c:v>
                  </c:pt>
                  <c:pt idx="3">
                    <c:v>2008</c:v>
                  </c:pt>
                  <c:pt idx="4">
                    <c:v>2008</c:v>
                  </c:pt>
                  <c:pt idx="5">
                    <c:v>2008</c:v>
                  </c:pt>
                  <c:pt idx="6">
                    <c:v>2008</c:v>
                  </c:pt>
                  <c:pt idx="7">
                    <c:v>2008</c:v>
                  </c:pt>
                  <c:pt idx="8">
                    <c:v>2008</c:v>
                  </c:pt>
                  <c:pt idx="9">
                    <c:v>2008</c:v>
                  </c:pt>
                  <c:pt idx="10">
                    <c:v>2008</c:v>
                  </c:pt>
                  <c:pt idx="11">
                    <c:v>2008</c:v>
                  </c:pt>
                  <c:pt idx="12">
                    <c:v>2009</c:v>
                  </c:pt>
                  <c:pt idx="13">
                    <c:v>2009</c:v>
                  </c:pt>
                  <c:pt idx="14">
                    <c:v>2009</c:v>
                  </c:pt>
                  <c:pt idx="15">
                    <c:v>2009</c:v>
                  </c:pt>
                  <c:pt idx="16">
                    <c:v>2009</c:v>
                  </c:pt>
                  <c:pt idx="17">
                    <c:v>2009</c:v>
                  </c:pt>
                  <c:pt idx="18">
                    <c:v>2009</c:v>
                  </c:pt>
                  <c:pt idx="19">
                    <c:v>2009</c:v>
                  </c:pt>
                  <c:pt idx="20">
                    <c:v>2009</c:v>
                  </c:pt>
                  <c:pt idx="21">
                    <c:v>2009</c:v>
                  </c:pt>
                  <c:pt idx="22">
                    <c:v>2009</c:v>
                  </c:pt>
                  <c:pt idx="23">
                    <c:v>2009</c:v>
                  </c:pt>
                  <c:pt idx="24">
                    <c:v>2010</c:v>
                  </c:pt>
                  <c:pt idx="25">
                    <c:v>2010</c:v>
                  </c:pt>
                  <c:pt idx="26">
                    <c:v>2010</c:v>
                  </c:pt>
                  <c:pt idx="27">
                    <c:v>2010</c:v>
                  </c:pt>
                  <c:pt idx="28">
                    <c:v>2010</c:v>
                  </c:pt>
                  <c:pt idx="29">
                    <c:v>2010</c:v>
                  </c:pt>
                  <c:pt idx="30">
                    <c:v>2010</c:v>
                  </c:pt>
                  <c:pt idx="31">
                    <c:v>2010</c:v>
                  </c:pt>
                  <c:pt idx="32">
                    <c:v>2010</c:v>
                  </c:pt>
                  <c:pt idx="33">
                    <c:v>2010</c:v>
                  </c:pt>
                  <c:pt idx="34">
                    <c:v>2010</c:v>
                  </c:pt>
                  <c:pt idx="35">
                    <c:v>2010</c:v>
                  </c:pt>
                  <c:pt idx="36">
                    <c:v>2011</c:v>
                  </c:pt>
                  <c:pt idx="37">
                    <c:v>2011</c:v>
                  </c:pt>
                  <c:pt idx="38">
                    <c:v>2011</c:v>
                  </c:pt>
                  <c:pt idx="39">
                    <c:v>2011</c:v>
                  </c:pt>
                  <c:pt idx="40">
                    <c:v>2011</c:v>
                  </c:pt>
                  <c:pt idx="41">
                    <c:v>2011</c:v>
                  </c:pt>
                  <c:pt idx="42">
                    <c:v>2011</c:v>
                  </c:pt>
                  <c:pt idx="43">
                    <c:v>2011</c:v>
                  </c:pt>
                  <c:pt idx="44">
                    <c:v>2011</c:v>
                  </c:pt>
                  <c:pt idx="45">
                    <c:v>2011</c:v>
                  </c:pt>
                  <c:pt idx="46">
                    <c:v>2011</c:v>
                  </c:pt>
                  <c:pt idx="47">
                    <c:v>2011</c:v>
                  </c:pt>
                  <c:pt idx="48">
                    <c:v>2012</c:v>
                  </c:pt>
                  <c:pt idx="49">
                    <c:v>2012</c:v>
                  </c:pt>
                  <c:pt idx="50">
                    <c:v>2012</c:v>
                  </c:pt>
                  <c:pt idx="51">
                    <c:v>2012</c:v>
                  </c:pt>
                  <c:pt idx="52">
                    <c:v>2012</c:v>
                  </c:pt>
                  <c:pt idx="53">
                    <c:v>2012</c:v>
                  </c:pt>
                  <c:pt idx="54">
                    <c:v>2012</c:v>
                  </c:pt>
                  <c:pt idx="55">
                    <c:v>2012</c:v>
                  </c:pt>
                  <c:pt idx="56">
                    <c:v>2012</c:v>
                  </c:pt>
                  <c:pt idx="57">
                    <c:v>2012</c:v>
                  </c:pt>
                  <c:pt idx="58">
                    <c:v>2012</c:v>
                  </c:pt>
                  <c:pt idx="59">
                    <c:v>2012</c:v>
                  </c:pt>
                  <c:pt idx="60">
                    <c:v>2013</c:v>
                  </c:pt>
                  <c:pt idx="61">
                    <c:v>2013</c:v>
                  </c:pt>
                  <c:pt idx="62">
                    <c:v>2013</c:v>
                  </c:pt>
                  <c:pt idx="63">
                    <c:v>2013</c:v>
                  </c:pt>
                  <c:pt idx="64">
                    <c:v>2013</c:v>
                  </c:pt>
                  <c:pt idx="65">
                    <c:v>2013</c:v>
                  </c:pt>
                  <c:pt idx="66">
                    <c:v>2013</c:v>
                  </c:pt>
                  <c:pt idx="67">
                    <c:v>2013</c:v>
                  </c:pt>
                  <c:pt idx="68">
                    <c:v>2013</c:v>
                  </c:pt>
                  <c:pt idx="69">
                    <c:v>2013</c:v>
                  </c:pt>
                  <c:pt idx="70">
                    <c:v>2013</c:v>
                  </c:pt>
                  <c:pt idx="71">
                    <c:v>2013</c:v>
                  </c:pt>
                  <c:pt idx="72">
                    <c:v>2014</c:v>
                  </c:pt>
                  <c:pt idx="73">
                    <c:v>2014</c:v>
                  </c:pt>
                  <c:pt idx="74">
                    <c:v>2014</c:v>
                  </c:pt>
                  <c:pt idx="75">
                    <c:v>2014</c:v>
                  </c:pt>
                  <c:pt idx="76">
                    <c:v>2014</c:v>
                  </c:pt>
                  <c:pt idx="77">
                    <c:v>2014</c:v>
                  </c:pt>
                  <c:pt idx="78">
                    <c:v>2014</c:v>
                  </c:pt>
                  <c:pt idx="79">
                    <c:v>2014</c:v>
                  </c:pt>
                  <c:pt idx="80">
                    <c:v>2014</c:v>
                  </c:pt>
                  <c:pt idx="81">
                    <c:v>2014</c:v>
                  </c:pt>
                  <c:pt idx="82">
                    <c:v>2014</c:v>
                  </c:pt>
                  <c:pt idx="83">
                    <c:v>2014</c:v>
                  </c:pt>
                  <c:pt idx="84">
                    <c:v>2015</c:v>
                  </c:pt>
                  <c:pt idx="85">
                    <c:v>2015</c:v>
                  </c:pt>
                  <c:pt idx="86">
                    <c:v>2015</c:v>
                  </c:pt>
                  <c:pt idx="87">
                    <c:v>2015</c:v>
                  </c:pt>
                  <c:pt idx="88">
                    <c:v>2015</c:v>
                  </c:pt>
                  <c:pt idx="89">
                    <c:v>2015</c:v>
                  </c:pt>
                  <c:pt idx="90">
                    <c:v>2015</c:v>
                  </c:pt>
                  <c:pt idx="91">
                    <c:v>2015</c:v>
                  </c:pt>
                  <c:pt idx="92">
                    <c:v>2015</c:v>
                  </c:pt>
                  <c:pt idx="93">
                    <c:v>2015</c:v>
                  </c:pt>
                  <c:pt idx="94">
                    <c:v>2015</c:v>
                  </c:pt>
                  <c:pt idx="95">
                    <c:v>2015</c:v>
                  </c:pt>
                  <c:pt idx="96">
                    <c:v>2016</c:v>
                  </c:pt>
                  <c:pt idx="97">
                    <c:v>2016</c:v>
                  </c:pt>
                  <c:pt idx="98">
                    <c:v>2016</c:v>
                  </c:pt>
                  <c:pt idx="99">
                    <c:v>2016</c:v>
                  </c:pt>
                  <c:pt idx="100">
                    <c:v>2016</c:v>
                  </c:pt>
                  <c:pt idx="101">
                    <c:v>2016</c:v>
                  </c:pt>
                  <c:pt idx="102">
                    <c:v>2016</c:v>
                  </c:pt>
                  <c:pt idx="103">
                    <c:v>2016</c:v>
                  </c:pt>
                  <c:pt idx="104">
                    <c:v>2016</c:v>
                  </c:pt>
                  <c:pt idx="105">
                    <c:v>2016</c:v>
                  </c:pt>
                  <c:pt idx="106">
                    <c:v>2016</c:v>
                  </c:pt>
                  <c:pt idx="107">
                    <c:v>2016</c:v>
                  </c:pt>
                  <c:pt idx="108">
                    <c:v>2017</c:v>
                  </c:pt>
                  <c:pt idx="109">
                    <c:v>2017</c:v>
                  </c:pt>
                  <c:pt idx="110">
                    <c:v>2017</c:v>
                  </c:pt>
                  <c:pt idx="111">
                    <c:v>2017</c:v>
                  </c:pt>
                  <c:pt idx="112">
                    <c:v>2017</c:v>
                  </c:pt>
                  <c:pt idx="113">
                    <c:v>2017</c:v>
                  </c:pt>
                  <c:pt idx="114">
                    <c:v>2017</c:v>
                  </c:pt>
                  <c:pt idx="115">
                    <c:v>2017</c:v>
                  </c:pt>
                  <c:pt idx="116">
                    <c:v>2017</c:v>
                  </c:pt>
                  <c:pt idx="117">
                    <c:v>2017</c:v>
                  </c:pt>
                  <c:pt idx="118">
                    <c:v>2017</c:v>
                  </c:pt>
                  <c:pt idx="119">
                    <c:v>2017</c:v>
                  </c:pt>
                  <c:pt idx="120">
                    <c:v>2018</c:v>
                  </c:pt>
                  <c:pt idx="121">
                    <c:v>2018</c:v>
                  </c:pt>
                  <c:pt idx="122">
                    <c:v>2018</c:v>
                  </c:pt>
                  <c:pt idx="123">
                    <c:v>2018</c:v>
                  </c:pt>
                  <c:pt idx="124">
                    <c:v>2018</c:v>
                  </c:pt>
                  <c:pt idx="125">
                    <c:v>2018</c:v>
                  </c:pt>
                  <c:pt idx="126">
                    <c:v>2018</c:v>
                  </c:pt>
                  <c:pt idx="127">
                    <c:v>2018</c:v>
                  </c:pt>
                  <c:pt idx="128">
                    <c:v>2018</c:v>
                  </c:pt>
                  <c:pt idx="129">
                    <c:v>2018</c:v>
                  </c:pt>
                  <c:pt idx="130">
                    <c:v>2018</c:v>
                  </c:pt>
                  <c:pt idx="131">
                    <c:v>2018</c:v>
                  </c:pt>
                  <c:pt idx="132">
                    <c:v>2019</c:v>
                  </c:pt>
                  <c:pt idx="133">
                    <c:v>2019</c:v>
                  </c:pt>
                  <c:pt idx="134">
                    <c:v>2019</c:v>
                  </c:pt>
                  <c:pt idx="135">
                    <c:v>2019</c:v>
                  </c:pt>
                  <c:pt idx="136">
                    <c:v>2019</c:v>
                  </c:pt>
                  <c:pt idx="137">
                    <c:v>2019</c:v>
                  </c:pt>
                  <c:pt idx="138">
                    <c:v>2019</c:v>
                  </c:pt>
                  <c:pt idx="139">
                    <c:v>2019</c:v>
                  </c:pt>
                  <c:pt idx="140">
                    <c:v>2019</c:v>
                  </c:pt>
                  <c:pt idx="141">
                    <c:v>2019</c:v>
                  </c:pt>
                  <c:pt idx="142">
                    <c:v>2019</c:v>
                  </c:pt>
                  <c:pt idx="143">
                    <c:v>2019</c:v>
                  </c:pt>
                  <c:pt idx="144">
                    <c:v>2020</c:v>
                  </c:pt>
                  <c:pt idx="145">
                    <c:v>2020</c:v>
                  </c:pt>
                  <c:pt idx="146">
                    <c:v>2020</c:v>
                  </c:pt>
                  <c:pt idx="147">
                    <c:v>2020</c:v>
                  </c:pt>
                  <c:pt idx="148">
                    <c:v>2020</c:v>
                  </c:pt>
                  <c:pt idx="149">
                    <c:v>2020</c:v>
                  </c:pt>
                  <c:pt idx="150">
                    <c:v>2020</c:v>
                  </c:pt>
                  <c:pt idx="151">
                    <c:v>2020</c:v>
                  </c:pt>
                  <c:pt idx="152">
                    <c:v>2020</c:v>
                  </c:pt>
                  <c:pt idx="153">
                    <c:v>2020</c:v>
                  </c:pt>
                  <c:pt idx="154">
                    <c:v>2020</c:v>
                  </c:pt>
                  <c:pt idx="155">
                    <c:v>2020</c:v>
                  </c:pt>
                  <c:pt idx="156">
                    <c:v>2021</c:v>
                  </c:pt>
                  <c:pt idx="157">
                    <c:v>2021</c:v>
                  </c:pt>
                  <c:pt idx="158">
                    <c:v>2021</c:v>
                  </c:pt>
                  <c:pt idx="159">
                    <c:v>2021</c:v>
                  </c:pt>
                  <c:pt idx="160">
                    <c:v>2021</c:v>
                  </c:pt>
                  <c:pt idx="161">
                    <c:v>2021</c:v>
                  </c:pt>
                  <c:pt idx="162">
                    <c:v>2021</c:v>
                  </c:pt>
                  <c:pt idx="163">
                    <c:v>2021</c:v>
                  </c:pt>
                  <c:pt idx="164">
                    <c:v>2021</c:v>
                  </c:pt>
                  <c:pt idx="165">
                    <c:v>2021</c:v>
                  </c:pt>
                  <c:pt idx="166">
                    <c:v>2021</c:v>
                  </c:pt>
                  <c:pt idx="167">
                    <c:v>2021</c:v>
                  </c:pt>
                  <c:pt idx="168">
                    <c:v>2022</c:v>
                  </c:pt>
                  <c:pt idx="169">
                    <c:v>2022</c:v>
                  </c:pt>
                  <c:pt idx="170">
                    <c:v>2022</c:v>
                  </c:pt>
                  <c:pt idx="171">
                    <c:v>2022</c:v>
                  </c:pt>
                  <c:pt idx="172">
                    <c:v>2022</c:v>
                  </c:pt>
                  <c:pt idx="173">
                    <c:v>2022</c:v>
                  </c:pt>
                  <c:pt idx="174">
                    <c:v>2022</c:v>
                  </c:pt>
                  <c:pt idx="175">
                    <c:v>2022</c:v>
                  </c:pt>
                  <c:pt idx="176">
                    <c:v>2022</c:v>
                  </c:pt>
                  <c:pt idx="177">
                    <c:v>2022</c:v>
                  </c:pt>
                  <c:pt idx="178">
                    <c:v>2022</c:v>
                  </c:pt>
                  <c:pt idx="179">
                    <c:v>2022</c:v>
                  </c:pt>
                  <c:pt idx="180">
                    <c:v>2023</c:v>
                  </c:pt>
                  <c:pt idx="181">
                    <c:v>2023</c:v>
                  </c:pt>
                  <c:pt idx="182">
                    <c:v>2023</c:v>
                  </c:pt>
                  <c:pt idx="183">
                    <c:v>2023</c:v>
                  </c:pt>
                  <c:pt idx="184">
                    <c:v>2023</c:v>
                  </c:pt>
                  <c:pt idx="185">
                    <c:v>2023</c:v>
                  </c:pt>
                  <c:pt idx="186">
                    <c:v>2023</c:v>
                  </c:pt>
                  <c:pt idx="187">
                    <c:v>2023</c:v>
                  </c:pt>
                  <c:pt idx="188">
                    <c:v>2023</c:v>
                  </c:pt>
                  <c:pt idx="189">
                    <c:v>2023</c:v>
                  </c:pt>
                  <c:pt idx="190">
                    <c:v>2023</c:v>
                  </c:pt>
                  <c:pt idx="191">
                    <c:v>2023</c:v>
                  </c:pt>
                  <c:pt idx="192">
                    <c:v>2024</c:v>
                  </c:pt>
                  <c:pt idx="193">
                    <c:v>2024</c:v>
                  </c:pt>
                  <c:pt idx="194">
                    <c:v>2024</c:v>
                  </c:pt>
                </c:lvl>
              </c:multiLvlStrCache>
            </c:multiLvlStrRef>
          </c:cat>
          <c:val>
            <c:numRef>
              <c:f>Renditen_Staatsanleihen!$Z$19:$Z$213</c:f>
              <c:numCache>
                <c:formatCode>General</c:formatCode>
                <c:ptCount val="195"/>
                <c:pt idx="0">
                  <c:v>4.4000000000000004</c:v>
                </c:pt>
                <c:pt idx="1">
                  <c:v>4.3499999999999996</c:v>
                </c:pt>
                <c:pt idx="2">
                  <c:v>4.38</c:v>
                </c:pt>
                <c:pt idx="3">
                  <c:v>4.53</c:v>
                </c:pt>
                <c:pt idx="4">
                  <c:v>4.7</c:v>
                </c:pt>
                <c:pt idx="5">
                  <c:v>5.1100000000000003</c:v>
                </c:pt>
                <c:pt idx="6">
                  <c:v>5.0999999999999996</c:v>
                </c:pt>
                <c:pt idx="7">
                  <c:v>4.8099999999999996</c:v>
                </c:pt>
                <c:pt idx="8">
                  <c:v>4.8</c:v>
                </c:pt>
                <c:pt idx="9">
                  <c:v>4.78</c:v>
                </c:pt>
                <c:pt idx="10">
                  <c:v>4.74</c:v>
                </c:pt>
                <c:pt idx="11">
                  <c:v>4.47</c:v>
                </c:pt>
                <c:pt idx="12">
                  <c:v>4.62</c:v>
                </c:pt>
                <c:pt idx="13">
                  <c:v>4.54</c:v>
                </c:pt>
                <c:pt idx="14">
                  <c:v>4.46</c:v>
                </c:pt>
                <c:pt idx="15">
                  <c:v>4.3600000000000003</c:v>
                </c:pt>
                <c:pt idx="16">
                  <c:v>4.42</c:v>
                </c:pt>
                <c:pt idx="17">
                  <c:v>4.6100000000000003</c:v>
                </c:pt>
                <c:pt idx="18">
                  <c:v>4.37</c:v>
                </c:pt>
                <c:pt idx="19">
                  <c:v>4.12</c:v>
                </c:pt>
                <c:pt idx="20">
                  <c:v>4.09</c:v>
                </c:pt>
                <c:pt idx="21">
                  <c:v>4.0999999999999996</c:v>
                </c:pt>
                <c:pt idx="22">
                  <c:v>4.0599999999999996</c:v>
                </c:pt>
                <c:pt idx="23">
                  <c:v>4.01</c:v>
                </c:pt>
                <c:pt idx="24">
                  <c:v>4.08</c:v>
                </c:pt>
                <c:pt idx="25">
                  <c:v>4.05</c:v>
                </c:pt>
                <c:pt idx="26">
                  <c:v>3.95</c:v>
                </c:pt>
                <c:pt idx="27">
                  <c:v>4</c:v>
                </c:pt>
                <c:pt idx="28">
                  <c:v>3.99</c:v>
                </c:pt>
                <c:pt idx="29">
                  <c:v>4.0999999999999996</c:v>
                </c:pt>
                <c:pt idx="30">
                  <c:v>4.03</c:v>
                </c:pt>
                <c:pt idx="31">
                  <c:v>3.8</c:v>
                </c:pt>
                <c:pt idx="32">
                  <c:v>3.86</c:v>
                </c:pt>
                <c:pt idx="33">
                  <c:v>3.8</c:v>
                </c:pt>
                <c:pt idx="34">
                  <c:v>4.18</c:v>
                </c:pt>
                <c:pt idx="35">
                  <c:v>4.5999999999999996</c:v>
                </c:pt>
                <c:pt idx="36">
                  <c:v>4.7300000000000004</c:v>
                </c:pt>
                <c:pt idx="37">
                  <c:v>4.74</c:v>
                </c:pt>
                <c:pt idx="38">
                  <c:v>4.88</c:v>
                </c:pt>
                <c:pt idx="39">
                  <c:v>4.84</c:v>
                </c:pt>
                <c:pt idx="40">
                  <c:v>4.76</c:v>
                </c:pt>
                <c:pt idx="41">
                  <c:v>4.82</c:v>
                </c:pt>
                <c:pt idx="42">
                  <c:v>5.46</c:v>
                </c:pt>
                <c:pt idx="43">
                  <c:v>5.27</c:v>
                </c:pt>
                <c:pt idx="44">
                  <c:v>5.75</c:v>
                </c:pt>
                <c:pt idx="45">
                  <c:v>5.97</c:v>
                </c:pt>
                <c:pt idx="46">
                  <c:v>7.06</c:v>
                </c:pt>
                <c:pt idx="47">
                  <c:v>6.81</c:v>
                </c:pt>
                <c:pt idx="48">
                  <c:v>6.54</c:v>
                </c:pt>
                <c:pt idx="49">
                  <c:v>5.55</c:v>
                </c:pt>
                <c:pt idx="50">
                  <c:v>5.05</c:v>
                </c:pt>
                <c:pt idx="51">
                  <c:v>5.68</c:v>
                </c:pt>
                <c:pt idx="52">
                  <c:v>5.78</c:v>
                </c:pt>
                <c:pt idx="53">
                  <c:v>5.9</c:v>
                </c:pt>
                <c:pt idx="54">
                  <c:v>6</c:v>
                </c:pt>
                <c:pt idx="55">
                  <c:v>5.82</c:v>
                </c:pt>
                <c:pt idx="56">
                  <c:v>5.25</c:v>
                </c:pt>
                <c:pt idx="57">
                  <c:v>4.95</c:v>
                </c:pt>
                <c:pt idx="58">
                  <c:v>4.8499999999999996</c:v>
                </c:pt>
                <c:pt idx="59">
                  <c:v>4.54</c:v>
                </c:pt>
                <c:pt idx="60">
                  <c:v>4.21</c:v>
                </c:pt>
                <c:pt idx="61">
                  <c:v>4.49</c:v>
                </c:pt>
                <c:pt idx="62">
                  <c:v>4.6399999999999997</c:v>
                </c:pt>
                <c:pt idx="63">
                  <c:v>4.28</c:v>
                </c:pt>
                <c:pt idx="64">
                  <c:v>3.96</c:v>
                </c:pt>
                <c:pt idx="65">
                  <c:v>4.38</c:v>
                </c:pt>
                <c:pt idx="66">
                  <c:v>4.42</c:v>
                </c:pt>
                <c:pt idx="67">
                  <c:v>4.42</c:v>
                </c:pt>
                <c:pt idx="68">
                  <c:v>4.54</c:v>
                </c:pt>
                <c:pt idx="69">
                  <c:v>4.25</c:v>
                </c:pt>
                <c:pt idx="70">
                  <c:v>4.0999999999999996</c:v>
                </c:pt>
                <c:pt idx="71">
                  <c:v>4.1100000000000003</c:v>
                </c:pt>
                <c:pt idx="72">
                  <c:v>3.87</c:v>
                </c:pt>
                <c:pt idx="73">
                  <c:v>3.65</c:v>
                </c:pt>
                <c:pt idx="74">
                  <c:v>3.4</c:v>
                </c:pt>
                <c:pt idx="75">
                  <c:v>3.23</c:v>
                </c:pt>
                <c:pt idx="76">
                  <c:v>3.12</c:v>
                </c:pt>
                <c:pt idx="77">
                  <c:v>2.92</c:v>
                </c:pt>
                <c:pt idx="78">
                  <c:v>2.79</c:v>
                </c:pt>
                <c:pt idx="79">
                  <c:v>2.63</c:v>
                </c:pt>
                <c:pt idx="80">
                  <c:v>2.4</c:v>
                </c:pt>
                <c:pt idx="81">
                  <c:v>2.42</c:v>
                </c:pt>
                <c:pt idx="82">
                  <c:v>2.29</c:v>
                </c:pt>
                <c:pt idx="83">
                  <c:v>1.99</c:v>
                </c:pt>
                <c:pt idx="84">
                  <c:v>1.7</c:v>
                </c:pt>
                <c:pt idx="85">
                  <c:v>1.56</c:v>
                </c:pt>
                <c:pt idx="86">
                  <c:v>1.29</c:v>
                </c:pt>
                <c:pt idx="87">
                  <c:v>1.36</c:v>
                </c:pt>
                <c:pt idx="88">
                  <c:v>1.81</c:v>
                </c:pt>
                <c:pt idx="89">
                  <c:v>2.2000000000000002</c:v>
                </c:pt>
                <c:pt idx="90">
                  <c:v>2.04</c:v>
                </c:pt>
                <c:pt idx="91">
                  <c:v>1.84</c:v>
                </c:pt>
                <c:pt idx="92">
                  <c:v>1.92</c:v>
                </c:pt>
                <c:pt idx="93">
                  <c:v>1.7</c:v>
                </c:pt>
                <c:pt idx="94">
                  <c:v>1.57</c:v>
                </c:pt>
                <c:pt idx="95">
                  <c:v>1.58</c:v>
                </c:pt>
                <c:pt idx="96">
                  <c:v>1.53</c:v>
                </c:pt>
                <c:pt idx="97">
                  <c:v>1.56</c:v>
                </c:pt>
                <c:pt idx="98">
                  <c:v>1.38</c:v>
                </c:pt>
                <c:pt idx="99">
                  <c:v>1.44</c:v>
                </c:pt>
                <c:pt idx="100">
                  <c:v>1.53</c:v>
                </c:pt>
                <c:pt idx="101">
                  <c:v>1.45</c:v>
                </c:pt>
                <c:pt idx="102">
                  <c:v>1.23</c:v>
                </c:pt>
                <c:pt idx="103">
                  <c:v>1.18</c:v>
                </c:pt>
                <c:pt idx="104">
                  <c:v>1.27</c:v>
                </c:pt>
                <c:pt idx="105">
                  <c:v>1.45</c:v>
                </c:pt>
                <c:pt idx="106">
                  <c:v>1.94</c:v>
                </c:pt>
                <c:pt idx="107">
                  <c:v>1.89</c:v>
                </c:pt>
                <c:pt idx="108">
                  <c:v>1.99</c:v>
                </c:pt>
                <c:pt idx="109">
                  <c:v>2.35</c:v>
                </c:pt>
                <c:pt idx="110">
                  <c:v>2.4</c:v>
                </c:pt>
                <c:pt idx="111">
                  <c:v>2.2599999999999998</c:v>
                </c:pt>
                <c:pt idx="112">
                  <c:v>2.19</c:v>
                </c:pt>
                <c:pt idx="113">
                  <c:v>2.0499999999999998</c:v>
                </c:pt>
                <c:pt idx="114">
                  <c:v>2.23</c:v>
                </c:pt>
                <c:pt idx="115">
                  <c:v>2.11</c:v>
                </c:pt>
                <c:pt idx="116">
                  <c:v>2.11</c:v>
                </c:pt>
                <c:pt idx="117">
                  <c:v>2.0699999999999998</c:v>
                </c:pt>
                <c:pt idx="118">
                  <c:v>1.79</c:v>
                </c:pt>
                <c:pt idx="119">
                  <c:v>1.8</c:v>
                </c:pt>
                <c:pt idx="120">
                  <c:v>1.98</c:v>
                </c:pt>
                <c:pt idx="121">
                  <c:v>2.08</c:v>
                </c:pt>
                <c:pt idx="122">
                  <c:v>1.97</c:v>
                </c:pt>
                <c:pt idx="123">
                  <c:v>1.77</c:v>
                </c:pt>
                <c:pt idx="124">
                  <c:v>2.1800000000000002</c:v>
                </c:pt>
                <c:pt idx="125">
                  <c:v>2.74</c:v>
                </c:pt>
                <c:pt idx="126">
                  <c:v>2.64</c:v>
                </c:pt>
                <c:pt idx="127">
                  <c:v>3.16</c:v>
                </c:pt>
                <c:pt idx="128">
                  <c:v>2.96</c:v>
                </c:pt>
                <c:pt idx="129">
                  <c:v>3.47</c:v>
                </c:pt>
                <c:pt idx="130">
                  <c:v>3.44</c:v>
                </c:pt>
                <c:pt idx="131">
                  <c:v>2.98</c:v>
                </c:pt>
                <c:pt idx="132">
                  <c:v>2.77</c:v>
                </c:pt>
                <c:pt idx="133">
                  <c:v>2.81</c:v>
                </c:pt>
                <c:pt idx="134">
                  <c:v>2.69</c:v>
                </c:pt>
                <c:pt idx="135">
                  <c:v>2.62</c:v>
                </c:pt>
                <c:pt idx="136">
                  <c:v>2.64</c:v>
                </c:pt>
                <c:pt idx="137">
                  <c:v>2.2799999999999998</c:v>
                </c:pt>
                <c:pt idx="138">
                  <c:v>1.65</c:v>
                </c:pt>
                <c:pt idx="139">
                  <c:v>1.4</c:v>
                </c:pt>
                <c:pt idx="140">
                  <c:v>0.9</c:v>
                </c:pt>
                <c:pt idx="141">
                  <c:v>1</c:v>
                </c:pt>
                <c:pt idx="142">
                  <c:v>1.27</c:v>
                </c:pt>
                <c:pt idx="143">
                  <c:v>1.37</c:v>
                </c:pt>
                <c:pt idx="144">
                  <c:v>1.27</c:v>
                </c:pt>
                <c:pt idx="145">
                  <c:v>0.95</c:v>
                </c:pt>
                <c:pt idx="146">
                  <c:v>1.55</c:v>
                </c:pt>
                <c:pt idx="147">
                  <c:v>1.8</c:v>
                </c:pt>
                <c:pt idx="148">
                  <c:v>1.76</c:v>
                </c:pt>
                <c:pt idx="149">
                  <c:v>1.46</c:v>
                </c:pt>
                <c:pt idx="150">
                  <c:v>1.2</c:v>
                </c:pt>
                <c:pt idx="151">
                  <c:v>1.03</c:v>
                </c:pt>
                <c:pt idx="152">
                  <c:v>0.98</c:v>
                </c:pt>
                <c:pt idx="153">
                  <c:v>0.77</c:v>
                </c:pt>
                <c:pt idx="154">
                  <c:v>0.66</c:v>
                </c:pt>
                <c:pt idx="155">
                  <c:v>0.57999999999999996</c:v>
                </c:pt>
                <c:pt idx="156">
                  <c:v>0.62</c:v>
                </c:pt>
                <c:pt idx="157">
                  <c:v>0.59</c:v>
                </c:pt>
                <c:pt idx="158">
                  <c:v>0.7</c:v>
                </c:pt>
                <c:pt idx="159">
                  <c:v>0.8</c:v>
                </c:pt>
                <c:pt idx="160">
                  <c:v>0.98</c:v>
                </c:pt>
                <c:pt idx="161">
                  <c:v>0.88</c:v>
                </c:pt>
                <c:pt idx="162">
                  <c:v>0.75</c:v>
                </c:pt>
                <c:pt idx="163">
                  <c:v>0.63</c:v>
                </c:pt>
                <c:pt idx="164">
                  <c:v>0.78</c:v>
                </c:pt>
                <c:pt idx="165">
                  <c:v>0.95</c:v>
                </c:pt>
                <c:pt idx="166">
                  <c:v>1.01</c:v>
                </c:pt>
                <c:pt idx="167">
                  <c:v>1.05</c:v>
                </c:pt>
                <c:pt idx="168">
                  <c:v>1.35</c:v>
                </c:pt>
                <c:pt idx="169">
                  <c:v>1.79</c:v>
                </c:pt>
                <c:pt idx="170">
                  <c:v>1.85</c:v>
                </c:pt>
                <c:pt idx="171">
                  <c:v>2.44</c:v>
                </c:pt>
                <c:pt idx="172">
                  <c:v>2.99</c:v>
                </c:pt>
                <c:pt idx="173">
                  <c:v>3.63</c:v>
                </c:pt>
                <c:pt idx="174">
                  <c:v>3.36</c:v>
                </c:pt>
                <c:pt idx="175">
                  <c:v>3.3</c:v>
                </c:pt>
                <c:pt idx="176">
                  <c:v>4.1399999999999997</c:v>
                </c:pt>
                <c:pt idx="177">
                  <c:v>4.53</c:v>
                </c:pt>
                <c:pt idx="178">
                  <c:v>4.24</c:v>
                </c:pt>
                <c:pt idx="179">
                  <c:v>4.26</c:v>
                </c:pt>
                <c:pt idx="180">
                  <c:v>4.24</c:v>
                </c:pt>
                <c:pt idx="181">
                  <c:v>4.2699999999999996</c:v>
                </c:pt>
                <c:pt idx="182">
                  <c:v>4.24</c:v>
                </c:pt>
                <c:pt idx="183">
                  <c:v>4.2300000000000004</c:v>
                </c:pt>
                <c:pt idx="184">
                  <c:v>4.3099999999999996</c:v>
                </c:pt>
                <c:pt idx="185">
                  <c:v>4.07</c:v>
                </c:pt>
                <c:pt idx="186">
                  <c:v>4.16</c:v>
                </c:pt>
                <c:pt idx="187">
                  <c:v>4.22</c:v>
                </c:pt>
                <c:pt idx="188">
                  <c:v>4.51</c:v>
                </c:pt>
                <c:pt idx="189">
                  <c:v>4.8899999999999997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70-47EB-A0D7-004DA940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77968"/>
        <c:axId val="82893376"/>
      </c:lineChart>
      <c:catAx>
        <c:axId val="8137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2893376"/>
        <c:crosses val="autoZero"/>
        <c:auto val="1"/>
        <c:lblAlgn val="ctr"/>
        <c:lblOffset val="100"/>
        <c:tickLblSkip val="12"/>
        <c:noMultiLvlLbl val="0"/>
      </c:catAx>
      <c:valAx>
        <c:axId val="828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137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252407</xdr:colOff>
      <xdr:row>3</xdr:row>
      <xdr:rowOff>137352</xdr:rowOff>
    </xdr:from>
    <xdr:to>
      <xdr:col>18</xdr:col>
      <xdr:colOff>569309</xdr:colOff>
      <xdr:row>23</xdr:row>
      <xdr:rowOff>128885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B3A562F-A28A-4A03-B5A7-D856EF454D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317500</xdr:colOff>
      <xdr:row>3</xdr:row>
      <xdr:rowOff>0</xdr:rowOff>
    </xdr:from>
    <xdr:to>
      <xdr:col>49</xdr:col>
      <xdr:colOff>154215</xdr:colOff>
      <xdr:row>53</xdr:row>
      <xdr:rowOff>69273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3C4020B-32C9-4E3E-A52B-2796F0E8CC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559706</xdr:colOff>
      <xdr:row>187</xdr:row>
      <xdr:rowOff>99786</xdr:rowOff>
    </xdr:from>
    <xdr:to>
      <xdr:col>30</xdr:col>
      <xdr:colOff>497115</xdr:colOff>
      <xdr:row>212</xdr:row>
      <xdr:rowOff>126999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CB079DC-07A2-7E7E-4D8D-5741891EF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19</xdr:col>
      <xdr:colOff>0</xdr:colOff>
      <xdr:row>18</xdr:row>
      <xdr:rowOff>21771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121716A9-FD18-44B3-9422-36C155DDC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</xdr:row>
      <xdr:rowOff>0</xdr:rowOff>
    </xdr:from>
    <xdr:to>
      <xdr:col>18</xdr:col>
      <xdr:colOff>0</xdr:colOff>
      <xdr:row>15</xdr:row>
      <xdr:rowOff>165100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3077C83-8BCD-41BB-9EC8-B259BBC93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1</xdr:row>
      <xdr:rowOff>120650</xdr:rowOff>
    </xdr:from>
    <xdr:to>
      <xdr:col>17</xdr:col>
      <xdr:colOff>457200</xdr:colOff>
      <xdr:row>16</xdr:row>
      <xdr:rowOff>101600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88EB69-9DE7-4303-B569-A79DE9592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561834</xdr:colOff>
      <xdr:row>40</xdr:row>
      <xdr:rowOff>146482</xdr:rowOff>
    </xdr:from>
    <xdr:to>
      <xdr:col>56</xdr:col>
      <xdr:colOff>23091</xdr:colOff>
      <xdr:row>62</xdr:row>
      <xdr:rowOff>129020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BEDEABE-3A3D-8398-E0B4-399CA6B80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49893</xdr:colOff>
      <xdr:row>17</xdr:row>
      <xdr:rowOff>11792</xdr:rowOff>
    </xdr:from>
    <xdr:to>
      <xdr:col>74</xdr:col>
      <xdr:colOff>49893</xdr:colOff>
      <xdr:row>32</xdr:row>
      <xdr:rowOff>33564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2A474EC-530C-23A4-F637-2104BBF1F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718911</xdr:colOff>
      <xdr:row>8</xdr:row>
      <xdr:rowOff>124732</xdr:rowOff>
    </xdr:from>
    <xdr:to>
      <xdr:col>63</xdr:col>
      <xdr:colOff>718911</xdr:colOff>
      <xdr:row>42</xdr:row>
      <xdr:rowOff>108857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6E265D7-C5C8-7C4F-A9FF-73004A3C1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704066</xdr:colOff>
      <xdr:row>8</xdr:row>
      <xdr:rowOff>63293</xdr:rowOff>
    </xdr:from>
    <xdr:to>
      <xdr:col>30</xdr:col>
      <xdr:colOff>438521</xdr:colOff>
      <xdr:row>22</xdr:row>
      <xdr:rowOff>189066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6F07B1F-EFD0-4C24-A2CE-9525EB1CC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714375</xdr:colOff>
      <xdr:row>23</xdr:row>
      <xdr:rowOff>29934</xdr:rowOff>
    </xdr:from>
    <xdr:to>
      <xdr:col>30</xdr:col>
      <xdr:colOff>474807</xdr:colOff>
      <xdr:row>39</xdr:row>
      <xdr:rowOff>178953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03E36918-C2FC-CCA2-1F4B-4C8C70E24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635413</xdr:colOff>
      <xdr:row>6</xdr:row>
      <xdr:rowOff>83537</xdr:rowOff>
    </xdr:from>
    <xdr:to>
      <xdr:col>22</xdr:col>
      <xdr:colOff>635413</xdr:colOff>
      <xdr:row>21</xdr:row>
      <xdr:rowOff>105309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8ABD2B6-B75F-F63A-3DF6-A734F7025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712519</xdr:colOff>
      <xdr:row>23</xdr:row>
      <xdr:rowOff>162461</xdr:rowOff>
    </xdr:from>
    <xdr:to>
      <xdr:col>29</xdr:col>
      <xdr:colOff>308428</xdr:colOff>
      <xdr:row>44</xdr:row>
      <xdr:rowOff>43544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AA36D3F-6714-A1C0-4E40-3D41B1957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712519</xdr:colOff>
      <xdr:row>23</xdr:row>
      <xdr:rowOff>162461</xdr:rowOff>
    </xdr:from>
    <xdr:to>
      <xdr:col>29</xdr:col>
      <xdr:colOff>308428</xdr:colOff>
      <xdr:row>44</xdr:row>
      <xdr:rowOff>43544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A62D70-571C-485C-AB87-C2A8AD8AB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349250</xdr:colOff>
      <xdr:row>8</xdr:row>
      <xdr:rowOff>31750</xdr:rowOff>
    </xdr:from>
    <xdr:to>
      <xdr:col>29</xdr:col>
      <xdr:colOff>339912</xdr:colOff>
      <xdr:row>22</xdr:row>
      <xdr:rowOff>160243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47E17D3-B082-4952-99E0-A10324077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670830</xdr:colOff>
      <xdr:row>3</xdr:row>
      <xdr:rowOff>6412</xdr:rowOff>
    </xdr:from>
    <xdr:to>
      <xdr:col>34</xdr:col>
      <xdr:colOff>670829</xdr:colOff>
      <xdr:row>23</xdr:row>
      <xdr:rowOff>174127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9088812-E206-4E45-2F45-76DE4ED5F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553503</xdr:colOff>
      <xdr:row>16</xdr:row>
      <xdr:rowOff>106625</xdr:rowOff>
    </xdr:from>
    <xdr:to>
      <xdr:col>31</xdr:col>
      <xdr:colOff>264391</xdr:colOff>
      <xdr:row>36</xdr:row>
      <xdr:rowOff>94673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123BAED-E086-42D5-80B9-5E34155CE7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269875</xdr:colOff>
      <xdr:row>16</xdr:row>
      <xdr:rowOff>158749</xdr:rowOff>
    </xdr:from>
    <xdr:to>
      <xdr:col>33</xdr:col>
      <xdr:colOff>408215</xdr:colOff>
      <xdr:row>37</xdr:row>
      <xdr:rowOff>18142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B0416BC-43E5-4E4C-AC49-F5E7DD04C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zia-deutschland.de/project/zia-iw-immobilienstimmungsindex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dashboard-deutschland.de/indicator/data_woh_bruttokaltmiete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statis.de/DE/Themen/Wirtschaft/Preise/Publikationen/Energiepreise/statistischer-bericht-energiepreisentwicklung-5619001231075.html?nn=214072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statis.de/DE/Themen/Wirtschaft/Preise/Publikationen/Energiepreise/statistischer-bericht-energiepreisentwicklung-5619001231075.html?nn=21407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bundesbank.de/de/statistiken/geld-und-kapitalmaerkte/zinssaetze-und-renditen/einlagen-und-kreditzinssaetze/einlagen-und-kreditzinssaetze-772402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bundesbank.de/de/statistiken/geld-und-kapitalmaerkte/zinssaetze-und-renditen/einlagen-und-kreditzinssaetze/einlagen-und-kreditzinssaetze-772402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iwkoeln.de/presse/interaktive-grafiken/ralph-henger-michael-voigtlaender-die-aktuelle-situation-der-immobilienunternehmen.html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action/de/747632/bbkstatisticsearch?query=BBUOP.M.DE.EXPHP_POINT.EHP1._X.ME&amp;hitsPerPage=10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ndesbank.de/de/startseite/suche/statistiken" TargetMode="External"/><Relationship Id="rId1" Type="http://schemas.openxmlformats.org/officeDocument/2006/relationships/hyperlink" Target="https://www.bundesbank.de/de/bundesbank/forschung/erwartungsstudie/immobilienpreiserwartungen-849092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estatis.de/DE/Themen/Wirtschaft/Konjunkturindikatoren/_inhalt.html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o.de/ifo-zeitreihen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www.bundesbank.de/dynamic/action/de/statistiken/zeitreihen-datenbanken/zeitreihen-datenbank/723444/723444?treeAnchor=INDIKATOR&amp;statisticType=BBK_ITS" TargetMode="Externa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hathamfinancial.com/technology/european-forward-curv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ECC9C-D87B-48A3-B442-650438800AE8}">
  <dimension ref="A1:M66"/>
  <sheetViews>
    <sheetView zoomScale="70" zoomScaleNormal="70" workbookViewId="0">
      <selection activeCell="E11" sqref="E11"/>
    </sheetView>
  </sheetViews>
  <sheetFormatPr baseColWidth="10" defaultRowHeight="14.5"/>
  <cols>
    <col min="1" max="1" width="41.54296875" bestFit="1" customWidth="1"/>
    <col min="2" max="2" width="22" customWidth="1"/>
    <col min="3" max="3" width="2.81640625" customWidth="1"/>
    <col min="4" max="4" width="20.81640625" customWidth="1"/>
    <col min="5" max="5" width="29.7265625" bestFit="1" customWidth="1"/>
    <col min="6" max="6" width="14.453125" bestFit="1" customWidth="1"/>
    <col min="7" max="7" width="32.7265625" bestFit="1" customWidth="1"/>
  </cols>
  <sheetData>
    <row r="1" spans="1:13" ht="15" thickBot="1">
      <c r="A1" s="63" t="s">
        <v>746</v>
      </c>
      <c r="B1" t="s">
        <v>1539</v>
      </c>
      <c r="D1" s="67" t="s">
        <v>1730</v>
      </c>
      <c r="E1" s="180">
        <f>SUM(C4:C66)/COUNT(C4:C66)</f>
        <v>0.70909090909090911</v>
      </c>
      <c r="F1" s="57"/>
      <c r="G1" s="58"/>
    </row>
    <row r="2" spans="1:13">
      <c r="A2" s="97"/>
      <c r="B2" s="54"/>
      <c r="C2" s="54"/>
      <c r="D2" s="54"/>
      <c r="E2" s="54"/>
      <c r="F2" s="54"/>
      <c r="G2" s="55"/>
    </row>
    <row r="3" spans="1:13">
      <c r="A3" s="51" t="s">
        <v>1524</v>
      </c>
      <c r="B3" s="48" t="s">
        <v>410</v>
      </c>
      <c r="C3" s="48"/>
      <c r="D3" s="48" t="s">
        <v>411</v>
      </c>
      <c r="E3" s="48" t="s">
        <v>412</v>
      </c>
      <c r="F3" s="48" t="s">
        <v>1317</v>
      </c>
      <c r="G3" s="96" t="s">
        <v>420</v>
      </c>
      <c r="H3" s="1"/>
      <c r="I3" s="1"/>
      <c r="L3" s="1"/>
      <c r="M3" s="1"/>
    </row>
    <row r="4" spans="1:13">
      <c r="A4" s="74" t="s">
        <v>608</v>
      </c>
      <c r="B4" s="47" t="s">
        <v>425</v>
      </c>
      <c r="C4" s="179">
        <f>IF(D4=$D$1,1,0)</f>
        <v>0</v>
      </c>
      <c r="D4" s="47" t="str">
        <f>Geldumsatz_immobilien!E1</f>
        <v>Ausstehend</v>
      </c>
      <c r="E4" s="47" t="s">
        <v>609</v>
      </c>
      <c r="F4" s="47"/>
      <c r="G4" s="53"/>
      <c r="H4" s="1"/>
      <c r="I4" s="1"/>
      <c r="L4" s="1"/>
      <c r="M4" s="1"/>
    </row>
    <row r="5" spans="1:13">
      <c r="A5" s="74" t="s">
        <v>0</v>
      </c>
      <c r="B5" s="47" t="s">
        <v>417</v>
      </c>
      <c r="C5" s="179">
        <f t="shared" ref="C5:C16" si="0">IF(D5=$D$1,1,0)</f>
        <v>1</v>
      </c>
      <c r="D5" s="47" t="str">
        <f>Wohnnebenkosten!E1</f>
        <v>Update: Q4 2024</v>
      </c>
      <c r="E5" s="47" t="s">
        <v>1311</v>
      </c>
      <c r="F5" s="48"/>
      <c r="G5" s="53"/>
      <c r="H5" s="1"/>
      <c r="I5" s="1"/>
      <c r="L5" s="1"/>
      <c r="M5" s="1"/>
    </row>
    <row r="6" spans="1:13">
      <c r="A6" s="74" t="s">
        <v>555</v>
      </c>
      <c r="B6" s="47" t="s">
        <v>417</v>
      </c>
      <c r="C6" s="179">
        <f t="shared" si="0"/>
        <v>1</v>
      </c>
      <c r="D6" s="47" t="str">
        <f>Energiepreise_Öl_Erdgas!E1</f>
        <v>Update: Q4 2024</v>
      </c>
      <c r="E6" s="47" t="s">
        <v>1311</v>
      </c>
      <c r="F6" s="48"/>
      <c r="G6" s="53"/>
      <c r="H6" s="1"/>
      <c r="I6" s="1"/>
      <c r="L6" s="1"/>
      <c r="M6" s="1"/>
    </row>
    <row r="7" spans="1:13">
      <c r="A7" s="74" t="s">
        <v>556</v>
      </c>
      <c r="B7" s="47" t="s">
        <v>417</v>
      </c>
      <c r="C7" s="179">
        <f t="shared" si="0"/>
        <v>1</v>
      </c>
      <c r="D7" s="47" t="str">
        <f>Energiepreise_Strom!E1</f>
        <v>Update: Q4 2024</v>
      </c>
      <c r="E7" s="47" t="s">
        <v>1311</v>
      </c>
      <c r="F7" s="47"/>
      <c r="G7" s="53"/>
    </row>
    <row r="8" spans="1:13">
      <c r="A8" s="74" t="s">
        <v>1316</v>
      </c>
      <c r="B8" s="47" t="s">
        <v>425</v>
      </c>
      <c r="C8" s="179">
        <f t="shared" si="0"/>
        <v>0</v>
      </c>
      <c r="D8" s="47" t="str">
        <f>Inflation_Renditeentwicklung!E1</f>
        <v>Update: Q2 2024</v>
      </c>
      <c r="E8" s="47" t="s">
        <v>1315</v>
      </c>
      <c r="F8" s="47"/>
      <c r="G8" s="53"/>
    </row>
    <row r="9" spans="1:13">
      <c r="A9" s="74" t="s">
        <v>15</v>
      </c>
      <c r="B9" s="47" t="s">
        <v>425</v>
      </c>
      <c r="C9" s="179">
        <f t="shared" si="0"/>
        <v>0</v>
      </c>
      <c r="D9" s="47" t="str">
        <f>Inflation_Renditeentwicklung!E1</f>
        <v>Update: Q2 2024</v>
      </c>
      <c r="E9" s="47" t="s">
        <v>1315</v>
      </c>
      <c r="F9" s="47"/>
      <c r="G9" s="53"/>
    </row>
    <row r="10" spans="1:13">
      <c r="A10" s="74" t="s">
        <v>29</v>
      </c>
      <c r="B10" s="47" t="s">
        <v>417</v>
      </c>
      <c r="C10" s="179">
        <f t="shared" si="0"/>
        <v>1</v>
      </c>
      <c r="D10" s="47" t="str">
        <f>Wohnnebenkosten!E1</f>
        <v>Update: Q4 2024</v>
      </c>
      <c r="E10" s="47" t="s">
        <v>1311</v>
      </c>
      <c r="F10" s="47"/>
      <c r="G10" s="53"/>
    </row>
    <row r="11" spans="1:13">
      <c r="A11" s="74" t="s">
        <v>30</v>
      </c>
      <c r="B11" s="47" t="s">
        <v>416</v>
      </c>
      <c r="C11" s="179">
        <f t="shared" si="0"/>
        <v>1</v>
      </c>
      <c r="D11" s="47" t="str">
        <f>Mietentwicklung_Netto_Brutto!E1</f>
        <v>Update: Q4 2024</v>
      </c>
      <c r="E11" s="47" t="s">
        <v>1311</v>
      </c>
      <c r="F11" s="47"/>
      <c r="G11" s="53"/>
    </row>
    <row r="12" spans="1:13">
      <c r="A12" s="74" t="s">
        <v>849</v>
      </c>
      <c r="B12" s="47" t="s">
        <v>416</v>
      </c>
      <c r="C12" s="179">
        <f t="shared" si="0"/>
        <v>0</v>
      </c>
      <c r="D12" s="47" t="str">
        <f>IW_ZIA_Mietprognose!E1</f>
        <v>Update: Q2 2024</v>
      </c>
      <c r="E12" s="47" t="s">
        <v>893</v>
      </c>
      <c r="F12" s="47"/>
      <c r="G12" s="53"/>
    </row>
    <row r="13" spans="1:13">
      <c r="A13" s="74" t="s">
        <v>850</v>
      </c>
      <c r="B13" s="47" t="s">
        <v>426</v>
      </c>
      <c r="C13" s="179">
        <f t="shared" si="0"/>
        <v>0</v>
      </c>
      <c r="D13" s="47" t="str">
        <f>'IW_ZIA-Preisprognose'!E1</f>
        <v>Update: Q2 2024</v>
      </c>
      <c r="E13" s="47" t="s">
        <v>893</v>
      </c>
      <c r="F13" s="47"/>
      <c r="G13" s="53"/>
    </row>
    <row r="14" spans="1:13">
      <c r="A14" s="74" t="s">
        <v>851</v>
      </c>
      <c r="B14" s="47" t="s">
        <v>416</v>
      </c>
      <c r="C14" s="179">
        <f t="shared" si="0"/>
        <v>1</v>
      </c>
      <c r="D14" s="47" t="str">
        <f>Mieterwart_Bundesbank!E1</f>
        <v>Update: Q4 2024</v>
      </c>
      <c r="E14" s="47" t="s">
        <v>445</v>
      </c>
      <c r="F14" s="47"/>
      <c r="G14" s="53"/>
    </row>
    <row r="15" spans="1:13">
      <c r="A15" s="74" t="s">
        <v>852</v>
      </c>
      <c r="B15" s="47" t="s">
        <v>426</v>
      </c>
      <c r="C15" s="179">
        <f t="shared" si="0"/>
        <v>1</v>
      </c>
      <c r="D15" s="47" t="str">
        <f>Preiserwart_Bundesbank!E1</f>
        <v>Update: Q4 2024</v>
      </c>
      <c r="E15" s="47" t="s">
        <v>445</v>
      </c>
      <c r="F15" s="47"/>
      <c r="G15" s="53"/>
    </row>
    <row r="16" spans="1:13">
      <c r="A16" s="74" t="s">
        <v>31</v>
      </c>
      <c r="B16" s="47" t="s">
        <v>426</v>
      </c>
      <c r="C16" s="179">
        <f t="shared" si="0"/>
        <v>1</v>
      </c>
      <c r="D16" s="47" t="str">
        <f>Hauspreisindex_Neu_Best!D1</f>
        <v>Update: Q4 2024</v>
      </c>
      <c r="E16" s="47" t="s">
        <v>1311</v>
      </c>
      <c r="F16" s="47"/>
      <c r="G16" s="53"/>
    </row>
    <row r="17" spans="1:7">
      <c r="A17" s="52"/>
      <c r="B17" s="47"/>
      <c r="C17" s="47"/>
      <c r="D17" s="47"/>
      <c r="E17" s="47"/>
      <c r="F17" s="47"/>
      <c r="G17" s="53"/>
    </row>
    <row r="18" spans="1:7">
      <c r="A18" s="51" t="s">
        <v>1536</v>
      </c>
      <c r="B18" s="48"/>
      <c r="C18" s="48"/>
      <c r="D18" s="47"/>
      <c r="E18" s="47"/>
      <c r="F18" s="47"/>
      <c r="G18" s="53"/>
    </row>
    <row r="19" spans="1:7">
      <c r="A19" s="74" t="s">
        <v>2</v>
      </c>
      <c r="B19" s="47" t="s">
        <v>409</v>
      </c>
      <c r="C19" s="179">
        <f t="shared" ref="C19:C31" si="1">IF(D19=$D$1,1,0)</f>
        <v>1</v>
      </c>
      <c r="D19" s="47" t="str">
        <f>Verbraucherpreise!E1</f>
        <v>Update: Q4 2024</v>
      </c>
      <c r="E19" s="47" t="s">
        <v>1311</v>
      </c>
      <c r="F19" s="47"/>
      <c r="G19" s="53"/>
    </row>
    <row r="20" spans="1:7">
      <c r="A20" s="74" t="s">
        <v>14</v>
      </c>
      <c r="B20" s="47" t="s">
        <v>409</v>
      </c>
      <c r="C20" s="179">
        <f t="shared" si="1"/>
        <v>0</v>
      </c>
      <c r="D20" s="47" t="str">
        <f>Kerninflation!E1</f>
        <v>Update: Q2 2024</v>
      </c>
      <c r="E20" s="47" t="s">
        <v>445</v>
      </c>
      <c r="F20" s="47"/>
      <c r="G20" s="53"/>
    </row>
    <row r="21" spans="1:7">
      <c r="A21" s="74" t="s">
        <v>38</v>
      </c>
      <c r="B21" s="47" t="s">
        <v>413</v>
      </c>
      <c r="C21" s="179">
        <f t="shared" si="1"/>
        <v>1</v>
      </c>
      <c r="D21" s="47" t="str">
        <f>Kapitalmarkt_Leitzinssätze!E1</f>
        <v>Update: Q4 2024</v>
      </c>
      <c r="E21" s="47" t="s">
        <v>445</v>
      </c>
      <c r="F21" s="47"/>
      <c r="G21" s="53"/>
    </row>
    <row r="22" spans="1:7">
      <c r="A22" s="74" t="s">
        <v>32</v>
      </c>
      <c r="B22" s="47" t="s">
        <v>414</v>
      </c>
      <c r="C22" s="179">
        <f t="shared" si="1"/>
        <v>1</v>
      </c>
      <c r="D22" s="47" t="str">
        <f>'Hypothekenzinssätze-Kreditvolum'!E1</f>
        <v>Update: Q4 2024</v>
      </c>
      <c r="E22" s="47" t="s">
        <v>445</v>
      </c>
      <c r="F22" s="47"/>
      <c r="G22" s="53"/>
    </row>
    <row r="23" spans="1:7">
      <c r="A23" s="74" t="s">
        <v>33</v>
      </c>
      <c r="B23" s="47" t="s">
        <v>414</v>
      </c>
      <c r="C23" s="179">
        <f t="shared" si="1"/>
        <v>1</v>
      </c>
      <c r="D23" s="47" t="str">
        <f>'Hypothekenzinssätze-Kreditvolum'!E1</f>
        <v>Update: Q4 2024</v>
      </c>
      <c r="E23" s="47" t="s">
        <v>445</v>
      </c>
      <c r="F23" s="47"/>
      <c r="G23" s="53"/>
    </row>
    <row r="24" spans="1:7">
      <c r="A24" s="74" t="s">
        <v>21</v>
      </c>
      <c r="B24" s="47" t="s">
        <v>414</v>
      </c>
      <c r="C24" s="179">
        <f t="shared" si="1"/>
        <v>0</v>
      </c>
      <c r="D24" s="47" t="str">
        <f>IW_ZIA_Finanzierung!E1</f>
        <v>Update: Q2 2024</v>
      </c>
      <c r="E24" s="47" t="s">
        <v>893</v>
      </c>
      <c r="F24" s="47"/>
      <c r="G24" s="53"/>
    </row>
    <row r="25" spans="1:7">
      <c r="A25" s="74" t="s">
        <v>418</v>
      </c>
      <c r="B25" s="47" t="s">
        <v>415</v>
      </c>
      <c r="C25" s="179">
        <f t="shared" si="1"/>
        <v>1</v>
      </c>
      <c r="D25" s="47" t="str">
        <f>Renditen_Staatsanleihen!E1</f>
        <v>Update: Q4 2024</v>
      </c>
      <c r="E25" s="47" t="s">
        <v>445</v>
      </c>
      <c r="F25" s="47"/>
      <c r="G25" s="53"/>
    </row>
    <row r="26" spans="1:7">
      <c r="A26" s="74" t="s">
        <v>22</v>
      </c>
      <c r="B26" s="47" t="s">
        <v>415</v>
      </c>
      <c r="C26" s="179">
        <f t="shared" si="1"/>
        <v>1</v>
      </c>
      <c r="D26" s="47" t="str">
        <f>'EUR-Swap Rates'!E1</f>
        <v>Update: Q4 2024</v>
      </c>
      <c r="E26" s="47" t="s">
        <v>445</v>
      </c>
      <c r="F26" s="47"/>
      <c r="G26" s="53"/>
    </row>
    <row r="27" spans="1:7">
      <c r="A27" s="74" t="s">
        <v>34</v>
      </c>
      <c r="B27" s="47" t="s">
        <v>414</v>
      </c>
      <c r="C27" s="179">
        <f t="shared" si="1"/>
        <v>1</v>
      </c>
      <c r="D27" s="47" t="str">
        <f>'Hypothekenzinssätze-Kreditvolum'!E1</f>
        <v>Update: Q4 2024</v>
      </c>
      <c r="E27" s="47" t="s">
        <v>445</v>
      </c>
      <c r="F27" s="47"/>
      <c r="G27" s="53"/>
    </row>
    <row r="28" spans="1:7">
      <c r="A28" s="74" t="s">
        <v>160</v>
      </c>
      <c r="B28" s="47" t="s">
        <v>414</v>
      </c>
      <c r="C28" s="179">
        <f t="shared" si="1"/>
        <v>1</v>
      </c>
      <c r="D28" s="47" t="str">
        <f>Hypothekenzinssätze_Diff!$E$1</f>
        <v>Update: Q4 2024</v>
      </c>
      <c r="E28" s="47" t="s">
        <v>445</v>
      </c>
      <c r="F28" s="47"/>
      <c r="G28" s="53"/>
    </row>
    <row r="29" spans="1:7">
      <c r="A29" s="74" t="s">
        <v>610</v>
      </c>
      <c r="B29" s="47" t="s">
        <v>414</v>
      </c>
      <c r="C29" s="179">
        <f t="shared" si="1"/>
        <v>1</v>
      </c>
      <c r="D29" s="47" t="str">
        <f>Verschuldung_Privathaushalte!E1</f>
        <v>Update: Q4 2024</v>
      </c>
      <c r="E29" s="47" t="s">
        <v>445</v>
      </c>
      <c r="F29" s="47"/>
      <c r="G29" s="53"/>
    </row>
    <row r="30" spans="1:7">
      <c r="A30" s="74" t="s">
        <v>1310</v>
      </c>
      <c r="B30" s="47" t="s">
        <v>413</v>
      </c>
      <c r="C30" s="179">
        <f t="shared" si="1"/>
        <v>1</v>
      </c>
      <c r="D30" s="47" t="str">
        <f>ForwardCurvesEUR!E1</f>
        <v>Update: Q4 2024</v>
      </c>
      <c r="E30" s="47" t="s">
        <v>1327</v>
      </c>
      <c r="F30" s="47"/>
      <c r="G30" s="53"/>
    </row>
    <row r="31" spans="1:7">
      <c r="A31" s="74" t="s">
        <v>1537</v>
      </c>
      <c r="B31" s="47" t="s">
        <v>414</v>
      </c>
      <c r="C31" s="179">
        <f t="shared" si="1"/>
        <v>1</v>
      </c>
      <c r="D31" s="47" t="str">
        <f>Kreditstandards!E1</f>
        <v>Update: Q4 2024</v>
      </c>
      <c r="E31" s="47" t="s">
        <v>445</v>
      </c>
      <c r="F31" s="47"/>
      <c r="G31" s="53"/>
    </row>
    <row r="32" spans="1:7">
      <c r="A32" s="52"/>
      <c r="B32" s="47"/>
      <c r="C32" s="47"/>
      <c r="D32" s="47"/>
      <c r="E32" s="47"/>
      <c r="F32" s="47"/>
      <c r="G32" s="53"/>
    </row>
    <row r="33" spans="1:7">
      <c r="A33" s="52"/>
      <c r="B33" s="47"/>
      <c r="C33" s="47"/>
      <c r="D33" s="47"/>
      <c r="E33" s="47"/>
      <c r="F33" s="47"/>
      <c r="G33" s="53"/>
    </row>
    <row r="34" spans="1:7">
      <c r="A34" s="52"/>
      <c r="B34" s="47"/>
      <c r="C34" s="47"/>
      <c r="D34" s="47"/>
      <c r="E34" s="47"/>
      <c r="F34" s="47"/>
      <c r="G34" s="53"/>
    </row>
    <row r="35" spans="1:7">
      <c r="A35" s="51" t="s">
        <v>12</v>
      </c>
      <c r="B35" s="47"/>
      <c r="C35" s="47"/>
      <c r="D35" s="47"/>
      <c r="E35" s="47"/>
      <c r="F35" s="47"/>
      <c r="G35" s="53"/>
    </row>
    <row r="36" spans="1:7">
      <c r="A36" s="74" t="s">
        <v>611</v>
      </c>
      <c r="B36" s="47" t="s">
        <v>19</v>
      </c>
      <c r="C36" s="179">
        <f t="shared" ref="C36:C48" si="2">IF(D36=$D$1,1,0)</f>
        <v>1</v>
      </c>
      <c r="D36" s="47" t="str">
        <f>Bevölkerungsentwicklung!E1</f>
        <v>Update: Q4 2024</v>
      </c>
      <c r="E36" s="47" t="s">
        <v>1311</v>
      </c>
      <c r="F36" s="47"/>
      <c r="G36" s="53"/>
    </row>
    <row r="37" spans="1:7">
      <c r="A37" s="74" t="s">
        <v>17</v>
      </c>
      <c r="B37" s="47" t="s">
        <v>19</v>
      </c>
      <c r="C37" s="179">
        <f t="shared" si="2"/>
        <v>1</v>
      </c>
      <c r="D37" s="47" t="str">
        <f>Haushalte!E1</f>
        <v>Update: Q4 2024</v>
      </c>
      <c r="E37" s="47" t="s">
        <v>1311</v>
      </c>
      <c r="F37" s="47"/>
      <c r="G37" s="53"/>
    </row>
    <row r="38" spans="1:7">
      <c r="A38" s="74" t="s">
        <v>18</v>
      </c>
      <c r="B38" s="47" t="s">
        <v>19</v>
      </c>
      <c r="C38" s="179">
        <f t="shared" si="2"/>
        <v>0</v>
      </c>
      <c r="D38" s="47" t="str">
        <f>Altersstruktur_Bevölkerung!E1</f>
        <v>Ausstehend</v>
      </c>
      <c r="E38" s="47" t="s">
        <v>1311</v>
      </c>
      <c r="F38" s="47"/>
      <c r="G38" s="53"/>
    </row>
    <row r="39" spans="1:7">
      <c r="A39" s="74" t="s">
        <v>23</v>
      </c>
      <c r="B39" s="47" t="s">
        <v>24</v>
      </c>
      <c r="C39" s="179">
        <f t="shared" si="2"/>
        <v>1</v>
      </c>
      <c r="D39" s="47" t="str">
        <f>Arbeitsmarkt_Arbeitslosigkeit!E1</f>
        <v>Update: Q4 2024</v>
      </c>
      <c r="E39" s="47" t="s">
        <v>1312</v>
      </c>
      <c r="F39" s="47"/>
      <c r="G39" s="53"/>
    </row>
    <row r="40" spans="1:7">
      <c r="A40" s="74" t="s">
        <v>25</v>
      </c>
      <c r="B40" s="47" t="s">
        <v>24</v>
      </c>
      <c r="C40" s="179">
        <f t="shared" si="2"/>
        <v>1</v>
      </c>
      <c r="D40" s="47" t="str">
        <f>Arbeitsmarkt_Erwerbstätige!E1</f>
        <v>Update: Q4 2024</v>
      </c>
      <c r="E40" s="47" t="s">
        <v>1312</v>
      </c>
      <c r="F40" s="47"/>
      <c r="G40" s="53"/>
    </row>
    <row r="41" spans="1:7">
      <c r="A41" s="74" t="s">
        <v>27</v>
      </c>
      <c r="B41" s="47" t="s">
        <v>37</v>
      </c>
      <c r="C41" s="179">
        <f t="shared" si="2"/>
        <v>0</v>
      </c>
      <c r="D41" s="47" t="str">
        <f>Konjunktur_BIP_Komponenten!E1</f>
        <v>Update: Q2 2024</v>
      </c>
      <c r="E41" s="47" t="s">
        <v>1311</v>
      </c>
      <c r="F41" s="47"/>
      <c r="G41" s="53"/>
    </row>
    <row r="42" spans="1:7">
      <c r="A42" s="74" t="s">
        <v>786</v>
      </c>
      <c r="B42" s="47" t="s">
        <v>37</v>
      </c>
      <c r="C42" s="179">
        <f t="shared" si="2"/>
        <v>1</v>
      </c>
      <c r="D42" s="47" t="str">
        <f>Real_Nominallohnindex!E1</f>
        <v>Update: Q4 2024</v>
      </c>
      <c r="E42" s="47" t="s">
        <v>1311</v>
      </c>
      <c r="F42" s="47"/>
      <c r="G42" s="53"/>
    </row>
    <row r="43" spans="1:7">
      <c r="A43" s="74" t="s">
        <v>408</v>
      </c>
      <c r="B43" s="47" t="s">
        <v>37</v>
      </c>
      <c r="C43" s="179">
        <f t="shared" si="2"/>
        <v>0</v>
      </c>
      <c r="D43" s="47" t="str">
        <f>'Konjunktur_BIP Entwicklung'!E1</f>
        <v>Update: Q4 2023</v>
      </c>
      <c r="E43" s="47" t="s">
        <v>1311</v>
      </c>
      <c r="F43" s="47"/>
      <c r="G43" s="53"/>
    </row>
    <row r="44" spans="1:7">
      <c r="A44" s="74" t="s">
        <v>28</v>
      </c>
      <c r="B44" s="47" t="s">
        <v>37</v>
      </c>
      <c r="C44" s="179">
        <f t="shared" si="2"/>
        <v>1</v>
      </c>
      <c r="D44" s="47" t="str">
        <f>Konjunktur_Prognose!E1</f>
        <v>Update: Q4 2024</v>
      </c>
      <c r="E44" s="47" t="s">
        <v>1313</v>
      </c>
      <c r="F44" s="47"/>
      <c r="G44" s="53"/>
    </row>
    <row r="45" spans="1:7">
      <c r="A45" s="74" t="s">
        <v>419</v>
      </c>
      <c r="B45" s="47" t="s">
        <v>37</v>
      </c>
      <c r="C45" s="179">
        <f t="shared" si="2"/>
        <v>0</v>
      </c>
      <c r="D45" s="47" t="str">
        <f>Konjunktur_BIP_Komponenten!E1</f>
        <v>Update: Q2 2024</v>
      </c>
      <c r="E45" s="47" t="s">
        <v>1311</v>
      </c>
      <c r="F45" s="47"/>
      <c r="G45" s="53"/>
    </row>
    <row r="46" spans="1:7">
      <c r="A46" s="74" t="s">
        <v>421</v>
      </c>
      <c r="B46" s="47" t="s">
        <v>37</v>
      </c>
      <c r="C46" s="179">
        <f t="shared" si="2"/>
        <v>1</v>
      </c>
      <c r="D46" s="47" t="str">
        <f>Konjunktur_ifo_index!E1</f>
        <v>Update: Q4 2024</v>
      </c>
      <c r="E46" s="47" t="s">
        <v>1314</v>
      </c>
      <c r="F46" s="47"/>
      <c r="G46" s="53"/>
    </row>
    <row r="47" spans="1:7">
      <c r="A47" s="74" t="s">
        <v>182</v>
      </c>
      <c r="B47" s="47" t="s">
        <v>37</v>
      </c>
      <c r="C47" s="179">
        <f t="shared" si="2"/>
        <v>1</v>
      </c>
      <c r="D47" s="47" t="str">
        <f>Konjunktur_Außenhandelssaldo!E1</f>
        <v>Update: Q4 2024</v>
      </c>
      <c r="E47" s="47" t="s">
        <v>1311</v>
      </c>
      <c r="F47" s="47"/>
      <c r="G47" s="53"/>
    </row>
    <row r="48" spans="1:7">
      <c r="A48" s="74" t="s">
        <v>1546</v>
      </c>
      <c r="B48" s="47" t="s">
        <v>37</v>
      </c>
      <c r="C48" s="179">
        <f t="shared" si="2"/>
        <v>1</v>
      </c>
      <c r="D48" s="200" t="str">
        <f>Konjunktur_Außenhandelssaldo!E1</f>
        <v>Update: Q4 2024</v>
      </c>
      <c r="E48" s="47"/>
      <c r="F48" s="47"/>
      <c r="G48" s="53"/>
    </row>
    <row r="49" spans="1:7">
      <c r="A49" s="52"/>
      <c r="B49" s="47"/>
      <c r="C49" s="47"/>
      <c r="D49" s="47"/>
      <c r="E49" s="47"/>
      <c r="F49" s="47"/>
      <c r="G49" s="53"/>
    </row>
    <row r="50" spans="1:7">
      <c r="A50" s="51" t="s">
        <v>13</v>
      </c>
      <c r="B50" s="48"/>
      <c r="C50" s="48"/>
      <c r="D50" s="47"/>
      <c r="E50" s="47"/>
      <c r="F50" s="47"/>
      <c r="G50" s="53"/>
    </row>
    <row r="51" spans="1:7">
      <c r="A51" s="74" t="s">
        <v>26</v>
      </c>
      <c r="B51" s="47" t="s">
        <v>422</v>
      </c>
      <c r="C51" s="179">
        <f t="shared" ref="C51:C66" si="3">IF(D51=$D$1,1,0)</f>
        <v>1</v>
      </c>
      <c r="D51" s="47" t="str">
        <f>Auftragseingang_Bauhauptgewerbe!E1</f>
        <v>Update: Q4 2024</v>
      </c>
      <c r="E51" s="47" t="s">
        <v>1311</v>
      </c>
      <c r="F51" s="47"/>
      <c r="G51" s="53"/>
    </row>
    <row r="52" spans="1:7">
      <c r="A52" s="74" t="s">
        <v>40</v>
      </c>
      <c r="B52" s="47" t="s">
        <v>1</v>
      </c>
      <c r="C52" s="179">
        <f t="shared" si="3"/>
        <v>1</v>
      </c>
      <c r="D52" s="47" t="str">
        <f>Baukosten_Wohngebäude!E1</f>
        <v>Update: Q4 2024</v>
      </c>
      <c r="E52" s="47" t="s">
        <v>1311</v>
      </c>
      <c r="F52" s="47"/>
      <c r="G52" s="53"/>
    </row>
    <row r="53" spans="1:7">
      <c r="A53" s="74" t="s">
        <v>407</v>
      </c>
      <c r="B53" s="47" t="s">
        <v>1</v>
      </c>
      <c r="C53" s="179">
        <f t="shared" si="3"/>
        <v>0</v>
      </c>
      <c r="D53" s="47" t="str">
        <f>Instandhaltung_Kosten_alt!E1</f>
        <v>Update: Q2 2024</v>
      </c>
      <c r="E53" s="47" t="s">
        <v>1311</v>
      </c>
      <c r="F53" s="47"/>
      <c r="G53" s="53"/>
    </row>
    <row r="54" spans="1:7">
      <c r="A54" s="74" t="s">
        <v>39</v>
      </c>
      <c r="B54" s="47" t="s">
        <v>1</v>
      </c>
      <c r="C54" s="179">
        <f t="shared" si="3"/>
        <v>0</v>
      </c>
      <c r="D54" s="47" t="str">
        <f>Bauarbeiten_Hochbau!F1</f>
        <v>Update: Q2 2024</v>
      </c>
      <c r="E54" s="47" t="s">
        <v>1311</v>
      </c>
      <c r="F54" s="47"/>
      <c r="G54" s="53"/>
    </row>
    <row r="55" spans="1:7">
      <c r="A55" s="74" t="s">
        <v>16</v>
      </c>
      <c r="B55" s="47" t="s">
        <v>422</v>
      </c>
      <c r="C55" s="179">
        <f t="shared" si="3"/>
        <v>1</v>
      </c>
      <c r="D55" s="47" t="str">
        <f>Baugenehmigungen!F1</f>
        <v>Update: Q4 2024</v>
      </c>
      <c r="E55" s="47" t="s">
        <v>1311</v>
      </c>
      <c r="F55" s="47"/>
      <c r="G55" s="53"/>
    </row>
    <row r="56" spans="1:7">
      <c r="A56" s="74" t="s">
        <v>554</v>
      </c>
      <c r="B56" s="47" t="s">
        <v>422</v>
      </c>
      <c r="C56" s="179">
        <f t="shared" si="3"/>
        <v>1</v>
      </c>
      <c r="D56" s="47" t="str">
        <f>Fertigstellungsprognose!G1</f>
        <v>Update: Q4 2024</v>
      </c>
      <c r="E56" s="47" t="s">
        <v>1311</v>
      </c>
      <c r="F56" s="47"/>
      <c r="G56" s="53"/>
    </row>
    <row r="57" spans="1:7">
      <c r="A57" s="74" t="s">
        <v>551</v>
      </c>
      <c r="B57" s="47" t="s">
        <v>422</v>
      </c>
      <c r="C57" s="179">
        <f t="shared" si="3"/>
        <v>0</v>
      </c>
      <c r="D57" s="47" t="str">
        <f>Wohnfertigstellungen!E1</f>
        <v>Update: Q3 2024</v>
      </c>
      <c r="E57" s="47" t="s">
        <v>1311</v>
      </c>
      <c r="F57" s="47"/>
      <c r="G57" s="53"/>
    </row>
    <row r="58" spans="1:7">
      <c r="A58" s="74" t="s">
        <v>553</v>
      </c>
      <c r="B58" s="47" t="s">
        <v>422</v>
      </c>
      <c r="C58" s="179">
        <f t="shared" si="3"/>
        <v>0</v>
      </c>
      <c r="D58" s="47" t="str">
        <f>Wohnfertigstellungen!E1</f>
        <v>Update: Q3 2024</v>
      </c>
      <c r="E58" s="47" t="s">
        <v>1311</v>
      </c>
      <c r="F58" s="47"/>
      <c r="G58" s="53"/>
    </row>
    <row r="59" spans="1:7">
      <c r="A59" s="74" t="s">
        <v>552</v>
      </c>
      <c r="B59" s="47" t="s">
        <v>422</v>
      </c>
      <c r="C59" s="179">
        <f t="shared" si="3"/>
        <v>0</v>
      </c>
      <c r="D59" s="47" t="str">
        <f>Wohnfertigstellungen!E1</f>
        <v>Update: Q3 2024</v>
      </c>
      <c r="E59" s="47" t="s">
        <v>1311</v>
      </c>
      <c r="F59" s="47"/>
      <c r="G59" s="53"/>
    </row>
    <row r="60" spans="1:7">
      <c r="A60" s="85" t="s">
        <v>782</v>
      </c>
      <c r="B60" s="47" t="s">
        <v>784</v>
      </c>
      <c r="C60" s="179">
        <f t="shared" si="3"/>
        <v>1</v>
      </c>
      <c r="D60" s="47" t="str">
        <f>Beschränkungen_Wohnungsbau!E1</f>
        <v>Update: Q4 2024</v>
      </c>
      <c r="E60" s="47" t="s">
        <v>783</v>
      </c>
      <c r="F60" s="47"/>
      <c r="G60" s="53"/>
    </row>
    <row r="61" spans="1:7">
      <c r="A61" s="74" t="s">
        <v>1308</v>
      </c>
      <c r="B61" s="47" t="s">
        <v>784</v>
      </c>
      <c r="C61" s="179">
        <f t="shared" si="3"/>
        <v>1</v>
      </c>
      <c r="D61" s="47" t="str">
        <f>Geschäftsklima_Bau!E1</f>
        <v>Update: Q4 2024</v>
      </c>
      <c r="E61" s="47" t="s">
        <v>783</v>
      </c>
      <c r="F61" s="47"/>
      <c r="G61" s="53"/>
    </row>
    <row r="62" spans="1:7">
      <c r="A62" s="74" t="s">
        <v>1307</v>
      </c>
      <c r="B62" s="47" t="s">
        <v>784</v>
      </c>
      <c r="C62" s="179">
        <f t="shared" si="3"/>
        <v>1</v>
      </c>
      <c r="D62" s="47" t="str">
        <f>Insolvenzen_Branchen!E1</f>
        <v>Update: Q4 2024</v>
      </c>
      <c r="E62" s="47" t="s">
        <v>1311</v>
      </c>
      <c r="F62" s="47"/>
      <c r="G62" s="53"/>
    </row>
    <row r="63" spans="1:7">
      <c r="A63" s="74" t="s">
        <v>20</v>
      </c>
      <c r="B63" s="47" t="s">
        <v>424</v>
      </c>
      <c r="C63" s="179">
        <f t="shared" si="3"/>
        <v>1</v>
      </c>
      <c r="D63" s="47" t="str">
        <f>Fertigstellungslücke!E1</f>
        <v>Update: Q4 2024</v>
      </c>
      <c r="E63" s="47" t="s">
        <v>785</v>
      </c>
      <c r="F63" s="47"/>
      <c r="G63" s="53"/>
    </row>
    <row r="64" spans="1:7">
      <c r="A64" s="74" t="s">
        <v>36</v>
      </c>
      <c r="B64" s="47" t="s">
        <v>423</v>
      </c>
      <c r="C64" s="179">
        <f t="shared" si="3"/>
        <v>1</v>
      </c>
      <c r="D64" s="47" t="str">
        <f>'Stimmungsindex Projektentwickle'!E1</f>
        <v>Update: Q4 2024</v>
      </c>
      <c r="E64" s="47" t="s">
        <v>893</v>
      </c>
      <c r="F64" s="47"/>
      <c r="G64" s="53"/>
    </row>
    <row r="65" spans="1:7">
      <c r="A65" s="74" t="s">
        <v>35</v>
      </c>
      <c r="B65" s="47" t="s">
        <v>35</v>
      </c>
      <c r="C65" s="179">
        <f t="shared" si="3"/>
        <v>1</v>
      </c>
      <c r="D65" s="47" t="str">
        <f>Baulandpreise!E1</f>
        <v>Update: Q4 2024</v>
      </c>
      <c r="E65" s="47" t="s">
        <v>1311</v>
      </c>
      <c r="F65" s="47"/>
      <c r="G65" s="53"/>
    </row>
    <row r="66" spans="1:7">
      <c r="A66" s="223" t="s">
        <v>1655</v>
      </c>
      <c r="B66" s="54" t="s">
        <v>423</v>
      </c>
      <c r="C66" s="179">
        <f t="shared" si="3"/>
        <v>1</v>
      </c>
      <c r="D66" s="54" t="str">
        <f>'Entwickler-KPIs'!F1</f>
        <v>Update: Q4 2024</v>
      </c>
      <c r="E66" s="54" t="s">
        <v>787</v>
      </c>
      <c r="F66" s="54"/>
      <c r="G66" s="55"/>
    </row>
  </sheetData>
  <conditionalFormatting sqref="C4:C16">
    <cfRule type="colorScale" priority="10">
      <colorScale>
        <cfvo type="num" val="0"/>
        <cfvo type="num" val="1"/>
        <color rgb="FFFFFF00"/>
        <color rgb="FF92D050"/>
      </colorScale>
    </cfRule>
  </conditionalFormatting>
  <conditionalFormatting sqref="C19:C31">
    <cfRule type="colorScale" priority="3">
      <colorScale>
        <cfvo type="num" val="0"/>
        <cfvo type="num" val="1"/>
        <color rgb="FFFFFF00"/>
        <color rgb="FF92D050"/>
      </colorScale>
    </cfRule>
  </conditionalFormatting>
  <conditionalFormatting sqref="C36:C48">
    <cfRule type="colorScale" priority="2">
      <colorScale>
        <cfvo type="num" val="0"/>
        <cfvo type="num" val="1"/>
        <color rgb="FFFFFF00"/>
        <color rgb="FF92D050"/>
      </colorScale>
    </cfRule>
  </conditionalFormatting>
  <conditionalFormatting sqref="C51:C66">
    <cfRule type="colorScale" priority="1">
      <colorScale>
        <cfvo type="num" val="0"/>
        <cfvo type="num" val="1"/>
        <color rgb="FFFFFF00"/>
        <color rgb="FF92D050"/>
      </colorScale>
    </cfRule>
  </conditionalFormatting>
  <conditionalFormatting sqref="E1">
    <cfRule type="dataBar" priority="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{98F556B1-5BF1-4539-AC51-794D81194B65}</x14:id>
        </ext>
      </extLst>
    </cfRule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{F08F9E70-6854-4B4F-983D-1766F08ED147}</x14:id>
        </ext>
      </extLst>
    </cfRule>
  </conditionalFormatting>
  <hyperlinks>
    <hyperlink ref="A43" location="'Konjunktur_BIP Entwicklung'!A1" display="BIP-Wachstum Entwicklung" xr:uid="{35D7EE33-CF93-4F25-8AB3-6CC3E7998CFD}"/>
    <hyperlink ref="A47" location="Konjunktur_Außenhandelssaldo!A1" display="Außenhandelssaldo" xr:uid="{46D2D9D2-9288-478D-9B56-C3C5186DBB3A}"/>
    <hyperlink ref="A10" location="Wohnnebenkosten!A1" display="Wohnnebenkosten Bestandteile" xr:uid="{F5ECE6DA-3DCA-4EB5-835E-702FBD2B51FB}"/>
    <hyperlink ref="A51" location="Auftragseingang_Bauhauptgewerbe!A1" display="Auftragseingang (Bauhauptgewerbe)" xr:uid="{12A93920-C858-434A-8C6A-BD82259AABDE}"/>
    <hyperlink ref="A52" location="Baukosten_Wohngebäude!A1" display="Baukosten Wohngebäude" xr:uid="{97E5915C-85D5-4E5F-B178-EAC62F1A3DE3}"/>
    <hyperlink ref="A53" location="Instandhaltung_Kosten!A1" display="Instandhaltungskosten" xr:uid="{8F752BBD-C1E1-4681-951F-C2D65DA0E7F3}"/>
    <hyperlink ref="A65" location="Baulandpreise!A1" display="Baulandpreise" xr:uid="{8819CF9A-4734-4069-B9F1-80B3D61FD900}"/>
    <hyperlink ref="A54" location="Bauarbeiten_Hochbau!A1" display="Baupreisindizes nach Kategorien" xr:uid="{2EC4AD97-2AD3-49C8-A5A3-7A834FE020C5}"/>
    <hyperlink ref="A16" location="Hauspreisindex_Neu_Best!A1" display="Preisentwicklung" xr:uid="{773DCE39-F19B-48D8-9838-7FA94985AA4B}"/>
    <hyperlink ref="A21" location="Kapitalmarkt_Leitzinssätze!A1" display="EZB-Leitzins" xr:uid="{0B19D396-D33E-4F88-950F-586AB30EBD86}"/>
    <hyperlink ref="A25" location="Renditen_Staatsanleihen!A1" display="Renditen Staatsanleihen" xr:uid="{3413C80D-6088-4D71-A9D1-9CFAC3855B7A}"/>
    <hyperlink ref="A39" location="Arbeitsmarkt_Arbeitslosigkeit!A1" display="Arbeitslosenquote" xr:uid="{4260B23D-0EDB-4B9A-A251-8F810908FEED}"/>
    <hyperlink ref="A40" location="Arbeitsmarkt_Erwerbstätige!A1" display="Erwerbstätige" xr:uid="{A339A6BA-6640-4F1D-84A0-BFC661519D62}"/>
    <hyperlink ref="A45" location="Konjunktur_BIP_Komponenten!A1" display="BIP-Wachstum Komponenten" xr:uid="{CD9B722B-AEC8-4036-A37E-98572B258B08}"/>
    <hyperlink ref="A46" location="Konjunktur_ifo_index!A1" display="ifo-Wirtschaftliche Lage und Erwartungen" xr:uid="{5C69818E-5082-4C76-BE23-EE42A025466F}"/>
    <hyperlink ref="A41" location="Konjunktur_BIP_Komponenten!A1" display="Private Konsumausgaben" xr:uid="{7B005EDE-8B5E-4D21-871B-7FAC52E404C7}"/>
    <hyperlink ref="A9" location="Inflation_Renditeentwicklung!A1" display="Renditeentwicklungen" xr:uid="{6BCA5166-79BB-4076-B540-36E31558B914}"/>
    <hyperlink ref="A55" location="Baugenehmigungen!A1" display="Baugenehmigungen " xr:uid="{72513611-6529-4128-AF5E-243B6032AC1A}"/>
    <hyperlink ref="A56" location="Wohnfertigstellungen!A1" display="Zahl der Fertigstellungen und Prognose" xr:uid="{501D386C-815E-492F-8900-B9BF55AAD9C9}"/>
    <hyperlink ref="A57" location="Wohnfertigstellungen!A1" display="Fertigstellungen nach Typ (Zahl der Wohnungen)" xr:uid="{5B668BD3-8442-467C-9A19-44497189C516}"/>
    <hyperlink ref="A58" location="Wohnfertigstellungen!A1" display="Fertigstellungen Anteil ETW" xr:uid="{A6CD5242-5FA8-4328-A725-5B8F0895386B}"/>
    <hyperlink ref="A59" location="Wohnfertigstellungen!A1" display="Fertigstellungen nach Bauträger" xr:uid="{733529DA-3F48-4E3F-A2E4-C6B5CAE2FB17}"/>
    <hyperlink ref="A22" location="Hypothekenzinssätze!A1" display="Entwicklung Kreditvolumen" xr:uid="{E2A48C85-0B37-48F3-8F5E-149EC3961D82}"/>
    <hyperlink ref="A23" location="Hypothekenzinssätze!A1" display="Hypothekenzinssätze (nach Laufzeiten)" xr:uid="{CBFA8278-EE36-4A6B-B433-CB2CAD0A2D68}"/>
    <hyperlink ref="A27" location="Hypothekenzinssätze!A1" display="Hypotheken nach Anteilen" xr:uid="{541142C3-0E38-49CC-A611-D41E4D20BD52}"/>
    <hyperlink ref="A28" location="Hypothekenzinssätze_Diff!A1" display="Hypothekenzinssätze (Refi-Differenzen)" xr:uid="{68F06816-084D-4573-8B60-3F6FECEC719B}"/>
    <hyperlink ref="A5" location="Wohnnebenkosten!A1" display="Wohnnebenkosten" xr:uid="{005492F9-A3AB-4364-9E74-2550AFB3682C}"/>
    <hyperlink ref="A6" location="Energiepreise_Öl_Erdgas!A1" display="Energiepreise Erdgas und Erdöl" xr:uid="{92E12A55-3EFA-49EF-A8FD-B62F3D7AE4F0}"/>
    <hyperlink ref="A7" location="Energiepreise_Strom!A1" display="Energiepreise - Strom" xr:uid="{C71EAA90-776B-4C6D-8FA8-575AE48DEEF9}"/>
    <hyperlink ref="A12" location="IW_ZIA_Mietprognose!A1" display="Erwartete Mietentwicklung" xr:uid="{6E77A04E-992C-48ED-BDE4-6F683BE2C0D0}"/>
    <hyperlink ref="A13" location="'IW_ZIA-Preisprognose'!A1" display="Erwartete Preisentwicklung" xr:uid="{26835B05-27C0-4230-85CD-CA5D1AD406E6}"/>
    <hyperlink ref="A19" location="Verbraucherpreise!A1" display="Inflation" xr:uid="{C3B05282-C75A-4B91-A1AE-EB3405B023EB}"/>
    <hyperlink ref="A24" location="IW_ZIA_Finanzierung!A1" display="Stimmungsindex Finanzierung" xr:uid="{323F12DD-A9DE-486F-9895-309CA9884BBA}"/>
    <hyperlink ref="A44" location="Konjunktur_Prognose!A1" display="BIP-Wachstumsprognose" xr:uid="{80965709-F77E-425C-918D-B0FA0975F811}"/>
    <hyperlink ref="A29" location="Verschuldung_Privathaushalte!A1" display="Verschuldung der privaten Haushalte" xr:uid="{787DB462-9DFE-4909-A876-81EA51792342}"/>
    <hyperlink ref="A20" location="Kerninflation!A1" display="Kerninflation" xr:uid="{F0978E8E-F1B9-456C-A68A-6EC698DBF42C}"/>
    <hyperlink ref="A4" location="Geldumsatz_immobilien!A1" display="Geldumsatz Wohnimmobilienmarkt" xr:uid="{96B31B8F-2EEC-4979-BA09-9F5BA4C190FF}"/>
    <hyperlink ref="A36" location="Bevölkerungsentwicklung!A1" display="Bevölkerungsentwicklung und Wanderungen" xr:uid="{D9A9855D-9583-4AE7-8EDC-BCFAD8BE6D4E}"/>
    <hyperlink ref="A38" location="Altersstruktur_Bevölkerung!A1" display="Altersstruktur" xr:uid="{21513C16-089D-4159-8BB2-0D8DA16010D8}"/>
    <hyperlink ref="A60" location="Beschränkungen_Wohnungsbau!A1" display="Beschränkungen im Wohnungsneubau" xr:uid="{14B6D201-4CBF-4E13-8BBA-2CDEA0B020C8}"/>
    <hyperlink ref="A61" location="Geschäftsklima_Bau!A1" display="Geschäftsklima Bauhauptgewerbe" xr:uid="{661D5BF7-9B18-4663-BC01-EF6AB6488FD0}"/>
    <hyperlink ref="A62" location="Insolvenzen_Branchen!A1" display="Insolvenzen im Bauhauptgewerbe" xr:uid="{090D2527-785C-449B-B11C-A95CBF5CE267}"/>
    <hyperlink ref="A42" location="Real_Nominallohnindex!A1" display="Einkommensentwicklung (Nominal- Reallöhne)" xr:uid="{9EDF398D-0DEB-41A0-ADA9-012DB57B620B}"/>
    <hyperlink ref="A14" location="Mieterwart_Bundesbank!A1" display="Erwartete Mietentwicklung (Privathaushalte)" xr:uid="{E6CAA933-2568-46AA-B29F-94A01C66B81A}"/>
    <hyperlink ref="A15" location="Preiserwart_Bundesbank!A1" display="Erwartete Preisentwicklung (Privathaushalte)" xr:uid="{CE7A58CE-C65C-4545-98D1-9FF24091C7D1}"/>
    <hyperlink ref="A30" location="ForwardCurvesEUR!A1" display="Forward Curves" xr:uid="{91C93C20-36C2-43D0-B6B2-A93B032FE216}"/>
    <hyperlink ref="A31" location="Kreditstandards!A1" display="Kreditstandards" xr:uid="{47E1251C-2235-4C15-B4B6-CCF2FCA2AB44}"/>
    <hyperlink ref="A64" location="'Stimmungsindex Projektentwickle'!A1" display="Stimmungsindex Projektentwickler" xr:uid="{C4E4D2A9-3719-41B9-AACA-48CFA64C6421}"/>
    <hyperlink ref="A48" location="Wirtschaftsindikatoren!A1" display="Wirtschaftsindikatoren (Auswahl)" xr:uid="{453E6936-FA8F-4CDB-BA12-42145FD057B6}"/>
    <hyperlink ref="D48" location="Wirtschaftsindikatoren!E2" display="Wirtschaftsindikatoren!E2" xr:uid="{13D2C7D8-BA97-4517-B805-F9E5E8FF0CE0}"/>
    <hyperlink ref="A26" location="'Swap Rates'!A1" display="Swap rates" xr:uid="{132BE273-93DA-41EC-B945-7EADF542D631}"/>
    <hyperlink ref="A66" location="'Entwickler-KPIs'!A1" display="Entwickler-KPIs" xr:uid="{8928CF78-A929-40E4-AE1C-F5CE2458CCED}"/>
    <hyperlink ref="A63" location="Fertigstellungslücke!A1" display="Fertigstellungslücke" xr:uid="{3C40B3B9-2702-4D5E-A124-28B17CAE1B60}"/>
    <hyperlink ref="A37" location="Haushalte!A1" display="Haushalte" xr:uid="{C52709CE-2AE0-41AF-B964-2925BA71A851}"/>
  </hyperlinks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8F556B1-5BF1-4539-AC51-794D81194B6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08F9E70-6854-4B4F-983D-1766F08ED1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760BC-AC93-46D2-80F2-64014ACF362E}">
  <dimension ref="A1:O75"/>
  <sheetViews>
    <sheetView zoomScale="63" zoomScaleNormal="40" workbookViewId="0">
      <selection activeCell="E80" sqref="E80"/>
    </sheetView>
  </sheetViews>
  <sheetFormatPr baseColWidth="10" defaultRowHeight="14.5"/>
  <cols>
    <col min="3" max="3" width="31.81640625" bestFit="1" customWidth="1"/>
    <col min="4" max="5" width="24.81640625" customWidth="1"/>
    <col min="6" max="6" width="12.7265625" bestFit="1" customWidth="1"/>
    <col min="7" max="7" width="26.7265625" bestFit="1" customWidth="1"/>
    <col min="8" max="8" width="14" bestFit="1" customWidth="1"/>
    <col min="9" max="9" width="14" customWidth="1"/>
    <col min="10" max="10" width="28.1796875" bestFit="1" customWidth="1"/>
  </cols>
  <sheetData>
    <row r="1" spans="1:15">
      <c r="A1" s="63" t="s">
        <v>1614</v>
      </c>
      <c r="B1" s="57"/>
      <c r="C1" s="57"/>
      <c r="D1" s="57"/>
      <c r="E1" s="57"/>
      <c r="F1" s="57"/>
      <c r="G1" s="73" t="s">
        <v>1730</v>
      </c>
      <c r="H1" s="57"/>
      <c r="I1" s="57"/>
      <c r="J1" s="57"/>
      <c r="K1" s="57"/>
      <c r="L1" s="57"/>
      <c r="M1" s="57"/>
      <c r="N1" s="57"/>
      <c r="O1" s="58"/>
    </row>
    <row r="2" spans="1:15">
      <c r="A2" t="s">
        <v>1543</v>
      </c>
      <c r="B2" s="47"/>
      <c r="C2" s="47"/>
      <c r="D2" s="47"/>
      <c r="E2" s="47"/>
      <c r="F2" s="47"/>
      <c r="G2" s="48"/>
      <c r="H2" s="47"/>
      <c r="I2" s="47"/>
      <c r="J2" s="47"/>
      <c r="K2" s="47"/>
      <c r="L2" s="47"/>
      <c r="M2" s="47"/>
      <c r="N2" s="47"/>
      <c r="O2" s="53"/>
    </row>
    <row r="3" spans="1:15">
      <c r="A3" t="s">
        <v>1544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53"/>
    </row>
    <row r="4" spans="1:15">
      <c r="A4" s="62" t="s">
        <v>703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5"/>
    </row>
    <row r="8" spans="1:15">
      <c r="A8" s="1" t="s">
        <v>1729</v>
      </c>
    </row>
    <row r="9" spans="1:15">
      <c r="A9" s="1"/>
      <c r="B9" s="1"/>
      <c r="C9" s="1" t="s">
        <v>1749</v>
      </c>
      <c r="D9" s="1"/>
      <c r="E9" s="1"/>
      <c r="F9" t="s">
        <v>1745</v>
      </c>
      <c r="H9" t="s">
        <v>1537</v>
      </c>
    </row>
    <row r="10" spans="1:15">
      <c r="C10" s="85" t="s">
        <v>1744</v>
      </c>
      <c r="D10" s="85" t="s">
        <v>1746</v>
      </c>
      <c r="E10" s="85" t="s">
        <v>1769</v>
      </c>
      <c r="F10" s="85" t="s">
        <v>1775</v>
      </c>
      <c r="G10" s="85" t="s">
        <v>1747</v>
      </c>
      <c r="H10" s="85" t="s">
        <v>1457</v>
      </c>
      <c r="I10" s="85" t="s">
        <v>1458</v>
      </c>
      <c r="J10" s="85" t="s">
        <v>1748</v>
      </c>
    </row>
    <row r="11" spans="1:15">
      <c r="A11">
        <v>2010</v>
      </c>
      <c r="B11" t="s">
        <v>3</v>
      </c>
      <c r="E11" s="100">
        <f>Kreditbestand_PrivatHH!B38</f>
        <v>38.265000000000001</v>
      </c>
      <c r="F11" s="100"/>
      <c r="G11" s="100">
        <f>Kredite_Einkommen_PrivHH!E14</f>
        <v>66.91</v>
      </c>
      <c r="H11" s="100">
        <f>Kreditstandards!B39</f>
        <v>-9.1</v>
      </c>
      <c r="I11" s="100">
        <f>Kreditstandards!C39</f>
        <v>13.6</v>
      </c>
      <c r="J11" s="100">
        <f>Annuität_Einkommensverhältnis!B38</f>
        <v>103.6</v>
      </c>
    </row>
    <row r="12" spans="1:15">
      <c r="B12" t="s">
        <v>4</v>
      </c>
      <c r="E12" s="100">
        <f>Kreditbestand_PrivatHH!B39</f>
        <v>37.707000000000001</v>
      </c>
      <c r="F12" s="100"/>
      <c r="G12" s="100">
        <f>Kredite_Einkommen_PrivHH!E15</f>
        <v>66.75</v>
      </c>
      <c r="H12" s="100">
        <f>Kreditstandards!B40</f>
        <v>-18.2</v>
      </c>
      <c r="I12" s="100">
        <f>Kreditstandards!C40</f>
        <v>-9.1</v>
      </c>
      <c r="J12" s="100">
        <f>Annuität_Einkommensverhältnis!B39</f>
        <v>101.2</v>
      </c>
    </row>
    <row r="13" spans="1:15">
      <c r="B13" t="s">
        <v>5</v>
      </c>
      <c r="C13" s="100">
        <v>3.69</v>
      </c>
      <c r="D13">
        <v>9537</v>
      </c>
      <c r="E13" s="100">
        <f>Kreditbestand_PrivatHH!B40</f>
        <v>37.164999999999999</v>
      </c>
      <c r="F13" s="100"/>
      <c r="G13" s="100">
        <f>Kredite_Einkommen_PrivHH!E16</f>
        <v>66.61</v>
      </c>
      <c r="H13" s="100">
        <f>Kreditstandards!B41</f>
        <v>-13.6</v>
      </c>
      <c r="I13" s="100">
        <f>Kreditstandards!C41</f>
        <v>-9.1</v>
      </c>
      <c r="J13" s="100">
        <f>Annuität_Einkommensverhältnis!B40</f>
        <v>98.5</v>
      </c>
    </row>
    <row r="14" spans="1:15">
      <c r="B14" t="s">
        <v>6</v>
      </c>
      <c r="C14" s="100">
        <v>3.5666666666666669</v>
      </c>
      <c r="D14">
        <v>10321</v>
      </c>
      <c r="E14" s="100">
        <f>Kreditbestand_PrivatHH!B41</f>
        <v>36.86</v>
      </c>
      <c r="F14" s="100"/>
      <c r="G14" s="100">
        <f>Kredite_Einkommen_PrivHH!E17</f>
        <v>66.25</v>
      </c>
      <c r="H14" s="100">
        <f>Kreditstandards!B42</f>
        <v>-9.1</v>
      </c>
      <c r="I14" s="100">
        <f>Kreditstandards!C42</f>
        <v>9.1</v>
      </c>
      <c r="J14" s="100">
        <f>Annuität_Einkommensverhältnis!B41</f>
        <v>96.7</v>
      </c>
    </row>
    <row r="15" spans="1:15">
      <c r="A15">
        <v>2011</v>
      </c>
      <c r="B15" t="s">
        <v>3</v>
      </c>
      <c r="C15" s="100">
        <v>3.9366666666666661</v>
      </c>
      <c r="D15">
        <v>9903</v>
      </c>
      <c r="E15" s="100">
        <f>Kreditbestand_PrivatHH!B42</f>
        <v>36.237000000000002</v>
      </c>
      <c r="F15" s="100"/>
      <c r="G15" s="100">
        <f>Kredite_Einkommen_PrivHH!E18</f>
        <v>65.680000000000007</v>
      </c>
      <c r="H15" s="100">
        <f>Kreditstandards!B43</f>
        <v>-13.6</v>
      </c>
      <c r="I15" s="100">
        <f>Kreditstandards!C43</f>
        <v>0</v>
      </c>
      <c r="J15" s="100">
        <f>Annuität_Einkommensverhältnis!B42</f>
        <v>100.6</v>
      </c>
    </row>
    <row r="16" spans="1:15">
      <c r="B16" t="s">
        <v>4</v>
      </c>
      <c r="C16" s="100">
        <v>4.1566666666666672</v>
      </c>
      <c r="D16">
        <v>9529</v>
      </c>
      <c r="E16" s="100">
        <f>Kreditbestand_PrivatHH!B43</f>
        <v>36.19</v>
      </c>
      <c r="F16" s="100"/>
      <c r="G16" s="100">
        <f>Kredite_Einkommen_PrivHH!E19</f>
        <v>65.27</v>
      </c>
      <c r="H16" s="100">
        <f>Kreditstandards!B44</f>
        <v>4.5999999999999996</v>
      </c>
      <c r="I16" s="100">
        <f>Kreditstandards!C44</f>
        <v>13.6</v>
      </c>
      <c r="J16" s="100">
        <f>Annuität_Einkommensverhältnis!B43</f>
        <v>103.1</v>
      </c>
    </row>
    <row r="17" spans="1:10">
      <c r="B17" t="s">
        <v>5</v>
      </c>
      <c r="C17" s="100">
        <v>3.9266666666666663</v>
      </c>
      <c r="D17">
        <v>9123</v>
      </c>
      <c r="E17" s="100">
        <f>Kreditbestand_PrivatHH!B44</f>
        <v>35.828000000000003</v>
      </c>
      <c r="F17" s="100"/>
      <c r="G17" s="100">
        <f>Kredite_Einkommen_PrivHH!E20</f>
        <v>65.11</v>
      </c>
      <c r="H17" s="100">
        <f>Kreditstandards!B45</f>
        <v>-18.2</v>
      </c>
      <c r="I17" s="100">
        <f>Kreditstandards!C45</f>
        <v>4.5999999999999996</v>
      </c>
      <c r="J17" s="100">
        <f>Annuität_Einkommensverhältnis!B44</f>
        <v>100.3</v>
      </c>
    </row>
    <row r="18" spans="1:10">
      <c r="B18" t="s">
        <v>6</v>
      </c>
      <c r="C18" s="100">
        <v>3.5033333333333334</v>
      </c>
      <c r="D18">
        <v>9765</v>
      </c>
      <c r="E18" s="100">
        <f>Kreditbestand_PrivatHH!B45</f>
        <v>35.801000000000002</v>
      </c>
      <c r="F18" s="100"/>
      <c r="G18" s="100">
        <f>Kredite_Einkommen_PrivHH!E21</f>
        <v>64.98</v>
      </c>
      <c r="H18" s="100">
        <f>Kreditstandards!B46</f>
        <v>-22.7</v>
      </c>
      <c r="I18" s="100">
        <f>Kreditstandards!C46</f>
        <v>-4.5999999999999996</v>
      </c>
      <c r="J18" s="100">
        <f>Annuität_Einkommensverhältnis!B45</f>
        <v>94.7</v>
      </c>
    </row>
    <row r="19" spans="1:10">
      <c r="A19">
        <v>2012</v>
      </c>
      <c r="B19" t="s">
        <v>3</v>
      </c>
      <c r="C19" s="100">
        <v>3.3033333333333332</v>
      </c>
      <c r="D19">
        <v>8521</v>
      </c>
      <c r="E19" s="100">
        <f>Kreditbestand_PrivatHH!B46</f>
        <v>35.848999999999997</v>
      </c>
      <c r="F19" s="100"/>
      <c r="G19" s="100">
        <f>Kredite_Einkommen_PrivHH!E22</f>
        <v>64.3</v>
      </c>
      <c r="H19" s="100">
        <f>Kreditstandards!B47</f>
        <v>-10.3</v>
      </c>
      <c r="I19" s="100">
        <f>Kreditstandards!C47</f>
        <v>13.8</v>
      </c>
      <c r="J19" s="100">
        <f>Annuität_Einkommensverhältnis!B46</f>
        <v>92.7</v>
      </c>
    </row>
    <row r="20" spans="1:10">
      <c r="B20" t="s">
        <v>4</v>
      </c>
      <c r="C20" s="100">
        <v>3.0766666666666667</v>
      </c>
      <c r="D20">
        <v>8738</v>
      </c>
      <c r="E20" s="100">
        <f>Kreditbestand_PrivatHH!B47</f>
        <v>35.786999999999999</v>
      </c>
      <c r="F20" s="100"/>
      <c r="G20" s="100">
        <f>Kredite_Einkommen_PrivHH!E23</f>
        <v>64.25</v>
      </c>
      <c r="H20" s="100">
        <f>Kreditstandards!B48</f>
        <v>3.5</v>
      </c>
      <c r="I20" s="100">
        <f>Kreditstandards!C48</f>
        <v>10.3</v>
      </c>
      <c r="J20" s="100">
        <f>Annuität_Einkommensverhältnis!B47</f>
        <v>91.1</v>
      </c>
    </row>
    <row r="21" spans="1:10">
      <c r="B21" t="s">
        <v>5</v>
      </c>
      <c r="C21" s="100">
        <v>2.8299999999999996</v>
      </c>
      <c r="D21">
        <v>9454</v>
      </c>
      <c r="E21" s="100">
        <f>Kreditbestand_PrivatHH!B48</f>
        <v>35.597999999999999</v>
      </c>
      <c r="F21" s="100"/>
      <c r="G21" s="100">
        <f>Kredite_Einkommen_PrivHH!E24</f>
        <v>64.41</v>
      </c>
      <c r="H21" s="100">
        <f>Kreditstandards!B49</f>
        <v>0</v>
      </c>
      <c r="I21" s="100">
        <f>Kreditstandards!C49</f>
        <v>17.2</v>
      </c>
      <c r="J21" s="100">
        <f>Annuität_Einkommensverhältnis!B48</f>
        <v>88.2</v>
      </c>
    </row>
    <row r="22" spans="1:10">
      <c r="B22" t="s">
        <v>6</v>
      </c>
      <c r="C22" s="100">
        <v>2.7399999999999998</v>
      </c>
      <c r="D22">
        <v>8866</v>
      </c>
      <c r="E22" s="100">
        <f>Kreditbestand_PrivatHH!B49</f>
        <v>35.82</v>
      </c>
      <c r="F22" s="100"/>
      <c r="G22" s="100">
        <f>Kredite_Einkommen_PrivHH!E25</f>
        <v>64.81</v>
      </c>
      <c r="H22" s="100">
        <f>Kreditstandards!B50</f>
        <v>-3.5</v>
      </c>
      <c r="I22" s="100">
        <f>Kreditstandards!C50</f>
        <v>10.3</v>
      </c>
      <c r="J22" s="100">
        <f>Annuität_Einkommensverhältnis!B49</f>
        <v>87.8</v>
      </c>
    </row>
    <row r="23" spans="1:10">
      <c r="A23">
        <v>2013</v>
      </c>
      <c r="B23" t="s">
        <v>3</v>
      </c>
      <c r="C23" s="100">
        <v>2.6733333333333333</v>
      </c>
      <c r="D23">
        <v>8834</v>
      </c>
      <c r="E23" s="100">
        <f>Kreditbestand_PrivatHH!B50</f>
        <v>35.985999999999997</v>
      </c>
      <c r="F23" s="100"/>
      <c r="G23" s="100">
        <f>Kredite_Einkommen_PrivHH!E26</f>
        <v>64.989999999999995</v>
      </c>
      <c r="H23" s="100">
        <f>Kreditstandards!B51</f>
        <v>-10.3</v>
      </c>
      <c r="I23" s="100">
        <f>Kreditstandards!C51</f>
        <v>6.9</v>
      </c>
      <c r="J23" s="100">
        <f>Annuität_Einkommensverhältnis!B50</f>
        <v>88.1</v>
      </c>
    </row>
    <row r="24" spans="1:10">
      <c r="B24" t="s">
        <v>4</v>
      </c>
      <c r="C24" s="100">
        <v>2.5633333333333335</v>
      </c>
      <c r="D24">
        <v>9532</v>
      </c>
      <c r="E24" s="100">
        <f>Kreditbestand_PrivatHH!B51</f>
        <v>35.679000000000002</v>
      </c>
      <c r="F24" s="100"/>
      <c r="G24" s="100">
        <f>Kredite_Einkommen_PrivHH!E27</f>
        <v>65.05</v>
      </c>
      <c r="H24" s="100">
        <f>Kreditstandards!B52</f>
        <v>0</v>
      </c>
      <c r="I24" s="100">
        <f>Kreditstandards!C52</f>
        <v>0</v>
      </c>
      <c r="J24" s="100">
        <f>Annuität_Einkommensverhältnis!B51</f>
        <v>87</v>
      </c>
    </row>
    <row r="25" spans="1:10">
      <c r="B25" t="s">
        <v>5</v>
      </c>
      <c r="C25" s="100">
        <v>2.6633333333333336</v>
      </c>
      <c r="D25">
        <v>10301</v>
      </c>
      <c r="E25" s="100">
        <f>Kreditbestand_PrivatHH!B52</f>
        <v>35.524000000000001</v>
      </c>
      <c r="F25" s="100"/>
      <c r="G25" s="100">
        <f>Kredite_Einkommen_PrivHH!E28</f>
        <v>65.19</v>
      </c>
      <c r="H25" s="100">
        <f>Kreditstandards!B53</f>
        <v>-10.3</v>
      </c>
      <c r="I25" s="100">
        <f>Kreditstandards!C53</f>
        <v>0</v>
      </c>
      <c r="J25" s="100">
        <f>Annuität_Einkommensverhältnis!B52</f>
        <v>88.4</v>
      </c>
    </row>
    <row r="26" spans="1:10">
      <c r="B26" t="s">
        <v>6</v>
      </c>
      <c r="C26" s="100">
        <v>2.8166666666666664</v>
      </c>
      <c r="D26">
        <v>8601</v>
      </c>
      <c r="E26" s="100">
        <f>Kreditbestand_PrivatHH!B53</f>
        <v>35.527000000000001</v>
      </c>
      <c r="F26" s="100"/>
      <c r="G26" s="100">
        <f>Kredite_Einkommen_PrivHH!E29</f>
        <v>65.2</v>
      </c>
      <c r="H26" s="100">
        <f>Kreditstandards!B54</f>
        <v>-6.9</v>
      </c>
      <c r="I26" s="100">
        <f>Kreditstandards!C54</f>
        <v>0</v>
      </c>
      <c r="J26" s="100">
        <f>Annuität_Einkommensverhältnis!B53</f>
        <v>89.9</v>
      </c>
    </row>
    <row r="27" spans="1:10">
      <c r="A27">
        <v>2014</v>
      </c>
      <c r="B27" t="s">
        <v>3</v>
      </c>
      <c r="C27" s="100">
        <v>2.7266666666666666</v>
      </c>
      <c r="D27">
        <v>8711</v>
      </c>
      <c r="E27" s="100">
        <f>Kreditbestand_PrivatHH!B54</f>
        <v>35.024999999999999</v>
      </c>
      <c r="F27" s="100"/>
      <c r="G27" s="100">
        <f>Kredite_Einkommen_PrivHH!E30</f>
        <v>64.849999999999994</v>
      </c>
      <c r="H27" s="100">
        <f>Kreditstandards!B55</f>
        <v>-10.3</v>
      </c>
      <c r="I27" s="100">
        <f>Kreditstandards!C55</f>
        <v>3.5</v>
      </c>
      <c r="J27" s="100">
        <f>Annuität_Einkommensverhältnis!B54</f>
        <v>89</v>
      </c>
    </row>
    <row r="28" spans="1:10">
      <c r="B28" t="s">
        <v>4</v>
      </c>
      <c r="C28" s="100">
        <v>2.5533333333333332</v>
      </c>
      <c r="D28">
        <v>9148</v>
      </c>
      <c r="E28" s="100">
        <f>Kreditbestand_PrivatHH!B55</f>
        <v>35.040999999999997</v>
      </c>
      <c r="F28" s="100">
        <f>IW_ZIA_Finanzierung!B7</f>
        <v>14.9</v>
      </c>
      <c r="G28" s="100">
        <f>Kredite_Einkommen_PrivHH!E31</f>
        <v>64.86</v>
      </c>
      <c r="H28" s="100">
        <f>Kreditstandards!B56</f>
        <v>-13.8</v>
      </c>
      <c r="I28" s="100">
        <f>Kreditstandards!C56</f>
        <v>3.5</v>
      </c>
      <c r="J28" s="100">
        <f>Annuität_Einkommensverhältnis!B55</f>
        <v>87.8</v>
      </c>
    </row>
    <row r="29" spans="1:10">
      <c r="B29" t="s">
        <v>5</v>
      </c>
      <c r="C29" s="100">
        <v>2.2899999999999996</v>
      </c>
      <c r="D29">
        <v>9423</v>
      </c>
      <c r="E29" s="100">
        <f>Kreditbestand_PrivatHH!B56</f>
        <v>35.005000000000003</v>
      </c>
      <c r="F29" s="100">
        <f>IW_ZIA_Finanzierung!B8</f>
        <v>18.8</v>
      </c>
      <c r="G29" s="100">
        <f>Kredite_Einkommen_PrivHH!E32</f>
        <v>65.08</v>
      </c>
      <c r="H29" s="100">
        <f>Kreditstandards!B57</f>
        <v>6.9</v>
      </c>
      <c r="I29" s="100">
        <f>Kreditstandards!C57</f>
        <v>17.2</v>
      </c>
      <c r="J29" s="100">
        <f>Annuität_Einkommensverhältnis!B56</f>
        <v>85.6</v>
      </c>
    </row>
    <row r="30" spans="1:10">
      <c r="B30" t="s">
        <v>6</v>
      </c>
      <c r="C30" s="100">
        <v>2.0466666666666664</v>
      </c>
      <c r="D30">
        <v>9467</v>
      </c>
      <c r="E30" s="100">
        <f>Kreditbestand_PrivatHH!B57</f>
        <v>34.951000000000001</v>
      </c>
      <c r="F30" s="100">
        <f>IW_ZIA_Finanzierung!B9</f>
        <v>15.5</v>
      </c>
      <c r="G30" s="100">
        <f>Kredite_Einkommen_PrivHH!E33</f>
        <v>64.98</v>
      </c>
      <c r="H30" s="100">
        <f>Kreditstandards!B58</f>
        <v>-6.9</v>
      </c>
      <c r="I30" s="100">
        <f>Kreditstandards!C58</f>
        <v>-3.5</v>
      </c>
      <c r="J30" s="100">
        <f>Annuität_Einkommensverhältnis!B57</f>
        <v>83.1</v>
      </c>
    </row>
    <row r="31" spans="1:10">
      <c r="A31">
        <v>2015</v>
      </c>
      <c r="B31" t="s">
        <v>3</v>
      </c>
      <c r="C31" s="100">
        <v>1.7966666666666669</v>
      </c>
      <c r="D31">
        <v>10255</v>
      </c>
      <c r="E31" s="100">
        <f>Kreditbestand_PrivatHH!B58</f>
        <v>35.125999999999998</v>
      </c>
      <c r="F31" s="100">
        <f>IW_ZIA_Finanzierung!B10</f>
        <v>37.4</v>
      </c>
      <c r="G31" s="100">
        <f>Kredite_Einkommen_PrivHH!E34</f>
        <v>64.73</v>
      </c>
      <c r="H31" s="100">
        <f>Kreditstandards!B59</f>
        <v>-10.3</v>
      </c>
      <c r="I31" s="100">
        <f>Kreditstandards!C59</f>
        <v>0</v>
      </c>
      <c r="J31" s="100">
        <f>Annuität_Einkommensverhältnis!B58</f>
        <v>82.3</v>
      </c>
    </row>
    <row r="32" spans="1:10">
      <c r="B32" t="s">
        <v>4</v>
      </c>
      <c r="C32" s="100">
        <v>1.6066666666666667</v>
      </c>
      <c r="D32">
        <v>11720</v>
      </c>
      <c r="E32" s="100">
        <f>Kreditbestand_PrivatHH!B59</f>
        <v>34.984999999999999</v>
      </c>
      <c r="F32" s="100">
        <f>IW_ZIA_Finanzierung!B11</f>
        <v>10.9</v>
      </c>
      <c r="G32" s="100">
        <f>Kredite_Einkommen_PrivHH!E35</f>
        <v>64.78</v>
      </c>
      <c r="H32" s="100">
        <f>Kreditstandards!B60</f>
        <v>-24.1</v>
      </c>
      <c r="I32" s="100">
        <f>Kreditstandards!C60</f>
        <v>-13.8</v>
      </c>
      <c r="J32" s="100">
        <f>Annuität_Einkommensverhältnis!B59</f>
        <v>79.3</v>
      </c>
    </row>
    <row r="33" spans="1:10">
      <c r="B33" t="s">
        <v>5</v>
      </c>
      <c r="C33" s="100">
        <v>1.8433333333333335</v>
      </c>
      <c r="D33">
        <v>11893</v>
      </c>
      <c r="E33" s="100">
        <f>Kreditbestand_PrivatHH!B60</f>
        <v>35.070999999999998</v>
      </c>
      <c r="F33" s="100">
        <f>IW_ZIA_Finanzierung!B12</f>
        <v>9</v>
      </c>
      <c r="G33" s="100">
        <f>Kredite_Einkommen_PrivHH!E36</f>
        <v>65.08</v>
      </c>
      <c r="H33" s="100">
        <f>Kreditstandards!B61</f>
        <v>-10.3</v>
      </c>
      <c r="I33" s="100">
        <f>Kreditstandards!C61</f>
        <v>3.5</v>
      </c>
      <c r="J33" s="100">
        <f>Annuität_Einkommensverhältnis!B60</f>
        <v>82.7</v>
      </c>
    </row>
    <row r="34" spans="1:10">
      <c r="B34" t="s">
        <v>6</v>
      </c>
      <c r="C34" s="100">
        <v>1.8200000000000003</v>
      </c>
      <c r="D34">
        <v>10233</v>
      </c>
      <c r="E34" s="100">
        <f>Kreditbestand_PrivatHH!B61</f>
        <v>35.174999999999997</v>
      </c>
      <c r="F34" s="100">
        <f>IW_ZIA_Finanzierung!B13</f>
        <v>11.4</v>
      </c>
      <c r="G34" s="100">
        <f>Kredite_Einkommen_PrivHH!E37</f>
        <v>65.05</v>
      </c>
      <c r="H34" s="100">
        <f>Kreditstandards!B62</f>
        <v>-10.3</v>
      </c>
      <c r="I34" s="100">
        <f>Kreditstandards!C62</f>
        <v>-6.9</v>
      </c>
      <c r="J34" s="100">
        <f>Annuität_Einkommensverhältnis!B61</f>
        <v>83.1</v>
      </c>
    </row>
    <row r="35" spans="1:10">
      <c r="A35">
        <v>2016</v>
      </c>
      <c r="B35" t="s">
        <v>3</v>
      </c>
      <c r="C35" s="100">
        <v>1.72</v>
      </c>
      <c r="D35">
        <v>10131</v>
      </c>
      <c r="E35" s="100">
        <f>Kreditbestand_PrivatHH!B62</f>
        <v>35.003999999999998</v>
      </c>
      <c r="F35" s="100">
        <f>IW_ZIA_Finanzierung!B14</f>
        <v>12.6</v>
      </c>
      <c r="G35" s="100">
        <f>Kredite_Einkommen_PrivHH!E38</f>
        <v>64.72</v>
      </c>
      <c r="H35" s="100">
        <f>Kreditstandards!B63</f>
        <v>-3.5</v>
      </c>
      <c r="I35" s="100">
        <f>Kreditstandards!C63</f>
        <v>0</v>
      </c>
      <c r="J35" s="100">
        <f>Annuität_Einkommensverhältnis!B62</f>
        <v>82</v>
      </c>
    </row>
    <row r="36" spans="1:10">
      <c r="B36" t="s">
        <v>4</v>
      </c>
      <c r="C36" s="100">
        <v>1.5633333333333335</v>
      </c>
      <c r="D36">
        <v>9106</v>
      </c>
      <c r="E36" s="100">
        <f>Kreditbestand_PrivatHH!B63</f>
        <v>35.045999999999999</v>
      </c>
      <c r="F36" s="100">
        <f>IW_ZIA_Finanzierung!B15</f>
        <v>9.6</v>
      </c>
      <c r="G36" s="100">
        <f>Kredite_Einkommen_PrivHH!E39</f>
        <v>64.88</v>
      </c>
      <c r="H36" s="100">
        <f>Kreditstandards!B64</f>
        <v>0</v>
      </c>
      <c r="I36" s="100">
        <f>Kreditstandards!C64</f>
        <v>6.9</v>
      </c>
      <c r="J36" s="100">
        <f>Annuität_Einkommensverhältnis!B63</f>
        <v>81.5</v>
      </c>
    </row>
    <row r="37" spans="1:10">
      <c r="B37" t="s">
        <v>5</v>
      </c>
      <c r="C37" s="100">
        <v>1.4433333333333334</v>
      </c>
      <c r="D37">
        <v>9906</v>
      </c>
      <c r="E37" s="100">
        <f>Kreditbestand_PrivatHH!B64</f>
        <v>35.255000000000003</v>
      </c>
      <c r="F37" s="100">
        <f>IW_ZIA_Finanzierung!B16</f>
        <v>14.8</v>
      </c>
      <c r="G37" s="100">
        <f>Kredite_Einkommen_PrivHH!E40</f>
        <v>65.25</v>
      </c>
      <c r="H37" s="100">
        <f>Kreditstandards!B65</f>
        <v>-6.9</v>
      </c>
      <c r="I37" s="100">
        <f>Kreditstandards!C65</f>
        <v>3.5</v>
      </c>
      <c r="J37" s="100">
        <f>Annuität_Einkommensverhältnis!B64</f>
        <v>80.900000000000006</v>
      </c>
    </row>
    <row r="38" spans="1:10">
      <c r="B38" t="s">
        <v>6</v>
      </c>
      <c r="C38" s="100">
        <v>1.3866666666666667</v>
      </c>
      <c r="D38">
        <v>10398</v>
      </c>
      <c r="E38" s="100">
        <f>Kreditbestand_PrivatHH!B65</f>
        <v>35.287999999999997</v>
      </c>
      <c r="F38" s="100">
        <f>IW_ZIA_Finanzierung!B17</f>
        <v>9</v>
      </c>
      <c r="G38" s="100">
        <f>Kredite_Einkommen_PrivHH!E41</f>
        <v>65.39</v>
      </c>
      <c r="H38" s="100">
        <f>Kreditstandards!B66</f>
        <v>0</v>
      </c>
      <c r="I38" s="100">
        <f>Kreditstandards!C66</f>
        <v>10.3</v>
      </c>
      <c r="J38" s="100">
        <f>Annuität_Einkommensverhältnis!B65</f>
        <v>80.5</v>
      </c>
    </row>
    <row r="39" spans="1:10">
      <c r="A39">
        <v>2017</v>
      </c>
      <c r="B39" t="s">
        <v>3</v>
      </c>
      <c r="C39" s="100">
        <v>1.5599999999999998</v>
      </c>
      <c r="D39">
        <v>10378</v>
      </c>
      <c r="E39" s="100">
        <f>Kreditbestand_PrivatHH!B66</f>
        <v>35.107999999999997</v>
      </c>
      <c r="F39" s="100">
        <f>IW_ZIA_Finanzierung!B18</f>
        <v>8.6</v>
      </c>
      <c r="G39" s="100">
        <f>Kredite_Einkommen_PrivHH!E42</f>
        <v>65.099999999999994</v>
      </c>
      <c r="H39" s="100">
        <f>Kreditstandards!B67</f>
        <v>-21.4</v>
      </c>
      <c r="I39" s="100">
        <f>Kreditstandards!C67</f>
        <v>-7.1</v>
      </c>
      <c r="J39" s="100">
        <f>Annuität_Einkommensverhältnis!B66</f>
        <v>82.5</v>
      </c>
    </row>
    <row r="40" spans="1:10">
      <c r="B40" t="s">
        <v>4</v>
      </c>
      <c r="C40" s="100">
        <v>1.5966666666666667</v>
      </c>
      <c r="D40">
        <v>9604</v>
      </c>
      <c r="E40" s="100">
        <f>Kreditbestand_PrivatHH!B67</f>
        <v>35</v>
      </c>
      <c r="F40" s="100">
        <f>IW_ZIA_Finanzierung!B19</f>
        <v>4.2</v>
      </c>
      <c r="G40" s="100">
        <f>Kredite_Einkommen_PrivHH!E43</f>
        <v>65.47</v>
      </c>
      <c r="H40" s="100">
        <f>Kreditstandards!B68</f>
        <v>-25</v>
      </c>
      <c r="I40" s="100">
        <f>Kreditstandards!C68</f>
        <v>-21.4</v>
      </c>
      <c r="J40" s="100">
        <f>Annuität_Einkommensverhältnis!B67</f>
        <v>84.3</v>
      </c>
    </row>
    <row r="41" spans="1:10">
      <c r="B41" t="s">
        <v>5</v>
      </c>
      <c r="C41" s="100">
        <v>1.6066666666666667</v>
      </c>
      <c r="D41">
        <v>9440</v>
      </c>
      <c r="E41" s="100">
        <f>Kreditbestand_PrivatHH!B68</f>
        <v>35.006999999999998</v>
      </c>
      <c r="F41" s="100">
        <f>IW_ZIA_Finanzierung!B20</f>
        <v>9.8000000000000007</v>
      </c>
      <c r="G41" s="100">
        <f>Kredite_Einkommen_PrivHH!E44</f>
        <v>65.8</v>
      </c>
      <c r="H41" s="100">
        <f>Kreditstandards!B69</f>
        <v>-20</v>
      </c>
      <c r="I41" s="100">
        <f>Kreditstandards!C69</f>
        <v>-16.7</v>
      </c>
      <c r="J41" s="100">
        <f>Annuität_Einkommensverhältnis!B68</f>
        <v>85.5</v>
      </c>
    </row>
    <row r="42" spans="1:10">
      <c r="B42" t="s">
        <v>6</v>
      </c>
      <c r="C42" s="100">
        <v>1.5966666666666667</v>
      </c>
      <c r="D42">
        <v>8859</v>
      </c>
      <c r="E42" s="100">
        <f>Kreditbestand_PrivatHH!B69</f>
        <v>34.875999999999998</v>
      </c>
      <c r="F42" s="100">
        <f>IW_ZIA_Finanzierung!B21</f>
        <v>4.9000000000000004</v>
      </c>
      <c r="G42" s="100">
        <f>Kredite_Einkommen_PrivHH!E45</f>
        <v>65.94</v>
      </c>
      <c r="H42" s="100">
        <f>Kreditstandards!B70</f>
        <v>-20.7</v>
      </c>
      <c r="I42" s="100">
        <f>Kreditstandards!C70</f>
        <v>-10.3</v>
      </c>
      <c r="J42" s="100">
        <f>Annuität_Einkommensverhältnis!B69</f>
        <v>85.7</v>
      </c>
    </row>
    <row r="43" spans="1:10">
      <c r="A43">
        <v>2018</v>
      </c>
      <c r="B43" t="s">
        <v>3</v>
      </c>
      <c r="C43" s="100">
        <v>1.6233333333333333</v>
      </c>
      <c r="D43">
        <v>9500</v>
      </c>
      <c r="E43" s="100">
        <f>Kreditbestand_PrivatHH!B70</f>
        <v>35.341000000000001</v>
      </c>
      <c r="F43" s="100">
        <f>IW_ZIA_Finanzierung!B22</f>
        <v>3.8</v>
      </c>
      <c r="G43" s="100">
        <f>Kredite_Einkommen_PrivHH!E46</f>
        <v>64.84</v>
      </c>
      <c r="H43" s="100">
        <f>Kreditstandards!B71</f>
        <v>-24.1</v>
      </c>
      <c r="I43" s="100">
        <f>Kreditstandards!C71</f>
        <v>-13.8</v>
      </c>
      <c r="J43" s="100">
        <f>Annuität_Einkommensverhältnis!B70</f>
        <v>86.1</v>
      </c>
    </row>
    <row r="44" spans="1:10">
      <c r="B44" t="s">
        <v>4</v>
      </c>
      <c r="C44" s="100">
        <v>1.71</v>
      </c>
      <c r="D44">
        <v>9674</v>
      </c>
      <c r="E44" s="100">
        <f>Kreditbestand_PrivatHH!B71</f>
        <v>35.314999999999998</v>
      </c>
      <c r="F44" s="100">
        <f>IW_ZIA_Finanzierung!B23</f>
        <v>3.8</v>
      </c>
      <c r="G44" s="100">
        <f>Kredite_Einkommen_PrivHH!E47</f>
        <v>65.040000000000006</v>
      </c>
      <c r="H44" s="100">
        <f>Kreditstandards!B72</f>
        <v>-20.7</v>
      </c>
      <c r="I44" s="100">
        <f>Kreditstandards!C72</f>
        <v>-10.3</v>
      </c>
      <c r="J44" s="100">
        <f>Annuität_Einkommensverhältnis!B71</f>
        <v>88.2</v>
      </c>
    </row>
    <row r="45" spans="1:10">
      <c r="B45" t="s">
        <v>5</v>
      </c>
      <c r="C45" s="100">
        <v>1.6633333333333333</v>
      </c>
      <c r="D45">
        <v>9090</v>
      </c>
      <c r="E45" s="100">
        <f>Kreditbestand_PrivatHH!B72</f>
        <v>35.845999999999997</v>
      </c>
      <c r="F45" s="100">
        <f>IW_ZIA_Finanzierung!B24</f>
        <v>4.9000000000000004</v>
      </c>
      <c r="G45" s="100">
        <f>Kredite_Einkommen_PrivHH!E48</f>
        <v>65.33</v>
      </c>
      <c r="H45" s="100">
        <f>Kreditstandards!B73</f>
        <v>-17.2</v>
      </c>
      <c r="I45" s="100">
        <f>Kreditstandards!C73</f>
        <v>-3.5</v>
      </c>
      <c r="J45" s="100">
        <f>Annuität_Einkommensverhältnis!B72</f>
        <v>90.1</v>
      </c>
    </row>
    <row r="46" spans="1:10">
      <c r="B46" t="s">
        <v>6</v>
      </c>
      <c r="C46" s="100">
        <v>1.66</v>
      </c>
      <c r="D46">
        <v>8853</v>
      </c>
      <c r="E46" s="100">
        <f>Kreditbestand_PrivatHH!B73</f>
        <v>35.691000000000003</v>
      </c>
      <c r="F46" s="100">
        <f>IW_ZIA_Finanzierung!B25</f>
        <v>5.9</v>
      </c>
      <c r="G46" s="100">
        <f>Kredite_Einkommen_PrivHH!E49</f>
        <v>65.38</v>
      </c>
      <c r="H46" s="100">
        <f>Kreditstandards!B74</f>
        <v>-13.8</v>
      </c>
      <c r="I46" s="100">
        <f>Kreditstandards!C74</f>
        <v>-10.3</v>
      </c>
      <c r="J46" s="100">
        <f>Annuität_Einkommensverhältnis!B73</f>
        <v>90.3</v>
      </c>
    </row>
    <row r="47" spans="1:10">
      <c r="A47">
        <v>2019</v>
      </c>
      <c r="B47" t="s">
        <v>3</v>
      </c>
      <c r="C47" s="100">
        <v>1.5733333333333333</v>
      </c>
      <c r="D47">
        <v>8829</v>
      </c>
      <c r="E47" s="100">
        <f>Kreditbestand_PrivatHH!B74</f>
        <v>35.822000000000003</v>
      </c>
      <c r="F47" s="100">
        <f>IW_ZIA_Finanzierung!B26</f>
        <v>6.4</v>
      </c>
      <c r="G47" s="100">
        <f>Kredite_Einkommen_PrivHH!E50</f>
        <v>65.62</v>
      </c>
      <c r="H47" s="100">
        <f>Kreditstandards!B75</f>
        <v>-17.2</v>
      </c>
      <c r="I47" s="100">
        <f>Kreditstandards!C75</f>
        <v>3.5</v>
      </c>
      <c r="J47" s="100">
        <f>Annuität_Einkommensverhältnis!B74</f>
        <v>89.9</v>
      </c>
    </row>
    <row r="48" spans="1:10">
      <c r="B48" t="s">
        <v>4</v>
      </c>
      <c r="C48" s="100">
        <v>1.4033333333333333</v>
      </c>
      <c r="D48">
        <v>9319</v>
      </c>
      <c r="E48" s="100">
        <f>Kreditbestand_PrivatHH!B75</f>
        <v>36.171999999999997</v>
      </c>
      <c r="F48" s="100">
        <f>IW_ZIA_Finanzierung!B27</f>
        <v>9.6</v>
      </c>
      <c r="G48" s="100">
        <f>Kredite_Einkommen_PrivHH!E51</f>
        <v>66.31</v>
      </c>
      <c r="H48" s="100">
        <f>Kreditstandards!B76</f>
        <v>-3.5</v>
      </c>
      <c r="I48" s="100">
        <f>Kreditstandards!C76</f>
        <v>6.9</v>
      </c>
      <c r="J48" s="100">
        <f>Annuität_Einkommensverhältnis!B75</f>
        <v>89.1</v>
      </c>
    </row>
    <row r="49" spans="1:10">
      <c r="B49" t="s">
        <v>5</v>
      </c>
      <c r="C49" s="100">
        <v>1.1833333333333333</v>
      </c>
      <c r="D49">
        <v>9272</v>
      </c>
      <c r="E49" s="100">
        <f>Kreditbestand_PrivatHH!B76</f>
        <v>36.378999999999998</v>
      </c>
      <c r="F49" s="100">
        <f>IW_ZIA_Finanzierung!B28</f>
        <v>28.9</v>
      </c>
      <c r="G49" s="100">
        <f>Kredite_Einkommen_PrivHH!E52</f>
        <v>66.84</v>
      </c>
      <c r="H49" s="100">
        <f>Kreditstandards!B77</f>
        <v>17.2</v>
      </c>
      <c r="I49" s="100">
        <f>Kreditstandards!C77</f>
        <v>27.6</v>
      </c>
      <c r="J49" s="100">
        <f>Annuität_Einkommensverhältnis!B76</f>
        <v>87.4</v>
      </c>
    </row>
    <row r="50" spans="1:10">
      <c r="B50" t="s">
        <v>6</v>
      </c>
      <c r="C50" s="100">
        <v>1.0533333333333335</v>
      </c>
      <c r="D50">
        <v>8864</v>
      </c>
      <c r="E50" s="100">
        <f>Kreditbestand_PrivatHH!B77</f>
        <v>36.558999999999997</v>
      </c>
      <c r="F50" s="100">
        <f>IW_ZIA_Finanzierung!B29</f>
        <v>6.9</v>
      </c>
      <c r="G50" s="100">
        <f>Kredite_Einkommen_PrivHH!E53</f>
        <v>67.459999999999994</v>
      </c>
      <c r="H50" s="100">
        <f>Kreditstandards!B78</f>
        <v>3.5</v>
      </c>
      <c r="I50" s="100">
        <f>Kreditstandards!C78</f>
        <v>6.9</v>
      </c>
      <c r="J50" s="100">
        <f>Annuität_Einkommensverhältnis!B77</f>
        <v>86.8</v>
      </c>
    </row>
    <row r="51" spans="1:10">
      <c r="A51">
        <v>2020</v>
      </c>
      <c r="B51" t="s">
        <v>3</v>
      </c>
      <c r="C51" s="100">
        <v>1.03</v>
      </c>
      <c r="D51">
        <v>9588</v>
      </c>
      <c r="E51" s="100">
        <f>Kreditbestand_PrivatHH!B78</f>
        <v>37.548000000000002</v>
      </c>
      <c r="F51" s="100">
        <f>IW_ZIA_Finanzierung!B30</f>
        <v>16.100000000000001</v>
      </c>
      <c r="G51" s="100">
        <f>Kredite_Einkommen_PrivHH!E54</f>
        <v>67.45</v>
      </c>
      <c r="H51" s="100">
        <f>Kreditstandards!B79</f>
        <v>13.8</v>
      </c>
      <c r="I51" s="100">
        <f>Kreditstandards!C79</f>
        <v>10.3</v>
      </c>
      <c r="J51" s="100">
        <f>Annuität_Einkommensverhältnis!B78</f>
        <v>86.3</v>
      </c>
    </row>
    <row r="52" spans="1:10">
      <c r="B52" t="s">
        <v>4</v>
      </c>
      <c r="C52" s="100">
        <v>1.06</v>
      </c>
      <c r="D52">
        <v>10315</v>
      </c>
      <c r="E52" s="100">
        <f>Kreditbestand_PrivatHH!B79</f>
        <v>41.536000000000001</v>
      </c>
      <c r="F52" s="100">
        <f>IW_ZIA_Finanzierung!B31</f>
        <v>8.02</v>
      </c>
      <c r="G52" s="100">
        <f>Kredite_Einkommen_PrivHH!E55</f>
        <v>68.680000000000007</v>
      </c>
      <c r="H52" s="100">
        <f>Kreditstandards!B80</f>
        <v>0</v>
      </c>
      <c r="I52" s="100">
        <f>Kreditstandards!C80</f>
        <v>7.1</v>
      </c>
      <c r="J52" s="100">
        <f>Annuität_Einkommensverhältnis!B79</f>
        <v>90</v>
      </c>
    </row>
    <row r="53" spans="1:10">
      <c r="B53" t="s">
        <v>5</v>
      </c>
      <c r="C53" s="100">
        <v>1.01</v>
      </c>
      <c r="D53">
        <v>9959</v>
      </c>
      <c r="E53" s="100">
        <f>Kreditbestand_PrivatHH!B80</f>
        <v>39.250999999999998</v>
      </c>
      <c r="F53" s="100">
        <f>IW_ZIA_Finanzierung!B32</f>
        <v>4.3899999999999997</v>
      </c>
      <c r="G53" s="100">
        <f>Kredite_Einkommen_PrivHH!E56</f>
        <v>70.05</v>
      </c>
      <c r="H53" s="100">
        <f>Kreditstandards!B81</f>
        <v>3.6</v>
      </c>
      <c r="I53" s="100">
        <f>Kreditstandards!C81</f>
        <v>10.7</v>
      </c>
      <c r="J53" s="100">
        <f>Annuität_Einkommensverhältnis!B80</f>
        <v>89.4</v>
      </c>
    </row>
    <row r="54" spans="1:10">
      <c r="B54" t="s">
        <v>6</v>
      </c>
      <c r="C54" s="100">
        <v>0.97000000000000008</v>
      </c>
      <c r="D54">
        <v>9776</v>
      </c>
      <c r="E54" s="100">
        <f>Kreditbestand_PrivatHH!B81</f>
        <v>39.329000000000001</v>
      </c>
      <c r="F54" s="100">
        <f>IW_ZIA_Finanzierung!B33</f>
        <v>11.79</v>
      </c>
      <c r="G54" s="100">
        <f>Kredite_Einkommen_PrivHH!E57</f>
        <v>71.16</v>
      </c>
      <c r="H54" s="100">
        <f>Kreditstandards!B82</f>
        <v>7.1</v>
      </c>
      <c r="I54" s="100">
        <f>Kreditstandards!C82</f>
        <v>10.7</v>
      </c>
      <c r="J54" s="100">
        <f>Annuität_Einkommensverhältnis!B81</f>
        <v>91</v>
      </c>
    </row>
    <row r="55" spans="1:10">
      <c r="A55">
        <v>2021</v>
      </c>
      <c r="B55" t="s">
        <v>3</v>
      </c>
      <c r="C55" s="100">
        <v>0.96</v>
      </c>
      <c r="D55">
        <v>11043</v>
      </c>
      <c r="E55" s="100">
        <f>Kreditbestand_PrivatHH!B82</f>
        <v>39.950000000000003</v>
      </c>
      <c r="F55" s="100">
        <f>IW_ZIA_Finanzierung!B34</f>
        <v>1.89</v>
      </c>
      <c r="G55" s="100">
        <f>Kredite_Einkommen_PrivHH!E58</f>
        <v>71.81</v>
      </c>
      <c r="H55" s="100">
        <f>Kreditstandards!B83</f>
        <v>3.6</v>
      </c>
      <c r="I55" s="100">
        <f>Kreditstandards!C83</f>
        <v>7.1</v>
      </c>
      <c r="J55" s="100">
        <f>Annuität_Einkommensverhältnis!B82</f>
        <v>93.5</v>
      </c>
    </row>
    <row r="56" spans="1:10">
      <c r="B56" t="s">
        <v>4</v>
      </c>
      <c r="C56" s="100">
        <v>1.0233333333333332</v>
      </c>
      <c r="D56">
        <v>11643</v>
      </c>
      <c r="E56" s="100">
        <f>Kreditbestand_PrivatHH!B83</f>
        <v>39.728000000000002</v>
      </c>
      <c r="F56" s="100">
        <f>IW_ZIA_Finanzierung!B35</f>
        <v>2.4900000000000002</v>
      </c>
      <c r="G56" s="100">
        <f>Kredite_Einkommen_PrivHH!E59</f>
        <v>72.31</v>
      </c>
      <c r="H56" s="100">
        <f>Kreditstandards!B84</f>
        <v>-7.1</v>
      </c>
      <c r="I56" s="100">
        <f>Kreditstandards!C84</f>
        <v>0</v>
      </c>
      <c r="J56" s="100">
        <f>Annuität_Einkommensverhältnis!B83</f>
        <v>95.8</v>
      </c>
    </row>
    <row r="57" spans="1:10">
      <c r="B57" t="s">
        <v>5</v>
      </c>
      <c r="C57" s="100">
        <v>1.0466666666666669</v>
      </c>
      <c r="D57">
        <v>10647</v>
      </c>
      <c r="E57" s="100">
        <f>Kreditbestand_PrivatHH!B84</f>
        <v>39.389000000000003</v>
      </c>
      <c r="F57" s="100">
        <f>IW_ZIA_Finanzierung!B36</f>
        <v>3.5</v>
      </c>
      <c r="G57" s="100">
        <f>Kredite_Einkommen_PrivHH!E60</f>
        <v>73.42</v>
      </c>
      <c r="H57" s="100">
        <f>Kreditstandards!B85</f>
        <v>7.1</v>
      </c>
      <c r="I57" s="100">
        <f>Kreditstandards!C85</f>
        <v>7.1</v>
      </c>
      <c r="J57" s="100">
        <f>Annuität_Einkommensverhältnis!B84</f>
        <v>100.3</v>
      </c>
    </row>
    <row r="58" spans="1:10">
      <c r="B58" t="s">
        <v>6</v>
      </c>
      <c r="C58" s="100">
        <v>1.0633333333333335</v>
      </c>
      <c r="D58">
        <v>11023</v>
      </c>
      <c r="E58" s="100">
        <f>Kreditbestand_PrivatHH!B85</f>
        <v>39.576999999999998</v>
      </c>
      <c r="F58" s="100">
        <f>IW_ZIA_Finanzierung!B37</f>
        <v>3.45</v>
      </c>
      <c r="G58" s="100">
        <f>Kredite_Einkommen_PrivHH!E61</f>
        <v>74.010000000000005</v>
      </c>
      <c r="H58" s="100">
        <f>Kreditstandards!B86</f>
        <v>-10.7</v>
      </c>
      <c r="I58" s="100">
        <f>Kreditstandards!C86</f>
        <v>-3.6</v>
      </c>
      <c r="J58" s="100">
        <f>Annuität_Einkommensverhältnis!B85</f>
        <v>102</v>
      </c>
    </row>
    <row r="59" spans="1:10">
      <c r="A59">
        <v>2022</v>
      </c>
      <c r="B59" t="s">
        <v>3</v>
      </c>
      <c r="C59" s="100">
        <v>1.2766666666666666</v>
      </c>
      <c r="D59">
        <v>14090</v>
      </c>
      <c r="E59" s="100">
        <f>Kreditbestand_PrivatHH!B86</f>
        <v>39.328000000000003</v>
      </c>
      <c r="F59" s="100">
        <f>IW_ZIA_Finanzierung!B38</f>
        <v>2.5099999999999998</v>
      </c>
      <c r="G59" s="100">
        <f>Kredite_Einkommen_PrivHH!E62</f>
        <v>74</v>
      </c>
      <c r="H59" s="100">
        <f>Kreditstandards!B87</f>
        <v>0</v>
      </c>
      <c r="I59" s="100">
        <f>Kreditstandards!C87</f>
        <v>7.1</v>
      </c>
      <c r="J59" s="100">
        <f>Annuität_Einkommensverhältnis!B86</f>
        <v>104.4</v>
      </c>
    </row>
    <row r="60" spans="1:10">
      <c r="B60" t="s">
        <v>4</v>
      </c>
      <c r="C60" s="100">
        <v>2.0966666666666667</v>
      </c>
      <c r="D60">
        <v>13761</v>
      </c>
      <c r="E60" s="100">
        <f>Kreditbestand_PrivatHH!B87</f>
        <v>39.521999999999998</v>
      </c>
      <c r="F60" s="100">
        <f>IW_ZIA_Finanzierung!B39</f>
        <v>2.31</v>
      </c>
      <c r="G60" s="100">
        <f>Kredite_Einkommen_PrivHH!E63</f>
        <v>74.069999999999993</v>
      </c>
      <c r="H60" s="100">
        <f>Kreditstandards!B88</f>
        <v>21.4</v>
      </c>
      <c r="I60" s="100">
        <f>Kreditstandards!C88</f>
        <v>25</v>
      </c>
      <c r="J60" s="100">
        <f>Annuität_Einkommensverhältnis!B87</f>
        <v>117.8</v>
      </c>
    </row>
    <row r="61" spans="1:10">
      <c r="B61" t="s">
        <v>5</v>
      </c>
      <c r="C61" s="100">
        <v>2.7166666666666668</v>
      </c>
      <c r="D61">
        <v>9734</v>
      </c>
      <c r="E61" s="100">
        <f>Kreditbestand_PrivatHH!B88</f>
        <v>39.659999999999997</v>
      </c>
      <c r="F61" s="100">
        <f>IW_ZIA_Finanzierung!B40</f>
        <v>3</v>
      </c>
      <c r="G61" s="100">
        <f>Kredite_Einkommen_PrivHH!E64</f>
        <v>73.27</v>
      </c>
      <c r="H61" s="100">
        <f>Kreditstandards!B89</f>
        <v>21.4</v>
      </c>
      <c r="I61" s="100">
        <f>Kreditstandards!C89</f>
        <v>25</v>
      </c>
      <c r="J61" s="100">
        <f>Annuität_Einkommensverhältnis!B88</f>
        <v>126.2</v>
      </c>
    </row>
    <row r="62" spans="1:10">
      <c r="B62" t="s">
        <v>6</v>
      </c>
      <c r="C62" s="100">
        <v>3.293333333333333</v>
      </c>
      <c r="D62">
        <v>7097</v>
      </c>
      <c r="E62" s="100">
        <f>Kreditbestand_PrivatHH!B89</f>
        <v>38.384999999999998</v>
      </c>
      <c r="F62" s="100">
        <f>IW_ZIA_Finanzierung!B41</f>
        <v>3.8</v>
      </c>
      <c r="G62" s="100">
        <f>Kredite_Einkommen_PrivHH!E65</f>
        <v>72.28</v>
      </c>
      <c r="H62" s="100">
        <f>Kreditstandards!B90</f>
        <v>14.3</v>
      </c>
      <c r="I62" s="100">
        <f>Kreditstandards!C90</f>
        <v>21.4</v>
      </c>
      <c r="J62" s="100">
        <f>Annuität_Einkommensverhältnis!B89</f>
        <v>132.69999999999999</v>
      </c>
    </row>
    <row r="63" spans="1:10">
      <c r="A63">
        <v>2023</v>
      </c>
      <c r="B63" t="s">
        <v>3</v>
      </c>
      <c r="C63" s="100">
        <v>3.4766666666666666</v>
      </c>
      <c r="D63">
        <v>6584</v>
      </c>
      <c r="E63" s="100">
        <f>Kreditbestand_PrivatHH!B90</f>
        <v>37.957999999999998</v>
      </c>
      <c r="F63" s="100">
        <f>IW_ZIA_Finanzierung!B42</f>
        <v>3.1</v>
      </c>
      <c r="G63" s="100">
        <f>Kredite_Einkommen_PrivHH!E66</f>
        <v>71.069999999999993</v>
      </c>
      <c r="H63" s="100">
        <f>Kreditstandards!B91</f>
        <v>-28.6</v>
      </c>
      <c r="I63" s="100">
        <f>Kreditstandards!C91</f>
        <v>-14.3</v>
      </c>
      <c r="J63" s="100" t="e">
        <f>Annuität_Einkommensverhältnis!#REF!</f>
        <v>#REF!</v>
      </c>
    </row>
    <row r="64" spans="1:10">
      <c r="B64" t="s">
        <v>4</v>
      </c>
      <c r="C64" s="100">
        <v>3.5966666666666662</v>
      </c>
      <c r="D64">
        <v>6680</v>
      </c>
      <c r="E64" s="100">
        <f>Kreditbestand_PrivatHH!B91</f>
        <v>37.673000000000002</v>
      </c>
      <c r="F64" s="100">
        <f>IW_ZIA_Finanzierung!B43</f>
        <v>4.9000000000000004</v>
      </c>
      <c r="G64" s="100">
        <f>Kredite_Einkommen_PrivHH!E67</f>
        <v>69.900000000000006</v>
      </c>
      <c r="H64" s="100">
        <f>Kreditstandards!B92</f>
        <v>3.6</v>
      </c>
      <c r="I64" s="100">
        <f>Kreditstandards!C92</f>
        <v>7.1</v>
      </c>
      <c r="J64" s="100">
        <f>Annuität_Einkommensverhältnis!B90</f>
        <v>130.80000000000001</v>
      </c>
    </row>
    <row r="65" spans="1:10">
      <c r="B65" t="s">
        <v>5</v>
      </c>
      <c r="C65" s="100">
        <v>3.7133333333333329</v>
      </c>
      <c r="D65">
        <v>6875</v>
      </c>
      <c r="E65" s="100">
        <f>Kreditbestand_PrivatHH!B92</f>
        <v>37.329000000000001</v>
      </c>
      <c r="F65" s="100">
        <f>IW_ZIA_Finanzierung!B44</f>
        <v>8.1</v>
      </c>
      <c r="G65" s="100">
        <f>Kredite_Einkommen_PrivHH!E68</f>
        <v>69.17</v>
      </c>
      <c r="H65" s="100">
        <f>Kreditstandards!B93</f>
        <v>-7.1</v>
      </c>
      <c r="I65" s="100">
        <f>Kreditstandards!C93</f>
        <v>14.3</v>
      </c>
      <c r="J65" s="100">
        <f>Annuität_Einkommensverhältnis!B91</f>
        <v>128.69999999999999</v>
      </c>
    </row>
    <row r="66" spans="1:10">
      <c r="B66" t="s">
        <v>6</v>
      </c>
      <c r="C66" s="100">
        <v>3.7533333333333334</v>
      </c>
      <c r="D66">
        <v>6440</v>
      </c>
      <c r="E66" s="100">
        <f>Kreditbestand_PrivatHH!B93</f>
        <v>36.988999999999997</v>
      </c>
      <c r="F66" s="100">
        <f>IW_ZIA_Finanzierung!B45</f>
        <v>13.1</v>
      </c>
      <c r="G66" s="100">
        <f>Kredite_Einkommen_PrivHH!E69</f>
        <v>68.540000000000006</v>
      </c>
      <c r="H66" s="100">
        <f>Kreditstandards!B94</f>
        <v>-7.1</v>
      </c>
      <c r="I66" s="100">
        <f>Kreditstandards!C94</f>
        <v>0</v>
      </c>
      <c r="J66" s="100">
        <f>Annuität_Einkommensverhältnis!B92</f>
        <v>127.9</v>
      </c>
    </row>
    <row r="67" spans="1:10">
      <c r="A67">
        <v>2024</v>
      </c>
      <c r="B67" t="s">
        <v>3</v>
      </c>
      <c r="C67" s="100">
        <v>3.4333333333333336</v>
      </c>
      <c r="D67">
        <v>7266</v>
      </c>
      <c r="E67" s="100">
        <f>Kreditbestand_PrivatHH!B94</f>
        <v>36.957999999999998</v>
      </c>
      <c r="F67" s="100">
        <f>IW_ZIA_Finanzierung!B46</f>
        <v>27.6</v>
      </c>
      <c r="G67" s="100"/>
      <c r="H67" s="100">
        <f>Kreditstandards!B95</f>
        <v>-3.6</v>
      </c>
      <c r="I67" s="100">
        <f>Kreditstandards!C95</f>
        <v>3.6</v>
      </c>
      <c r="J67" s="100">
        <f>Annuität_Einkommensverhältnis!B93</f>
        <v>125.8</v>
      </c>
    </row>
    <row r="68" spans="1:10">
      <c r="B68" t="s">
        <v>4</v>
      </c>
      <c r="C68" s="100">
        <v>3.5</v>
      </c>
      <c r="D68">
        <v>8030</v>
      </c>
      <c r="E68" s="100"/>
      <c r="F68" s="100">
        <f>IW_ZIA_Finanzierung!B47</f>
        <v>29</v>
      </c>
      <c r="G68" s="100"/>
      <c r="H68" s="100"/>
      <c r="I68" s="100"/>
      <c r="J68" s="100"/>
    </row>
    <row r="69" spans="1:10">
      <c r="B69" t="s">
        <v>5</v>
      </c>
      <c r="C69" s="100">
        <v>3.53</v>
      </c>
    </row>
    <row r="70" spans="1:10">
      <c r="B70" t="s">
        <v>6</v>
      </c>
    </row>
    <row r="71" spans="1:10">
      <c r="C71" s="1" t="s">
        <v>1744</v>
      </c>
      <c r="D71" s="1"/>
      <c r="E71" s="1"/>
    </row>
    <row r="72" spans="1:10">
      <c r="B72" s="1" t="s">
        <v>704</v>
      </c>
      <c r="C72" s="244">
        <f>C69/C68-1</f>
        <v>8.5714285714284522E-3</v>
      </c>
      <c r="D72" s="244">
        <f>D68/D67-1</f>
        <v>0.10514726121662532</v>
      </c>
      <c r="E72" s="244">
        <f>E67/E66-1</f>
        <v>-8.3808699883747284E-4</v>
      </c>
      <c r="F72" s="244">
        <f t="shared" ref="F72" si="0">F68/F67-1</f>
        <v>5.0724637681159424E-2</v>
      </c>
      <c r="G72" s="244">
        <f>G67/G66-1</f>
        <v>-1</v>
      </c>
      <c r="H72" s="244">
        <f>H67/H66-1</f>
        <v>-0.49295774647887325</v>
      </c>
      <c r="I72" s="244" t="e">
        <f>I67/I66-1</f>
        <v>#DIV/0!</v>
      </c>
      <c r="J72" s="244">
        <f>J67/J66-1</f>
        <v>-1.6419077404222104E-2</v>
      </c>
    </row>
    <row r="73" spans="1:10">
      <c r="B73" s="1" t="s">
        <v>1615</v>
      </c>
      <c r="C73" s="244">
        <f>C69/C65-1</f>
        <v>-4.9371633752244071E-2</v>
      </c>
      <c r="D73" s="244">
        <f>D68/D64-1</f>
        <v>0.2020958083832336</v>
      </c>
      <c r="E73" s="244">
        <f>E67/E63-1</f>
        <v>-2.6344907529374573E-2</v>
      </c>
      <c r="F73" s="244">
        <f t="shared" ref="F73" si="1">F68/F64-1</f>
        <v>4.9183673469387754</v>
      </c>
      <c r="G73" s="244">
        <f>G67/G63-1</f>
        <v>-1</v>
      </c>
      <c r="H73" s="244">
        <f>H67/H63-1</f>
        <v>-0.87412587412587417</v>
      </c>
      <c r="I73" s="244">
        <f>I67/I63-1</f>
        <v>-1.2517482517482517</v>
      </c>
      <c r="J73" s="244" t="e">
        <f>J67/J63-1</f>
        <v>#REF!</v>
      </c>
    </row>
    <row r="74" spans="1:10">
      <c r="B74" s="1" t="s">
        <v>1616</v>
      </c>
      <c r="C74" s="245">
        <f>(C69- AVERAGE(C13:C59))/_xlfn.STDEV.P(C13:C59)</f>
        <v>1.6318368251903443</v>
      </c>
      <c r="D74" s="245">
        <f>(D68- AVERAGE(D13:D59))/_xlfn.STDEV.P(D13:D59)</f>
        <v>-1.7327622696903262</v>
      </c>
      <c r="E74" s="245">
        <f>(E67- AVERAGE(E13:E59))/_xlfn.STDEV.P(E13:E59)</f>
        <v>0.37206350209117123</v>
      </c>
      <c r="F74" s="245">
        <f t="shared" ref="F74" si="2">(F68- AVERAGE(F13:F59))/_xlfn.STDEV.P(F13:F59)</f>
        <v>2.5390204067393607</v>
      </c>
      <c r="G74" s="245">
        <f>(G67- AVERAGE(G13:G59))/_xlfn.STDEV.P(G13:G59)</f>
        <v>-24.874891362292395</v>
      </c>
      <c r="H74" s="245">
        <f>(H67- AVERAGE(H13:H59))/_xlfn.STDEV.P(H13:H59)</f>
        <v>0.36244289067068991</v>
      </c>
      <c r="I74" s="245">
        <f>(I67- AVERAGE(I13:I59))/_xlfn.STDEV.P(I13:I59)</f>
        <v>0.14298372645343438</v>
      </c>
      <c r="J74" s="245">
        <f>(J67- AVERAGE(J13:J59))/_xlfn.STDEV.P(J13:J59)</f>
        <v>5.7417695865978464</v>
      </c>
    </row>
    <row r="75" spans="1:10">
      <c r="B75" s="1" t="s">
        <v>1617</v>
      </c>
      <c r="C75" s="245">
        <f>(C69- AVERAGE(C60:C68))/_xlfn.STDEV.P(C60:C68)</f>
        <v>0.47720686516419775</v>
      </c>
      <c r="D75" s="245">
        <f>(D68- AVERAGE(D60:D67))/_xlfn.STDEV.P(D60:D67)</f>
        <v>-1.0385945000573066E-2</v>
      </c>
      <c r="E75" s="245">
        <f>(E67- AVERAGE(E60:E66))/_xlfn.STDEV.P(E60:E66)</f>
        <v>-1.3087981894166858</v>
      </c>
      <c r="F75" s="245">
        <f t="shared" ref="F75" si="3">(F68- AVERAGE(F60:F67))/_xlfn.STDEV.P(F60:F67)</f>
        <v>2.5791863064352976</v>
      </c>
      <c r="G75" s="245">
        <f>(G67- AVERAGE(G60:G66))/_xlfn.STDEV.P(G60:G66)</f>
        <v>-36.524249307652319</v>
      </c>
      <c r="H75" s="245">
        <f>(H67- AVERAGE(H60:H66))/_xlfn.STDEV.P(H60:H66)</f>
        <v>-0.36368213201894067</v>
      </c>
      <c r="I75" s="245">
        <f>(I67- AVERAGE(I60:I66))/_xlfn.STDEV.P(I60:I66)</f>
        <v>-0.56154439268803558</v>
      </c>
      <c r="J75" s="245" t="e">
        <f>(J67- AVERAGE(J60:J66))/_xlfn.STDEV.P(J60:J66)</f>
        <v>#REF!</v>
      </c>
    </row>
  </sheetData>
  <hyperlinks>
    <hyperlink ref="C10" location="'Hypothekenzinssätze-Kreditvolum'!A1" display="Effektivzinssatz (bis 10 Jahre laufzeit)" xr:uid="{2E737BE0-8584-41CA-B027-D25C396950BC}"/>
    <hyperlink ref="E10" location="Wohnkredite_Privathh!A1" display="Kreditbestand" xr:uid="{861DF344-F02D-4AFE-8D9A-D4F499477A9F}"/>
    <hyperlink ref="F10" location="IW_ZIA_Finanzierung!A1" display="Zinserwartung" xr:uid="{8C562CDE-07E9-4BA5-86D0-DB9B3DACD468}"/>
    <hyperlink ref="G10" location="Kredite_Einkommen_PrivHH!A1" display="Kredite_Einkommen Haushalte" xr:uid="{B905EDF7-DD2E-4B9C-8BA0-EBB5CDF204A6}"/>
    <hyperlink ref="J10" location="Annuität_Einkommensverhältnis!A1" display="Annuität_Einkommensverhältnis" xr:uid="{99319D05-BDA7-408A-B2B8-A436A61D6F0B}"/>
    <hyperlink ref="D10" location="'Hypothekenzinssätze-Kreditvolum'!A1" display="Neugeschäftsvolumen" xr:uid="{1E8F899D-FCFA-41CA-9AA2-D14AF59F423C}"/>
    <hyperlink ref="H10" location="Kreditstandards!A1" display="Durchschnittliche Kredite" xr:uid="{CEB8CD99-71FF-40E0-B6B2-184DDB0F2635}"/>
    <hyperlink ref="I10" location="Kreditstandards!A1" display="Risikoreiche Kredite" xr:uid="{E5CE2E0C-E3B6-4BF2-ADA0-F577EAE256F6}"/>
  </hyperlink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1F248-86E9-49D1-BE41-A2B304AF0B63}">
  <dimension ref="A1:AK79"/>
  <sheetViews>
    <sheetView topLeftCell="C1" zoomScale="55" zoomScaleNormal="55" workbookViewId="0">
      <selection activeCell="AE78" sqref="AE78"/>
    </sheetView>
  </sheetViews>
  <sheetFormatPr baseColWidth="10" defaultRowHeight="14.5"/>
  <cols>
    <col min="1" max="1" width="17.7265625" customWidth="1"/>
    <col min="5" max="5" width="12.453125" bestFit="1" customWidth="1"/>
    <col min="6" max="6" width="12" customWidth="1"/>
    <col min="32" max="32" width="23" customWidth="1"/>
    <col min="33" max="33" width="21.54296875" customWidth="1"/>
  </cols>
  <sheetData>
    <row r="1" spans="1:37">
      <c r="A1" s="63" t="s">
        <v>1727</v>
      </c>
      <c r="B1" s="57"/>
      <c r="C1" s="57"/>
      <c r="D1" s="57"/>
      <c r="E1" s="73" t="s">
        <v>1730</v>
      </c>
      <c r="F1" s="4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8"/>
    </row>
    <row r="2" spans="1:37">
      <c r="A2" t="s">
        <v>1543</v>
      </c>
      <c r="B2" s="47"/>
      <c r="C2" s="47"/>
      <c r="D2" s="47"/>
      <c r="E2" s="47"/>
      <c r="F2" s="47"/>
      <c r="G2" s="48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53"/>
    </row>
    <row r="3" spans="1:37">
      <c r="A3" t="s">
        <v>1544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53"/>
    </row>
    <row r="4" spans="1:37">
      <c r="A4" s="62" t="s">
        <v>703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5"/>
    </row>
    <row r="6" spans="1:37">
      <c r="A6" s="1" t="s">
        <v>1729</v>
      </c>
    </row>
    <row r="7" spans="1:37" s="1" customFormat="1">
      <c r="C7" s="1" t="s">
        <v>1700</v>
      </c>
      <c r="G7" s="1" t="s">
        <v>1688</v>
      </c>
      <c r="K7" s="1" t="s">
        <v>1792</v>
      </c>
      <c r="S7" s="1" t="s">
        <v>198</v>
      </c>
      <c r="Y7" s="1" t="s">
        <v>1696</v>
      </c>
      <c r="AF7" s="1" t="s">
        <v>1699</v>
      </c>
      <c r="AG7" s="1" t="s">
        <v>1545</v>
      </c>
      <c r="AI7" s="1" t="s">
        <v>1734</v>
      </c>
    </row>
    <row r="8" spans="1:37">
      <c r="C8" s="85" t="s">
        <v>492</v>
      </c>
      <c r="D8" s="85" t="s">
        <v>1687</v>
      </c>
      <c r="E8" s="85" t="s">
        <v>899</v>
      </c>
      <c r="F8" s="85" t="s">
        <v>1733</v>
      </c>
      <c r="G8" s="85" t="s">
        <v>1701</v>
      </c>
      <c r="H8" s="85" t="s">
        <v>1689</v>
      </c>
      <c r="I8" t="s">
        <v>1738</v>
      </c>
      <c r="J8" t="s">
        <v>1739</v>
      </c>
      <c r="K8" s="85" t="s">
        <v>1690</v>
      </c>
      <c r="L8" s="85" t="s">
        <v>1740</v>
      </c>
      <c r="M8" s="85" t="s">
        <v>1732</v>
      </c>
      <c r="N8" s="85" t="s">
        <v>1692</v>
      </c>
      <c r="O8" s="85" t="s">
        <v>1691</v>
      </c>
      <c r="P8" t="s">
        <v>1741</v>
      </c>
      <c r="Q8" t="s">
        <v>1742</v>
      </c>
      <c r="R8" t="s">
        <v>1743</v>
      </c>
      <c r="S8" s="85" t="s">
        <v>1693</v>
      </c>
      <c r="T8" s="85" t="s">
        <v>1694</v>
      </c>
      <c r="U8" s="85" t="s">
        <v>1695</v>
      </c>
      <c r="V8" s="85" t="s">
        <v>884</v>
      </c>
      <c r="W8" s="85" t="s">
        <v>1664</v>
      </c>
      <c r="X8" s="85" t="s">
        <v>185</v>
      </c>
      <c r="Y8" s="85" t="s">
        <v>707</v>
      </c>
      <c r="Z8" s="85" t="s">
        <v>205</v>
      </c>
      <c r="AA8" s="85" t="s">
        <v>206</v>
      </c>
      <c r="AB8" s="85" t="s">
        <v>207</v>
      </c>
      <c r="AC8" s="85" t="s">
        <v>208</v>
      </c>
      <c r="AD8" s="85" t="s">
        <v>1697</v>
      </c>
      <c r="AE8" s="85" t="s">
        <v>1698</v>
      </c>
      <c r="AF8" s="85" t="s">
        <v>1731</v>
      </c>
      <c r="AG8" s="85" t="s">
        <v>1772</v>
      </c>
      <c r="AH8" s="85" t="s">
        <v>1771</v>
      </c>
      <c r="AI8" t="s">
        <v>1735</v>
      </c>
      <c r="AJ8" t="s">
        <v>1736</v>
      </c>
      <c r="AK8" t="s">
        <v>1737</v>
      </c>
    </row>
    <row r="9" spans="1:37">
      <c r="A9">
        <v>2010</v>
      </c>
      <c r="B9" t="s">
        <v>3</v>
      </c>
      <c r="C9">
        <f>Baugenehmigungen!F9</f>
        <v>39477</v>
      </c>
      <c r="D9">
        <v>39958</v>
      </c>
      <c r="E9" s="44">
        <v>87.666666666666671</v>
      </c>
      <c r="F9" s="100">
        <f>E9/$E$9</f>
        <v>1</v>
      </c>
      <c r="M9">
        <f>Baukosten_Wohngebäude!C52</f>
        <v>79.3</v>
      </c>
      <c r="N9">
        <f>Baukosten_Wohngebäude!D52</f>
        <v>75.400000000000006</v>
      </c>
      <c r="O9">
        <f>Baukosten_Wohngebäude!E52</f>
        <v>86</v>
      </c>
      <c r="P9" s="44">
        <f>M9/F9</f>
        <v>79.3</v>
      </c>
      <c r="Q9" s="44">
        <f>N9/F9</f>
        <v>75.400000000000006</v>
      </c>
      <c r="R9" s="44">
        <f>O9/F9</f>
        <v>86</v>
      </c>
      <c r="S9">
        <v>-74.5</v>
      </c>
      <c r="T9">
        <v>-99.7</v>
      </c>
      <c r="U9">
        <v>-48.1</v>
      </c>
      <c r="W9" s="44">
        <v>41.766666666666673</v>
      </c>
      <c r="X9">
        <f>Auftragseingang_Wohnbau!B86</f>
        <v>88.373000000000005</v>
      </c>
    </row>
    <row r="10" spans="1:37">
      <c r="B10" t="s">
        <v>4</v>
      </c>
      <c r="C10">
        <f>Baugenehmigungen!F10</f>
        <v>45453</v>
      </c>
      <c r="D10">
        <v>39958</v>
      </c>
      <c r="E10" s="44">
        <v>88.09999999999998</v>
      </c>
      <c r="F10" s="100">
        <f>E10/$E$9</f>
        <v>1.0049429657794673</v>
      </c>
      <c r="M10">
        <f>Baukosten_Wohngebäude!C53</f>
        <v>80.400000000000006</v>
      </c>
      <c r="N10">
        <f>Baukosten_Wohngebäude!D53</f>
        <v>77.400000000000006</v>
      </c>
      <c r="O10">
        <f>Baukosten_Wohngebäude!E53</f>
        <v>85.6</v>
      </c>
      <c r="P10" s="44">
        <f t="shared" ref="P10:P67" si="0">M10/F10</f>
        <v>80.004540295119213</v>
      </c>
      <c r="Q10" s="44">
        <f>N10/F10</f>
        <v>77.01929625425656</v>
      </c>
      <c r="R10" s="44">
        <f t="shared" ref="R10:R67" si="1">O10/F10</f>
        <v>85.178963299281151</v>
      </c>
      <c r="S10">
        <v>-57.900000000000006</v>
      </c>
      <c r="T10">
        <v>-76.099999999999994</v>
      </c>
      <c r="U10">
        <v>-39</v>
      </c>
      <c r="W10" s="44">
        <v>48.733333333333327</v>
      </c>
      <c r="X10">
        <f>Auftragseingang_Wohnbau!B87</f>
        <v>99.016000000000005</v>
      </c>
    </row>
    <row r="11" spans="1:37">
      <c r="B11" t="s">
        <v>5</v>
      </c>
      <c r="C11">
        <f>Baugenehmigungen!F11</f>
        <v>52939</v>
      </c>
      <c r="D11">
        <v>39958</v>
      </c>
      <c r="E11" s="44">
        <v>88.233333333333334</v>
      </c>
      <c r="F11" s="100">
        <f t="shared" ref="F11:F68" si="2">E11/$E$9</f>
        <v>1.0064638783269961</v>
      </c>
      <c r="M11">
        <f>Baukosten_Wohngebäude!C54</f>
        <v>80.599999999999994</v>
      </c>
      <c r="N11">
        <f>Baukosten_Wohngebäude!D54</f>
        <v>77.5</v>
      </c>
      <c r="O11">
        <f>Baukosten_Wohngebäude!E54</f>
        <v>85.9</v>
      </c>
      <c r="P11" s="44">
        <f t="shared" si="0"/>
        <v>80.082357385719689</v>
      </c>
      <c r="Q11" s="44">
        <f t="shared" ref="Q11:Q67" si="3">N11/F11</f>
        <v>77.002266717038168</v>
      </c>
      <c r="R11" s="44">
        <f t="shared" si="1"/>
        <v>85.348318851530038</v>
      </c>
      <c r="S11">
        <v>-42.4</v>
      </c>
      <c r="T11">
        <v>-54.2</v>
      </c>
      <c r="U11">
        <v>-30.4</v>
      </c>
      <c r="W11" s="44">
        <v>49.233333333333327</v>
      </c>
      <c r="X11">
        <f>Auftragseingang_Wohnbau!B88</f>
        <v>108.449</v>
      </c>
    </row>
    <row r="12" spans="1:37">
      <c r="B12" t="s">
        <v>6</v>
      </c>
      <c r="C12">
        <f>Baugenehmigungen!F12</f>
        <v>49798</v>
      </c>
      <c r="D12">
        <v>39958</v>
      </c>
      <c r="E12" s="44">
        <v>88.566666666666663</v>
      </c>
      <c r="F12" s="100">
        <f t="shared" si="2"/>
        <v>1.0102661596958173</v>
      </c>
      <c r="M12">
        <f>Baukosten_Wohngebäude!C55</f>
        <v>81.599999999999994</v>
      </c>
      <c r="N12">
        <f>Baukosten_Wohngebäude!D55</f>
        <v>78.400000000000006</v>
      </c>
      <c r="O12">
        <f>Baukosten_Wohngebäude!E55</f>
        <v>87</v>
      </c>
      <c r="P12" s="44">
        <f t="shared" si="0"/>
        <v>80.770794128716602</v>
      </c>
      <c r="Q12" s="44">
        <f t="shared" si="3"/>
        <v>77.603312006021852</v>
      </c>
      <c r="R12" s="44">
        <f t="shared" si="1"/>
        <v>86.115920210764031</v>
      </c>
      <c r="S12">
        <v>-37.1</v>
      </c>
      <c r="T12">
        <v>-54</v>
      </c>
      <c r="U12">
        <v>-19.600000000000001</v>
      </c>
      <c r="W12" s="44">
        <v>51.9</v>
      </c>
      <c r="X12">
        <f>Auftragseingang_Wohnbau!B89</f>
        <v>104.161</v>
      </c>
    </row>
    <row r="13" spans="1:37">
      <c r="A13">
        <v>2011</v>
      </c>
      <c r="B13" t="s">
        <v>3</v>
      </c>
      <c r="C13">
        <f>Baugenehmigungen!F13</f>
        <v>50672</v>
      </c>
      <c r="D13">
        <v>45778</v>
      </c>
      <c r="E13" s="44">
        <v>89.266666666666666</v>
      </c>
      <c r="F13" s="100">
        <f t="shared" si="2"/>
        <v>1.0182509505703421</v>
      </c>
      <c r="M13">
        <f>Baukosten_Wohngebäude!C56</f>
        <v>82.3</v>
      </c>
      <c r="N13">
        <f>Baukosten_Wohngebäude!D56</f>
        <v>79.8</v>
      </c>
      <c r="O13">
        <f>Baukosten_Wohngebäude!E56</f>
        <v>86.6</v>
      </c>
      <c r="P13" s="44">
        <f t="shared" si="0"/>
        <v>80.824869305451841</v>
      </c>
      <c r="Q13" s="44">
        <f t="shared" si="3"/>
        <v>78.369678864824508</v>
      </c>
      <c r="R13" s="44">
        <f t="shared" si="1"/>
        <v>85.047796863330845</v>
      </c>
      <c r="S13">
        <v>-31.8</v>
      </c>
      <c r="T13">
        <v>-44.7</v>
      </c>
      <c r="U13">
        <v>-18.399999999999999</v>
      </c>
      <c r="W13" s="44">
        <v>51.133333333333333</v>
      </c>
      <c r="X13">
        <f>Auftragseingang_Wohnbau!B90</f>
        <v>111.072</v>
      </c>
    </row>
    <row r="14" spans="1:37">
      <c r="B14" t="s">
        <v>4</v>
      </c>
      <c r="C14">
        <f>Baugenehmigungen!F14</f>
        <v>57924</v>
      </c>
      <c r="D14">
        <v>45778</v>
      </c>
      <c r="E14" s="44">
        <v>89.833333333333329</v>
      </c>
      <c r="F14" s="100">
        <f t="shared" si="2"/>
        <v>1.0247148288973382</v>
      </c>
      <c r="M14">
        <f>Baukosten_Wohngebäude!C57</f>
        <v>83.3</v>
      </c>
      <c r="N14">
        <f>Baukosten_Wohngebäude!D57</f>
        <v>80.5</v>
      </c>
      <c r="O14">
        <f>Baukosten_Wohngebäude!E57</f>
        <v>88</v>
      </c>
      <c r="P14" s="44">
        <f t="shared" si="0"/>
        <v>81.290909090909096</v>
      </c>
      <c r="Q14" s="44">
        <f t="shared" si="3"/>
        <v>78.558441558441572</v>
      </c>
      <c r="R14" s="44">
        <f t="shared" si="1"/>
        <v>85.877551020408177</v>
      </c>
      <c r="S14">
        <v>-14.599999999999998</v>
      </c>
      <c r="T14">
        <v>-12.100000000000001</v>
      </c>
      <c r="U14">
        <v>-17.2</v>
      </c>
      <c r="W14" s="44">
        <v>59.533333333333339</v>
      </c>
      <c r="X14">
        <f>Auftragseingang_Wohnbau!B91</f>
        <v>120.202</v>
      </c>
    </row>
    <row r="15" spans="1:37">
      <c r="B15" t="s">
        <v>5</v>
      </c>
      <c r="C15">
        <f>Baugenehmigungen!F15</f>
        <v>59105</v>
      </c>
      <c r="D15">
        <v>45778</v>
      </c>
      <c r="E15" s="44">
        <v>90.2</v>
      </c>
      <c r="F15" s="100">
        <f t="shared" si="2"/>
        <v>1.0288973384030418</v>
      </c>
      <c r="M15">
        <f>Baukosten_Wohngebäude!C58</f>
        <v>83.7</v>
      </c>
      <c r="N15">
        <f>Baukosten_Wohngebäude!D58</f>
        <v>81</v>
      </c>
      <c r="O15">
        <f>Baukosten_Wohngebäude!E58</f>
        <v>88.4</v>
      </c>
      <c r="P15" s="44">
        <f t="shared" si="0"/>
        <v>81.349223946784932</v>
      </c>
      <c r="Q15" s="44">
        <f t="shared" si="3"/>
        <v>78.725055432372514</v>
      </c>
      <c r="R15" s="44">
        <f t="shared" si="1"/>
        <v>85.917220990391726</v>
      </c>
      <c r="S15">
        <v>-9.5</v>
      </c>
      <c r="T15">
        <v>-6.1999999999999993</v>
      </c>
      <c r="U15">
        <v>-12.9</v>
      </c>
      <c r="W15" s="44">
        <v>56.666666666666664</v>
      </c>
      <c r="X15">
        <f>Auftragseingang_Wohnbau!B92</f>
        <v>116.67100000000001</v>
      </c>
    </row>
    <row r="16" spans="1:37">
      <c r="B16" t="s">
        <v>6</v>
      </c>
      <c r="C16">
        <f>Baugenehmigungen!F16</f>
        <v>60694</v>
      </c>
      <c r="D16">
        <v>45778</v>
      </c>
      <c r="E16" s="44">
        <v>90.533333333333346</v>
      </c>
      <c r="F16" s="100">
        <f t="shared" si="2"/>
        <v>1.0326996197718632</v>
      </c>
      <c r="M16">
        <f>Baukosten_Wohngebäude!C59</f>
        <v>84.1</v>
      </c>
      <c r="N16">
        <f>Baukosten_Wohngebäude!D59</f>
        <v>81.099999999999994</v>
      </c>
      <c r="O16">
        <f>Baukosten_Wohngebäude!E59</f>
        <v>89.3</v>
      </c>
      <c r="P16" s="44">
        <f t="shared" si="0"/>
        <v>81.437039764359341</v>
      </c>
      <c r="Q16" s="44">
        <f t="shared" si="3"/>
        <v>78.532032400589088</v>
      </c>
      <c r="R16" s="44">
        <f t="shared" si="1"/>
        <v>86.472385861561108</v>
      </c>
      <c r="S16">
        <v>-19.5</v>
      </c>
      <c r="T16">
        <v>-10</v>
      </c>
      <c r="U16">
        <v>-28.9</v>
      </c>
      <c r="W16" s="44">
        <v>57.833333333333336</v>
      </c>
      <c r="X16">
        <f>Auftragseingang_Wohnbau!B93</f>
        <v>125.902</v>
      </c>
    </row>
    <row r="17" spans="1:34">
      <c r="A17">
        <v>2012</v>
      </c>
      <c r="B17" t="s">
        <v>3</v>
      </c>
      <c r="C17">
        <f>Baugenehmigungen!F17</f>
        <v>49034</v>
      </c>
      <c r="D17">
        <v>50117</v>
      </c>
      <c r="E17" s="44">
        <v>91.166666666666671</v>
      </c>
      <c r="F17" s="100">
        <f t="shared" si="2"/>
        <v>1.0399239543726235</v>
      </c>
      <c r="M17">
        <f>Baukosten_Wohngebäude!C60</f>
        <v>84.7</v>
      </c>
      <c r="N17">
        <f>Baukosten_Wohngebäude!D60</f>
        <v>81.599999999999994</v>
      </c>
      <c r="O17">
        <f>Baukosten_Wohngebäude!E60</f>
        <v>89.9</v>
      </c>
      <c r="P17" s="44">
        <f t="shared" si="0"/>
        <v>81.448263254113357</v>
      </c>
      <c r="Q17" s="44">
        <f t="shared" si="3"/>
        <v>78.467276051188293</v>
      </c>
      <c r="R17" s="44">
        <f t="shared" si="1"/>
        <v>86.448628884826334</v>
      </c>
      <c r="S17">
        <v>-14.2</v>
      </c>
      <c r="T17">
        <v>-10.7</v>
      </c>
      <c r="U17">
        <v>-17.7</v>
      </c>
      <c r="W17" s="44">
        <v>62.233333333333327</v>
      </c>
      <c r="X17">
        <f>Auftragseingang_Wohnbau!B94</f>
        <v>127.919</v>
      </c>
      <c r="Y17">
        <f>Baugewerbe_Kapazitätsauslastung!E10</f>
        <v>68.7</v>
      </c>
      <c r="Z17">
        <f>Baugewerbe_Kapazitätsauslastung!G10</f>
        <v>17</v>
      </c>
      <c r="AA17">
        <f>Baugewerbe_Kapazitätsauslastung!I10</f>
        <v>8.6999999999999993</v>
      </c>
      <c r="AB17" s="100">
        <f>Baugewerbe_Kapazitätsauslastung!K10</f>
        <v>0.96666666666666667</v>
      </c>
      <c r="AC17">
        <f>Baugewerbe_Kapazitätsauslastung!M10</f>
        <v>3</v>
      </c>
    </row>
    <row r="18" spans="1:34">
      <c r="B18" t="s">
        <v>4</v>
      </c>
      <c r="C18">
        <f>Baugenehmigungen!F18</f>
        <v>64929</v>
      </c>
      <c r="D18">
        <v>50117</v>
      </c>
      <c r="E18" s="44">
        <v>91.5</v>
      </c>
      <c r="F18" s="100">
        <f t="shared" si="2"/>
        <v>1.0437262357414447</v>
      </c>
      <c r="M18">
        <f>Baukosten_Wohngebäude!C61</f>
        <v>85.1</v>
      </c>
      <c r="N18">
        <f>Baukosten_Wohngebäude!D61</f>
        <v>81.900000000000006</v>
      </c>
      <c r="O18">
        <f>Baukosten_Wohngebäude!E61</f>
        <v>90.6</v>
      </c>
      <c r="P18" s="44">
        <f t="shared" si="0"/>
        <v>81.53479052823316</v>
      </c>
      <c r="Q18" s="44">
        <f t="shared" si="3"/>
        <v>78.468852459016404</v>
      </c>
      <c r="R18" s="44">
        <f t="shared" si="1"/>
        <v>86.804371584699453</v>
      </c>
      <c r="S18">
        <v>-14.299999999999999</v>
      </c>
      <c r="T18">
        <v>-8.1</v>
      </c>
      <c r="U18">
        <v>-20.5</v>
      </c>
      <c r="W18" s="44">
        <v>59.333333333333336</v>
      </c>
      <c r="X18">
        <f>Auftragseingang_Wohnbau!B95</f>
        <v>127.41500000000001</v>
      </c>
      <c r="Y18">
        <f>Baugewerbe_Kapazitätsauslastung!E11</f>
        <v>67.400000000000006</v>
      </c>
      <c r="Z18">
        <f>Baugewerbe_Kapazitätsauslastung!G11</f>
        <v>18.2</v>
      </c>
      <c r="AA18">
        <f>Baugewerbe_Kapazitätsauslastung!I11</f>
        <v>8.9</v>
      </c>
      <c r="AB18" s="100">
        <f>Baugewerbe_Kapazitätsauslastung!K11</f>
        <v>0.9</v>
      </c>
      <c r="AC18">
        <f>Baugewerbe_Kapazitätsauslastung!M11</f>
        <v>3.7</v>
      </c>
    </row>
    <row r="19" spans="1:34">
      <c r="B19" t="s">
        <v>5</v>
      </c>
      <c r="C19">
        <f>Baugenehmigungen!F19</f>
        <v>64134</v>
      </c>
      <c r="D19">
        <v>50117</v>
      </c>
      <c r="E19" s="44">
        <v>92</v>
      </c>
      <c r="F19" s="100">
        <f t="shared" si="2"/>
        <v>1.0494296577946767</v>
      </c>
      <c r="M19">
        <f>Baukosten_Wohngebäude!C62</f>
        <v>85.3</v>
      </c>
      <c r="N19">
        <f>Baukosten_Wohngebäude!D62</f>
        <v>81.900000000000006</v>
      </c>
      <c r="O19">
        <f>Baukosten_Wohngebäude!E62</f>
        <v>91.1</v>
      </c>
      <c r="P19" s="44">
        <f t="shared" si="0"/>
        <v>81.282246376811599</v>
      </c>
      <c r="Q19" s="44">
        <f t="shared" si="3"/>
        <v>78.042391304347845</v>
      </c>
      <c r="R19" s="44">
        <f t="shared" si="1"/>
        <v>86.809057971014497</v>
      </c>
      <c r="S19">
        <v>-17.5</v>
      </c>
      <c r="T19">
        <v>-9.1999999999999993</v>
      </c>
      <c r="U19">
        <v>-25.700000000000003</v>
      </c>
      <c r="W19" s="44">
        <v>63.166666666666664</v>
      </c>
      <c r="X19">
        <f>Auftragseingang_Wohnbau!B96</f>
        <v>125.29600000000001</v>
      </c>
      <c r="Y19">
        <f>Baugewerbe_Kapazitätsauslastung!E12</f>
        <v>67.2</v>
      </c>
      <c r="Z19">
        <f>Baugewerbe_Kapazitätsauslastung!G12</f>
        <v>21.9</v>
      </c>
      <c r="AA19">
        <f>Baugewerbe_Kapazitätsauslastung!I12</f>
        <v>8.3000000000000007</v>
      </c>
      <c r="AB19" s="100">
        <f>Baugewerbe_Kapazitätsauslastung!K12</f>
        <v>1.1333333333333333</v>
      </c>
      <c r="AC19">
        <f>Baugewerbe_Kapazitätsauslastung!M12</f>
        <v>2.9</v>
      </c>
    </row>
    <row r="20" spans="1:34">
      <c r="B20" t="s">
        <v>6</v>
      </c>
      <c r="C20">
        <f>Baugenehmigungen!F20</f>
        <v>61368</v>
      </c>
      <c r="D20">
        <v>50117</v>
      </c>
      <c r="E20" s="44">
        <v>92.3</v>
      </c>
      <c r="F20" s="100">
        <f t="shared" si="2"/>
        <v>1.0528517110266158</v>
      </c>
      <c r="M20">
        <f>Baukosten_Wohngebäude!C63</f>
        <v>85.3</v>
      </c>
      <c r="N20">
        <f>Baukosten_Wohngebäude!D63</f>
        <v>82.1</v>
      </c>
      <c r="O20">
        <f>Baukosten_Wohngebäude!E63</f>
        <v>90.7</v>
      </c>
      <c r="P20" s="44">
        <f t="shared" si="0"/>
        <v>81.018057060310596</v>
      </c>
      <c r="Q20" s="44">
        <f t="shared" si="3"/>
        <v>77.978692668833517</v>
      </c>
      <c r="R20" s="44">
        <f t="shared" si="1"/>
        <v>86.146984470928146</v>
      </c>
      <c r="S20">
        <v>-19.2</v>
      </c>
      <c r="T20">
        <v>-14</v>
      </c>
      <c r="U20">
        <v>-24.3</v>
      </c>
      <c r="W20" s="44">
        <v>61.199999999999996</v>
      </c>
      <c r="X20">
        <f>Auftragseingang_Wohnbau!B97</f>
        <v>125.498</v>
      </c>
      <c r="Y20">
        <f>Baugewerbe_Kapazitätsauslastung!E13</f>
        <v>63.6</v>
      </c>
      <c r="Z20">
        <f>Baugewerbe_Kapazitätsauslastung!G13</f>
        <v>28</v>
      </c>
      <c r="AA20">
        <f>Baugewerbe_Kapazitätsauslastung!I13</f>
        <v>6.3</v>
      </c>
      <c r="AB20" s="100">
        <f>Baugewerbe_Kapazitätsauslastung!K13</f>
        <v>0.46666666666666662</v>
      </c>
      <c r="AC20">
        <f>Baugewerbe_Kapazitätsauslastung!M13</f>
        <v>2.5</v>
      </c>
    </row>
    <row r="21" spans="1:34">
      <c r="A21">
        <v>2013</v>
      </c>
      <c r="B21" t="s">
        <v>3</v>
      </c>
      <c r="C21">
        <f>Baugenehmigungen!F21</f>
        <v>55412</v>
      </c>
      <c r="D21">
        <v>53704</v>
      </c>
      <c r="E21" s="44">
        <v>92.566666666666663</v>
      </c>
      <c r="F21" s="100">
        <f t="shared" si="2"/>
        <v>1.0558935361216728</v>
      </c>
      <c r="M21">
        <f>Baukosten_Wohngebäude!C64</f>
        <v>85.7</v>
      </c>
      <c r="N21">
        <f>Baukosten_Wohngebäude!D64</f>
        <v>82.4</v>
      </c>
      <c r="O21">
        <f>Baukosten_Wohngebäude!E64</f>
        <v>91.3</v>
      </c>
      <c r="P21" s="44">
        <f t="shared" si="0"/>
        <v>81.163485776017296</v>
      </c>
      <c r="Q21" s="44">
        <f t="shared" si="3"/>
        <v>78.038170687792601</v>
      </c>
      <c r="R21" s="44">
        <f t="shared" si="1"/>
        <v>86.467050774216801</v>
      </c>
      <c r="S21">
        <v>-5.4</v>
      </c>
      <c r="T21">
        <v>-6.7</v>
      </c>
      <c r="U21">
        <v>-4.2</v>
      </c>
      <c r="W21" s="44">
        <v>59.833333333333336</v>
      </c>
      <c r="X21">
        <f>Auftragseingang_Wohnbau!B98</f>
        <v>126.30500000000001</v>
      </c>
      <c r="Y21">
        <f>Baugewerbe_Kapazitätsauslastung!E14</f>
        <v>64.7</v>
      </c>
      <c r="Z21">
        <f>Baugewerbe_Kapazitätsauslastung!G14</f>
        <v>26.3</v>
      </c>
      <c r="AA21">
        <f>Baugewerbe_Kapazitätsauslastung!I14</f>
        <v>6.8</v>
      </c>
      <c r="AB21" s="100">
        <f>Baugewerbe_Kapazitätsauslastung!K14</f>
        <v>0.9</v>
      </c>
      <c r="AC21">
        <f>Baugewerbe_Kapazitätsauslastung!M14</f>
        <v>3.8</v>
      </c>
    </row>
    <row r="22" spans="1:34">
      <c r="B22" t="s">
        <v>4</v>
      </c>
      <c r="C22">
        <f>Baugenehmigungen!F22</f>
        <v>69464</v>
      </c>
      <c r="D22">
        <v>53704</v>
      </c>
      <c r="E22" s="44">
        <v>92.899999999999991</v>
      </c>
      <c r="F22" s="100">
        <f t="shared" si="2"/>
        <v>1.0596958174904942</v>
      </c>
      <c r="M22">
        <f>Baukosten_Wohngebäude!C65</f>
        <v>85.4</v>
      </c>
      <c r="N22">
        <f>Baukosten_Wohngebäude!D65</f>
        <v>82.6</v>
      </c>
      <c r="O22">
        <f>Baukosten_Wohngebäude!E65</f>
        <v>90.2</v>
      </c>
      <c r="P22" s="44">
        <f t="shared" si="0"/>
        <v>80.589163975601011</v>
      </c>
      <c r="Q22" s="44">
        <f t="shared" si="3"/>
        <v>77.946896304269828</v>
      </c>
      <c r="R22" s="44">
        <f t="shared" si="1"/>
        <v>85.118765697883035</v>
      </c>
      <c r="S22">
        <v>-1.7000000000000002</v>
      </c>
      <c r="T22">
        <v>0.89999999999999991</v>
      </c>
      <c r="U22">
        <v>-4.4000000000000004</v>
      </c>
      <c r="W22" s="44">
        <v>61</v>
      </c>
      <c r="X22">
        <f>Auftragseingang_Wohnbau!B99</f>
        <v>135.08199999999999</v>
      </c>
      <c r="Y22">
        <f>Baugewerbe_Kapazitätsauslastung!E15</f>
        <v>65.900000000000006</v>
      </c>
      <c r="Z22">
        <f>Baugewerbe_Kapazitätsauslastung!G15</f>
        <v>24.5</v>
      </c>
      <c r="AA22">
        <f>Baugewerbe_Kapazitätsauslastung!I15</f>
        <v>6.3</v>
      </c>
      <c r="AB22" s="100">
        <f>Baugewerbe_Kapazitätsauslastung!K15</f>
        <v>0.80000000000000016</v>
      </c>
      <c r="AC22">
        <f>Baugewerbe_Kapazitätsauslastung!M15</f>
        <v>4</v>
      </c>
    </row>
    <row r="23" spans="1:34">
      <c r="B23" t="s">
        <v>5</v>
      </c>
      <c r="C23">
        <f>Baugenehmigungen!F23</f>
        <v>77247</v>
      </c>
      <c r="D23">
        <v>53704</v>
      </c>
      <c r="E23" s="44">
        <v>93.5</v>
      </c>
      <c r="F23" s="100">
        <f t="shared" si="2"/>
        <v>1.0665399239543725</v>
      </c>
      <c r="M23">
        <f>Baukosten_Wohngebäude!C66</f>
        <v>85.4</v>
      </c>
      <c r="N23">
        <f>Baukosten_Wohngebäude!D66</f>
        <v>82.9</v>
      </c>
      <c r="O23">
        <f>Baukosten_Wohngebäude!E66</f>
        <v>89.7</v>
      </c>
      <c r="P23" s="44">
        <f t="shared" si="0"/>
        <v>80.072014260249574</v>
      </c>
      <c r="Q23" s="44">
        <f t="shared" si="3"/>
        <v>77.727985739750466</v>
      </c>
      <c r="R23" s="44">
        <f t="shared" si="1"/>
        <v>84.103743315508041</v>
      </c>
      <c r="S23">
        <v>-4.5999999999999996</v>
      </c>
      <c r="T23">
        <v>3.8</v>
      </c>
      <c r="U23">
        <v>-12.9</v>
      </c>
      <c r="W23" s="44">
        <v>68.933333333333337</v>
      </c>
      <c r="X23">
        <f>Auftragseingang_Wohnbau!B100</f>
        <v>135.536</v>
      </c>
      <c r="Y23">
        <f>Baugewerbe_Kapazitätsauslastung!E16</f>
        <v>69.7</v>
      </c>
      <c r="Z23">
        <f>Baugewerbe_Kapazitätsauslastung!G16</f>
        <v>21</v>
      </c>
      <c r="AA23">
        <f>Baugewerbe_Kapazitätsauslastung!I16</f>
        <v>5.5</v>
      </c>
      <c r="AB23" s="100">
        <f>Baugewerbe_Kapazitätsauslastung!K16</f>
        <v>0.53333333333333333</v>
      </c>
      <c r="AC23">
        <f>Baugewerbe_Kapazitätsauslastung!M16</f>
        <v>3.8</v>
      </c>
    </row>
    <row r="24" spans="1:34">
      <c r="B24" t="s">
        <v>6</v>
      </c>
      <c r="C24">
        <f>Baugenehmigungen!F24</f>
        <v>68241</v>
      </c>
      <c r="D24">
        <v>53704</v>
      </c>
      <c r="E24" s="44">
        <v>93.566666666666663</v>
      </c>
      <c r="F24" s="100">
        <f t="shared" si="2"/>
        <v>1.0673003802281369</v>
      </c>
      <c r="M24">
        <f>Baukosten_Wohngebäude!C67</f>
        <v>85.8</v>
      </c>
      <c r="N24">
        <f>Baukosten_Wohngebäude!D67</f>
        <v>83.2</v>
      </c>
      <c r="O24">
        <f>Baukosten_Wohngebäude!E67</f>
        <v>90.3</v>
      </c>
      <c r="P24" s="44">
        <f t="shared" si="0"/>
        <v>80.389739935874601</v>
      </c>
      <c r="Q24" s="44">
        <f t="shared" si="3"/>
        <v>77.95368721054507</v>
      </c>
      <c r="R24" s="44">
        <f t="shared" si="1"/>
        <v>84.605985037406484</v>
      </c>
      <c r="S24">
        <v>-6</v>
      </c>
      <c r="T24">
        <v>0.99999999999999989</v>
      </c>
      <c r="U24">
        <v>-12.9</v>
      </c>
      <c r="V24">
        <v>952</v>
      </c>
      <c r="W24" s="44">
        <v>62.9</v>
      </c>
      <c r="X24">
        <f>Auftragseingang_Wohnbau!B101</f>
        <v>130.39099999999999</v>
      </c>
      <c r="Y24">
        <f>Baugewerbe_Kapazitätsauslastung!E17</f>
        <v>68</v>
      </c>
      <c r="Z24">
        <f>Baugewerbe_Kapazitätsauslastung!G17</f>
        <v>21.5</v>
      </c>
      <c r="AA24">
        <f>Baugewerbe_Kapazitätsauslastung!I17</f>
        <v>6.6</v>
      </c>
      <c r="AB24" s="100">
        <f>Baugewerbe_Kapazitätsauslastung!K17</f>
        <v>0.83333333333333337</v>
      </c>
      <c r="AC24">
        <f>Baugewerbe_Kapazitätsauslastung!M17</f>
        <v>3.6</v>
      </c>
    </row>
    <row r="25" spans="1:34">
      <c r="A25">
        <v>2014</v>
      </c>
      <c r="B25" t="s">
        <v>3</v>
      </c>
      <c r="C25">
        <f>Baugenehmigungen!F25</f>
        <v>63894</v>
      </c>
      <c r="D25">
        <v>61331</v>
      </c>
      <c r="E25" s="44">
        <v>93.7</v>
      </c>
      <c r="F25" s="100">
        <f t="shared" si="2"/>
        <v>1.0688212927756653</v>
      </c>
      <c r="M25">
        <f>Baukosten_Wohngebäude!C68</f>
        <v>86.4</v>
      </c>
      <c r="N25">
        <f>Baukosten_Wohngebäude!D68</f>
        <v>83.5</v>
      </c>
      <c r="O25">
        <f>Baukosten_Wohngebäude!E68</f>
        <v>91.4</v>
      </c>
      <c r="P25" s="44">
        <f t="shared" si="0"/>
        <v>80.83671291355391</v>
      </c>
      <c r="Q25" s="44">
        <f t="shared" si="3"/>
        <v>78.123443614372121</v>
      </c>
      <c r="R25" s="44">
        <f t="shared" si="1"/>
        <v>85.514763429384573</v>
      </c>
      <c r="S25">
        <v>1.6</v>
      </c>
      <c r="T25">
        <v>-1.7000000000000002</v>
      </c>
      <c r="U25">
        <v>4.6999999999999993</v>
      </c>
      <c r="V25">
        <v>1027</v>
      </c>
      <c r="W25" s="44">
        <v>67.733333333333334</v>
      </c>
      <c r="X25">
        <f>Auftragseingang_Wohnbau!B102</f>
        <v>141.03399999999999</v>
      </c>
      <c r="Y25">
        <f>Baugewerbe_Kapazitätsauslastung!E18</f>
        <v>71.099999999999994</v>
      </c>
      <c r="Z25">
        <f>Baugewerbe_Kapazitätsauslastung!G18</f>
        <v>18.7</v>
      </c>
      <c r="AA25">
        <f>Baugewerbe_Kapazitätsauslastung!I18</f>
        <v>7.2</v>
      </c>
      <c r="AB25" s="100">
        <f>Baugewerbe_Kapazitätsauslastung!K18</f>
        <v>0.5</v>
      </c>
      <c r="AC25">
        <f>Baugewerbe_Kapazitätsauslastung!M18</f>
        <v>3.5</v>
      </c>
    </row>
    <row r="26" spans="1:34">
      <c r="B26" t="s">
        <v>4</v>
      </c>
      <c r="C26">
        <f>Baugenehmigungen!F26</f>
        <v>72949</v>
      </c>
      <c r="D26">
        <v>61331</v>
      </c>
      <c r="E26" s="44">
        <v>93.90000000000002</v>
      </c>
      <c r="F26" s="100">
        <f t="shared" si="2"/>
        <v>1.0711026615969583</v>
      </c>
      <c r="M26">
        <f>Baukosten_Wohngebäude!C69</f>
        <v>86.2</v>
      </c>
      <c r="N26">
        <f>Baukosten_Wohngebäude!D69</f>
        <v>83.5</v>
      </c>
      <c r="O26">
        <f>Baukosten_Wohngebäude!E69</f>
        <v>90.8</v>
      </c>
      <c r="P26" s="44">
        <f t="shared" si="0"/>
        <v>80.477813276535315</v>
      </c>
      <c r="Q26" s="44">
        <f t="shared" si="3"/>
        <v>77.957046503372368</v>
      </c>
      <c r="R26" s="44">
        <f t="shared" si="1"/>
        <v>84.77245296414624</v>
      </c>
      <c r="S26">
        <v>-9.8999999999999986</v>
      </c>
      <c r="T26">
        <v>-7.1</v>
      </c>
      <c r="U26">
        <v>-12.7</v>
      </c>
      <c r="V26">
        <v>1006</v>
      </c>
      <c r="W26" s="44">
        <v>67.266666666666666</v>
      </c>
      <c r="X26">
        <f>Auftragseingang_Wohnbau!B103</f>
        <v>139.26900000000001</v>
      </c>
      <c r="Y26">
        <f>Baugewerbe_Kapazitätsauslastung!E19</f>
        <v>69.599999999999994</v>
      </c>
      <c r="Z26">
        <f>Baugewerbe_Kapazitätsauslastung!G19</f>
        <v>16.7</v>
      </c>
      <c r="AA26">
        <f>Baugewerbe_Kapazitätsauslastung!I19</f>
        <v>8.4</v>
      </c>
      <c r="AB26" s="100">
        <f>Baugewerbe_Kapazitätsauslastung!K19</f>
        <v>0.26666666666666666</v>
      </c>
      <c r="AC26">
        <f>Baugewerbe_Kapazitätsauslastung!M19</f>
        <v>3.5</v>
      </c>
      <c r="AG26">
        <f>'Stimmungsindex Projektentwickle'!C8</f>
        <v>28.3</v>
      </c>
      <c r="AH26">
        <f>'Stimmungsindex Projektentwickle'!B8</f>
        <v>86.8</v>
      </c>
    </row>
    <row r="27" spans="1:34">
      <c r="B27" t="s">
        <v>5</v>
      </c>
      <c r="C27">
        <f>Baugenehmigungen!F27</f>
        <v>75708</v>
      </c>
      <c r="D27">
        <v>61331</v>
      </c>
      <c r="E27" s="44">
        <v>94.3</v>
      </c>
      <c r="F27" s="100">
        <f t="shared" si="2"/>
        <v>1.0756653992395437</v>
      </c>
      <c r="M27">
        <f>Baukosten_Wohngebäude!C70</f>
        <v>86.5</v>
      </c>
      <c r="N27">
        <f>Baukosten_Wohngebäude!D70</f>
        <v>83.7</v>
      </c>
      <c r="O27">
        <f>Baukosten_Wohngebäude!E70</f>
        <v>91.4</v>
      </c>
      <c r="P27" s="44">
        <f t="shared" si="0"/>
        <v>80.415341109932839</v>
      </c>
      <c r="Q27" s="44">
        <f t="shared" si="3"/>
        <v>77.812301166489931</v>
      </c>
      <c r="R27" s="44">
        <f t="shared" si="1"/>
        <v>84.97066101095794</v>
      </c>
      <c r="S27">
        <v>-14.1</v>
      </c>
      <c r="T27">
        <v>-15.2</v>
      </c>
      <c r="U27">
        <v>-12.9</v>
      </c>
      <c r="V27">
        <v>1019</v>
      </c>
      <c r="W27" s="44">
        <v>60.866666666666667</v>
      </c>
      <c r="X27">
        <f>Auftragseingang_Wohnbau!B104</f>
        <v>123.279</v>
      </c>
      <c r="Y27">
        <f>Baugewerbe_Kapazitätsauslastung!E20</f>
        <v>69.7</v>
      </c>
      <c r="Z27">
        <f>Baugewerbe_Kapazitätsauslastung!G20</f>
        <v>16.899999999999999</v>
      </c>
      <c r="AA27">
        <f>Baugewerbe_Kapazitätsauslastung!I20</f>
        <v>8.3000000000000007</v>
      </c>
      <c r="AB27" s="100">
        <f>Baugewerbe_Kapazitätsauslastung!K20</f>
        <v>0.46666666666666662</v>
      </c>
      <c r="AC27">
        <f>Baugewerbe_Kapazitätsauslastung!M20</f>
        <v>3.6</v>
      </c>
      <c r="AG27">
        <f>'Stimmungsindex Projektentwickle'!C9</f>
        <v>2.4</v>
      </c>
      <c r="AH27">
        <f>'Stimmungsindex Projektentwickle'!B9</f>
        <v>83.3</v>
      </c>
    </row>
    <row r="28" spans="1:34">
      <c r="B28" t="s">
        <v>6</v>
      </c>
      <c r="C28">
        <f>Baugenehmigungen!F28</f>
        <v>72300</v>
      </c>
      <c r="D28">
        <v>61331</v>
      </c>
      <c r="E28" s="44">
        <v>94.066666666666663</v>
      </c>
      <c r="F28" s="100">
        <f t="shared" si="2"/>
        <v>1.0730038022813688</v>
      </c>
      <c r="M28">
        <f>Baukosten_Wohngebäude!C71</f>
        <v>86.6</v>
      </c>
      <c r="N28">
        <f>Baukosten_Wohngebäude!D71</f>
        <v>83.5</v>
      </c>
      <c r="O28">
        <f>Baukosten_Wohngebäude!E71</f>
        <v>91.9</v>
      </c>
      <c r="P28" s="44">
        <f t="shared" si="0"/>
        <v>80.708008504606653</v>
      </c>
      <c r="Q28" s="44">
        <f t="shared" si="3"/>
        <v>77.818922749822818</v>
      </c>
      <c r="R28" s="44">
        <f t="shared" si="1"/>
        <v>85.647413182140326</v>
      </c>
      <c r="S28">
        <v>-18.8</v>
      </c>
      <c r="T28">
        <v>-16</v>
      </c>
      <c r="U28">
        <v>-21.7</v>
      </c>
      <c r="V28">
        <v>930</v>
      </c>
      <c r="W28" s="44">
        <v>64.266666666666666</v>
      </c>
      <c r="X28">
        <f>Auftragseingang_Wohnbau!B105</f>
        <v>140.53</v>
      </c>
      <c r="Y28">
        <f>Baugewerbe_Kapazitätsauslastung!E21</f>
        <v>66.5</v>
      </c>
      <c r="Z28">
        <f>Baugewerbe_Kapazitätsauslastung!G21</f>
        <v>22.2</v>
      </c>
      <c r="AA28">
        <f>Baugewerbe_Kapazitätsauslastung!I21</f>
        <v>9.5</v>
      </c>
      <c r="AB28" s="100">
        <f>Baugewerbe_Kapazitätsauslastung!K21</f>
        <v>0.3666666666666667</v>
      </c>
      <c r="AC28">
        <f>Baugewerbe_Kapazitätsauslastung!M21</f>
        <v>3.4</v>
      </c>
      <c r="AG28">
        <f>'Stimmungsindex Projektentwickle'!C10</f>
        <v>5.7</v>
      </c>
      <c r="AH28">
        <f>'Stimmungsindex Projektentwickle'!B10</f>
        <v>71.400000000000006</v>
      </c>
    </row>
    <row r="29" spans="1:34">
      <c r="A29">
        <v>2015</v>
      </c>
      <c r="B29" t="s">
        <v>3</v>
      </c>
      <c r="C29">
        <f>Baugenehmigungen!F29</f>
        <v>64928</v>
      </c>
      <c r="D29">
        <v>61931</v>
      </c>
      <c r="E29" s="44">
        <v>93.733333333333334</v>
      </c>
      <c r="F29" s="100">
        <f t="shared" si="2"/>
        <v>1.0692015209125474</v>
      </c>
      <c r="M29">
        <f>Baukosten_Wohngebäude!C72</f>
        <v>82.7</v>
      </c>
      <c r="N29">
        <f>Baukosten_Wohngebäude!D72</f>
        <v>83.8</v>
      </c>
      <c r="O29">
        <f>Baukosten_Wohngebäude!E72</f>
        <v>80.8</v>
      </c>
      <c r="P29" s="44">
        <f t="shared" si="0"/>
        <v>77.347439544807983</v>
      </c>
      <c r="Q29" s="44">
        <f t="shared" si="3"/>
        <v>78.37624466571836</v>
      </c>
      <c r="R29" s="44">
        <f t="shared" si="1"/>
        <v>75.570412517780952</v>
      </c>
      <c r="S29">
        <v>-15.6</v>
      </c>
      <c r="T29">
        <v>-19.7</v>
      </c>
      <c r="U29">
        <v>-11.5</v>
      </c>
      <c r="V29">
        <v>962</v>
      </c>
      <c r="W29" s="44">
        <v>70.3</v>
      </c>
      <c r="X29">
        <f>Auftragseingang_Wohnbau!B106</f>
        <v>146.12899999999999</v>
      </c>
      <c r="Y29">
        <f>Baugewerbe_Kapazitätsauslastung!E22</f>
        <v>70.8</v>
      </c>
      <c r="Z29">
        <f>Baugewerbe_Kapazitätsauslastung!G22</f>
        <v>19.399999999999999</v>
      </c>
      <c r="AA29">
        <f>Baugewerbe_Kapazitätsauslastung!I22</f>
        <v>9</v>
      </c>
      <c r="AB29" s="100">
        <f>Baugewerbe_Kapazitätsauslastung!K22</f>
        <v>0.6333333333333333</v>
      </c>
      <c r="AC29">
        <f>Baugewerbe_Kapazitätsauslastung!M22</f>
        <v>3.3</v>
      </c>
      <c r="AG29">
        <f>'Stimmungsindex Projektentwickle'!C11</f>
        <v>23.8</v>
      </c>
      <c r="AH29">
        <f>'Stimmungsindex Projektentwickle'!B11</f>
        <v>81</v>
      </c>
    </row>
    <row r="30" spans="1:34">
      <c r="B30" t="s">
        <v>4</v>
      </c>
      <c r="C30">
        <f>Baugenehmigungen!F30</f>
        <v>75235</v>
      </c>
      <c r="D30">
        <v>61931</v>
      </c>
      <c r="E30" s="44">
        <v>94.833333333333329</v>
      </c>
      <c r="F30" s="100">
        <f t="shared" si="2"/>
        <v>1.0817490494296578</v>
      </c>
      <c r="M30">
        <f>Baukosten_Wohngebäude!C73</f>
        <v>82.8</v>
      </c>
      <c r="N30">
        <f>Baukosten_Wohngebäude!D73</f>
        <v>84.2</v>
      </c>
      <c r="O30">
        <f>Baukosten_Wohngebäude!E73</f>
        <v>80.400000000000006</v>
      </c>
      <c r="P30" s="44">
        <f t="shared" si="0"/>
        <v>76.542706502636207</v>
      </c>
      <c r="Q30" s="44">
        <f t="shared" si="3"/>
        <v>77.836906854130063</v>
      </c>
      <c r="R30" s="44">
        <f t="shared" si="1"/>
        <v>74.324077328646752</v>
      </c>
      <c r="S30">
        <v>-8.8000000000000007</v>
      </c>
      <c r="T30">
        <v>-11.1</v>
      </c>
      <c r="U30">
        <v>-6.5</v>
      </c>
      <c r="V30">
        <v>1002</v>
      </c>
      <c r="W30" s="44">
        <v>71.899999999999991</v>
      </c>
      <c r="X30">
        <f>Auftragseingang_Wohnbau!B107</f>
        <v>146.381</v>
      </c>
      <c r="Y30">
        <f>Baugewerbe_Kapazitätsauslastung!E23</f>
        <v>71.900000000000006</v>
      </c>
      <c r="Z30">
        <f>Baugewerbe_Kapazitätsauslastung!G23</f>
        <v>15.8</v>
      </c>
      <c r="AA30">
        <f>Baugewerbe_Kapazitätsauslastung!I23</f>
        <v>9.1999999999999993</v>
      </c>
      <c r="AB30" s="100">
        <f>Baugewerbe_Kapazitätsauslastung!K23</f>
        <v>0.79999999999999993</v>
      </c>
      <c r="AC30">
        <f>Baugewerbe_Kapazitätsauslastung!M23</f>
        <v>3.6</v>
      </c>
      <c r="AG30">
        <f>'Stimmungsindex Projektentwickle'!C12</f>
        <v>30</v>
      </c>
      <c r="AH30">
        <f>'Stimmungsindex Projektentwickle'!B12</f>
        <v>91.2</v>
      </c>
    </row>
    <row r="31" spans="1:34">
      <c r="B31" t="s">
        <v>5</v>
      </c>
      <c r="C31">
        <f>Baugenehmigungen!F31</f>
        <v>82637</v>
      </c>
      <c r="D31">
        <v>61931</v>
      </c>
      <c r="E31" s="44">
        <v>95</v>
      </c>
      <c r="F31" s="100">
        <f t="shared" si="2"/>
        <v>1.0836501901140685</v>
      </c>
      <c r="M31">
        <f>Baukosten_Wohngebäude!C74</f>
        <v>82.7</v>
      </c>
      <c r="N31">
        <f>Baukosten_Wohngebäude!D74</f>
        <v>84</v>
      </c>
      <c r="O31">
        <f>Baukosten_Wohngebäude!E74</f>
        <v>80.5</v>
      </c>
      <c r="P31" s="44">
        <f t="shared" si="0"/>
        <v>76.316140350877191</v>
      </c>
      <c r="Q31" s="44">
        <f t="shared" si="3"/>
        <v>77.515789473684208</v>
      </c>
      <c r="R31" s="44">
        <f t="shared" si="1"/>
        <v>74.285964912280704</v>
      </c>
      <c r="S31">
        <v>-5.6</v>
      </c>
      <c r="T31">
        <v>-9.1999999999999993</v>
      </c>
      <c r="U31">
        <v>-1.9</v>
      </c>
      <c r="V31">
        <v>925</v>
      </c>
      <c r="W31" s="44">
        <v>73.133333333333326</v>
      </c>
      <c r="X31">
        <f>Auftragseingang_Wohnbau!B108</f>
        <v>162.018</v>
      </c>
      <c r="Y31">
        <f>Baugewerbe_Kapazitätsauslastung!E24</f>
        <v>69.900000000000006</v>
      </c>
      <c r="Z31">
        <f>Baugewerbe_Kapazitätsauslastung!G24</f>
        <v>17.2</v>
      </c>
      <c r="AA31">
        <f>Baugewerbe_Kapazitätsauslastung!I24</f>
        <v>10.1</v>
      </c>
      <c r="AB31" s="100">
        <f>Baugewerbe_Kapazitätsauslastung!K24</f>
        <v>0.6</v>
      </c>
      <c r="AC31">
        <f>Baugewerbe_Kapazitätsauslastung!M24</f>
        <v>3.3</v>
      </c>
      <c r="AG31">
        <f>'Stimmungsindex Projektentwickle'!C13</f>
        <v>20.5</v>
      </c>
      <c r="AH31">
        <f>'Stimmungsindex Projektentwickle'!B13</f>
        <v>89</v>
      </c>
    </row>
    <row r="32" spans="1:34">
      <c r="B32" t="s">
        <v>6</v>
      </c>
      <c r="C32">
        <f>Baugenehmigungen!F32</f>
        <v>85887</v>
      </c>
      <c r="D32">
        <v>61931</v>
      </c>
      <c r="E32" s="44">
        <v>94.5</v>
      </c>
      <c r="F32" s="100">
        <f t="shared" si="2"/>
        <v>1.0779467680608363</v>
      </c>
      <c r="M32">
        <f>Baukosten_Wohngebäude!C75</f>
        <v>82.5</v>
      </c>
      <c r="N32">
        <f>Baukosten_Wohngebäude!D75</f>
        <v>83.3</v>
      </c>
      <c r="O32">
        <f>Baukosten_Wohngebäude!E75</f>
        <v>81.099999999999994</v>
      </c>
      <c r="P32" s="44">
        <f t="shared" si="0"/>
        <v>76.534391534391546</v>
      </c>
      <c r="Q32" s="44">
        <f t="shared" si="3"/>
        <v>77.27654320987655</v>
      </c>
      <c r="R32" s="44">
        <f t="shared" si="1"/>
        <v>75.23562610229277</v>
      </c>
      <c r="S32">
        <v>-5.3000000000000007</v>
      </c>
      <c r="T32">
        <v>-5</v>
      </c>
      <c r="U32">
        <v>-5.5</v>
      </c>
      <c r="V32">
        <v>982</v>
      </c>
      <c r="W32" s="44">
        <v>76.266666666666666</v>
      </c>
      <c r="X32">
        <f>Auftragseingang_Wohnbau!B109</f>
        <v>149.054</v>
      </c>
      <c r="Y32">
        <f>Baugewerbe_Kapazitätsauslastung!E25</f>
        <v>67.7</v>
      </c>
      <c r="Z32">
        <f>Baugewerbe_Kapazitätsauslastung!G25</f>
        <v>20.2</v>
      </c>
      <c r="AA32">
        <f>Baugewerbe_Kapazitätsauslastung!I25</f>
        <v>9.6999999999999993</v>
      </c>
      <c r="AB32" s="100">
        <f>Baugewerbe_Kapazitätsauslastung!K25</f>
        <v>0.3666666666666667</v>
      </c>
      <c r="AC32">
        <f>Baugewerbe_Kapazitätsauslastung!M25</f>
        <v>3.6</v>
      </c>
      <c r="AG32">
        <f>'Stimmungsindex Projektentwickle'!C14</f>
        <v>15.5</v>
      </c>
      <c r="AH32">
        <f>'Stimmungsindex Projektentwickle'!B14</f>
        <v>90.1</v>
      </c>
    </row>
    <row r="33" spans="1:34">
      <c r="A33">
        <v>2016</v>
      </c>
      <c r="B33" t="s">
        <v>3</v>
      </c>
      <c r="C33">
        <f>Baugenehmigungen!F33</f>
        <v>84789</v>
      </c>
      <c r="D33">
        <v>69423</v>
      </c>
      <c r="E33" s="44">
        <v>94</v>
      </c>
      <c r="F33" s="100">
        <f t="shared" si="2"/>
        <v>1.0722433460076044</v>
      </c>
      <c r="K33">
        <v>101.6</v>
      </c>
      <c r="L33" s="44">
        <f>K33/F33</f>
        <v>94.754609929078029</v>
      </c>
      <c r="M33">
        <f>Baukosten_Wohngebäude!C76</f>
        <v>82.7</v>
      </c>
      <c r="N33">
        <f>Baukosten_Wohngebäude!D76</f>
        <v>83.3</v>
      </c>
      <c r="O33">
        <f>Baukosten_Wohngebäude!E76</f>
        <v>81.8</v>
      </c>
      <c r="P33" s="44">
        <f t="shared" si="0"/>
        <v>77.128014184397173</v>
      </c>
      <c r="Q33" s="44">
        <f t="shared" si="3"/>
        <v>77.687588652482276</v>
      </c>
      <c r="R33" s="44">
        <f t="shared" si="1"/>
        <v>76.288652482269512</v>
      </c>
      <c r="S33">
        <v>3.5</v>
      </c>
      <c r="T33">
        <v>12.3</v>
      </c>
      <c r="U33">
        <v>-5.4</v>
      </c>
      <c r="V33">
        <v>925</v>
      </c>
      <c r="W33" s="44">
        <v>77.3</v>
      </c>
      <c r="X33">
        <f>Auftragseingang_Wohnbau!B110</f>
        <v>170.39099999999999</v>
      </c>
      <c r="Y33">
        <f>Baugewerbe_Kapazitätsauslastung!E26</f>
        <v>70.3</v>
      </c>
      <c r="Z33">
        <f>Baugewerbe_Kapazitätsauslastung!G26</f>
        <v>18.899999999999999</v>
      </c>
      <c r="AA33">
        <f>Baugewerbe_Kapazitätsauslastung!I26</f>
        <v>9</v>
      </c>
      <c r="AB33" s="100">
        <f>Baugewerbe_Kapazitätsauslastung!K26</f>
        <v>0.80000000000000016</v>
      </c>
      <c r="AC33">
        <f>Baugewerbe_Kapazitätsauslastung!M26</f>
        <v>3.9</v>
      </c>
      <c r="AG33">
        <f>'Stimmungsindex Projektentwickle'!C15</f>
        <v>19.7</v>
      </c>
      <c r="AH33">
        <f>'Stimmungsindex Projektentwickle'!B15</f>
        <v>88.5</v>
      </c>
    </row>
    <row r="34" spans="1:34">
      <c r="B34" t="s">
        <v>4</v>
      </c>
      <c r="C34">
        <f>Baugenehmigungen!F34</f>
        <v>98031</v>
      </c>
      <c r="D34">
        <v>69423</v>
      </c>
      <c r="E34" s="44">
        <v>94.966666666666654</v>
      </c>
      <c r="F34" s="100">
        <f t="shared" si="2"/>
        <v>1.0832699619771862</v>
      </c>
      <c r="K34">
        <v>102.2</v>
      </c>
      <c r="L34" s="44">
        <f t="shared" ref="L34:L67" si="4">K34/F34</f>
        <v>94.343980343980363</v>
      </c>
      <c r="M34">
        <f>Baukosten_Wohngebäude!C77</f>
        <v>83.5</v>
      </c>
      <c r="N34">
        <f>Baukosten_Wohngebäude!D77</f>
        <v>84.2</v>
      </c>
      <c r="O34">
        <f>Baukosten_Wohngebäude!E77</f>
        <v>82.4</v>
      </c>
      <c r="P34" s="44">
        <f t="shared" si="0"/>
        <v>77.081432081432098</v>
      </c>
      <c r="Q34" s="44">
        <f t="shared" si="3"/>
        <v>77.727623727623737</v>
      </c>
      <c r="R34" s="44">
        <f t="shared" si="1"/>
        <v>76.06598806598808</v>
      </c>
      <c r="S34">
        <v>15.7</v>
      </c>
      <c r="T34">
        <v>28.9</v>
      </c>
      <c r="U34">
        <v>2.8</v>
      </c>
      <c r="V34">
        <v>968</v>
      </c>
      <c r="W34" s="44">
        <v>85.366666666666674</v>
      </c>
      <c r="X34">
        <f>Auftragseingang_Wohnbau!B111</f>
        <v>176.696</v>
      </c>
      <c r="Y34">
        <f>Baugewerbe_Kapazitätsauslastung!E27</f>
        <v>68.900000000000006</v>
      </c>
      <c r="Z34">
        <f>Baugewerbe_Kapazitätsauslastung!G27</f>
        <v>18.2</v>
      </c>
      <c r="AA34">
        <f>Baugewerbe_Kapazitätsauslastung!I27</f>
        <v>11</v>
      </c>
      <c r="AB34" s="100">
        <f>Baugewerbe_Kapazitätsauslastung!K27</f>
        <v>0.46666666666666662</v>
      </c>
      <c r="AC34">
        <f>Baugewerbe_Kapazitätsauslastung!M27</f>
        <v>3.9</v>
      </c>
      <c r="AG34">
        <f>'Stimmungsindex Projektentwickle'!C16</f>
        <v>32.799999999999997</v>
      </c>
      <c r="AH34">
        <f>'Stimmungsindex Projektentwickle'!B16</f>
        <v>85.9</v>
      </c>
    </row>
    <row r="35" spans="1:34">
      <c r="B35" t="s">
        <v>5</v>
      </c>
      <c r="C35">
        <f>Baugenehmigungen!F35</f>
        <v>93477</v>
      </c>
      <c r="D35">
        <v>69423</v>
      </c>
      <c r="E35" s="44">
        <v>95.466666666666654</v>
      </c>
      <c r="F35" s="100">
        <f t="shared" si="2"/>
        <v>1.0889733840304181</v>
      </c>
      <c r="K35">
        <v>102.7</v>
      </c>
      <c r="L35" s="44">
        <f t="shared" si="4"/>
        <v>94.309008379888283</v>
      </c>
      <c r="M35">
        <f>Baukosten_Wohngebäude!C78</f>
        <v>84.1</v>
      </c>
      <c r="N35">
        <f>Baukosten_Wohngebäude!D78</f>
        <v>84.7</v>
      </c>
      <c r="O35">
        <f>Baukosten_Wohngebäude!E78</f>
        <v>83.2</v>
      </c>
      <c r="P35" s="44">
        <f t="shared" si="0"/>
        <v>77.228701117318437</v>
      </c>
      <c r="Q35" s="44">
        <f t="shared" si="3"/>
        <v>77.779678770949729</v>
      </c>
      <c r="R35" s="44">
        <f t="shared" si="1"/>
        <v>76.402234636871526</v>
      </c>
      <c r="S35">
        <v>18.799999999999997</v>
      </c>
      <c r="T35">
        <v>34.799999999999997</v>
      </c>
      <c r="U35">
        <v>3.3</v>
      </c>
      <c r="V35">
        <v>908</v>
      </c>
      <c r="W35" s="44">
        <v>84.033333333333346</v>
      </c>
      <c r="X35">
        <f>Auftragseingang_Wohnbau!B112</f>
        <v>177.70500000000001</v>
      </c>
      <c r="Y35">
        <f>Baugewerbe_Kapazitätsauslastung!E28</f>
        <v>68.400000000000006</v>
      </c>
      <c r="Z35">
        <f>Baugewerbe_Kapazitätsauslastung!G28</f>
        <v>16.399999999999999</v>
      </c>
      <c r="AA35">
        <f>Baugewerbe_Kapazitätsauslastung!I28</f>
        <v>11.4</v>
      </c>
      <c r="AB35" s="100">
        <f>Baugewerbe_Kapazitätsauslastung!K28</f>
        <v>0.39999999999999997</v>
      </c>
      <c r="AC35">
        <f>Baugewerbe_Kapazitätsauslastung!M28</f>
        <v>5.0999999999999996</v>
      </c>
      <c r="AG35">
        <f>'Stimmungsindex Projektentwickle'!C17</f>
        <v>35.299999999999997</v>
      </c>
      <c r="AH35">
        <f>'Stimmungsindex Projektentwickle'!B17</f>
        <v>88.2</v>
      </c>
    </row>
    <row r="36" spans="1:34">
      <c r="B36" t="s">
        <v>6</v>
      </c>
      <c r="C36">
        <f>Baugenehmigungen!F36</f>
        <v>99292</v>
      </c>
      <c r="D36">
        <v>69423</v>
      </c>
      <c r="E36" s="44">
        <v>95.399999999999991</v>
      </c>
      <c r="F36" s="100">
        <f t="shared" si="2"/>
        <v>1.0882129277566539</v>
      </c>
      <c r="K36">
        <v>103</v>
      </c>
      <c r="L36" s="44">
        <f t="shared" si="4"/>
        <v>94.650593990216635</v>
      </c>
      <c r="M36">
        <f>Baukosten_Wohngebäude!C79</f>
        <v>84.5</v>
      </c>
      <c r="N36">
        <f>Baukosten_Wohngebäude!D79</f>
        <v>84.6</v>
      </c>
      <c r="O36">
        <f>Baukosten_Wohngebäude!E79</f>
        <v>84.3</v>
      </c>
      <c r="P36" s="44">
        <f t="shared" si="0"/>
        <v>77.65024458420686</v>
      </c>
      <c r="Q36" s="44">
        <f t="shared" si="3"/>
        <v>77.742138364779876</v>
      </c>
      <c r="R36" s="44">
        <f t="shared" si="1"/>
        <v>77.466457023060798</v>
      </c>
      <c r="S36">
        <v>26.4</v>
      </c>
      <c r="T36">
        <v>43</v>
      </c>
      <c r="U36">
        <v>10.199999999999999</v>
      </c>
      <c r="V36">
        <v>892</v>
      </c>
      <c r="W36" s="44">
        <v>88.966666666666654</v>
      </c>
      <c r="X36">
        <f>Auftragseingang_Wohnbau!B113</f>
        <v>168.928</v>
      </c>
      <c r="Y36">
        <f>Baugewerbe_Kapazitätsauslastung!E29</f>
        <v>66.099999999999994</v>
      </c>
      <c r="Z36">
        <f>Baugewerbe_Kapazitätsauslastung!G29</f>
        <v>18.399999999999999</v>
      </c>
      <c r="AA36">
        <f>Baugewerbe_Kapazitätsauslastung!I29</f>
        <v>13.4</v>
      </c>
      <c r="AB36" s="100">
        <f>Baugewerbe_Kapazitätsauslastung!K29</f>
        <v>0.3</v>
      </c>
      <c r="AC36">
        <f>Baugewerbe_Kapazitätsauslastung!M29</f>
        <v>3.8</v>
      </c>
      <c r="AG36">
        <f>'Stimmungsindex Projektentwickle'!C18</f>
        <v>21.7</v>
      </c>
      <c r="AH36">
        <f>'Stimmungsindex Projektentwickle'!B18</f>
        <v>88.3</v>
      </c>
    </row>
    <row r="37" spans="1:34">
      <c r="A37">
        <v>2017</v>
      </c>
      <c r="B37" t="s">
        <v>3</v>
      </c>
      <c r="C37">
        <f>Baugenehmigungen!F37</f>
        <v>79151</v>
      </c>
      <c r="D37">
        <v>71204</v>
      </c>
      <c r="E37" s="44">
        <v>95.5</v>
      </c>
      <c r="F37" s="100">
        <f t="shared" si="2"/>
        <v>1.0893536121673004</v>
      </c>
      <c r="K37">
        <v>104.4</v>
      </c>
      <c r="L37" s="44">
        <f t="shared" si="4"/>
        <v>95.836649214659687</v>
      </c>
      <c r="M37">
        <f>Baukosten_Wohngebäude!C80</f>
        <v>85.6</v>
      </c>
      <c r="N37">
        <f>Baukosten_Wohngebäude!D80</f>
        <v>85.4</v>
      </c>
      <c r="O37">
        <f>Baukosten_Wohngebäude!E80</f>
        <v>86</v>
      </c>
      <c r="P37" s="44">
        <f t="shared" si="0"/>
        <v>78.578708551483416</v>
      </c>
      <c r="Q37" s="44">
        <f t="shared" si="3"/>
        <v>78.395113438045371</v>
      </c>
      <c r="R37" s="44">
        <f t="shared" si="1"/>
        <v>78.945898778359506</v>
      </c>
      <c r="S37">
        <v>32.5</v>
      </c>
      <c r="T37">
        <v>51.3</v>
      </c>
      <c r="U37">
        <v>14.2</v>
      </c>
      <c r="V37">
        <v>855</v>
      </c>
      <c r="W37" s="44">
        <v>78.833333333333329</v>
      </c>
      <c r="X37">
        <f>Auftragseingang_Wohnbau!B114</f>
        <v>177.20099999999999</v>
      </c>
      <c r="Y37">
        <f>Baugewerbe_Kapazitätsauslastung!E30</f>
        <v>70.7</v>
      </c>
      <c r="Z37">
        <f>Baugewerbe_Kapazitätsauslastung!G30</f>
        <v>14.4</v>
      </c>
      <c r="AA37">
        <f>Baugewerbe_Kapazitätsauslastung!I30</f>
        <v>12.5</v>
      </c>
      <c r="AB37" s="100">
        <f>Baugewerbe_Kapazitätsauslastung!K30</f>
        <v>1</v>
      </c>
      <c r="AC37">
        <f>Baugewerbe_Kapazitätsauslastung!M30</f>
        <v>3.7</v>
      </c>
      <c r="AG37">
        <f>'Stimmungsindex Projektentwickle'!C19</f>
        <v>27.4</v>
      </c>
      <c r="AH37">
        <f>'Stimmungsindex Projektentwickle'!B19</f>
        <v>91.9</v>
      </c>
    </row>
    <row r="38" spans="1:34">
      <c r="B38" t="s">
        <v>4</v>
      </c>
      <c r="C38">
        <f>Baugenehmigungen!F38</f>
        <v>90303</v>
      </c>
      <c r="D38">
        <v>71204</v>
      </c>
      <c r="E38" s="44">
        <v>96.3</v>
      </c>
      <c r="F38" s="100">
        <f t="shared" si="2"/>
        <v>1.0984790874524715</v>
      </c>
      <c r="K38">
        <v>105.2</v>
      </c>
      <c r="L38" s="44">
        <f t="shared" si="4"/>
        <v>95.76877812391831</v>
      </c>
      <c r="M38">
        <f>Baukosten_Wohngebäude!C81</f>
        <v>86.2</v>
      </c>
      <c r="N38">
        <f>Baukosten_Wohngebäude!D81</f>
        <v>86</v>
      </c>
      <c r="O38">
        <f>Baukosten_Wohngebäude!E81</f>
        <v>86.5</v>
      </c>
      <c r="P38" s="44">
        <f t="shared" si="0"/>
        <v>78.472135687088965</v>
      </c>
      <c r="Q38" s="44">
        <f t="shared" si="3"/>
        <v>78.290065766701275</v>
      </c>
      <c r="R38" s="44">
        <f t="shared" si="1"/>
        <v>78.745240567670479</v>
      </c>
      <c r="S38">
        <v>44.4</v>
      </c>
      <c r="T38">
        <v>70.900000000000006</v>
      </c>
      <c r="U38">
        <v>18.899999999999999</v>
      </c>
      <c r="V38">
        <v>841</v>
      </c>
      <c r="W38" s="44">
        <v>85.466666666666654</v>
      </c>
      <c r="X38">
        <f>Auftragseingang_Wohnbau!B115</f>
        <v>176.84700000000001</v>
      </c>
      <c r="Y38">
        <f>Baugewerbe_Kapazitätsauslastung!E31</f>
        <v>69.3</v>
      </c>
      <c r="Z38">
        <f>Baugewerbe_Kapazitätsauslastung!G31</f>
        <v>10.9</v>
      </c>
      <c r="AA38">
        <f>Baugewerbe_Kapazitätsauslastung!I31</f>
        <v>15.5</v>
      </c>
      <c r="AB38" s="100">
        <f>Baugewerbe_Kapazitätsauslastung!K31</f>
        <v>1.8999999999999997</v>
      </c>
      <c r="AC38">
        <f>Baugewerbe_Kapazitätsauslastung!M31</f>
        <v>3.5</v>
      </c>
      <c r="AG38">
        <f>'Stimmungsindex Projektentwickle'!C20</f>
        <v>21.9</v>
      </c>
      <c r="AH38">
        <f>'Stimmungsindex Projektentwickle'!B20</f>
        <v>84.4</v>
      </c>
    </row>
    <row r="39" spans="1:34">
      <c r="B39" t="s">
        <v>5</v>
      </c>
      <c r="C39">
        <f>Baugenehmigungen!F39</f>
        <v>87367</v>
      </c>
      <c r="D39">
        <v>71204</v>
      </c>
      <c r="E39" s="44">
        <v>96.966666666666654</v>
      </c>
      <c r="F39" s="100">
        <f t="shared" si="2"/>
        <v>1.1060836501901139</v>
      </c>
      <c r="K39">
        <v>106.1</v>
      </c>
      <c r="L39" s="44">
        <f t="shared" si="4"/>
        <v>95.92402887590238</v>
      </c>
      <c r="M39">
        <f>Baukosten_Wohngebäude!C82</f>
        <v>86.9</v>
      </c>
      <c r="N39">
        <f>Baukosten_Wohngebäude!D82</f>
        <v>86.7</v>
      </c>
      <c r="O39">
        <f>Baukosten_Wohngebäude!E82</f>
        <v>87.3</v>
      </c>
      <c r="P39" s="44">
        <f t="shared" si="0"/>
        <v>78.565486421450686</v>
      </c>
      <c r="Q39" s="44">
        <f t="shared" si="3"/>
        <v>78.384668270883481</v>
      </c>
      <c r="R39" s="44">
        <f t="shared" si="1"/>
        <v>78.927122722585096</v>
      </c>
      <c r="S39">
        <v>46.900000000000006</v>
      </c>
      <c r="T39">
        <v>78.8</v>
      </c>
      <c r="U39">
        <v>16.5</v>
      </c>
      <c r="V39">
        <v>798</v>
      </c>
      <c r="W39" s="44">
        <v>85.5</v>
      </c>
      <c r="X39">
        <f>Auftragseingang_Wohnbau!B116</f>
        <v>168.726</v>
      </c>
      <c r="Y39">
        <f>Baugewerbe_Kapazitätsauslastung!E32</f>
        <v>62.5</v>
      </c>
      <c r="Z39">
        <f>Baugewerbe_Kapazitätsauslastung!G32</f>
        <v>9.8000000000000007</v>
      </c>
      <c r="AA39">
        <f>Baugewerbe_Kapazitätsauslastung!I32</f>
        <v>19.600000000000001</v>
      </c>
      <c r="AB39" s="100">
        <f>Baugewerbe_Kapazitätsauslastung!K32</f>
        <v>2.2333333333333329</v>
      </c>
      <c r="AC39">
        <f>Baugewerbe_Kapazitätsauslastung!M32</f>
        <v>4.8</v>
      </c>
      <c r="AG39">
        <f>'Stimmungsindex Projektentwickle'!C21</f>
        <v>27.8</v>
      </c>
      <c r="AH39">
        <f>'Stimmungsindex Projektentwickle'!B21</f>
        <v>88.2</v>
      </c>
    </row>
    <row r="40" spans="1:34">
      <c r="B40" t="s">
        <v>6</v>
      </c>
      <c r="C40">
        <f>Baugenehmigungen!F40</f>
        <v>91307</v>
      </c>
      <c r="D40">
        <v>71204</v>
      </c>
      <c r="E40" s="44">
        <v>96.766666666666666</v>
      </c>
      <c r="F40" s="100">
        <f t="shared" si="2"/>
        <v>1.1038022813688213</v>
      </c>
      <c r="K40">
        <v>106.6</v>
      </c>
      <c r="L40" s="44">
        <f t="shared" si="4"/>
        <v>96.575266965208399</v>
      </c>
      <c r="M40">
        <f>Baukosten_Wohngebäude!C83</f>
        <v>88</v>
      </c>
      <c r="N40">
        <f>Baukosten_Wohngebäude!D83</f>
        <v>87.5</v>
      </c>
      <c r="O40">
        <f>Baukosten_Wohngebäude!E83</f>
        <v>88.8</v>
      </c>
      <c r="P40" s="44">
        <f t="shared" si="0"/>
        <v>79.724423010678606</v>
      </c>
      <c r="Q40" s="44">
        <f t="shared" si="3"/>
        <v>79.271443334481575</v>
      </c>
      <c r="R40" s="44">
        <f t="shared" si="1"/>
        <v>80.449190492593871</v>
      </c>
      <c r="S40">
        <v>48.1</v>
      </c>
      <c r="T40">
        <v>77</v>
      </c>
      <c r="U40">
        <v>20.399999999999999</v>
      </c>
      <c r="V40">
        <v>804</v>
      </c>
      <c r="W40" s="44">
        <v>83.7</v>
      </c>
      <c r="X40">
        <f>Auftragseingang_Wohnbau!B117</f>
        <v>185.27099999999999</v>
      </c>
      <c r="Y40">
        <f>Baugewerbe_Kapazitätsauslastung!E33</f>
        <v>59.5</v>
      </c>
      <c r="Z40">
        <f>Baugewerbe_Kapazitätsauslastung!G33</f>
        <v>10.8</v>
      </c>
      <c r="AA40">
        <f>Baugewerbe_Kapazitätsauslastung!I33</f>
        <v>21.9</v>
      </c>
      <c r="AB40" s="100">
        <f>Baugewerbe_Kapazitätsauslastung!K33</f>
        <v>2.3666666666666667</v>
      </c>
      <c r="AC40">
        <f>Baugewerbe_Kapazitätsauslastung!M33</f>
        <v>4.3</v>
      </c>
      <c r="AG40">
        <f>'Stimmungsindex Projektentwickle'!C22</f>
        <v>23.1</v>
      </c>
      <c r="AH40">
        <f>'Stimmungsindex Projektentwickle'!B22</f>
        <v>83.1</v>
      </c>
    </row>
    <row r="41" spans="1:34">
      <c r="A41">
        <v>2018</v>
      </c>
      <c r="B41" t="s">
        <v>3</v>
      </c>
      <c r="C41">
        <f>Baugenehmigungen!F41</f>
        <v>77811</v>
      </c>
      <c r="D41">
        <v>71838</v>
      </c>
      <c r="E41" s="44">
        <v>96.766666666666666</v>
      </c>
      <c r="F41" s="100">
        <f t="shared" si="2"/>
        <v>1.1038022813688213</v>
      </c>
      <c r="K41">
        <v>108.3</v>
      </c>
      <c r="L41" s="44">
        <f t="shared" si="4"/>
        <v>98.115397864278336</v>
      </c>
      <c r="M41">
        <f>Baukosten_Wohngebäude!C84</f>
        <v>89</v>
      </c>
      <c r="N41">
        <f>Baukosten_Wohngebäude!D84</f>
        <v>88.6</v>
      </c>
      <c r="O41">
        <f>Baukosten_Wohngebäude!E84</f>
        <v>89.8</v>
      </c>
      <c r="P41" s="44">
        <f t="shared" si="0"/>
        <v>80.630382363072684</v>
      </c>
      <c r="Q41" s="44">
        <f t="shared" si="3"/>
        <v>80.267998622115044</v>
      </c>
      <c r="R41" s="44">
        <f t="shared" si="1"/>
        <v>81.355149844987935</v>
      </c>
      <c r="S41">
        <v>54.800000000000004</v>
      </c>
      <c r="T41">
        <v>94.3</v>
      </c>
      <c r="U41">
        <v>17.600000000000001</v>
      </c>
      <c r="V41">
        <v>902</v>
      </c>
      <c r="W41" s="44">
        <v>88.933333333333337</v>
      </c>
      <c r="X41">
        <f>Auftragseingang_Wohnbau!B118</f>
        <v>173.87100000000001</v>
      </c>
      <c r="Y41">
        <f>Baugewerbe_Kapazitätsauslastung!E34</f>
        <v>59.3</v>
      </c>
      <c r="Z41">
        <f>Baugewerbe_Kapazitätsauslastung!G34</f>
        <v>8.6</v>
      </c>
      <c r="AA41">
        <f>Baugewerbe_Kapazitätsauslastung!I34</f>
        <v>25.2</v>
      </c>
      <c r="AB41" s="100">
        <f>Baugewerbe_Kapazitätsauslastung!K34</f>
        <v>2.0333333333333332</v>
      </c>
      <c r="AC41">
        <f>Baugewerbe_Kapazitätsauslastung!M34</f>
        <v>4.5999999999999996</v>
      </c>
      <c r="AG41">
        <f>'Stimmungsindex Projektentwickle'!C23</f>
        <v>3</v>
      </c>
      <c r="AH41">
        <f>'Stimmungsindex Projektentwickle'!B23</f>
        <v>92.5</v>
      </c>
    </row>
    <row r="42" spans="1:34">
      <c r="B42" t="s">
        <v>4</v>
      </c>
      <c r="C42">
        <f>Baugenehmigungen!F42</f>
        <v>90680</v>
      </c>
      <c r="D42">
        <v>71838</v>
      </c>
      <c r="E42" s="44">
        <v>98</v>
      </c>
      <c r="F42" s="100">
        <f t="shared" si="2"/>
        <v>1.1178707224334601</v>
      </c>
      <c r="K42">
        <v>109.3</v>
      </c>
      <c r="L42" s="44">
        <f t="shared" si="4"/>
        <v>97.775170068027208</v>
      </c>
      <c r="M42">
        <f>Baukosten_Wohngebäude!C85</f>
        <v>89.8</v>
      </c>
      <c r="N42">
        <f>Baukosten_Wohngebäude!D85</f>
        <v>89.2</v>
      </c>
      <c r="O42">
        <f>Baukosten_Wohngebäude!E85</f>
        <v>90.7</v>
      </c>
      <c r="P42" s="44">
        <f t="shared" si="0"/>
        <v>80.331292517006801</v>
      </c>
      <c r="Q42" s="44">
        <f t="shared" si="3"/>
        <v>79.794557823129253</v>
      </c>
      <c r="R42" s="44">
        <f t="shared" si="1"/>
        <v>81.136394557823138</v>
      </c>
      <c r="S42">
        <v>65.800000000000011</v>
      </c>
      <c r="T42">
        <v>105.9</v>
      </c>
      <c r="U42">
        <v>28.1</v>
      </c>
      <c r="V42">
        <v>870</v>
      </c>
      <c r="W42" s="44">
        <v>85.766666666666666</v>
      </c>
      <c r="X42">
        <f>Auftragseingang_Wohnbau!B119</f>
        <v>181.488</v>
      </c>
      <c r="Y42">
        <f>Baugewerbe_Kapazitätsauslastung!E35</f>
        <v>56.1</v>
      </c>
      <c r="Z42">
        <f>Baugewerbe_Kapazitätsauslastung!G35</f>
        <v>8.4</v>
      </c>
      <c r="AA42">
        <f>Baugewerbe_Kapazitätsauslastung!I35</f>
        <v>27.4</v>
      </c>
      <c r="AB42" s="100">
        <f>Baugewerbe_Kapazitätsauslastung!K35</f>
        <v>2.1999999999999997</v>
      </c>
      <c r="AC42">
        <f>Baugewerbe_Kapazitätsauslastung!M35</f>
        <v>5.2</v>
      </c>
      <c r="AG42">
        <f>'Stimmungsindex Projektentwickle'!C24</f>
        <v>-2.6</v>
      </c>
      <c r="AH42">
        <f>'Stimmungsindex Projektentwickle'!B24</f>
        <v>94.9</v>
      </c>
    </row>
    <row r="43" spans="1:34">
      <c r="B43" t="s">
        <v>5</v>
      </c>
      <c r="C43">
        <f>Baugenehmigungen!F43</f>
        <v>94339</v>
      </c>
      <c r="D43">
        <v>71838</v>
      </c>
      <c r="E43" s="44">
        <v>98.833333333333329</v>
      </c>
      <c r="F43" s="100">
        <f t="shared" si="2"/>
        <v>1.1273764258555132</v>
      </c>
      <c r="K43">
        <v>110.4</v>
      </c>
      <c r="L43" s="44">
        <f t="shared" si="4"/>
        <v>97.926475548060722</v>
      </c>
      <c r="M43">
        <f>Baukosten_Wohngebäude!C86</f>
        <v>90.2</v>
      </c>
      <c r="N43">
        <f>Baukosten_Wohngebäude!D86</f>
        <v>89.7</v>
      </c>
      <c r="O43">
        <f>Baukosten_Wohngebäude!E86</f>
        <v>91.1</v>
      </c>
      <c r="P43" s="44">
        <f t="shared" si="0"/>
        <v>80.008768971332216</v>
      </c>
      <c r="Q43" s="44">
        <f t="shared" si="3"/>
        <v>79.565261382799335</v>
      </c>
      <c r="R43" s="44">
        <f t="shared" si="1"/>
        <v>80.807082630691397</v>
      </c>
      <c r="S43">
        <v>85.6</v>
      </c>
      <c r="T43">
        <v>149.80000000000001</v>
      </c>
      <c r="U43">
        <v>26.9</v>
      </c>
      <c r="V43">
        <v>783</v>
      </c>
      <c r="W43" s="44">
        <v>89.5</v>
      </c>
      <c r="X43">
        <f>Auftragseingang_Wohnbau!B120</f>
        <v>191.072</v>
      </c>
      <c r="Y43">
        <f>Baugewerbe_Kapazitätsauslastung!E36</f>
        <v>52.9</v>
      </c>
      <c r="Z43">
        <f>Baugewerbe_Kapazitätsauslastung!G36</f>
        <v>10.3</v>
      </c>
      <c r="AA43">
        <f>Baugewerbe_Kapazitätsauslastung!I36</f>
        <v>23.2</v>
      </c>
      <c r="AB43" s="100">
        <f>Baugewerbe_Kapazitätsauslastung!K36</f>
        <v>4.9666666666666659</v>
      </c>
      <c r="AC43">
        <f>Baugewerbe_Kapazitätsauslastung!M36</f>
        <v>4.5999999999999996</v>
      </c>
      <c r="AG43">
        <f>'Stimmungsindex Projektentwickle'!C25</f>
        <v>4.0999999999999996</v>
      </c>
      <c r="AH43">
        <f>'Stimmungsindex Projektentwickle'!B25</f>
        <v>85.7</v>
      </c>
    </row>
    <row r="44" spans="1:34">
      <c r="B44" t="s">
        <v>6</v>
      </c>
      <c r="C44">
        <f>Baugenehmigungen!F44</f>
        <v>84462</v>
      </c>
      <c r="D44">
        <v>71838</v>
      </c>
      <c r="E44" s="44">
        <v>98.7</v>
      </c>
      <c r="F44" s="100">
        <f t="shared" si="2"/>
        <v>1.1258555133079848</v>
      </c>
      <c r="K44">
        <v>111.1</v>
      </c>
      <c r="L44" s="44">
        <f t="shared" si="4"/>
        <v>98.680513340087799</v>
      </c>
      <c r="M44">
        <f>Baukosten_Wohngebäude!C87</f>
        <v>90.4</v>
      </c>
      <c r="N44">
        <f>Baukosten_Wohngebäude!D87</f>
        <v>89.9</v>
      </c>
      <c r="O44">
        <f>Baukosten_Wohngebäude!E87</f>
        <v>91.3</v>
      </c>
      <c r="P44" s="44">
        <f t="shared" si="0"/>
        <v>80.294495103005744</v>
      </c>
      <c r="Q44" s="44">
        <f t="shared" si="3"/>
        <v>79.850388382303279</v>
      </c>
      <c r="R44" s="44">
        <f t="shared" si="1"/>
        <v>81.093887200270174</v>
      </c>
      <c r="S44">
        <v>84.1</v>
      </c>
      <c r="T44">
        <v>161</v>
      </c>
      <c r="U44">
        <v>14.9</v>
      </c>
      <c r="V44">
        <v>779</v>
      </c>
      <c r="W44" s="44">
        <v>96.899999999999991</v>
      </c>
      <c r="X44">
        <f>Auftragseingang_Wohnbau!B121</f>
        <v>206.65799999999999</v>
      </c>
      <c r="Y44">
        <f>Baugewerbe_Kapazitätsauslastung!E37</f>
        <v>50.4</v>
      </c>
      <c r="Z44">
        <f>Baugewerbe_Kapazitätsauslastung!G37</f>
        <v>14.1</v>
      </c>
      <c r="AA44">
        <f>Baugewerbe_Kapazitätsauslastung!I37</f>
        <v>23.6</v>
      </c>
      <c r="AB44" s="100">
        <f>Baugewerbe_Kapazitätsauslastung!K37</f>
        <v>4.6000000000000005</v>
      </c>
      <c r="AC44">
        <f>Baugewerbe_Kapazitätsauslastung!M37</f>
        <v>5.2</v>
      </c>
      <c r="AG44">
        <f>'Stimmungsindex Projektentwickle'!C26</f>
        <v>23.5</v>
      </c>
      <c r="AH44">
        <f>'Stimmungsindex Projektentwickle'!B26</f>
        <v>84.3</v>
      </c>
    </row>
    <row r="45" spans="1:34">
      <c r="A45">
        <v>2019</v>
      </c>
      <c r="B45" t="s">
        <v>3</v>
      </c>
      <c r="C45">
        <f>Baugenehmigungen!F45</f>
        <v>75628</v>
      </c>
      <c r="D45">
        <v>73251</v>
      </c>
      <c r="E45" s="44">
        <v>98.100000000000009</v>
      </c>
      <c r="F45" s="100">
        <f t="shared" si="2"/>
        <v>1.1190114068441066</v>
      </c>
      <c r="K45">
        <v>113</v>
      </c>
      <c r="L45" s="44">
        <f t="shared" si="4"/>
        <v>100.9819911654774</v>
      </c>
      <c r="M45">
        <f>Baukosten_Wohngebäude!C88</f>
        <v>91</v>
      </c>
      <c r="N45">
        <f>Baukosten_Wohngebäude!D88</f>
        <v>90.6</v>
      </c>
      <c r="O45">
        <f>Baukosten_Wohngebäude!E88</f>
        <v>91.7</v>
      </c>
      <c r="P45" s="44">
        <f t="shared" si="0"/>
        <v>81.321780496092416</v>
      </c>
      <c r="Q45" s="44">
        <f t="shared" si="3"/>
        <v>80.964322120285402</v>
      </c>
      <c r="R45" s="44">
        <f t="shared" si="1"/>
        <v>81.947332653754671</v>
      </c>
      <c r="S45">
        <v>62.4</v>
      </c>
      <c r="T45">
        <v>125.3</v>
      </c>
      <c r="U45">
        <v>5.2</v>
      </c>
      <c r="V45">
        <v>803</v>
      </c>
      <c r="W45" s="44">
        <v>95.466666666666654</v>
      </c>
      <c r="X45">
        <f>Auftragseingang_Wohnbau!B122</f>
        <v>190.517</v>
      </c>
      <c r="Y45">
        <f>Baugewerbe_Kapazitätsauslastung!E38</f>
        <v>52.8</v>
      </c>
      <c r="Z45">
        <f>Baugewerbe_Kapazitätsauslastung!G38</f>
        <v>16.3</v>
      </c>
      <c r="AA45">
        <f>Baugewerbe_Kapazitätsauslastung!I38</f>
        <v>21.2</v>
      </c>
      <c r="AB45" s="100">
        <f>Baugewerbe_Kapazitätsauslastung!K38</f>
        <v>1.9666666666666668</v>
      </c>
      <c r="AC45">
        <f>Baugewerbe_Kapazitätsauslastung!M38</f>
        <v>7.7</v>
      </c>
      <c r="AD45">
        <f>Beschränkungen_Wohnungsbau!C7</f>
        <v>0.8</v>
      </c>
      <c r="AE45">
        <f>Beschränkungen_Wohnungsbau!D7</f>
        <v>7</v>
      </c>
      <c r="AG45">
        <f>'Stimmungsindex Projektentwickle'!C27</f>
        <v>10.199999999999999</v>
      </c>
      <c r="AH45">
        <f>'Stimmungsindex Projektentwickle'!B27</f>
        <v>83.7</v>
      </c>
    </row>
    <row r="46" spans="1:34">
      <c r="B46" t="s">
        <v>4</v>
      </c>
      <c r="C46">
        <f>Baugenehmigungen!F46</f>
        <v>89013</v>
      </c>
      <c r="D46">
        <v>73251</v>
      </c>
      <c r="E46" s="44">
        <v>99.633333333333326</v>
      </c>
      <c r="F46" s="100">
        <f t="shared" si="2"/>
        <v>1.1365019011406843</v>
      </c>
      <c r="K46">
        <v>114</v>
      </c>
      <c r="L46" s="44">
        <f t="shared" si="4"/>
        <v>100.30779524924725</v>
      </c>
      <c r="M46">
        <f>Baukosten_Wohngebäude!C89</f>
        <v>92.3</v>
      </c>
      <c r="N46">
        <f>Baukosten_Wohngebäude!D89</f>
        <v>91.1</v>
      </c>
      <c r="O46">
        <f>Baukosten_Wohngebäude!E89</f>
        <v>94.2</v>
      </c>
      <c r="P46" s="44">
        <f t="shared" si="0"/>
        <v>81.21411843425895</v>
      </c>
      <c r="Q46" s="44">
        <f t="shared" si="3"/>
        <v>80.158246905319515</v>
      </c>
      <c r="R46" s="44">
        <f t="shared" si="1"/>
        <v>82.885915021746413</v>
      </c>
      <c r="S46">
        <v>76.3</v>
      </c>
      <c r="T46">
        <v>146.9</v>
      </c>
      <c r="U46">
        <v>12.5</v>
      </c>
      <c r="V46">
        <v>783</v>
      </c>
      <c r="W46" s="44">
        <v>92.866666666666674</v>
      </c>
      <c r="X46">
        <f>Auftragseingang_Wohnbau!B123</f>
        <v>189.91200000000001</v>
      </c>
      <c r="Y46">
        <f>Baugewerbe_Kapazitätsauslastung!E39</f>
        <v>54.5</v>
      </c>
      <c r="Z46">
        <f>Baugewerbe_Kapazitätsauslastung!G39</f>
        <v>19</v>
      </c>
      <c r="AA46">
        <f>Baugewerbe_Kapazitätsauslastung!I39</f>
        <v>20</v>
      </c>
      <c r="AB46" s="100">
        <f>Baugewerbe_Kapazitätsauslastung!K39</f>
        <v>2.5666666666666664</v>
      </c>
      <c r="AC46">
        <f>Baugewerbe_Kapazitätsauslastung!M39</f>
        <v>5.7</v>
      </c>
      <c r="AD46">
        <f>Beschränkungen_Wohnungsbau!C8</f>
        <v>1.5</v>
      </c>
      <c r="AE46">
        <f>Beschränkungen_Wohnungsbau!D8</f>
        <v>5</v>
      </c>
      <c r="AG46">
        <f>'Stimmungsindex Projektentwickle'!C28</f>
        <v>13.7</v>
      </c>
      <c r="AH46">
        <f>'Stimmungsindex Projektentwickle'!B28</f>
        <v>72.7</v>
      </c>
    </row>
    <row r="47" spans="1:34">
      <c r="B47" t="s">
        <v>5</v>
      </c>
      <c r="C47">
        <f>Baugenehmigungen!F47</f>
        <v>93246</v>
      </c>
      <c r="D47">
        <v>73251</v>
      </c>
      <c r="E47" s="44">
        <v>100.23333333333333</v>
      </c>
      <c r="F47" s="100">
        <f t="shared" si="2"/>
        <v>1.1433460076045627</v>
      </c>
      <c r="K47">
        <v>114.9</v>
      </c>
      <c r="L47" s="44">
        <f t="shared" si="4"/>
        <v>100.4945128034586</v>
      </c>
      <c r="M47">
        <f>Baukosten_Wohngebäude!C90</f>
        <v>91.7</v>
      </c>
      <c r="N47">
        <f>Baukosten_Wohngebäude!D90</f>
        <v>91</v>
      </c>
      <c r="O47">
        <f>Baukosten_Wohngebäude!E90</f>
        <v>92.9</v>
      </c>
      <c r="P47" s="44">
        <f t="shared" si="0"/>
        <v>80.203192550715002</v>
      </c>
      <c r="Q47" s="44">
        <f t="shared" si="3"/>
        <v>79.590954439640839</v>
      </c>
      <c r="R47" s="44">
        <f t="shared" si="1"/>
        <v>81.252743598270712</v>
      </c>
      <c r="S47">
        <v>63.599999999999994</v>
      </c>
      <c r="T47">
        <v>137.80000000000001</v>
      </c>
      <c r="U47">
        <v>-3</v>
      </c>
      <c r="V47">
        <v>800</v>
      </c>
      <c r="W47" s="44">
        <v>94.100000000000009</v>
      </c>
      <c r="X47">
        <f>Auftragseingang_Wohnbau!B124</f>
        <v>195.864</v>
      </c>
      <c r="Y47">
        <f>Baugewerbe_Kapazitätsauslastung!E40</f>
        <v>49.5</v>
      </c>
      <c r="Z47">
        <f>Baugewerbe_Kapazitätsauslastung!G40</f>
        <v>27.3</v>
      </c>
      <c r="AA47">
        <f>Baugewerbe_Kapazitätsauslastung!I40</f>
        <v>17.600000000000001</v>
      </c>
      <c r="AB47" s="100">
        <f>Baugewerbe_Kapazitätsauslastung!K40</f>
        <v>2.6999999999999997</v>
      </c>
      <c r="AC47">
        <f>Baugewerbe_Kapazitätsauslastung!M40</f>
        <v>5.4</v>
      </c>
      <c r="AD47">
        <f>Beschränkungen_Wohnungsbau!C9</f>
        <v>1.8</v>
      </c>
      <c r="AE47">
        <f>Beschränkungen_Wohnungsbau!D9</f>
        <v>5.5</v>
      </c>
      <c r="AG47">
        <f>'Stimmungsindex Projektentwickle'!C29</f>
        <v>8.8000000000000007</v>
      </c>
      <c r="AH47">
        <f>'Stimmungsindex Projektentwickle'!B29</f>
        <v>89.5</v>
      </c>
    </row>
    <row r="48" spans="1:34">
      <c r="B48" t="s">
        <v>6</v>
      </c>
      <c r="C48">
        <f>Baugenehmigungen!F48</f>
        <v>102691</v>
      </c>
      <c r="D48">
        <v>73251</v>
      </c>
      <c r="E48" s="44">
        <v>99.899999999999991</v>
      </c>
      <c r="F48" s="100">
        <f t="shared" si="2"/>
        <v>1.1395437262357413</v>
      </c>
      <c r="K48">
        <v>115.6</v>
      </c>
      <c r="L48" s="44">
        <f t="shared" si="4"/>
        <v>101.44411077744412</v>
      </c>
      <c r="M48">
        <f>Baukosten_Wohngebäude!C91</f>
        <v>92.1</v>
      </c>
      <c r="N48">
        <f>Baukosten_Wohngebäude!D91</f>
        <v>90.5</v>
      </c>
      <c r="O48">
        <f>Baukosten_Wohngebäude!E91</f>
        <v>94.7</v>
      </c>
      <c r="P48" s="44">
        <f t="shared" si="0"/>
        <v>80.821821821821828</v>
      </c>
      <c r="Q48" s="44">
        <f t="shared" si="3"/>
        <v>79.417751084417759</v>
      </c>
      <c r="R48" s="44">
        <f t="shared" si="1"/>
        <v>83.103436770103457</v>
      </c>
      <c r="S48">
        <v>52.9</v>
      </c>
      <c r="T48">
        <v>133</v>
      </c>
      <c r="U48">
        <v>-18.399999999999999</v>
      </c>
      <c r="V48">
        <v>658</v>
      </c>
      <c r="W48" s="44">
        <v>98.2</v>
      </c>
      <c r="X48">
        <f>Auftragseingang_Wohnbau!B125</f>
        <v>211.501</v>
      </c>
      <c r="Y48">
        <f>Baugewerbe_Kapazitätsauslastung!E41</f>
        <v>49.5</v>
      </c>
      <c r="Z48">
        <f>Baugewerbe_Kapazitätsauslastung!G41</f>
        <v>32.299999999999997</v>
      </c>
      <c r="AA48">
        <f>Baugewerbe_Kapazitätsauslastung!I41</f>
        <v>16.3</v>
      </c>
      <c r="AB48" s="100">
        <f>Baugewerbe_Kapazitätsauslastung!K41</f>
        <v>1.4333333333333333</v>
      </c>
      <c r="AC48">
        <f>Baugewerbe_Kapazitätsauslastung!M41</f>
        <v>6.7</v>
      </c>
      <c r="AD48">
        <f>Beschränkungen_Wohnungsbau!C10</f>
        <v>2.4</v>
      </c>
      <c r="AE48">
        <f>Beschränkungen_Wohnungsbau!D10</f>
        <v>5</v>
      </c>
      <c r="AG48">
        <f>'Stimmungsindex Projektentwickle'!C30</f>
        <v>2.4</v>
      </c>
      <c r="AH48">
        <f>'Stimmungsindex Projektentwickle'!B30</f>
        <v>78</v>
      </c>
    </row>
    <row r="49" spans="1:34">
      <c r="A49">
        <v>2020</v>
      </c>
      <c r="B49" t="s">
        <v>3</v>
      </c>
      <c r="C49">
        <f>Baugenehmigungen!F49</f>
        <v>80075</v>
      </c>
      <c r="D49">
        <v>76594</v>
      </c>
      <c r="E49" s="44">
        <v>100.06666666666666</v>
      </c>
      <c r="F49" s="100">
        <f t="shared" si="2"/>
        <v>1.141444866920152</v>
      </c>
      <c r="K49">
        <v>117.5</v>
      </c>
      <c r="L49" s="44">
        <f t="shared" si="4"/>
        <v>102.93970686209195</v>
      </c>
      <c r="M49">
        <f>Baukosten_Wohngebäude!C92</f>
        <v>93</v>
      </c>
      <c r="N49">
        <f>Baukosten_Wohngebäude!D92</f>
        <v>91.5</v>
      </c>
      <c r="O49">
        <f>Baukosten_Wohngebäude!E92</f>
        <v>95.5</v>
      </c>
      <c r="P49" s="44">
        <f t="shared" si="0"/>
        <v>81.475682878081287</v>
      </c>
      <c r="Q49" s="44">
        <f t="shared" si="3"/>
        <v>80.161558960692872</v>
      </c>
      <c r="R49" s="44">
        <f t="shared" si="1"/>
        <v>83.665889407061968</v>
      </c>
      <c r="S49">
        <v>34</v>
      </c>
      <c r="T49">
        <v>111.3</v>
      </c>
      <c r="U49">
        <v>-34.799999999999997</v>
      </c>
      <c r="V49">
        <v>761</v>
      </c>
      <c r="W49" s="44">
        <v>102.73333333333335</v>
      </c>
      <c r="X49">
        <f>Auftragseingang_Wohnbau!B126</f>
        <v>204.08600000000001</v>
      </c>
      <c r="Y49">
        <f>Baugewerbe_Kapazitätsauslastung!E42</f>
        <v>51.9</v>
      </c>
      <c r="Z49">
        <f>Baugewerbe_Kapazitätsauslastung!G42</f>
        <v>31.9</v>
      </c>
      <c r="AA49">
        <f>Baugewerbe_Kapazitätsauslastung!I42</f>
        <v>14.5</v>
      </c>
      <c r="AB49" s="100">
        <f>Baugewerbe_Kapazitätsauslastung!K42</f>
        <v>2.0666666666666669</v>
      </c>
      <c r="AC49">
        <f>Baugewerbe_Kapazitätsauslastung!M42</f>
        <v>6.1</v>
      </c>
      <c r="AD49">
        <f>Beschränkungen_Wohnungsbau!C11</f>
        <v>2.4</v>
      </c>
      <c r="AE49">
        <f>Beschränkungen_Wohnungsbau!D11</f>
        <v>6.8</v>
      </c>
      <c r="AG49">
        <f>'Stimmungsindex Projektentwickle'!C31</f>
        <v>5.7</v>
      </c>
      <c r="AH49">
        <f>'Stimmungsindex Projektentwickle'!B31</f>
        <v>95.7</v>
      </c>
    </row>
    <row r="50" spans="1:34">
      <c r="B50" t="s">
        <v>4</v>
      </c>
      <c r="C50">
        <f>Baugenehmigungen!F50</f>
        <v>96156</v>
      </c>
      <c r="D50">
        <v>76594</v>
      </c>
      <c r="E50" s="44">
        <v>100.43333333333334</v>
      </c>
      <c r="F50" s="100">
        <f t="shared" si="2"/>
        <v>1.1456273764258555</v>
      </c>
      <c r="K50">
        <v>118.1</v>
      </c>
      <c r="L50" s="44">
        <f t="shared" si="4"/>
        <v>103.08762031198141</v>
      </c>
      <c r="M50">
        <f>Baukosten_Wohngebäude!C93</f>
        <v>93.3</v>
      </c>
      <c r="N50">
        <f>Baukosten_Wohngebäude!D93</f>
        <v>91.5</v>
      </c>
      <c r="O50">
        <f>Baukosten_Wohngebäude!E93</f>
        <v>96.4</v>
      </c>
      <c r="P50" s="44">
        <f t="shared" si="0"/>
        <v>81.440092930633909</v>
      </c>
      <c r="Q50" s="44">
        <f t="shared" si="3"/>
        <v>79.868901427149012</v>
      </c>
      <c r="R50" s="44">
        <f t="shared" si="1"/>
        <v>84.146033853302356</v>
      </c>
      <c r="S50">
        <v>-30.1</v>
      </c>
      <c r="T50">
        <v>60.900000000000006</v>
      </c>
      <c r="U50">
        <v>-108.5</v>
      </c>
      <c r="V50">
        <v>701</v>
      </c>
      <c r="W50" s="44">
        <v>86.566666666666677</v>
      </c>
      <c r="X50">
        <f>Auftragseingang_Wohnbau!B127</f>
        <v>180.27699999999999</v>
      </c>
      <c r="Y50">
        <f>Baugewerbe_Kapazitätsauslastung!E43</f>
        <v>25.4</v>
      </c>
      <c r="Z50">
        <f>Baugewerbe_Kapazitätsauslastung!G43</f>
        <v>48.1</v>
      </c>
      <c r="AA50">
        <f>Baugewerbe_Kapazitätsauslastung!I43</f>
        <v>8.1999999999999993</v>
      </c>
      <c r="AB50" s="100">
        <f>Baugewerbe_Kapazitätsauslastung!K43</f>
        <v>5.666666666666667</v>
      </c>
      <c r="AC50">
        <f>Baugewerbe_Kapazitätsauslastung!M43</f>
        <v>28.1</v>
      </c>
      <c r="AD50">
        <f>Beschränkungen_Wohnungsbau!C12</f>
        <v>5</v>
      </c>
      <c r="AE50">
        <f>Beschränkungen_Wohnungsbau!D12</f>
        <v>10</v>
      </c>
      <c r="AG50">
        <f>'Stimmungsindex Projektentwickle'!C32</f>
        <v>21.1</v>
      </c>
      <c r="AH50">
        <f>'Stimmungsindex Projektentwickle'!B32</f>
        <v>29.8</v>
      </c>
    </row>
    <row r="51" spans="1:34">
      <c r="B51" t="s">
        <v>5</v>
      </c>
      <c r="C51">
        <f>Baugenehmigungen!F51</f>
        <v>92516</v>
      </c>
      <c r="D51">
        <v>76594</v>
      </c>
      <c r="E51" s="44">
        <v>99.7</v>
      </c>
      <c r="F51" s="100">
        <f t="shared" si="2"/>
        <v>1.1372623574144487</v>
      </c>
      <c r="K51">
        <v>118.6</v>
      </c>
      <c r="L51" s="44">
        <f t="shared" si="4"/>
        <v>104.28552323637578</v>
      </c>
      <c r="M51">
        <f>Baukosten_Wohngebäude!C94</f>
        <v>94.1</v>
      </c>
      <c r="N51">
        <f>Baukosten_Wohngebäude!D94</f>
        <v>91.6</v>
      </c>
      <c r="O51">
        <f>Baukosten_Wohngebäude!E94</f>
        <v>98.4</v>
      </c>
      <c r="P51" s="44">
        <f t="shared" si="0"/>
        <v>82.742561016382467</v>
      </c>
      <c r="Q51" s="44">
        <f t="shared" si="3"/>
        <v>80.544299565362749</v>
      </c>
      <c r="R51" s="44">
        <f t="shared" si="1"/>
        <v>86.523570712136419</v>
      </c>
      <c r="S51">
        <v>-0.60000000000000009</v>
      </c>
      <c r="T51">
        <v>69.8</v>
      </c>
      <c r="U51">
        <v>-63.6</v>
      </c>
      <c r="V51">
        <v>525</v>
      </c>
      <c r="W51" s="44">
        <v>98.533333333333346</v>
      </c>
      <c r="X51">
        <f>Auftragseingang_Wohnbau!B128</f>
        <v>209.07900000000001</v>
      </c>
      <c r="Y51">
        <f>Baugewerbe_Kapazitätsauslastung!E44</f>
        <v>38.1</v>
      </c>
      <c r="Z51">
        <f>Baugewerbe_Kapazitätsauslastung!G44</f>
        <v>50.2</v>
      </c>
      <c r="AA51">
        <f>Baugewerbe_Kapazitätsauslastung!I44</f>
        <v>7.4</v>
      </c>
      <c r="AB51" s="100">
        <f>Baugewerbe_Kapazitätsauslastung!K44</f>
        <v>1.7666666666666666</v>
      </c>
      <c r="AC51">
        <f>Baugewerbe_Kapazitätsauslastung!M44</f>
        <v>7.5</v>
      </c>
      <c r="AD51">
        <f>Beschränkungen_Wohnungsbau!C13</f>
        <v>7.5</v>
      </c>
      <c r="AE51">
        <f>Beschränkungen_Wohnungsbau!D13</f>
        <v>11</v>
      </c>
      <c r="AG51">
        <f>'Stimmungsindex Projektentwickle'!C33</f>
        <v>7.6</v>
      </c>
      <c r="AH51">
        <f>'Stimmungsindex Projektentwickle'!B33</f>
        <v>47</v>
      </c>
    </row>
    <row r="52" spans="1:34">
      <c r="B52" t="s">
        <v>6</v>
      </c>
      <c r="C52">
        <f>Baugenehmigungen!F52</f>
        <v>99692</v>
      </c>
      <c r="D52">
        <v>76594</v>
      </c>
      <c r="E52" s="44">
        <v>99.8</v>
      </c>
      <c r="F52" s="100">
        <f t="shared" si="2"/>
        <v>1.138403041825095</v>
      </c>
      <c r="K52">
        <v>119.2</v>
      </c>
      <c r="L52" s="44">
        <f t="shared" si="4"/>
        <v>104.70808283233134</v>
      </c>
      <c r="M52">
        <f>Baukosten_Wohngebäude!C95</f>
        <v>93.8</v>
      </c>
      <c r="N52">
        <f>Baukosten_Wohngebäude!D95</f>
        <v>92.2</v>
      </c>
      <c r="O52">
        <f>Baukosten_Wohngebäude!E95</f>
        <v>96.6</v>
      </c>
      <c r="P52" s="44">
        <f t="shared" si="0"/>
        <v>82.396125584502343</v>
      </c>
      <c r="Q52" s="44">
        <f t="shared" si="3"/>
        <v>80.990647962591851</v>
      </c>
      <c r="R52" s="44">
        <f t="shared" si="1"/>
        <v>84.855711422845687</v>
      </c>
      <c r="S52">
        <v>-4.6999999999999993</v>
      </c>
      <c r="T52">
        <v>70</v>
      </c>
      <c r="U52">
        <v>-71.099999999999994</v>
      </c>
      <c r="V52">
        <v>512</v>
      </c>
      <c r="W52" s="44">
        <v>109.40000000000002</v>
      </c>
      <c r="X52">
        <f>Auftragseingang_Wohnbau!B129</f>
        <v>229.357</v>
      </c>
      <c r="Y52">
        <f>Baugewerbe_Kapazitätsauslastung!E45</f>
        <v>46.3</v>
      </c>
      <c r="Z52">
        <f>Baugewerbe_Kapazitätsauslastung!G45</f>
        <v>37.299999999999997</v>
      </c>
      <c r="AA52">
        <f>Baugewerbe_Kapazitätsauslastung!I45</f>
        <v>9.6999999999999993</v>
      </c>
      <c r="AB52" s="100">
        <f>Baugewerbe_Kapazitätsauslastung!K45</f>
        <v>1.3666666666666665</v>
      </c>
      <c r="AC52">
        <f>Baugewerbe_Kapazitätsauslastung!M45</f>
        <v>10</v>
      </c>
      <c r="AD52">
        <f>Beschränkungen_Wohnungsbau!C14</f>
        <v>4.3</v>
      </c>
      <c r="AE52">
        <f>Beschränkungen_Wohnungsbau!D14</f>
        <v>9</v>
      </c>
      <c r="AF52">
        <v>0.31490158526133893</v>
      </c>
      <c r="AG52">
        <f>'Stimmungsindex Projektentwickle'!C34</f>
        <v>23.9</v>
      </c>
      <c r="AH52">
        <f>'Stimmungsindex Projektentwickle'!B34</f>
        <v>67.400000000000006</v>
      </c>
    </row>
    <row r="53" spans="1:34">
      <c r="A53">
        <v>2021</v>
      </c>
      <c r="B53" t="s">
        <v>3</v>
      </c>
      <c r="C53">
        <f>Baugenehmigungen!F53</f>
        <v>95916</v>
      </c>
      <c r="D53">
        <v>73348</v>
      </c>
      <c r="E53" s="44">
        <v>101.56666666666666</v>
      </c>
      <c r="F53" s="100">
        <f t="shared" si="2"/>
        <v>1.1585551330798478</v>
      </c>
      <c r="G53" s="44">
        <v>57.67</v>
      </c>
      <c r="H53" s="44">
        <v>198.72</v>
      </c>
      <c r="I53" s="44">
        <f>G53/F53</f>
        <v>49.777518871020682</v>
      </c>
      <c r="J53" s="44">
        <f>H53/F53</f>
        <v>171.52399081063342</v>
      </c>
      <c r="K53">
        <v>121.2</v>
      </c>
      <c r="L53" s="44">
        <f t="shared" si="4"/>
        <v>104.61306202822449</v>
      </c>
      <c r="M53">
        <f>Baukosten_Wohngebäude!C96</f>
        <v>95.3</v>
      </c>
      <c r="N53">
        <f>Baukosten_Wohngebäude!D96</f>
        <v>94.3</v>
      </c>
      <c r="O53">
        <f>Baukosten_Wohngebäude!E96</f>
        <v>96.7</v>
      </c>
      <c r="P53" s="44">
        <f t="shared" si="0"/>
        <v>82.257630456186419</v>
      </c>
      <c r="Q53" s="44">
        <f t="shared" si="3"/>
        <v>81.394486380045947</v>
      </c>
      <c r="R53" s="44">
        <f t="shared" si="1"/>
        <v>83.46603216278308</v>
      </c>
      <c r="S53">
        <v>-4.1999999999999993</v>
      </c>
      <c r="T53">
        <v>64.3</v>
      </c>
      <c r="U53">
        <v>-65.699999999999989</v>
      </c>
      <c r="V53">
        <v>608</v>
      </c>
      <c r="W53" s="44">
        <v>106.8</v>
      </c>
      <c r="X53">
        <f>Auftragseingang_Wohnbau!B130</f>
        <v>209.38200000000001</v>
      </c>
      <c r="Y53">
        <f>Baugewerbe_Kapazitätsauslastung!E46</f>
        <v>43.4</v>
      </c>
      <c r="Z53">
        <f>Baugewerbe_Kapazitätsauslastung!G46</f>
        <v>30.1</v>
      </c>
      <c r="AA53">
        <f>Baugewerbe_Kapazitätsauslastung!I46</f>
        <v>14.7</v>
      </c>
      <c r="AB53" s="100">
        <f>Baugewerbe_Kapazitätsauslastung!K46</f>
        <v>3</v>
      </c>
      <c r="AC53">
        <f>Baugewerbe_Kapazitätsauslastung!M46</f>
        <v>11.9</v>
      </c>
      <c r="AD53">
        <f>Beschränkungen_Wohnungsbau!C15</f>
        <v>4.2</v>
      </c>
      <c r="AE53">
        <f>Beschränkungen_Wohnungsbau!D15</f>
        <v>11.5</v>
      </c>
      <c r="AF53">
        <v>0.3441097141465389</v>
      </c>
      <c r="AG53">
        <f>'Stimmungsindex Projektentwickle'!C35</f>
        <v>35.1</v>
      </c>
      <c r="AH53">
        <f>'Stimmungsindex Projektentwickle'!B35</f>
        <v>71.599999999999994</v>
      </c>
    </row>
    <row r="54" spans="1:34">
      <c r="B54" t="s">
        <v>4</v>
      </c>
      <c r="C54">
        <f>Baugenehmigungen!F54</f>
        <v>93865</v>
      </c>
      <c r="D54">
        <v>73348</v>
      </c>
      <c r="E54" s="44">
        <v>102.63333333333333</v>
      </c>
      <c r="F54" s="100">
        <f t="shared" si="2"/>
        <v>1.1707224334600759</v>
      </c>
      <c r="G54" s="44">
        <v>59.5</v>
      </c>
      <c r="H54" s="44">
        <v>224.5</v>
      </c>
      <c r="I54" s="44">
        <f t="shared" ref="I54:I65" si="5">G54/F54</f>
        <v>50.823319259499847</v>
      </c>
      <c r="J54" s="44">
        <f t="shared" ref="J54:J66" si="6">H54/F54</f>
        <v>191.76193569340697</v>
      </c>
      <c r="K54">
        <v>125.4</v>
      </c>
      <c r="L54" s="44">
        <f t="shared" si="4"/>
        <v>107.11334848976942</v>
      </c>
      <c r="M54">
        <f>Baukosten_Wohngebäude!C97</f>
        <v>98</v>
      </c>
      <c r="N54">
        <f>Baukosten_Wohngebäude!D97</f>
        <v>97.5</v>
      </c>
      <c r="O54">
        <f>Baukosten_Wohngebäude!E97</f>
        <v>98.6</v>
      </c>
      <c r="P54" s="44">
        <f t="shared" si="0"/>
        <v>83.708996427411506</v>
      </c>
      <c r="Q54" s="44">
        <f t="shared" si="3"/>
        <v>83.281909710945129</v>
      </c>
      <c r="R54" s="44">
        <f t="shared" si="1"/>
        <v>84.22150048717117</v>
      </c>
      <c r="S54">
        <v>11.1</v>
      </c>
      <c r="T54">
        <v>71.900000000000006</v>
      </c>
      <c r="U54">
        <v>-44</v>
      </c>
      <c r="V54">
        <v>611</v>
      </c>
      <c r="W54" s="44">
        <v>101.76666666666667</v>
      </c>
      <c r="X54">
        <f>Auftragseingang_Wohnbau!B131</f>
        <v>211.34899999999999</v>
      </c>
      <c r="Y54">
        <f>Baugewerbe_Kapazitätsauslastung!E47</f>
        <v>32.700000000000003</v>
      </c>
      <c r="Z54">
        <f>Baugewerbe_Kapazitätsauslastung!G47</f>
        <v>19.3</v>
      </c>
      <c r="AA54">
        <f>Baugewerbe_Kapazitätsauslastung!I47</f>
        <v>18.600000000000001</v>
      </c>
      <c r="AB54" s="100">
        <f>Baugewerbe_Kapazitätsauslastung!K47</f>
        <v>35</v>
      </c>
      <c r="AC54">
        <f>Baugewerbe_Kapazitätsauslastung!M47</f>
        <v>10.5</v>
      </c>
      <c r="AD54">
        <f>Beschränkungen_Wohnungsbau!C16</f>
        <v>4.0999999999999996</v>
      </c>
      <c r="AE54">
        <f>Beschränkungen_Wohnungsbau!D16</f>
        <v>7.5</v>
      </c>
      <c r="AF54">
        <v>0.37039419063134305</v>
      </c>
      <c r="AG54">
        <f>'Stimmungsindex Projektentwickle'!C36</f>
        <v>26.7</v>
      </c>
      <c r="AH54">
        <f>'Stimmungsindex Projektentwickle'!B36</f>
        <v>75</v>
      </c>
    </row>
    <row r="55" spans="1:34">
      <c r="B55" t="s">
        <v>5</v>
      </c>
      <c r="C55">
        <f>Baugenehmigungen!F55</f>
        <v>92639</v>
      </c>
      <c r="D55">
        <v>73348</v>
      </c>
      <c r="E55" s="44">
        <v>103.56666666666668</v>
      </c>
      <c r="F55" s="100">
        <f t="shared" si="2"/>
        <v>1.1813688212927758</v>
      </c>
      <c r="G55" s="44">
        <v>90.8</v>
      </c>
      <c r="H55" s="44">
        <v>226.19</v>
      </c>
      <c r="I55" s="44">
        <f t="shared" si="5"/>
        <v>76.859993562922426</v>
      </c>
      <c r="J55" s="44">
        <f t="shared" si="6"/>
        <v>191.46433859027999</v>
      </c>
      <c r="K55">
        <v>129.4</v>
      </c>
      <c r="L55" s="44">
        <f t="shared" si="4"/>
        <v>109.53395558416479</v>
      </c>
      <c r="M55">
        <f>Baukosten_Wohngebäude!C98</f>
        <v>103.2</v>
      </c>
      <c r="N55">
        <f>Baukosten_Wohngebäude!D98</f>
        <v>103.4</v>
      </c>
      <c r="O55">
        <f>Baukosten_Wohngebäude!E98</f>
        <v>103</v>
      </c>
      <c r="P55" s="44">
        <f t="shared" si="0"/>
        <v>87.356292243321533</v>
      </c>
      <c r="Q55" s="44">
        <f t="shared" si="3"/>
        <v>87.525587383327974</v>
      </c>
      <c r="R55" s="44">
        <f t="shared" si="1"/>
        <v>87.186997103315093</v>
      </c>
      <c r="S55">
        <v>24.6</v>
      </c>
      <c r="T55">
        <v>82.8</v>
      </c>
      <c r="U55">
        <v>-28.700000000000003</v>
      </c>
      <c r="V55">
        <v>602</v>
      </c>
      <c r="W55" s="44">
        <v>97.233333333333334</v>
      </c>
      <c r="X55">
        <f>Auftragseingang_Wohnbau!B132</f>
        <v>207.41499999999999</v>
      </c>
      <c r="Y55">
        <f>Baugewerbe_Kapazitätsauslastung!E48</f>
        <v>23.1</v>
      </c>
      <c r="Z55">
        <f>Baugewerbe_Kapazitätsauslastung!G48</f>
        <v>13.6</v>
      </c>
      <c r="AA55">
        <f>Baugewerbe_Kapazitätsauslastung!I48</f>
        <v>26.1</v>
      </c>
      <c r="AB55" s="100">
        <f>Baugewerbe_Kapazitätsauslastung!K48</f>
        <v>37.699999999999996</v>
      </c>
      <c r="AC55">
        <f>Baugewerbe_Kapazitätsauslastung!M48</f>
        <v>6.2</v>
      </c>
      <c r="AD55">
        <f>Beschränkungen_Wohnungsbau!C17</f>
        <v>2.5</v>
      </c>
      <c r="AE55">
        <f>Beschränkungen_Wohnungsbau!D17</f>
        <v>6.3</v>
      </c>
      <c r="AF55">
        <v>0.34558816385243424</v>
      </c>
      <c r="AG55">
        <f>'Stimmungsindex Projektentwickle'!C37</f>
        <v>21.2</v>
      </c>
      <c r="AH55">
        <f>'Stimmungsindex Projektentwickle'!B37</f>
        <v>84.6</v>
      </c>
    </row>
    <row r="56" spans="1:34">
      <c r="B56" t="s">
        <v>6</v>
      </c>
      <c r="C56">
        <f>Baugenehmigungen!F56</f>
        <v>98494</v>
      </c>
      <c r="D56">
        <v>73348</v>
      </c>
      <c r="E56" s="44">
        <v>104.5</v>
      </c>
      <c r="F56" s="100">
        <f t="shared" si="2"/>
        <v>1.1920152091254752</v>
      </c>
      <c r="G56" s="44">
        <v>65.05</v>
      </c>
      <c r="H56" s="44">
        <v>244.65</v>
      </c>
      <c r="I56" s="44">
        <f t="shared" si="5"/>
        <v>54.571451355661885</v>
      </c>
      <c r="J56" s="44">
        <f t="shared" si="6"/>
        <v>205.24066985645936</v>
      </c>
      <c r="K56">
        <v>132.69999999999999</v>
      </c>
      <c r="L56" s="44">
        <f t="shared" si="4"/>
        <v>111.32408293460925</v>
      </c>
      <c r="M56">
        <f>Baukosten_Wohngebäude!C99</f>
        <v>103.5</v>
      </c>
      <c r="N56">
        <f>Baukosten_Wohngebäude!D99</f>
        <v>104.8</v>
      </c>
      <c r="O56">
        <f>Baukosten_Wohngebäude!E99</f>
        <v>101.7</v>
      </c>
      <c r="P56" s="44">
        <f t="shared" si="0"/>
        <v>86.827751196172258</v>
      </c>
      <c r="Q56" s="44">
        <f t="shared" si="3"/>
        <v>87.918341307814998</v>
      </c>
      <c r="R56" s="44">
        <f t="shared" si="1"/>
        <v>85.317703349282311</v>
      </c>
      <c r="S56">
        <v>29.299999999999997</v>
      </c>
      <c r="T56">
        <v>92</v>
      </c>
      <c r="U56">
        <v>-27.7</v>
      </c>
      <c r="V56">
        <v>602</v>
      </c>
      <c r="W56" s="44">
        <v>96.766666666666666</v>
      </c>
      <c r="X56">
        <f>Auftragseingang_Wohnbau!B133</f>
        <v>197.42699999999999</v>
      </c>
      <c r="Y56">
        <f>Baugewerbe_Kapazitätsauslastung!E49</f>
        <v>16.600000000000001</v>
      </c>
      <c r="Z56">
        <f>Baugewerbe_Kapazitätsauslastung!G49</f>
        <v>15.8</v>
      </c>
      <c r="AA56">
        <f>Baugewerbe_Kapazitätsauslastung!I49</f>
        <v>34.5</v>
      </c>
      <c r="AB56" s="100">
        <f>Baugewerbe_Kapazitätsauslastung!K49</f>
        <v>30.166666666666668</v>
      </c>
      <c r="AC56">
        <f>Baugewerbe_Kapazitätsauslastung!M49</f>
        <v>8.6</v>
      </c>
      <c r="AD56">
        <f>Beschränkungen_Wohnungsbau!C18</f>
        <v>2.5</v>
      </c>
      <c r="AE56">
        <f>Beschränkungen_Wohnungsbau!D18</f>
        <v>7</v>
      </c>
      <c r="AF56">
        <v>0.30030408231092826</v>
      </c>
      <c r="AG56">
        <f>'Stimmungsindex Projektentwickle'!C38</f>
        <v>4.7</v>
      </c>
      <c r="AH56">
        <f>'Stimmungsindex Projektentwickle'!B38</f>
        <v>55.8</v>
      </c>
    </row>
    <row r="57" spans="1:34">
      <c r="A57">
        <v>2022</v>
      </c>
      <c r="B57" t="s">
        <v>3</v>
      </c>
      <c r="C57">
        <f>Baugenehmigungen!F57</f>
        <v>92507</v>
      </c>
      <c r="D57">
        <v>73819</v>
      </c>
      <c r="E57" s="44">
        <v>106.43333333333334</v>
      </c>
      <c r="F57" s="100">
        <f t="shared" si="2"/>
        <v>1.2140684410646387</v>
      </c>
      <c r="G57" s="44">
        <v>69.83</v>
      </c>
      <c r="H57" s="44">
        <v>248.72</v>
      </c>
      <c r="I57" s="44">
        <f t="shared" si="5"/>
        <v>57.517350454118386</v>
      </c>
      <c r="J57" s="44">
        <f t="shared" si="6"/>
        <v>204.86489195114314</v>
      </c>
      <c r="K57">
        <v>138.69999999999999</v>
      </c>
      <c r="L57" s="44">
        <f t="shared" si="4"/>
        <v>114.24397118697149</v>
      </c>
      <c r="M57">
        <f>Baukosten_Wohngebäude!C100</f>
        <v>107.7</v>
      </c>
      <c r="N57">
        <f>Baukosten_Wohngebäude!D100</f>
        <v>109.5</v>
      </c>
      <c r="O57">
        <f>Baukosten_Wohngebäude!E100</f>
        <v>105</v>
      </c>
      <c r="P57" s="44">
        <f t="shared" si="0"/>
        <v>88.709990604447228</v>
      </c>
      <c r="Q57" s="44">
        <f t="shared" si="3"/>
        <v>90.192608831819612</v>
      </c>
      <c r="R57" s="44">
        <f t="shared" si="1"/>
        <v>86.486063263388672</v>
      </c>
      <c r="S57">
        <v>3.8000000000000007</v>
      </c>
      <c r="T57">
        <v>91.3</v>
      </c>
      <c r="U57">
        <v>-71.8</v>
      </c>
      <c r="V57">
        <v>650</v>
      </c>
      <c r="W57" s="44">
        <v>102.06666666666666</v>
      </c>
      <c r="X57">
        <f>Auftragseingang_Wohnbau!B134</f>
        <v>211.904</v>
      </c>
      <c r="Y57">
        <f>Baugewerbe_Kapazitätsauslastung!E50</f>
        <v>19.600000000000001</v>
      </c>
      <c r="Z57">
        <f>Baugewerbe_Kapazitätsauslastung!G50</f>
        <v>13.8</v>
      </c>
      <c r="AA57">
        <f>Baugewerbe_Kapazitätsauslastung!I50</f>
        <v>34.299999999999997</v>
      </c>
      <c r="AB57" s="100">
        <f>Baugewerbe_Kapazitätsauslastung!K50</f>
        <v>26.733333333333334</v>
      </c>
      <c r="AC57">
        <f>Baugewerbe_Kapazitätsauslastung!M50</f>
        <v>9</v>
      </c>
      <c r="AD57">
        <f>Beschränkungen_Wohnungsbau!C19</f>
        <v>3</v>
      </c>
      <c r="AE57">
        <f>Beschränkungen_Wohnungsbau!D19</f>
        <v>9.4</v>
      </c>
      <c r="AF57">
        <v>0.19793791348750475</v>
      </c>
      <c r="AG57">
        <f>'Stimmungsindex Projektentwickle'!C39</f>
        <v>-25.5</v>
      </c>
      <c r="AH57">
        <f>'Stimmungsindex Projektentwickle'!B39</f>
        <v>76.599999999999994</v>
      </c>
    </row>
    <row r="58" spans="1:34">
      <c r="B58" t="s">
        <v>4</v>
      </c>
      <c r="C58">
        <f>Baugenehmigungen!F58</f>
        <v>93265</v>
      </c>
      <c r="D58">
        <v>73819</v>
      </c>
      <c r="E58" s="44">
        <v>109.46666666666665</v>
      </c>
      <c r="F58" s="100">
        <f t="shared" si="2"/>
        <v>1.2486692015209124</v>
      </c>
      <c r="G58" s="44">
        <v>62.9</v>
      </c>
      <c r="H58" s="44">
        <v>236.22</v>
      </c>
      <c r="I58" s="44">
        <f t="shared" si="5"/>
        <v>50.373629719853838</v>
      </c>
      <c r="J58" s="44">
        <f t="shared" si="6"/>
        <v>189.17740560292327</v>
      </c>
      <c r="K58">
        <v>145.4</v>
      </c>
      <c r="L58" s="44">
        <f t="shared" si="4"/>
        <v>116.4439707673569</v>
      </c>
      <c r="M58">
        <f>Baukosten_Wohngebäude!C101</f>
        <v>113.6</v>
      </c>
      <c r="N58">
        <f>Baukosten_Wohngebäude!D101</f>
        <v>117.6</v>
      </c>
      <c r="O58">
        <f>Baukosten_Wohngebäude!E101</f>
        <v>107.4</v>
      </c>
      <c r="P58" s="44">
        <f t="shared" si="0"/>
        <v>90.976857490864802</v>
      </c>
      <c r="Q58" s="44">
        <f t="shared" si="3"/>
        <v>94.180267965895254</v>
      </c>
      <c r="R58" s="44">
        <f t="shared" si="1"/>
        <v>86.011571254567613</v>
      </c>
      <c r="S58">
        <v>-43.800000000000004</v>
      </c>
      <c r="T58">
        <v>51.900000000000006</v>
      </c>
      <c r="U58">
        <v>-125.2</v>
      </c>
      <c r="V58">
        <v>680</v>
      </c>
      <c r="W58" s="44">
        <v>94.600000000000009</v>
      </c>
      <c r="X58">
        <f>Auftragseingang_Wohnbau!B135</f>
        <v>179.624</v>
      </c>
      <c r="Y58">
        <f>Baugewerbe_Kapazitätsauslastung!E51</f>
        <v>15.9</v>
      </c>
      <c r="Z58">
        <f>Baugewerbe_Kapazitätsauslastung!G51</f>
        <v>12.7</v>
      </c>
      <c r="AA58">
        <f>Baugewerbe_Kapazitätsauslastung!I51</f>
        <v>37.5</v>
      </c>
      <c r="AB58" s="100">
        <f>Baugewerbe_Kapazitätsauslastung!K51</f>
        <v>49</v>
      </c>
      <c r="AC58">
        <f>Baugewerbe_Kapazitätsauslastung!M51</f>
        <v>11.7</v>
      </c>
      <c r="AD58">
        <f>Beschränkungen_Wohnungsbau!C20</f>
        <v>8</v>
      </c>
      <c r="AE58">
        <f>Beschränkungen_Wohnungsbau!D20</f>
        <v>9.1</v>
      </c>
      <c r="AF58">
        <v>0.24694002880171462</v>
      </c>
      <c r="AG58">
        <f>'Stimmungsindex Projektentwickle'!C40</f>
        <v>-29.8</v>
      </c>
      <c r="AH58">
        <f>'Stimmungsindex Projektentwickle'!B40</f>
        <v>19.149999999999999</v>
      </c>
    </row>
    <row r="59" spans="1:34">
      <c r="B59" t="s">
        <v>5</v>
      </c>
      <c r="C59">
        <f>Baugenehmigungen!F59</f>
        <v>86282</v>
      </c>
      <c r="D59">
        <v>73819</v>
      </c>
      <c r="E59" s="44">
        <v>111.23333333333333</v>
      </c>
      <c r="F59" s="100">
        <f t="shared" si="2"/>
        <v>1.2688212927756652</v>
      </c>
      <c r="G59" s="44">
        <v>61.02</v>
      </c>
      <c r="H59" s="44">
        <v>241.81</v>
      </c>
      <c r="I59" s="44">
        <f t="shared" si="5"/>
        <v>48.091878933173518</v>
      </c>
      <c r="J59" s="44">
        <f t="shared" si="6"/>
        <v>190.578453700929</v>
      </c>
      <c r="K59">
        <v>150.4</v>
      </c>
      <c r="L59" s="44">
        <f t="shared" si="4"/>
        <v>118.53521126760565</v>
      </c>
      <c r="M59">
        <f>Baukosten_Wohngebäude!C102</f>
        <v>114.7</v>
      </c>
      <c r="N59">
        <f>Baukosten_Wohngebäude!D102</f>
        <v>119.7</v>
      </c>
      <c r="O59">
        <f>Baukosten_Wohngebäude!E102</f>
        <v>107</v>
      </c>
      <c r="P59" s="44">
        <f t="shared" si="0"/>
        <v>90.398861252622126</v>
      </c>
      <c r="Q59" s="44">
        <f t="shared" si="3"/>
        <v>94.339526520827107</v>
      </c>
      <c r="R59" s="44">
        <f t="shared" si="1"/>
        <v>84.330236739586468</v>
      </c>
      <c r="S59">
        <v>-51.4</v>
      </c>
      <c r="T59">
        <v>31.799999999999997</v>
      </c>
      <c r="U59">
        <v>-123.69999999999999</v>
      </c>
      <c r="V59">
        <v>640</v>
      </c>
      <c r="W59" s="44">
        <v>78.966666666666654</v>
      </c>
      <c r="X59">
        <f>Auftragseingang_Wohnbau!B136</f>
        <v>159.28299999999999</v>
      </c>
      <c r="Y59">
        <f>Baugewerbe_Kapazitätsauslastung!E52</f>
        <v>14.7</v>
      </c>
      <c r="Z59">
        <f>Baugewerbe_Kapazitätsauslastung!G52</f>
        <v>15.5</v>
      </c>
      <c r="AA59">
        <f>Baugewerbe_Kapazitätsauslastung!I52</f>
        <v>42.3</v>
      </c>
      <c r="AB59" s="100">
        <f>Baugewerbe_Kapazitätsauslastung!K52</f>
        <v>34.866666666666667</v>
      </c>
      <c r="AC59">
        <f>Baugewerbe_Kapazitätsauslastung!M52</f>
        <v>10.7</v>
      </c>
      <c r="AD59">
        <f>Beschränkungen_Wohnungsbau!C21</f>
        <v>12</v>
      </c>
      <c r="AE59">
        <f>Beschränkungen_Wohnungsbau!D21</f>
        <v>10.4</v>
      </c>
      <c r="AF59">
        <v>0.10367727415740138</v>
      </c>
      <c r="AG59">
        <f>'Stimmungsindex Projektentwickle'!C41</f>
        <v>6.4</v>
      </c>
      <c r="AH59">
        <f>'Stimmungsindex Projektentwickle'!B41</f>
        <v>0</v>
      </c>
    </row>
    <row r="60" spans="1:34">
      <c r="B60" t="s">
        <v>6</v>
      </c>
      <c r="C60">
        <f>Baugenehmigungen!F60</f>
        <v>82289</v>
      </c>
      <c r="D60">
        <v>73819</v>
      </c>
      <c r="E60" s="44">
        <v>113.46666666666665</v>
      </c>
      <c r="F60" s="100">
        <f t="shared" si="2"/>
        <v>1.2942965779467679</v>
      </c>
      <c r="G60" s="44">
        <v>47.46</v>
      </c>
      <c r="H60" s="44">
        <v>243.59</v>
      </c>
      <c r="I60" s="44">
        <f t="shared" si="5"/>
        <v>36.668566392479441</v>
      </c>
      <c r="J60" s="44">
        <f t="shared" si="6"/>
        <v>188.20261457109285</v>
      </c>
      <c r="K60">
        <v>155</v>
      </c>
      <c r="L60" s="44">
        <f t="shared" si="4"/>
        <v>119.75616921269096</v>
      </c>
      <c r="M60">
        <f>Baukosten_Wohngebäude!C103</f>
        <v>116.6</v>
      </c>
      <c r="N60">
        <f>Baukosten_Wohngebäude!D103</f>
        <v>119.8</v>
      </c>
      <c r="O60">
        <f>Baukosten_Wohngebäude!E103</f>
        <v>111.6</v>
      </c>
      <c r="P60" s="44">
        <f t="shared" si="0"/>
        <v>90.087544065804948</v>
      </c>
      <c r="Q60" s="44">
        <f t="shared" si="3"/>
        <v>92.559929494712108</v>
      </c>
      <c r="R60" s="44">
        <f t="shared" si="1"/>
        <v>86.22444183313749</v>
      </c>
      <c r="S60">
        <v>-66.699999999999989</v>
      </c>
      <c r="T60">
        <v>13.999999999999998</v>
      </c>
      <c r="U60">
        <v>-136.9</v>
      </c>
      <c r="V60">
        <v>728</v>
      </c>
      <c r="W60" s="44">
        <v>72.066666666666677</v>
      </c>
      <c r="X60">
        <f>Auftragseingang_Wohnbau!B137</f>
        <v>142.66499999999999</v>
      </c>
      <c r="Y60">
        <f>Baugewerbe_Kapazitätsauslastung!E53</f>
        <v>17.5</v>
      </c>
      <c r="Z60">
        <f>Baugewerbe_Kapazitätsauslastung!G53</f>
        <v>21.2</v>
      </c>
      <c r="AA60">
        <f>Baugewerbe_Kapazitätsauslastung!I53</f>
        <v>40.9</v>
      </c>
      <c r="AB60" s="100">
        <f>Baugewerbe_Kapazitätsauslastung!K53</f>
        <v>24</v>
      </c>
      <c r="AC60">
        <f>Baugewerbe_Kapazitätsauslastung!M53</f>
        <v>10.8</v>
      </c>
      <c r="AD60">
        <f>Beschränkungen_Wohnungsbau!C22</f>
        <v>16</v>
      </c>
      <c r="AE60">
        <f>Beschränkungen_Wohnungsbau!D22</f>
        <v>11.8</v>
      </c>
      <c r="AF60">
        <v>-6.4541099051174097E-2</v>
      </c>
      <c r="AG60">
        <f>'Stimmungsindex Projektentwickle'!C42</f>
        <v>-27.7</v>
      </c>
      <c r="AH60">
        <f>'Stimmungsindex Projektentwickle'!B42</f>
        <v>-17</v>
      </c>
    </row>
    <row r="61" spans="1:34">
      <c r="A61">
        <v>2023</v>
      </c>
      <c r="B61" t="s">
        <v>3</v>
      </c>
      <c r="C61">
        <f>Baugenehmigungen!F61</f>
        <v>68707</v>
      </c>
      <c r="D61">
        <f>295100/4</f>
        <v>73775</v>
      </c>
      <c r="E61" s="44">
        <v>115.2</v>
      </c>
      <c r="F61" s="100">
        <f t="shared" si="2"/>
        <v>1.3140684410646388</v>
      </c>
      <c r="G61" s="44">
        <v>114.73</v>
      </c>
      <c r="H61" s="44">
        <v>215.4</v>
      </c>
      <c r="I61" s="44">
        <f t="shared" si="5"/>
        <v>87.308998842592587</v>
      </c>
      <c r="J61" s="44">
        <f t="shared" si="6"/>
        <v>163.91840277777777</v>
      </c>
      <c r="K61">
        <v>159.80000000000001</v>
      </c>
      <c r="L61" s="44">
        <f t="shared" si="4"/>
        <v>121.60706018518519</v>
      </c>
      <c r="M61">
        <f>Baukosten_Wohngebäude!C104</f>
        <v>116.7</v>
      </c>
      <c r="N61">
        <f>Baukosten_Wohngebäude!D104</f>
        <v>122.1</v>
      </c>
      <c r="O61">
        <f>Baukosten_Wohngebäude!E104</f>
        <v>108.2</v>
      </c>
      <c r="P61" s="44">
        <f t="shared" si="0"/>
        <v>88.808159722222229</v>
      </c>
      <c r="Q61" s="44">
        <f t="shared" si="3"/>
        <v>92.917534722222214</v>
      </c>
      <c r="R61" s="44">
        <f t="shared" si="1"/>
        <v>82.339699074074076</v>
      </c>
      <c r="S61">
        <v>-57.5</v>
      </c>
      <c r="T61">
        <v>16.3</v>
      </c>
      <c r="U61">
        <v>-122.50000000000001</v>
      </c>
      <c r="V61">
        <v>744</v>
      </c>
      <c r="W61" s="44">
        <v>67.8</v>
      </c>
      <c r="X61">
        <f>Auftragseingang_Wohnbau!B138</f>
        <v>139.631</v>
      </c>
      <c r="Y61">
        <f>Baugewerbe_Kapazitätsauslastung!E54</f>
        <v>27</v>
      </c>
      <c r="Z61">
        <f>Baugewerbe_Kapazitätsauslastung!G54</f>
        <v>20.9</v>
      </c>
      <c r="AA61">
        <f>Baugewerbe_Kapazitätsauslastung!I54</f>
        <v>38.200000000000003</v>
      </c>
      <c r="AB61" s="100">
        <f>Baugewerbe_Kapazitätsauslastung!K54</f>
        <v>11.4</v>
      </c>
      <c r="AC61">
        <f>Baugewerbe_Kapazitätsauslastung!M54</f>
        <v>7.7</v>
      </c>
      <c r="AD61">
        <f>Beschränkungen_Wohnungsbau!C23</f>
        <v>15</v>
      </c>
      <c r="AE61">
        <f>Beschränkungen_Wohnungsbau!D23</f>
        <v>24.5</v>
      </c>
      <c r="AF61">
        <v>-0.12518916912106937</v>
      </c>
      <c r="AG61">
        <f>'Stimmungsindex Projektentwickle'!C43</f>
        <v>17.899999999999999</v>
      </c>
      <c r="AH61">
        <f>'Stimmungsindex Projektentwickle'!B43</f>
        <v>-25.6</v>
      </c>
    </row>
    <row r="62" spans="1:34">
      <c r="B62" t="s">
        <v>4</v>
      </c>
      <c r="C62">
        <f>Baugenehmigungen!F62</f>
        <v>66460</v>
      </c>
      <c r="D62">
        <f>295100/4</f>
        <v>73775</v>
      </c>
      <c r="E62" s="44">
        <v>116.63333333333333</v>
      </c>
      <c r="F62" s="100">
        <f t="shared" si="2"/>
        <v>1.3304182509505702</v>
      </c>
      <c r="G62" s="44">
        <v>59.05</v>
      </c>
      <c r="H62" s="44">
        <v>243.8</v>
      </c>
      <c r="I62" s="44">
        <f t="shared" si="5"/>
        <v>44.384538439554163</v>
      </c>
      <c r="J62" s="44">
        <f t="shared" si="6"/>
        <v>183.25064304086885</v>
      </c>
      <c r="K62">
        <v>162.4</v>
      </c>
      <c r="L62" s="44">
        <f t="shared" si="4"/>
        <v>122.06687625035727</v>
      </c>
      <c r="M62">
        <f>Baukosten_Wohngebäude!C105</f>
        <v>117.1</v>
      </c>
      <c r="N62">
        <f>Baukosten_Wohngebäude!D105</f>
        <v>121.2</v>
      </c>
      <c r="O62">
        <f>Baukosten_Wohngebäude!E105</f>
        <v>110.6</v>
      </c>
      <c r="P62" s="44">
        <f t="shared" si="0"/>
        <v>88.017433552443563</v>
      </c>
      <c r="Q62" s="44">
        <f t="shared" si="3"/>
        <v>91.099171191769088</v>
      </c>
      <c r="R62" s="44">
        <f t="shared" si="1"/>
        <v>83.131751929122615</v>
      </c>
      <c r="S62">
        <v>-56.6</v>
      </c>
      <c r="T62">
        <v>-6.1</v>
      </c>
      <c r="U62">
        <v>-102.89999999999999</v>
      </c>
      <c r="V62">
        <v>779</v>
      </c>
      <c r="W62" s="44">
        <v>66.900000000000006</v>
      </c>
      <c r="X62">
        <f>Auftragseingang_Wohnbau!B139</f>
        <v>142.596</v>
      </c>
      <c r="Y62">
        <f>Baugewerbe_Kapazitätsauslastung!E55</f>
        <v>33.299999999999997</v>
      </c>
      <c r="Z62">
        <f>Baugewerbe_Kapazitätsauslastung!G55</f>
        <v>20.7</v>
      </c>
      <c r="AA62">
        <f>Baugewerbe_Kapazitätsauslastung!I55</f>
        <v>34.299999999999997</v>
      </c>
      <c r="AB62" s="100">
        <f>Baugewerbe_Kapazitätsauslastung!K55</f>
        <v>6.7</v>
      </c>
      <c r="AC62">
        <f>Baugewerbe_Kapazitätsauslastung!M55</f>
        <v>8.1</v>
      </c>
      <c r="AD62">
        <f>Beschränkungen_Wohnungsbau!C24</f>
        <v>15.5</v>
      </c>
      <c r="AE62">
        <f>Beschränkungen_Wohnungsbau!D24</f>
        <v>33.1</v>
      </c>
      <c r="AF62">
        <v>-0.12465303767964866</v>
      </c>
      <c r="AG62">
        <f>'Stimmungsindex Projektentwickle'!C44</f>
        <v>-10.9</v>
      </c>
      <c r="AH62">
        <f>'Stimmungsindex Projektentwickle'!B44</f>
        <v>-19.600000000000001</v>
      </c>
    </row>
    <row r="63" spans="1:34">
      <c r="B63" t="s">
        <v>5</v>
      </c>
      <c r="C63">
        <f>Baugenehmigungen!F63</f>
        <v>60491</v>
      </c>
      <c r="D63">
        <f>295100/4</f>
        <v>73775</v>
      </c>
      <c r="E63" s="44">
        <v>117.46666666666665</v>
      </c>
      <c r="F63" s="100">
        <f t="shared" si="2"/>
        <v>1.3399239543726233</v>
      </c>
      <c r="G63" s="44">
        <v>61.52</v>
      </c>
      <c r="H63" s="44">
        <v>228.22</v>
      </c>
      <c r="I63" s="44">
        <f t="shared" si="5"/>
        <v>45.913053348467663</v>
      </c>
      <c r="J63" s="44">
        <f t="shared" si="6"/>
        <v>170.32309875141888</v>
      </c>
      <c r="K63">
        <v>164</v>
      </c>
      <c r="L63" s="44">
        <f t="shared" si="4"/>
        <v>122.39500567536892</v>
      </c>
      <c r="M63">
        <f>Baukosten_Wohngebäude!C106</f>
        <v>116.8</v>
      </c>
      <c r="N63">
        <f>Baukosten_Wohngebäude!D106</f>
        <v>119.8</v>
      </c>
      <c r="O63">
        <f>Baukosten_Wohngebäude!E106</f>
        <v>111.9</v>
      </c>
      <c r="P63" s="44">
        <f t="shared" si="0"/>
        <v>87.169125993189567</v>
      </c>
      <c r="Q63" s="44">
        <f t="shared" si="3"/>
        <v>89.408059023836557</v>
      </c>
      <c r="R63" s="44">
        <f t="shared" si="1"/>
        <v>83.512202043132817</v>
      </c>
      <c r="S63">
        <v>-85.1</v>
      </c>
      <c r="T63">
        <v>-41.2</v>
      </c>
      <c r="U63">
        <v>-125.69999999999999</v>
      </c>
      <c r="V63">
        <v>799</v>
      </c>
      <c r="W63" s="44">
        <v>70.8</v>
      </c>
      <c r="X63">
        <f>Auftragseingang_Wohnbau!B140</f>
        <v>142.04400000000001</v>
      </c>
      <c r="Y63">
        <f>Baugewerbe_Kapazitätsauslastung!E56</f>
        <v>34.299999999999997</v>
      </c>
      <c r="Z63">
        <f>Baugewerbe_Kapazitätsauslastung!G56</f>
        <v>32.9</v>
      </c>
      <c r="AA63">
        <f>Baugewerbe_Kapazitätsauslastung!I56</f>
        <v>33.4</v>
      </c>
      <c r="AB63" s="100">
        <f>Baugewerbe_Kapazitätsauslastung!K56</f>
        <v>3.7333333333333329</v>
      </c>
      <c r="AC63">
        <f>Baugewerbe_Kapazitätsauslastung!M56</f>
        <v>8.4</v>
      </c>
      <c r="AD63">
        <f>Beschränkungen_Wohnungsbau!C25</f>
        <v>19.2</v>
      </c>
      <c r="AE63">
        <f>Beschränkungen_Wohnungsbau!D25</f>
        <v>45.3</v>
      </c>
      <c r="AF63">
        <v>-0.14087779836327985</v>
      </c>
      <c r="AG63">
        <f>'Stimmungsindex Projektentwickle'!C45</f>
        <v>-13.6</v>
      </c>
      <c r="AH63">
        <f>'Stimmungsindex Projektentwickle'!B45</f>
        <v>-54.5</v>
      </c>
    </row>
    <row r="64" spans="1:34">
      <c r="B64" t="s">
        <v>6</v>
      </c>
      <c r="C64">
        <f>Baugenehmigungen!F64</f>
        <v>64416</v>
      </c>
      <c r="D64">
        <f>295100/4</f>
        <v>73775</v>
      </c>
      <c r="E64" s="44">
        <v>117.5</v>
      </c>
      <c r="F64" s="100">
        <f t="shared" si="2"/>
        <v>1.3403041825095057</v>
      </c>
      <c r="G64" s="44">
        <v>60.92</v>
      </c>
      <c r="H64" s="44">
        <v>240.62</v>
      </c>
      <c r="I64" s="44">
        <f t="shared" si="5"/>
        <v>45.45236879432624</v>
      </c>
      <c r="J64" s="44">
        <f t="shared" si="6"/>
        <v>179.52641134751775</v>
      </c>
      <c r="K64">
        <v>165.3</v>
      </c>
      <c r="L64" s="44">
        <f t="shared" si="4"/>
        <v>123.33021276595746</v>
      </c>
      <c r="M64">
        <f>Baukosten_Wohngebäude!C107</f>
        <v>117.3</v>
      </c>
      <c r="N64">
        <f>Baukosten_Wohngebäude!D107</f>
        <v>119.1</v>
      </c>
      <c r="O64">
        <f>Baukosten_Wohngebäude!E107</f>
        <v>114.2</v>
      </c>
      <c r="P64" s="44">
        <f t="shared" si="0"/>
        <v>87.517446808510641</v>
      </c>
      <c r="Q64" s="44">
        <f t="shared" si="3"/>
        <v>88.860425531914885</v>
      </c>
      <c r="R64" s="44">
        <f t="shared" si="1"/>
        <v>85.204539007092208</v>
      </c>
      <c r="S64">
        <v>-93.9</v>
      </c>
      <c r="T64">
        <v>-51.9</v>
      </c>
      <c r="U64">
        <v>-132.5</v>
      </c>
      <c r="V64">
        <v>758</v>
      </c>
      <c r="W64" s="44">
        <v>65.5</v>
      </c>
      <c r="X64">
        <f>Auftragseingang_Wohnbau!B141</f>
        <v>137.494</v>
      </c>
      <c r="Y64">
        <f>Baugewerbe_Kapazitätsauslastung!E57</f>
        <v>32.869999999999997</v>
      </c>
      <c r="Z64">
        <f>Baugewerbe_Kapazitätsauslastung!G57</f>
        <v>39.1</v>
      </c>
      <c r="AA64">
        <f>Baugewerbe_Kapazitätsauslastung!I57</f>
        <v>25.43</v>
      </c>
      <c r="AB64" s="100">
        <f>Baugewerbe_Kapazitätsauslastung!K57</f>
        <v>2.0666666666666669</v>
      </c>
      <c r="AC64">
        <f>Baugewerbe_Kapazitätsauslastung!M57</f>
        <v>8.9</v>
      </c>
      <c r="AD64">
        <f>Beschränkungen_Wohnungsbau!C26</f>
        <v>22.5</v>
      </c>
      <c r="AE64">
        <f>Beschränkungen_Wohnungsbau!D26</f>
        <v>49.1</v>
      </c>
      <c r="AF64">
        <v>-0.14011659091777523</v>
      </c>
      <c r="AG64">
        <f>'Stimmungsindex Projektentwickle'!C46</f>
        <v>-18.5</v>
      </c>
      <c r="AH64">
        <f>'Stimmungsindex Projektentwickle'!B46</f>
        <v>-51.9</v>
      </c>
    </row>
    <row r="65" spans="1:34">
      <c r="A65">
        <v>2024</v>
      </c>
      <c r="B65" t="s">
        <v>3</v>
      </c>
      <c r="C65">
        <f>Baugenehmigungen!F65</f>
        <v>53630</v>
      </c>
      <c r="E65" s="44">
        <v>118.09999999999998</v>
      </c>
      <c r="F65" s="100">
        <f t="shared" si="2"/>
        <v>1.3471482889733837</v>
      </c>
      <c r="G65" s="44">
        <v>52.81</v>
      </c>
      <c r="H65" s="44">
        <v>233.32</v>
      </c>
      <c r="I65" s="44">
        <f t="shared" si="5"/>
        <v>39.201326559412941</v>
      </c>
      <c r="J65" s="44">
        <f t="shared" si="6"/>
        <v>173.19548405306242</v>
      </c>
      <c r="K65">
        <v>167.9</v>
      </c>
      <c r="L65" s="44">
        <f t="shared" si="4"/>
        <v>124.63364380468533</v>
      </c>
      <c r="M65">
        <f>Baukosten_Wohngebäude!C108</f>
        <v>118.5</v>
      </c>
      <c r="N65">
        <f>Baukosten_Wohngebäude!D108</f>
        <v>119.9</v>
      </c>
      <c r="O65">
        <f>Baukosten_Wohngebäude!E108</f>
        <v>116.3</v>
      </c>
      <c r="P65" s="44">
        <f t="shared" si="0"/>
        <v>87.963590177815433</v>
      </c>
      <c r="Q65" s="44">
        <f t="shared" si="3"/>
        <v>89.002822466836037</v>
      </c>
      <c r="R65" s="44">
        <f t="shared" si="1"/>
        <v>86.330510866497335</v>
      </c>
      <c r="S65">
        <v>-103.80000000000001</v>
      </c>
      <c r="T65">
        <v>-53.800000000000004</v>
      </c>
      <c r="U65">
        <v>-149.19999999999999</v>
      </c>
      <c r="V65">
        <v>911</v>
      </c>
      <c r="W65" s="44">
        <v>63.5</v>
      </c>
      <c r="X65">
        <f>Auftragseingang_Wohnbau!B142</f>
        <v>131.357</v>
      </c>
      <c r="Y65">
        <f>Baugewerbe_Kapazitätsauslastung!E58</f>
        <v>35.200000000000003</v>
      </c>
      <c r="Z65">
        <f>Baugewerbe_Kapazitätsauslastung!G58</f>
        <v>36.270000000000003</v>
      </c>
      <c r="AA65">
        <f>Baugewerbe_Kapazitätsauslastung!I58</f>
        <v>25.07</v>
      </c>
      <c r="AB65" s="100">
        <f>Baugewerbe_Kapazitätsauslastung!K58</f>
        <v>2.0666666666666664</v>
      </c>
      <c r="AC65">
        <f>Baugewerbe_Kapazitätsauslastung!M58</f>
        <v>9.1</v>
      </c>
      <c r="AD65">
        <f>Beschränkungen_Wohnungsbau!C27</f>
        <v>17.7</v>
      </c>
      <c r="AE65">
        <f>Beschränkungen_Wohnungsbau!D27</f>
        <v>56.1</v>
      </c>
      <c r="AF65">
        <v>-0.12203290702432132</v>
      </c>
      <c r="AG65">
        <f>'Stimmungsindex Projektentwickle'!C47</f>
        <v>13.6</v>
      </c>
      <c r="AH65">
        <f>'Stimmungsindex Projektentwickle'!B47</f>
        <v>-27.3</v>
      </c>
    </row>
    <row r="66" spans="1:34">
      <c r="B66" t="s">
        <v>4</v>
      </c>
      <c r="C66">
        <f>Baugenehmigungen!F66</f>
        <v>53024</v>
      </c>
      <c r="E66">
        <v>119.3</v>
      </c>
      <c r="F66" s="100">
        <f t="shared" si="2"/>
        <v>1.3608365019011406</v>
      </c>
      <c r="G66" s="44">
        <v>53.68</v>
      </c>
      <c r="H66" s="44">
        <v>228.01</v>
      </c>
      <c r="I66" s="44">
        <f>G66/F66</f>
        <v>39.446325789326629</v>
      </c>
      <c r="J66" s="44">
        <f t="shared" si="6"/>
        <v>167.55135512713048</v>
      </c>
      <c r="K66" s="44">
        <v>169.18757668711658</v>
      </c>
      <c r="L66" s="44">
        <f t="shared" si="4"/>
        <v>124.32616001316475</v>
      </c>
      <c r="M66">
        <f>Baukosten_Wohngebäude!C109</f>
        <v>118.9</v>
      </c>
      <c r="N66">
        <f>Baukosten_Wohngebäude!D109</f>
        <v>119.9</v>
      </c>
      <c r="O66">
        <f>Baukosten_Wohngebäude!E109</f>
        <v>117.5</v>
      </c>
      <c r="P66" s="44">
        <f t="shared" si="0"/>
        <v>87.372729812796877</v>
      </c>
      <c r="Q66" s="44">
        <f t="shared" si="3"/>
        <v>88.107571947471371</v>
      </c>
      <c r="R66" s="44">
        <f t="shared" si="1"/>
        <v>86.343950824252587</v>
      </c>
      <c r="S66">
        <v>-79.800000000000011</v>
      </c>
      <c r="T66">
        <v>-50.300000000000004</v>
      </c>
      <c r="U66">
        <v>-107.7</v>
      </c>
      <c r="V66">
        <v>926</v>
      </c>
      <c r="W66" s="44">
        <v>65.566666666666677</v>
      </c>
      <c r="X66">
        <f>Auftragseingang_Wohnbau!B143</f>
        <v>134.804</v>
      </c>
      <c r="Y66">
        <f>Baugewerbe_Kapazitätsauslastung!E59</f>
        <v>38.729999999999997</v>
      </c>
      <c r="Z66">
        <f>Baugewerbe_Kapazitätsauslastung!G59</f>
        <v>38.4</v>
      </c>
      <c r="AA66">
        <f>Baugewerbe_Kapazitätsauslastung!I59</f>
        <v>24.83</v>
      </c>
      <c r="AB66" s="100">
        <f>Baugewerbe_Kapazitätsauslastung!K59</f>
        <v>1.8666666666666669</v>
      </c>
      <c r="AC66">
        <f>Baugewerbe_Kapazitätsauslastung!M59</f>
        <v>9.1</v>
      </c>
      <c r="AD66">
        <f>Beschränkungen_Wohnungsbau!C28</f>
        <v>15.1</v>
      </c>
      <c r="AE66">
        <f>Beschränkungen_Wohnungsbau!D28</f>
        <v>51.7</v>
      </c>
      <c r="AF66">
        <v>-4.6443629629727652E-2</v>
      </c>
      <c r="AG66">
        <f>'Stimmungsindex Projektentwickle'!C48</f>
        <v>57.1</v>
      </c>
      <c r="AH66">
        <f>'Stimmungsindex Projektentwickle'!B48</f>
        <v>-28.6</v>
      </c>
    </row>
    <row r="67" spans="1:34">
      <c r="B67" t="s">
        <v>5</v>
      </c>
      <c r="C67">
        <v>36591</v>
      </c>
      <c r="E67" s="44">
        <v>119.73333333333333</v>
      </c>
      <c r="F67" s="100">
        <f>E67/$E$9</f>
        <v>1.3657794676806083</v>
      </c>
      <c r="G67" s="44"/>
      <c r="K67" s="44">
        <v>170.47515337423314</v>
      </c>
      <c r="L67" s="44">
        <f t="shared" si="4"/>
        <v>124.81894581688006</v>
      </c>
      <c r="M67">
        <f>Baukosten_Wohngebäude!C110</f>
        <v>118.8</v>
      </c>
      <c r="N67">
        <f>Baukosten_Wohngebäude!D110</f>
        <v>120</v>
      </c>
      <c r="O67">
        <f>Baukosten_Wohngebäude!E110</f>
        <v>117.1</v>
      </c>
      <c r="P67" s="44">
        <f t="shared" si="0"/>
        <v>86.983296213808458</v>
      </c>
      <c r="Q67" s="44">
        <f t="shared" si="3"/>
        <v>87.861915367483306</v>
      </c>
      <c r="R67" s="44">
        <f t="shared" si="1"/>
        <v>85.738585746102444</v>
      </c>
      <c r="S67">
        <v>-79.099999999999994</v>
      </c>
      <c r="T67">
        <v>-55.9</v>
      </c>
      <c r="U67">
        <v>-101.20000000000002</v>
      </c>
      <c r="V67">
        <v>935</v>
      </c>
      <c r="W67" s="44">
        <v>65.166666666666671</v>
      </c>
      <c r="X67">
        <f>Auftragseingang_Wohnbau!B144</f>
        <v>135.63200000000001</v>
      </c>
      <c r="AB67" s="100"/>
      <c r="AD67">
        <f>Beschränkungen_Wohnungsbau!C29</f>
        <v>11.7</v>
      </c>
      <c r="AE67">
        <f>Beschränkungen_Wohnungsbau!D29</f>
        <v>50.6</v>
      </c>
      <c r="AG67">
        <f>'Stimmungsindex Projektentwickle'!C49</f>
        <v>42.9</v>
      </c>
      <c r="AH67">
        <f>'Stimmungsindex Projektentwickle'!B49</f>
        <v>-46.9</v>
      </c>
    </row>
    <row r="68" spans="1:34">
      <c r="B68" t="s">
        <v>6</v>
      </c>
      <c r="C68">
        <f>Baugenehmigungen!F68</f>
        <v>0</v>
      </c>
      <c r="E68" s="44">
        <v>120.05000000000001</v>
      </c>
      <c r="F68" s="100">
        <f t="shared" si="2"/>
        <v>1.3693916349809887</v>
      </c>
      <c r="S68">
        <v>-80.800000000000011</v>
      </c>
      <c r="T68">
        <v>-53.9</v>
      </c>
      <c r="U68">
        <v>-106.5</v>
      </c>
      <c r="AD68">
        <f>Beschränkungen_Wohnungsbau!C30</f>
        <v>10.5</v>
      </c>
      <c r="AE68">
        <f>Beschränkungen_Wohnungsbau!D30</f>
        <v>54</v>
      </c>
      <c r="AG68">
        <f>'Stimmungsindex Projektentwickle'!C50</f>
        <v>41.9</v>
      </c>
      <c r="AH68">
        <f>'Stimmungsindex Projektentwickle'!B50</f>
        <v>-14</v>
      </c>
    </row>
    <row r="69" spans="1:34">
      <c r="C69" s="1" t="s">
        <v>492</v>
      </c>
      <c r="D69" s="1" t="s">
        <v>1687</v>
      </c>
      <c r="E69" s="1"/>
      <c r="F69" s="1"/>
      <c r="G69" s="1"/>
      <c r="H69" s="1"/>
      <c r="I69" s="1" t="s">
        <v>1738</v>
      </c>
      <c r="J69" s="1" t="s">
        <v>1739</v>
      </c>
      <c r="L69" s="1"/>
      <c r="M69" s="1"/>
      <c r="N69" s="1"/>
      <c r="O69" s="1"/>
      <c r="P69" s="1" t="s">
        <v>1741</v>
      </c>
      <c r="Q69" s="1" t="s">
        <v>1742</v>
      </c>
      <c r="R69" s="1" t="s">
        <v>1743</v>
      </c>
      <c r="S69" s="1" t="s">
        <v>1693</v>
      </c>
      <c r="T69" s="1" t="s">
        <v>1694</v>
      </c>
      <c r="U69" s="1" t="s">
        <v>1695</v>
      </c>
      <c r="V69" s="1" t="s">
        <v>884</v>
      </c>
      <c r="W69" s="1" t="s">
        <v>1664</v>
      </c>
      <c r="X69" s="1" t="s">
        <v>185</v>
      </c>
      <c r="Y69" s="1" t="s">
        <v>707</v>
      </c>
      <c r="Z69" s="1" t="s">
        <v>205</v>
      </c>
      <c r="AA69" s="1" t="s">
        <v>206</v>
      </c>
      <c r="AB69" s="1" t="s">
        <v>207</v>
      </c>
      <c r="AC69" s="1" t="s">
        <v>208</v>
      </c>
      <c r="AD69" s="1" t="s">
        <v>895</v>
      </c>
      <c r="AE69" s="1" t="s">
        <v>896</v>
      </c>
      <c r="AF69" s="1" t="s">
        <v>1731</v>
      </c>
      <c r="AG69" s="1" t="s">
        <v>1772</v>
      </c>
      <c r="AH69" s="1" t="s">
        <v>1771</v>
      </c>
    </row>
    <row r="70" spans="1:34">
      <c r="B70" s="1" t="s">
        <v>704</v>
      </c>
      <c r="C70" s="99">
        <f>C66/C65-1</f>
        <v>-1.1299645720678764E-2</v>
      </c>
      <c r="D70" s="99">
        <f>D61/D57-1</f>
        <v>-5.9605250680716537E-4</v>
      </c>
      <c r="I70" s="99">
        <f>I65/I64-1</f>
        <v>-0.13752951497862542</v>
      </c>
      <c r="J70" s="99">
        <f>J65/J64-1</f>
        <v>-3.526460116333674E-2</v>
      </c>
      <c r="L70" s="99">
        <f>L65/L64-1</f>
        <v>1.0568627179792456E-2</v>
      </c>
      <c r="P70" s="99">
        <f>P65/P64-1</f>
        <v>5.0977649094465782E-3</v>
      </c>
      <c r="Q70" s="99">
        <f t="shared" ref="Q70:R70" si="7">Q65/Q64-1</f>
        <v>1.6024786519845957E-3</v>
      </c>
      <c r="R70" s="99">
        <f t="shared" si="7"/>
        <v>1.3214928130899306E-2</v>
      </c>
      <c r="S70" s="99">
        <f>S66/S65-1</f>
        <v>-0.23121387283236994</v>
      </c>
      <c r="T70" s="99">
        <f>T66/T65-1</f>
        <v>-6.505576208178443E-2</v>
      </c>
      <c r="U70" s="99">
        <f>U66/U65-1</f>
        <v>-0.27815013404825728</v>
      </c>
      <c r="V70" s="99" t="e">
        <f>#REF!/#REF!-1</f>
        <v>#REF!</v>
      </c>
      <c r="W70" s="99">
        <f>W66/W65-1</f>
        <v>3.2545931758530378E-2</v>
      </c>
      <c r="X70" s="99">
        <f>X66/X65-1</f>
        <v>2.6241464101646628E-2</v>
      </c>
      <c r="Y70" s="99">
        <f>Y66/Y65-1</f>
        <v>0.10028409090909074</v>
      </c>
      <c r="Z70" s="99">
        <f t="shared" ref="Z70:AC70" si="8">Z66/Z65-1</f>
        <v>5.8726220016542374E-2</v>
      </c>
      <c r="AA70" s="99">
        <f t="shared" si="8"/>
        <v>-9.5731950538493482E-3</v>
      </c>
      <c r="AB70" s="99">
        <f t="shared" si="8"/>
        <v>-9.67741935483869E-2</v>
      </c>
      <c r="AC70" s="99">
        <f t="shared" si="8"/>
        <v>0</v>
      </c>
      <c r="AD70" s="99">
        <f>AD66/AD65-1</f>
        <v>-0.14689265536723162</v>
      </c>
      <c r="AE70" s="99">
        <f>AE66/AE65-1</f>
        <v>-7.8431372549019551E-2</v>
      </c>
      <c r="AF70" s="99">
        <f>AF66/AF65-1</f>
        <v>-0.61941716572832783</v>
      </c>
      <c r="AG70" s="99">
        <f>AG67/AG66-1</f>
        <v>-0.24868651488616467</v>
      </c>
      <c r="AH70" s="99">
        <f>AH67/AH66-1</f>
        <v>0.63986013986013979</v>
      </c>
    </row>
    <row r="71" spans="1:34">
      <c r="B71" s="1" t="s">
        <v>1615</v>
      </c>
      <c r="C71" s="99">
        <f>C66/C62-1</f>
        <v>-0.20216671682214871</v>
      </c>
      <c r="D71" s="99">
        <f>D61/D57-1</f>
        <v>-5.9605250680716537E-4</v>
      </c>
      <c r="I71" s="99">
        <f>I65/I61-1</f>
        <v>-0.55100474087341067</v>
      </c>
      <c r="J71" s="99">
        <f>J65/J61-1</f>
        <v>5.6595727618585112E-2</v>
      </c>
      <c r="L71" s="99">
        <f>L65/L61-1</f>
        <v>2.4888222895045775E-2</v>
      </c>
      <c r="P71" s="99">
        <f>P65/P61-1</f>
        <v>-9.5100444266436046E-3</v>
      </c>
      <c r="Q71" s="99">
        <f t="shared" ref="Q71:R71" si="9">Q65/Q61-1</f>
        <v>-4.2131038744078197E-2</v>
      </c>
      <c r="R71" s="99">
        <f t="shared" si="9"/>
        <v>4.8467650930240413E-2</v>
      </c>
      <c r="S71" s="99">
        <f>S66/S62-1</f>
        <v>0.40989399293286244</v>
      </c>
      <c r="T71" s="99">
        <f>T66/T62-1</f>
        <v>7.2459016393442628</v>
      </c>
      <c r="U71" s="99">
        <f>U66/U62-1</f>
        <v>4.6647230320699729E-2</v>
      </c>
      <c r="V71" s="99" t="e">
        <f>#REF!/V65-1</f>
        <v>#REF!</v>
      </c>
      <c r="W71" s="99">
        <f>W66/W62-1</f>
        <v>-1.9930244145490716E-2</v>
      </c>
      <c r="X71" s="99">
        <f>X66/X62-1</f>
        <v>-5.4643889029145298E-2</v>
      </c>
      <c r="Y71" s="99">
        <f>Y66/Y62-1</f>
        <v>0.16306306306306317</v>
      </c>
      <c r="Z71" s="99">
        <f t="shared" ref="Z71:AC71" si="10">Z66/Z62-1</f>
        <v>0.85507246376811596</v>
      </c>
      <c r="AA71" s="99">
        <f t="shared" si="10"/>
        <v>-0.27609329446064135</v>
      </c>
      <c r="AB71" s="99">
        <f t="shared" si="10"/>
        <v>-0.72139303482587058</v>
      </c>
      <c r="AC71" s="99">
        <f t="shared" si="10"/>
        <v>0.12345679012345689</v>
      </c>
      <c r="AD71" s="99">
        <f>AD66/AD62-1</f>
        <v>-2.5806451612903292E-2</v>
      </c>
      <c r="AE71" s="99">
        <f>AE66/AE62-1</f>
        <v>0.5619335347432024</v>
      </c>
      <c r="AF71" s="99">
        <f>AF66/AF62-1</f>
        <v>-0.62741678426573788</v>
      </c>
      <c r="AG71" s="99">
        <f>AG67/AG63-1</f>
        <v>-4.1544117647058822</v>
      </c>
      <c r="AH71" s="99">
        <f>AH67/AH63-1</f>
        <v>-0.13944954128440368</v>
      </c>
    </row>
    <row r="72" spans="1:34">
      <c r="B72" s="1" t="s">
        <v>1616</v>
      </c>
      <c r="C72" s="222">
        <f>(C66- AVERAGE(C21:C57))/_xlfn.STDEV.P(C21:C57)</f>
        <v>-2.7536816965955451</v>
      </c>
      <c r="D72" s="222">
        <f>(D64- AVERAGE(D13:D57))/_xlfn.STDEV.P(D13:D57)</f>
        <v>0.91095281958862884</v>
      </c>
      <c r="I72" s="222">
        <f>(I65- AVERAGE(I13:I57))/_xlfn.STDEV.P(I13:I57)</f>
        <v>-1.8961320226957323</v>
      </c>
      <c r="J72" s="222">
        <f>(J65- AVERAGE(J13:J57))/_xlfn.STDEV.P(J13:J57)</f>
        <v>-1.6085600671854541</v>
      </c>
      <c r="L72" s="222">
        <f>(L65- AVERAGE(L13:L57))/_xlfn.STDEV.P(L13:L57)</f>
        <v>4.385470517227529</v>
      </c>
      <c r="P72" s="222">
        <f>(P65- AVERAGE(P29:P57))/_xlfn.STDEV.P(P29:P57)</f>
        <v>2.3662278416735436</v>
      </c>
      <c r="Q72" s="222">
        <f t="shared" ref="Q72:R72" si="11">(Q65- AVERAGE(Q29:Q57))/_xlfn.STDEV.P(Q29:Q57)</f>
        <v>2.7763704489299483</v>
      </c>
      <c r="R72" s="222">
        <f t="shared" si="11"/>
        <v>1.4630303870252857</v>
      </c>
      <c r="S72" s="222">
        <f>(S66- AVERAGE(S9:S57))/_xlfn.STDEV.P(S9:S57)</f>
        <v>-2.4409528687710496</v>
      </c>
      <c r="T72" s="222">
        <f>(T66- AVERAGE(T9:T57))/_xlfn.STDEV.P(T9:T57)</f>
        <v>-1.3477717314044486</v>
      </c>
      <c r="U72" s="222">
        <f>(U66- AVERAGE(U9:U57))/_xlfn.STDEV.P(U9:U57)</f>
        <v>-3.3331362101823423</v>
      </c>
      <c r="V72" s="222" t="e">
        <f>(#REF!- AVERAGE(V9:V61))/_xlfn.STDEV.P(V9:V61)</f>
        <v>#REF!</v>
      </c>
      <c r="W72" s="222">
        <f>(W66- AVERAGE(W9:W57))/_xlfn.STDEV.P(W9:W57)</f>
        <v>-0.65226294704952448</v>
      </c>
      <c r="X72" s="222">
        <f>(X66- AVERAGE(X9:X57))/_xlfn.STDEV.P(X9:X57)</f>
        <v>-0.70182134365365745</v>
      </c>
      <c r="Y72" s="222">
        <f>(Y66- AVERAGE(Y9:Y57))/_xlfn.STDEV.P(Y9:Y57)</f>
        <v>-1.2104137008308731</v>
      </c>
      <c r="Z72" s="222">
        <f t="shared" ref="Z72:AG72" si="12">(Z66- AVERAGE(Z9:Z57))/_xlfn.STDEV.P(Z9:Z57)</f>
        <v>1.9495028737619198</v>
      </c>
      <c r="AA72" s="222">
        <f t="shared" si="12"/>
        <v>1.3738396763449199</v>
      </c>
      <c r="AB72" s="222">
        <f t="shared" si="12"/>
        <v>-0.28567271555416107</v>
      </c>
      <c r="AC72" s="222">
        <f t="shared" si="12"/>
        <v>0.82751369616473136</v>
      </c>
      <c r="AD72" s="222">
        <f t="shared" si="12"/>
        <v>6.9746925724303415</v>
      </c>
      <c r="AE72" s="222">
        <f t="shared" si="12"/>
        <v>20.736174646892977</v>
      </c>
      <c r="AF72" s="222">
        <f t="shared" si="12"/>
        <v>-6.4201373537952406</v>
      </c>
      <c r="AG72" s="222">
        <f t="shared" si="12"/>
        <v>3.1507562440341816</v>
      </c>
      <c r="AH72" s="222">
        <f>(AH66- AVERAGE(AH9:AH57))/_xlfn.STDEV.P(AH9:AH57)</f>
        <v>-7.8179688943582253</v>
      </c>
    </row>
    <row r="73" spans="1:34">
      <c r="B73" s="1" t="s">
        <v>1617</v>
      </c>
      <c r="C73" s="222">
        <f>(C66- AVERAGE(C57:C65))/_xlfn.STDEV.P(C57:C65)</f>
        <v>-1.5396606230809693</v>
      </c>
      <c r="D73" s="222">
        <f>(D64- AVERAGE(D57:D64))/_xlfn.STDEV.P(D57:D64)</f>
        <v>-1</v>
      </c>
      <c r="I73" s="222">
        <f>(I65- AVERAGE(I57:I64))/_xlfn.STDEV.P(I57:I64)</f>
        <v>-0.88384455481503232</v>
      </c>
      <c r="J73" s="222">
        <f>(J65- AVERAGE(J57:J64))/_xlfn.STDEV.P(J57:J64)</f>
        <v>-0.88506747415198184</v>
      </c>
      <c r="L73" s="222">
        <f>(L65- AVERAGE(L57:L64))/_xlfn.STDEV.P(L57:L64)</f>
        <v>1.6196127889503111</v>
      </c>
      <c r="P73" s="222">
        <f>(P65- AVERAGE(P57:P64))/_xlfn.STDEV.P(P57:P64)</f>
        <v>-0.76272675786132382</v>
      </c>
      <c r="Q73" s="222">
        <f t="shared" ref="Q73:R73" si="13">(Q65- AVERAGE(Q57:Q64))/_xlfn.STDEV.P(Q57:Q64)</f>
        <v>-1.3611213335755838</v>
      </c>
      <c r="R73" s="222">
        <f t="shared" si="13"/>
        <v>1.1476416248316155</v>
      </c>
      <c r="S73" s="222">
        <f>(S66- AVERAGE(S57:S65))/_xlfn.STDEV.P(S57:S65)</f>
        <v>-0.60287602975941978</v>
      </c>
      <c r="T73" s="222">
        <f>(T66- AVERAGE(T57:T65))/_xlfn.STDEV.P(T57:T65)</f>
        <v>-1.2048111935924457</v>
      </c>
      <c r="U73" s="222">
        <f>(U66- AVERAGE(U57:U65))/_xlfn.STDEV.P(U57:U65)</f>
        <v>0.64004751185574182</v>
      </c>
      <c r="V73" s="222" t="e">
        <f>(#REF!- AVERAGE(V58:V67))/_xlfn.STDEV.P(V58:V67)</f>
        <v>#REF!</v>
      </c>
      <c r="W73" s="222">
        <f>(W66- AVERAGE(W57:W65))/_xlfn.STDEV.P(W57:W65)</f>
        <v>-0.79454439451534709</v>
      </c>
      <c r="X73" s="222">
        <f>(X66- AVERAGE(X57:X65))/_xlfn.STDEV.P(X57:X65)</f>
        <v>-0.78417932014322644</v>
      </c>
      <c r="Y73" s="222">
        <f>(Y66- AVERAGE(Y57:Y65))/_xlfn.STDEV.P(Y57:Y65)</f>
        <v>1.6132606484011884</v>
      </c>
      <c r="Z73" s="222">
        <f t="shared" ref="Z73" si="14">(Z66- AVERAGE(Z57:Z65))/_xlfn.STDEV.P(Z57:Z65)</f>
        <v>1.5725924400887612</v>
      </c>
      <c r="AA73" s="222">
        <f>(AA66- AVERAGE(AA57:AA65))/_xlfn.STDEV.P(AA57:AA65)</f>
        <v>-1.7010829594007744</v>
      </c>
      <c r="AB73" s="222">
        <f>(AB66- AVERAGE(AB57:AB65))/_xlfn.STDEV.P(AB57:AB65)</f>
        <v>-1.0125288034648157</v>
      </c>
      <c r="AC73" s="222">
        <f>(AC66- AVERAGE(AC57:AC65))/_xlfn.STDEV.P(AC57:AC65)</f>
        <v>-0.21505426073421169</v>
      </c>
      <c r="AD73" s="222">
        <f t="shared" ref="AD73:AH73" si="15">(AD66- AVERAGE(AD57:AD65))/_xlfn.STDEV.P(AD57:AD65)</f>
        <v>0.13936980087233369</v>
      </c>
      <c r="AE73" s="222">
        <f>(AE66- AVERAGE(AE57:AE65))/_xlfn.STDEV.P(AE57:AE65)</f>
        <v>1.3526120557348089</v>
      </c>
      <c r="AF73" s="222">
        <f>(AF66- AVERAGE(AF57:AF65))/_xlfn.STDEV.P(AF57:AF65)</f>
        <v>-0.18687358684873909</v>
      </c>
      <c r="AG73" s="222">
        <f t="shared" si="15"/>
        <v>3.9087810669098628</v>
      </c>
      <c r="AH73" s="222">
        <f t="shared" si="15"/>
        <v>-0.46226502834285632</v>
      </c>
    </row>
    <row r="74" spans="1:34">
      <c r="B74" s="1"/>
      <c r="C74" s="222"/>
      <c r="D74" s="222"/>
      <c r="I74" s="222"/>
      <c r="J74" s="222"/>
      <c r="L74" s="222"/>
      <c r="P74" s="222"/>
      <c r="Q74" s="222"/>
      <c r="R74" s="222"/>
      <c r="S74" s="222"/>
      <c r="T74" s="222"/>
      <c r="U74" s="222"/>
      <c r="V74" s="222"/>
      <c r="W74" s="222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22"/>
    </row>
    <row r="75" spans="1:34">
      <c r="A75" t="s">
        <v>1539</v>
      </c>
      <c r="C75" t="s">
        <v>1619</v>
      </c>
      <c r="D75" t="s">
        <v>1619</v>
      </c>
      <c r="E75" t="s">
        <v>1619</v>
      </c>
      <c r="F75" t="s">
        <v>1619</v>
      </c>
      <c r="G75" t="s">
        <v>1619</v>
      </c>
      <c r="H75" t="s">
        <v>1619</v>
      </c>
      <c r="I75" t="s">
        <v>1619</v>
      </c>
      <c r="J75" t="s">
        <v>1619</v>
      </c>
      <c r="K75" t="s">
        <v>1619</v>
      </c>
      <c r="L75" t="s">
        <v>1619</v>
      </c>
      <c r="M75" t="s">
        <v>1619</v>
      </c>
      <c r="N75" t="s">
        <v>1619</v>
      </c>
      <c r="O75" t="s">
        <v>1619</v>
      </c>
      <c r="P75" t="s">
        <v>1619</v>
      </c>
      <c r="Q75" t="s">
        <v>1619</v>
      </c>
      <c r="R75" t="s">
        <v>1619</v>
      </c>
      <c r="S75" t="s">
        <v>1619</v>
      </c>
      <c r="T75" t="s">
        <v>1619</v>
      </c>
      <c r="U75" t="s">
        <v>1619</v>
      </c>
      <c r="V75" t="s">
        <v>1619</v>
      </c>
      <c r="W75" t="s">
        <v>1619</v>
      </c>
      <c r="X75" t="s">
        <v>1619</v>
      </c>
      <c r="AD75" t="s">
        <v>1619</v>
      </c>
      <c r="AE75" t="s">
        <v>1619</v>
      </c>
      <c r="AG75" t="s">
        <v>1619</v>
      </c>
      <c r="AH75" t="s">
        <v>1619</v>
      </c>
    </row>
    <row r="78" spans="1:34">
      <c r="B78" t="s">
        <v>1767</v>
      </c>
    </row>
    <row r="79" spans="1:34">
      <c r="B79" t="s">
        <v>1768</v>
      </c>
    </row>
  </sheetData>
  <phoneticPr fontId="17" type="noConversion"/>
  <hyperlinks>
    <hyperlink ref="C8" location="Baugenehmigungen!A1" display="Baugenehmigungen" xr:uid="{6B3524F9-95B7-48D7-A097-ACB272E91354}"/>
    <hyperlink ref="D8" location="Wohnfertigstellungen!A1" display="Fertigstellungen " xr:uid="{88390C8E-FB2A-40AE-A4B3-B13226927646}"/>
    <hyperlink ref="G8" location="Baulandpreise!A1" display="Baulandpreise - Rohbauland (Reale Preise)" xr:uid="{F9E3477D-3BA0-4AF7-B50C-DD72FFF62244}"/>
    <hyperlink ref="H8" location="Baulandpreise!A1" display="Baulandpreise - Wohnbauland" xr:uid="{A64ED5A2-B225-4757-8E01-8C0458A1105C}"/>
    <hyperlink ref="K8" location="Kosten_Instandhaltung!A1" display="Instandhaltungskosten (Gesamt)" xr:uid="{C9F53A65-9CFF-432C-8BD0-9E2D65765E23}"/>
    <hyperlink ref="N8" location="Baukosten_Wohngebäude!A1" display="Baukosten (Material)" xr:uid="{B3F4EB3B-A8E4-430F-8891-C46636A49D5C}"/>
    <hyperlink ref="O8" location="Baukosten_Wohngebäude!A1" display="Baukosten (Arbeit)" xr:uid="{C7E9025C-9734-40C8-B236-259A760F0251}"/>
    <hyperlink ref="S8" location="Geschäftsklima_Bau!A1" display="Bauhauptgewerbe - Geschäftsklima" xr:uid="{2EF009E9-A804-4E4E-9550-F6761D87AF1C}"/>
    <hyperlink ref="T8" location="Geschäftsklima_Bau!A1" display="Bauhauptgewerbe - Geschäftslage" xr:uid="{64CF83C9-EF26-47BD-9928-E5B6D019CE71}"/>
    <hyperlink ref="U8" location="Geschäftsklima_Bau!A1" display="Bauhauptgewerbe - Geschäftserwartungen" xr:uid="{2E158160-6965-49B0-AE75-5EAA201252C1}"/>
    <hyperlink ref="V8" location="Insolvenzen_Branchen!A1" display="Zahl der Insolvenzen Baugewerbe" xr:uid="{560B5F46-972A-4ECE-8786-0364D3AC28CB}"/>
    <hyperlink ref="W8" location="Auftragseingang_Bauhauptgewerbe!A1" display="Auftragseingang Insgesamt / in konstanten Preisen / Deutschland / Wohnungsbau" xr:uid="{072023FC-3AFB-4289-9E28-C425BD8EB0F0}"/>
    <hyperlink ref="X8" location="Auftragseingang_Wohnbau!A1" display="Volumenindex des Auftragseingangs (Bauhauptgewerbe)" xr:uid="{AA82BEE6-7C78-4E36-9756-372EFFE86B88}"/>
    <hyperlink ref="AD8" location="Beschränkungen_Wohnungsbau!A1" display="Beschränkungen Wohnungsbau - Auftragsmangel" xr:uid="{46B091DC-71D7-414B-B1F9-67CC27E5B86C}"/>
    <hyperlink ref="AF8" location="'Entwickler-KPIs'!A1" display="Entwicklermarge" xr:uid="{48876D68-D178-4708-B4E8-38E345E47787}"/>
    <hyperlink ref="Y8" location="Baugewerbe_Kapazitätsauslastung!A1" display="Keine" xr:uid="{F8D89956-B28F-4F20-A9DA-E0941CF75F8D}"/>
    <hyperlink ref="E8" location="Verbraucherpreise!A1" display="Verbraucherpreisindex" xr:uid="{E6280798-A039-4E0A-8C5B-9A72BA5B848E}"/>
    <hyperlink ref="AG8" location="'Stimmungsindex Projektentwickle'!A1" display="Erwartungen" xr:uid="{BD52E6D0-4AA5-4EEC-8125-A5A2D6F77E8C}"/>
    <hyperlink ref="AH8" location="'Stimmungsindex Projektentwickle'!A1" display="Lage" xr:uid="{1AF0B9AB-BA6B-41AA-A997-C02688902ADC}"/>
  </hyperlink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0F7E-79E9-4F00-8A65-E08246CA67DC}">
  <dimension ref="A1:AB64"/>
  <sheetViews>
    <sheetView zoomScale="88" zoomScaleNormal="70" workbookViewId="0">
      <selection activeCell="A9" sqref="A9"/>
    </sheetView>
  </sheetViews>
  <sheetFormatPr baseColWidth="10" defaultRowHeight="14.5"/>
  <cols>
    <col min="1" max="1" width="27" customWidth="1"/>
    <col min="2" max="2" width="33" customWidth="1"/>
    <col min="3" max="3" width="9.1796875" customWidth="1"/>
    <col min="4" max="4" width="14.453125" bestFit="1" customWidth="1"/>
    <col min="5" max="5" width="12.81640625" bestFit="1" customWidth="1"/>
    <col min="6" max="6" width="14.36328125" customWidth="1"/>
    <col min="7" max="10" width="12.81640625" bestFit="1" customWidth="1"/>
    <col min="11" max="18" width="12.26953125" bestFit="1" customWidth="1"/>
    <col min="19" max="19" width="12" bestFit="1" customWidth="1"/>
  </cols>
  <sheetData>
    <row r="1" spans="1:28">
      <c r="A1" s="63" t="s">
        <v>1542</v>
      </c>
      <c r="B1" s="57"/>
      <c r="C1" s="57"/>
      <c r="D1" s="57"/>
      <c r="E1" s="57"/>
      <c r="F1" s="64" t="s">
        <v>1730</v>
      </c>
      <c r="G1" s="57"/>
      <c r="H1" s="67" t="s">
        <v>1635</v>
      </c>
      <c r="I1" s="57"/>
      <c r="J1" s="57"/>
      <c r="K1" s="57"/>
      <c r="L1" s="58"/>
    </row>
    <row r="2" spans="1:28">
      <c r="A2" t="s">
        <v>1543</v>
      </c>
      <c r="B2" s="47"/>
      <c r="C2" s="47"/>
      <c r="D2" s="47"/>
      <c r="E2" s="47"/>
      <c r="F2" s="48"/>
      <c r="G2" s="47"/>
      <c r="H2" s="47" t="s">
        <v>1636</v>
      </c>
      <c r="I2" s="47"/>
      <c r="J2" s="47"/>
      <c r="K2" s="47"/>
      <c r="L2" s="53"/>
    </row>
    <row r="3" spans="1:28">
      <c r="A3" t="s">
        <v>1544</v>
      </c>
      <c r="B3" s="47"/>
      <c r="C3" s="47"/>
      <c r="D3" s="47"/>
      <c r="E3" s="47"/>
      <c r="F3" s="47"/>
      <c r="G3" s="47"/>
      <c r="H3" s="47" t="s">
        <v>1676</v>
      </c>
      <c r="I3" s="47"/>
      <c r="J3" s="47"/>
      <c r="K3" s="47"/>
      <c r="L3" s="53"/>
    </row>
    <row r="4" spans="1:28">
      <c r="A4" s="62" t="s">
        <v>1559</v>
      </c>
      <c r="B4" s="54"/>
      <c r="C4" s="54"/>
      <c r="D4" s="54"/>
      <c r="E4" s="54"/>
      <c r="F4" s="54"/>
      <c r="G4" s="54"/>
      <c r="H4" s="54" t="s">
        <v>1686</v>
      </c>
      <c r="I4" s="54"/>
      <c r="J4" s="54"/>
      <c r="K4" s="54"/>
      <c r="L4" s="55"/>
    </row>
    <row r="6" spans="1:28">
      <c r="A6" s="1" t="s">
        <v>1643</v>
      </c>
      <c r="C6" s="1" t="s">
        <v>1666</v>
      </c>
      <c r="D6" s="1" t="s">
        <v>273</v>
      </c>
      <c r="E6" s="1" t="s">
        <v>272</v>
      </c>
      <c r="F6" s="1" t="s">
        <v>271</v>
      </c>
      <c r="G6" s="1" t="s">
        <v>270</v>
      </c>
      <c r="H6" s="1" t="s">
        <v>269</v>
      </c>
      <c r="I6" s="1" t="s">
        <v>268</v>
      </c>
      <c r="J6" s="1" t="s">
        <v>267</v>
      </c>
      <c r="K6" s="1" t="s">
        <v>266</v>
      </c>
      <c r="L6" s="1" t="s">
        <v>265</v>
      </c>
      <c r="M6" s="1" t="s">
        <v>694</v>
      </c>
      <c r="N6" s="1" t="s">
        <v>777</v>
      </c>
      <c r="O6" s="1" t="s">
        <v>788</v>
      </c>
      <c r="P6" s="1" t="s">
        <v>1538</v>
      </c>
      <c r="Q6" s="1" t="s">
        <v>1593</v>
      </c>
      <c r="R6" s="1" t="s">
        <v>1594</v>
      </c>
      <c r="S6" s="1" t="s">
        <v>1618</v>
      </c>
      <c r="T6" s="1" t="s">
        <v>1619</v>
      </c>
      <c r="U6" s="1" t="s">
        <v>1777</v>
      </c>
      <c r="V6" s="1" t="s">
        <v>1784</v>
      </c>
      <c r="W6" s="1" t="s">
        <v>1776</v>
      </c>
      <c r="X6" s="1" t="s">
        <v>1781</v>
      </c>
      <c r="Y6" s="1" t="s">
        <v>1785</v>
      </c>
      <c r="Z6" s="1" t="s">
        <v>1786</v>
      </c>
      <c r="AA6" s="1" t="s">
        <v>1782</v>
      </c>
      <c r="AB6" s="1" t="s">
        <v>1783</v>
      </c>
    </row>
    <row r="8" spans="1:28">
      <c r="B8" s="219" t="s">
        <v>1649</v>
      </c>
      <c r="C8" s="219"/>
      <c r="D8" s="226">
        <f>D18/D44</f>
        <v>3.91840672407879E-2</v>
      </c>
      <c r="E8" s="226">
        <f t="shared" ref="E8:R8" si="0">E18/E44</f>
        <v>3.9516825595908245E-2</v>
      </c>
      <c r="F8" s="226">
        <f t="shared" si="0"/>
        <v>3.9741431528308946E-2</v>
      </c>
      <c r="G8" s="226">
        <f t="shared" si="0"/>
        <v>3.8752939118950107E-2</v>
      </c>
      <c r="H8" s="226">
        <f t="shared" si="0"/>
        <v>3.7188696754092546E-2</v>
      </c>
      <c r="I8" s="226">
        <f t="shared" si="0"/>
        <v>3.4740199491137637E-2</v>
      </c>
      <c r="J8" s="226">
        <f t="shared" si="0"/>
        <v>3.6660036846770418E-2</v>
      </c>
      <c r="K8" s="226">
        <f t="shared" si="0"/>
        <v>3.5207305045621105E-2</v>
      </c>
      <c r="L8" s="226">
        <f t="shared" si="0"/>
        <v>3.2553969753019142E-2</v>
      </c>
      <c r="M8" s="226">
        <f t="shared" si="0"/>
        <v>3.1843114243993068E-2</v>
      </c>
      <c r="N8" s="226">
        <f t="shared" si="0"/>
        <v>3.3963462138029622E-2</v>
      </c>
      <c r="O8" s="226">
        <f t="shared" si="0"/>
        <v>3.5224010267105518E-2</v>
      </c>
      <c r="P8" s="226">
        <f t="shared" si="0"/>
        <v>3.6201091522361666E-2</v>
      </c>
      <c r="Q8" s="226">
        <f t="shared" si="0"/>
        <v>3.6962414614276067E-2</v>
      </c>
      <c r="R8" s="226">
        <f t="shared" si="0"/>
        <v>3.9191166822218196E-2</v>
      </c>
      <c r="S8" s="226">
        <f t="shared" ref="S8:AB8" si="1">S18/S44</f>
        <v>3.9103257768441195E-2</v>
      </c>
      <c r="T8" s="226">
        <f t="shared" si="1"/>
        <v>4.0736495667089583E-2</v>
      </c>
      <c r="U8" s="226">
        <f t="shared" si="1"/>
        <v>4.1554102736054754E-2</v>
      </c>
      <c r="V8" s="226">
        <f t="shared" si="1"/>
        <v>4.4130170351539828E-2</v>
      </c>
      <c r="W8" s="226">
        <f t="shared" si="1"/>
        <v>4.3208973345028899E-2</v>
      </c>
      <c r="X8" s="226">
        <f t="shared" si="1"/>
        <v>4.3744176457143395E-2</v>
      </c>
      <c r="Y8" s="226">
        <f t="shared" si="1"/>
        <v>4.3525031519117574E-2</v>
      </c>
      <c r="Z8" s="226">
        <f t="shared" si="1"/>
        <v>4.5678974418502639E-2</v>
      </c>
      <c r="AA8" s="226">
        <f t="shared" si="1"/>
        <v>4.4424615526249198E-2</v>
      </c>
      <c r="AB8" s="226">
        <f t="shared" si="1"/>
        <v>4.4531184224041974E-2</v>
      </c>
    </row>
    <row r="9" spans="1:28">
      <c r="B9" s="219" t="s">
        <v>1650</v>
      </c>
      <c r="C9" s="219"/>
      <c r="D9" s="230">
        <f>(D20-D44)/D44</f>
        <v>0.31490158526133893</v>
      </c>
      <c r="E9" s="230">
        <f t="shared" ref="E9:R9" si="2">(E20-E44)/E44</f>
        <v>0.3441097141465389</v>
      </c>
      <c r="F9" s="230">
        <f t="shared" si="2"/>
        <v>0.37039419063134305</v>
      </c>
      <c r="G9" s="230">
        <f t="shared" si="2"/>
        <v>0.34558816385243424</v>
      </c>
      <c r="H9" s="230">
        <f t="shared" si="2"/>
        <v>0.30030408231092826</v>
      </c>
      <c r="I9" s="230">
        <f t="shared" si="2"/>
        <v>0.19793791348750475</v>
      </c>
      <c r="J9" s="230">
        <f t="shared" si="2"/>
        <v>0.24694002880171462</v>
      </c>
      <c r="K9" s="230">
        <f t="shared" si="2"/>
        <v>0.10367727415740138</v>
      </c>
      <c r="L9" s="230">
        <f t="shared" si="2"/>
        <v>-6.4541099051174097E-2</v>
      </c>
      <c r="M9" s="230">
        <f t="shared" si="2"/>
        <v>-0.12518916912106937</v>
      </c>
      <c r="N9" s="230">
        <f t="shared" si="2"/>
        <v>-0.12465303767964866</v>
      </c>
      <c r="O9" s="230">
        <f t="shared" si="2"/>
        <v>-0.14087779836327985</v>
      </c>
      <c r="P9" s="230">
        <f t="shared" si="2"/>
        <v>-0.14011659091777523</v>
      </c>
      <c r="Q9" s="230">
        <f t="shared" si="2"/>
        <v>-0.12203290702432132</v>
      </c>
      <c r="R9" s="230">
        <f t="shared" si="2"/>
        <v>-4.6443629629727652E-2</v>
      </c>
      <c r="S9" s="230">
        <f t="shared" ref="S9:AB9" si="3">(S20-S44)/S44</f>
        <v>-4.8582536047659379E-2</v>
      </c>
      <c r="T9" s="230">
        <f t="shared" si="3"/>
        <v>5.8393991873972716E-3</v>
      </c>
      <c r="U9" s="230">
        <f t="shared" si="3"/>
        <v>3.8852568401368887E-2</v>
      </c>
      <c r="V9" s="230">
        <f t="shared" si="3"/>
        <v>0.13154282952666227</v>
      </c>
      <c r="W9" s="230">
        <f t="shared" si="3"/>
        <v>0.15223928920077073</v>
      </c>
      <c r="X9" s="230">
        <f t="shared" si="3"/>
        <v>0.1951960780640272</v>
      </c>
      <c r="Y9" s="230">
        <f t="shared" si="3"/>
        <v>0.19246661696212547</v>
      </c>
      <c r="Z9" s="230">
        <f t="shared" si="3"/>
        <v>0.26534555175907582</v>
      </c>
      <c r="AA9" s="230">
        <f t="shared" si="3"/>
        <v>0.24788245860250555</v>
      </c>
      <c r="AB9" s="230">
        <f t="shared" si="3"/>
        <v>0.24737210711602164</v>
      </c>
    </row>
    <row r="10" spans="1:28">
      <c r="B10" s="219" t="s">
        <v>1704</v>
      </c>
      <c r="C10" s="219"/>
      <c r="D10" s="227"/>
      <c r="E10" s="219"/>
      <c r="F10" s="219"/>
      <c r="G10" s="219"/>
      <c r="H10" s="219">
        <v>17.27</v>
      </c>
      <c r="I10" s="219">
        <v>18.350000000000001</v>
      </c>
      <c r="J10" s="219">
        <v>18.64</v>
      </c>
      <c r="K10" s="219">
        <v>20.2</v>
      </c>
      <c r="L10" s="219">
        <v>23.8</v>
      </c>
      <c r="M10" s="219">
        <v>26.1</v>
      </c>
      <c r="N10" s="219">
        <v>26.3</v>
      </c>
      <c r="O10" s="219">
        <v>27</v>
      </c>
      <c r="P10" s="219">
        <v>28.25</v>
      </c>
      <c r="Q10" s="219">
        <v>28.7</v>
      </c>
      <c r="R10" s="219">
        <v>25.96</v>
      </c>
      <c r="S10" s="219">
        <v>26.96</v>
      </c>
      <c r="T10" s="219">
        <v>27.96</v>
      </c>
      <c r="U10" s="219">
        <v>28.96</v>
      </c>
      <c r="V10" s="219">
        <v>29.96</v>
      </c>
      <c r="W10" s="219">
        <v>30.96</v>
      </c>
      <c r="X10" s="219">
        <v>31.96</v>
      </c>
      <c r="Y10" s="219">
        <v>32.96</v>
      </c>
      <c r="Z10" s="219">
        <v>33.96</v>
      </c>
      <c r="AA10" s="219">
        <v>34.96</v>
      </c>
      <c r="AB10" s="219">
        <v>35.96</v>
      </c>
    </row>
    <row r="12" spans="1:28">
      <c r="A12" s="1" t="s">
        <v>1642</v>
      </c>
      <c r="D12" s="1" t="s">
        <v>273</v>
      </c>
      <c r="E12" s="1" t="s">
        <v>272</v>
      </c>
      <c r="F12" s="1" t="s">
        <v>271</v>
      </c>
      <c r="G12" s="1" t="s">
        <v>270</v>
      </c>
      <c r="H12" s="1" t="s">
        <v>269</v>
      </c>
      <c r="I12" s="1" t="s">
        <v>268</v>
      </c>
      <c r="J12" s="1" t="s">
        <v>267</v>
      </c>
      <c r="K12" s="1" t="s">
        <v>266</v>
      </c>
      <c r="L12" s="1" t="s">
        <v>265</v>
      </c>
      <c r="M12" s="1" t="s">
        <v>694</v>
      </c>
      <c r="N12" s="1" t="s">
        <v>777</v>
      </c>
      <c r="O12" s="1" t="s">
        <v>788</v>
      </c>
      <c r="P12" s="1" t="s">
        <v>1538</v>
      </c>
      <c r="Q12" s="1" t="s">
        <v>1593</v>
      </c>
      <c r="R12" s="1" t="s">
        <v>1594</v>
      </c>
      <c r="S12" s="1" t="s">
        <v>1618</v>
      </c>
      <c r="T12" s="1" t="s">
        <v>1619</v>
      </c>
      <c r="U12" s="1" t="s">
        <v>1777</v>
      </c>
      <c r="V12" s="1" t="s">
        <v>1784</v>
      </c>
      <c r="W12" s="1" t="s">
        <v>1776</v>
      </c>
      <c r="X12" s="1" t="s">
        <v>1781</v>
      </c>
      <c r="Y12" s="1" t="s">
        <v>1785</v>
      </c>
      <c r="Z12" s="1" t="s">
        <v>1786</v>
      </c>
      <c r="AA12" s="1" t="s">
        <v>1782</v>
      </c>
      <c r="AB12" s="1" t="s">
        <v>1783</v>
      </c>
    </row>
    <row r="13" spans="1:28">
      <c r="B13" t="s">
        <v>1677</v>
      </c>
      <c r="D13">
        <v>15.38</v>
      </c>
      <c r="E13">
        <v>15.99</v>
      </c>
      <c r="F13">
        <v>16.57</v>
      </c>
      <c r="G13">
        <v>16.63</v>
      </c>
      <c r="H13">
        <v>16.73</v>
      </c>
      <c r="I13">
        <v>16.43</v>
      </c>
      <c r="J13">
        <v>17.440000000000001</v>
      </c>
      <c r="K13">
        <v>17.5</v>
      </c>
      <c r="L13">
        <v>17.399999999999999</v>
      </c>
      <c r="M13">
        <v>18</v>
      </c>
      <c r="N13">
        <v>18.5</v>
      </c>
      <c r="O13">
        <v>19.010000000000002</v>
      </c>
      <c r="P13">
        <v>19.97</v>
      </c>
      <c r="Q13">
        <v>20.7</v>
      </c>
      <c r="R13">
        <v>20.5</v>
      </c>
      <c r="S13" s="246">
        <f>O13*(1+($N$13/$E$13)^(1/3)-1)</f>
        <v>19.956752519978831</v>
      </c>
      <c r="T13" s="246">
        <f t="shared" ref="T13:AB13" si="4">P13*(1+($N$13/$E$13)^(1/3)-1)</f>
        <v>20.964563273223419</v>
      </c>
      <c r="U13" s="246">
        <f t="shared" si="4"/>
        <v>21.730919366836495</v>
      </c>
      <c r="V13" s="246">
        <f t="shared" si="4"/>
        <v>21.520958793243871</v>
      </c>
      <c r="W13" s="246">
        <f t="shared" si="4"/>
        <v>20.950656030703914</v>
      </c>
      <c r="X13" s="246">
        <f t="shared" si="4"/>
        <v>22.008658649824149</v>
      </c>
      <c r="Y13" s="246">
        <f t="shared" si="4"/>
        <v>22.813181474780169</v>
      </c>
      <c r="Z13" s="246">
        <f t="shared" si="4"/>
        <v>22.592764262463451</v>
      </c>
      <c r="AA13" s="246">
        <f t="shared" si="4"/>
        <v>21.994058786741714</v>
      </c>
      <c r="AB13" s="246">
        <f t="shared" si="4"/>
        <v>23.104752970606626</v>
      </c>
    </row>
    <row r="14" spans="1:28">
      <c r="B14" t="s">
        <v>1678</v>
      </c>
      <c r="D14">
        <f>ROUND(D13*(1+D26)^D54, 2)</f>
        <v>20.61</v>
      </c>
      <c r="E14">
        <f t="shared" ref="E14:AB14" si="5">ROUND(E13*(1+E26)^E54, 2)</f>
        <v>21.43</v>
      </c>
      <c r="F14">
        <f t="shared" si="5"/>
        <v>22.21</v>
      </c>
      <c r="G14">
        <f t="shared" si="5"/>
        <v>22.29</v>
      </c>
      <c r="H14">
        <f t="shared" si="5"/>
        <v>22.42</v>
      </c>
      <c r="I14">
        <f t="shared" si="5"/>
        <v>22.02</v>
      </c>
      <c r="J14">
        <f t="shared" si="5"/>
        <v>23.37</v>
      </c>
      <c r="K14">
        <f t="shared" si="5"/>
        <v>23.45</v>
      </c>
      <c r="L14">
        <f t="shared" si="5"/>
        <v>23.32</v>
      </c>
      <c r="M14">
        <f t="shared" si="5"/>
        <v>24.12</v>
      </c>
      <c r="N14">
        <f t="shared" si="5"/>
        <v>24.79</v>
      </c>
      <c r="O14">
        <f t="shared" si="5"/>
        <v>25.48</v>
      </c>
      <c r="P14">
        <f t="shared" si="5"/>
        <v>26.76</v>
      </c>
      <c r="Q14">
        <f t="shared" si="5"/>
        <v>27.74</v>
      </c>
      <c r="R14">
        <f t="shared" si="5"/>
        <v>27.47</v>
      </c>
      <c r="S14">
        <f t="shared" si="5"/>
        <v>19.96</v>
      </c>
      <c r="T14">
        <f t="shared" si="5"/>
        <v>20.96</v>
      </c>
      <c r="U14">
        <f t="shared" si="5"/>
        <v>21.73</v>
      </c>
      <c r="V14">
        <f t="shared" si="5"/>
        <v>21.52</v>
      </c>
      <c r="W14">
        <f t="shared" si="5"/>
        <v>20.95</v>
      </c>
      <c r="X14">
        <f t="shared" si="5"/>
        <v>22.01</v>
      </c>
      <c r="Y14">
        <f t="shared" si="5"/>
        <v>22.81</v>
      </c>
      <c r="Z14">
        <f t="shared" si="5"/>
        <v>22.59</v>
      </c>
      <c r="AA14">
        <f t="shared" si="5"/>
        <v>21.99</v>
      </c>
      <c r="AB14">
        <f t="shared" si="5"/>
        <v>23.1</v>
      </c>
    </row>
    <row r="15" spans="1:28">
      <c r="B15" s="219" t="s">
        <v>1702</v>
      </c>
      <c r="D15">
        <f>D13*12</f>
        <v>184.56</v>
      </c>
      <c r="E15">
        <f t="shared" ref="E15:AB15" si="6">E13*12</f>
        <v>191.88</v>
      </c>
      <c r="F15">
        <f t="shared" si="6"/>
        <v>198.84</v>
      </c>
      <c r="G15">
        <f t="shared" si="6"/>
        <v>199.56</v>
      </c>
      <c r="H15">
        <f t="shared" si="6"/>
        <v>200.76</v>
      </c>
      <c r="I15">
        <f t="shared" si="6"/>
        <v>197.16</v>
      </c>
      <c r="J15">
        <f t="shared" si="6"/>
        <v>209.28000000000003</v>
      </c>
      <c r="K15">
        <f t="shared" si="6"/>
        <v>210</v>
      </c>
      <c r="L15">
        <f t="shared" si="6"/>
        <v>208.79999999999998</v>
      </c>
      <c r="M15">
        <f t="shared" si="6"/>
        <v>216</v>
      </c>
      <c r="N15">
        <f t="shared" si="6"/>
        <v>222</v>
      </c>
      <c r="O15">
        <f t="shared" si="6"/>
        <v>228.12</v>
      </c>
      <c r="P15">
        <f t="shared" si="6"/>
        <v>239.64</v>
      </c>
      <c r="Q15">
        <f t="shared" si="6"/>
        <v>248.39999999999998</v>
      </c>
      <c r="R15" s="247">
        <f t="shared" si="6"/>
        <v>246</v>
      </c>
      <c r="S15" s="247">
        <f t="shared" si="6"/>
        <v>239.48103023974596</v>
      </c>
      <c r="T15" s="247">
        <f t="shared" si="6"/>
        <v>251.57475927868103</v>
      </c>
      <c r="U15" s="247">
        <f t="shared" si="6"/>
        <v>260.77103240203792</v>
      </c>
      <c r="V15" s="247">
        <f t="shared" si="6"/>
        <v>258.25150551892648</v>
      </c>
      <c r="W15" s="247">
        <f t="shared" si="6"/>
        <v>251.40787236844699</v>
      </c>
      <c r="X15" s="247">
        <f t="shared" si="6"/>
        <v>264.10390379788976</v>
      </c>
      <c r="Y15" s="247">
        <f t="shared" si="6"/>
        <v>273.75817769736204</v>
      </c>
      <c r="Z15" s="247">
        <f t="shared" si="6"/>
        <v>271.11317114956142</v>
      </c>
      <c r="AA15" s="247">
        <f t="shared" si="6"/>
        <v>263.92870544090056</v>
      </c>
      <c r="AB15" s="247">
        <f t="shared" si="6"/>
        <v>277.25703564727951</v>
      </c>
    </row>
    <row r="16" spans="1:28">
      <c r="B16" s="219" t="s">
        <v>1679</v>
      </c>
      <c r="C16" s="219"/>
      <c r="D16" s="219">
        <f>D14*12</f>
        <v>247.32</v>
      </c>
      <c r="E16" s="219">
        <f t="shared" ref="E16:Q16" si="7">E14*12</f>
        <v>257.15999999999997</v>
      </c>
      <c r="F16" s="219">
        <f t="shared" si="7"/>
        <v>266.52</v>
      </c>
      <c r="G16" s="219">
        <f t="shared" si="7"/>
        <v>267.48</v>
      </c>
      <c r="H16" s="219">
        <f t="shared" si="7"/>
        <v>269.04000000000002</v>
      </c>
      <c r="I16" s="219">
        <f t="shared" si="7"/>
        <v>264.24</v>
      </c>
      <c r="J16" s="219">
        <f t="shared" si="7"/>
        <v>280.44</v>
      </c>
      <c r="K16" s="219">
        <f t="shared" si="7"/>
        <v>281.39999999999998</v>
      </c>
      <c r="L16" s="219">
        <f t="shared" si="7"/>
        <v>279.84000000000003</v>
      </c>
      <c r="M16" s="219">
        <f t="shared" si="7"/>
        <v>289.44</v>
      </c>
      <c r="N16" s="219">
        <f t="shared" si="7"/>
        <v>297.48</v>
      </c>
      <c r="O16" s="219">
        <f t="shared" si="7"/>
        <v>305.76</v>
      </c>
      <c r="P16" s="219">
        <f t="shared" si="7"/>
        <v>321.12</v>
      </c>
      <c r="Q16" s="219">
        <f t="shared" si="7"/>
        <v>332.88</v>
      </c>
      <c r="R16" s="219">
        <f>R14*12</f>
        <v>329.64</v>
      </c>
      <c r="S16" s="219">
        <f t="shared" ref="S16:AB16" si="8">S14*12</f>
        <v>239.52</v>
      </c>
      <c r="T16" s="219">
        <f t="shared" si="8"/>
        <v>251.52</v>
      </c>
      <c r="U16" s="219">
        <f t="shared" si="8"/>
        <v>260.76</v>
      </c>
      <c r="V16" s="219">
        <f t="shared" si="8"/>
        <v>258.24</v>
      </c>
      <c r="W16" s="219">
        <f t="shared" si="8"/>
        <v>251.39999999999998</v>
      </c>
      <c r="X16" s="219">
        <f t="shared" si="8"/>
        <v>264.12</v>
      </c>
      <c r="Y16" s="219">
        <f t="shared" si="8"/>
        <v>273.71999999999997</v>
      </c>
      <c r="Z16" s="219">
        <f t="shared" si="8"/>
        <v>271.08</v>
      </c>
      <c r="AA16" s="219">
        <f t="shared" si="8"/>
        <v>263.88</v>
      </c>
      <c r="AB16" s="219">
        <f t="shared" si="8"/>
        <v>277.20000000000005</v>
      </c>
    </row>
    <row r="17" spans="1:28">
      <c r="B17" t="s">
        <v>1645</v>
      </c>
      <c r="D17" s="133">
        <v>0.1</v>
      </c>
      <c r="E17" s="133">
        <v>0.1</v>
      </c>
      <c r="F17" s="133">
        <v>0.1</v>
      </c>
      <c r="G17" s="133">
        <v>0.1</v>
      </c>
      <c r="H17" s="133">
        <v>0.1</v>
      </c>
      <c r="I17" s="133">
        <v>0.1</v>
      </c>
      <c r="J17" s="133">
        <v>0.1</v>
      </c>
      <c r="K17" s="133">
        <v>0.1</v>
      </c>
      <c r="L17" s="133">
        <v>0.1</v>
      </c>
      <c r="M17" s="133">
        <v>0.1</v>
      </c>
      <c r="N17" s="133">
        <v>0.1</v>
      </c>
      <c r="O17" s="133">
        <v>0.1</v>
      </c>
      <c r="P17" s="133">
        <v>0.1</v>
      </c>
      <c r="Q17" s="133">
        <v>0.1</v>
      </c>
      <c r="R17" s="133">
        <v>0.1</v>
      </c>
      <c r="S17" s="133">
        <v>0.1</v>
      </c>
      <c r="T17" s="133">
        <v>0.1</v>
      </c>
      <c r="U17" s="133">
        <v>0.1</v>
      </c>
      <c r="V17" s="133">
        <v>0.1</v>
      </c>
      <c r="W17" s="133">
        <v>0.1</v>
      </c>
      <c r="X17" s="133">
        <v>0.1</v>
      </c>
      <c r="Y17" s="133">
        <v>0.1</v>
      </c>
      <c r="Z17" s="133">
        <v>0.1</v>
      </c>
      <c r="AA17" s="133">
        <v>0.1</v>
      </c>
      <c r="AB17" s="133">
        <v>0.1</v>
      </c>
    </row>
    <row r="18" spans="1:28">
      <c r="B18" s="219" t="s">
        <v>1703</v>
      </c>
      <c r="C18" s="219"/>
      <c r="D18" s="219">
        <f>D15*(1 - D17)</f>
        <v>166.10400000000001</v>
      </c>
      <c r="E18" s="219">
        <f t="shared" ref="E18:Q18" si="9">E15*(1 - E17)</f>
        <v>172.69200000000001</v>
      </c>
      <c r="F18" s="219">
        <f t="shared" si="9"/>
        <v>178.95600000000002</v>
      </c>
      <c r="G18" s="219">
        <f t="shared" si="9"/>
        <v>179.60400000000001</v>
      </c>
      <c r="H18" s="219">
        <f t="shared" si="9"/>
        <v>180.684</v>
      </c>
      <c r="I18" s="219">
        <f t="shared" si="9"/>
        <v>177.44399999999999</v>
      </c>
      <c r="J18" s="219">
        <f t="shared" si="9"/>
        <v>188.35200000000003</v>
      </c>
      <c r="K18" s="219">
        <f t="shared" si="9"/>
        <v>189</v>
      </c>
      <c r="L18" s="219">
        <f t="shared" si="9"/>
        <v>187.92</v>
      </c>
      <c r="M18" s="219">
        <f t="shared" si="9"/>
        <v>194.4</v>
      </c>
      <c r="N18" s="219">
        <f t="shared" si="9"/>
        <v>199.8</v>
      </c>
      <c r="O18" s="219">
        <f t="shared" si="9"/>
        <v>205.30800000000002</v>
      </c>
      <c r="P18" s="219">
        <f t="shared" si="9"/>
        <v>215.67599999999999</v>
      </c>
      <c r="Q18" s="219">
        <f t="shared" si="9"/>
        <v>223.55999999999997</v>
      </c>
      <c r="R18" s="219">
        <f>R15*(1 - R17)</f>
        <v>221.4</v>
      </c>
      <c r="S18" s="227">
        <f t="shared" ref="S18:AB18" si="10">S15*(1 - S17)</f>
        <v>215.53292721577137</v>
      </c>
      <c r="T18" s="227">
        <f t="shared" si="10"/>
        <v>226.41728335081294</v>
      </c>
      <c r="U18" s="227">
        <f t="shared" si="10"/>
        <v>234.69392916183412</v>
      </c>
      <c r="V18" s="227">
        <f t="shared" si="10"/>
        <v>232.42635496703383</v>
      </c>
      <c r="W18" s="227">
        <f t="shared" si="10"/>
        <v>226.2670851316023</v>
      </c>
      <c r="X18" s="227">
        <f t="shared" si="10"/>
        <v>237.69351341810079</v>
      </c>
      <c r="Y18" s="227">
        <f t="shared" si="10"/>
        <v>246.38235992762586</v>
      </c>
      <c r="Z18" s="227">
        <f t="shared" si="10"/>
        <v>244.00185403460529</v>
      </c>
      <c r="AA18" s="227">
        <f t="shared" si="10"/>
        <v>237.53583489681051</v>
      </c>
      <c r="AB18" s="227">
        <f t="shared" si="10"/>
        <v>249.53133208255156</v>
      </c>
    </row>
    <row r="19" spans="1:28">
      <c r="B19" t="s">
        <v>1680</v>
      </c>
      <c r="C19" s="85" t="s">
        <v>1666</v>
      </c>
      <c r="D19" s="167">
        <v>2.4799999999999999E-2</v>
      </c>
      <c r="E19" s="167">
        <v>2.4400000000000002E-2</v>
      </c>
      <c r="F19" s="167">
        <v>2.4E-2</v>
      </c>
      <c r="G19" s="167">
        <v>2.3800000000000002E-2</v>
      </c>
      <c r="H19" s="167">
        <v>2.3599999999999999E-2</v>
      </c>
      <c r="I19" s="167">
        <v>2.4E-2</v>
      </c>
      <c r="J19" s="167">
        <v>2.4400000000000002E-2</v>
      </c>
      <c r="K19" s="167">
        <v>2.69E-2</v>
      </c>
      <c r="L19" s="167">
        <v>2.98E-2</v>
      </c>
      <c r="M19" s="167">
        <v>3.1399999999999997E-2</v>
      </c>
      <c r="N19" s="167">
        <v>3.3799999999999997E-2</v>
      </c>
      <c r="O19" s="167">
        <v>3.5999999999999997E-2</v>
      </c>
      <c r="P19" s="167">
        <v>3.7100000000000001E-2</v>
      </c>
      <c r="Q19" s="167">
        <v>3.7100000000000001E-2</v>
      </c>
      <c r="R19" s="167">
        <v>3.61E-2</v>
      </c>
      <c r="S19" s="129">
        <v>3.61E-2</v>
      </c>
      <c r="T19" s="129">
        <v>3.5499999999999997E-2</v>
      </c>
      <c r="U19" s="129">
        <v>3.5000000000000003E-2</v>
      </c>
      <c r="V19" s="129">
        <v>3.4000000000000002E-2</v>
      </c>
      <c r="W19" s="129">
        <v>3.2500000000000001E-2</v>
      </c>
      <c r="X19" s="129">
        <v>3.1600000000000003E-2</v>
      </c>
      <c r="Y19" s="129">
        <v>3.15E-2</v>
      </c>
      <c r="Z19" s="129">
        <v>3.1099999999999999E-2</v>
      </c>
      <c r="AA19" s="129">
        <v>3.0599999999999999E-2</v>
      </c>
      <c r="AB19" s="129">
        <v>3.0700000000000002E-2</v>
      </c>
    </row>
    <row r="20" spans="1:28">
      <c r="B20" s="219" t="s">
        <v>1681</v>
      </c>
      <c r="C20" s="219"/>
      <c r="D20" s="227">
        <f>D18/(D19 + 0.005)</f>
        <v>5573.9597315436249</v>
      </c>
      <c r="E20" s="227">
        <f t="shared" ref="E20:AB20" si="11">E18/(E19 + 0.005)</f>
        <v>5873.8775510204077</v>
      </c>
      <c r="F20" s="227">
        <f t="shared" si="11"/>
        <v>6170.8965517241386</v>
      </c>
      <c r="G20" s="227">
        <f t="shared" si="11"/>
        <v>6236.25</v>
      </c>
      <c r="H20" s="227">
        <f t="shared" si="11"/>
        <v>6317.6223776223778</v>
      </c>
      <c r="I20" s="227">
        <f t="shared" si="11"/>
        <v>6118.7586206896549</v>
      </c>
      <c r="J20" s="227">
        <f t="shared" si="11"/>
        <v>6406.5306122448983</v>
      </c>
      <c r="K20" s="227">
        <f t="shared" si="11"/>
        <v>5924.764890282132</v>
      </c>
      <c r="L20" s="227">
        <f t="shared" si="11"/>
        <v>5400</v>
      </c>
      <c r="M20" s="227">
        <f t="shared" si="11"/>
        <v>5340.659340659342</v>
      </c>
      <c r="N20" s="227">
        <f t="shared" si="11"/>
        <v>5149.4845360824756</v>
      </c>
      <c r="O20" s="227">
        <f t="shared" si="11"/>
        <v>5007.5121951219526</v>
      </c>
      <c r="P20" s="227">
        <f t="shared" si="11"/>
        <v>5122.9453681710211</v>
      </c>
      <c r="Q20" s="227">
        <f t="shared" si="11"/>
        <v>5310.2137767220902</v>
      </c>
      <c r="R20" s="227">
        <f>R18/(R19 + 0.005)</f>
        <v>5386.8613138686133</v>
      </c>
      <c r="S20" s="227">
        <f t="shared" si="11"/>
        <v>5244.1101512353134</v>
      </c>
      <c r="T20" s="227">
        <f t="shared" si="11"/>
        <v>5590.5502061929128</v>
      </c>
      <c r="U20" s="227">
        <f t="shared" si="11"/>
        <v>5867.3482290458533</v>
      </c>
      <c r="V20" s="227">
        <f t="shared" si="11"/>
        <v>5959.6501273598415</v>
      </c>
      <c r="W20" s="227">
        <f t="shared" si="11"/>
        <v>6033.7889368427286</v>
      </c>
      <c r="X20" s="227">
        <f t="shared" si="11"/>
        <v>6494.3582901120435</v>
      </c>
      <c r="Y20" s="227">
        <f t="shared" si="11"/>
        <v>6750.2016418527637</v>
      </c>
      <c r="Z20" s="227">
        <f t="shared" si="11"/>
        <v>6759.0541283824177</v>
      </c>
      <c r="AA20" s="227">
        <f t="shared" si="11"/>
        <v>6672.3549128317563</v>
      </c>
      <c r="AB20" s="227">
        <f t="shared" si="11"/>
        <v>6989.6731675784749</v>
      </c>
    </row>
    <row r="21" spans="1:28">
      <c r="B21" s="219" t="s">
        <v>1682</v>
      </c>
      <c r="C21" s="219"/>
      <c r="D21" s="227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</row>
    <row r="22" spans="1:28">
      <c r="B22" t="s">
        <v>1683</v>
      </c>
      <c r="C22" t="s">
        <v>1667</v>
      </c>
      <c r="D22">
        <v>7259</v>
      </c>
      <c r="E22">
        <v>7640</v>
      </c>
      <c r="F22">
        <v>7950</v>
      </c>
      <c r="G22">
        <v>8085</v>
      </c>
      <c r="H22">
        <v>8316</v>
      </c>
      <c r="I22">
        <v>8580</v>
      </c>
      <c r="J22">
        <v>8516</v>
      </c>
      <c r="K22">
        <v>8643</v>
      </c>
      <c r="L22">
        <v>8562</v>
      </c>
      <c r="M22">
        <v>8549</v>
      </c>
      <c r="N22">
        <v>8675</v>
      </c>
      <c r="O22">
        <v>8551</v>
      </c>
      <c r="P22">
        <v>8700</v>
      </c>
      <c r="Q22">
        <v>8610</v>
      </c>
      <c r="R22">
        <v>8630</v>
      </c>
    </row>
    <row r="23" spans="1:28">
      <c r="B23" t="s">
        <v>1684</v>
      </c>
    </row>
    <row r="24" spans="1:28">
      <c r="B24" t="s">
        <v>1646</v>
      </c>
      <c r="D24" s="133">
        <v>0.15</v>
      </c>
      <c r="E24" s="133">
        <v>0.15</v>
      </c>
      <c r="F24" s="133">
        <v>0.15</v>
      </c>
      <c r="G24" s="133">
        <v>0.15</v>
      </c>
      <c r="H24" s="133">
        <v>0.15</v>
      </c>
      <c r="I24" s="133">
        <v>0.15</v>
      </c>
      <c r="J24" s="133">
        <v>0.15</v>
      </c>
      <c r="K24" s="133">
        <v>0.15</v>
      </c>
      <c r="L24" s="133">
        <v>0.15</v>
      </c>
      <c r="M24" s="133">
        <v>0.15</v>
      </c>
      <c r="N24" s="133">
        <v>0.15</v>
      </c>
      <c r="O24" s="133">
        <v>0.15</v>
      </c>
      <c r="P24" s="133">
        <v>0.15</v>
      </c>
      <c r="Q24" s="133">
        <v>0.15</v>
      </c>
      <c r="R24" s="133">
        <v>0.15</v>
      </c>
      <c r="S24" s="133"/>
      <c r="T24" s="133"/>
    </row>
    <row r="25" spans="1:28"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</row>
    <row r="26" spans="1:28">
      <c r="A26" s="1" t="s">
        <v>1644</v>
      </c>
      <c r="B26" t="s">
        <v>1651</v>
      </c>
      <c r="D26" s="133">
        <v>0.05</v>
      </c>
      <c r="E26" s="133">
        <v>0.05</v>
      </c>
      <c r="F26" s="133">
        <v>0.05</v>
      </c>
      <c r="G26" s="133">
        <v>0.05</v>
      </c>
      <c r="H26" s="133">
        <v>0.05</v>
      </c>
      <c r="I26" s="133">
        <v>0.05</v>
      </c>
      <c r="J26" s="133">
        <v>0.05</v>
      </c>
      <c r="K26" s="133">
        <v>0.05</v>
      </c>
      <c r="L26" s="133">
        <v>0.05</v>
      </c>
      <c r="M26" s="133">
        <v>0.05</v>
      </c>
      <c r="N26" s="133">
        <v>0.05</v>
      </c>
      <c r="O26" s="133">
        <v>0.05</v>
      </c>
      <c r="P26" s="133">
        <v>0.05</v>
      </c>
      <c r="Q26" s="133">
        <v>0.05</v>
      </c>
      <c r="R26" s="133">
        <v>0.05</v>
      </c>
    </row>
    <row r="27" spans="1:28">
      <c r="B27" t="s">
        <v>1669</v>
      </c>
    </row>
    <row r="28" spans="1:28">
      <c r="B28" t="s">
        <v>1670</v>
      </c>
    </row>
    <row r="29" spans="1:28">
      <c r="V29" s="133"/>
      <c r="W29" s="133"/>
      <c r="X29" s="133"/>
      <c r="Y29" s="133"/>
      <c r="Z29" s="133"/>
      <c r="AA29" s="133"/>
      <c r="AB29" s="133"/>
    </row>
    <row r="30" spans="1:28">
      <c r="A30" s="1" t="s">
        <v>1641</v>
      </c>
    </row>
    <row r="32" spans="1:28">
      <c r="A32" s="1" t="s">
        <v>1620</v>
      </c>
      <c r="D32" s="1" t="s">
        <v>273</v>
      </c>
      <c r="E32" s="1" t="s">
        <v>272</v>
      </c>
      <c r="F32" s="1" t="s">
        <v>271</v>
      </c>
      <c r="G32" s="1" t="s">
        <v>270</v>
      </c>
      <c r="H32" s="1" t="s">
        <v>269</v>
      </c>
      <c r="I32" s="1" t="s">
        <v>268</v>
      </c>
      <c r="J32" s="1" t="s">
        <v>267</v>
      </c>
      <c r="K32" s="1" t="s">
        <v>266</v>
      </c>
      <c r="L32" s="1" t="s">
        <v>265</v>
      </c>
      <c r="M32" s="1" t="s">
        <v>694</v>
      </c>
      <c r="N32" s="1" t="s">
        <v>777</v>
      </c>
      <c r="O32" s="1" t="s">
        <v>788</v>
      </c>
      <c r="P32" s="1" t="s">
        <v>1538</v>
      </c>
      <c r="Q32" s="1" t="s">
        <v>1593</v>
      </c>
      <c r="R32" s="1" t="s">
        <v>1594</v>
      </c>
      <c r="S32" s="1" t="s">
        <v>1618</v>
      </c>
      <c r="T32" s="1" t="s">
        <v>1619</v>
      </c>
      <c r="U32" s="1" t="s">
        <v>1777</v>
      </c>
      <c r="V32" s="1" t="s">
        <v>1784</v>
      </c>
      <c r="W32" s="1" t="s">
        <v>1776</v>
      </c>
      <c r="X32" s="1" t="s">
        <v>1781</v>
      </c>
      <c r="Y32" s="1" t="s">
        <v>1785</v>
      </c>
      <c r="Z32" s="1" t="s">
        <v>1786</v>
      </c>
      <c r="AA32" s="1" t="s">
        <v>1782</v>
      </c>
      <c r="AB32" s="1" t="s">
        <v>1783</v>
      </c>
    </row>
    <row r="33" spans="1:28">
      <c r="B33" t="s">
        <v>1621</v>
      </c>
      <c r="D33" s="219">
        <v>1180</v>
      </c>
      <c r="E33" s="219">
        <v>1235</v>
      </c>
      <c r="F33" s="219">
        <v>1290</v>
      </c>
      <c r="G33" s="219">
        <v>1345</v>
      </c>
      <c r="H33" s="219">
        <v>1400</v>
      </c>
      <c r="I33" s="219">
        <v>1469</v>
      </c>
      <c r="J33" s="219">
        <v>1219</v>
      </c>
      <c r="K33" s="219">
        <v>1296</v>
      </c>
      <c r="L33" s="219">
        <f>ROUND(H33*(1+L40),0)</f>
        <v>1260</v>
      </c>
      <c r="M33" s="219">
        <f t="shared" ref="M33:Q33" si="12">ROUND(I33*(1+M40),0)</f>
        <v>1322</v>
      </c>
      <c r="N33" s="219">
        <f t="shared" si="12"/>
        <v>1097</v>
      </c>
      <c r="O33" s="219">
        <f t="shared" si="12"/>
        <v>1166</v>
      </c>
      <c r="P33" s="219">
        <f t="shared" si="12"/>
        <v>1134</v>
      </c>
      <c r="Q33" s="219">
        <f t="shared" si="12"/>
        <v>1190</v>
      </c>
      <c r="R33" s="219">
        <f>ROUND(N33*(1+R40),0)</f>
        <v>987</v>
      </c>
      <c r="S33" s="219">
        <f t="shared" ref="S33:AB33" si="13">ROUND(O33*(1+S40),0)</f>
        <v>1084</v>
      </c>
      <c r="T33" s="219">
        <f t="shared" si="13"/>
        <v>1077</v>
      </c>
      <c r="U33" s="219">
        <f t="shared" si="13"/>
        <v>1166</v>
      </c>
      <c r="V33" s="219">
        <f t="shared" si="13"/>
        <v>997</v>
      </c>
      <c r="W33" s="219">
        <f t="shared" si="13"/>
        <v>1117</v>
      </c>
      <c r="X33" s="219">
        <f t="shared" si="13"/>
        <v>1109</v>
      </c>
      <c r="Y33" s="219">
        <f t="shared" si="13"/>
        <v>1201</v>
      </c>
      <c r="Z33" s="219">
        <f t="shared" si="13"/>
        <v>1027</v>
      </c>
      <c r="AA33" s="219">
        <f t="shared" si="13"/>
        <v>1151</v>
      </c>
      <c r="AB33" s="219">
        <f t="shared" si="13"/>
        <v>1142</v>
      </c>
    </row>
    <row r="34" spans="1:28">
      <c r="B34" t="s">
        <v>1622</v>
      </c>
      <c r="D34" s="219">
        <v>74</v>
      </c>
      <c r="E34" s="219">
        <v>76</v>
      </c>
      <c r="F34" s="219">
        <v>77</v>
      </c>
      <c r="G34" s="219">
        <v>79</v>
      </c>
      <c r="H34" s="219">
        <f>ROUND(D34*(1+H41),0)</f>
        <v>78</v>
      </c>
      <c r="I34" s="219">
        <f t="shared" ref="I34:Q34" si="14">ROUND(E34*(1+I41),0)</f>
        <v>83</v>
      </c>
      <c r="J34" s="219">
        <f t="shared" si="14"/>
        <v>84</v>
      </c>
      <c r="K34" s="219">
        <f t="shared" si="14"/>
        <v>82</v>
      </c>
      <c r="L34" s="219">
        <f t="shared" si="14"/>
        <v>86</v>
      </c>
      <c r="M34" s="219">
        <f t="shared" si="14"/>
        <v>86</v>
      </c>
      <c r="N34" s="219">
        <f t="shared" si="14"/>
        <v>87</v>
      </c>
      <c r="O34" s="219">
        <f t="shared" si="14"/>
        <v>86</v>
      </c>
      <c r="P34" s="219">
        <f t="shared" si="14"/>
        <v>88</v>
      </c>
      <c r="Q34" s="219">
        <f t="shared" si="14"/>
        <v>91</v>
      </c>
      <c r="R34" s="219">
        <f>ROUND(N34*(1+R41),0)</f>
        <v>90</v>
      </c>
      <c r="S34" s="219">
        <f t="shared" ref="S34:AB34" si="15">ROUND(O34*(1+S41),0)</f>
        <v>89</v>
      </c>
      <c r="T34" s="219">
        <f t="shared" si="15"/>
        <v>92</v>
      </c>
      <c r="U34" s="219">
        <f t="shared" si="15"/>
        <v>95</v>
      </c>
      <c r="V34" s="219">
        <f t="shared" si="15"/>
        <v>94</v>
      </c>
      <c r="W34" s="219">
        <f t="shared" si="15"/>
        <v>93</v>
      </c>
      <c r="X34" s="219">
        <f t="shared" si="15"/>
        <v>96</v>
      </c>
      <c r="Y34" s="219">
        <f t="shared" si="15"/>
        <v>99</v>
      </c>
      <c r="Z34" s="219">
        <f t="shared" si="15"/>
        <v>98</v>
      </c>
      <c r="AA34" s="219">
        <f t="shared" si="15"/>
        <v>97</v>
      </c>
      <c r="AB34" s="219">
        <f t="shared" si="15"/>
        <v>100</v>
      </c>
    </row>
    <row r="35" spans="1:28">
      <c r="B35" t="s">
        <v>1623</v>
      </c>
      <c r="D35" s="219">
        <v>2503</v>
      </c>
      <c r="E35" s="219">
        <v>2566</v>
      </c>
      <c r="F35" s="219">
        <v>2629</v>
      </c>
      <c r="G35" s="219">
        <v>2692</v>
      </c>
      <c r="H35" s="219">
        <f t="shared" ref="H35:R35" si="16">ROUND(D35*(1+H39),0)</f>
        <v>2845</v>
      </c>
      <c r="I35" s="219">
        <f t="shared" si="16"/>
        <v>2980</v>
      </c>
      <c r="J35" s="219">
        <f t="shared" si="16"/>
        <v>3171</v>
      </c>
      <c r="K35" s="219">
        <f t="shared" si="16"/>
        <v>3116</v>
      </c>
      <c r="L35" s="219">
        <f t="shared" si="16"/>
        <v>3252</v>
      </c>
      <c r="M35" s="219">
        <f t="shared" si="16"/>
        <v>3323</v>
      </c>
      <c r="N35" s="219">
        <f t="shared" si="16"/>
        <v>3268</v>
      </c>
      <c r="O35" s="219">
        <f t="shared" si="16"/>
        <v>3119</v>
      </c>
      <c r="P35" s="219">
        <f t="shared" si="16"/>
        <v>3233</v>
      </c>
      <c r="Q35" s="219">
        <f t="shared" si="16"/>
        <v>3263</v>
      </c>
      <c r="R35" s="219">
        <f t="shared" si="16"/>
        <v>3170</v>
      </c>
      <c r="S35" s="219">
        <f t="shared" ref="S35" si="17">ROUND(O35*(1+S39),0)</f>
        <v>3025</v>
      </c>
      <c r="T35" s="219">
        <f t="shared" ref="T35" si="18">ROUND(P35*(1+T39),0)</f>
        <v>3136</v>
      </c>
      <c r="U35" s="219">
        <f t="shared" ref="U35" si="19">ROUND(Q35*(1+U39),0)</f>
        <v>3198</v>
      </c>
      <c r="V35" s="219">
        <f t="shared" ref="V35:AB35" si="20">ROUND(R35*(1+V39),0)*(1-V29)</f>
        <v>3107</v>
      </c>
      <c r="W35" s="219">
        <f t="shared" si="20"/>
        <v>2995</v>
      </c>
      <c r="X35" s="219">
        <f t="shared" si="20"/>
        <v>3167</v>
      </c>
      <c r="Y35" s="219">
        <f t="shared" si="20"/>
        <v>3262</v>
      </c>
      <c r="Z35" s="219">
        <f>ROUND(V35*(1+Z39),0)*(1-Z29)</f>
        <v>3169</v>
      </c>
      <c r="AA35" s="219">
        <f t="shared" si="20"/>
        <v>3055</v>
      </c>
      <c r="AB35" s="219">
        <f t="shared" si="20"/>
        <v>3262</v>
      </c>
    </row>
    <row r="36" spans="1:28">
      <c r="B36" t="s">
        <v>1624</v>
      </c>
      <c r="D36" s="219">
        <v>113</v>
      </c>
      <c r="E36" s="219">
        <v>116</v>
      </c>
      <c r="F36" s="219">
        <v>118</v>
      </c>
      <c r="G36" s="219">
        <v>121</v>
      </c>
      <c r="H36" s="219">
        <f>ROUND(D36*(1+H39),0)</f>
        <v>128</v>
      </c>
      <c r="I36" s="219">
        <f t="shared" ref="I36:R36" si="21">ROUND(E36*(1+I39),0)</f>
        <v>135</v>
      </c>
      <c r="J36" s="219">
        <f t="shared" si="21"/>
        <v>142</v>
      </c>
      <c r="K36" s="219">
        <f t="shared" si="21"/>
        <v>140</v>
      </c>
      <c r="L36" s="219">
        <f t="shared" si="21"/>
        <v>146</v>
      </c>
      <c r="M36" s="219">
        <f t="shared" si="21"/>
        <v>151</v>
      </c>
      <c r="N36" s="219">
        <f t="shared" si="21"/>
        <v>146</v>
      </c>
      <c r="O36" s="219">
        <f t="shared" si="21"/>
        <v>140</v>
      </c>
      <c r="P36" s="219">
        <f t="shared" si="21"/>
        <v>145</v>
      </c>
      <c r="Q36" s="219">
        <f t="shared" si="21"/>
        <v>148</v>
      </c>
      <c r="R36" s="219">
        <f t="shared" si="21"/>
        <v>142</v>
      </c>
      <c r="S36" s="219">
        <f t="shared" ref="S36" si="22">ROUND(O36*(1+S39),0)</f>
        <v>136</v>
      </c>
      <c r="T36" s="219">
        <f t="shared" ref="T36" si="23">ROUND(P36*(1+T39),0)</f>
        <v>141</v>
      </c>
      <c r="U36" s="219">
        <f t="shared" ref="U36" si="24">ROUND(Q36*(1+U39),0)</f>
        <v>145</v>
      </c>
      <c r="V36" s="219">
        <f t="shared" ref="V36" si="25">ROUND(R36*(1+V39),0)</f>
        <v>139</v>
      </c>
      <c r="W36" s="219">
        <f t="shared" ref="W36" si="26">ROUND(S36*(1+W39),0)</f>
        <v>135</v>
      </c>
      <c r="X36" s="219">
        <f t="shared" ref="X36" si="27">ROUND(T36*(1+X39),0)</f>
        <v>142</v>
      </c>
      <c r="Y36" s="219">
        <f t="shared" ref="Y36" si="28">ROUND(U36*(1+Y39),0)</f>
        <v>148</v>
      </c>
      <c r="Z36" s="219">
        <f t="shared" ref="Z36" si="29">ROUND(V36*(1+Z39),0)</f>
        <v>142</v>
      </c>
      <c r="AA36" s="219">
        <f t="shared" ref="AA36" si="30">ROUND(W36*(1+AA39),0)</f>
        <v>138</v>
      </c>
      <c r="AB36" s="219">
        <f t="shared" ref="AB36" si="31">ROUND(X36*(1+AB39),0)</f>
        <v>146</v>
      </c>
    </row>
    <row r="37" spans="1:28">
      <c r="B37" t="s">
        <v>1625</v>
      </c>
      <c r="D37" s="219">
        <v>50</v>
      </c>
      <c r="E37" s="219">
        <v>52</v>
      </c>
      <c r="F37" s="219">
        <v>53</v>
      </c>
      <c r="G37" s="219">
        <v>54</v>
      </c>
      <c r="H37" s="219">
        <f>ROUND(D37*(1+H39),0)</f>
        <v>57</v>
      </c>
      <c r="I37" s="219">
        <f t="shared" ref="I37:P37" si="32">ROUND(E37*(1+I39),0)</f>
        <v>60</v>
      </c>
      <c r="J37" s="219">
        <f t="shared" si="32"/>
        <v>64</v>
      </c>
      <c r="K37" s="219">
        <f t="shared" si="32"/>
        <v>63</v>
      </c>
      <c r="L37" s="219">
        <f t="shared" si="32"/>
        <v>65</v>
      </c>
      <c r="M37" s="219">
        <f t="shared" si="32"/>
        <v>67</v>
      </c>
      <c r="N37" s="219">
        <f t="shared" si="32"/>
        <v>66</v>
      </c>
      <c r="O37" s="219">
        <f t="shared" si="32"/>
        <v>63</v>
      </c>
      <c r="P37" s="219">
        <f t="shared" si="32"/>
        <v>65</v>
      </c>
      <c r="Q37" s="219">
        <f>ROUND(M37*(1+Q39),0)</f>
        <v>66</v>
      </c>
      <c r="R37" s="219">
        <f>ROUND(N37*(1+R39),0)</f>
        <v>64</v>
      </c>
      <c r="S37" s="219">
        <f t="shared" ref="S37:AB37" si="33">ROUND(O37*(1+S39),0)</f>
        <v>61</v>
      </c>
      <c r="T37" s="219">
        <f t="shared" si="33"/>
        <v>63</v>
      </c>
      <c r="U37" s="219">
        <f t="shared" si="33"/>
        <v>65</v>
      </c>
      <c r="V37" s="219">
        <f t="shared" si="33"/>
        <v>63</v>
      </c>
      <c r="W37" s="219">
        <f t="shared" si="33"/>
        <v>60</v>
      </c>
      <c r="X37" s="219">
        <f t="shared" si="33"/>
        <v>64</v>
      </c>
      <c r="Y37" s="219">
        <f t="shared" si="33"/>
        <v>66</v>
      </c>
      <c r="Z37" s="219">
        <f t="shared" si="33"/>
        <v>64</v>
      </c>
      <c r="AA37" s="219">
        <f t="shared" si="33"/>
        <v>61</v>
      </c>
      <c r="AB37" s="219">
        <f t="shared" si="33"/>
        <v>66</v>
      </c>
    </row>
    <row r="38" spans="1:28">
      <c r="B38" t="s">
        <v>1626</v>
      </c>
      <c r="D38" s="219">
        <v>100</v>
      </c>
      <c r="E38" s="219">
        <v>102</v>
      </c>
      <c r="F38" s="219">
        <v>105</v>
      </c>
      <c r="G38" s="219">
        <v>107</v>
      </c>
      <c r="H38" s="219">
        <f>ROUND(D38*(1+H41),0)</f>
        <v>105</v>
      </c>
      <c r="I38" s="219">
        <f t="shared" ref="I38:R38" si="34">ROUND(E38*(1+I41),0)</f>
        <v>111</v>
      </c>
      <c r="J38" s="219">
        <f t="shared" si="34"/>
        <v>114</v>
      </c>
      <c r="K38" s="219">
        <f t="shared" si="34"/>
        <v>111</v>
      </c>
      <c r="L38" s="219">
        <f t="shared" si="34"/>
        <v>116</v>
      </c>
      <c r="M38" s="219">
        <f t="shared" si="34"/>
        <v>115</v>
      </c>
      <c r="N38" s="219">
        <f t="shared" si="34"/>
        <v>118</v>
      </c>
      <c r="O38" s="219">
        <f t="shared" si="34"/>
        <v>117</v>
      </c>
      <c r="P38" s="219">
        <f t="shared" si="34"/>
        <v>119</v>
      </c>
      <c r="Q38" s="219">
        <f t="shared" si="34"/>
        <v>122</v>
      </c>
      <c r="R38" s="219">
        <f t="shared" si="34"/>
        <v>123</v>
      </c>
      <c r="S38" s="219">
        <f t="shared" ref="S38" si="35">ROUND(O38*(1+S41),0)</f>
        <v>122</v>
      </c>
      <c r="T38" s="219">
        <f t="shared" ref="T38" si="36">ROUND(P38*(1+T41),0)</f>
        <v>124</v>
      </c>
      <c r="U38" s="219">
        <f t="shared" ref="U38" si="37">ROUND(Q38*(1+U41),0)</f>
        <v>127</v>
      </c>
      <c r="V38" s="219">
        <f t="shared" ref="V38" si="38">ROUND(R38*(1+V41),0)</f>
        <v>128</v>
      </c>
      <c r="W38" s="219">
        <f t="shared" ref="W38" si="39">ROUND(S38*(1+W41),0)</f>
        <v>127</v>
      </c>
      <c r="X38" s="219">
        <f t="shared" ref="X38" si="40">ROUND(T38*(1+X41),0)</f>
        <v>129</v>
      </c>
      <c r="Y38" s="219">
        <f t="shared" ref="Y38" si="41">ROUND(U38*(1+Y41),0)</f>
        <v>132</v>
      </c>
      <c r="Z38" s="219">
        <f t="shared" ref="Z38" si="42">ROUND(V38*(1+Z41),0)</f>
        <v>133</v>
      </c>
      <c r="AA38" s="219">
        <f t="shared" ref="AA38" si="43">ROUND(W38*(1+AA41),0)</f>
        <v>132</v>
      </c>
      <c r="AB38" s="219">
        <f t="shared" ref="AB38" si="44">ROUND(X38*(1+AB41),0)</f>
        <v>134</v>
      </c>
    </row>
    <row r="39" spans="1:28">
      <c r="B39" t="s">
        <v>1673</v>
      </c>
      <c r="C39" s="85" t="s">
        <v>1666</v>
      </c>
      <c r="D39" s="98">
        <v>1.8784530386740439E-2</v>
      </c>
      <c r="E39" s="98">
        <v>3.0601092896174853E-2</v>
      </c>
      <c r="F39" s="98">
        <v>6.5573770491803351E-2</v>
      </c>
      <c r="G39" s="98">
        <v>0.12882096069869009</v>
      </c>
      <c r="H39" s="98">
        <v>0.1366594360086768</v>
      </c>
      <c r="I39" s="98">
        <v>0.16118769883351014</v>
      </c>
      <c r="J39" s="98">
        <v>0.20615384615384613</v>
      </c>
      <c r="K39" s="98">
        <v>0.15764023210831724</v>
      </c>
      <c r="L39" s="98">
        <v>0.14312977099236646</v>
      </c>
      <c r="M39" s="98">
        <v>0.1150684931506849</v>
      </c>
      <c r="N39" s="98">
        <v>3.0612244897959329E-2</v>
      </c>
      <c r="O39" s="98">
        <v>8.3542188805352247E-4</v>
      </c>
      <c r="P39" s="98">
        <v>-5.8430717863104942E-3</v>
      </c>
      <c r="Q39" s="98">
        <v>-1.8018018018017945E-2</v>
      </c>
      <c r="R39" s="98">
        <v>-0.03</v>
      </c>
      <c r="S39" s="248">
        <v>-0.03</v>
      </c>
      <c r="T39" s="248">
        <v>-0.03</v>
      </c>
      <c r="U39" s="249">
        <v>-0.02</v>
      </c>
      <c r="V39" s="249">
        <v>-0.02</v>
      </c>
      <c r="W39" s="249">
        <v>-0.01</v>
      </c>
      <c r="X39" s="249">
        <v>0.01</v>
      </c>
      <c r="Y39" s="249">
        <v>0.02</v>
      </c>
      <c r="Z39" s="249">
        <v>0.02</v>
      </c>
      <c r="AA39" s="249">
        <v>0.02</v>
      </c>
      <c r="AB39" s="249">
        <v>0.03</v>
      </c>
    </row>
    <row r="40" spans="1:28">
      <c r="B40" t="s">
        <v>1675</v>
      </c>
      <c r="C40" s="85" t="s">
        <v>1666</v>
      </c>
      <c r="D40" s="98"/>
      <c r="E40" s="98"/>
      <c r="F40" s="98"/>
      <c r="G40" s="98"/>
      <c r="H40" s="98">
        <f>H33/D33-1</f>
        <v>0.18644067796610164</v>
      </c>
      <c r="I40" s="98">
        <f t="shared" ref="I40:K40" si="45">I33/E33-1</f>
        <v>0.18947368421052624</v>
      </c>
      <c r="J40" s="98">
        <f t="shared" si="45"/>
        <v>-5.5038759689922445E-2</v>
      </c>
      <c r="K40" s="98">
        <f t="shared" si="45"/>
        <v>-3.6431226765799241E-2</v>
      </c>
      <c r="L40" s="98">
        <v>-0.1</v>
      </c>
      <c r="M40" s="98">
        <v>-0.1</v>
      </c>
      <c r="N40" s="98">
        <v>-0.1</v>
      </c>
      <c r="O40" s="98">
        <v>-0.1</v>
      </c>
      <c r="P40" s="98">
        <v>-0.1</v>
      </c>
      <c r="Q40" s="98">
        <v>-0.1</v>
      </c>
      <c r="R40" s="98">
        <v>-0.1</v>
      </c>
      <c r="S40" s="249">
        <v>-7.0000000000000007E-2</v>
      </c>
      <c r="T40" s="249">
        <v>-0.05</v>
      </c>
      <c r="U40" s="249">
        <v>-0.02</v>
      </c>
      <c r="V40" s="249">
        <v>0.01</v>
      </c>
      <c r="W40" s="249">
        <v>0.03</v>
      </c>
      <c r="X40" s="249">
        <v>0.03</v>
      </c>
      <c r="Y40" s="249">
        <v>0.03</v>
      </c>
      <c r="Z40" s="249">
        <v>0.03</v>
      </c>
      <c r="AA40" s="249">
        <v>0.03</v>
      </c>
      <c r="AB40" s="249">
        <v>0.03</v>
      </c>
    </row>
    <row r="41" spans="1:28">
      <c r="B41" t="s">
        <v>1674</v>
      </c>
      <c r="C41" s="85" t="s">
        <v>1666</v>
      </c>
      <c r="D41" s="98">
        <v>2.0063357972544882E-2</v>
      </c>
      <c r="E41" s="98">
        <v>1.2565445026178068E-2</v>
      </c>
      <c r="F41" s="98">
        <v>2.2821576763485396E-2</v>
      </c>
      <c r="G41" s="98">
        <v>4.674796747967469E-2</v>
      </c>
      <c r="H41" s="98">
        <v>5.2795031055900665E-2</v>
      </c>
      <c r="I41" s="98">
        <v>8.5832471561530399E-2</v>
      </c>
      <c r="J41" s="98">
        <v>8.9249492900608685E-2</v>
      </c>
      <c r="K41" s="98">
        <v>3.8834951456310662E-2</v>
      </c>
      <c r="L41" s="98">
        <v>0.10324483775811211</v>
      </c>
      <c r="M41" s="98">
        <v>3.6190476190476106E-2</v>
      </c>
      <c r="N41" s="98">
        <v>3.9106145251396551E-2</v>
      </c>
      <c r="O41" s="98">
        <v>5.327102803738315E-2</v>
      </c>
      <c r="P41" s="98">
        <v>2.2281639928698693E-2</v>
      </c>
      <c r="Q41" s="98">
        <v>6.3419117647058876E-2</v>
      </c>
      <c r="R41" s="98">
        <v>0.04</v>
      </c>
      <c r="S41" s="248">
        <v>0.04</v>
      </c>
      <c r="T41" s="248">
        <v>0.04</v>
      </c>
      <c r="U41" s="248">
        <v>0.04</v>
      </c>
      <c r="V41" s="248">
        <v>0.04</v>
      </c>
      <c r="W41" s="248">
        <v>0.04</v>
      </c>
      <c r="X41" s="248">
        <v>0.04</v>
      </c>
      <c r="Y41" s="248">
        <v>0.04</v>
      </c>
      <c r="Z41" s="248">
        <v>0.04</v>
      </c>
      <c r="AA41" s="248">
        <v>0.04</v>
      </c>
      <c r="AB41" s="248">
        <v>0.04</v>
      </c>
    </row>
    <row r="42" spans="1:28">
      <c r="A42" s="1" t="s">
        <v>1627</v>
      </c>
      <c r="D42" s="219">
        <f>SUM(D33:D38)</f>
        <v>4020</v>
      </c>
      <c r="E42" s="219">
        <f t="shared" ref="E42:AB42" si="46">SUM(E33:E38)</f>
        <v>4147</v>
      </c>
      <c r="F42" s="219">
        <f t="shared" si="46"/>
        <v>4272</v>
      </c>
      <c r="G42" s="219">
        <f t="shared" si="46"/>
        <v>4398</v>
      </c>
      <c r="H42" s="219">
        <f t="shared" si="46"/>
        <v>4613</v>
      </c>
      <c r="I42" s="219">
        <f t="shared" si="46"/>
        <v>4838</v>
      </c>
      <c r="J42" s="219">
        <f t="shared" si="46"/>
        <v>4794</v>
      </c>
      <c r="K42" s="219">
        <f t="shared" si="46"/>
        <v>4808</v>
      </c>
      <c r="L42" s="219">
        <f t="shared" si="46"/>
        <v>4925</v>
      </c>
      <c r="M42" s="219">
        <f t="shared" si="46"/>
        <v>5064</v>
      </c>
      <c r="N42" s="219">
        <f t="shared" si="46"/>
        <v>4782</v>
      </c>
      <c r="O42" s="219">
        <f t="shared" si="46"/>
        <v>4691</v>
      </c>
      <c r="P42" s="219">
        <f t="shared" si="46"/>
        <v>4784</v>
      </c>
      <c r="Q42" s="219">
        <f t="shared" si="46"/>
        <v>4880</v>
      </c>
      <c r="R42" s="219">
        <f t="shared" si="46"/>
        <v>4576</v>
      </c>
      <c r="S42" s="219">
        <f t="shared" si="46"/>
        <v>4517</v>
      </c>
      <c r="T42" s="219">
        <f t="shared" si="46"/>
        <v>4633</v>
      </c>
      <c r="U42" s="219">
        <f t="shared" si="46"/>
        <v>4796</v>
      </c>
      <c r="V42" s="219">
        <f t="shared" si="46"/>
        <v>4528</v>
      </c>
      <c r="W42" s="219">
        <f t="shared" si="46"/>
        <v>4527</v>
      </c>
      <c r="X42" s="219">
        <f t="shared" si="46"/>
        <v>4707</v>
      </c>
      <c r="Y42" s="219">
        <f t="shared" si="46"/>
        <v>4908</v>
      </c>
      <c r="Z42" s="219">
        <f t="shared" si="46"/>
        <v>4633</v>
      </c>
      <c r="AA42" s="219">
        <f t="shared" si="46"/>
        <v>4634</v>
      </c>
      <c r="AB42" s="219">
        <f t="shared" si="46"/>
        <v>4850</v>
      </c>
    </row>
    <row r="43" spans="1:28">
      <c r="B43" t="s">
        <v>1652</v>
      </c>
      <c r="D43" s="100">
        <f>D56 + D55</f>
        <v>219.06989999999988</v>
      </c>
      <c r="E43" s="100">
        <f t="shared" ref="E43:AB43" si="47">E56 + E55</f>
        <v>223.08786499999997</v>
      </c>
      <c r="F43" s="100">
        <f t="shared" si="47"/>
        <v>231.00839999999994</v>
      </c>
      <c r="G43" s="100">
        <f t="shared" si="47"/>
        <v>236.59040999999996</v>
      </c>
      <c r="H43" s="100">
        <f t="shared" si="47"/>
        <v>245.57305499999995</v>
      </c>
      <c r="I43" s="100">
        <f t="shared" si="47"/>
        <v>269.74268999999998</v>
      </c>
      <c r="J43" s="100">
        <f t="shared" si="47"/>
        <v>343.8017099999999</v>
      </c>
      <c r="K43" s="100">
        <f t="shared" si="47"/>
        <v>560.20411999999999</v>
      </c>
      <c r="L43" s="100">
        <f t="shared" si="47"/>
        <v>847.56787500000019</v>
      </c>
      <c r="M43" s="100">
        <f t="shared" si="47"/>
        <v>1040.9305199999999</v>
      </c>
      <c r="N43" s="100">
        <f t="shared" si="47"/>
        <v>1100.79249</v>
      </c>
      <c r="O43" s="100">
        <f t="shared" si="47"/>
        <v>1137.6378650000001</v>
      </c>
      <c r="P43" s="100">
        <f t="shared" si="47"/>
        <v>1173.7209119999998</v>
      </c>
      <c r="Q43" s="100">
        <f t="shared" si="47"/>
        <v>1168.3061599999999</v>
      </c>
      <c r="R43" s="100">
        <f t="shared" si="47"/>
        <v>1073.23216</v>
      </c>
      <c r="S43" s="100">
        <f t="shared" si="47"/>
        <v>994.89183500000001</v>
      </c>
      <c r="T43" s="100">
        <f t="shared" si="47"/>
        <v>925.09427500000004</v>
      </c>
      <c r="U43" s="100">
        <f t="shared" si="47"/>
        <v>851.91232895999985</v>
      </c>
      <c r="V43" s="100">
        <f t="shared" si="47"/>
        <v>738.83566176000011</v>
      </c>
      <c r="W43" s="100">
        <f t="shared" si="47"/>
        <v>709.5762853199999</v>
      </c>
      <c r="X43" s="100">
        <f t="shared" si="47"/>
        <v>726.71787215999996</v>
      </c>
      <c r="Y43" s="100">
        <f t="shared" si="47"/>
        <v>752.70491687999993</v>
      </c>
      <c r="Z43" s="100">
        <f t="shared" si="47"/>
        <v>708.66664512</v>
      </c>
      <c r="AA43" s="100">
        <f t="shared" si="47"/>
        <v>712.94182680000006</v>
      </c>
      <c r="AB43" s="100">
        <f t="shared" si="47"/>
        <v>753.51889199999994</v>
      </c>
    </row>
    <row r="44" spans="1:28">
      <c r="A44" s="1" t="s">
        <v>1628</v>
      </c>
      <c r="D44" s="220">
        <f>D42+D43</f>
        <v>4239.0698999999995</v>
      </c>
      <c r="E44" s="220">
        <f t="shared" ref="E44:AB44" si="48">E42+E43</f>
        <v>4370.0878649999995</v>
      </c>
      <c r="F44" s="220">
        <f t="shared" si="48"/>
        <v>4503.0083999999997</v>
      </c>
      <c r="G44" s="220">
        <f t="shared" si="48"/>
        <v>4634.5904099999998</v>
      </c>
      <c r="H44" s="220">
        <f t="shared" si="48"/>
        <v>4858.5730549999998</v>
      </c>
      <c r="I44" s="220">
        <f t="shared" si="48"/>
        <v>5107.74269</v>
      </c>
      <c r="J44" s="220">
        <f t="shared" si="48"/>
        <v>5137.8017099999997</v>
      </c>
      <c r="K44" s="220">
        <f t="shared" si="48"/>
        <v>5368.2041200000003</v>
      </c>
      <c r="L44" s="220">
        <f t="shared" si="48"/>
        <v>5772.5678750000006</v>
      </c>
      <c r="M44" s="220">
        <f t="shared" si="48"/>
        <v>6104.9305199999999</v>
      </c>
      <c r="N44" s="220">
        <f t="shared" si="48"/>
        <v>5882.7924899999998</v>
      </c>
      <c r="O44" s="220">
        <f t="shared" si="48"/>
        <v>5828.6378650000006</v>
      </c>
      <c r="P44" s="220">
        <f t="shared" si="48"/>
        <v>5957.7209119999998</v>
      </c>
      <c r="Q44" s="220">
        <f t="shared" si="48"/>
        <v>6048.3061600000001</v>
      </c>
      <c r="R44" s="220">
        <f t="shared" si="48"/>
        <v>5649.2321599999996</v>
      </c>
      <c r="S44" s="220">
        <f t="shared" si="48"/>
        <v>5511.8918350000004</v>
      </c>
      <c r="T44" s="220">
        <f t="shared" si="48"/>
        <v>5558.0942750000004</v>
      </c>
      <c r="U44" s="220">
        <f t="shared" si="48"/>
        <v>5647.9123289600002</v>
      </c>
      <c r="V44" s="220">
        <f t="shared" si="48"/>
        <v>5266.8356617600002</v>
      </c>
      <c r="W44" s="220">
        <f t="shared" si="48"/>
        <v>5236.5762853199994</v>
      </c>
      <c r="X44" s="220">
        <f t="shared" si="48"/>
        <v>5433.7178721600003</v>
      </c>
      <c r="Y44" s="220">
        <f t="shared" si="48"/>
        <v>5660.7049168800004</v>
      </c>
      <c r="Z44" s="220">
        <f t="shared" si="48"/>
        <v>5341.6666451199999</v>
      </c>
      <c r="AA44" s="220">
        <f t="shared" si="48"/>
        <v>5346.9418267999999</v>
      </c>
      <c r="AB44" s="220">
        <f t="shared" si="48"/>
        <v>5603.5188920000001</v>
      </c>
    </row>
    <row r="46" spans="1:28">
      <c r="B46" t="s">
        <v>1629</v>
      </c>
      <c r="C46" t="s">
        <v>1668</v>
      </c>
      <c r="D46">
        <v>0.7</v>
      </c>
      <c r="E46">
        <v>0.7</v>
      </c>
      <c r="F46">
        <v>0.7</v>
      </c>
      <c r="G46">
        <v>0.7</v>
      </c>
      <c r="H46">
        <v>0.7</v>
      </c>
      <c r="I46">
        <v>0.7</v>
      </c>
      <c r="J46">
        <v>0.7</v>
      </c>
      <c r="K46">
        <v>0.7</v>
      </c>
      <c r="L46">
        <v>0.7</v>
      </c>
      <c r="M46">
        <v>0.7</v>
      </c>
      <c r="N46">
        <v>0.7</v>
      </c>
      <c r="O46">
        <v>0.7</v>
      </c>
      <c r="P46">
        <v>0.7</v>
      </c>
      <c r="Q46">
        <v>0.7</v>
      </c>
      <c r="R46">
        <v>0.7</v>
      </c>
      <c r="S46">
        <v>0.7</v>
      </c>
      <c r="T46">
        <v>0.7</v>
      </c>
      <c r="U46">
        <v>0.7</v>
      </c>
      <c r="V46">
        <v>0.7</v>
      </c>
      <c r="W46">
        <v>0.7</v>
      </c>
      <c r="X46">
        <v>0.7</v>
      </c>
      <c r="Y46">
        <v>0.7</v>
      </c>
      <c r="Z46">
        <v>0.7</v>
      </c>
      <c r="AA46">
        <v>0.7</v>
      </c>
      <c r="AB46">
        <v>0.7</v>
      </c>
    </row>
    <row r="47" spans="1:28">
      <c r="B47" s="219" t="s">
        <v>1638</v>
      </c>
      <c r="C47" s="219" t="s">
        <v>1668</v>
      </c>
      <c r="D47" s="219">
        <f>D46*D42</f>
        <v>2814</v>
      </c>
      <c r="E47" s="219">
        <f t="shared" ref="E47:AA47" si="49">E46*E42</f>
        <v>2902.8999999999996</v>
      </c>
      <c r="F47" s="219">
        <f t="shared" si="49"/>
        <v>2990.3999999999996</v>
      </c>
      <c r="G47" s="219">
        <f t="shared" si="49"/>
        <v>3078.6</v>
      </c>
      <c r="H47" s="219">
        <f t="shared" si="49"/>
        <v>3229.1</v>
      </c>
      <c r="I47" s="219">
        <f t="shared" si="49"/>
        <v>3386.6</v>
      </c>
      <c r="J47" s="219">
        <f t="shared" si="49"/>
        <v>3355.7999999999997</v>
      </c>
      <c r="K47" s="219">
        <f t="shared" si="49"/>
        <v>3365.6</v>
      </c>
      <c r="L47" s="219">
        <f t="shared" si="49"/>
        <v>3447.5</v>
      </c>
      <c r="M47" s="219">
        <f t="shared" si="49"/>
        <v>3544.7999999999997</v>
      </c>
      <c r="N47" s="219">
        <f t="shared" si="49"/>
        <v>3347.3999999999996</v>
      </c>
      <c r="O47" s="219">
        <f t="shared" si="49"/>
        <v>3283.7</v>
      </c>
      <c r="P47" s="219">
        <f t="shared" si="49"/>
        <v>3348.7999999999997</v>
      </c>
      <c r="Q47" s="219">
        <f>Q46*Q42</f>
        <v>3416</v>
      </c>
      <c r="R47" s="219">
        <f t="shared" si="49"/>
        <v>3203.2</v>
      </c>
      <c r="S47" s="219">
        <f t="shared" si="49"/>
        <v>3161.8999999999996</v>
      </c>
      <c r="T47" s="219">
        <f t="shared" si="49"/>
        <v>3243.1</v>
      </c>
      <c r="U47" s="219">
        <f t="shared" si="49"/>
        <v>3357.2</v>
      </c>
      <c r="V47" s="219">
        <f t="shared" si="49"/>
        <v>3169.6</v>
      </c>
      <c r="W47" s="219">
        <f t="shared" si="49"/>
        <v>3168.8999999999996</v>
      </c>
      <c r="X47" s="219">
        <f t="shared" si="49"/>
        <v>3294.8999999999996</v>
      </c>
      <c r="Y47" s="219">
        <f t="shared" si="49"/>
        <v>3435.6</v>
      </c>
      <c r="Z47" s="219">
        <f t="shared" si="49"/>
        <v>3243.1</v>
      </c>
      <c r="AA47" s="219">
        <f t="shared" si="49"/>
        <v>3243.7999999999997</v>
      </c>
      <c r="AB47" s="219">
        <f>AB46*AB42</f>
        <v>3395</v>
      </c>
    </row>
    <row r="48" spans="1:28">
      <c r="B48" t="s">
        <v>1630</v>
      </c>
      <c r="C48" s="85" t="s">
        <v>1666</v>
      </c>
      <c r="D48" s="167">
        <v>1.107E-2</v>
      </c>
      <c r="E48" s="167">
        <v>1.14E-2</v>
      </c>
      <c r="F48" s="167">
        <v>1.24E-2</v>
      </c>
      <c r="G48" s="167">
        <v>1.273E-2</v>
      </c>
      <c r="H48" s="167">
        <v>1.2829999999999999E-2</v>
      </c>
      <c r="I48" s="167">
        <v>1.4670000000000001E-2</v>
      </c>
      <c r="J48" s="99">
        <v>9.7000000000000003E-3</v>
      </c>
      <c r="K48" s="99">
        <v>2.2933333333333299E-2</v>
      </c>
      <c r="L48" s="99">
        <v>3.09E-2</v>
      </c>
      <c r="M48" s="99">
        <v>3.6766666666666697E-2</v>
      </c>
      <c r="N48" s="99">
        <v>3.9699999999999999E-2</v>
      </c>
      <c r="O48" s="99">
        <v>4.0373333333333303E-2</v>
      </c>
      <c r="P48" s="99">
        <v>3.8960000000000002E-2</v>
      </c>
      <c r="Q48" s="99">
        <v>3.78E-2</v>
      </c>
      <c r="R48" s="99">
        <v>3.44E-2</v>
      </c>
    </row>
    <row r="49" spans="1:28">
      <c r="B49" t="s">
        <v>1672</v>
      </c>
      <c r="C49" s="85" t="s">
        <v>1666</v>
      </c>
      <c r="D49" s="99">
        <v>-5.0666666666666707E-3</v>
      </c>
      <c r="E49" s="99">
        <v>-5.2333333333333329E-3</v>
      </c>
      <c r="F49" s="99">
        <v>-5.1666666666666675E-3</v>
      </c>
      <c r="G49" s="99">
        <v>-5.2333333333333329E-3</v>
      </c>
      <c r="H49" s="99">
        <v>-5.3666666666666672E-3</v>
      </c>
      <c r="I49" s="99">
        <v>-4.7666666666666664E-3</v>
      </c>
      <c r="J49" s="99">
        <v>-9.6666666666666678E-4</v>
      </c>
      <c r="K49" s="99">
        <v>9.7000000000000003E-3</v>
      </c>
      <c r="L49" s="99">
        <v>2.2933333333333333E-2</v>
      </c>
      <c r="M49" s="99">
        <v>3.0899999999999997E-2</v>
      </c>
      <c r="N49" s="99">
        <v>3.676666666666667E-2</v>
      </c>
      <c r="O49" s="99">
        <v>3.9699999999999999E-2</v>
      </c>
      <c r="P49" s="99">
        <v>4.0373333333333337E-2</v>
      </c>
      <c r="Q49" s="99">
        <v>3.8959999999999995E-2</v>
      </c>
      <c r="R49" s="99">
        <v>3.78E-2</v>
      </c>
      <c r="S49" s="122">
        <v>3.44E-2</v>
      </c>
      <c r="T49" s="129">
        <v>2.9499999999999998E-2</v>
      </c>
      <c r="U49" s="122">
        <v>2.4251133333333331E-2</v>
      </c>
      <c r="V49" s="122">
        <v>2.0808433333333334E-2</v>
      </c>
      <c r="W49" s="122">
        <v>1.9278133333333333E-2</v>
      </c>
      <c r="X49" s="122">
        <v>1.8718066666666668E-2</v>
      </c>
      <c r="Y49" s="122">
        <v>1.8473300000000002E-2</v>
      </c>
      <c r="Z49" s="122">
        <v>1.8377533333333331E-2</v>
      </c>
      <c r="AA49" s="122">
        <v>1.8589333333333336E-2</v>
      </c>
      <c r="AB49" s="122">
        <v>1.8949933333333332E-2</v>
      </c>
    </row>
    <row r="50" spans="1:28">
      <c r="B50" t="s">
        <v>1631</v>
      </c>
      <c r="C50" t="s">
        <v>1668</v>
      </c>
      <c r="D50" s="167">
        <v>1.7999999999999999E-2</v>
      </c>
      <c r="E50" s="167">
        <f>D50</f>
        <v>1.7999999999999999E-2</v>
      </c>
      <c r="F50" s="167">
        <f t="shared" ref="F50:R50" si="50">E50</f>
        <v>1.7999999999999999E-2</v>
      </c>
      <c r="G50" s="167">
        <f t="shared" si="50"/>
        <v>1.7999999999999999E-2</v>
      </c>
      <c r="H50" s="167">
        <f t="shared" si="50"/>
        <v>1.7999999999999999E-2</v>
      </c>
      <c r="I50" s="167">
        <f t="shared" si="50"/>
        <v>1.7999999999999999E-2</v>
      </c>
      <c r="J50" s="167">
        <f t="shared" si="50"/>
        <v>1.7999999999999999E-2</v>
      </c>
      <c r="K50" s="167">
        <f t="shared" si="50"/>
        <v>1.7999999999999999E-2</v>
      </c>
      <c r="L50" s="167">
        <f t="shared" si="50"/>
        <v>1.7999999999999999E-2</v>
      </c>
      <c r="M50" s="167">
        <f t="shared" si="50"/>
        <v>1.7999999999999999E-2</v>
      </c>
      <c r="N50" s="167">
        <f t="shared" si="50"/>
        <v>1.7999999999999999E-2</v>
      </c>
      <c r="O50" s="167">
        <f t="shared" si="50"/>
        <v>1.7999999999999999E-2</v>
      </c>
      <c r="P50" s="167">
        <f t="shared" si="50"/>
        <v>1.7999999999999999E-2</v>
      </c>
      <c r="Q50" s="167">
        <f t="shared" si="50"/>
        <v>1.7999999999999999E-2</v>
      </c>
      <c r="R50" s="167">
        <f t="shared" si="50"/>
        <v>1.7999999999999999E-2</v>
      </c>
      <c r="S50" s="167">
        <f t="shared" ref="S50" si="51">R50</f>
        <v>1.7999999999999999E-2</v>
      </c>
      <c r="T50" s="167">
        <f t="shared" ref="T50" si="52">S50</f>
        <v>1.7999999999999999E-2</v>
      </c>
      <c r="U50" s="167">
        <f t="shared" ref="U50" si="53">T50</f>
        <v>1.7999999999999999E-2</v>
      </c>
      <c r="V50" s="167">
        <f t="shared" ref="V50" si="54">U50</f>
        <v>1.7999999999999999E-2</v>
      </c>
      <c r="W50" s="167">
        <f t="shared" ref="W50" si="55">V50</f>
        <v>1.7999999999999999E-2</v>
      </c>
      <c r="X50" s="167">
        <f t="shared" ref="X50" si="56">W50</f>
        <v>1.7999999999999999E-2</v>
      </c>
      <c r="Y50" s="167">
        <f t="shared" ref="Y50" si="57">X50</f>
        <v>1.7999999999999999E-2</v>
      </c>
      <c r="Z50" s="167">
        <f t="shared" ref="Z50" si="58">Y50</f>
        <v>1.7999999999999999E-2</v>
      </c>
      <c r="AA50" s="167">
        <f t="shared" ref="AA50" si="59">Z50</f>
        <v>1.7999999999999999E-2</v>
      </c>
      <c r="AB50" s="167">
        <f t="shared" ref="AB50" si="60">AA50</f>
        <v>1.7999999999999999E-2</v>
      </c>
    </row>
    <row r="51" spans="1:28">
      <c r="B51" t="s">
        <v>1632</v>
      </c>
      <c r="C51" t="s">
        <v>1668</v>
      </c>
      <c r="D51" s="167">
        <v>1.2999999999999999E-2</v>
      </c>
      <c r="E51" s="167">
        <v>1.2999999999999999E-2</v>
      </c>
      <c r="F51" s="167">
        <v>1.2999999999999999E-2</v>
      </c>
      <c r="G51" s="167">
        <v>1.2999999999999999E-2</v>
      </c>
      <c r="H51" s="167">
        <v>1.2999999999999999E-2</v>
      </c>
      <c r="I51" s="167">
        <v>1.2999999999999999E-2</v>
      </c>
      <c r="J51" s="167">
        <v>1.2999999999999999E-2</v>
      </c>
      <c r="K51" s="167">
        <v>1.2999999999999999E-2</v>
      </c>
      <c r="L51" s="167">
        <v>1.2999999999999999E-2</v>
      </c>
      <c r="M51" s="167">
        <v>1.2999999999999999E-2</v>
      </c>
      <c r="N51" s="167">
        <v>1.2999999999999999E-2</v>
      </c>
      <c r="O51" s="167">
        <v>1.2999999999999999E-2</v>
      </c>
      <c r="P51" s="167">
        <v>1.2999999999999999E-2</v>
      </c>
      <c r="Q51" s="167">
        <v>1.2999999999999999E-2</v>
      </c>
      <c r="R51" s="167">
        <v>1.2999999999999999E-2</v>
      </c>
      <c r="S51" s="167">
        <v>1.2999999999999999E-2</v>
      </c>
      <c r="T51" s="167">
        <v>1.2999999999999999E-2</v>
      </c>
      <c r="U51" s="167">
        <v>1.2999999999999999E-2</v>
      </c>
      <c r="V51" s="167">
        <v>1.2999999999999999E-2</v>
      </c>
      <c r="W51" s="167">
        <v>1.2999999999999999E-2</v>
      </c>
      <c r="X51" s="167">
        <v>1.2999999999999999E-2</v>
      </c>
      <c r="Y51" s="167">
        <v>1.2999999999999999E-2</v>
      </c>
      <c r="Z51" s="167">
        <v>1.2999999999999999E-2</v>
      </c>
      <c r="AA51" s="167">
        <v>1.2999999999999999E-2</v>
      </c>
      <c r="AB51" s="167">
        <v>1.2999999999999999E-2</v>
      </c>
    </row>
    <row r="52" spans="1:28">
      <c r="B52" t="s">
        <v>1633</v>
      </c>
      <c r="C52" t="s">
        <v>1668</v>
      </c>
      <c r="D52" s="167">
        <v>0</v>
      </c>
      <c r="E52" s="167">
        <v>0</v>
      </c>
      <c r="F52" s="167">
        <v>0</v>
      </c>
      <c r="G52" s="167">
        <v>0</v>
      </c>
      <c r="H52" s="167">
        <v>0</v>
      </c>
      <c r="I52" s="167">
        <v>0</v>
      </c>
      <c r="J52" s="167">
        <v>0</v>
      </c>
      <c r="K52" s="167">
        <v>0</v>
      </c>
      <c r="L52" s="167">
        <v>0</v>
      </c>
      <c r="M52" s="167">
        <v>0</v>
      </c>
      <c r="N52" s="167">
        <v>0</v>
      </c>
      <c r="O52" s="167">
        <v>0</v>
      </c>
      <c r="P52" s="167">
        <v>0</v>
      </c>
      <c r="Q52" s="167">
        <v>0</v>
      </c>
      <c r="R52" s="167">
        <v>0</v>
      </c>
      <c r="S52" s="167">
        <v>0</v>
      </c>
      <c r="T52" s="167">
        <v>0</v>
      </c>
      <c r="U52" s="167">
        <v>0</v>
      </c>
      <c r="V52" s="167">
        <v>0</v>
      </c>
      <c r="W52" s="167">
        <v>0</v>
      </c>
      <c r="X52" s="167">
        <v>0</v>
      </c>
      <c r="Y52" s="167">
        <v>0</v>
      </c>
      <c r="Z52" s="167">
        <v>0</v>
      </c>
      <c r="AA52" s="167">
        <v>0</v>
      </c>
      <c r="AB52" s="167">
        <v>0</v>
      </c>
    </row>
    <row r="53" spans="1:28">
      <c r="B53" t="s">
        <v>1634</v>
      </c>
      <c r="C53" t="s">
        <v>1668</v>
      </c>
      <c r="D53" s="167">
        <v>2.5000000000000001E-4</v>
      </c>
      <c r="E53" s="167">
        <v>2.5000000000000001E-4</v>
      </c>
      <c r="F53" s="167">
        <v>2.5000000000000001E-4</v>
      </c>
      <c r="G53" s="167">
        <v>2.5000000000000001E-4</v>
      </c>
      <c r="H53" s="167">
        <v>2.5000000000000001E-4</v>
      </c>
      <c r="I53" s="167">
        <v>2.5000000000000001E-4</v>
      </c>
      <c r="J53" s="167">
        <v>2.5000000000000001E-4</v>
      </c>
      <c r="K53" s="167">
        <v>2.5000000000000001E-4</v>
      </c>
      <c r="L53" s="167">
        <v>2.5000000000000001E-4</v>
      </c>
      <c r="M53" s="167">
        <v>2.5000000000000001E-4</v>
      </c>
      <c r="N53" s="167">
        <v>2.5000000000000001E-4</v>
      </c>
      <c r="O53" s="167">
        <v>2.5000000000000001E-4</v>
      </c>
      <c r="P53" s="167">
        <v>2.5000000000000001E-4</v>
      </c>
      <c r="Q53" s="167">
        <v>2.5000000000000001E-4</v>
      </c>
      <c r="R53" s="167">
        <v>2.5000000000000001E-4</v>
      </c>
      <c r="S53" s="167">
        <v>2.5000000000000001E-4</v>
      </c>
      <c r="T53" s="167">
        <v>2.5000000000000001E-4</v>
      </c>
      <c r="U53" s="167">
        <v>2.5000000000000001E-4</v>
      </c>
      <c r="V53" s="167">
        <v>2.5000000000000001E-4</v>
      </c>
      <c r="W53" s="167">
        <v>2.5000000000000001E-4</v>
      </c>
      <c r="X53" s="167">
        <v>2.5000000000000001E-4</v>
      </c>
      <c r="Y53" s="167">
        <v>2.5000000000000001E-4</v>
      </c>
      <c r="Z53" s="167">
        <v>2.5000000000000001E-4</v>
      </c>
      <c r="AA53" s="167">
        <v>2.5000000000000001E-4</v>
      </c>
      <c r="AB53" s="167">
        <v>2.5000000000000001E-4</v>
      </c>
    </row>
    <row r="54" spans="1:28">
      <c r="B54" t="s">
        <v>1637</v>
      </c>
      <c r="C54" t="s">
        <v>1668</v>
      </c>
      <c r="D54">
        <v>6</v>
      </c>
      <c r="E54">
        <v>6</v>
      </c>
      <c r="F54">
        <v>6</v>
      </c>
      <c r="G54">
        <v>6</v>
      </c>
      <c r="H54">
        <v>6</v>
      </c>
      <c r="I54">
        <v>6</v>
      </c>
      <c r="J54">
        <v>6</v>
      </c>
      <c r="K54">
        <v>6</v>
      </c>
      <c r="L54">
        <v>6</v>
      </c>
      <c r="M54">
        <v>6</v>
      </c>
      <c r="N54">
        <v>6</v>
      </c>
      <c r="O54">
        <v>6</v>
      </c>
      <c r="P54">
        <v>6</v>
      </c>
      <c r="Q54">
        <v>6</v>
      </c>
      <c r="R54">
        <v>6</v>
      </c>
      <c r="S54">
        <v>6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</row>
    <row r="55" spans="1:28">
      <c r="A55" s="1" t="s">
        <v>1639</v>
      </c>
      <c r="D55" s="219">
        <f>D47*D53</f>
        <v>0.70350000000000001</v>
      </c>
      <c r="E55" s="219">
        <f t="shared" ref="E55:R55" si="61">E47*E53</f>
        <v>0.72572499999999995</v>
      </c>
      <c r="F55" s="219">
        <f t="shared" si="61"/>
        <v>0.74759999999999993</v>
      </c>
      <c r="G55" s="219">
        <f t="shared" si="61"/>
        <v>0.76964999999999995</v>
      </c>
      <c r="H55" s="219">
        <f t="shared" si="61"/>
        <v>0.80727499999999996</v>
      </c>
      <c r="I55" s="219">
        <f t="shared" si="61"/>
        <v>0.84665000000000001</v>
      </c>
      <c r="J55" s="219">
        <f t="shared" si="61"/>
        <v>0.83894999999999997</v>
      </c>
      <c r="K55" s="219">
        <f t="shared" si="61"/>
        <v>0.84140000000000004</v>
      </c>
      <c r="L55" s="219">
        <f t="shared" si="61"/>
        <v>0.86187500000000006</v>
      </c>
      <c r="M55" s="219">
        <f t="shared" si="61"/>
        <v>0.88619999999999999</v>
      </c>
      <c r="N55" s="219">
        <f t="shared" si="61"/>
        <v>0.83684999999999987</v>
      </c>
      <c r="O55" s="219">
        <f t="shared" si="61"/>
        <v>0.82092500000000002</v>
      </c>
      <c r="P55" s="219">
        <f t="shared" si="61"/>
        <v>0.83719999999999994</v>
      </c>
      <c r="Q55" s="219">
        <f t="shared" si="61"/>
        <v>0.85399999999999998</v>
      </c>
      <c r="R55" s="219">
        <f t="shared" si="61"/>
        <v>0.80079999999999996</v>
      </c>
      <c r="S55" s="219">
        <f t="shared" ref="S55:AB55" si="62">S47*S53</f>
        <v>0.79047499999999993</v>
      </c>
      <c r="T55" s="219">
        <f t="shared" si="62"/>
        <v>0.81077500000000002</v>
      </c>
      <c r="U55" s="219">
        <f t="shared" si="62"/>
        <v>0.83929999999999993</v>
      </c>
      <c r="V55" s="219">
        <f t="shared" si="62"/>
        <v>0.79239999999999999</v>
      </c>
      <c r="W55" s="219">
        <f t="shared" si="62"/>
        <v>0.79222499999999996</v>
      </c>
      <c r="X55" s="219">
        <f t="shared" si="62"/>
        <v>0.82372499999999993</v>
      </c>
      <c r="Y55" s="219">
        <f t="shared" si="62"/>
        <v>0.8589</v>
      </c>
      <c r="Z55" s="219">
        <f t="shared" si="62"/>
        <v>0.81077500000000002</v>
      </c>
      <c r="AA55" s="219">
        <f t="shared" si="62"/>
        <v>0.81094999999999995</v>
      </c>
      <c r="AB55" s="219">
        <f t="shared" si="62"/>
        <v>0.84875</v>
      </c>
    </row>
    <row r="56" spans="1:28">
      <c r="A56" s="1" t="s">
        <v>1640</v>
      </c>
      <c r="D56" s="220">
        <f>D47 * (D49 + D50) * D54</f>
        <v>218.36639999999989</v>
      </c>
      <c r="E56" s="220">
        <f t="shared" ref="E56:AB56" si="63">E47 * (E49 + E50) * E54</f>
        <v>222.36213999999995</v>
      </c>
      <c r="F56" s="220">
        <f t="shared" si="63"/>
        <v>230.26079999999993</v>
      </c>
      <c r="G56" s="220">
        <f t="shared" si="63"/>
        <v>235.82075999999995</v>
      </c>
      <c r="H56" s="220">
        <f t="shared" si="63"/>
        <v>244.76577999999995</v>
      </c>
      <c r="I56" s="220">
        <f t="shared" si="63"/>
        <v>268.89603999999997</v>
      </c>
      <c r="J56" s="220">
        <f t="shared" si="63"/>
        <v>342.96275999999989</v>
      </c>
      <c r="K56" s="220">
        <f t="shared" si="63"/>
        <v>559.36271999999997</v>
      </c>
      <c r="L56" s="220">
        <f t="shared" si="63"/>
        <v>846.70600000000013</v>
      </c>
      <c r="M56" s="220">
        <f t="shared" si="63"/>
        <v>1040.04432</v>
      </c>
      <c r="N56" s="220">
        <f t="shared" si="63"/>
        <v>1099.9556400000001</v>
      </c>
      <c r="O56" s="220">
        <f t="shared" si="63"/>
        <v>1136.8169400000002</v>
      </c>
      <c r="P56" s="220">
        <f t="shared" si="63"/>
        <v>1172.8837119999998</v>
      </c>
      <c r="Q56" s="220">
        <f t="shared" si="63"/>
        <v>1167.4521599999998</v>
      </c>
      <c r="R56" s="220">
        <f t="shared" si="63"/>
        <v>1072.43136</v>
      </c>
      <c r="S56" s="220">
        <f t="shared" si="63"/>
        <v>994.10136</v>
      </c>
      <c r="T56" s="220">
        <f t="shared" si="63"/>
        <v>924.2835</v>
      </c>
      <c r="U56" s="220">
        <f t="shared" si="63"/>
        <v>851.07302895999987</v>
      </c>
      <c r="V56" s="220">
        <f t="shared" si="63"/>
        <v>738.04326176000006</v>
      </c>
      <c r="W56" s="220">
        <f t="shared" si="63"/>
        <v>708.78406031999987</v>
      </c>
      <c r="X56" s="220">
        <f t="shared" si="63"/>
        <v>725.89414715999999</v>
      </c>
      <c r="Y56" s="220">
        <f t="shared" si="63"/>
        <v>751.84601687999998</v>
      </c>
      <c r="Z56" s="220">
        <f t="shared" si="63"/>
        <v>707.85587011999996</v>
      </c>
      <c r="AA56" s="220">
        <f t="shared" si="63"/>
        <v>712.13087680000001</v>
      </c>
      <c r="AB56" s="220">
        <f t="shared" si="63"/>
        <v>752.67014199999994</v>
      </c>
    </row>
    <row r="63" spans="1:28">
      <c r="A63" s="1" t="s">
        <v>1647</v>
      </c>
    </row>
    <row r="64" spans="1:28">
      <c r="A64" t="s">
        <v>1648</v>
      </c>
    </row>
  </sheetData>
  <phoneticPr fontId="17" type="noConversion"/>
  <hyperlinks>
    <hyperlink ref="C19" location="Inflation_Renditeentwicklung!A1" display="Source" xr:uid="{72DC53F5-19E4-4B3F-B546-47BFC92827F1}"/>
    <hyperlink ref="C48" location="Inflation_Renditeentwicklung!A1" display="Source" xr:uid="{045A8DFD-730C-4ADD-BACB-B4F19CF12286}"/>
    <hyperlink ref="C49" location="'Swap Rates'!A1" display="Source" xr:uid="{90C575D9-D824-4380-857C-5E64422D631D}"/>
    <hyperlink ref="C39" location="Baukosten_Wohngebäude!A1" display="Source" xr:uid="{082A0711-549D-475B-8B10-D0589F2354DC}"/>
    <hyperlink ref="C41" location="Baukosten_Wohngebäude!A1" display="Source" xr:uid="{0A87C5BF-EA9B-48FF-8E51-607F191E751E}"/>
    <hyperlink ref="C40" location="Baulandpreise!A1" display="Source" xr:uid="{C45BCB97-777F-4252-AA9D-D6AA8A030A32}"/>
  </hyperlink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4AC68-388A-43F1-A625-331A7C963D4F}">
  <dimension ref="A1:AB64"/>
  <sheetViews>
    <sheetView topLeftCell="T7" zoomScale="101" zoomScaleNormal="70" workbookViewId="0">
      <selection activeCell="Y19" sqref="Y19"/>
    </sheetView>
  </sheetViews>
  <sheetFormatPr baseColWidth="10" defaultRowHeight="14.5"/>
  <cols>
    <col min="1" max="1" width="27" customWidth="1"/>
    <col min="2" max="2" width="33" customWidth="1"/>
    <col min="3" max="3" width="9.1796875" customWidth="1"/>
    <col min="4" max="4" width="14.453125" bestFit="1" customWidth="1"/>
    <col min="5" max="10" width="12.81640625" bestFit="1" customWidth="1"/>
    <col min="11" max="18" width="12.26953125" bestFit="1" customWidth="1"/>
    <col min="27" max="27" width="12.7265625" bestFit="1" customWidth="1"/>
  </cols>
  <sheetData>
    <row r="1" spans="1:28">
      <c r="A1" s="63" t="s">
        <v>1542</v>
      </c>
      <c r="B1" s="57"/>
      <c r="C1" s="57"/>
      <c r="D1" s="57"/>
      <c r="E1" s="57"/>
      <c r="F1" s="73" t="s">
        <v>1726</v>
      </c>
      <c r="G1" s="57"/>
      <c r="H1" s="67" t="s">
        <v>1635</v>
      </c>
      <c r="I1" s="57"/>
      <c r="J1" s="57"/>
      <c r="K1" s="57"/>
      <c r="L1" s="58"/>
    </row>
    <row r="2" spans="1:28">
      <c r="A2" t="s">
        <v>1543</v>
      </c>
      <c r="B2" s="47"/>
      <c r="C2" s="47"/>
      <c r="D2" s="47"/>
      <c r="E2" s="47"/>
      <c r="F2" s="48"/>
      <c r="G2" s="47"/>
      <c r="H2" s="47" t="s">
        <v>1636</v>
      </c>
      <c r="I2" s="47"/>
      <c r="J2" s="47"/>
      <c r="K2" s="47"/>
      <c r="L2" s="53"/>
    </row>
    <row r="3" spans="1:28">
      <c r="A3" t="s">
        <v>1544</v>
      </c>
      <c r="B3" s="47"/>
      <c r="C3" s="47"/>
      <c r="D3" s="47"/>
      <c r="E3" s="47"/>
      <c r="F3" s="47"/>
      <c r="G3" s="47"/>
      <c r="H3" s="47" t="s">
        <v>1676</v>
      </c>
      <c r="I3" s="47"/>
      <c r="J3" s="47"/>
      <c r="K3" s="47"/>
      <c r="L3" s="53"/>
    </row>
    <row r="4" spans="1:28">
      <c r="A4" s="62" t="s">
        <v>1559</v>
      </c>
      <c r="B4" s="54"/>
      <c r="C4" s="54"/>
      <c r="D4" s="54"/>
      <c r="E4" s="54"/>
      <c r="F4" s="54"/>
      <c r="G4" s="54"/>
      <c r="H4" s="54" t="s">
        <v>1686</v>
      </c>
      <c r="I4" s="54"/>
      <c r="J4" s="54"/>
      <c r="K4" s="54"/>
      <c r="L4" s="55"/>
    </row>
    <row r="6" spans="1:28">
      <c r="A6" s="1" t="s">
        <v>1643</v>
      </c>
      <c r="C6" s="1" t="s">
        <v>1666</v>
      </c>
      <c r="D6" s="1" t="s">
        <v>273</v>
      </c>
      <c r="E6" s="1" t="s">
        <v>272</v>
      </c>
      <c r="F6" s="1" t="s">
        <v>271</v>
      </c>
      <c r="G6" s="1" t="s">
        <v>270</v>
      </c>
      <c r="H6" s="1" t="s">
        <v>269</v>
      </c>
      <c r="I6" s="1" t="s">
        <v>268</v>
      </c>
      <c r="J6" s="1" t="s">
        <v>267</v>
      </c>
      <c r="K6" s="1" t="s">
        <v>266</v>
      </c>
      <c r="L6" s="1" t="s">
        <v>265</v>
      </c>
      <c r="M6" s="1" t="s">
        <v>694</v>
      </c>
      <c r="N6" s="1" t="s">
        <v>777</v>
      </c>
      <c r="O6" s="1" t="s">
        <v>788</v>
      </c>
      <c r="P6" s="1" t="s">
        <v>1538</v>
      </c>
      <c r="Q6" s="1" t="s">
        <v>1593</v>
      </c>
      <c r="R6" s="1" t="s">
        <v>1594</v>
      </c>
      <c r="S6" s="1" t="s">
        <v>1618</v>
      </c>
      <c r="T6" s="1" t="s">
        <v>1619</v>
      </c>
      <c r="U6" s="1" t="s">
        <v>1777</v>
      </c>
    </row>
    <row r="8" spans="1:28">
      <c r="B8" s="219" t="s">
        <v>1649</v>
      </c>
      <c r="C8" s="219"/>
      <c r="D8" s="226">
        <f>D18/D44</f>
        <v>3.91840672407879E-2</v>
      </c>
      <c r="E8" s="226">
        <f t="shared" ref="E8:R8" si="0">E18/E44</f>
        <v>3.9516825595908245E-2</v>
      </c>
      <c r="F8" s="226">
        <f t="shared" si="0"/>
        <v>3.9741431528308946E-2</v>
      </c>
      <c r="G8" s="226">
        <f t="shared" si="0"/>
        <v>3.8752939118950107E-2</v>
      </c>
      <c r="H8" s="226">
        <f t="shared" si="0"/>
        <v>3.7188696754092546E-2</v>
      </c>
      <c r="I8" s="226">
        <f t="shared" si="0"/>
        <v>3.4740199491137637E-2</v>
      </c>
      <c r="J8" s="226">
        <f t="shared" si="0"/>
        <v>3.6660036846770418E-2</v>
      </c>
      <c r="K8" s="226">
        <f t="shared" si="0"/>
        <v>3.5207305045621105E-2</v>
      </c>
      <c r="L8" s="226">
        <f t="shared" si="0"/>
        <v>3.2553969753019142E-2</v>
      </c>
      <c r="M8" s="226">
        <f t="shared" si="0"/>
        <v>3.1843114243993068E-2</v>
      </c>
      <c r="N8" s="226">
        <f t="shared" si="0"/>
        <v>3.3963462138029622E-2</v>
      </c>
      <c r="O8" s="226">
        <f t="shared" si="0"/>
        <v>3.5224010267105518E-2</v>
      </c>
      <c r="P8" s="226">
        <f t="shared" si="0"/>
        <v>3.6201091522361666E-2</v>
      </c>
      <c r="Q8" s="226">
        <f t="shared" si="0"/>
        <v>3.6962414614276067E-2</v>
      </c>
      <c r="R8" s="226">
        <f t="shared" si="0"/>
        <v>3.9191166822218196E-2</v>
      </c>
      <c r="S8" s="226"/>
      <c r="T8" s="226"/>
    </row>
    <row r="9" spans="1:28">
      <c r="B9" s="219" t="s">
        <v>1650</v>
      </c>
      <c r="C9" s="219"/>
      <c r="D9" s="230">
        <f>(D20-D44)/D44</f>
        <v>0.31490158526133893</v>
      </c>
      <c r="E9" s="230">
        <f t="shared" ref="E9:R9" si="1">(E20-E44)/E44</f>
        <v>0.3441097141465389</v>
      </c>
      <c r="F9" s="230">
        <f t="shared" si="1"/>
        <v>0.37039419063134305</v>
      </c>
      <c r="G9" s="230">
        <f t="shared" si="1"/>
        <v>0.34558816385243424</v>
      </c>
      <c r="H9" s="230">
        <f t="shared" si="1"/>
        <v>0.30030408231092826</v>
      </c>
      <c r="I9" s="230">
        <f t="shared" si="1"/>
        <v>0.19793791348750475</v>
      </c>
      <c r="J9" s="230">
        <f t="shared" si="1"/>
        <v>0.24694002880171462</v>
      </c>
      <c r="K9" s="230">
        <f t="shared" si="1"/>
        <v>0.10367727415740138</v>
      </c>
      <c r="L9" s="230">
        <f t="shared" si="1"/>
        <v>-6.4541099051174097E-2</v>
      </c>
      <c r="M9" s="230">
        <f t="shared" si="1"/>
        <v>-0.12518916912106937</v>
      </c>
      <c r="N9" s="230">
        <f t="shared" si="1"/>
        <v>-0.12465303767964866</v>
      </c>
      <c r="O9" s="230">
        <f t="shared" si="1"/>
        <v>-0.14087779836327985</v>
      </c>
      <c r="P9" s="230">
        <f t="shared" si="1"/>
        <v>-0.14011659091777523</v>
      </c>
      <c r="Q9" s="230">
        <f t="shared" si="1"/>
        <v>-0.12203290702432132</v>
      </c>
      <c r="R9" s="230">
        <f t="shared" si="1"/>
        <v>-4.6443629629727652E-2</v>
      </c>
      <c r="S9" s="227"/>
      <c r="T9" s="227"/>
      <c r="U9" s="230">
        <f>(U20-U44)/U44</f>
        <v>-5.9509698022497254E-2</v>
      </c>
    </row>
    <row r="10" spans="1:28">
      <c r="B10" s="219" t="s">
        <v>1704</v>
      </c>
      <c r="C10" s="219"/>
      <c r="D10" s="227"/>
      <c r="E10" s="219"/>
      <c r="F10" s="219"/>
      <c r="G10" s="219"/>
      <c r="H10" s="219">
        <v>17.27</v>
      </c>
      <c r="I10" s="219">
        <v>18.350000000000001</v>
      </c>
      <c r="J10" s="219">
        <v>18.64</v>
      </c>
      <c r="K10" s="219">
        <v>20.2</v>
      </c>
      <c r="L10" s="219">
        <v>23.8</v>
      </c>
      <c r="M10" s="219">
        <v>26.1</v>
      </c>
      <c r="N10" s="219">
        <v>26.3</v>
      </c>
      <c r="O10" s="219">
        <v>27</v>
      </c>
      <c r="P10" s="219">
        <v>28.25</v>
      </c>
      <c r="Q10" s="219">
        <v>28.7</v>
      </c>
      <c r="R10" s="219">
        <v>25.96</v>
      </c>
      <c r="S10" s="219"/>
      <c r="T10" s="219"/>
    </row>
    <row r="12" spans="1:28">
      <c r="A12" s="1" t="s">
        <v>1642</v>
      </c>
      <c r="D12" s="1" t="s">
        <v>273</v>
      </c>
      <c r="E12" s="1" t="s">
        <v>272</v>
      </c>
      <c r="F12" s="1" t="s">
        <v>271</v>
      </c>
      <c r="G12" s="1" t="s">
        <v>270</v>
      </c>
      <c r="H12" s="1" t="s">
        <v>269</v>
      </c>
      <c r="I12" s="1" t="s">
        <v>268</v>
      </c>
      <c r="J12" s="1" t="s">
        <v>267</v>
      </c>
      <c r="K12" s="1" t="s">
        <v>266</v>
      </c>
      <c r="L12" s="1" t="s">
        <v>265</v>
      </c>
      <c r="M12" s="1" t="s">
        <v>694</v>
      </c>
      <c r="N12" s="1" t="s">
        <v>777</v>
      </c>
      <c r="O12" s="1" t="s">
        <v>788</v>
      </c>
      <c r="P12" s="1" t="s">
        <v>1538</v>
      </c>
      <c r="Q12" s="1" t="s">
        <v>1593</v>
      </c>
      <c r="R12" s="1" t="s">
        <v>1594</v>
      </c>
      <c r="S12" s="1"/>
      <c r="T12" s="1"/>
      <c r="U12" s="1" t="s">
        <v>1777</v>
      </c>
      <c r="AA12" s="1" t="s">
        <v>1777</v>
      </c>
      <c r="AB12" s="1" t="s">
        <v>1594</v>
      </c>
    </row>
    <row r="13" spans="1:28">
      <c r="B13" t="s">
        <v>1677</v>
      </c>
      <c r="D13">
        <v>15.38</v>
      </c>
      <c r="E13">
        <v>15.99</v>
      </c>
      <c r="F13">
        <v>16.57</v>
      </c>
      <c r="G13">
        <v>16.63</v>
      </c>
      <c r="H13">
        <v>16.73</v>
      </c>
      <c r="I13">
        <v>16.43</v>
      </c>
      <c r="J13">
        <v>17.440000000000001</v>
      </c>
      <c r="K13">
        <v>17.5</v>
      </c>
      <c r="L13">
        <v>17.399999999999999</v>
      </c>
      <c r="M13">
        <v>18</v>
      </c>
      <c r="N13">
        <v>18.5</v>
      </c>
      <c r="O13">
        <v>19.010000000000002</v>
      </c>
      <c r="P13">
        <v>19.97</v>
      </c>
      <c r="Q13">
        <v>20.7</v>
      </c>
      <c r="R13">
        <v>20.5</v>
      </c>
      <c r="U13">
        <v>19</v>
      </c>
      <c r="Z13" t="s">
        <v>1778</v>
      </c>
      <c r="AA13">
        <v>0.2</v>
      </c>
    </row>
    <row r="14" spans="1:28">
      <c r="B14" t="s">
        <v>1678</v>
      </c>
      <c r="D14">
        <f>ROUND(D13*(1+D26)^D54, 2)</f>
        <v>20.61</v>
      </c>
      <c r="E14">
        <f t="shared" ref="E14:U14" si="2">ROUND(E13*(1+E26)^E54, 2)</f>
        <v>21.43</v>
      </c>
      <c r="F14">
        <f t="shared" si="2"/>
        <v>22.21</v>
      </c>
      <c r="G14">
        <f t="shared" si="2"/>
        <v>22.29</v>
      </c>
      <c r="H14">
        <f t="shared" si="2"/>
        <v>22.42</v>
      </c>
      <c r="I14">
        <f t="shared" si="2"/>
        <v>22.02</v>
      </c>
      <c r="J14">
        <f t="shared" si="2"/>
        <v>23.37</v>
      </c>
      <c r="K14">
        <f t="shared" si="2"/>
        <v>23.45</v>
      </c>
      <c r="L14">
        <f t="shared" si="2"/>
        <v>23.32</v>
      </c>
      <c r="M14">
        <f t="shared" si="2"/>
        <v>24.12</v>
      </c>
      <c r="N14">
        <f t="shared" si="2"/>
        <v>24.79</v>
      </c>
      <c r="O14">
        <f t="shared" si="2"/>
        <v>25.48</v>
      </c>
      <c r="P14">
        <f t="shared" si="2"/>
        <v>26.76</v>
      </c>
      <c r="Q14">
        <f t="shared" si="2"/>
        <v>27.74</v>
      </c>
      <c r="R14">
        <f t="shared" si="2"/>
        <v>27.47</v>
      </c>
      <c r="S14">
        <f t="shared" si="2"/>
        <v>0</v>
      </c>
      <c r="T14">
        <f t="shared" si="2"/>
        <v>0</v>
      </c>
      <c r="U14">
        <f t="shared" si="2"/>
        <v>19</v>
      </c>
      <c r="Z14" t="s">
        <v>1779</v>
      </c>
      <c r="AA14">
        <v>22</v>
      </c>
    </row>
    <row r="15" spans="1:28">
      <c r="B15" s="219" t="s">
        <v>1702</v>
      </c>
      <c r="D15">
        <f>D13*12</f>
        <v>184.56</v>
      </c>
      <c r="E15">
        <f t="shared" ref="E15:T16" si="3">E13*12</f>
        <v>191.88</v>
      </c>
      <c r="F15">
        <f t="shared" si="3"/>
        <v>198.84</v>
      </c>
      <c r="G15">
        <f t="shared" si="3"/>
        <v>199.56</v>
      </c>
      <c r="H15">
        <f t="shared" si="3"/>
        <v>200.76</v>
      </c>
      <c r="I15">
        <f t="shared" si="3"/>
        <v>197.16</v>
      </c>
      <c r="J15">
        <f t="shared" si="3"/>
        <v>209.28000000000003</v>
      </c>
      <c r="K15">
        <f t="shared" si="3"/>
        <v>210</v>
      </c>
      <c r="L15">
        <f t="shared" si="3"/>
        <v>208.79999999999998</v>
      </c>
      <c r="M15">
        <f t="shared" si="3"/>
        <v>216</v>
      </c>
      <c r="N15">
        <f t="shared" si="3"/>
        <v>222</v>
      </c>
      <c r="O15">
        <f t="shared" si="3"/>
        <v>228.12</v>
      </c>
      <c r="P15">
        <f t="shared" si="3"/>
        <v>239.64</v>
      </c>
      <c r="Q15">
        <f t="shared" si="3"/>
        <v>248.39999999999998</v>
      </c>
      <c r="R15">
        <f t="shared" si="3"/>
        <v>246</v>
      </c>
      <c r="S15">
        <f t="shared" si="3"/>
        <v>0</v>
      </c>
      <c r="T15">
        <f t="shared" si="3"/>
        <v>0</v>
      </c>
      <c r="U15">
        <f t="shared" ref="U15" si="4">U13*12</f>
        <v>228</v>
      </c>
      <c r="Z15" t="s">
        <v>1780</v>
      </c>
      <c r="AA15">
        <v>2680</v>
      </c>
      <c r="AB15">
        <v>3170</v>
      </c>
    </row>
    <row r="16" spans="1:28">
      <c r="B16" s="219" t="s">
        <v>1679</v>
      </c>
      <c r="C16" s="219"/>
      <c r="D16" s="219">
        <f>D14*12</f>
        <v>247.32</v>
      </c>
      <c r="E16" s="219">
        <f t="shared" si="3"/>
        <v>257.15999999999997</v>
      </c>
      <c r="F16" s="219">
        <f t="shared" si="3"/>
        <v>266.52</v>
      </c>
      <c r="G16" s="219">
        <f t="shared" si="3"/>
        <v>267.48</v>
      </c>
      <c r="H16" s="219">
        <f t="shared" si="3"/>
        <v>269.04000000000002</v>
      </c>
      <c r="I16" s="219">
        <f t="shared" si="3"/>
        <v>264.24</v>
      </c>
      <c r="J16" s="219">
        <f t="shared" si="3"/>
        <v>280.44</v>
      </c>
      <c r="K16" s="219">
        <f t="shared" si="3"/>
        <v>281.39999999999998</v>
      </c>
      <c r="L16" s="219">
        <f t="shared" si="3"/>
        <v>279.84000000000003</v>
      </c>
      <c r="M16" s="219">
        <f t="shared" si="3"/>
        <v>289.44</v>
      </c>
      <c r="N16" s="219">
        <f t="shared" si="3"/>
        <v>297.48</v>
      </c>
      <c r="O16" s="219">
        <f t="shared" si="3"/>
        <v>305.76</v>
      </c>
      <c r="P16" s="219">
        <f t="shared" si="3"/>
        <v>321.12</v>
      </c>
      <c r="Q16" s="219">
        <f t="shared" si="3"/>
        <v>332.88</v>
      </c>
      <c r="R16" s="219">
        <f t="shared" si="3"/>
        <v>329.64</v>
      </c>
      <c r="S16" s="219">
        <f t="shared" si="3"/>
        <v>0</v>
      </c>
      <c r="T16" s="219">
        <f t="shared" si="3"/>
        <v>0</v>
      </c>
      <c r="U16" s="219">
        <f>U14*12</f>
        <v>228</v>
      </c>
      <c r="AA16" s="98">
        <f>AA15/AB15-1</f>
        <v>-0.1545741324921136</v>
      </c>
    </row>
    <row r="17" spans="1:28">
      <c r="B17" t="s">
        <v>1645</v>
      </c>
      <c r="D17" s="133">
        <v>0.1</v>
      </c>
      <c r="E17" s="133">
        <v>0.1</v>
      </c>
      <c r="F17" s="133">
        <v>0.1</v>
      </c>
      <c r="G17" s="133">
        <v>0.1</v>
      </c>
      <c r="H17" s="133">
        <v>0.1</v>
      </c>
      <c r="I17" s="133">
        <v>0.1</v>
      </c>
      <c r="J17" s="133">
        <v>0.1</v>
      </c>
      <c r="K17" s="133">
        <v>0.1</v>
      </c>
      <c r="L17" s="133">
        <v>0.1</v>
      </c>
      <c r="M17" s="133">
        <v>0.1</v>
      </c>
      <c r="N17" s="133">
        <v>0.1</v>
      </c>
      <c r="O17" s="133">
        <v>0.1</v>
      </c>
      <c r="P17" s="133">
        <v>0.1</v>
      </c>
      <c r="Q17" s="133">
        <v>0.1</v>
      </c>
      <c r="R17" s="133">
        <v>0.1</v>
      </c>
      <c r="S17" s="133">
        <v>0.1</v>
      </c>
      <c r="T17" s="133">
        <v>0.1</v>
      </c>
      <c r="U17" s="133">
        <v>0.1</v>
      </c>
    </row>
    <row r="18" spans="1:28">
      <c r="B18" s="219" t="s">
        <v>1703</v>
      </c>
      <c r="C18" s="219"/>
      <c r="D18" s="219">
        <f>D15*(1 - D17)</f>
        <v>166.10400000000001</v>
      </c>
      <c r="E18" s="219">
        <f t="shared" ref="E18:Q18" si="5">E15*(1 - E17)</f>
        <v>172.69200000000001</v>
      </c>
      <c r="F18" s="219">
        <f t="shared" si="5"/>
        <v>178.95600000000002</v>
      </c>
      <c r="G18" s="219">
        <f t="shared" si="5"/>
        <v>179.60400000000001</v>
      </c>
      <c r="H18" s="219">
        <f t="shared" si="5"/>
        <v>180.684</v>
      </c>
      <c r="I18" s="219">
        <f t="shared" si="5"/>
        <v>177.44399999999999</v>
      </c>
      <c r="J18" s="219">
        <f t="shared" si="5"/>
        <v>188.35200000000003</v>
      </c>
      <c r="K18" s="219">
        <f t="shared" si="5"/>
        <v>189</v>
      </c>
      <c r="L18" s="219">
        <f t="shared" si="5"/>
        <v>187.92</v>
      </c>
      <c r="M18" s="219">
        <f t="shared" si="5"/>
        <v>194.4</v>
      </c>
      <c r="N18" s="219">
        <f t="shared" si="5"/>
        <v>199.8</v>
      </c>
      <c r="O18" s="219">
        <f t="shared" si="5"/>
        <v>205.30800000000002</v>
      </c>
      <c r="P18" s="219">
        <f t="shared" si="5"/>
        <v>215.67599999999999</v>
      </c>
      <c r="Q18" s="219">
        <f t="shared" si="5"/>
        <v>223.55999999999997</v>
      </c>
      <c r="R18" s="219">
        <f>R15*(1 - R17)</f>
        <v>221.4</v>
      </c>
      <c r="S18" s="219">
        <f t="shared" ref="S18:U18" si="6">S15*(1 - S17)</f>
        <v>0</v>
      </c>
      <c r="T18" s="219">
        <f t="shared" si="6"/>
        <v>0</v>
      </c>
      <c r="U18" s="219">
        <f t="shared" si="6"/>
        <v>205.20000000000002</v>
      </c>
      <c r="AA18" s="1" t="s">
        <v>1777</v>
      </c>
      <c r="AB18" s="1" t="s">
        <v>1594</v>
      </c>
    </row>
    <row r="19" spans="1:28">
      <c r="B19" t="s">
        <v>1680</v>
      </c>
      <c r="C19" s="85" t="s">
        <v>1666</v>
      </c>
      <c r="D19" s="167">
        <v>2.4799999999999999E-2</v>
      </c>
      <c r="E19" s="167">
        <v>2.4400000000000002E-2</v>
      </c>
      <c r="F19" s="167">
        <v>2.4E-2</v>
      </c>
      <c r="G19" s="167">
        <v>2.3800000000000002E-2</v>
      </c>
      <c r="H19" s="167">
        <v>2.3599999999999999E-2</v>
      </c>
      <c r="I19" s="167">
        <v>2.4E-2</v>
      </c>
      <c r="J19" s="167">
        <v>2.4400000000000002E-2</v>
      </c>
      <c r="K19" s="167">
        <v>2.69E-2</v>
      </c>
      <c r="L19" s="167">
        <v>2.98E-2</v>
      </c>
      <c r="M19" s="167">
        <v>3.1399999999999997E-2</v>
      </c>
      <c r="N19" s="167">
        <v>3.3799999999999997E-2</v>
      </c>
      <c r="O19" s="167">
        <v>3.5999999999999997E-2</v>
      </c>
      <c r="P19" s="167">
        <v>3.7100000000000001E-2</v>
      </c>
      <c r="Q19" s="167">
        <v>3.7100000000000001E-2</v>
      </c>
      <c r="R19" s="167">
        <v>3.61E-2</v>
      </c>
      <c r="U19" s="167">
        <v>3.5000000000000003E-2</v>
      </c>
      <c r="Z19" t="s">
        <v>1778</v>
      </c>
      <c r="AA19">
        <v>0.15</v>
      </c>
    </row>
    <row r="20" spans="1:28">
      <c r="B20" s="219" t="s">
        <v>1681</v>
      </c>
      <c r="C20" s="219"/>
      <c r="D20" s="227">
        <f>D18/(D19 + 0.005)</f>
        <v>5573.9597315436249</v>
      </c>
      <c r="E20" s="227">
        <f t="shared" ref="E20:T20" si="7">E18/(E19 + 0.005)</f>
        <v>5873.8775510204077</v>
      </c>
      <c r="F20" s="227">
        <f t="shared" si="7"/>
        <v>6170.8965517241386</v>
      </c>
      <c r="G20" s="227">
        <f t="shared" si="7"/>
        <v>6236.25</v>
      </c>
      <c r="H20" s="227">
        <f t="shared" si="7"/>
        <v>6317.6223776223778</v>
      </c>
      <c r="I20" s="227">
        <f t="shared" si="7"/>
        <v>6118.7586206896549</v>
      </c>
      <c r="J20" s="227">
        <f t="shared" si="7"/>
        <v>6406.5306122448983</v>
      </c>
      <c r="K20" s="227">
        <f t="shared" si="7"/>
        <v>5924.764890282132</v>
      </c>
      <c r="L20" s="227">
        <f t="shared" si="7"/>
        <v>5400</v>
      </c>
      <c r="M20" s="227">
        <f t="shared" si="7"/>
        <v>5340.659340659342</v>
      </c>
      <c r="N20" s="227">
        <f t="shared" si="7"/>
        <v>5149.4845360824756</v>
      </c>
      <c r="O20" s="227">
        <f t="shared" si="7"/>
        <v>5007.5121951219526</v>
      </c>
      <c r="P20" s="227">
        <f t="shared" si="7"/>
        <v>5122.9453681710211</v>
      </c>
      <c r="Q20" s="227">
        <f t="shared" si="7"/>
        <v>5310.2137767220902</v>
      </c>
      <c r="R20" s="227">
        <f t="shared" si="7"/>
        <v>5386.8613138686133</v>
      </c>
      <c r="S20" s="227">
        <f t="shared" si="7"/>
        <v>0</v>
      </c>
      <c r="T20" s="227">
        <f t="shared" si="7"/>
        <v>0</v>
      </c>
      <c r="U20" s="227">
        <f>U18/(U19 + 0.005)</f>
        <v>5130</v>
      </c>
      <c r="Z20" t="s">
        <v>1779</v>
      </c>
      <c r="AA20">
        <v>19.5</v>
      </c>
    </row>
    <row r="21" spans="1:28">
      <c r="B21" s="219" t="s">
        <v>1682</v>
      </c>
      <c r="C21" s="219"/>
      <c r="D21" s="227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Z21" t="s">
        <v>1780</v>
      </c>
      <c r="AA21">
        <v>2255</v>
      </c>
      <c r="AB21">
        <v>3170</v>
      </c>
    </row>
    <row r="22" spans="1:28">
      <c r="B22" t="s">
        <v>1683</v>
      </c>
      <c r="C22" t="s">
        <v>1667</v>
      </c>
      <c r="D22">
        <v>7259</v>
      </c>
      <c r="E22">
        <v>7640</v>
      </c>
      <c r="F22">
        <v>7950</v>
      </c>
      <c r="G22">
        <v>8085</v>
      </c>
      <c r="H22">
        <v>8316</v>
      </c>
      <c r="I22">
        <v>8580</v>
      </c>
      <c r="J22">
        <v>8516</v>
      </c>
      <c r="K22">
        <v>8643</v>
      </c>
      <c r="L22">
        <v>8562</v>
      </c>
      <c r="M22">
        <v>8549</v>
      </c>
      <c r="N22">
        <v>8675</v>
      </c>
      <c r="O22">
        <v>8551</v>
      </c>
      <c r="P22">
        <v>8700</v>
      </c>
      <c r="Q22">
        <v>8610</v>
      </c>
      <c r="R22">
        <v>8630</v>
      </c>
      <c r="AA22" s="98">
        <f>AA21/AB21-1</f>
        <v>-0.28864353312302837</v>
      </c>
    </row>
    <row r="23" spans="1:28">
      <c r="B23" t="s">
        <v>1684</v>
      </c>
    </row>
    <row r="24" spans="1:28">
      <c r="B24" t="s">
        <v>1646</v>
      </c>
      <c r="D24" s="133">
        <v>0.15</v>
      </c>
      <c r="E24" s="133">
        <v>0.15</v>
      </c>
      <c r="F24" s="133">
        <v>0.15</v>
      </c>
      <c r="G24" s="133">
        <v>0.15</v>
      </c>
      <c r="H24" s="133">
        <v>0.15</v>
      </c>
      <c r="I24" s="133">
        <v>0.15</v>
      </c>
      <c r="J24" s="133">
        <v>0.15</v>
      </c>
      <c r="K24" s="133">
        <v>0.15</v>
      </c>
      <c r="L24" s="133">
        <v>0.15</v>
      </c>
      <c r="M24" s="133">
        <v>0.15</v>
      </c>
      <c r="N24" s="133">
        <v>0.15</v>
      </c>
      <c r="O24" s="133">
        <v>0.15</v>
      </c>
      <c r="P24" s="133">
        <v>0.15</v>
      </c>
      <c r="Q24" s="133">
        <v>0.15</v>
      </c>
      <c r="R24" s="133">
        <v>0.15</v>
      </c>
      <c r="S24" s="133"/>
      <c r="T24" s="133"/>
    </row>
    <row r="25" spans="1:28"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</row>
    <row r="26" spans="1:28">
      <c r="A26" s="1" t="s">
        <v>1644</v>
      </c>
      <c r="B26" t="s">
        <v>1651</v>
      </c>
      <c r="D26" s="133">
        <v>0.05</v>
      </c>
      <c r="E26" s="133">
        <v>0.05</v>
      </c>
      <c r="F26" s="133">
        <v>0.05</v>
      </c>
      <c r="G26" s="133">
        <v>0.05</v>
      </c>
      <c r="H26" s="133">
        <v>0.05</v>
      </c>
      <c r="I26" s="133">
        <v>0.05</v>
      </c>
      <c r="J26" s="133">
        <v>0.05</v>
      </c>
      <c r="K26" s="133">
        <v>0.05</v>
      </c>
      <c r="L26" s="133">
        <v>0.05</v>
      </c>
      <c r="M26" s="133">
        <v>0.05</v>
      </c>
      <c r="N26" s="133">
        <v>0.05</v>
      </c>
      <c r="O26" s="133">
        <v>0.05</v>
      </c>
      <c r="P26" s="133">
        <v>0.05</v>
      </c>
      <c r="Q26" s="133">
        <v>0.05</v>
      </c>
      <c r="R26" s="133">
        <v>0.05</v>
      </c>
    </row>
    <row r="27" spans="1:28">
      <c r="B27" t="s">
        <v>1669</v>
      </c>
    </row>
    <row r="28" spans="1:28">
      <c r="B28" t="s">
        <v>1670</v>
      </c>
    </row>
    <row r="30" spans="1:28">
      <c r="A30" s="1" t="s">
        <v>1641</v>
      </c>
    </row>
    <row r="32" spans="1:28">
      <c r="A32" s="1" t="s">
        <v>1620</v>
      </c>
      <c r="D32" s="1" t="s">
        <v>273</v>
      </c>
      <c r="E32" s="1" t="s">
        <v>272</v>
      </c>
      <c r="F32" s="1" t="s">
        <v>271</v>
      </c>
      <c r="G32" s="1" t="s">
        <v>270</v>
      </c>
      <c r="H32" s="1" t="s">
        <v>269</v>
      </c>
      <c r="I32" s="1" t="s">
        <v>268</v>
      </c>
      <c r="J32" s="1" t="s">
        <v>267</v>
      </c>
      <c r="K32" s="1" t="s">
        <v>266</v>
      </c>
      <c r="L32" s="1" t="s">
        <v>265</v>
      </c>
      <c r="M32" s="1" t="s">
        <v>694</v>
      </c>
      <c r="N32" s="1" t="s">
        <v>777</v>
      </c>
      <c r="O32" s="1" t="s">
        <v>788</v>
      </c>
      <c r="P32" s="1" t="s">
        <v>1538</v>
      </c>
      <c r="Q32" s="1" t="s">
        <v>1593</v>
      </c>
      <c r="R32" s="1" t="s">
        <v>1594</v>
      </c>
      <c r="S32" s="1" t="s">
        <v>1618</v>
      </c>
      <c r="T32" s="1" t="s">
        <v>1619</v>
      </c>
      <c r="U32" s="1" t="s">
        <v>1777</v>
      </c>
    </row>
    <row r="33" spans="1:21">
      <c r="B33" t="s">
        <v>1621</v>
      </c>
      <c r="D33" s="219">
        <v>1180</v>
      </c>
      <c r="E33" s="219">
        <v>1235</v>
      </c>
      <c r="F33" s="219">
        <v>1290</v>
      </c>
      <c r="G33" s="219">
        <v>1345</v>
      </c>
      <c r="H33" s="219">
        <v>1400</v>
      </c>
      <c r="I33" s="219">
        <v>1469</v>
      </c>
      <c r="J33" s="219">
        <v>1219</v>
      </c>
      <c r="K33" s="219">
        <v>1296</v>
      </c>
      <c r="L33" s="219">
        <f>ROUND(H33*(1+L40),0)</f>
        <v>1260</v>
      </c>
      <c r="M33" s="219">
        <f t="shared" ref="M33:R33" si="8">ROUND(I33*(1+M40),0)</f>
        <v>1322</v>
      </c>
      <c r="N33" s="219">
        <f t="shared" si="8"/>
        <v>1097</v>
      </c>
      <c r="O33" s="219">
        <f t="shared" si="8"/>
        <v>1166</v>
      </c>
      <c r="P33" s="219">
        <f t="shared" si="8"/>
        <v>1134</v>
      </c>
      <c r="Q33" s="219">
        <f t="shared" si="8"/>
        <v>1190</v>
      </c>
      <c r="R33" s="219">
        <f t="shared" si="8"/>
        <v>987</v>
      </c>
      <c r="S33" s="219"/>
      <c r="T33" s="219"/>
      <c r="U33">
        <v>1100</v>
      </c>
    </row>
    <row r="34" spans="1:21">
      <c r="B34" t="s">
        <v>1622</v>
      </c>
      <c r="D34" s="219">
        <v>74</v>
      </c>
      <c r="E34" s="219">
        <v>76</v>
      </c>
      <c r="F34" s="219">
        <v>77</v>
      </c>
      <c r="G34" s="219">
        <v>79</v>
      </c>
      <c r="H34" s="219">
        <f>ROUND(D34*(1+H41),0)</f>
        <v>78</v>
      </c>
      <c r="I34" s="219">
        <f t="shared" ref="I34:Q34" si="9">ROUND(E34*(1+I41),0)</f>
        <v>83</v>
      </c>
      <c r="J34" s="219">
        <f t="shared" si="9"/>
        <v>84</v>
      </c>
      <c r="K34" s="219">
        <f t="shared" si="9"/>
        <v>82</v>
      </c>
      <c r="L34" s="219">
        <f t="shared" si="9"/>
        <v>86</v>
      </c>
      <c r="M34" s="219">
        <f t="shared" si="9"/>
        <v>86</v>
      </c>
      <c r="N34" s="219">
        <f t="shared" si="9"/>
        <v>87</v>
      </c>
      <c r="O34" s="219">
        <f t="shared" si="9"/>
        <v>86</v>
      </c>
      <c r="P34" s="219">
        <f t="shared" si="9"/>
        <v>88</v>
      </c>
      <c r="Q34" s="219">
        <f t="shared" si="9"/>
        <v>91</v>
      </c>
      <c r="R34" s="219">
        <f>ROUND(N34*(1+R41),0)</f>
        <v>90</v>
      </c>
      <c r="S34" s="219"/>
      <c r="T34" s="219"/>
      <c r="U34">
        <v>90</v>
      </c>
    </row>
    <row r="35" spans="1:21">
      <c r="B35" t="s">
        <v>1623</v>
      </c>
      <c r="D35" s="219">
        <v>2503</v>
      </c>
      <c r="E35" s="219">
        <v>2566</v>
      </c>
      <c r="F35" s="219">
        <v>2629</v>
      </c>
      <c r="G35" s="219">
        <v>2692</v>
      </c>
      <c r="H35" s="219">
        <f t="shared" ref="H35:R35" si="10">ROUND(D35*(1+H39),0)</f>
        <v>2845</v>
      </c>
      <c r="I35" s="219">
        <f t="shared" si="10"/>
        <v>2980</v>
      </c>
      <c r="J35" s="219">
        <f t="shared" si="10"/>
        <v>3171</v>
      </c>
      <c r="K35" s="219">
        <f t="shared" si="10"/>
        <v>3116</v>
      </c>
      <c r="L35" s="219">
        <f t="shared" si="10"/>
        <v>3252</v>
      </c>
      <c r="M35" s="219">
        <f t="shared" si="10"/>
        <v>3323</v>
      </c>
      <c r="N35" s="219">
        <f t="shared" si="10"/>
        <v>3268</v>
      </c>
      <c r="O35" s="219">
        <f t="shared" si="10"/>
        <v>3119</v>
      </c>
      <c r="P35" s="219">
        <f t="shared" si="10"/>
        <v>3233</v>
      </c>
      <c r="Q35" s="219">
        <f t="shared" si="10"/>
        <v>3263</v>
      </c>
      <c r="R35" s="219">
        <f t="shared" si="10"/>
        <v>3170</v>
      </c>
      <c r="S35" s="219"/>
      <c r="T35" s="219"/>
      <c r="U35">
        <v>3100</v>
      </c>
    </row>
    <row r="36" spans="1:21">
      <c r="B36" t="s">
        <v>1624</v>
      </c>
      <c r="D36" s="219">
        <v>113</v>
      </c>
      <c r="E36" s="219">
        <v>116</v>
      </c>
      <c r="F36" s="219">
        <v>118</v>
      </c>
      <c r="G36" s="219">
        <v>121</v>
      </c>
      <c r="H36" s="219">
        <f>ROUND(D36*(1+H39),0)</f>
        <v>128</v>
      </c>
      <c r="I36" s="219">
        <f t="shared" ref="I36:R36" si="11">ROUND(E36*(1+I39),0)</f>
        <v>135</v>
      </c>
      <c r="J36" s="219">
        <f t="shared" si="11"/>
        <v>142</v>
      </c>
      <c r="K36" s="219">
        <f t="shared" si="11"/>
        <v>140</v>
      </c>
      <c r="L36" s="219">
        <f t="shared" si="11"/>
        <v>146</v>
      </c>
      <c r="M36" s="219">
        <f t="shared" si="11"/>
        <v>151</v>
      </c>
      <c r="N36" s="219">
        <f t="shared" si="11"/>
        <v>146</v>
      </c>
      <c r="O36" s="219">
        <f t="shared" si="11"/>
        <v>140</v>
      </c>
      <c r="P36" s="219">
        <f t="shared" si="11"/>
        <v>145</v>
      </c>
      <c r="Q36" s="219">
        <f t="shared" si="11"/>
        <v>148</v>
      </c>
      <c r="R36" s="219">
        <f t="shared" si="11"/>
        <v>142</v>
      </c>
      <c r="S36" s="219"/>
      <c r="T36" s="219"/>
      <c r="U36">
        <v>145</v>
      </c>
    </row>
    <row r="37" spans="1:21">
      <c r="B37" t="s">
        <v>1625</v>
      </c>
      <c r="D37" s="219">
        <v>50</v>
      </c>
      <c r="E37" s="219">
        <v>52</v>
      </c>
      <c r="F37" s="219">
        <v>53</v>
      </c>
      <c r="G37" s="219">
        <v>54</v>
      </c>
      <c r="H37" s="219">
        <f>ROUND(D37*(1+H39),0)</f>
        <v>57</v>
      </c>
      <c r="I37" s="219">
        <f t="shared" ref="I37:P37" si="12">ROUND(E37*(1+I39),0)</f>
        <v>60</v>
      </c>
      <c r="J37" s="219">
        <f t="shared" si="12"/>
        <v>64</v>
      </c>
      <c r="K37" s="219">
        <f t="shared" si="12"/>
        <v>63</v>
      </c>
      <c r="L37" s="219">
        <f t="shared" si="12"/>
        <v>65</v>
      </c>
      <c r="M37" s="219">
        <f t="shared" si="12"/>
        <v>67</v>
      </c>
      <c r="N37" s="219">
        <f t="shared" si="12"/>
        <v>66</v>
      </c>
      <c r="O37" s="219">
        <f t="shared" si="12"/>
        <v>63</v>
      </c>
      <c r="P37" s="219">
        <f t="shared" si="12"/>
        <v>65</v>
      </c>
      <c r="Q37" s="219">
        <f>ROUND(M37*(1+Q39),0)</f>
        <v>66</v>
      </c>
      <c r="R37" s="219">
        <f>ROUND(N37*(1+R39),0)</f>
        <v>64</v>
      </c>
      <c r="S37" s="219"/>
      <c r="T37" s="219"/>
      <c r="U37">
        <v>65</v>
      </c>
    </row>
    <row r="38" spans="1:21">
      <c r="B38" t="s">
        <v>1626</v>
      </c>
      <c r="D38" s="219">
        <v>100</v>
      </c>
      <c r="E38" s="219">
        <v>102</v>
      </c>
      <c r="F38" s="219">
        <v>105</v>
      </c>
      <c r="G38" s="219">
        <v>107</v>
      </c>
      <c r="H38" s="219">
        <f>ROUND(D38*(1+H41),0)</f>
        <v>105</v>
      </c>
      <c r="I38" s="219">
        <f t="shared" ref="I38:Q38" si="13">ROUND(E38*(1+I41),0)</f>
        <v>111</v>
      </c>
      <c r="J38" s="219">
        <f t="shared" si="13"/>
        <v>114</v>
      </c>
      <c r="K38" s="219">
        <f t="shared" si="13"/>
        <v>111</v>
      </c>
      <c r="L38" s="219">
        <f t="shared" si="13"/>
        <v>116</v>
      </c>
      <c r="M38" s="219">
        <f t="shared" si="13"/>
        <v>115</v>
      </c>
      <c r="N38" s="219">
        <f t="shared" si="13"/>
        <v>118</v>
      </c>
      <c r="O38" s="219">
        <f t="shared" si="13"/>
        <v>117</v>
      </c>
      <c r="P38" s="219">
        <f t="shared" si="13"/>
        <v>119</v>
      </c>
      <c r="Q38" s="219">
        <f t="shared" si="13"/>
        <v>122</v>
      </c>
      <c r="R38" s="219">
        <f>ROUND(N38*(1+R41),0)</f>
        <v>123</v>
      </c>
      <c r="S38" s="219"/>
      <c r="T38" s="219"/>
      <c r="U38">
        <v>136</v>
      </c>
    </row>
    <row r="39" spans="1:21">
      <c r="B39" t="s">
        <v>1673</v>
      </c>
      <c r="C39" s="85" t="s">
        <v>1666</v>
      </c>
      <c r="D39" s="98">
        <v>1.8784530386740439E-2</v>
      </c>
      <c r="E39" s="98">
        <v>3.0601092896174853E-2</v>
      </c>
      <c r="F39" s="98">
        <v>6.5573770491803351E-2</v>
      </c>
      <c r="G39" s="98">
        <v>0.12882096069869009</v>
      </c>
      <c r="H39" s="98">
        <v>0.1366594360086768</v>
      </c>
      <c r="I39" s="98">
        <v>0.16118769883351014</v>
      </c>
      <c r="J39" s="98">
        <v>0.20615384615384613</v>
      </c>
      <c r="K39" s="98">
        <v>0.15764023210831724</v>
      </c>
      <c r="L39" s="98">
        <v>0.14312977099236646</v>
      </c>
      <c r="M39" s="98">
        <v>0.1150684931506849</v>
      </c>
      <c r="N39" s="98">
        <v>3.0612244897959329E-2</v>
      </c>
      <c r="O39" s="98">
        <v>8.3542188805352247E-4</v>
      </c>
      <c r="P39" s="98">
        <v>-5.8430717863104942E-3</v>
      </c>
      <c r="Q39" s="98">
        <v>-1.8018018018017945E-2</v>
      </c>
      <c r="R39" s="98">
        <v>-0.03</v>
      </c>
    </row>
    <row r="40" spans="1:21">
      <c r="B40" t="s">
        <v>1675</v>
      </c>
      <c r="C40" s="85" t="s">
        <v>1666</v>
      </c>
      <c r="D40" s="98"/>
      <c r="E40" s="98"/>
      <c r="F40" s="98"/>
      <c r="G40" s="98"/>
      <c r="H40" s="98">
        <f>H33/D33-1</f>
        <v>0.18644067796610164</v>
      </c>
      <c r="I40" s="98">
        <f t="shared" ref="I40:K40" si="14">I33/E33-1</f>
        <v>0.18947368421052624</v>
      </c>
      <c r="J40" s="98">
        <f t="shared" si="14"/>
        <v>-5.5038759689922445E-2</v>
      </c>
      <c r="K40" s="98">
        <f t="shared" si="14"/>
        <v>-3.6431226765799241E-2</v>
      </c>
      <c r="L40" s="98">
        <v>-0.1</v>
      </c>
      <c r="M40" s="98">
        <v>-0.1</v>
      </c>
      <c r="N40" s="98">
        <v>-0.1</v>
      </c>
      <c r="O40" s="98">
        <v>-0.1</v>
      </c>
      <c r="P40" s="98">
        <v>-0.1</v>
      </c>
      <c r="Q40" s="98">
        <v>-0.1</v>
      </c>
      <c r="R40" s="98">
        <v>-0.1</v>
      </c>
    </row>
    <row r="41" spans="1:21">
      <c r="B41" t="s">
        <v>1674</v>
      </c>
      <c r="C41" s="85" t="s">
        <v>1666</v>
      </c>
      <c r="D41" s="98">
        <v>2.0063357972544882E-2</v>
      </c>
      <c r="E41" s="98">
        <v>1.2565445026178068E-2</v>
      </c>
      <c r="F41" s="98">
        <v>2.2821576763485396E-2</v>
      </c>
      <c r="G41" s="98">
        <v>4.674796747967469E-2</v>
      </c>
      <c r="H41" s="98">
        <v>5.2795031055900665E-2</v>
      </c>
      <c r="I41" s="98">
        <v>8.5832471561530399E-2</v>
      </c>
      <c r="J41" s="98">
        <v>8.9249492900608685E-2</v>
      </c>
      <c r="K41" s="98">
        <v>3.8834951456310662E-2</v>
      </c>
      <c r="L41" s="98">
        <v>0.10324483775811211</v>
      </c>
      <c r="M41" s="98">
        <v>3.6190476190476106E-2</v>
      </c>
      <c r="N41" s="98">
        <v>3.9106145251396551E-2</v>
      </c>
      <c r="O41" s="98">
        <v>5.327102803738315E-2</v>
      </c>
      <c r="P41" s="98">
        <v>2.2281639928698693E-2</v>
      </c>
      <c r="Q41" s="98">
        <v>6.3419117647058876E-2</v>
      </c>
      <c r="R41" s="98">
        <v>0.04</v>
      </c>
    </row>
    <row r="42" spans="1:21">
      <c r="A42" s="1" t="s">
        <v>1627</v>
      </c>
      <c r="D42" s="219">
        <f>SUM(D33:D38)</f>
        <v>4020</v>
      </c>
      <c r="E42" s="219">
        <f t="shared" ref="E42:R42" si="15">SUM(E33:E38)</f>
        <v>4147</v>
      </c>
      <c r="F42" s="219">
        <f t="shared" si="15"/>
        <v>4272</v>
      </c>
      <c r="G42" s="219">
        <f t="shared" si="15"/>
        <v>4398</v>
      </c>
      <c r="H42" s="219">
        <f t="shared" si="15"/>
        <v>4613</v>
      </c>
      <c r="I42" s="219">
        <f t="shared" si="15"/>
        <v>4838</v>
      </c>
      <c r="J42" s="219">
        <f t="shared" si="15"/>
        <v>4794</v>
      </c>
      <c r="K42" s="219">
        <f t="shared" si="15"/>
        <v>4808</v>
      </c>
      <c r="L42" s="219">
        <f t="shared" si="15"/>
        <v>4925</v>
      </c>
      <c r="M42" s="219">
        <f t="shared" si="15"/>
        <v>5064</v>
      </c>
      <c r="N42" s="219">
        <f t="shared" si="15"/>
        <v>4782</v>
      </c>
      <c r="O42" s="219">
        <f t="shared" si="15"/>
        <v>4691</v>
      </c>
      <c r="P42" s="219">
        <f t="shared" si="15"/>
        <v>4784</v>
      </c>
      <c r="Q42" s="219">
        <f t="shared" si="15"/>
        <v>4880</v>
      </c>
      <c r="R42" s="219">
        <f t="shared" si="15"/>
        <v>4576</v>
      </c>
      <c r="S42" s="219"/>
      <c r="T42" s="219"/>
      <c r="U42" s="219">
        <f>SUM(U33:U38)</f>
        <v>4636</v>
      </c>
    </row>
    <row r="43" spans="1:21">
      <c r="B43" t="s">
        <v>1652</v>
      </c>
      <c r="D43" s="100">
        <f>D56 + D55</f>
        <v>219.06989999999988</v>
      </c>
      <c r="E43" s="100">
        <f t="shared" ref="E43:R43" si="16">E56 + E55</f>
        <v>223.08786499999997</v>
      </c>
      <c r="F43" s="100">
        <f t="shared" si="16"/>
        <v>231.00839999999994</v>
      </c>
      <c r="G43" s="100">
        <f t="shared" si="16"/>
        <v>236.59040999999996</v>
      </c>
      <c r="H43" s="100">
        <f t="shared" si="16"/>
        <v>245.57305499999995</v>
      </c>
      <c r="I43" s="100">
        <f t="shared" si="16"/>
        <v>269.74268999999998</v>
      </c>
      <c r="J43" s="100">
        <f t="shared" si="16"/>
        <v>343.8017099999999</v>
      </c>
      <c r="K43" s="100">
        <f t="shared" si="16"/>
        <v>560.20411999999999</v>
      </c>
      <c r="L43" s="100">
        <f t="shared" si="16"/>
        <v>847.56787500000019</v>
      </c>
      <c r="M43" s="100">
        <f t="shared" si="16"/>
        <v>1040.9305199999999</v>
      </c>
      <c r="N43" s="100">
        <f t="shared" si="16"/>
        <v>1100.79249</v>
      </c>
      <c r="O43" s="100">
        <f t="shared" si="16"/>
        <v>1137.6378650000001</v>
      </c>
      <c r="P43" s="100">
        <f t="shared" si="16"/>
        <v>1173.7209119999998</v>
      </c>
      <c r="Q43" s="100">
        <f t="shared" si="16"/>
        <v>1168.3061599999999</v>
      </c>
      <c r="R43" s="100">
        <f t="shared" si="16"/>
        <v>1073.23216</v>
      </c>
      <c r="S43" s="100"/>
      <c r="T43" s="100"/>
      <c r="U43" s="100">
        <f t="shared" ref="U43" si="17">U56 + U55</f>
        <v>818.60169999999982</v>
      </c>
    </row>
    <row r="44" spans="1:21">
      <c r="A44" s="1" t="s">
        <v>1628</v>
      </c>
      <c r="D44" s="220">
        <f>D42+D43</f>
        <v>4239.0698999999995</v>
      </c>
      <c r="E44" s="220">
        <f t="shared" ref="E44:R44" si="18">E42+E43</f>
        <v>4370.0878649999995</v>
      </c>
      <c r="F44" s="220">
        <f t="shared" si="18"/>
        <v>4503.0083999999997</v>
      </c>
      <c r="G44" s="220">
        <f t="shared" si="18"/>
        <v>4634.5904099999998</v>
      </c>
      <c r="H44" s="220">
        <f t="shared" si="18"/>
        <v>4858.5730549999998</v>
      </c>
      <c r="I44" s="220">
        <f t="shared" si="18"/>
        <v>5107.74269</v>
      </c>
      <c r="J44" s="220">
        <f t="shared" si="18"/>
        <v>5137.8017099999997</v>
      </c>
      <c r="K44" s="220">
        <f t="shared" si="18"/>
        <v>5368.2041200000003</v>
      </c>
      <c r="L44" s="220">
        <f t="shared" si="18"/>
        <v>5772.5678750000006</v>
      </c>
      <c r="M44" s="220">
        <f t="shared" si="18"/>
        <v>6104.9305199999999</v>
      </c>
      <c r="N44" s="220">
        <f t="shared" si="18"/>
        <v>5882.7924899999998</v>
      </c>
      <c r="O44" s="220">
        <f t="shared" si="18"/>
        <v>5828.6378650000006</v>
      </c>
      <c r="P44" s="220">
        <f t="shared" si="18"/>
        <v>5957.7209119999998</v>
      </c>
      <c r="Q44" s="220">
        <f t="shared" si="18"/>
        <v>6048.3061600000001</v>
      </c>
      <c r="R44" s="220">
        <f t="shared" si="18"/>
        <v>5649.2321599999996</v>
      </c>
      <c r="S44" s="220"/>
      <c r="T44" s="220"/>
      <c r="U44" s="220">
        <f>U42+U43</f>
        <v>5454.6017000000002</v>
      </c>
    </row>
    <row r="46" spans="1:21">
      <c r="B46" t="s">
        <v>1629</v>
      </c>
      <c r="C46" t="s">
        <v>1668</v>
      </c>
      <c r="D46">
        <v>0.7</v>
      </c>
      <c r="E46">
        <v>0.7</v>
      </c>
      <c r="F46">
        <v>0.7</v>
      </c>
      <c r="G46">
        <v>0.7</v>
      </c>
      <c r="H46">
        <v>0.7</v>
      </c>
      <c r="I46">
        <v>0.7</v>
      </c>
      <c r="J46">
        <v>0.7</v>
      </c>
      <c r="K46">
        <v>0.7</v>
      </c>
      <c r="L46">
        <v>0.7</v>
      </c>
      <c r="M46">
        <v>0.7</v>
      </c>
      <c r="N46">
        <v>0.7</v>
      </c>
      <c r="O46">
        <v>0.7</v>
      </c>
      <c r="P46">
        <v>0.7</v>
      </c>
      <c r="Q46">
        <v>0.7</v>
      </c>
      <c r="R46">
        <v>0.7</v>
      </c>
      <c r="S46">
        <v>0.7</v>
      </c>
      <c r="T46">
        <v>0.7</v>
      </c>
      <c r="U46">
        <v>0.7</v>
      </c>
    </row>
    <row r="47" spans="1:21">
      <c r="B47" s="219" t="s">
        <v>1638</v>
      </c>
      <c r="C47" s="219" t="s">
        <v>1668</v>
      </c>
      <c r="D47" s="219">
        <f>D46*D42</f>
        <v>2814</v>
      </c>
      <c r="E47" s="219">
        <f t="shared" ref="E47:Q47" si="19">E46*E42</f>
        <v>2902.8999999999996</v>
      </c>
      <c r="F47" s="219">
        <f t="shared" si="19"/>
        <v>2990.3999999999996</v>
      </c>
      <c r="G47" s="219">
        <f t="shared" si="19"/>
        <v>3078.6</v>
      </c>
      <c r="H47" s="219">
        <f t="shared" si="19"/>
        <v>3229.1</v>
      </c>
      <c r="I47" s="219">
        <f t="shared" si="19"/>
        <v>3386.6</v>
      </c>
      <c r="J47" s="219">
        <f t="shared" si="19"/>
        <v>3355.7999999999997</v>
      </c>
      <c r="K47" s="219">
        <f t="shared" si="19"/>
        <v>3365.6</v>
      </c>
      <c r="L47" s="219">
        <f t="shared" si="19"/>
        <v>3447.5</v>
      </c>
      <c r="M47" s="219">
        <f t="shared" si="19"/>
        <v>3544.7999999999997</v>
      </c>
      <c r="N47" s="219">
        <f t="shared" si="19"/>
        <v>3347.3999999999996</v>
      </c>
      <c r="O47" s="219">
        <f t="shared" si="19"/>
        <v>3283.7</v>
      </c>
      <c r="P47" s="219">
        <f t="shared" si="19"/>
        <v>3348.7999999999997</v>
      </c>
      <c r="Q47" s="219">
        <f t="shared" si="19"/>
        <v>3416</v>
      </c>
      <c r="R47" s="219">
        <f>R46*R42</f>
        <v>3203.2</v>
      </c>
      <c r="S47" s="219"/>
      <c r="T47" s="219"/>
      <c r="U47" s="219">
        <f>U46*U42</f>
        <v>3245.2</v>
      </c>
    </row>
    <row r="48" spans="1:21">
      <c r="B48" t="s">
        <v>1630</v>
      </c>
      <c r="C48" s="85" t="s">
        <v>1666</v>
      </c>
      <c r="D48" s="167">
        <v>1.107E-2</v>
      </c>
      <c r="E48" s="167">
        <v>1.14E-2</v>
      </c>
      <c r="F48" s="167">
        <v>1.24E-2</v>
      </c>
      <c r="G48" s="167">
        <v>1.273E-2</v>
      </c>
      <c r="H48" s="167">
        <v>1.2829999999999999E-2</v>
      </c>
      <c r="I48" s="167">
        <v>1.4670000000000001E-2</v>
      </c>
      <c r="J48" s="167">
        <v>2.3230000000000001E-2</v>
      </c>
      <c r="K48" s="167">
        <v>2.9600000000000001E-2</v>
      </c>
      <c r="L48" s="167">
        <v>3.4329999999999999E-2</v>
      </c>
      <c r="M48" s="167">
        <v>3.567E-2</v>
      </c>
      <c r="N48" s="167">
        <v>3.6499999999999998E-2</v>
      </c>
      <c r="O48" s="167">
        <v>3.7350000000000001E-2</v>
      </c>
      <c r="P48" s="167">
        <v>3.1E-2</v>
      </c>
    </row>
    <row r="49" spans="1:21">
      <c r="B49" t="s">
        <v>1672</v>
      </c>
      <c r="C49" s="85" t="s">
        <v>1666</v>
      </c>
      <c r="D49" s="228">
        <v>-0.50666666666666704</v>
      </c>
      <c r="E49" s="228">
        <v>-0.52333333333333332</v>
      </c>
      <c r="F49" s="228">
        <v>-0.51666666666666672</v>
      </c>
      <c r="G49" s="228">
        <v>-0.52333333333333332</v>
      </c>
      <c r="H49" s="228">
        <v>-0.53666666666666674</v>
      </c>
      <c r="I49" s="228">
        <v>-0.47666666666666663</v>
      </c>
      <c r="J49" s="228">
        <v>-9.6666666666666679E-2</v>
      </c>
      <c r="K49" s="228">
        <v>0.97000000000000008</v>
      </c>
      <c r="L49" s="228">
        <v>2.2933333333333334</v>
      </c>
      <c r="M49" s="228">
        <v>3.09</v>
      </c>
      <c r="N49" s="228">
        <v>3.6766666666666672</v>
      </c>
      <c r="O49" s="228">
        <v>3.97</v>
      </c>
      <c r="P49" s="228">
        <v>4.0373333333333337</v>
      </c>
      <c r="Q49" s="228">
        <v>3.8959999999999995</v>
      </c>
      <c r="R49" s="228">
        <v>3.78</v>
      </c>
      <c r="U49" s="228">
        <v>2.4</v>
      </c>
    </row>
    <row r="50" spans="1:21">
      <c r="B50" t="s">
        <v>1631</v>
      </c>
      <c r="C50" t="s">
        <v>1668</v>
      </c>
      <c r="D50" s="167">
        <v>1.7999999999999999E-2</v>
      </c>
      <c r="E50" s="167">
        <f>D50</f>
        <v>1.7999999999999999E-2</v>
      </c>
      <c r="F50" s="167">
        <f t="shared" ref="F50:R50" si="20">E50</f>
        <v>1.7999999999999999E-2</v>
      </c>
      <c r="G50" s="167">
        <f t="shared" si="20"/>
        <v>1.7999999999999999E-2</v>
      </c>
      <c r="H50" s="167">
        <f t="shared" si="20"/>
        <v>1.7999999999999999E-2</v>
      </c>
      <c r="I50" s="167">
        <f t="shared" si="20"/>
        <v>1.7999999999999999E-2</v>
      </c>
      <c r="J50" s="167">
        <f t="shared" si="20"/>
        <v>1.7999999999999999E-2</v>
      </c>
      <c r="K50" s="167">
        <f t="shared" si="20"/>
        <v>1.7999999999999999E-2</v>
      </c>
      <c r="L50" s="167">
        <f t="shared" si="20"/>
        <v>1.7999999999999999E-2</v>
      </c>
      <c r="M50" s="167">
        <f t="shared" si="20"/>
        <v>1.7999999999999999E-2</v>
      </c>
      <c r="N50" s="167">
        <f t="shared" si="20"/>
        <v>1.7999999999999999E-2</v>
      </c>
      <c r="O50" s="167">
        <f t="shared" si="20"/>
        <v>1.7999999999999999E-2</v>
      </c>
      <c r="P50" s="167">
        <f t="shared" si="20"/>
        <v>1.7999999999999999E-2</v>
      </c>
      <c r="Q50" s="167">
        <f t="shared" si="20"/>
        <v>1.7999999999999999E-2</v>
      </c>
      <c r="R50" s="167">
        <f t="shared" si="20"/>
        <v>1.7999999999999999E-2</v>
      </c>
      <c r="S50" s="167">
        <f t="shared" ref="S50" si="21">R50</f>
        <v>1.7999999999999999E-2</v>
      </c>
      <c r="T50" s="167">
        <f t="shared" ref="T50" si="22">S50</f>
        <v>1.7999999999999999E-2</v>
      </c>
      <c r="U50" s="167">
        <f>T50</f>
        <v>1.7999999999999999E-2</v>
      </c>
    </row>
    <row r="51" spans="1:21">
      <c r="B51" t="s">
        <v>1632</v>
      </c>
      <c r="C51" t="s">
        <v>1668</v>
      </c>
      <c r="D51" s="167">
        <v>1.2999999999999999E-2</v>
      </c>
      <c r="E51" s="167">
        <v>1.2999999999999999E-2</v>
      </c>
      <c r="F51" s="167">
        <v>1.2999999999999999E-2</v>
      </c>
      <c r="G51" s="167">
        <v>1.2999999999999999E-2</v>
      </c>
      <c r="H51" s="167">
        <v>1.2999999999999999E-2</v>
      </c>
      <c r="I51" s="167">
        <v>1.2999999999999999E-2</v>
      </c>
      <c r="J51" s="167">
        <v>1.2999999999999999E-2</v>
      </c>
      <c r="K51" s="167">
        <v>1.2999999999999999E-2</v>
      </c>
      <c r="L51" s="167">
        <v>1.2999999999999999E-2</v>
      </c>
      <c r="M51" s="167">
        <v>1.2999999999999999E-2</v>
      </c>
      <c r="N51" s="167">
        <v>1.2999999999999999E-2</v>
      </c>
      <c r="O51" s="167">
        <v>1.2999999999999999E-2</v>
      </c>
      <c r="P51" s="167">
        <v>1.2999999999999999E-2</v>
      </c>
      <c r="Q51" s="167">
        <v>1.2999999999999999E-2</v>
      </c>
      <c r="R51" s="167">
        <v>1.2999999999999999E-2</v>
      </c>
      <c r="S51" s="167"/>
      <c r="T51" s="167"/>
      <c r="U51" s="167">
        <v>1.2999999999999999E-2</v>
      </c>
    </row>
    <row r="52" spans="1:21">
      <c r="B52" t="s">
        <v>1633</v>
      </c>
      <c r="C52" t="s">
        <v>1668</v>
      </c>
      <c r="D52" s="167">
        <v>0</v>
      </c>
      <c r="E52" s="167">
        <v>0</v>
      </c>
      <c r="F52" s="167">
        <v>0</v>
      </c>
      <c r="G52" s="167">
        <v>0</v>
      </c>
      <c r="H52" s="167">
        <v>0</v>
      </c>
      <c r="I52" s="167">
        <v>0</v>
      </c>
      <c r="J52" s="167">
        <v>0</v>
      </c>
      <c r="K52" s="167">
        <v>0</v>
      </c>
      <c r="L52" s="167">
        <v>0</v>
      </c>
      <c r="M52" s="167">
        <v>0</v>
      </c>
      <c r="N52" s="167">
        <v>0</v>
      </c>
      <c r="O52" s="167">
        <v>0</v>
      </c>
      <c r="P52" s="167">
        <v>0</v>
      </c>
      <c r="Q52" s="167">
        <v>0</v>
      </c>
      <c r="R52" s="167">
        <v>0</v>
      </c>
      <c r="S52" s="167"/>
      <c r="T52" s="167"/>
      <c r="U52" s="167">
        <v>0</v>
      </c>
    </row>
    <row r="53" spans="1:21">
      <c r="B53" t="s">
        <v>1634</v>
      </c>
      <c r="C53" t="s">
        <v>1668</v>
      </c>
      <c r="D53" s="167">
        <v>2.5000000000000001E-4</v>
      </c>
      <c r="E53" s="167">
        <v>2.5000000000000001E-4</v>
      </c>
      <c r="F53" s="167">
        <v>2.5000000000000001E-4</v>
      </c>
      <c r="G53" s="167">
        <v>2.5000000000000001E-4</v>
      </c>
      <c r="H53" s="167">
        <v>2.5000000000000001E-4</v>
      </c>
      <c r="I53" s="167">
        <v>2.5000000000000001E-4</v>
      </c>
      <c r="J53" s="167">
        <v>2.5000000000000001E-4</v>
      </c>
      <c r="K53" s="167">
        <v>2.5000000000000001E-4</v>
      </c>
      <c r="L53" s="167">
        <v>2.5000000000000001E-4</v>
      </c>
      <c r="M53" s="167">
        <v>2.5000000000000001E-4</v>
      </c>
      <c r="N53" s="167">
        <v>2.5000000000000001E-4</v>
      </c>
      <c r="O53" s="167">
        <v>2.5000000000000001E-4</v>
      </c>
      <c r="P53" s="167">
        <v>2.5000000000000001E-4</v>
      </c>
      <c r="Q53" s="167">
        <v>2.5000000000000001E-4</v>
      </c>
      <c r="R53" s="167">
        <v>2.5000000000000001E-4</v>
      </c>
      <c r="S53" s="167"/>
      <c r="T53" s="167"/>
      <c r="U53" s="167">
        <v>2.5000000000000001E-4</v>
      </c>
    </row>
    <row r="54" spans="1:21">
      <c r="B54" t="s">
        <v>1637</v>
      </c>
      <c r="C54" t="s">
        <v>1668</v>
      </c>
      <c r="D54">
        <v>6</v>
      </c>
      <c r="E54">
        <v>6</v>
      </c>
      <c r="F54">
        <v>6</v>
      </c>
      <c r="G54">
        <v>6</v>
      </c>
      <c r="H54">
        <v>6</v>
      </c>
      <c r="I54">
        <v>6</v>
      </c>
      <c r="J54">
        <v>6</v>
      </c>
      <c r="K54">
        <v>6</v>
      </c>
      <c r="L54">
        <v>6</v>
      </c>
      <c r="M54">
        <v>6</v>
      </c>
      <c r="N54">
        <v>6</v>
      </c>
      <c r="O54">
        <v>6</v>
      </c>
      <c r="P54">
        <v>6</v>
      </c>
      <c r="Q54">
        <v>6</v>
      </c>
      <c r="R54">
        <v>6</v>
      </c>
      <c r="U54">
        <v>6</v>
      </c>
    </row>
    <row r="55" spans="1:21">
      <c r="A55" s="1" t="s">
        <v>1639</v>
      </c>
      <c r="D55" s="219">
        <f>D47*D53</f>
        <v>0.70350000000000001</v>
      </c>
      <c r="E55" s="219">
        <f t="shared" ref="E55:R55" si="23">E47*E53</f>
        <v>0.72572499999999995</v>
      </c>
      <c r="F55" s="219">
        <f t="shared" si="23"/>
        <v>0.74759999999999993</v>
      </c>
      <c r="G55" s="219">
        <f t="shared" si="23"/>
        <v>0.76964999999999995</v>
      </c>
      <c r="H55" s="219">
        <f t="shared" si="23"/>
        <v>0.80727499999999996</v>
      </c>
      <c r="I55" s="219">
        <f t="shared" si="23"/>
        <v>0.84665000000000001</v>
      </c>
      <c r="J55" s="219">
        <f t="shared" si="23"/>
        <v>0.83894999999999997</v>
      </c>
      <c r="K55" s="219">
        <f t="shared" si="23"/>
        <v>0.84140000000000004</v>
      </c>
      <c r="L55" s="219">
        <f t="shared" si="23"/>
        <v>0.86187500000000006</v>
      </c>
      <c r="M55" s="219">
        <f t="shared" si="23"/>
        <v>0.88619999999999999</v>
      </c>
      <c r="N55" s="219">
        <f t="shared" si="23"/>
        <v>0.83684999999999987</v>
      </c>
      <c r="O55" s="219">
        <f t="shared" si="23"/>
        <v>0.82092500000000002</v>
      </c>
      <c r="P55" s="219">
        <f t="shared" si="23"/>
        <v>0.83719999999999994</v>
      </c>
      <c r="Q55" s="219">
        <f t="shared" si="23"/>
        <v>0.85399999999999998</v>
      </c>
      <c r="R55" s="219">
        <f t="shared" si="23"/>
        <v>0.80079999999999996</v>
      </c>
      <c r="S55" s="219"/>
      <c r="T55" s="219"/>
      <c r="U55" s="219">
        <f>U47*U53</f>
        <v>0.81130000000000002</v>
      </c>
    </row>
    <row r="56" spans="1:21">
      <c r="A56" s="1" t="s">
        <v>1640</v>
      </c>
      <c r="D56" s="220">
        <f>D47 * (D49/100 + D50) * D54</f>
        <v>218.36639999999989</v>
      </c>
      <c r="E56" s="220">
        <f t="shared" ref="E56:R56" si="24">E47 * (E49/100 + E50) * E54</f>
        <v>222.36213999999995</v>
      </c>
      <c r="F56" s="220">
        <f t="shared" si="24"/>
        <v>230.26079999999993</v>
      </c>
      <c r="G56" s="220">
        <f t="shared" si="24"/>
        <v>235.82075999999995</v>
      </c>
      <c r="H56" s="220">
        <f t="shared" si="24"/>
        <v>244.76577999999995</v>
      </c>
      <c r="I56" s="220">
        <f t="shared" si="24"/>
        <v>268.89603999999997</v>
      </c>
      <c r="J56" s="220">
        <f t="shared" si="24"/>
        <v>342.96275999999989</v>
      </c>
      <c r="K56" s="220">
        <f t="shared" si="24"/>
        <v>559.36271999999997</v>
      </c>
      <c r="L56" s="220">
        <f t="shared" si="24"/>
        <v>846.70600000000013</v>
      </c>
      <c r="M56" s="220">
        <f t="shared" si="24"/>
        <v>1040.04432</v>
      </c>
      <c r="N56" s="220">
        <f t="shared" si="24"/>
        <v>1099.9556400000001</v>
      </c>
      <c r="O56" s="220">
        <f t="shared" si="24"/>
        <v>1136.8169400000002</v>
      </c>
      <c r="P56" s="220">
        <f t="shared" si="24"/>
        <v>1172.8837119999998</v>
      </c>
      <c r="Q56" s="220">
        <f t="shared" si="24"/>
        <v>1167.4521599999998</v>
      </c>
      <c r="R56" s="220">
        <f t="shared" si="24"/>
        <v>1072.43136</v>
      </c>
      <c r="S56" s="220"/>
      <c r="T56" s="220"/>
      <c r="U56" s="220">
        <f t="shared" ref="U56" si="25">U47 * (U49/100 + U50) * U54</f>
        <v>817.79039999999986</v>
      </c>
    </row>
    <row r="63" spans="1:21">
      <c r="A63" s="1" t="s">
        <v>1647</v>
      </c>
    </row>
    <row r="64" spans="1:21">
      <c r="A64" t="s">
        <v>1648</v>
      </c>
    </row>
  </sheetData>
  <phoneticPr fontId="17" type="noConversion"/>
  <hyperlinks>
    <hyperlink ref="C19" location="Inflation_Renditeentwicklung!A1" display="Source" xr:uid="{27FE6289-6D6A-42F5-82A2-19CD45E06AD5}"/>
    <hyperlink ref="C48" location="Inflation_Renditeentwicklung!A1" display="Source" xr:uid="{450BBD3D-E087-49B3-8D93-B515D33975F6}"/>
    <hyperlink ref="C49" location="'Swap Rates'!A1" display="Source" xr:uid="{8267A2A9-3DEA-4C97-A4A7-5CA615B4035D}"/>
    <hyperlink ref="C39" location="Baukosten_Wohngebäude!A1" display="Source" xr:uid="{72881297-23F4-45E5-BC4A-9D413000F512}"/>
    <hyperlink ref="C41" location="Baukosten_Wohngebäude!A1" display="Source" xr:uid="{635C5DA6-348D-4473-A4A6-B949DE13316B}"/>
    <hyperlink ref="C40" location="Baulandpreise!A1" display="Source" xr:uid="{ED534567-7EC6-461F-B142-B06CE50A8172}"/>
  </hyperlink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3F22-3D23-491E-8882-9CF26B35DE91}">
  <dimension ref="A1:T88"/>
  <sheetViews>
    <sheetView zoomScale="51" zoomScaleNormal="55" workbookViewId="0">
      <selection activeCell="E85" sqref="E85:G85"/>
    </sheetView>
  </sheetViews>
  <sheetFormatPr baseColWidth="10" defaultRowHeight="14.5"/>
  <cols>
    <col min="1" max="1" width="27" customWidth="1"/>
    <col min="2" max="2" width="33" customWidth="1"/>
    <col min="3" max="3" width="9.1796875" customWidth="1"/>
    <col min="4" max="4" width="14.453125" bestFit="1" customWidth="1"/>
    <col min="5" max="10" width="12.81640625" bestFit="1" customWidth="1"/>
    <col min="11" max="18" width="12.26953125" bestFit="1" customWidth="1"/>
  </cols>
  <sheetData>
    <row r="1" spans="1:20">
      <c r="A1" s="63" t="s">
        <v>1542</v>
      </c>
      <c r="B1" s="57"/>
      <c r="C1" s="57"/>
      <c r="D1" s="57"/>
      <c r="E1" s="57"/>
      <c r="F1" s="73" t="s">
        <v>1309</v>
      </c>
      <c r="G1" s="57"/>
      <c r="H1" s="67" t="s">
        <v>1635</v>
      </c>
      <c r="I1" s="57"/>
      <c r="J1" s="57"/>
      <c r="K1" s="57"/>
      <c r="L1" s="58"/>
    </row>
    <row r="2" spans="1:20">
      <c r="A2" t="s">
        <v>1543</v>
      </c>
      <c r="B2" s="47"/>
      <c r="C2" s="47"/>
      <c r="D2" s="47"/>
      <c r="E2" s="47"/>
      <c r="F2" s="48"/>
      <c r="G2" s="47"/>
      <c r="H2" s="47" t="s">
        <v>1636</v>
      </c>
      <c r="I2" s="47"/>
      <c r="J2" s="47"/>
      <c r="K2" s="47"/>
      <c r="L2" s="53"/>
    </row>
    <row r="3" spans="1:20">
      <c r="A3" t="s">
        <v>1544</v>
      </c>
      <c r="B3" s="47"/>
      <c r="C3" s="47"/>
      <c r="D3" s="47"/>
      <c r="E3" s="47"/>
      <c r="F3" s="47"/>
      <c r="G3" s="47"/>
      <c r="H3" s="47" t="s">
        <v>1676</v>
      </c>
      <c r="I3" s="47"/>
      <c r="J3" s="47"/>
      <c r="K3" s="47"/>
      <c r="L3" s="53"/>
    </row>
    <row r="4" spans="1:20">
      <c r="A4" s="62" t="s">
        <v>1559</v>
      </c>
      <c r="B4" s="54"/>
      <c r="C4" s="54"/>
      <c r="D4" s="54"/>
      <c r="E4" s="54"/>
      <c r="F4" s="54"/>
      <c r="G4" s="54"/>
      <c r="H4" s="54" t="s">
        <v>1686</v>
      </c>
      <c r="I4" s="54"/>
      <c r="J4" s="54"/>
      <c r="K4" s="54"/>
      <c r="L4" s="55"/>
    </row>
    <row r="6" spans="1:20">
      <c r="A6" s="1" t="s">
        <v>1643</v>
      </c>
      <c r="C6" s="1" t="s">
        <v>1666</v>
      </c>
      <c r="D6" s="1" t="s">
        <v>273</v>
      </c>
      <c r="E6" s="1" t="s">
        <v>272</v>
      </c>
      <c r="F6" s="1" t="s">
        <v>271</v>
      </c>
      <c r="G6" s="1" t="s">
        <v>270</v>
      </c>
      <c r="H6" s="1" t="s">
        <v>269</v>
      </c>
      <c r="I6" s="1" t="s">
        <v>268</v>
      </c>
      <c r="J6" s="1" t="s">
        <v>267</v>
      </c>
      <c r="K6" s="1" t="s">
        <v>266</v>
      </c>
      <c r="L6" s="1" t="s">
        <v>265</v>
      </c>
      <c r="M6" s="1" t="s">
        <v>694</v>
      </c>
      <c r="N6" s="1" t="s">
        <v>777</v>
      </c>
      <c r="O6" s="1" t="s">
        <v>788</v>
      </c>
      <c r="P6" s="1" t="s">
        <v>1538</v>
      </c>
      <c r="Q6" s="1" t="s">
        <v>1593</v>
      </c>
      <c r="R6" s="1" t="s">
        <v>1594</v>
      </c>
      <c r="S6" s="1" t="s">
        <v>1618</v>
      </c>
      <c r="T6" s="1" t="s">
        <v>1619</v>
      </c>
    </row>
    <row r="7" spans="1:20">
      <c r="A7" s="1"/>
      <c r="B7" s="219" t="s">
        <v>1714</v>
      </c>
      <c r="C7" s="1"/>
      <c r="D7" s="230">
        <f>(D27-(D51+D56))/(D51+D56)</f>
        <v>0.35049095360571469</v>
      </c>
      <c r="E7" s="230">
        <f t="shared" ref="E7:R7" si="0">(E27-(E51+E56))/(E51+E56)</f>
        <v>0.44672526534893209</v>
      </c>
      <c r="F7" s="230">
        <f t="shared" si="0"/>
        <v>0.54196992515665388</v>
      </c>
      <c r="G7" s="230">
        <f t="shared" si="0"/>
        <v>0.5848228694781995</v>
      </c>
      <c r="H7" s="230">
        <f t="shared" si="0"/>
        <v>0.66941432003455825</v>
      </c>
      <c r="I7" s="230">
        <f t="shared" si="0"/>
        <v>0.68376829236103387</v>
      </c>
      <c r="J7" s="230">
        <f t="shared" si="0"/>
        <v>0.83412205254762362</v>
      </c>
      <c r="K7" s="230">
        <f t="shared" si="0"/>
        <v>0.66345719175793616</v>
      </c>
      <c r="L7" s="230">
        <f t="shared" si="0"/>
        <v>0.55030995464302235</v>
      </c>
      <c r="M7" s="230">
        <f t="shared" si="0"/>
        <v>0.54478445146040377</v>
      </c>
      <c r="N7" s="230">
        <f t="shared" si="0"/>
        <v>0.47436927750906277</v>
      </c>
      <c r="O7" s="230">
        <f t="shared" si="0"/>
        <v>0.39312385560587282</v>
      </c>
      <c r="P7" s="230">
        <f t="shared" si="0"/>
        <v>0.47353533845890522</v>
      </c>
      <c r="Q7" s="230">
        <f t="shared" si="0"/>
        <v>0.5467670330443033</v>
      </c>
      <c r="R7" s="230">
        <f t="shared" si="0"/>
        <v>0.52954697448224197</v>
      </c>
      <c r="S7" s="230"/>
      <c r="T7" s="230"/>
    </row>
    <row r="8" spans="1:20">
      <c r="A8" s="1"/>
      <c r="B8" s="219" t="s">
        <v>1709</v>
      </c>
      <c r="C8" s="1"/>
      <c r="D8" s="230">
        <f>(D27-(D51+D52))/(D51+D52)</f>
        <v>8.2397952083630183E-2</v>
      </c>
      <c r="E8" s="230">
        <f t="shared" ref="E8:R8" si="1">(E27-(E51+E52))/(E51+E52)</f>
        <v>0.15467076668632829</v>
      </c>
      <c r="F8" s="230">
        <f t="shared" si="1"/>
        <v>0.22592134979872841</v>
      </c>
      <c r="G8" s="230">
        <f t="shared" si="1"/>
        <v>0.25499356013382724</v>
      </c>
      <c r="H8" s="230">
        <f t="shared" si="1"/>
        <v>0.31044415279297377</v>
      </c>
      <c r="I8" s="230">
        <f t="shared" si="1"/>
        <v>0.31143667160324884</v>
      </c>
      <c r="J8" s="230">
        <f t="shared" si="1"/>
        <v>0.41740309640632595</v>
      </c>
      <c r="K8" s="230">
        <f t="shared" si="1"/>
        <v>0.29887271454628977</v>
      </c>
      <c r="L8" s="230">
        <f t="shared" si="1"/>
        <v>0.21177362402163435</v>
      </c>
      <c r="M8" s="230">
        <f t="shared" si="1"/>
        <v>0.20899432445109248</v>
      </c>
      <c r="N8" s="230">
        <f t="shared" si="1"/>
        <v>0.16095580316279304</v>
      </c>
      <c r="O8" s="230">
        <f t="shared" si="1"/>
        <v>0.10706577453716509</v>
      </c>
      <c r="P8" s="230">
        <f t="shared" si="1"/>
        <v>0.16459271772832942</v>
      </c>
      <c r="Q8" s="230">
        <f t="shared" si="1"/>
        <v>0.21922937179391128</v>
      </c>
      <c r="R8" s="230">
        <f t="shared" si="1"/>
        <v>0.21051910430233958</v>
      </c>
      <c r="S8" s="1"/>
      <c r="T8" s="1"/>
    </row>
    <row r="9" spans="1:20">
      <c r="A9" s="1"/>
      <c r="B9" s="219" t="s">
        <v>1710</v>
      </c>
      <c r="C9" s="1"/>
      <c r="D9" s="230"/>
      <c r="E9" s="230">
        <f>(E27-(E51+E53))/(E51+E53)</f>
        <v>0.13612025414806342</v>
      </c>
      <c r="F9" s="230">
        <f t="shared" ref="F9:R9" si="2">(F27-(F51+F53))/(F51+F53)</f>
        <v>0.18657916933717519</v>
      </c>
      <c r="G9" s="230">
        <f t="shared" si="2"/>
        <v>0.19466411037772469</v>
      </c>
      <c r="H9" s="230">
        <f t="shared" si="2"/>
        <v>0.22520910545207498</v>
      </c>
      <c r="I9" s="230">
        <f t="shared" si="2"/>
        <v>0.22387793864125929</v>
      </c>
      <c r="J9" s="230">
        <f t="shared" si="2"/>
        <v>0.3203482376031257</v>
      </c>
      <c r="K9" s="230">
        <f t="shared" si="2"/>
        <v>0.21286955476701519</v>
      </c>
      <c r="L9" s="230">
        <f t="shared" si="2"/>
        <v>0.13181316883204564</v>
      </c>
      <c r="M9" s="230">
        <f t="shared" si="2"/>
        <v>0.12955745381099865</v>
      </c>
      <c r="N9" s="230">
        <f t="shared" si="2"/>
        <v>8.6249901888914224E-2</v>
      </c>
      <c r="O9" s="230">
        <f t="shared" si="2"/>
        <v>3.8102407332439726E-2</v>
      </c>
      <c r="P9" s="230">
        <f t="shared" si="2"/>
        <v>9.0614748514270579E-2</v>
      </c>
      <c r="Q9" s="230">
        <f t="shared" si="2"/>
        <v>0.14105630000964625</v>
      </c>
      <c r="R9" s="230">
        <f t="shared" si="2"/>
        <v>0.13399624489658959</v>
      </c>
      <c r="S9" s="1"/>
      <c r="T9" s="1"/>
    </row>
    <row r="10" spans="1:20">
      <c r="A10" s="1"/>
      <c r="B10" s="219" t="s">
        <v>1711</v>
      </c>
      <c r="C10" s="1"/>
      <c r="D10" s="230"/>
      <c r="E10" s="230"/>
      <c r="F10" s="230"/>
      <c r="G10" s="230"/>
      <c r="H10" s="230">
        <f>(H27-(H51+H54))/(H51+H54)</f>
        <v>0.22520910545207498</v>
      </c>
      <c r="I10" s="230">
        <f t="shared" ref="I10:R10" si="3">(I27-(I51+I54))/(I51+I54)</f>
        <v>0.19877547175308019</v>
      </c>
      <c r="J10" s="230">
        <f t="shared" si="3"/>
        <v>0.39917079674124889</v>
      </c>
      <c r="K10" s="230">
        <f t="shared" si="3"/>
        <v>0.25206031824178654</v>
      </c>
      <c r="L10" s="230">
        <f t="shared" si="3"/>
        <v>0.18142261722490707</v>
      </c>
      <c r="M10" s="230">
        <f t="shared" si="3"/>
        <v>0.17884769206761766</v>
      </c>
      <c r="N10" s="230">
        <f t="shared" si="3"/>
        <v>0.13263010860374647</v>
      </c>
      <c r="O10" s="230">
        <f t="shared" si="3"/>
        <v>8.095303766749215E-2</v>
      </c>
      <c r="P10" s="230">
        <f t="shared" si="3"/>
        <v>0.13655839307464296</v>
      </c>
      <c r="Q10" s="230">
        <f t="shared" si="3"/>
        <v>0.18959361412235601</v>
      </c>
      <c r="R10" s="230">
        <f t="shared" si="3"/>
        <v>0.18152629683336441</v>
      </c>
      <c r="S10" s="1"/>
      <c r="T10" s="1"/>
    </row>
    <row r="11" spans="1:20">
      <c r="A11" s="1"/>
      <c r="B11" s="219" t="s">
        <v>1712</v>
      </c>
      <c r="C11" s="1"/>
      <c r="D11" s="230"/>
      <c r="E11" s="230"/>
      <c r="F11" s="230"/>
      <c r="G11" s="230"/>
      <c r="H11" s="230"/>
      <c r="I11" s="230"/>
      <c r="J11" s="230"/>
      <c r="K11" s="230"/>
      <c r="L11" s="230"/>
      <c r="M11" s="230">
        <f>(M27-(M51+M55))/(M51+M55)</f>
        <v>0.15649852567344433</v>
      </c>
      <c r="N11" s="230">
        <f t="shared" ref="N11:R11" si="4">(N27-(N51+N55))/(N51+N55)</f>
        <v>0.19188107273814436</v>
      </c>
      <c r="O11" s="230">
        <f t="shared" si="4"/>
        <v>0.111765764290743</v>
      </c>
      <c r="P11" s="230">
        <f t="shared" si="4"/>
        <v>0.1813476983220503</v>
      </c>
      <c r="Q11" s="230">
        <f t="shared" si="4"/>
        <v>0.23694827330423027</v>
      </c>
      <c r="R11" s="230">
        <f t="shared" si="4"/>
        <v>0.22784348563774451</v>
      </c>
      <c r="S11" s="1"/>
      <c r="T11" s="1"/>
    </row>
    <row r="12" spans="1:20">
      <c r="A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>
      <c r="A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>
      <c r="J14">
        <v>14.95</v>
      </c>
      <c r="K14">
        <v>16.77</v>
      </c>
      <c r="L14">
        <v>17.600000000000001</v>
      </c>
      <c r="M14">
        <v>18.600000000000001</v>
      </c>
      <c r="N14">
        <v>18.62</v>
      </c>
      <c r="O14">
        <v>20.5</v>
      </c>
      <c r="P14">
        <v>20.2</v>
      </c>
      <c r="Q14">
        <v>20.399999999999999</v>
      </c>
      <c r="R14">
        <v>19.11</v>
      </c>
    </row>
    <row r="15" spans="1:20">
      <c r="B15" s="219" t="s">
        <v>1649</v>
      </c>
      <c r="C15" s="219"/>
      <c r="D15" s="226">
        <f>D23/D51</f>
        <v>7.2201151300496605E-2</v>
      </c>
      <c r="E15" s="226">
        <f t="shared" ref="E15:R15" si="5">E23/E51</f>
        <v>7.5117040710155583E-2</v>
      </c>
      <c r="F15" s="226">
        <f t="shared" si="5"/>
        <v>7.7755825618122498E-2</v>
      </c>
      <c r="G15" s="226">
        <f t="shared" si="5"/>
        <v>7.7928306293177887E-2</v>
      </c>
      <c r="H15" s="226">
        <f t="shared" si="5"/>
        <v>7.9541515779283312E-2</v>
      </c>
      <c r="I15" s="226">
        <f>I23/I51</f>
        <v>7.8546667956456637E-2</v>
      </c>
      <c r="J15" s="226">
        <f t="shared" si="5"/>
        <v>9.2496100629525263E-2</v>
      </c>
      <c r="K15" s="226">
        <f t="shared" si="5"/>
        <v>8.7429980844692556E-2</v>
      </c>
      <c r="L15" s="226">
        <f t="shared" si="5"/>
        <v>8.7613577049649102E-2</v>
      </c>
      <c r="M15" s="226">
        <f t="shared" si="5"/>
        <v>8.8505547171426835E-2</v>
      </c>
      <c r="N15" s="226">
        <f t="shared" si="5"/>
        <v>9.5472322550931452E-2</v>
      </c>
      <c r="O15" s="226">
        <f t="shared" si="5"/>
        <v>9.2720575939632649E-2</v>
      </c>
      <c r="P15" s="226">
        <f t="shared" si="5"/>
        <v>0.10043368150254825</v>
      </c>
      <c r="Q15" s="226">
        <f t="shared" si="5"/>
        <v>0.10333913155665034</v>
      </c>
      <c r="R15" s="226">
        <f t="shared" si="5"/>
        <v>0.10747291216959319</v>
      </c>
      <c r="S15" s="226"/>
      <c r="T15" s="226"/>
    </row>
    <row r="16" spans="1:20">
      <c r="B16" s="219" t="s">
        <v>1650</v>
      </c>
      <c r="C16" s="219"/>
      <c r="D16" s="230">
        <f>(D27-D51)/D51</f>
        <v>8.2397952083630183E-2</v>
      </c>
      <c r="E16" s="230">
        <f t="shared" ref="E16:Q16" si="6">(E27-E51)/E51</f>
        <v>0.13612025414806342</v>
      </c>
      <c r="F16" s="230">
        <f>(F27-F51)/F51</f>
        <v>0.18657916933717519</v>
      </c>
      <c r="G16" s="230">
        <f t="shared" si="6"/>
        <v>0.19466411037772469</v>
      </c>
      <c r="H16" s="230">
        <f t="shared" si="6"/>
        <v>0.22520910545207498</v>
      </c>
      <c r="I16" s="230">
        <f>(I27-I51)/I51</f>
        <v>0.19877547175308019</v>
      </c>
      <c r="J16" s="230">
        <f t="shared" si="6"/>
        <v>0.39917079674124889</v>
      </c>
      <c r="K16" s="230">
        <f t="shared" si="6"/>
        <v>0.25206031824178654</v>
      </c>
      <c r="L16" s="230">
        <f t="shared" si="6"/>
        <v>0.18142261722490707</v>
      </c>
      <c r="M16" s="230">
        <f t="shared" si="6"/>
        <v>0.15649852567344433</v>
      </c>
      <c r="N16" s="230">
        <f t="shared" si="6"/>
        <v>0.19188107273814436</v>
      </c>
      <c r="O16" s="230">
        <f t="shared" si="6"/>
        <v>0.111765764290743</v>
      </c>
      <c r="P16" s="230">
        <f t="shared" si="6"/>
        <v>0.1813476983220503</v>
      </c>
      <c r="Q16" s="230">
        <f t="shared" si="6"/>
        <v>0.21544440110028165</v>
      </c>
      <c r="R16" s="230">
        <f>(R27-R51)/R51</f>
        <v>0.28668982563963447</v>
      </c>
      <c r="S16" s="227"/>
      <c r="T16" s="227"/>
    </row>
    <row r="17" spans="1:20">
      <c r="B17" s="219" t="s">
        <v>1704</v>
      </c>
      <c r="C17" s="219"/>
      <c r="D17" s="227"/>
      <c r="E17" s="219"/>
      <c r="F17" s="219"/>
      <c r="G17" s="219"/>
      <c r="H17" s="219">
        <v>17.239999999999998</v>
      </c>
      <c r="I17" s="219">
        <v>18.350000000000001</v>
      </c>
      <c r="J17" s="219">
        <v>18.739999999999998</v>
      </c>
      <c r="K17" s="219">
        <v>21.2</v>
      </c>
      <c r="L17" s="219">
        <v>24.9</v>
      </c>
      <c r="M17" s="219">
        <v>27.5</v>
      </c>
      <c r="N17" s="219">
        <v>28.3</v>
      </c>
      <c r="O17" s="219">
        <v>29.6</v>
      </c>
      <c r="P17" s="219">
        <v>31.1</v>
      </c>
      <c r="Q17" s="219">
        <v>31.5</v>
      </c>
      <c r="R17" s="219">
        <v>28.8</v>
      </c>
      <c r="S17" s="219"/>
      <c r="T17" s="219"/>
    </row>
    <row r="18" spans="1:20">
      <c r="B18" s="219" t="s">
        <v>1715</v>
      </c>
      <c r="C18" s="219"/>
      <c r="D18" s="227"/>
      <c r="E18" s="219"/>
      <c r="F18" s="219"/>
      <c r="G18" s="219"/>
      <c r="H18" s="219">
        <v>15.6</v>
      </c>
      <c r="I18" s="219">
        <v>16.45</v>
      </c>
      <c r="J18" s="219">
        <v>16.78</v>
      </c>
      <c r="K18" s="219">
        <v>19.02</v>
      </c>
      <c r="L18" s="219">
        <v>22.3</v>
      </c>
      <c r="M18" s="219">
        <v>24.6</v>
      </c>
      <c r="N18" s="219">
        <v>25.3</v>
      </c>
      <c r="O18" s="219">
        <v>26.5</v>
      </c>
      <c r="P18" s="219">
        <v>27.8</v>
      </c>
      <c r="Q18" s="219">
        <v>28.2</v>
      </c>
      <c r="R18" s="219">
        <v>25.7</v>
      </c>
      <c r="S18" s="219"/>
      <c r="T18" s="219"/>
    </row>
    <row r="19" spans="1:20">
      <c r="A19" s="1" t="s">
        <v>1642</v>
      </c>
      <c r="D19" s="1" t="s">
        <v>273</v>
      </c>
      <c r="E19" s="1" t="s">
        <v>272</v>
      </c>
      <c r="F19" s="1" t="s">
        <v>271</v>
      </c>
      <c r="G19" s="1" t="s">
        <v>270</v>
      </c>
      <c r="H19" s="1" t="s">
        <v>269</v>
      </c>
      <c r="I19" s="1" t="s">
        <v>268</v>
      </c>
      <c r="J19" s="1" t="s">
        <v>267</v>
      </c>
      <c r="K19" s="1" t="s">
        <v>266</v>
      </c>
      <c r="L19" s="1" t="s">
        <v>265</v>
      </c>
      <c r="M19" s="1" t="s">
        <v>694</v>
      </c>
      <c r="N19" s="1" t="s">
        <v>777</v>
      </c>
      <c r="O19" s="1" t="s">
        <v>788</v>
      </c>
      <c r="P19" s="1" t="s">
        <v>1538</v>
      </c>
      <c r="Q19" s="1" t="s">
        <v>1593</v>
      </c>
      <c r="R19" s="1" t="s">
        <v>1594</v>
      </c>
      <c r="S19" s="1"/>
      <c r="T19" s="1"/>
    </row>
    <row r="20" spans="1:20">
      <c r="B20" t="s">
        <v>1677</v>
      </c>
      <c r="D20">
        <v>15.38</v>
      </c>
      <c r="E20">
        <v>15.99</v>
      </c>
      <c r="F20">
        <v>16.57</v>
      </c>
      <c r="G20">
        <v>16.63</v>
      </c>
      <c r="H20">
        <v>16.73</v>
      </c>
      <c r="I20">
        <v>16.43</v>
      </c>
      <c r="J20">
        <v>17.440000000000001</v>
      </c>
      <c r="K20">
        <v>17.5</v>
      </c>
      <c r="L20">
        <v>17.399999999999999</v>
      </c>
      <c r="M20">
        <v>18</v>
      </c>
      <c r="N20">
        <v>18.5</v>
      </c>
      <c r="O20">
        <v>19.010000000000002</v>
      </c>
      <c r="P20">
        <v>19.97</v>
      </c>
      <c r="Q20">
        <v>20.7</v>
      </c>
      <c r="R20">
        <v>20.5</v>
      </c>
    </row>
    <row r="21" spans="1:20">
      <c r="B21" t="s">
        <v>1678</v>
      </c>
      <c r="D21">
        <f>ROUND(D20*(1+D33)^D66, 2)</f>
        <v>20.61</v>
      </c>
      <c r="E21">
        <f t="shared" ref="E21:R21" si="7">ROUND(E20*(1+E33)^E66, 2)</f>
        <v>21.43</v>
      </c>
      <c r="F21">
        <f t="shared" si="7"/>
        <v>22.21</v>
      </c>
      <c r="G21">
        <f t="shared" si="7"/>
        <v>22.29</v>
      </c>
      <c r="H21">
        <f t="shared" si="7"/>
        <v>22.42</v>
      </c>
      <c r="I21">
        <f t="shared" si="7"/>
        <v>22.02</v>
      </c>
      <c r="J21">
        <f t="shared" si="7"/>
        <v>23.37</v>
      </c>
      <c r="K21">
        <f t="shared" si="7"/>
        <v>23.45</v>
      </c>
      <c r="L21">
        <f t="shared" si="7"/>
        <v>23.32</v>
      </c>
      <c r="M21">
        <f t="shared" si="7"/>
        <v>24.12</v>
      </c>
      <c r="N21">
        <f t="shared" si="7"/>
        <v>24.79</v>
      </c>
      <c r="O21">
        <f t="shared" si="7"/>
        <v>25.48</v>
      </c>
      <c r="P21">
        <f t="shared" si="7"/>
        <v>26.76</v>
      </c>
      <c r="Q21">
        <f t="shared" si="7"/>
        <v>27.74</v>
      </c>
      <c r="R21">
        <f t="shared" si="7"/>
        <v>27.47</v>
      </c>
    </row>
    <row r="22" spans="1:20">
      <c r="B22" s="219" t="s">
        <v>1702</v>
      </c>
      <c r="D22">
        <f>D20*12</f>
        <v>184.56</v>
      </c>
      <c r="E22">
        <f t="shared" ref="E22:R23" si="8">E20*12</f>
        <v>191.88</v>
      </c>
      <c r="F22">
        <f t="shared" si="8"/>
        <v>198.84</v>
      </c>
      <c r="G22">
        <f t="shared" si="8"/>
        <v>199.56</v>
      </c>
      <c r="H22">
        <f t="shared" si="8"/>
        <v>200.76</v>
      </c>
      <c r="I22">
        <f t="shared" si="8"/>
        <v>197.16</v>
      </c>
      <c r="J22">
        <f t="shared" si="8"/>
        <v>209.28000000000003</v>
      </c>
      <c r="K22">
        <f t="shared" si="8"/>
        <v>210</v>
      </c>
      <c r="L22">
        <f t="shared" si="8"/>
        <v>208.79999999999998</v>
      </c>
      <c r="M22">
        <f t="shared" si="8"/>
        <v>216</v>
      </c>
      <c r="N22">
        <f t="shared" si="8"/>
        <v>222</v>
      </c>
      <c r="O22">
        <f t="shared" si="8"/>
        <v>228.12</v>
      </c>
      <c r="P22">
        <f t="shared" si="8"/>
        <v>239.64</v>
      </c>
      <c r="Q22">
        <f t="shared" si="8"/>
        <v>248.39999999999998</v>
      </c>
      <c r="R22">
        <f t="shared" si="8"/>
        <v>246</v>
      </c>
    </row>
    <row r="23" spans="1:20">
      <c r="B23" s="219" t="s">
        <v>1679</v>
      </c>
      <c r="C23" s="219"/>
      <c r="D23" s="219">
        <f>D21*12</f>
        <v>247.32</v>
      </c>
      <c r="E23" s="219">
        <f t="shared" si="8"/>
        <v>257.15999999999997</v>
      </c>
      <c r="F23" s="219">
        <f t="shared" si="8"/>
        <v>266.52</v>
      </c>
      <c r="G23" s="219">
        <f t="shared" si="8"/>
        <v>267.48</v>
      </c>
      <c r="H23" s="219">
        <f t="shared" si="8"/>
        <v>269.04000000000002</v>
      </c>
      <c r="I23" s="219">
        <f t="shared" si="8"/>
        <v>264.24</v>
      </c>
      <c r="J23" s="219">
        <f t="shared" si="8"/>
        <v>280.44</v>
      </c>
      <c r="K23" s="219">
        <f t="shared" si="8"/>
        <v>281.39999999999998</v>
      </c>
      <c r="L23" s="219">
        <f t="shared" si="8"/>
        <v>279.84000000000003</v>
      </c>
      <c r="M23" s="219">
        <f t="shared" si="8"/>
        <v>289.44</v>
      </c>
      <c r="N23" s="219">
        <f t="shared" si="8"/>
        <v>297.48</v>
      </c>
      <c r="O23" s="219">
        <f t="shared" si="8"/>
        <v>305.76</v>
      </c>
      <c r="P23" s="219">
        <f t="shared" si="8"/>
        <v>321.12</v>
      </c>
      <c r="Q23" s="219">
        <f t="shared" si="8"/>
        <v>332.88</v>
      </c>
      <c r="R23" s="219">
        <f t="shared" si="8"/>
        <v>329.64</v>
      </c>
      <c r="S23" s="219"/>
      <c r="T23" s="219"/>
    </row>
    <row r="24" spans="1:20">
      <c r="B24" t="s">
        <v>1645</v>
      </c>
      <c r="D24" s="133">
        <v>0.1</v>
      </c>
      <c r="E24" s="133">
        <v>0.1</v>
      </c>
      <c r="F24" s="133">
        <v>0.1</v>
      </c>
      <c r="G24" s="133">
        <v>0.1</v>
      </c>
      <c r="H24" s="133">
        <v>0.1</v>
      </c>
      <c r="I24" s="133">
        <v>0.1</v>
      </c>
      <c r="J24" s="133">
        <v>0.1</v>
      </c>
      <c r="K24" s="133">
        <v>0.1</v>
      </c>
      <c r="L24" s="133">
        <v>0.1</v>
      </c>
      <c r="M24" s="133">
        <v>0.1</v>
      </c>
      <c r="N24" s="133">
        <v>0.1</v>
      </c>
      <c r="O24" s="133">
        <v>0.1</v>
      </c>
      <c r="P24" s="133">
        <v>0.1</v>
      </c>
      <c r="Q24" s="133">
        <v>0.1</v>
      </c>
      <c r="R24" s="133">
        <v>0.1</v>
      </c>
      <c r="S24" s="133"/>
      <c r="T24" s="133"/>
    </row>
    <row r="25" spans="1:20">
      <c r="B25" s="219" t="s">
        <v>1703</v>
      </c>
      <c r="C25" s="219"/>
      <c r="D25" s="219">
        <f>D22*(1 - D24)</f>
        <v>166.10400000000001</v>
      </c>
      <c r="E25" s="219">
        <f t="shared" ref="E25:R25" si="9">E22*(1 - E24)</f>
        <v>172.69200000000001</v>
      </c>
      <c r="F25" s="219">
        <f t="shared" si="9"/>
        <v>178.95600000000002</v>
      </c>
      <c r="G25" s="219">
        <f t="shared" si="9"/>
        <v>179.60400000000001</v>
      </c>
      <c r="H25" s="219">
        <f t="shared" si="9"/>
        <v>180.684</v>
      </c>
      <c r="I25" s="219">
        <f t="shared" si="9"/>
        <v>177.44399999999999</v>
      </c>
      <c r="J25" s="219">
        <f t="shared" si="9"/>
        <v>188.35200000000003</v>
      </c>
      <c r="K25" s="219">
        <f t="shared" si="9"/>
        <v>189</v>
      </c>
      <c r="L25" s="219">
        <f t="shared" si="9"/>
        <v>187.92</v>
      </c>
      <c r="M25" s="219">
        <f t="shared" si="9"/>
        <v>194.4</v>
      </c>
      <c r="N25" s="219">
        <f t="shared" si="9"/>
        <v>199.8</v>
      </c>
      <c r="O25" s="219">
        <f t="shared" si="9"/>
        <v>205.30800000000002</v>
      </c>
      <c r="P25" s="219">
        <f t="shared" si="9"/>
        <v>215.67599999999999</v>
      </c>
      <c r="Q25" s="219">
        <f t="shared" si="9"/>
        <v>223.55999999999997</v>
      </c>
      <c r="R25" s="219">
        <f t="shared" si="9"/>
        <v>221.4</v>
      </c>
      <c r="S25" s="219"/>
      <c r="T25" s="219"/>
    </row>
    <row r="26" spans="1:20">
      <c r="B26" t="s">
        <v>1680</v>
      </c>
      <c r="C26" s="85" t="s">
        <v>1666</v>
      </c>
      <c r="D26" s="167">
        <v>2.4799999999999999E-2</v>
      </c>
      <c r="E26" s="167">
        <v>2.4400000000000002E-2</v>
      </c>
      <c r="F26" s="167">
        <v>2.4E-2</v>
      </c>
      <c r="G26" s="167">
        <v>2.3800000000000002E-2</v>
      </c>
      <c r="H26" s="167">
        <v>2.3599999999999999E-2</v>
      </c>
      <c r="I26" s="167">
        <v>2.4E-2</v>
      </c>
      <c r="J26" s="167">
        <v>2.4400000000000002E-2</v>
      </c>
      <c r="K26" s="167">
        <v>2.69E-2</v>
      </c>
      <c r="L26" s="167">
        <v>2.98E-2</v>
      </c>
      <c r="M26" s="167">
        <v>3.1399999999999997E-2</v>
      </c>
      <c r="N26" s="167">
        <v>3.3799999999999997E-2</v>
      </c>
      <c r="O26" s="167">
        <v>3.5999999999999997E-2</v>
      </c>
      <c r="P26" s="167">
        <v>3.7100000000000001E-2</v>
      </c>
      <c r="Q26" s="167">
        <v>3.7100000000000001E-2</v>
      </c>
      <c r="R26" s="167">
        <v>3.61E-2</v>
      </c>
    </row>
    <row r="27" spans="1:20">
      <c r="B27" s="219" t="s">
        <v>1681</v>
      </c>
      <c r="C27" s="219"/>
      <c r="D27" s="227">
        <f>D25/(D26 + 0.02)</f>
        <v>3707.6785714285716</v>
      </c>
      <c r="E27" s="227">
        <f t="shared" ref="E27:R27" si="10">E25/(E26 + 0.02)</f>
        <v>3889.4594594594596</v>
      </c>
      <c r="F27" s="227">
        <f t="shared" si="10"/>
        <v>4067.1818181818189</v>
      </c>
      <c r="G27" s="227">
        <f t="shared" si="10"/>
        <v>4100.5479452054797</v>
      </c>
      <c r="H27" s="227">
        <f t="shared" si="10"/>
        <v>4144.1284403669724</v>
      </c>
      <c r="I27" s="227">
        <f t="shared" si="10"/>
        <v>4032.818181818182</v>
      </c>
      <c r="J27" s="227">
        <f t="shared" si="10"/>
        <v>4242.1621621621625</v>
      </c>
      <c r="K27" s="227">
        <f t="shared" si="10"/>
        <v>4029.8507462686571</v>
      </c>
      <c r="L27" s="227">
        <f t="shared" si="10"/>
        <v>3773.4939759036142</v>
      </c>
      <c r="M27" s="227">
        <f t="shared" si="10"/>
        <v>3782.1011673151752</v>
      </c>
      <c r="N27" s="227">
        <f t="shared" si="10"/>
        <v>3713.7546468401488</v>
      </c>
      <c r="O27" s="227">
        <f t="shared" si="10"/>
        <v>3666.2142857142867</v>
      </c>
      <c r="P27" s="227">
        <f t="shared" si="10"/>
        <v>3777.1628721541156</v>
      </c>
      <c r="Q27" s="227">
        <f t="shared" si="10"/>
        <v>3915.2364273204898</v>
      </c>
      <c r="R27" s="227">
        <f t="shared" si="10"/>
        <v>3946.5240641711234</v>
      </c>
      <c r="S27" s="227"/>
      <c r="T27" s="227"/>
    </row>
    <row r="28" spans="1:20">
      <c r="B28" s="219" t="s">
        <v>1682</v>
      </c>
      <c r="C28" s="219"/>
      <c r="D28" s="227"/>
      <c r="E28" s="227"/>
      <c r="F28" s="227"/>
      <c r="G28" s="227"/>
      <c r="H28" s="227"/>
      <c r="I28" s="227"/>
      <c r="J28" s="227"/>
      <c r="K28" s="227"/>
      <c r="L28" s="227"/>
      <c r="M28" s="227"/>
      <c r="N28" s="227"/>
      <c r="O28" s="227"/>
      <c r="P28" s="227"/>
      <c r="Q28" s="227"/>
      <c r="R28" s="227"/>
      <c r="S28" s="227"/>
      <c r="T28" s="227"/>
    </row>
    <row r="29" spans="1:20">
      <c r="B29" t="s">
        <v>1683</v>
      </c>
      <c r="C29" t="s">
        <v>1667</v>
      </c>
      <c r="D29">
        <v>7259</v>
      </c>
      <c r="E29">
        <v>7640</v>
      </c>
      <c r="F29">
        <v>7950</v>
      </c>
      <c r="G29">
        <v>8085</v>
      </c>
      <c r="H29">
        <v>8316</v>
      </c>
      <c r="I29">
        <v>8580</v>
      </c>
      <c r="J29">
        <v>8516</v>
      </c>
      <c r="K29">
        <v>8643</v>
      </c>
      <c r="L29">
        <v>8562</v>
      </c>
      <c r="M29">
        <v>8549</v>
      </c>
      <c r="N29">
        <v>8675</v>
      </c>
      <c r="O29">
        <v>8551</v>
      </c>
      <c r="P29">
        <v>8700</v>
      </c>
      <c r="Q29">
        <v>8610</v>
      </c>
      <c r="R29">
        <v>8630</v>
      </c>
    </row>
    <row r="30" spans="1:20">
      <c r="B30" t="s">
        <v>1684</v>
      </c>
    </row>
    <row r="31" spans="1:20">
      <c r="B31" t="s">
        <v>1646</v>
      </c>
      <c r="D31" s="133">
        <v>0.15</v>
      </c>
      <c r="E31" s="133">
        <v>0.15</v>
      </c>
      <c r="F31" s="133">
        <v>0.15</v>
      </c>
      <c r="G31" s="133">
        <v>0.15</v>
      </c>
      <c r="H31" s="133">
        <v>0.15</v>
      </c>
      <c r="I31" s="133">
        <v>0.15</v>
      </c>
      <c r="J31" s="133">
        <v>0.15</v>
      </c>
      <c r="K31" s="133">
        <v>0.15</v>
      </c>
      <c r="L31" s="133">
        <v>0.15</v>
      </c>
      <c r="M31" s="133">
        <v>0.15</v>
      </c>
      <c r="N31" s="133">
        <v>0.15</v>
      </c>
      <c r="O31" s="133">
        <v>0.15</v>
      </c>
      <c r="P31" s="133">
        <v>0.15</v>
      </c>
      <c r="Q31" s="133">
        <v>0.15</v>
      </c>
      <c r="R31" s="133">
        <v>0.15</v>
      </c>
      <c r="S31" s="133"/>
      <c r="T31" s="133"/>
    </row>
    <row r="32" spans="1:20"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</row>
    <row r="33" spans="1:20">
      <c r="A33" s="1" t="s">
        <v>1644</v>
      </c>
      <c r="B33" t="s">
        <v>1651</v>
      </c>
      <c r="D33" s="133">
        <v>0.05</v>
      </c>
      <c r="E33" s="133">
        <v>0.05</v>
      </c>
      <c r="F33" s="133">
        <v>0.05</v>
      </c>
      <c r="G33" s="133">
        <v>0.05</v>
      </c>
      <c r="H33" s="133">
        <v>0.05</v>
      </c>
      <c r="I33" s="133">
        <v>0.05</v>
      </c>
      <c r="J33" s="133">
        <v>0.05</v>
      </c>
      <c r="K33" s="133">
        <v>0.05</v>
      </c>
      <c r="L33" s="133">
        <v>0.05</v>
      </c>
      <c r="M33" s="133">
        <v>0.05</v>
      </c>
      <c r="N33" s="133">
        <v>0.05</v>
      </c>
      <c r="O33" s="133">
        <v>0.05</v>
      </c>
      <c r="P33" s="133">
        <v>0.05</v>
      </c>
      <c r="Q33" s="133">
        <v>0.05</v>
      </c>
      <c r="R33" s="133">
        <v>0.05</v>
      </c>
    </row>
    <row r="34" spans="1:20">
      <c r="B34" t="s">
        <v>1669</v>
      </c>
    </row>
    <row r="35" spans="1:20">
      <c r="B35" t="s">
        <v>1670</v>
      </c>
    </row>
    <row r="36" spans="1:20">
      <c r="D36">
        <v>2840</v>
      </c>
      <c r="E36">
        <v>2912</v>
      </c>
      <c r="F36">
        <v>2982</v>
      </c>
      <c r="G36">
        <v>3053</v>
      </c>
      <c r="H36">
        <v>3213</v>
      </c>
      <c r="I36">
        <v>3369</v>
      </c>
      <c r="J36">
        <v>3575</v>
      </c>
      <c r="K36">
        <v>3512</v>
      </c>
      <c r="L36">
        <v>3665</v>
      </c>
      <c r="M36">
        <v>3742</v>
      </c>
      <c r="N36">
        <v>3685</v>
      </c>
      <c r="O36">
        <v>3525</v>
      </c>
      <c r="P36">
        <v>3650</v>
      </c>
      <c r="Q36">
        <v>3690</v>
      </c>
      <c r="R36">
        <v>3589</v>
      </c>
    </row>
    <row r="37" spans="1:20">
      <c r="A37" s="1" t="s">
        <v>1641</v>
      </c>
      <c r="D37">
        <f t="shared" ref="D37:P37" si="11">E36/D36</f>
        <v>1.0253521126760563</v>
      </c>
      <c r="E37">
        <f t="shared" si="11"/>
        <v>1.0240384615384615</v>
      </c>
      <c r="F37">
        <f t="shared" si="11"/>
        <v>1.0238095238095237</v>
      </c>
      <c r="G37">
        <f t="shared" si="11"/>
        <v>1.052407468064199</v>
      </c>
      <c r="H37">
        <f t="shared" si="11"/>
        <v>1.0485527544351074</v>
      </c>
      <c r="I37">
        <f t="shared" si="11"/>
        <v>1.0611457405758384</v>
      </c>
      <c r="J37">
        <f t="shared" si="11"/>
        <v>0.98237762237762238</v>
      </c>
      <c r="K37">
        <f t="shared" si="11"/>
        <v>1.0435649202733486</v>
      </c>
      <c r="L37">
        <f t="shared" si="11"/>
        <v>1.0210095497953615</v>
      </c>
      <c r="M37">
        <f t="shared" si="11"/>
        <v>0.98476750400855162</v>
      </c>
      <c r="N37">
        <f t="shared" si="11"/>
        <v>0.95658073270013566</v>
      </c>
      <c r="O37">
        <f t="shared" si="11"/>
        <v>1.0354609929078014</v>
      </c>
      <c r="P37">
        <f t="shared" si="11"/>
        <v>1.010958904109589</v>
      </c>
      <c r="Q37">
        <f>R36/Q36</f>
        <v>0.97262872628726282</v>
      </c>
    </row>
    <row r="39" spans="1:20">
      <c r="A39" s="1" t="s">
        <v>1620</v>
      </c>
      <c r="D39" s="1" t="s">
        <v>273</v>
      </c>
      <c r="E39" s="1" t="s">
        <v>272</v>
      </c>
      <c r="F39" s="1" t="s">
        <v>271</v>
      </c>
      <c r="G39" s="1" t="s">
        <v>270</v>
      </c>
      <c r="H39" s="1" t="s">
        <v>269</v>
      </c>
      <c r="I39" s="1" t="s">
        <v>268</v>
      </c>
      <c r="J39" s="1" t="s">
        <v>267</v>
      </c>
      <c r="K39" s="1" t="s">
        <v>266</v>
      </c>
      <c r="L39" s="1" t="s">
        <v>265</v>
      </c>
      <c r="M39" s="1" t="s">
        <v>694</v>
      </c>
      <c r="N39" s="1" t="s">
        <v>777</v>
      </c>
      <c r="O39" s="1" t="s">
        <v>788</v>
      </c>
      <c r="P39" s="1" t="s">
        <v>1538</v>
      </c>
      <c r="Q39" s="1" t="s">
        <v>1593</v>
      </c>
      <c r="R39" s="1" t="s">
        <v>1594</v>
      </c>
      <c r="S39" s="1" t="s">
        <v>1618</v>
      </c>
      <c r="T39" s="1" t="s">
        <v>1619</v>
      </c>
    </row>
    <row r="40" spans="1:20">
      <c r="B40" t="s">
        <v>1621</v>
      </c>
      <c r="D40" s="219">
        <v>1180</v>
      </c>
      <c r="E40" s="219">
        <v>1235</v>
      </c>
      <c r="F40" s="219">
        <v>1290</v>
      </c>
      <c r="G40" s="219">
        <v>1345</v>
      </c>
      <c r="H40" s="219">
        <v>1400</v>
      </c>
      <c r="I40" s="219">
        <v>1469</v>
      </c>
      <c r="J40" s="219">
        <v>1219</v>
      </c>
      <c r="K40" s="219">
        <v>1296</v>
      </c>
      <c r="L40" s="219">
        <f>ROUND(H40*(1+L47),0)</f>
        <v>1260</v>
      </c>
      <c r="M40" s="219">
        <f t="shared" ref="M40:R40" si="12">ROUND(I40*(1+M47),0)</f>
        <v>1322</v>
      </c>
      <c r="N40" s="219">
        <f t="shared" si="12"/>
        <v>1097</v>
      </c>
      <c r="O40" s="219">
        <f t="shared" si="12"/>
        <v>1166</v>
      </c>
      <c r="P40" s="219">
        <f t="shared" si="12"/>
        <v>1134</v>
      </c>
      <c r="Q40" s="219">
        <f t="shared" si="12"/>
        <v>1190</v>
      </c>
      <c r="R40" s="219">
        <f t="shared" si="12"/>
        <v>987</v>
      </c>
      <c r="S40" s="219"/>
      <c r="T40" s="219"/>
    </row>
    <row r="41" spans="1:20">
      <c r="B41" t="s">
        <v>1622</v>
      </c>
      <c r="D41" s="219">
        <v>74</v>
      </c>
      <c r="E41" s="219">
        <v>76</v>
      </c>
      <c r="F41" s="219">
        <v>77</v>
      </c>
      <c r="G41" s="219">
        <v>79</v>
      </c>
      <c r="H41" s="219">
        <f>ROUND(D41*(1+H48),0)</f>
        <v>78</v>
      </c>
      <c r="I41" s="219">
        <f t="shared" ref="I41:Q41" si="13">ROUND(E41*(1+I48),0)</f>
        <v>83</v>
      </c>
      <c r="J41" s="219">
        <f t="shared" si="13"/>
        <v>84</v>
      </c>
      <c r="K41" s="219">
        <f t="shared" si="13"/>
        <v>82</v>
      </c>
      <c r="L41" s="219">
        <f t="shared" si="13"/>
        <v>86</v>
      </c>
      <c r="M41" s="219">
        <f t="shared" si="13"/>
        <v>86</v>
      </c>
      <c r="N41" s="219">
        <f t="shared" si="13"/>
        <v>87</v>
      </c>
      <c r="O41" s="219">
        <f t="shared" si="13"/>
        <v>86</v>
      </c>
      <c r="P41" s="219">
        <f t="shared" si="13"/>
        <v>88</v>
      </c>
      <c r="Q41" s="219">
        <f t="shared" si="13"/>
        <v>91</v>
      </c>
      <c r="R41" s="219">
        <f>ROUND(N41*(1+R48),0)</f>
        <v>90</v>
      </c>
      <c r="S41" s="219"/>
      <c r="T41" s="219"/>
    </row>
    <row r="42" spans="1:20">
      <c r="B42" t="s">
        <v>1623</v>
      </c>
      <c r="D42" s="219">
        <v>2503</v>
      </c>
      <c r="E42" s="219">
        <v>2566</v>
      </c>
      <c r="F42" s="219">
        <v>2629</v>
      </c>
      <c r="G42" s="219">
        <v>2692</v>
      </c>
      <c r="H42" s="219">
        <f t="shared" ref="H42:R42" si="14">ROUND(D42*(1+H46),0)</f>
        <v>2845</v>
      </c>
      <c r="I42" s="219">
        <f t="shared" si="14"/>
        <v>2980</v>
      </c>
      <c r="J42" s="219">
        <f t="shared" si="14"/>
        <v>3171</v>
      </c>
      <c r="K42" s="219">
        <f t="shared" si="14"/>
        <v>3116</v>
      </c>
      <c r="L42" s="219">
        <f t="shared" si="14"/>
        <v>3252</v>
      </c>
      <c r="M42" s="219">
        <f t="shared" si="14"/>
        <v>3323</v>
      </c>
      <c r="N42" s="219">
        <f t="shared" si="14"/>
        <v>3268</v>
      </c>
      <c r="O42" s="219">
        <f t="shared" si="14"/>
        <v>3119</v>
      </c>
      <c r="P42" s="219">
        <f t="shared" si="14"/>
        <v>3233</v>
      </c>
      <c r="Q42" s="219">
        <f t="shared" si="14"/>
        <v>3263</v>
      </c>
      <c r="R42" s="219">
        <f t="shared" si="14"/>
        <v>3170</v>
      </c>
      <c r="S42" s="219"/>
      <c r="T42" s="219"/>
    </row>
    <row r="43" spans="1:20">
      <c r="B43" t="s">
        <v>1624</v>
      </c>
      <c r="D43" s="219">
        <v>113</v>
      </c>
      <c r="E43" s="219">
        <v>116</v>
      </c>
      <c r="F43" s="219">
        <v>118</v>
      </c>
      <c r="G43" s="219">
        <v>121</v>
      </c>
      <c r="H43" s="219">
        <f>ROUND(D43*(1+H46),0)</f>
        <v>128</v>
      </c>
      <c r="I43" s="219">
        <f t="shared" ref="I43:R43" si="15">ROUND(E43*(1+I46),0)</f>
        <v>135</v>
      </c>
      <c r="J43" s="219">
        <f t="shared" si="15"/>
        <v>142</v>
      </c>
      <c r="K43" s="219">
        <f t="shared" si="15"/>
        <v>140</v>
      </c>
      <c r="L43" s="219">
        <f t="shared" si="15"/>
        <v>146</v>
      </c>
      <c r="M43" s="219">
        <f t="shared" si="15"/>
        <v>151</v>
      </c>
      <c r="N43" s="219">
        <f t="shared" si="15"/>
        <v>146</v>
      </c>
      <c r="O43" s="219">
        <f t="shared" si="15"/>
        <v>140</v>
      </c>
      <c r="P43" s="219">
        <f t="shared" si="15"/>
        <v>145</v>
      </c>
      <c r="Q43" s="219">
        <f t="shared" si="15"/>
        <v>148</v>
      </c>
      <c r="R43" s="219">
        <f t="shared" si="15"/>
        <v>142</v>
      </c>
      <c r="S43" s="219"/>
      <c r="T43" s="219"/>
    </row>
    <row r="44" spans="1:20">
      <c r="B44" t="s">
        <v>1625</v>
      </c>
      <c r="D44" s="219">
        <v>50</v>
      </c>
      <c r="E44" s="219">
        <v>52</v>
      </c>
      <c r="F44" s="219">
        <v>53</v>
      </c>
      <c r="G44" s="219">
        <v>54</v>
      </c>
      <c r="H44" s="219">
        <f>ROUND(D44*(1+H46),0)</f>
        <v>57</v>
      </c>
      <c r="I44" s="219">
        <f t="shared" ref="I44:P44" si="16">ROUND(E44*(1+I46),0)</f>
        <v>60</v>
      </c>
      <c r="J44" s="219">
        <f t="shared" si="16"/>
        <v>64</v>
      </c>
      <c r="K44" s="219">
        <f t="shared" si="16"/>
        <v>63</v>
      </c>
      <c r="L44" s="219">
        <f t="shared" si="16"/>
        <v>65</v>
      </c>
      <c r="M44" s="219">
        <f t="shared" si="16"/>
        <v>67</v>
      </c>
      <c r="N44" s="219">
        <f t="shared" si="16"/>
        <v>66</v>
      </c>
      <c r="O44" s="219">
        <f t="shared" si="16"/>
        <v>63</v>
      </c>
      <c r="P44" s="219">
        <f t="shared" si="16"/>
        <v>65</v>
      </c>
      <c r="Q44" s="219">
        <f>ROUND(M44*(1+Q46),0)</f>
        <v>66</v>
      </c>
      <c r="R44" s="219">
        <f>ROUND(N44*(1+R46),0)</f>
        <v>64</v>
      </c>
      <c r="S44" s="219"/>
      <c r="T44" s="219"/>
    </row>
    <row r="45" spans="1:20">
      <c r="B45" t="s">
        <v>1626</v>
      </c>
      <c r="D45" s="219">
        <v>100</v>
      </c>
      <c r="E45" s="219">
        <v>102</v>
      </c>
      <c r="F45" s="219">
        <v>105</v>
      </c>
      <c r="G45" s="219">
        <v>107</v>
      </c>
      <c r="H45" s="219">
        <f>ROUND(D45*(1+H48),0)</f>
        <v>105</v>
      </c>
      <c r="I45" s="219">
        <f t="shared" ref="I45:R45" si="17">ROUND(E45*(1+I48),0)</f>
        <v>111</v>
      </c>
      <c r="J45" s="219">
        <f t="shared" si="17"/>
        <v>114</v>
      </c>
      <c r="K45" s="219">
        <f t="shared" si="17"/>
        <v>111</v>
      </c>
      <c r="L45" s="219">
        <f t="shared" si="17"/>
        <v>116</v>
      </c>
      <c r="M45" s="219">
        <f t="shared" si="17"/>
        <v>115</v>
      </c>
      <c r="N45" s="219">
        <f t="shared" si="17"/>
        <v>118</v>
      </c>
      <c r="O45" s="219">
        <f t="shared" si="17"/>
        <v>117</v>
      </c>
      <c r="P45" s="219">
        <f t="shared" si="17"/>
        <v>119</v>
      </c>
      <c r="Q45" s="219">
        <f t="shared" si="17"/>
        <v>122</v>
      </c>
      <c r="R45" s="219">
        <f t="shared" si="17"/>
        <v>123</v>
      </c>
      <c r="S45" s="219"/>
      <c r="T45" s="219"/>
    </row>
    <row r="46" spans="1:20">
      <c r="B46" t="s">
        <v>1673</v>
      </c>
      <c r="C46" s="85" t="s">
        <v>1666</v>
      </c>
      <c r="D46" s="98">
        <v>1.8784530386740439E-2</v>
      </c>
      <c r="E46" s="98">
        <v>3.0601092896174853E-2</v>
      </c>
      <c r="F46" s="98">
        <v>6.5573770491803351E-2</v>
      </c>
      <c r="G46" s="98">
        <v>0.12882096069869009</v>
      </c>
      <c r="H46" s="98">
        <v>0.1366594360086768</v>
      </c>
      <c r="I46" s="98">
        <v>0.16118769883351014</v>
      </c>
      <c r="J46" s="98">
        <v>0.20615384615384613</v>
      </c>
      <c r="K46" s="98">
        <v>0.15764023210831724</v>
      </c>
      <c r="L46" s="98">
        <v>0.14312977099236646</v>
      </c>
      <c r="M46" s="98">
        <v>0.1150684931506849</v>
      </c>
      <c r="N46" s="98">
        <v>3.0612244897959329E-2</v>
      </c>
      <c r="O46" s="98">
        <v>8.3542188805352247E-4</v>
      </c>
      <c r="P46" s="98">
        <v>-5.8430717863104942E-3</v>
      </c>
      <c r="Q46" s="98">
        <v>-1.8018018018017945E-2</v>
      </c>
      <c r="R46" s="98">
        <v>-0.03</v>
      </c>
    </row>
    <row r="47" spans="1:20">
      <c r="B47" t="s">
        <v>1675</v>
      </c>
      <c r="C47" s="85" t="s">
        <v>1666</v>
      </c>
      <c r="D47" s="98"/>
      <c r="E47" s="98"/>
      <c r="F47" s="98"/>
      <c r="G47" s="98"/>
      <c r="H47" s="98">
        <f>H40/D40-1</f>
        <v>0.18644067796610164</v>
      </c>
      <c r="I47" s="98">
        <f t="shared" ref="I47:K47" si="18">I40/E40-1</f>
        <v>0.18947368421052624</v>
      </c>
      <c r="J47" s="98">
        <f t="shared" si="18"/>
        <v>-5.5038759689922445E-2</v>
      </c>
      <c r="K47" s="98">
        <f t="shared" si="18"/>
        <v>-3.6431226765799241E-2</v>
      </c>
      <c r="L47" s="98">
        <v>-0.1</v>
      </c>
      <c r="M47" s="98">
        <v>-0.1</v>
      </c>
      <c r="N47" s="98">
        <v>-0.1</v>
      </c>
      <c r="O47" s="98">
        <v>-0.1</v>
      </c>
      <c r="P47" s="98">
        <v>-0.1</v>
      </c>
      <c r="Q47" s="98">
        <v>-0.1</v>
      </c>
      <c r="R47" s="98">
        <v>-0.1</v>
      </c>
    </row>
    <row r="48" spans="1:20">
      <c r="B48" t="s">
        <v>1674</v>
      </c>
      <c r="C48" s="85" t="s">
        <v>1666</v>
      </c>
      <c r="D48" s="98">
        <v>2.0063357972544882E-2</v>
      </c>
      <c r="E48" s="98">
        <v>1.2565445026178068E-2</v>
      </c>
      <c r="F48" s="98">
        <v>2.2821576763485396E-2</v>
      </c>
      <c r="G48" s="98">
        <v>4.674796747967469E-2</v>
      </c>
      <c r="H48" s="98">
        <v>5.2795031055900665E-2</v>
      </c>
      <c r="I48" s="98">
        <v>8.5832471561530399E-2</v>
      </c>
      <c r="J48" s="98">
        <v>8.9249492900608685E-2</v>
      </c>
      <c r="K48" s="98">
        <v>3.8834951456310662E-2</v>
      </c>
      <c r="L48" s="98">
        <v>0.10324483775811211</v>
      </c>
      <c r="M48" s="98">
        <v>3.6190476190476106E-2</v>
      </c>
      <c r="N48" s="98">
        <v>3.9106145251396551E-2</v>
      </c>
      <c r="O48" s="98">
        <v>5.327102803738315E-2</v>
      </c>
      <c r="P48" s="98">
        <v>2.2281639928698693E-2</v>
      </c>
      <c r="Q48" s="98">
        <v>6.3419117647058876E-2</v>
      </c>
      <c r="R48" s="98">
        <v>0.04</v>
      </c>
    </row>
    <row r="49" spans="1:20">
      <c r="A49" s="1" t="s">
        <v>1627</v>
      </c>
      <c r="D49" s="219">
        <f t="shared" ref="D49:P49" si="19">E49*D37</f>
        <v>2129.3890845070414</v>
      </c>
      <c r="E49" s="219">
        <f t="shared" si="19"/>
        <v>2076.7393543956036</v>
      </c>
      <c r="F49" s="219">
        <f t="shared" si="19"/>
        <v>2027.9896042924206</v>
      </c>
      <c r="G49" s="219">
        <f t="shared" si="19"/>
        <v>1980.8270553553878</v>
      </c>
      <c r="H49" s="219">
        <f t="shared" si="19"/>
        <v>1882.1864301276064</v>
      </c>
      <c r="I49" s="219">
        <f t="shared" si="19"/>
        <v>1795.0326506381714</v>
      </c>
      <c r="J49" s="219">
        <f t="shared" si="19"/>
        <v>1691.5986013986014</v>
      </c>
      <c r="K49" s="219">
        <f t="shared" si="19"/>
        <v>1721.9433371298405</v>
      </c>
      <c r="L49" s="219">
        <f t="shared" si="19"/>
        <v>1650.0586630286493</v>
      </c>
      <c r="M49" s="219">
        <f t="shared" si="19"/>
        <v>1616.1050240513093</v>
      </c>
      <c r="N49" s="219">
        <f t="shared" si="19"/>
        <v>1641.1031207598369</v>
      </c>
      <c r="O49" s="219">
        <f t="shared" si="19"/>
        <v>1715.5929078014183</v>
      </c>
      <c r="P49" s="219">
        <f t="shared" si="19"/>
        <v>1656.8397260273971</v>
      </c>
      <c r="Q49" s="219">
        <f>R49*Q37</f>
        <v>1638.8794037940379</v>
      </c>
      <c r="R49" s="219">
        <v>1685</v>
      </c>
      <c r="S49" s="219"/>
      <c r="T49" s="219"/>
    </row>
    <row r="50" spans="1:20">
      <c r="B50" t="s">
        <v>1652</v>
      </c>
      <c r="D50" s="100">
        <f>D68 + D67</f>
        <v>116.04105816021115</v>
      </c>
      <c r="E50" s="100">
        <f t="shared" ref="E50:R50" si="20">E68 + E67</f>
        <v>111.71819356971149</v>
      </c>
      <c r="F50" s="100">
        <f t="shared" si="20"/>
        <v>109.66353785211263</v>
      </c>
      <c r="G50" s="100">
        <f t="shared" si="20"/>
        <v>106.55859144284307</v>
      </c>
      <c r="H50" s="100">
        <f t="shared" si="20"/>
        <v>100.19819460784311</v>
      </c>
      <c r="I50" s="100">
        <f t="shared" si="20"/>
        <v>100.08204543633124</v>
      </c>
      <c r="J50" s="100">
        <f t="shared" si="20"/>
        <v>121.31299369930066</v>
      </c>
      <c r="K50" s="100">
        <f t="shared" si="20"/>
        <v>200.63222792568337</v>
      </c>
      <c r="L50" s="100">
        <f t="shared" si="20"/>
        <v>283.96684561391538</v>
      </c>
      <c r="M50" s="100">
        <f t="shared" si="20"/>
        <v>332.19846821886694</v>
      </c>
      <c r="N50" s="100">
        <f t="shared" si="20"/>
        <v>377.77373288331069</v>
      </c>
      <c r="O50" s="100">
        <f t="shared" si="20"/>
        <v>416.05701403546095</v>
      </c>
      <c r="P50" s="100">
        <f t="shared" si="20"/>
        <v>406.49402890273956</v>
      </c>
      <c r="Q50" s="100">
        <f t="shared" si="20"/>
        <v>392.35920142411919</v>
      </c>
      <c r="R50" s="100">
        <f t="shared" si="20"/>
        <v>395.19147500000003</v>
      </c>
      <c r="S50" s="100"/>
      <c r="T50" s="100"/>
    </row>
    <row r="51" spans="1:20">
      <c r="A51" s="1" t="s">
        <v>1628</v>
      </c>
      <c r="D51" s="220">
        <f>D49+D50+D40</f>
        <v>3425.4301426672528</v>
      </c>
      <c r="E51" s="220">
        <f t="shared" ref="E51:R51" si="21">E49+E50+E40</f>
        <v>3423.4575479653149</v>
      </c>
      <c r="F51" s="220">
        <f t="shared" si="21"/>
        <v>3427.6531421445334</v>
      </c>
      <c r="G51" s="220">
        <f t="shared" si="21"/>
        <v>3432.3856467982309</v>
      </c>
      <c r="H51" s="220">
        <f t="shared" si="21"/>
        <v>3382.3846247354495</v>
      </c>
      <c r="I51" s="220">
        <f t="shared" si="21"/>
        <v>3364.1146960745027</v>
      </c>
      <c r="J51" s="220">
        <f t="shared" si="21"/>
        <v>3031.9115950979021</v>
      </c>
      <c r="K51" s="220">
        <f t="shared" si="21"/>
        <v>3218.5755650555238</v>
      </c>
      <c r="L51" s="220">
        <f t="shared" si="21"/>
        <v>3194.025508642565</v>
      </c>
      <c r="M51" s="220">
        <f t="shared" si="21"/>
        <v>3270.3034922701763</v>
      </c>
      <c r="N51" s="220">
        <f t="shared" si="21"/>
        <v>3115.8768536431476</v>
      </c>
      <c r="O51" s="220">
        <f t="shared" si="21"/>
        <v>3297.649921836879</v>
      </c>
      <c r="P51" s="220">
        <f t="shared" si="21"/>
        <v>3197.3337549301368</v>
      </c>
      <c r="Q51" s="220">
        <f t="shared" si="21"/>
        <v>3221.2386052181573</v>
      </c>
      <c r="R51" s="220">
        <f t="shared" si="21"/>
        <v>3067.1914750000001</v>
      </c>
      <c r="S51" s="220"/>
      <c r="T51" s="220"/>
    </row>
    <row r="52" spans="1:20">
      <c r="A52" s="1"/>
      <c r="B52" t="s">
        <v>1705</v>
      </c>
      <c r="D52" s="220">
        <f t="shared" ref="D52:R52" si="22">$D$40 -D40</f>
        <v>0</v>
      </c>
      <c r="E52" s="220">
        <f t="shared" si="22"/>
        <v>-55</v>
      </c>
      <c r="F52" s="220">
        <f t="shared" si="22"/>
        <v>-110</v>
      </c>
      <c r="G52" s="220">
        <f t="shared" si="22"/>
        <v>-165</v>
      </c>
      <c r="H52" s="220">
        <f t="shared" si="22"/>
        <v>-220</v>
      </c>
      <c r="I52" s="220">
        <f t="shared" si="22"/>
        <v>-289</v>
      </c>
      <c r="J52" s="220">
        <f t="shared" si="22"/>
        <v>-39</v>
      </c>
      <c r="K52" s="220">
        <f t="shared" si="22"/>
        <v>-116</v>
      </c>
      <c r="L52" s="220">
        <f t="shared" si="22"/>
        <v>-80</v>
      </c>
      <c r="M52" s="220">
        <f t="shared" si="22"/>
        <v>-142</v>
      </c>
      <c r="N52" s="220">
        <f t="shared" si="22"/>
        <v>83</v>
      </c>
      <c r="O52" s="220">
        <f t="shared" si="22"/>
        <v>14</v>
      </c>
      <c r="P52" s="220">
        <f t="shared" si="22"/>
        <v>46</v>
      </c>
      <c r="Q52" s="220">
        <f t="shared" si="22"/>
        <v>-10</v>
      </c>
      <c r="R52" s="220">
        <f t="shared" si="22"/>
        <v>193</v>
      </c>
      <c r="S52" s="220"/>
      <c r="T52" s="220"/>
    </row>
    <row r="53" spans="1:20">
      <c r="A53" s="1"/>
      <c r="B53" t="s">
        <v>1706</v>
      </c>
      <c r="D53" s="220"/>
      <c r="E53" s="220"/>
      <c r="F53" s="220"/>
      <c r="G53" s="220"/>
      <c r="H53" s="220">
        <f>$H$40 -H40</f>
        <v>0</v>
      </c>
      <c r="I53" s="220">
        <f t="shared" ref="I53:R53" si="23">$H$40 -I40</f>
        <v>-69</v>
      </c>
      <c r="J53" s="220">
        <f t="shared" si="23"/>
        <v>181</v>
      </c>
      <c r="K53" s="220">
        <f t="shared" si="23"/>
        <v>104</v>
      </c>
      <c r="L53" s="220">
        <f t="shared" si="23"/>
        <v>140</v>
      </c>
      <c r="M53" s="220">
        <f t="shared" si="23"/>
        <v>78</v>
      </c>
      <c r="N53" s="220">
        <f t="shared" si="23"/>
        <v>303</v>
      </c>
      <c r="O53" s="220">
        <f t="shared" si="23"/>
        <v>234</v>
      </c>
      <c r="P53" s="220">
        <f t="shared" si="23"/>
        <v>266</v>
      </c>
      <c r="Q53" s="220">
        <f t="shared" si="23"/>
        <v>210</v>
      </c>
      <c r="R53" s="220">
        <f t="shared" si="23"/>
        <v>413</v>
      </c>
      <c r="S53" s="220"/>
      <c r="T53" s="220"/>
    </row>
    <row r="54" spans="1:20">
      <c r="A54" s="1"/>
      <c r="B54" t="s">
        <v>1707</v>
      </c>
      <c r="D54" s="220"/>
      <c r="E54" s="220"/>
      <c r="F54" s="220"/>
      <c r="G54" s="220"/>
      <c r="H54" s="220"/>
      <c r="I54" s="220"/>
      <c r="J54" s="220"/>
      <c r="K54" s="220"/>
      <c r="L54" s="220">
        <f>$L$40 -L40</f>
        <v>0</v>
      </c>
      <c r="M54" s="220">
        <f t="shared" ref="M54:R54" si="24">$L$40 -M40</f>
        <v>-62</v>
      </c>
      <c r="N54" s="220">
        <f t="shared" si="24"/>
        <v>163</v>
      </c>
      <c r="O54" s="220">
        <f t="shared" si="24"/>
        <v>94</v>
      </c>
      <c r="P54" s="220">
        <f t="shared" si="24"/>
        <v>126</v>
      </c>
      <c r="Q54" s="220">
        <f t="shared" si="24"/>
        <v>70</v>
      </c>
      <c r="R54" s="220">
        <f t="shared" si="24"/>
        <v>273</v>
      </c>
      <c r="S54" s="220"/>
      <c r="T54" s="220"/>
    </row>
    <row r="55" spans="1:20">
      <c r="A55" s="1"/>
      <c r="B55" t="s">
        <v>1708</v>
      </c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P55" s="220">
        <f>$P$40 -P40</f>
        <v>0</v>
      </c>
      <c r="Q55" s="220">
        <f t="shared" ref="Q55:R55" si="25">$P$40 -Q40</f>
        <v>-56</v>
      </c>
      <c r="R55" s="220">
        <f t="shared" si="25"/>
        <v>147</v>
      </c>
      <c r="S55" s="220"/>
      <c r="T55" s="220"/>
    </row>
    <row r="56" spans="1:20">
      <c r="A56" s="1"/>
      <c r="B56" t="s">
        <v>1713</v>
      </c>
      <c r="D56" s="220">
        <f>500 - D40</f>
        <v>-680</v>
      </c>
      <c r="E56" s="220">
        <f t="shared" ref="E56:R56" si="26">500 - E40</f>
        <v>-735</v>
      </c>
      <c r="F56" s="220">
        <f t="shared" si="26"/>
        <v>-790</v>
      </c>
      <c r="G56" s="220">
        <f t="shared" si="26"/>
        <v>-845</v>
      </c>
      <c r="H56" s="220">
        <f t="shared" si="26"/>
        <v>-900</v>
      </c>
      <c r="I56" s="220">
        <f t="shared" si="26"/>
        <v>-969</v>
      </c>
      <c r="J56" s="220">
        <f t="shared" si="26"/>
        <v>-719</v>
      </c>
      <c r="K56" s="220">
        <f t="shared" si="26"/>
        <v>-796</v>
      </c>
      <c r="L56" s="220">
        <f t="shared" si="26"/>
        <v>-760</v>
      </c>
      <c r="M56" s="220">
        <f t="shared" si="26"/>
        <v>-822</v>
      </c>
      <c r="N56" s="220">
        <f t="shared" si="26"/>
        <v>-597</v>
      </c>
      <c r="O56" s="220">
        <f t="shared" si="26"/>
        <v>-666</v>
      </c>
      <c r="P56" s="220">
        <f t="shared" si="26"/>
        <v>-634</v>
      </c>
      <c r="Q56" s="220">
        <f t="shared" si="26"/>
        <v>-690</v>
      </c>
      <c r="R56" s="220">
        <f t="shared" si="26"/>
        <v>-487</v>
      </c>
      <c r="S56" s="220"/>
      <c r="T56" s="220"/>
    </row>
    <row r="58" spans="1:20">
      <c r="B58" t="s">
        <v>1629</v>
      </c>
      <c r="C58" t="s">
        <v>1668</v>
      </c>
      <c r="D58">
        <v>0.7</v>
      </c>
      <c r="E58">
        <v>0.7</v>
      </c>
      <c r="F58">
        <v>0.7</v>
      </c>
      <c r="G58">
        <v>0.7</v>
      </c>
      <c r="H58">
        <v>0.7</v>
      </c>
      <c r="I58">
        <v>0.7</v>
      </c>
      <c r="J58">
        <v>0.7</v>
      </c>
      <c r="K58">
        <v>0.7</v>
      </c>
      <c r="L58">
        <v>0.7</v>
      </c>
      <c r="M58">
        <v>0.7</v>
      </c>
      <c r="N58">
        <v>0.7</v>
      </c>
      <c r="O58">
        <v>0.7</v>
      </c>
      <c r="P58">
        <v>0.7</v>
      </c>
      <c r="Q58">
        <v>0.7</v>
      </c>
      <c r="R58">
        <v>0.7</v>
      </c>
    </row>
    <row r="59" spans="1:20">
      <c r="B59" s="219" t="s">
        <v>1638</v>
      </c>
      <c r="C59" s="219" t="s">
        <v>1668</v>
      </c>
      <c r="D59" s="219">
        <f>D58*D49</f>
        <v>1490.5723591549288</v>
      </c>
      <c r="E59" s="219">
        <f t="shared" ref="E59:R59" si="27">E58*E49</f>
        <v>1453.7175480769224</v>
      </c>
      <c r="F59" s="219">
        <f t="shared" si="27"/>
        <v>1419.5927230046943</v>
      </c>
      <c r="G59" s="219">
        <f t="shared" si="27"/>
        <v>1386.5789387487714</v>
      </c>
      <c r="H59" s="219">
        <f t="shared" si="27"/>
        <v>1317.5305010893244</v>
      </c>
      <c r="I59" s="219">
        <f t="shared" si="27"/>
        <v>1256.5228554467199</v>
      </c>
      <c r="J59" s="219">
        <f t="shared" si="27"/>
        <v>1184.1190209790209</v>
      </c>
      <c r="K59" s="219">
        <f t="shared" si="27"/>
        <v>1205.3603359908882</v>
      </c>
      <c r="L59" s="219">
        <f t="shared" si="27"/>
        <v>1155.0410641200544</v>
      </c>
      <c r="M59" s="219">
        <f t="shared" si="27"/>
        <v>1131.2735168359166</v>
      </c>
      <c r="N59" s="219">
        <f t="shared" si="27"/>
        <v>1148.7721845318858</v>
      </c>
      <c r="O59" s="219">
        <f t="shared" si="27"/>
        <v>1200.9150354609926</v>
      </c>
      <c r="P59" s="219">
        <f t="shared" si="27"/>
        <v>1159.7878082191778</v>
      </c>
      <c r="Q59" s="219">
        <f t="shared" si="27"/>
        <v>1147.2155826558264</v>
      </c>
      <c r="R59" s="219">
        <f t="shared" si="27"/>
        <v>1179.5</v>
      </c>
      <c r="S59" s="219"/>
      <c r="T59" s="219"/>
    </row>
    <row r="60" spans="1:20">
      <c r="B60" t="s">
        <v>1630</v>
      </c>
      <c r="C60" s="85" t="s">
        <v>1666</v>
      </c>
      <c r="D60" s="167">
        <v>1.107E-2</v>
      </c>
      <c r="E60" s="167">
        <v>1.14E-2</v>
      </c>
      <c r="F60" s="167">
        <v>1.24E-2</v>
      </c>
      <c r="G60" s="167">
        <v>1.273E-2</v>
      </c>
      <c r="H60" s="167">
        <v>1.2829999999999999E-2</v>
      </c>
      <c r="I60" s="167">
        <v>1.4670000000000001E-2</v>
      </c>
      <c r="J60" s="167">
        <v>2.3230000000000001E-2</v>
      </c>
      <c r="K60" s="167">
        <v>2.9600000000000001E-2</v>
      </c>
      <c r="L60" s="167">
        <v>3.4329999999999999E-2</v>
      </c>
      <c r="M60" s="167">
        <v>3.567E-2</v>
      </c>
      <c r="N60" s="167">
        <v>3.6499999999999998E-2</v>
      </c>
      <c r="O60" s="167">
        <v>3.7350000000000001E-2</v>
      </c>
      <c r="P60" s="167">
        <v>3.1E-2</v>
      </c>
    </row>
    <row r="61" spans="1:20">
      <c r="B61" t="s">
        <v>1672</v>
      </c>
      <c r="C61" s="85" t="s">
        <v>1666</v>
      </c>
      <c r="D61" s="228">
        <v>-0.50666666666666704</v>
      </c>
      <c r="E61" s="228">
        <v>-0.52333333333333332</v>
      </c>
      <c r="F61" s="228">
        <v>-0.51666666666666672</v>
      </c>
      <c r="G61" s="228">
        <v>-0.52333333333333332</v>
      </c>
      <c r="H61" s="228">
        <v>-0.53666666666666674</v>
      </c>
      <c r="I61" s="228">
        <v>-0.47666666666666663</v>
      </c>
      <c r="J61" s="228">
        <v>-9.6666666666666679E-2</v>
      </c>
      <c r="K61" s="228">
        <v>0.97000000000000008</v>
      </c>
      <c r="L61" s="228">
        <v>2.2933333333333334</v>
      </c>
      <c r="M61" s="228">
        <v>3.09</v>
      </c>
      <c r="N61" s="228">
        <v>3.6766666666666672</v>
      </c>
      <c r="O61" s="228">
        <v>3.97</v>
      </c>
      <c r="P61" s="228">
        <v>4.0373333333333337</v>
      </c>
      <c r="Q61" s="228">
        <v>3.8959999999999995</v>
      </c>
      <c r="R61" s="228">
        <v>3.78</v>
      </c>
    </row>
    <row r="62" spans="1:20">
      <c r="B62" t="s">
        <v>1631</v>
      </c>
      <c r="C62" t="s">
        <v>1668</v>
      </c>
      <c r="D62" s="167">
        <v>1.7999999999999999E-2</v>
      </c>
      <c r="E62" s="167">
        <f>D62</f>
        <v>1.7999999999999999E-2</v>
      </c>
      <c r="F62" s="167">
        <f t="shared" ref="F62:R62" si="28">E62</f>
        <v>1.7999999999999999E-2</v>
      </c>
      <c r="G62" s="167">
        <f t="shared" si="28"/>
        <v>1.7999999999999999E-2</v>
      </c>
      <c r="H62" s="167">
        <f t="shared" si="28"/>
        <v>1.7999999999999999E-2</v>
      </c>
      <c r="I62" s="167">
        <f t="shared" si="28"/>
        <v>1.7999999999999999E-2</v>
      </c>
      <c r="J62" s="167">
        <f t="shared" si="28"/>
        <v>1.7999999999999999E-2</v>
      </c>
      <c r="K62" s="167">
        <f t="shared" si="28"/>
        <v>1.7999999999999999E-2</v>
      </c>
      <c r="L62" s="167">
        <f t="shared" si="28"/>
        <v>1.7999999999999999E-2</v>
      </c>
      <c r="M62" s="167">
        <f t="shared" si="28"/>
        <v>1.7999999999999999E-2</v>
      </c>
      <c r="N62" s="167">
        <f t="shared" si="28"/>
        <v>1.7999999999999999E-2</v>
      </c>
      <c r="O62" s="167">
        <f t="shared" si="28"/>
        <v>1.7999999999999999E-2</v>
      </c>
      <c r="P62" s="167">
        <f t="shared" si="28"/>
        <v>1.7999999999999999E-2</v>
      </c>
      <c r="Q62" s="167">
        <f t="shared" si="28"/>
        <v>1.7999999999999999E-2</v>
      </c>
      <c r="R62" s="167">
        <f t="shared" si="28"/>
        <v>1.7999999999999999E-2</v>
      </c>
      <c r="S62" s="167"/>
      <c r="T62" s="167"/>
    </row>
    <row r="63" spans="1:20">
      <c r="B63" t="s">
        <v>1632</v>
      </c>
      <c r="C63" t="s">
        <v>1668</v>
      </c>
      <c r="D63" s="167">
        <v>1.2999999999999999E-2</v>
      </c>
      <c r="E63" s="167">
        <v>1.2999999999999999E-2</v>
      </c>
      <c r="F63" s="167">
        <v>1.2999999999999999E-2</v>
      </c>
      <c r="G63" s="167">
        <v>1.2999999999999999E-2</v>
      </c>
      <c r="H63" s="167">
        <v>1.2999999999999999E-2</v>
      </c>
      <c r="I63" s="167">
        <v>1.2999999999999999E-2</v>
      </c>
      <c r="J63" s="167">
        <v>1.2999999999999999E-2</v>
      </c>
      <c r="K63" s="167">
        <v>1.2999999999999999E-2</v>
      </c>
      <c r="L63" s="167">
        <v>1.2999999999999999E-2</v>
      </c>
      <c r="M63" s="167">
        <v>1.2999999999999999E-2</v>
      </c>
      <c r="N63" s="167">
        <v>1.2999999999999999E-2</v>
      </c>
      <c r="O63" s="167">
        <v>1.2999999999999999E-2</v>
      </c>
      <c r="P63" s="167">
        <v>1.2999999999999999E-2</v>
      </c>
      <c r="Q63" s="167">
        <v>1.2999999999999999E-2</v>
      </c>
      <c r="R63" s="167">
        <v>1.2999999999999999E-2</v>
      </c>
      <c r="S63" s="167"/>
      <c r="T63" s="167"/>
    </row>
    <row r="64" spans="1:20">
      <c r="B64" t="s">
        <v>1633</v>
      </c>
      <c r="C64" t="s">
        <v>1668</v>
      </c>
      <c r="D64" s="167">
        <v>0</v>
      </c>
      <c r="E64" s="167">
        <v>0</v>
      </c>
      <c r="F64" s="167">
        <v>0</v>
      </c>
      <c r="G64" s="167">
        <v>0</v>
      </c>
      <c r="H64" s="167">
        <v>0</v>
      </c>
      <c r="I64" s="167">
        <v>0</v>
      </c>
      <c r="J64" s="167">
        <v>0</v>
      </c>
      <c r="K64" s="167">
        <v>0</v>
      </c>
      <c r="L64" s="167">
        <v>0</v>
      </c>
      <c r="M64" s="167">
        <v>0</v>
      </c>
      <c r="N64" s="167">
        <v>0</v>
      </c>
      <c r="O64" s="167">
        <v>0</v>
      </c>
      <c r="P64" s="167">
        <v>0</v>
      </c>
      <c r="Q64" s="167">
        <v>0</v>
      </c>
      <c r="R64" s="167">
        <v>0</v>
      </c>
      <c r="S64" s="167"/>
      <c r="T64" s="167"/>
    </row>
    <row r="65" spans="1:20">
      <c r="B65" t="s">
        <v>1634</v>
      </c>
      <c r="C65" t="s">
        <v>1668</v>
      </c>
      <c r="D65" s="167">
        <v>2.5000000000000001E-4</v>
      </c>
      <c r="E65" s="167">
        <v>2.5000000000000001E-4</v>
      </c>
      <c r="F65" s="167">
        <v>2.5000000000000001E-4</v>
      </c>
      <c r="G65" s="167">
        <v>2.5000000000000001E-4</v>
      </c>
      <c r="H65" s="167">
        <v>2.5000000000000001E-4</v>
      </c>
      <c r="I65" s="167">
        <v>2.5000000000000001E-4</v>
      </c>
      <c r="J65" s="167">
        <v>2.5000000000000001E-4</v>
      </c>
      <c r="K65" s="167">
        <v>2.5000000000000001E-4</v>
      </c>
      <c r="L65" s="167">
        <v>2.5000000000000001E-4</v>
      </c>
      <c r="M65" s="167">
        <v>2.5000000000000001E-4</v>
      </c>
      <c r="N65" s="167">
        <v>2.5000000000000001E-4</v>
      </c>
      <c r="O65" s="167">
        <v>2.5000000000000001E-4</v>
      </c>
      <c r="P65" s="167">
        <v>2.5000000000000001E-4</v>
      </c>
      <c r="Q65" s="167">
        <v>2.5000000000000001E-4</v>
      </c>
      <c r="R65" s="167">
        <v>2.5000000000000001E-4</v>
      </c>
      <c r="S65" s="167"/>
      <c r="T65" s="167"/>
    </row>
    <row r="66" spans="1:20">
      <c r="B66" t="s">
        <v>1637</v>
      </c>
      <c r="C66" t="s">
        <v>1668</v>
      </c>
      <c r="D66">
        <v>6</v>
      </c>
      <c r="E66">
        <v>6</v>
      </c>
      <c r="F66">
        <v>6</v>
      </c>
      <c r="G66">
        <v>6</v>
      </c>
      <c r="H66">
        <v>6</v>
      </c>
      <c r="I66">
        <v>6</v>
      </c>
      <c r="J66">
        <v>6</v>
      </c>
      <c r="K66">
        <v>6</v>
      </c>
      <c r="L66">
        <v>6</v>
      </c>
      <c r="M66">
        <v>6</v>
      </c>
      <c r="N66">
        <v>6</v>
      </c>
      <c r="O66">
        <v>6</v>
      </c>
      <c r="P66">
        <v>6</v>
      </c>
      <c r="Q66">
        <v>6</v>
      </c>
      <c r="R66">
        <v>6</v>
      </c>
    </row>
    <row r="67" spans="1:20">
      <c r="A67" s="1" t="s">
        <v>1639</v>
      </c>
      <c r="D67" s="219">
        <f>D59*D65</f>
        <v>0.37264308978873223</v>
      </c>
      <c r="E67" s="219">
        <f t="shared" ref="E67:R67" si="29">E59*E65</f>
        <v>0.36342938701923061</v>
      </c>
      <c r="F67" s="219">
        <f t="shared" si="29"/>
        <v>0.35489818075117358</v>
      </c>
      <c r="G67" s="219">
        <f t="shared" si="29"/>
        <v>0.34664473468719287</v>
      </c>
      <c r="H67" s="219">
        <f t="shared" si="29"/>
        <v>0.32938262527233109</v>
      </c>
      <c r="I67" s="219">
        <f t="shared" si="29"/>
        <v>0.31413071386167996</v>
      </c>
      <c r="J67" s="219">
        <f t="shared" si="29"/>
        <v>0.29602975524475522</v>
      </c>
      <c r="K67" s="219">
        <f t="shared" si="29"/>
        <v>0.30134008399772205</v>
      </c>
      <c r="L67" s="219">
        <f t="shared" si="29"/>
        <v>0.28876026603001359</v>
      </c>
      <c r="M67" s="219">
        <f t="shared" si="29"/>
        <v>0.28281837920897912</v>
      </c>
      <c r="N67" s="219">
        <f t="shared" si="29"/>
        <v>0.28719304613297147</v>
      </c>
      <c r="O67" s="219">
        <f t="shared" si="29"/>
        <v>0.30022875886524814</v>
      </c>
      <c r="P67" s="219">
        <f t="shared" si="29"/>
        <v>0.28994695205479448</v>
      </c>
      <c r="Q67" s="219">
        <f t="shared" si="29"/>
        <v>0.28680389566395664</v>
      </c>
      <c r="R67" s="219">
        <f t="shared" si="29"/>
        <v>0.294875</v>
      </c>
      <c r="S67" s="219"/>
      <c r="T67" s="219"/>
    </row>
    <row r="68" spans="1:20">
      <c r="A68" s="1" t="s">
        <v>1640</v>
      </c>
      <c r="D68" s="220">
        <f>D59 * (D61/100 + D62) * D66</f>
        <v>115.66841507042241</v>
      </c>
      <c r="E68" s="220">
        <f t="shared" ref="E68:R68" si="30">E59 * (E61/100 + E62) * E66</f>
        <v>111.35476418269226</v>
      </c>
      <c r="F68" s="220">
        <f t="shared" si="30"/>
        <v>109.30863967136145</v>
      </c>
      <c r="G68" s="220">
        <f t="shared" si="30"/>
        <v>106.21194670815588</v>
      </c>
      <c r="H68" s="220">
        <f t="shared" si="30"/>
        <v>99.868811982570776</v>
      </c>
      <c r="I68" s="220">
        <f t="shared" si="30"/>
        <v>99.767914722469555</v>
      </c>
      <c r="J68" s="220">
        <f t="shared" si="30"/>
        <v>121.0169639440559</v>
      </c>
      <c r="K68" s="220">
        <f t="shared" si="30"/>
        <v>200.33088784168564</v>
      </c>
      <c r="L68" s="220">
        <f t="shared" si="30"/>
        <v>283.67808534788537</v>
      </c>
      <c r="M68" s="220">
        <f t="shared" si="30"/>
        <v>331.91564983965793</v>
      </c>
      <c r="N68" s="220">
        <f t="shared" si="30"/>
        <v>377.4865398371777</v>
      </c>
      <c r="O68" s="220">
        <f t="shared" si="30"/>
        <v>415.75678527659568</v>
      </c>
      <c r="P68" s="220">
        <f t="shared" si="30"/>
        <v>406.20408195068478</v>
      </c>
      <c r="Q68" s="220">
        <f t="shared" si="30"/>
        <v>392.07239752845521</v>
      </c>
      <c r="R68" s="220">
        <f t="shared" si="30"/>
        <v>394.89660000000003</v>
      </c>
      <c r="S68" s="220"/>
      <c r="T68" s="220"/>
    </row>
    <row r="75" spans="1:20">
      <c r="A75" s="1" t="s">
        <v>1647</v>
      </c>
    </row>
    <row r="76" spans="1:20">
      <c r="A76" t="s">
        <v>1648</v>
      </c>
    </row>
    <row r="77" spans="1:20">
      <c r="E77">
        <v>1</v>
      </c>
      <c r="F77">
        <v>2</v>
      </c>
      <c r="G77">
        <v>3</v>
      </c>
    </row>
    <row r="78" spans="1:20">
      <c r="D78">
        <v>100</v>
      </c>
      <c r="E78">
        <f>D78+E79</f>
        <v>105</v>
      </c>
      <c r="F78">
        <f>E78+F79</f>
        <v>110</v>
      </c>
      <c r="G78">
        <v>115</v>
      </c>
    </row>
    <row r="79" spans="1:20">
      <c r="E79">
        <v>5</v>
      </c>
      <c r="F79">
        <v>5</v>
      </c>
      <c r="G79">
        <v>5</v>
      </c>
    </row>
    <row r="80" spans="1:20">
      <c r="E80" s="45">
        <f>E78/D78-1</f>
        <v>5.0000000000000044E-2</v>
      </c>
      <c r="F80" s="45">
        <f t="shared" ref="F80:G80" si="31">F78/E78-1</f>
        <v>4.7619047619047672E-2</v>
      </c>
      <c r="G80" s="45">
        <f t="shared" si="31"/>
        <v>4.5454545454545414E-2</v>
      </c>
    </row>
    <row r="82" spans="4:7">
      <c r="E82">
        <v>1</v>
      </c>
      <c r="F82">
        <v>2</v>
      </c>
      <c r="G82">
        <v>3</v>
      </c>
    </row>
    <row r="83" spans="4:7">
      <c r="D83">
        <v>100</v>
      </c>
      <c r="E83">
        <f>D83+E84</f>
        <v>106.66666666666667</v>
      </c>
      <c r="F83">
        <f>E83+F84</f>
        <v>113.33333333333334</v>
      </c>
      <c r="G83">
        <v>120</v>
      </c>
    </row>
    <row r="84" spans="4:7">
      <c r="E84">
        <f>20/3</f>
        <v>6.666666666666667</v>
      </c>
      <c r="F84">
        <f t="shared" ref="F84:G84" si="32">20/3</f>
        <v>6.666666666666667</v>
      </c>
      <c r="G84">
        <f t="shared" si="32"/>
        <v>6.666666666666667</v>
      </c>
    </row>
    <row r="85" spans="4:7">
      <c r="E85" s="45">
        <f>E83/D83-1</f>
        <v>6.6666666666666652E-2</v>
      </c>
      <c r="F85" s="45">
        <f t="shared" ref="F85:G85" si="33">F83/E83-1</f>
        <v>6.25E-2</v>
      </c>
      <c r="G85" s="45">
        <f t="shared" si="33"/>
        <v>5.8823529411764719E-2</v>
      </c>
    </row>
    <row r="88" spans="4:7">
      <c r="E88">
        <f>20/3</f>
        <v>6.666666666666667</v>
      </c>
    </row>
  </sheetData>
  <hyperlinks>
    <hyperlink ref="C26" location="Inflation_Renditeentwicklung!A1" display="Source" xr:uid="{B09B2358-FE00-4C47-89D0-3209028958B9}"/>
    <hyperlink ref="C60" location="Inflation_Renditeentwicklung!A1" display="Source" xr:uid="{6E903621-B2CC-4397-8ABE-059C18BD81BE}"/>
    <hyperlink ref="C61" location="'Swap Rates'!A1" display="Source" xr:uid="{97214D65-83B0-4E80-B911-F8725E4D0FA2}"/>
    <hyperlink ref="C46" location="Baukosten_Wohngebäude!A1" display="Source" xr:uid="{6B1E28DA-8CE4-433F-AA7D-88C4E603413B}"/>
    <hyperlink ref="C48" location="Baukosten_Wohngebäude!A1" display="Source" xr:uid="{EBD018AF-FD26-406B-8C6C-9A4C07224C10}"/>
    <hyperlink ref="C47" location="Baulandpreise!A1" display="Source" xr:uid="{7C0CA67F-FBE9-4357-AC41-00B74775A0A4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B1046-B8BF-41B5-AFEA-7BC5309C0BC7}">
  <dimension ref="A1:K52"/>
  <sheetViews>
    <sheetView workbookViewId="0">
      <selection activeCell="F4" sqref="F4"/>
    </sheetView>
  </sheetViews>
  <sheetFormatPr baseColWidth="10" defaultRowHeight="14.5"/>
  <sheetData>
    <row r="1" spans="1:11">
      <c r="A1" s="63" t="s">
        <v>1545</v>
      </c>
      <c r="B1" s="57"/>
      <c r="C1" s="270" t="s">
        <v>1774</v>
      </c>
      <c r="D1" s="57"/>
      <c r="E1" s="64" t="s">
        <v>1730</v>
      </c>
      <c r="F1" s="57"/>
      <c r="G1" s="57"/>
      <c r="H1" s="57"/>
      <c r="I1" s="57"/>
      <c r="J1" s="57"/>
      <c r="K1" s="58"/>
    </row>
    <row r="2" spans="1:11">
      <c r="A2" t="s">
        <v>1543</v>
      </c>
      <c r="B2" s="47"/>
      <c r="C2" s="47"/>
      <c r="D2" s="47"/>
      <c r="E2" s="48"/>
      <c r="F2" s="47"/>
      <c r="G2" s="47"/>
      <c r="H2" s="47"/>
      <c r="I2" s="47"/>
      <c r="J2" s="47"/>
      <c r="K2" s="53"/>
    </row>
    <row r="3" spans="1:11">
      <c r="A3" t="s">
        <v>1544</v>
      </c>
      <c r="B3" s="47"/>
      <c r="C3" s="47"/>
      <c r="D3" s="47"/>
      <c r="E3" s="47"/>
      <c r="F3" s="47"/>
      <c r="G3" s="47"/>
      <c r="H3" s="47"/>
      <c r="I3" s="47"/>
      <c r="J3" s="47"/>
      <c r="K3" s="53"/>
    </row>
    <row r="4" spans="1:11">
      <c r="A4" s="62" t="s">
        <v>703</v>
      </c>
      <c r="B4" s="54"/>
      <c r="C4" s="54"/>
      <c r="D4" s="54"/>
      <c r="E4" s="54"/>
      <c r="F4" s="241" t="s">
        <v>1728</v>
      </c>
      <c r="G4" s="54"/>
      <c r="H4" s="54"/>
      <c r="I4" s="54"/>
      <c r="J4" s="54"/>
      <c r="K4" s="55"/>
    </row>
    <row r="7" spans="1:11">
      <c r="B7" t="s">
        <v>1771</v>
      </c>
      <c r="C7" t="s">
        <v>1772</v>
      </c>
      <c r="D7" t="s">
        <v>1773</v>
      </c>
    </row>
    <row r="8" spans="1:11">
      <c r="A8" t="s">
        <v>299</v>
      </c>
      <c r="B8">
        <v>86.8</v>
      </c>
      <c r="C8">
        <v>28.3</v>
      </c>
      <c r="D8">
        <v>55.9</v>
      </c>
    </row>
    <row r="9" spans="1:11">
      <c r="A9" t="s">
        <v>298</v>
      </c>
      <c r="B9">
        <v>83.3</v>
      </c>
      <c r="C9">
        <v>2.4</v>
      </c>
      <c r="D9">
        <v>39.5</v>
      </c>
    </row>
    <row r="10" spans="1:11">
      <c r="A10" t="s">
        <v>297</v>
      </c>
      <c r="B10">
        <v>71.400000000000006</v>
      </c>
      <c r="C10">
        <v>5.7</v>
      </c>
      <c r="D10">
        <v>36.299999999999997</v>
      </c>
    </row>
    <row r="11" spans="1:11">
      <c r="A11" t="s">
        <v>296</v>
      </c>
      <c r="B11">
        <v>81</v>
      </c>
      <c r="C11">
        <v>23.8</v>
      </c>
      <c r="D11">
        <v>50.8</v>
      </c>
    </row>
    <row r="12" spans="1:11">
      <c r="A12" t="s">
        <v>295</v>
      </c>
      <c r="B12">
        <v>91.2</v>
      </c>
      <c r="C12">
        <v>30</v>
      </c>
      <c r="D12">
        <v>58.8</v>
      </c>
    </row>
    <row r="13" spans="1:11">
      <c r="A13" t="s">
        <v>294</v>
      </c>
      <c r="B13">
        <v>89</v>
      </c>
      <c r="C13">
        <v>20.5</v>
      </c>
      <c r="D13">
        <v>52.5</v>
      </c>
    </row>
    <row r="14" spans="1:11">
      <c r="A14" t="s">
        <v>293</v>
      </c>
      <c r="B14">
        <v>90.1</v>
      </c>
      <c r="C14">
        <v>15.5</v>
      </c>
      <c r="D14">
        <v>50</v>
      </c>
    </row>
    <row r="15" spans="1:11">
      <c r="A15" t="s">
        <v>292</v>
      </c>
      <c r="B15">
        <v>88.5</v>
      </c>
      <c r="C15">
        <v>19.7</v>
      </c>
      <c r="D15">
        <v>51.8</v>
      </c>
    </row>
    <row r="16" spans="1:11">
      <c r="A16" t="s">
        <v>291</v>
      </c>
      <c r="B16">
        <v>85.9</v>
      </c>
      <c r="C16">
        <v>32.799999999999997</v>
      </c>
      <c r="D16">
        <v>58</v>
      </c>
    </row>
    <row r="17" spans="1:4">
      <c r="A17" t="s">
        <v>290</v>
      </c>
      <c r="B17">
        <v>88.2</v>
      </c>
      <c r="C17">
        <v>35.299999999999997</v>
      </c>
      <c r="D17">
        <v>60.4</v>
      </c>
    </row>
    <row r="18" spans="1:4">
      <c r="A18" t="s">
        <v>289</v>
      </c>
      <c r="B18">
        <v>88.3</v>
      </c>
      <c r="C18">
        <v>21.7</v>
      </c>
      <c r="D18">
        <v>52.8</v>
      </c>
    </row>
    <row r="19" spans="1:4">
      <c r="A19" t="s">
        <v>288</v>
      </c>
      <c r="B19">
        <v>91.9</v>
      </c>
      <c r="C19">
        <v>27.4</v>
      </c>
      <c r="D19">
        <v>57.7</v>
      </c>
    </row>
    <row r="20" spans="1:4">
      <c r="A20" t="s">
        <v>287</v>
      </c>
      <c r="B20">
        <v>84.4</v>
      </c>
      <c r="C20">
        <v>21.9</v>
      </c>
      <c r="D20">
        <v>51.2</v>
      </c>
    </row>
    <row r="21" spans="1:4">
      <c r="A21" t="s">
        <v>286</v>
      </c>
      <c r="B21">
        <v>88.2</v>
      </c>
      <c r="C21">
        <v>27.8</v>
      </c>
      <c r="D21">
        <v>56.2</v>
      </c>
    </row>
    <row r="22" spans="1:4">
      <c r="A22" t="s">
        <v>285</v>
      </c>
      <c r="B22">
        <v>83.1</v>
      </c>
      <c r="C22">
        <v>23.1</v>
      </c>
      <c r="D22">
        <v>51.3</v>
      </c>
    </row>
    <row r="23" spans="1:4">
      <c r="A23" t="s">
        <v>284</v>
      </c>
      <c r="B23">
        <v>92.5</v>
      </c>
      <c r="C23">
        <v>3</v>
      </c>
      <c r="D23">
        <v>43.7</v>
      </c>
    </row>
    <row r="24" spans="1:4">
      <c r="A24" t="s">
        <v>283</v>
      </c>
      <c r="B24">
        <v>94.9</v>
      </c>
      <c r="C24">
        <v>-2.6</v>
      </c>
      <c r="D24">
        <v>41.3</v>
      </c>
    </row>
    <row r="25" spans="1:4">
      <c r="A25" t="s">
        <v>282</v>
      </c>
      <c r="B25">
        <v>85.7</v>
      </c>
      <c r="C25">
        <v>4.0999999999999996</v>
      </c>
      <c r="D25">
        <v>41.5</v>
      </c>
    </row>
    <row r="26" spans="1:4">
      <c r="A26" t="s">
        <v>281</v>
      </c>
      <c r="B26">
        <v>84.3</v>
      </c>
      <c r="C26">
        <v>23.5</v>
      </c>
      <c r="D26">
        <v>52.1</v>
      </c>
    </row>
    <row r="27" spans="1:4">
      <c r="A27" t="s">
        <v>280</v>
      </c>
      <c r="B27">
        <v>83.7</v>
      </c>
      <c r="C27">
        <v>10.199999999999999</v>
      </c>
      <c r="D27">
        <v>44.2</v>
      </c>
    </row>
    <row r="28" spans="1:4">
      <c r="A28" t="s">
        <v>279</v>
      </c>
      <c r="B28">
        <v>72.7</v>
      </c>
      <c r="C28">
        <v>13.7</v>
      </c>
      <c r="D28">
        <v>41.4</v>
      </c>
    </row>
    <row r="29" spans="1:4">
      <c r="A29" t="s">
        <v>278</v>
      </c>
      <c r="B29">
        <v>89.5</v>
      </c>
      <c r="C29">
        <v>8.8000000000000007</v>
      </c>
      <c r="D29">
        <v>45.8</v>
      </c>
    </row>
    <row r="30" spans="1:4">
      <c r="A30" t="s">
        <v>277</v>
      </c>
      <c r="B30">
        <v>78</v>
      </c>
      <c r="C30">
        <v>2.4</v>
      </c>
      <c r="D30">
        <v>37.299999999999997</v>
      </c>
    </row>
    <row r="31" spans="1:4">
      <c r="A31" t="s">
        <v>276</v>
      </c>
      <c r="B31">
        <v>95.7</v>
      </c>
      <c r="C31">
        <v>5.7</v>
      </c>
      <c r="D31">
        <v>46.6</v>
      </c>
    </row>
    <row r="32" spans="1:4">
      <c r="A32" t="s">
        <v>275</v>
      </c>
      <c r="B32">
        <v>29.8</v>
      </c>
      <c r="C32">
        <v>21.1</v>
      </c>
      <c r="D32">
        <v>25.4</v>
      </c>
    </row>
    <row r="33" spans="1:4">
      <c r="A33" t="s">
        <v>274</v>
      </c>
      <c r="B33">
        <v>47</v>
      </c>
      <c r="C33">
        <v>7.6</v>
      </c>
      <c r="D33">
        <v>26.4</v>
      </c>
    </row>
    <row r="34" spans="1:4">
      <c r="A34" t="s">
        <v>273</v>
      </c>
      <c r="B34">
        <v>67.400000000000006</v>
      </c>
      <c r="C34">
        <v>23.9</v>
      </c>
      <c r="D34">
        <v>44.7</v>
      </c>
    </row>
    <row r="35" spans="1:4">
      <c r="A35" t="s">
        <v>272</v>
      </c>
      <c r="B35">
        <v>71.599999999999994</v>
      </c>
      <c r="C35">
        <v>35.1</v>
      </c>
      <c r="D35">
        <v>52.7</v>
      </c>
    </row>
    <row r="36" spans="1:4">
      <c r="A36" t="s">
        <v>271</v>
      </c>
      <c r="B36">
        <v>75</v>
      </c>
      <c r="C36">
        <v>26.7</v>
      </c>
      <c r="D36">
        <v>49.7</v>
      </c>
    </row>
    <row r="37" spans="1:4">
      <c r="A37" t="s">
        <v>270</v>
      </c>
      <c r="B37">
        <v>84.6</v>
      </c>
      <c r="C37">
        <v>21.2</v>
      </c>
      <c r="D37">
        <v>50.9</v>
      </c>
    </row>
    <row r="38" spans="1:4">
      <c r="A38" t="s">
        <v>269</v>
      </c>
      <c r="B38">
        <v>55.8</v>
      </c>
      <c r="C38">
        <v>4.7</v>
      </c>
      <c r="D38">
        <v>28.8</v>
      </c>
    </row>
    <row r="39" spans="1:4">
      <c r="A39" t="s">
        <v>268</v>
      </c>
      <c r="B39">
        <v>76.599999999999994</v>
      </c>
      <c r="C39">
        <v>-25.5</v>
      </c>
      <c r="D39">
        <v>19.7</v>
      </c>
    </row>
    <row r="40" spans="1:4">
      <c r="A40" t="s">
        <v>267</v>
      </c>
      <c r="B40">
        <v>19.149999999999999</v>
      </c>
      <c r="C40">
        <v>-29.8</v>
      </c>
      <c r="D40">
        <v>-6.9</v>
      </c>
    </row>
    <row r="41" spans="1:4">
      <c r="A41" t="s">
        <v>266</v>
      </c>
      <c r="B41">
        <v>0</v>
      </c>
      <c r="C41">
        <v>6.4</v>
      </c>
      <c r="D41">
        <v>3.2</v>
      </c>
    </row>
    <row r="42" spans="1:4">
      <c r="A42" t="s">
        <v>265</v>
      </c>
      <c r="B42">
        <v>-17</v>
      </c>
      <c r="C42">
        <v>-27.7</v>
      </c>
      <c r="D42">
        <v>-22.4</v>
      </c>
    </row>
    <row r="43" spans="1:4">
      <c r="A43" t="s">
        <v>694</v>
      </c>
      <c r="B43">
        <v>-25.6</v>
      </c>
      <c r="C43">
        <v>17.899999999999999</v>
      </c>
      <c r="D43">
        <v>-5.0999999999999996</v>
      </c>
    </row>
    <row r="44" spans="1:4">
      <c r="A44" t="s">
        <v>777</v>
      </c>
      <c r="B44">
        <v>-19.600000000000001</v>
      </c>
      <c r="C44">
        <v>-10.9</v>
      </c>
      <c r="D44">
        <v>-15.3</v>
      </c>
    </row>
    <row r="45" spans="1:4">
      <c r="A45" t="s">
        <v>788</v>
      </c>
      <c r="B45">
        <v>-54.5</v>
      </c>
      <c r="C45">
        <v>-13.6</v>
      </c>
      <c r="D45">
        <v>-35.4</v>
      </c>
    </row>
    <row r="46" spans="1:4">
      <c r="A46" t="s">
        <v>1538</v>
      </c>
      <c r="B46">
        <v>-51.9</v>
      </c>
      <c r="C46">
        <v>-18.5</v>
      </c>
      <c r="D46">
        <v>-36</v>
      </c>
    </row>
    <row r="47" spans="1:4">
      <c r="A47" t="s">
        <v>1593</v>
      </c>
      <c r="B47">
        <v>-27.3</v>
      </c>
      <c r="C47">
        <v>13.6</v>
      </c>
      <c r="D47">
        <v>-7.9</v>
      </c>
    </row>
    <row r="48" spans="1:4">
      <c r="A48" t="s">
        <v>1594</v>
      </c>
      <c r="B48">
        <v>-28.6</v>
      </c>
      <c r="C48">
        <v>57.1</v>
      </c>
      <c r="D48">
        <v>10</v>
      </c>
    </row>
    <row r="49" spans="1:4">
      <c r="A49" t="s">
        <v>1618</v>
      </c>
      <c r="B49">
        <v>-46.9</v>
      </c>
      <c r="C49">
        <v>42.9</v>
      </c>
      <c r="D49">
        <v>-7.2</v>
      </c>
    </row>
    <row r="50" spans="1:4">
      <c r="A50" t="s">
        <v>1619</v>
      </c>
      <c r="B50">
        <v>-14</v>
      </c>
      <c r="C50">
        <v>41.9</v>
      </c>
      <c r="D50">
        <v>12.1</v>
      </c>
    </row>
    <row r="52" spans="1:4">
      <c r="B52" t="s">
        <v>1771</v>
      </c>
      <c r="C52" t="s">
        <v>1772</v>
      </c>
      <c r="D52" t="s">
        <v>1773</v>
      </c>
    </row>
  </sheetData>
  <hyperlinks>
    <hyperlink ref="F4" location="'KPI Angebot'!A1" display="Angebots KPIs" xr:uid="{954F0E67-4B94-426E-88E9-34C75CC23599}"/>
    <hyperlink ref="C1" r:id="rId1" xr:uid="{D5624F66-2D0B-4E3E-AD8B-1CC1D550F611}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A2E50-A11C-4FC4-8A1C-312B4B8A0A3F}">
  <dimension ref="A1:K50"/>
  <sheetViews>
    <sheetView zoomScaleNormal="90" workbookViewId="0">
      <selection activeCell="G12" sqref="G12"/>
    </sheetView>
  </sheetViews>
  <sheetFormatPr baseColWidth="10" defaultRowHeight="14.5"/>
  <cols>
    <col min="4" max="4" width="11.81640625" bestFit="1" customWidth="1"/>
  </cols>
  <sheetData>
    <row r="1" spans="1:11">
      <c r="A1" s="63" t="s">
        <v>1558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8"/>
    </row>
    <row r="2" spans="1:11">
      <c r="A2" t="s">
        <v>1543</v>
      </c>
      <c r="B2" s="47"/>
      <c r="C2" s="229" t="s">
        <v>1685</v>
      </c>
      <c r="D2" s="47"/>
      <c r="E2" s="48"/>
      <c r="F2" s="47"/>
      <c r="G2" s="47"/>
      <c r="H2" s="47"/>
      <c r="I2" s="47"/>
      <c r="J2" s="47"/>
      <c r="K2" s="53"/>
    </row>
    <row r="3" spans="1:11">
      <c r="A3" t="s">
        <v>1544</v>
      </c>
      <c r="B3" s="47"/>
      <c r="C3" s="47"/>
      <c r="D3" s="47"/>
      <c r="E3" s="47"/>
      <c r="F3" s="47"/>
      <c r="G3" s="47"/>
      <c r="H3" s="47"/>
      <c r="I3" s="47"/>
      <c r="J3" s="47"/>
      <c r="K3" s="53"/>
    </row>
    <row r="4" spans="1:11">
      <c r="A4" s="62" t="s">
        <v>1559</v>
      </c>
      <c r="B4" s="54"/>
      <c r="C4" s="54"/>
      <c r="D4" s="54"/>
      <c r="E4" s="54"/>
      <c r="F4" s="54"/>
      <c r="G4" s="54"/>
      <c r="H4" s="54"/>
      <c r="I4" s="54"/>
      <c r="J4" s="54"/>
      <c r="K4" s="55"/>
    </row>
    <row r="6" spans="1:11">
      <c r="A6" t="s">
        <v>11</v>
      </c>
      <c r="B6" t="s">
        <v>10</v>
      </c>
      <c r="C6" t="s">
        <v>1653</v>
      </c>
      <c r="D6" t="s">
        <v>1671</v>
      </c>
    </row>
    <row r="7" spans="1:11">
      <c r="A7">
        <v>2016</v>
      </c>
      <c r="B7" t="s">
        <v>3</v>
      </c>
      <c r="C7" s="102">
        <v>0.1</v>
      </c>
      <c r="D7" s="221">
        <v>-0.10333333333333333</v>
      </c>
    </row>
    <row r="8" spans="1:11">
      <c r="B8" t="s">
        <v>4</v>
      </c>
      <c r="C8" s="102">
        <v>3.3300000000000003E-2</v>
      </c>
      <c r="D8" s="221">
        <v>-0.15000000000000002</v>
      </c>
    </row>
    <row r="9" spans="1:11">
      <c r="B9" t="s">
        <v>5</v>
      </c>
      <c r="C9" s="102">
        <v>-0.13</v>
      </c>
      <c r="D9" s="221">
        <v>-0.19333333333333336</v>
      </c>
    </row>
    <row r="10" spans="1:11">
      <c r="B10" t="s">
        <v>6</v>
      </c>
      <c r="C10" s="102">
        <v>4.2999999999999997E-2</v>
      </c>
      <c r="D10" s="221">
        <v>-0.21666666666666667</v>
      </c>
    </row>
    <row r="11" spans="1:11">
      <c r="A11">
        <v>2017</v>
      </c>
      <c r="B11" t="s">
        <v>3</v>
      </c>
      <c r="C11" s="102">
        <v>0.1633</v>
      </c>
      <c r="D11" s="221">
        <v>-0.24</v>
      </c>
    </row>
    <row r="12" spans="1:11">
      <c r="B12" t="s">
        <v>4</v>
      </c>
      <c r="C12" s="102">
        <v>0.17330000000000001</v>
      </c>
      <c r="D12" s="221">
        <v>-0.25666666666666665</v>
      </c>
    </row>
    <row r="13" spans="1:11">
      <c r="B13" t="s">
        <v>5</v>
      </c>
      <c r="C13" s="102">
        <v>0.23</v>
      </c>
      <c r="D13" s="221">
        <v>-0.27</v>
      </c>
    </row>
    <row r="14" spans="1:11">
      <c r="B14" t="s">
        <v>6</v>
      </c>
      <c r="C14" s="102">
        <v>0.223</v>
      </c>
      <c r="D14" s="221">
        <v>-0.27</v>
      </c>
    </row>
    <row r="15" spans="1:11">
      <c r="A15">
        <v>2018</v>
      </c>
      <c r="B15" t="s">
        <v>3</v>
      </c>
      <c r="C15" s="102">
        <v>0.42330000000000001</v>
      </c>
      <c r="D15" s="221">
        <v>-0.27333333333333337</v>
      </c>
    </row>
    <row r="16" spans="1:11">
      <c r="B16" t="s">
        <v>4</v>
      </c>
      <c r="C16" s="102">
        <v>0.3533</v>
      </c>
      <c r="D16" s="221">
        <v>-0.27</v>
      </c>
    </row>
    <row r="17" spans="1:5">
      <c r="B17" t="s">
        <v>5</v>
      </c>
      <c r="C17" s="102">
        <v>0.30330000000000001</v>
      </c>
      <c r="D17" s="221">
        <v>-0.27</v>
      </c>
    </row>
    <row r="18" spans="1:5">
      <c r="B18" t="s">
        <v>6</v>
      </c>
      <c r="C18" s="102">
        <v>0.32666000000000001</v>
      </c>
      <c r="D18" s="221">
        <v>-0.25333333333333335</v>
      </c>
    </row>
    <row r="19" spans="1:5">
      <c r="A19">
        <v>2019</v>
      </c>
      <c r="B19" t="s">
        <v>3</v>
      </c>
      <c r="C19" s="102">
        <v>0.13</v>
      </c>
      <c r="D19" s="221">
        <v>-0.23333333333333331</v>
      </c>
    </row>
    <row r="20" spans="1:5">
      <c r="B20" t="s">
        <v>4</v>
      </c>
      <c r="C20" s="102">
        <v>-0.05</v>
      </c>
      <c r="D20" s="221">
        <v>-0.25</v>
      </c>
    </row>
    <row r="21" spans="1:5">
      <c r="B21" t="s">
        <v>5</v>
      </c>
      <c r="C21" s="102">
        <v>-0.39329999999999998</v>
      </c>
      <c r="D21" s="221">
        <v>-0.3833333333333333</v>
      </c>
    </row>
    <row r="22" spans="1:5">
      <c r="B22" t="s">
        <v>6</v>
      </c>
      <c r="C22" s="102">
        <v>-0.24</v>
      </c>
      <c r="D22" s="221">
        <v>-0.34666666666666668</v>
      </c>
    </row>
    <row r="23" spans="1:5">
      <c r="A23">
        <v>2020</v>
      </c>
      <c r="B23" t="s">
        <v>3</v>
      </c>
      <c r="C23" s="102">
        <v>-0.26</v>
      </c>
      <c r="D23" s="221">
        <v>-0.35333333333333333</v>
      </c>
      <c r="E23" s="99">
        <f t="shared" ref="E23:E40" si="0">D23/100</f>
        <v>-3.5333333333333332E-3</v>
      </c>
    </row>
    <row r="24" spans="1:5">
      <c r="B24" t="s">
        <v>4</v>
      </c>
      <c r="C24" s="102">
        <v>-0.27</v>
      </c>
      <c r="D24" s="221">
        <v>-0.18333333333333335</v>
      </c>
      <c r="E24" s="99">
        <f t="shared" si="0"/>
        <v>-1.8333333333333335E-3</v>
      </c>
    </row>
    <row r="25" spans="1:5">
      <c r="B25" t="s">
        <v>5</v>
      </c>
      <c r="C25" s="102">
        <v>-0.38666</v>
      </c>
      <c r="D25" s="221">
        <v>-0.41333333333333333</v>
      </c>
      <c r="E25" s="99">
        <f t="shared" si="0"/>
        <v>-4.1333333333333335E-3</v>
      </c>
    </row>
    <row r="26" spans="1:5">
      <c r="B26" t="s">
        <v>6</v>
      </c>
      <c r="C26" s="102">
        <v>-0.46329999999999999</v>
      </c>
      <c r="D26" s="221">
        <v>-0.50666666666666704</v>
      </c>
      <c r="E26" s="99">
        <f t="shared" si="0"/>
        <v>-5.0666666666666707E-3</v>
      </c>
    </row>
    <row r="27" spans="1:5">
      <c r="A27">
        <v>2021</v>
      </c>
      <c r="B27" t="s">
        <v>3</v>
      </c>
      <c r="C27" s="102">
        <v>-0.38333</v>
      </c>
      <c r="D27" s="221">
        <v>-0.52333333333333332</v>
      </c>
      <c r="E27" s="99">
        <f t="shared" si="0"/>
        <v>-5.2333333333333329E-3</v>
      </c>
    </row>
    <row r="28" spans="1:5">
      <c r="B28" t="s">
        <v>4</v>
      </c>
      <c r="C28" s="102">
        <v>-0.27333000000000002</v>
      </c>
      <c r="D28" s="221">
        <v>-0.51666666666666672</v>
      </c>
      <c r="E28" s="99">
        <f t="shared" si="0"/>
        <v>-5.1666666666666675E-3</v>
      </c>
    </row>
    <row r="29" spans="1:5">
      <c r="B29" t="s">
        <v>5</v>
      </c>
      <c r="C29" s="102">
        <v>-0.31666</v>
      </c>
      <c r="D29" s="221">
        <v>-0.52333333333333332</v>
      </c>
      <c r="E29" s="99">
        <f t="shared" si="0"/>
        <v>-5.2333333333333329E-3</v>
      </c>
    </row>
    <row r="30" spans="1:5">
      <c r="B30" t="s">
        <v>6</v>
      </c>
      <c r="C30" s="102">
        <v>-9.3329999999999996E-2</v>
      </c>
      <c r="D30" s="221">
        <v>-0.53666666666666674</v>
      </c>
      <c r="E30" s="99">
        <f t="shared" si="0"/>
        <v>-5.3666666666666672E-3</v>
      </c>
    </row>
    <row r="31" spans="1:5">
      <c r="A31">
        <v>2022</v>
      </c>
      <c r="B31" t="s">
        <v>3</v>
      </c>
      <c r="C31" s="102">
        <v>0.45333000000000001</v>
      </c>
      <c r="D31" s="221">
        <v>-0.47666666666666663</v>
      </c>
      <c r="E31" s="99">
        <f t="shared" si="0"/>
        <v>-4.7666666666666664E-3</v>
      </c>
    </row>
    <row r="32" spans="1:5">
      <c r="B32" t="s">
        <v>4</v>
      </c>
      <c r="C32" s="102">
        <v>1.55</v>
      </c>
      <c r="D32" s="221">
        <v>-9.6666666666666679E-2</v>
      </c>
      <c r="E32" s="99">
        <f t="shared" si="0"/>
        <v>-9.6666666666666678E-4</v>
      </c>
    </row>
    <row r="33" spans="1:5">
      <c r="B33" t="s">
        <v>5</v>
      </c>
      <c r="C33" s="102">
        <v>1.9765999999999999</v>
      </c>
      <c r="D33" s="221">
        <v>0.97000000000000008</v>
      </c>
      <c r="E33" s="99">
        <f t="shared" si="0"/>
        <v>9.7000000000000003E-3</v>
      </c>
    </row>
    <row r="34" spans="1:5">
      <c r="B34" t="s">
        <v>6</v>
      </c>
      <c r="C34" s="102">
        <v>2.89</v>
      </c>
      <c r="D34" s="221">
        <v>2.2933333333333334</v>
      </c>
      <c r="E34" s="99">
        <f t="shared" si="0"/>
        <v>2.2933333333333333E-2</v>
      </c>
    </row>
    <row r="35" spans="1:5">
      <c r="A35">
        <v>2023</v>
      </c>
      <c r="B35" t="s">
        <v>3</v>
      </c>
      <c r="C35" s="102">
        <v>3.03</v>
      </c>
      <c r="D35" s="221">
        <v>3.09</v>
      </c>
      <c r="E35" s="99">
        <f t="shared" si="0"/>
        <v>3.0899999999999997E-2</v>
      </c>
    </row>
    <row r="36" spans="1:5">
      <c r="B36" t="s">
        <v>4</v>
      </c>
      <c r="C36" s="102">
        <v>3.1</v>
      </c>
      <c r="D36" s="221">
        <v>3.6766666666666672</v>
      </c>
      <c r="E36" s="99">
        <f t="shared" si="0"/>
        <v>3.676666666666667E-2</v>
      </c>
    </row>
    <row r="37" spans="1:5">
      <c r="B37" t="s">
        <v>5</v>
      </c>
      <c r="C37" s="102">
        <v>3.29</v>
      </c>
      <c r="D37" s="221">
        <v>3.97</v>
      </c>
      <c r="E37" s="99">
        <f t="shared" si="0"/>
        <v>3.9699999999999999E-2</v>
      </c>
    </row>
    <row r="38" spans="1:5">
      <c r="B38" t="s">
        <v>6</v>
      </c>
      <c r="C38" s="102">
        <v>2.95</v>
      </c>
      <c r="D38" s="221">
        <v>4.0373333333333337</v>
      </c>
      <c r="E38" s="99">
        <f t="shared" si="0"/>
        <v>4.0373333333333337E-2</v>
      </c>
    </row>
    <row r="39" spans="1:5">
      <c r="A39">
        <v>2024</v>
      </c>
      <c r="B39" t="s">
        <v>3</v>
      </c>
      <c r="C39" s="102">
        <v>2.69</v>
      </c>
      <c r="D39" s="221">
        <v>3.8959999999999995</v>
      </c>
      <c r="E39" s="99">
        <f t="shared" si="0"/>
        <v>3.8959999999999995E-2</v>
      </c>
    </row>
    <row r="40" spans="1:5">
      <c r="B40" t="s">
        <v>4</v>
      </c>
      <c r="C40" s="102">
        <v>2.87</v>
      </c>
      <c r="D40" s="221">
        <v>3.78</v>
      </c>
      <c r="E40" s="99">
        <f t="shared" si="0"/>
        <v>3.78E-2</v>
      </c>
    </row>
    <row r="41" spans="1:5">
      <c r="B41" t="s">
        <v>5</v>
      </c>
      <c r="C41" s="102">
        <v>2.4700000000000002</v>
      </c>
      <c r="D41" s="221">
        <v>3.44</v>
      </c>
      <c r="E41" s="99">
        <f>D41/100</f>
        <v>3.44E-2</v>
      </c>
    </row>
    <row r="42" spans="1:5">
      <c r="B42" t="s">
        <v>6</v>
      </c>
      <c r="C42" s="102">
        <v>2.2000000000000002</v>
      </c>
      <c r="D42">
        <v>2.7879999999999998</v>
      </c>
      <c r="E42" s="99">
        <f>D42/100</f>
        <v>2.7879999999999999E-2</v>
      </c>
    </row>
    <row r="46" spans="1:5">
      <c r="C46" s="1" t="s">
        <v>1653</v>
      </c>
      <c r="D46" s="1" t="s">
        <v>1671</v>
      </c>
    </row>
    <row r="47" spans="1:5">
      <c r="B47" s="1" t="s">
        <v>704</v>
      </c>
      <c r="C47" s="99">
        <f>C40/C39-1</f>
        <v>6.6914498141263934E-2</v>
      </c>
      <c r="D47" s="99">
        <f>D40/D39-1</f>
        <v>-2.9774127310061571E-2</v>
      </c>
    </row>
    <row r="48" spans="1:5">
      <c r="B48" s="1" t="s">
        <v>1615</v>
      </c>
      <c r="C48" s="99">
        <f>C40/C36-1</f>
        <v>-7.4193548387096797E-2</v>
      </c>
      <c r="D48" s="99">
        <f>D40/D36-1</f>
        <v>2.8105167724387758E-2</v>
      </c>
    </row>
    <row r="49" spans="2:4">
      <c r="B49" s="1" t="s">
        <v>1616</v>
      </c>
      <c r="C49" s="222">
        <f>(C40 - AVERAGE(C7:C39))/_xlfn.STDEV.P(C7:C39)</f>
        <v>1.8363445314267945</v>
      </c>
      <c r="D49" s="222">
        <f>(D40 - AVERAGE(D7:D39))/_xlfn.STDEV.P(D7:D39)</f>
        <v>2.2491410687916518</v>
      </c>
    </row>
    <row r="50" spans="2:4">
      <c r="B50" s="1" t="s">
        <v>1617</v>
      </c>
      <c r="C50" s="222">
        <f>(C40 - AVERAGE(C7:C31))/_xlfn.STDEV.P(C7:C31)</f>
        <v>10.291687919594107</v>
      </c>
      <c r="D50" s="222">
        <f>(D40 - AVERAGE(D7:D31))/_xlfn.STDEV.P(D7:D31)</f>
        <v>32.299632794973334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AE9B9-02E5-439B-8CE8-B82454B84376}">
  <dimension ref="A1:K74"/>
  <sheetViews>
    <sheetView zoomScaleNormal="100" workbookViewId="0">
      <selection activeCell="E12" sqref="E12"/>
    </sheetView>
  </sheetViews>
  <sheetFormatPr baseColWidth="10" defaultRowHeight="14.5"/>
  <cols>
    <col min="2" max="2" width="17.453125" customWidth="1"/>
    <col min="3" max="3" width="13.54296875" bestFit="1" customWidth="1"/>
    <col min="4" max="4" width="21" bestFit="1" customWidth="1"/>
    <col min="5" max="5" width="14.7265625" customWidth="1"/>
    <col min="6" max="6" width="21" bestFit="1" customWidth="1"/>
  </cols>
  <sheetData>
    <row r="1" spans="1:11">
      <c r="A1" s="63" t="s">
        <v>1525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8"/>
    </row>
    <row r="2" spans="1:11">
      <c r="A2" t="s">
        <v>1534</v>
      </c>
      <c r="B2" s="47"/>
      <c r="C2" s="47"/>
      <c r="D2" s="47"/>
      <c r="E2" s="200" t="s">
        <v>1535</v>
      </c>
      <c r="F2" s="47"/>
      <c r="G2" s="47"/>
      <c r="H2" s="47"/>
      <c r="I2" s="47"/>
      <c r="J2" s="47"/>
      <c r="K2" s="53"/>
    </row>
    <row r="3" spans="1:11">
      <c r="A3" t="s">
        <v>1526</v>
      </c>
      <c r="B3" s="47"/>
      <c r="C3" s="47"/>
      <c r="D3" s="47"/>
      <c r="E3" s="47"/>
      <c r="F3" s="47"/>
      <c r="G3" s="47"/>
      <c r="H3" s="47"/>
      <c r="I3" s="47"/>
      <c r="J3" s="47"/>
      <c r="K3" s="53"/>
    </row>
    <row r="4" spans="1:11">
      <c r="A4" s="62" t="s">
        <v>703</v>
      </c>
      <c r="B4" s="54"/>
      <c r="C4" s="54"/>
      <c r="D4" s="54"/>
      <c r="E4" s="54"/>
      <c r="F4" s="54"/>
      <c r="G4" s="54"/>
      <c r="H4" s="54"/>
      <c r="I4" s="54"/>
      <c r="J4" s="54"/>
      <c r="K4" s="55"/>
    </row>
    <row r="5" spans="1:11">
      <c r="A5" t="s">
        <v>1418</v>
      </c>
      <c r="B5" t="s">
        <v>157</v>
      </c>
      <c r="C5" t="s">
        <v>157</v>
      </c>
      <c r="D5" t="s">
        <v>157</v>
      </c>
    </row>
    <row r="7" spans="1:11">
      <c r="A7" s="1" t="s">
        <v>1527</v>
      </c>
      <c r="B7" s="1" t="s">
        <v>1528</v>
      </c>
      <c r="C7" s="1" t="s">
        <v>162</v>
      </c>
      <c r="D7" s="1" t="s">
        <v>1529</v>
      </c>
    </row>
    <row r="8" spans="1:11">
      <c r="A8" t="s">
        <v>1530</v>
      </c>
      <c r="B8">
        <v>100.8</v>
      </c>
      <c r="C8">
        <v>99.3</v>
      </c>
      <c r="D8">
        <v>99.2</v>
      </c>
    </row>
    <row r="9" spans="1:11">
      <c r="A9" t="s">
        <v>1531</v>
      </c>
      <c r="B9">
        <v>102</v>
      </c>
      <c r="C9">
        <v>99.3</v>
      </c>
      <c r="D9">
        <v>100</v>
      </c>
    </row>
    <row r="10" spans="1:11">
      <c r="A10" t="s">
        <v>1532</v>
      </c>
      <c r="B10">
        <v>102.1</v>
      </c>
      <c r="C10">
        <v>99.5</v>
      </c>
      <c r="D10">
        <v>100.1</v>
      </c>
    </row>
    <row r="11" spans="1:11">
      <c r="A11" t="s">
        <v>1533</v>
      </c>
      <c r="B11">
        <v>101.7</v>
      </c>
      <c r="C11">
        <v>99.7</v>
      </c>
      <c r="D11">
        <v>100.1</v>
      </c>
    </row>
    <row r="12" spans="1:11">
      <c r="A12" t="s">
        <v>799</v>
      </c>
      <c r="B12">
        <v>101.5</v>
      </c>
      <c r="C12">
        <v>99.8</v>
      </c>
      <c r="D12">
        <v>100.2</v>
      </c>
    </row>
    <row r="13" spans="1:11">
      <c r="A13" t="s">
        <v>800</v>
      </c>
      <c r="B13">
        <v>101.1</v>
      </c>
      <c r="C13">
        <v>99.9</v>
      </c>
      <c r="D13">
        <v>100.2</v>
      </c>
    </row>
    <row r="14" spans="1:11">
      <c r="A14" t="s">
        <v>801</v>
      </c>
      <c r="B14">
        <v>100.8</v>
      </c>
      <c r="C14">
        <v>100</v>
      </c>
      <c r="D14">
        <v>100.3</v>
      </c>
    </row>
    <row r="15" spans="1:11">
      <c r="A15" t="s">
        <v>802</v>
      </c>
      <c r="B15">
        <v>99</v>
      </c>
      <c r="C15">
        <v>100.1</v>
      </c>
      <c r="D15">
        <v>99.8</v>
      </c>
    </row>
    <row r="16" spans="1:11">
      <c r="A16" t="s">
        <v>803</v>
      </c>
      <c r="B16">
        <v>98.8</v>
      </c>
      <c r="C16">
        <v>100.2</v>
      </c>
      <c r="D16">
        <v>99.8</v>
      </c>
    </row>
    <row r="17" spans="1:4">
      <c r="A17" t="s">
        <v>804</v>
      </c>
      <c r="B17">
        <v>98.3</v>
      </c>
      <c r="C17">
        <v>100.3</v>
      </c>
      <c r="D17">
        <v>99.8</v>
      </c>
    </row>
    <row r="18" spans="1:4">
      <c r="A18" t="s">
        <v>805</v>
      </c>
      <c r="B18">
        <v>98.2</v>
      </c>
      <c r="C18">
        <v>100.3</v>
      </c>
      <c r="D18">
        <v>99.8</v>
      </c>
    </row>
    <row r="19" spans="1:4">
      <c r="A19" t="s">
        <v>806</v>
      </c>
      <c r="B19">
        <v>98</v>
      </c>
      <c r="C19">
        <v>100.4</v>
      </c>
      <c r="D19">
        <v>99.9</v>
      </c>
    </row>
    <row r="20" spans="1:4">
      <c r="A20" t="s">
        <v>807</v>
      </c>
      <c r="B20">
        <v>98.5</v>
      </c>
      <c r="C20">
        <v>100.5</v>
      </c>
      <c r="D20">
        <v>100</v>
      </c>
    </row>
    <row r="21" spans="1:4">
      <c r="A21" t="s">
        <v>808</v>
      </c>
      <c r="B21">
        <v>100.7</v>
      </c>
      <c r="C21">
        <v>100.7</v>
      </c>
      <c r="D21">
        <v>101.9</v>
      </c>
    </row>
    <row r="22" spans="1:4">
      <c r="A22" t="s">
        <v>809</v>
      </c>
      <c r="B22">
        <v>101</v>
      </c>
      <c r="C22">
        <v>100.8</v>
      </c>
      <c r="D22">
        <v>102</v>
      </c>
    </row>
    <row r="23" spans="1:4">
      <c r="A23" t="s">
        <v>810</v>
      </c>
      <c r="B23">
        <v>101.3</v>
      </c>
      <c r="C23">
        <v>100.9</v>
      </c>
      <c r="D23">
        <v>102</v>
      </c>
    </row>
    <row r="24" spans="1:4">
      <c r="A24" t="s">
        <v>811</v>
      </c>
      <c r="B24">
        <v>101.1</v>
      </c>
      <c r="C24">
        <v>101</v>
      </c>
      <c r="D24">
        <v>102.3</v>
      </c>
    </row>
    <row r="25" spans="1:4">
      <c r="A25" t="s">
        <v>812</v>
      </c>
      <c r="B25">
        <v>101.3</v>
      </c>
      <c r="C25">
        <v>101.1</v>
      </c>
      <c r="D25">
        <v>102.4</v>
      </c>
    </row>
    <row r="26" spans="1:4">
      <c r="A26" t="s">
        <v>813</v>
      </c>
      <c r="B26">
        <v>101.6</v>
      </c>
      <c r="C26">
        <v>101.1</v>
      </c>
      <c r="D26">
        <v>102.4</v>
      </c>
    </row>
    <row r="27" spans="1:4">
      <c r="A27" t="s">
        <v>814</v>
      </c>
      <c r="B27">
        <v>101.9</v>
      </c>
      <c r="C27">
        <v>101.3</v>
      </c>
      <c r="D27">
        <v>102.6</v>
      </c>
    </row>
    <row r="28" spans="1:4">
      <c r="A28" t="s">
        <v>815</v>
      </c>
      <c r="B28">
        <v>102.1</v>
      </c>
      <c r="C28">
        <v>101.4</v>
      </c>
      <c r="D28">
        <v>102.6</v>
      </c>
    </row>
    <row r="29" spans="1:4">
      <c r="A29" t="s">
        <v>816</v>
      </c>
      <c r="B29">
        <v>102.7</v>
      </c>
      <c r="C29">
        <v>101.4</v>
      </c>
      <c r="D29">
        <v>102.6</v>
      </c>
    </row>
    <row r="30" spans="1:4">
      <c r="A30" t="s">
        <v>817</v>
      </c>
      <c r="B30">
        <v>104.7</v>
      </c>
      <c r="C30">
        <v>101.6</v>
      </c>
      <c r="D30">
        <v>102.7</v>
      </c>
    </row>
    <row r="31" spans="1:4">
      <c r="A31" t="s">
        <v>818</v>
      </c>
      <c r="B31">
        <v>105.9</v>
      </c>
      <c r="C31">
        <v>101.8</v>
      </c>
      <c r="D31">
        <v>102.8</v>
      </c>
    </row>
    <row r="32" spans="1:4">
      <c r="A32" t="s">
        <v>819</v>
      </c>
      <c r="B32">
        <v>106.4</v>
      </c>
      <c r="C32">
        <v>101.8</v>
      </c>
      <c r="D32">
        <v>102.8</v>
      </c>
    </row>
    <row r="33" spans="1:4">
      <c r="A33" t="s">
        <v>820</v>
      </c>
      <c r="B33">
        <v>115.1</v>
      </c>
      <c r="C33">
        <v>102</v>
      </c>
      <c r="D33">
        <v>103.9</v>
      </c>
    </row>
    <row r="34" spans="1:4">
      <c r="A34" t="s">
        <v>821</v>
      </c>
      <c r="B34">
        <v>118.6</v>
      </c>
      <c r="C34">
        <v>102.2</v>
      </c>
      <c r="D34">
        <v>104.1</v>
      </c>
    </row>
    <row r="35" spans="1:4">
      <c r="A35" t="s">
        <v>822</v>
      </c>
      <c r="B35">
        <v>128.9</v>
      </c>
      <c r="C35">
        <v>102.3</v>
      </c>
      <c r="D35">
        <v>104.3</v>
      </c>
    </row>
    <row r="36" spans="1:4">
      <c r="A36" t="s">
        <v>823</v>
      </c>
      <c r="B36">
        <v>129.69999999999999</v>
      </c>
      <c r="C36">
        <v>102.5</v>
      </c>
      <c r="D36">
        <v>104.5</v>
      </c>
    </row>
    <row r="37" spans="1:4">
      <c r="A37" t="s">
        <v>824</v>
      </c>
      <c r="B37">
        <v>133.1</v>
      </c>
      <c r="C37">
        <v>102.7</v>
      </c>
      <c r="D37">
        <v>104.6</v>
      </c>
    </row>
    <row r="38" spans="1:4">
      <c r="A38" t="s">
        <v>825</v>
      </c>
      <c r="B38">
        <v>136.30000000000001</v>
      </c>
      <c r="C38">
        <v>102.8</v>
      </c>
      <c r="D38">
        <v>104.7</v>
      </c>
    </row>
    <row r="39" spans="1:4">
      <c r="A39" t="s">
        <v>826</v>
      </c>
      <c r="B39">
        <v>135.9</v>
      </c>
      <c r="C39">
        <v>102.9</v>
      </c>
      <c r="D39">
        <v>104.8</v>
      </c>
    </row>
    <row r="40" spans="1:4">
      <c r="A40" t="s">
        <v>827</v>
      </c>
      <c r="B40">
        <v>139.9</v>
      </c>
      <c r="C40">
        <v>103.1</v>
      </c>
      <c r="D40">
        <v>104.9</v>
      </c>
    </row>
    <row r="41" spans="1:4">
      <c r="A41" t="s">
        <v>828</v>
      </c>
      <c r="B41">
        <v>146.5</v>
      </c>
      <c r="C41">
        <v>103.2</v>
      </c>
      <c r="D41">
        <v>104.9</v>
      </c>
    </row>
    <row r="42" spans="1:4">
      <c r="A42" t="s">
        <v>829</v>
      </c>
      <c r="B42">
        <v>154</v>
      </c>
      <c r="C42">
        <v>103.5</v>
      </c>
      <c r="D42">
        <v>105.3</v>
      </c>
    </row>
    <row r="43" spans="1:4">
      <c r="A43" t="s">
        <v>830</v>
      </c>
      <c r="B43">
        <v>155.69999999999999</v>
      </c>
      <c r="C43">
        <v>103.6</v>
      </c>
      <c r="D43">
        <v>105.5</v>
      </c>
    </row>
    <row r="44" spans="1:4">
      <c r="A44" t="s">
        <v>831</v>
      </c>
      <c r="B44">
        <v>139</v>
      </c>
      <c r="C44">
        <v>103.7</v>
      </c>
      <c r="D44">
        <v>105.6</v>
      </c>
    </row>
    <row r="45" spans="1:4">
      <c r="A45" t="s">
        <v>832</v>
      </c>
      <c r="B45">
        <v>157.1</v>
      </c>
      <c r="C45">
        <v>104</v>
      </c>
      <c r="D45">
        <v>107.8</v>
      </c>
    </row>
    <row r="46" spans="1:4">
      <c r="A46" t="s">
        <v>833</v>
      </c>
      <c r="B46">
        <v>156.80000000000001</v>
      </c>
      <c r="C46">
        <v>104.2</v>
      </c>
      <c r="D46">
        <v>107.9</v>
      </c>
    </row>
    <row r="47" spans="1:4">
      <c r="A47" t="s">
        <v>834</v>
      </c>
      <c r="B47">
        <v>157.1</v>
      </c>
      <c r="C47">
        <v>104.4</v>
      </c>
      <c r="D47">
        <v>108.2</v>
      </c>
    </row>
    <row r="48" spans="1:4">
      <c r="A48" t="s">
        <v>835</v>
      </c>
      <c r="B48">
        <v>157.1</v>
      </c>
      <c r="C48">
        <v>104.5</v>
      </c>
      <c r="D48">
        <v>108.7</v>
      </c>
    </row>
    <row r="49" spans="1:4">
      <c r="A49" t="s">
        <v>836</v>
      </c>
      <c r="B49">
        <v>156.19999999999999</v>
      </c>
      <c r="C49">
        <v>104.7</v>
      </c>
      <c r="D49">
        <v>109</v>
      </c>
    </row>
    <row r="50" spans="1:4">
      <c r="A50" t="s">
        <v>837</v>
      </c>
      <c r="B50">
        <v>155.4</v>
      </c>
      <c r="C50">
        <v>104.9</v>
      </c>
      <c r="D50">
        <v>109</v>
      </c>
    </row>
    <row r="51" spans="1:4">
      <c r="A51" t="s">
        <v>838</v>
      </c>
      <c r="B51">
        <v>154.9</v>
      </c>
      <c r="C51">
        <v>105.1</v>
      </c>
      <c r="D51">
        <v>109.2</v>
      </c>
    </row>
    <row r="52" spans="1:4">
      <c r="A52" t="s">
        <v>839</v>
      </c>
      <c r="B52">
        <v>155.9</v>
      </c>
      <c r="C52">
        <v>105.3</v>
      </c>
      <c r="D52">
        <v>109.6</v>
      </c>
    </row>
    <row r="53" spans="1:4">
      <c r="A53" t="s">
        <v>840</v>
      </c>
      <c r="B53">
        <v>155.69999999999999</v>
      </c>
      <c r="C53">
        <v>105.4</v>
      </c>
      <c r="D53">
        <v>109.6</v>
      </c>
    </row>
    <row r="54" spans="1:4">
      <c r="A54" t="s">
        <v>1515</v>
      </c>
      <c r="B54">
        <v>154.1</v>
      </c>
      <c r="C54">
        <v>105.6</v>
      </c>
      <c r="D54">
        <v>109.6</v>
      </c>
    </row>
    <row r="55" spans="1:4">
      <c r="A55" t="s">
        <v>1516</v>
      </c>
      <c r="B55">
        <v>151.5</v>
      </c>
      <c r="C55">
        <v>105.7</v>
      </c>
      <c r="D55">
        <v>109.7</v>
      </c>
    </row>
    <row r="56" spans="1:4">
      <c r="A56" t="s">
        <v>1517</v>
      </c>
      <c r="B56">
        <v>149.69999999999999</v>
      </c>
      <c r="C56">
        <v>105.8</v>
      </c>
      <c r="D56">
        <v>109.8</v>
      </c>
    </row>
    <row r="57" spans="1:4">
      <c r="A57" t="s">
        <v>1549</v>
      </c>
      <c r="B57">
        <v>151.80000000000001</v>
      </c>
      <c r="C57">
        <v>106.2</v>
      </c>
      <c r="D57">
        <v>112.1</v>
      </c>
    </row>
    <row r="58" spans="1:4">
      <c r="A58" t="s">
        <v>1550</v>
      </c>
      <c r="B58">
        <v>151.19999999999999</v>
      </c>
      <c r="C58">
        <v>106.3</v>
      </c>
      <c r="D58">
        <v>112.8</v>
      </c>
    </row>
    <row r="59" spans="1:4">
      <c r="A59" t="s">
        <v>1560</v>
      </c>
      <c r="B59">
        <v>149.80000000000001</v>
      </c>
      <c r="C59">
        <v>106.6</v>
      </c>
      <c r="D59">
        <v>113.1</v>
      </c>
    </row>
    <row r="60" spans="1:4">
      <c r="A60" t="s">
        <v>1561</v>
      </c>
      <c r="B60">
        <v>152.1</v>
      </c>
      <c r="C60">
        <v>106.9</v>
      </c>
      <c r="D60">
        <v>113.4</v>
      </c>
    </row>
    <row r="61" spans="1:4">
      <c r="A61" t="s">
        <v>1562</v>
      </c>
      <c r="B61">
        <v>151.1</v>
      </c>
      <c r="C61">
        <v>107</v>
      </c>
      <c r="D61">
        <v>113.7</v>
      </c>
    </row>
    <row r="62" spans="1:4">
      <c r="A62" t="s">
        <v>1718</v>
      </c>
      <c r="B62">
        <v>150.80000000000001</v>
      </c>
      <c r="C62">
        <v>107.2</v>
      </c>
      <c r="D62">
        <v>113.9</v>
      </c>
    </row>
    <row r="63" spans="1:4">
      <c r="A63" t="s">
        <v>1719</v>
      </c>
      <c r="B63">
        <v>150.80000000000001</v>
      </c>
      <c r="C63">
        <v>107.4</v>
      </c>
      <c r="D63">
        <v>114.3</v>
      </c>
    </row>
    <row r="64" spans="1:4">
      <c r="A64" t="s">
        <v>1720</v>
      </c>
      <c r="B64">
        <v>150</v>
      </c>
      <c r="C64">
        <v>107.5</v>
      </c>
      <c r="D64">
        <v>114.4</v>
      </c>
    </row>
    <row r="65" spans="1:5">
      <c r="A65" t="s">
        <v>1721</v>
      </c>
      <c r="B65">
        <v>149.4</v>
      </c>
      <c r="C65">
        <v>107.6</v>
      </c>
      <c r="D65">
        <v>114.6</v>
      </c>
    </row>
    <row r="66" spans="1:5">
      <c r="A66" t="s">
        <v>1789</v>
      </c>
      <c r="B66">
        <v>149.19999999999999</v>
      </c>
      <c r="C66">
        <v>107.8</v>
      </c>
      <c r="D66">
        <v>114.7</v>
      </c>
    </row>
    <row r="67" spans="1:5">
      <c r="A67" t="s">
        <v>1790</v>
      </c>
      <c r="B67">
        <v>148.80000000000001</v>
      </c>
      <c r="C67">
        <v>107.9</v>
      </c>
      <c r="D67">
        <v>114.8</v>
      </c>
    </row>
    <row r="68" spans="1:5">
      <c r="A68" t="s">
        <v>1791</v>
      </c>
    </row>
    <row r="70" spans="1:5">
      <c r="B70" s="1" t="s">
        <v>1528</v>
      </c>
      <c r="C70" s="1" t="s">
        <v>162</v>
      </c>
      <c r="D70" s="1" t="s">
        <v>1529</v>
      </c>
    </row>
    <row r="71" spans="1:5">
      <c r="A71" s="1" t="s">
        <v>704</v>
      </c>
      <c r="B71" s="99">
        <f>B61/AVERAGE(B57:B59)-1</f>
        <v>1.1042402826855202E-3</v>
      </c>
      <c r="C71" s="99">
        <f>C61/AVERAGE(C57:C59)-1</f>
        <v>5.9542463177686411E-3</v>
      </c>
      <c r="D71" s="99">
        <f>D61/AVERAGE(D57:D59)-1</f>
        <v>9.1715976331361304E-3</v>
      </c>
      <c r="E71" s="1"/>
    </row>
    <row r="72" spans="1:5">
      <c r="A72" s="1" t="s">
        <v>1615</v>
      </c>
      <c r="B72" s="99">
        <f>B61/AVERAGE(B48:B50)-1</f>
        <v>-3.2856838062726657E-2</v>
      </c>
      <c r="C72" s="99">
        <f t="shared" ref="C72:D72" si="0">C61/AVERAGE(C48:C50)-1</f>
        <v>2.1967526265520565E-2</v>
      </c>
      <c r="D72" s="99">
        <f t="shared" si="0"/>
        <v>4.4077134986225897E-2</v>
      </c>
    </row>
    <row r="73" spans="1:5">
      <c r="A73" s="1" t="s">
        <v>1616</v>
      </c>
      <c r="B73" s="222">
        <f>(B61-AVERAGE(B8:B61))/_xlfn.STDEV.S(B8:B61)</f>
        <v>1.0428410924937952</v>
      </c>
      <c r="C73" s="222">
        <f t="shared" ref="C73:D73" si="1">(C61-AVERAGE(C8:C61))/_xlfn.STDEV.S(C8:C61)</f>
        <v>1.930096049697416</v>
      </c>
      <c r="D73" s="222">
        <f t="shared" si="1"/>
        <v>2.1186887979550799</v>
      </c>
    </row>
    <row r="74" spans="1:5">
      <c r="A74" s="1" t="s">
        <v>1617</v>
      </c>
      <c r="B74" s="222">
        <f>(B61-AVERAGE(B8:B35))/_xlfn.STDEV.S(B8:B35)</f>
        <v>7.0285755278829871</v>
      </c>
      <c r="C74" s="222">
        <f>(C61-AVERAGE(C8:C35))/_xlfn.STDEV.S(C8:C35)</f>
        <v>7.1250220990150526</v>
      </c>
      <c r="D74" s="222">
        <f t="shared" ref="D74" si="2">(D61-AVERAGE(D8:D35))/_xlfn.STDEV.S(D8:D35)</f>
        <v>7.9374082089050857</v>
      </c>
    </row>
  </sheetData>
  <phoneticPr fontId="17" type="noConversion"/>
  <hyperlinks>
    <hyperlink ref="E2" r:id="rId1" xr:uid="{AA167817-64CA-4532-8964-52EC1CD70289}"/>
  </hyperlinks>
  <pageMargins left="0.7" right="0.7" top="0.78740157499999996" bottom="0.78740157499999996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932F-254D-4923-9551-2FC2FEAEF2D3}">
  <dimension ref="A1:K4"/>
  <sheetViews>
    <sheetView workbookViewId="0">
      <selection activeCell="H14" sqref="H14"/>
    </sheetView>
  </sheetViews>
  <sheetFormatPr baseColWidth="10" defaultRowHeight="14.5"/>
  <sheetData>
    <row r="1" spans="1:11">
      <c r="A1" s="63" t="s">
        <v>747</v>
      </c>
      <c r="B1" s="57"/>
      <c r="C1" s="57"/>
      <c r="D1" s="57"/>
      <c r="E1" s="73" t="s">
        <v>750</v>
      </c>
      <c r="F1" s="57"/>
      <c r="G1" s="57"/>
      <c r="H1" s="57"/>
      <c r="I1" s="57"/>
      <c r="J1" s="57"/>
      <c r="K1" s="57"/>
    </row>
    <row r="2" spans="1:11">
      <c r="A2" s="52" t="s">
        <v>748</v>
      </c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>
      <c r="A3" t="s">
        <v>749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>
      <c r="A4" s="62" t="s">
        <v>713</v>
      </c>
      <c r="B4" s="54"/>
      <c r="C4" s="54"/>
      <c r="D4" s="54"/>
      <c r="E4" s="54"/>
      <c r="F4" s="54"/>
      <c r="G4" s="54"/>
      <c r="H4" s="54"/>
      <c r="I4" s="54"/>
      <c r="J4" s="54"/>
      <c r="K4" s="54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C5B5-4567-4F7D-A71A-FC229E38DB94}">
  <dimension ref="A1:K102"/>
  <sheetViews>
    <sheetView zoomScale="91" zoomScaleNormal="70" workbookViewId="0">
      <selection activeCell="E1" sqref="E1"/>
    </sheetView>
  </sheetViews>
  <sheetFormatPr baseColWidth="10" defaultRowHeight="14.5"/>
  <sheetData>
    <row r="1" spans="1:11">
      <c r="A1" s="63" t="s">
        <v>752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</row>
    <row r="2" spans="1:11">
      <c r="A2" s="52" t="s">
        <v>175</v>
      </c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>
      <c r="A4" s="62" t="s">
        <v>1805</v>
      </c>
      <c r="B4" s="54"/>
      <c r="C4" s="54"/>
      <c r="D4" s="54"/>
      <c r="E4" s="54"/>
      <c r="F4" s="54"/>
      <c r="G4" s="54"/>
      <c r="H4" s="54"/>
      <c r="I4" s="54"/>
      <c r="J4" s="54"/>
      <c r="K4" s="54"/>
    </row>
    <row r="6" spans="1:11">
      <c r="B6" t="s">
        <v>751</v>
      </c>
      <c r="C6" t="s">
        <v>753</v>
      </c>
      <c r="D6" t="s">
        <v>754</v>
      </c>
      <c r="E6" t="s">
        <v>755</v>
      </c>
      <c r="F6" t="s">
        <v>756</v>
      </c>
      <c r="G6" t="s">
        <v>757</v>
      </c>
      <c r="H6" t="s">
        <v>758</v>
      </c>
    </row>
    <row r="7" spans="1:11">
      <c r="A7">
        <v>2012</v>
      </c>
      <c r="B7">
        <v>80523746</v>
      </c>
      <c r="G7">
        <v>391884</v>
      </c>
      <c r="H7">
        <v>-196038</v>
      </c>
      <c r="I7">
        <f>SUM(G7:H7)</f>
        <v>195846</v>
      </c>
      <c r="J7">
        <f>G7+H7</f>
        <v>195846</v>
      </c>
    </row>
    <row r="8" spans="1:11">
      <c r="A8">
        <v>2013</v>
      </c>
      <c r="B8">
        <v>80767463</v>
      </c>
      <c r="G8">
        <v>455473</v>
      </c>
      <c r="H8">
        <v>-211756</v>
      </c>
      <c r="I8">
        <f t="shared" ref="I8:I17" si="0">SUM(G8:H8)</f>
        <v>243717</v>
      </c>
      <c r="J8">
        <f t="shared" ref="J8:J19" si="1">G8+H8</f>
        <v>243717</v>
      </c>
    </row>
    <row r="9" spans="1:11">
      <c r="A9">
        <v>2014</v>
      </c>
      <c r="B9">
        <v>81197537</v>
      </c>
      <c r="G9">
        <v>583503</v>
      </c>
      <c r="H9">
        <v>-153429</v>
      </c>
      <c r="I9">
        <f t="shared" si="0"/>
        <v>430074</v>
      </c>
      <c r="J9">
        <f t="shared" si="1"/>
        <v>430074</v>
      </c>
    </row>
    <row r="10" spans="1:11">
      <c r="A10">
        <v>2015</v>
      </c>
      <c r="B10">
        <v>82175684</v>
      </c>
      <c r="G10">
        <v>1165772</v>
      </c>
      <c r="H10">
        <v>-187625</v>
      </c>
      <c r="I10">
        <f t="shared" si="0"/>
        <v>978147</v>
      </c>
      <c r="J10">
        <f t="shared" si="1"/>
        <v>978147</v>
      </c>
    </row>
    <row r="11" spans="1:11">
      <c r="A11">
        <v>2016</v>
      </c>
      <c r="B11">
        <v>82521653</v>
      </c>
      <c r="G11">
        <v>464730</v>
      </c>
      <c r="H11">
        <v>-118761</v>
      </c>
      <c r="I11">
        <f t="shared" si="0"/>
        <v>345969</v>
      </c>
      <c r="J11">
        <f t="shared" si="1"/>
        <v>345969</v>
      </c>
    </row>
    <row r="12" spans="1:11">
      <c r="A12">
        <v>2017</v>
      </c>
      <c r="B12">
        <v>82792351</v>
      </c>
      <c r="G12">
        <v>418069</v>
      </c>
      <c r="H12">
        <v>-147371</v>
      </c>
      <c r="I12">
        <f t="shared" si="0"/>
        <v>270698</v>
      </c>
      <c r="J12">
        <f t="shared" si="1"/>
        <v>270698</v>
      </c>
    </row>
    <row r="13" spans="1:11">
      <c r="A13">
        <v>2018</v>
      </c>
      <c r="B13">
        <v>83019213</v>
      </c>
      <c r="G13">
        <v>394213</v>
      </c>
      <c r="H13">
        <v>-167351</v>
      </c>
      <c r="I13">
        <f t="shared" si="0"/>
        <v>226862</v>
      </c>
      <c r="J13">
        <f t="shared" si="1"/>
        <v>226862</v>
      </c>
    </row>
    <row r="14" spans="1:11">
      <c r="A14">
        <v>2019</v>
      </c>
      <c r="B14">
        <v>83166711</v>
      </c>
      <c r="G14">
        <v>308928</v>
      </c>
      <c r="H14">
        <v>-161430</v>
      </c>
      <c r="I14">
        <f t="shared" si="0"/>
        <v>147498</v>
      </c>
      <c r="J14">
        <f t="shared" si="1"/>
        <v>147498</v>
      </c>
    </row>
    <row r="15" spans="1:11">
      <c r="A15">
        <v>2020</v>
      </c>
      <c r="B15">
        <v>83155031</v>
      </c>
      <c r="G15">
        <v>220000</v>
      </c>
      <c r="H15">
        <v>-212454</v>
      </c>
      <c r="I15">
        <f t="shared" si="0"/>
        <v>7546</v>
      </c>
      <c r="J15">
        <f t="shared" si="1"/>
        <v>7546</v>
      </c>
    </row>
    <row r="16" spans="1:11">
      <c r="A16">
        <v>2021</v>
      </c>
      <c r="B16">
        <v>83237124</v>
      </c>
      <c r="G16">
        <v>329000</v>
      </c>
      <c r="H16">
        <v>-228000</v>
      </c>
      <c r="I16">
        <f t="shared" si="0"/>
        <v>101000</v>
      </c>
      <c r="J16">
        <f t="shared" si="1"/>
        <v>101000</v>
      </c>
    </row>
    <row r="17" spans="1:10">
      <c r="A17">
        <v>2022</v>
      </c>
      <c r="B17">
        <v>84358845</v>
      </c>
      <c r="G17">
        <v>1500000</v>
      </c>
      <c r="H17">
        <v>-298584</v>
      </c>
      <c r="I17">
        <f t="shared" si="0"/>
        <v>1201416</v>
      </c>
      <c r="J17">
        <f t="shared" si="1"/>
        <v>1201416</v>
      </c>
    </row>
    <row r="18" spans="1:10">
      <c r="A18">
        <v>2023</v>
      </c>
      <c r="B18">
        <v>84700000</v>
      </c>
      <c r="G18">
        <v>662952</v>
      </c>
      <c r="H18">
        <v>-368845</v>
      </c>
      <c r="I18">
        <v>341155</v>
      </c>
      <c r="J18">
        <f t="shared" si="1"/>
        <v>294107</v>
      </c>
    </row>
    <row r="19" spans="1:10">
      <c r="A19">
        <v>2024</v>
      </c>
      <c r="G19">
        <v>420000</v>
      </c>
      <c r="H19">
        <v>-320000</v>
      </c>
      <c r="J19">
        <f t="shared" si="1"/>
        <v>100000</v>
      </c>
    </row>
    <row r="20" spans="1:10">
      <c r="A20">
        <v>2025</v>
      </c>
    </row>
    <row r="21" spans="1:10">
      <c r="A21">
        <v>2026</v>
      </c>
    </row>
    <row r="22" spans="1:10">
      <c r="A22">
        <v>2027</v>
      </c>
    </row>
    <row r="23" spans="1:10">
      <c r="A23">
        <v>2028</v>
      </c>
    </row>
    <row r="24" spans="1:10">
      <c r="A24">
        <v>2029</v>
      </c>
    </row>
    <row r="25" spans="1:10">
      <c r="A25">
        <v>2030</v>
      </c>
    </row>
    <row r="27" spans="1:10">
      <c r="A27" t="s">
        <v>11</v>
      </c>
      <c r="B27" t="s">
        <v>1802</v>
      </c>
      <c r="C27" t="s">
        <v>1803</v>
      </c>
      <c r="D27" t="s">
        <v>1804</v>
      </c>
    </row>
    <row r="28" spans="1:10">
      <c r="A28">
        <v>1950</v>
      </c>
      <c r="B28">
        <v>68.7</v>
      </c>
    </row>
    <row r="29" spans="1:10">
      <c r="A29">
        <v>1951</v>
      </c>
      <c r="B29">
        <v>69.099999999999994</v>
      </c>
    </row>
    <row r="30" spans="1:10">
      <c r="A30">
        <v>1952</v>
      </c>
      <c r="B30">
        <v>69.400000000000006</v>
      </c>
    </row>
    <row r="31" spans="1:10">
      <c r="A31">
        <v>1953</v>
      </c>
      <c r="B31">
        <v>69.8</v>
      </c>
    </row>
    <row r="32" spans="1:10">
      <c r="A32">
        <v>1954</v>
      </c>
      <c r="B32">
        <v>70.099999999999994</v>
      </c>
    </row>
    <row r="33" spans="1:2">
      <c r="A33">
        <v>1955</v>
      </c>
      <c r="B33">
        <v>70.5</v>
      </c>
    </row>
    <row r="34" spans="1:2">
      <c r="A34">
        <v>1956</v>
      </c>
      <c r="B34">
        <v>70.900000000000006</v>
      </c>
    </row>
    <row r="35" spans="1:2">
      <c r="A35">
        <v>1957</v>
      </c>
      <c r="B35">
        <v>71.400000000000006</v>
      </c>
    </row>
    <row r="36" spans="1:2">
      <c r="A36">
        <v>1958</v>
      </c>
      <c r="B36">
        <v>71.900000000000006</v>
      </c>
    </row>
    <row r="37" spans="1:2">
      <c r="A37">
        <v>1959</v>
      </c>
      <c r="B37">
        <v>72.400000000000006</v>
      </c>
    </row>
    <row r="38" spans="1:2">
      <c r="A38">
        <v>1960</v>
      </c>
      <c r="B38">
        <v>73</v>
      </c>
    </row>
    <row r="39" spans="1:2">
      <c r="A39">
        <v>1961</v>
      </c>
      <c r="B39">
        <v>73.7</v>
      </c>
    </row>
    <row r="40" spans="1:2">
      <c r="A40">
        <v>1962</v>
      </c>
      <c r="B40">
        <v>74.400000000000006</v>
      </c>
    </row>
    <row r="41" spans="1:2">
      <c r="A41">
        <v>1963</v>
      </c>
      <c r="B41">
        <v>75</v>
      </c>
    </row>
    <row r="42" spans="1:2">
      <c r="A42">
        <v>1964</v>
      </c>
      <c r="B42">
        <v>75.599999999999994</v>
      </c>
    </row>
    <row r="43" spans="1:2">
      <c r="A43">
        <v>1965</v>
      </c>
      <c r="B43">
        <v>76.3</v>
      </c>
    </row>
    <row r="44" spans="1:2">
      <c r="A44">
        <v>1966</v>
      </c>
      <c r="B44">
        <v>76.900000000000006</v>
      </c>
    </row>
    <row r="45" spans="1:2">
      <c r="A45">
        <v>1967</v>
      </c>
      <c r="B45">
        <v>77</v>
      </c>
    </row>
    <row r="46" spans="1:2">
      <c r="A46">
        <v>1968</v>
      </c>
      <c r="B46">
        <v>77.599999999999994</v>
      </c>
    </row>
    <row r="47" spans="1:2">
      <c r="A47">
        <v>1969</v>
      </c>
      <c r="B47">
        <v>78.3</v>
      </c>
    </row>
    <row r="48" spans="1:2">
      <c r="A48">
        <v>1970</v>
      </c>
      <c r="B48">
        <v>78.099999999999994</v>
      </c>
    </row>
    <row r="49" spans="1:2">
      <c r="A49">
        <v>1971</v>
      </c>
      <c r="B49">
        <v>78.599999999999994</v>
      </c>
    </row>
    <row r="50" spans="1:2">
      <c r="A50">
        <v>1972</v>
      </c>
      <c r="B50">
        <v>78.8</v>
      </c>
    </row>
    <row r="51" spans="1:2">
      <c r="A51">
        <v>1973</v>
      </c>
      <c r="B51">
        <v>79.099999999999994</v>
      </c>
    </row>
    <row r="52" spans="1:2">
      <c r="A52">
        <v>1974</v>
      </c>
      <c r="B52">
        <v>78.900000000000006</v>
      </c>
    </row>
    <row r="53" spans="1:2">
      <c r="A53">
        <v>1975</v>
      </c>
      <c r="B53">
        <v>78.5</v>
      </c>
    </row>
    <row r="54" spans="1:2">
      <c r="A54">
        <v>1976</v>
      </c>
      <c r="B54">
        <v>78.2</v>
      </c>
    </row>
    <row r="55" spans="1:2">
      <c r="A55">
        <v>1977</v>
      </c>
      <c r="B55">
        <v>78.099999999999994</v>
      </c>
    </row>
    <row r="56" spans="1:2">
      <c r="A56">
        <v>1978</v>
      </c>
      <c r="B56">
        <v>78.099999999999994</v>
      </c>
    </row>
    <row r="57" spans="1:2">
      <c r="A57">
        <v>1979</v>
      </c>
      <c r="B57">
        <v>78.2</v>
      </c>
    </row>
    <row r="58" spans="1:2">
      <c r="A58">
        <v>1980</v>
      </c>
      <c r="B58">
        <v>78.400000000000006</v>
      </c>
    </row>
    <row r="59" spans="1:2">
      <c r="A59">
        <v>1981</v>
      </c>
      <c r="B59">
        <v>78.400000000000006</v>
      </c>
    </row>
    <row r="60" spans="1:2">
      <c r="A60">
        <v>1982</v>
      </c>
      <c r="B60">
        <v>78.2</v>
      </c>
    </row>
    <row r="61" spans="1:2">
      <c r="A61">
        <v>1983</v>
      </c>
      <c r="B61">
        <v>78</v>
      </c>
    </row>
    <row r="62" spans="1:2">
      <c r="A62">
        <v>1984</v>
      </c>
      <c r="B62">
        <v>77.7</v>
      </c>
    </row>
    <row r="63" spans="1:2">
      <c r="A63">
        <v>1985</v>
      </c>
      <c r="B63">
        <v>77.7</v>
      </c>
    </row>
    <row r="64" spans="1:2">
      <c r="A64">
        <v>1986</v>
      </c>
      <c r="B64">
        <v>77.8</v>
      </c>
    </row>
    <row r="65" spans="1:2">
      <c r="A65">
        <v>1987</v>
      </c>
      <c r="B65">
        <v>77.900000000000006</v>
      </c>
    </row>
    <row r="66" spans="1:2">
      <c r="A66">
        <v>1988</v>
      </c>
      <c r="B66">
        <v>78.2</v>
      </c>
    </row>
    <row r="67" spans="1:2">
      <c r="A67">
        <v>1989</v>
      </c>
      <c r="B67">
        <v>78.599999999999994</v>
      </c>
    </row>
    <row r="68" spans="1:2">
      <c r="A68">
        <v>1990</v>
      </c>
      <c r="B68">
        <v>79.099999999999994</v>
      </c>
    </row>
    <row r="69" spans="1:2">
      <c r="A69">
        <v>1991</v>
      </c>
      <c r="B69">
        <v>80.2</v>
      </c>
    </row>
    <row r="70" spans="1:2">
      <c r="A70">
        <v>1992</v>
      </c>
      <c r="B70">
        <v>80.8</v>
      </c>
    </row>
    <row r="71" spans="1:2">
      <c r="A71">
        <v>1993</v>
      </c>
      <c r="B71">
        <v>81.099999999999994</v>
      </c>
    </row>
    <row r="72" spans="1:2">
      <c r="A72">
        <v>1994</v>
      </c>
      <c r="B72">
        <v>81.2</v>
      </c>
    </row>
    <row r="73" spans="1:2">
      <c r="A73">
        <v>1995</v>
      </c>
      <c r="B73">
        <v>81.400000000000006</v>
      </c>
    </row>
    <row r="74" spans="1:2">
      <c r="A74">
        <v>1996</v>
      </c>
      <c r="B74">
        <v>81.5</v>
      </c>
    </row>
    <row r="75" spans="1:2">
      <c r="A75">
        <v>1997</v>
      </c>
      <c r="B75">
        <v>81.5</v>
      </c>
    </row>
    <row r="76" spans="1:2">
      <c r="A76">
        <v>1998</v>
      </c>
      <c r="B76">
        <v>81.400000000000006</v>
      </c>
    </row>
    <row r="77" spans="1:2">
      <c r="A77">
        <v>1999</v>
      </c>
      <c r="B77">
        <v>81.400000000000006</v>
      </c>
    </row>
    <row r="78" spans="1:2">
      <c r="A78">
        <v>2000</v>
      </c>
      <c r="B78">
        <v>81.5</v>
      </c>
    </row>
    <row r="79" spans="1:2">
      <c r="A79">
        <v>2001</v>
      </c>
      <c r="B79">
        <v>81.599999999999994</v>
      </c>
    </row>
    <row r="80" spans="1:2">
      <c r="A80">
        <v>2002</v>
      </c>
      <c r="B80">
        <v>81.599999999999994</v>
      </c>
    </row>
    <row r="81" spans="1:2">
      <c r="A81">
        <v>2003</v>
      </c>
      <c r="B81">
        <v>81.5</v>
      </c>
    </row>
    <row r="82" spans="1:2">
      <c r="A82">
        <v>2004</v>
      </c>
      <c r="B82">
        <v>81.400000000000006</v>
      </c>
    </row>
    <row r="83" spans="1:2">
      <c r="A83">
        <v>2005</v>
      </c>
      <c r="B83">
        <v>81.3</v>
      </c>
    </row>
    <row r="84" spans="1:2">
      <c r="A84">
        <v>2006</v>
      </c>
      <c r="B84">
        <v>81.099999999999994</v>
      </c>
    </row>
    <row r="85" spans="1:2">
      <c r="A85">
        <v>2007</v>
      </c>
      <c r="B85">
        <v>80.900000000000006</v>
      </c>
    </row>
    <row r="86" spans="1:2">
      <c r="A86">
        <v>2008</v>
      </c>
      <c r="B86">
        <v>80.599999999999994</v>
      </c>
    </row>
    <row r="87" spans="1:2">
      <c r="A87">
        <v>2009</v>
      </c>
      <c r="B87">
        <v>80.3</v>
      </c>
    </row>
    <row r="88" spans="1:2">
      <c r="A88">
        <v>2010</v>
      </c>
      <c r="B88">
        <v>80.2</v>
      </c>
    </row>
    <row r="89" spans="1:2">
      <c r="A89">
        <v>2011</v>
      </c>
      <c r="B89">
        <v>80.3</v>
      </c>
    </row>
    <row r="90" spans="1:2">
      <c r="A90">
        <v>2012</v>
      </c>
      <c r="B90">
        <v>80.5</v>
      </c>
    </row>
    <row r="91" spans="1:2">
      <c r="A91">
        <v>2013</v>
      </c>
      <c r="B91">
        <v>80.8</v>
      </c>
    </row>
    <row r="92" spans="1:2">
      <c r="A92">
        <v>2014</v>
      </c>
      <c r="B92">
        <v>81.2</v>
      </c>
    </row>
    <row r="93" spans="1:2">
      <c r="A93">
        <v>2015</v>
      </c>
      <c r="B93">
        <v>82.2</v>
      </c>
    </row>
    <row r="94" spans="1:2">
      <c r="A94">
        <v>2016</v>
      </c>
      <c r="B94">
        <v>82.5</v>
      </c>
    </row>
    <row r="95" spans="1:2">
      <c r="A95">
        <v>2017</v>
      </c>
      <c r="B95">
        <v>82.8</v>
      </c>
    </row>
    <row r="96" spans="1:2">
      <c r="A96">
        <v>2018</v>
      </c>
      <c r="B96">
        <v>83</v>
      </c>
    </row>
    <row r="97" spans="1:4">
      <c r="A97">
        <v>2019</v>
      </c>
      <c r="B97">
        <v>83.2</v>
      </c>
    </row>
    <row r="98" spans="1:4">
      <c r="A98">
        <v>2020</v>
      </c>
      <c r="B98">
        <v>83.2</v>
      </c>
    </row>
    <row r="99" spans="1:4">
      <c r="A99">
        <v>2021</v>
      </c>
      <c r="B99">
        <v>83.2</v>
      </c>
    </row>
    <row r="100" spans="1:4">
      <c r="A100">
        <v>2022</v>
      </c>
      <c r="C100">
        <v>83.1</v>
      </c>
    </row>
    <row r="101" spans="1:4">
      <c r="A101">
        <v>2023</v>
      </c>
      <c r="C101">
        <v>83.5</v>
      </c>
    </row>
    <row r="102" spans="1:4">
      <c r="A102">
        <v>2024</v>
      </c>
      <c r="D102">
        <v>83.6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A712-B25C-4116-9DC4-5AE817D423A3}">
  <dimension ref="A1:K4"/>
  <sheetViews>
    <sheetView zoomScale="70" zoomScaleNormal="70" workbookViewId="0">
      <selection activeCell="K18" sqref="K18"/>
    </sheetView>
  </sheetViews>
  <sheetFormatPr baseColWidth="10" defaultRowHeight="14.5"/>
  <sheetData>
    <row r="1" spans="1:11">
      <c r="A1" s="63" t="s">
        <v>759</v>
      </c>
      <c r="B1" s="57"/>
      <c r="C1" s="57"/>
      <c r="D1" s="57"/>
      <c r="E1" s="73" t="s">
        <v>750</v>
      </c>
      <c r="F1" s="57"/>
      <c r="G1" s="57"/>
      <c r="H1" s="57"/>
      <c r="I1" s="57"/>
      <c r="J1" s="57"/>
      <c r="K1" s="57"/>
    </row>
    <row r="2" spans="1:11">
      <c r="A2" s="52" t="s">
        <v>175</v>
      </c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>
      <c r="A4" s="62" t="s">
        <v>713</v>
      </c>
      <c r="B4" s="54"/>
      <c r="C4" s="54"/>
      <c r="D4" s="54"/>
      <c r="E4" s="54"/>
      <c r="F4" s="54"/>
      <c r="G4" s="54"/>
      <c r="H4" s="54"/>
      <c r="I4" s="54"/>
      <c r="J4" s="54"/>
      <c r="K4" s="54"/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3B028-51E9-4911-902B-05E90BC74EBC}">
  <dimension ref="A1:K40"/>
  <sheetViews>
    <sheetView zoomScale="85" zoomScaleNormal="85" workbookViewId="0">
      <selection activeCell="I11" sqref="I11"/>
    </sheetView>
  </sheetViews>
  <sheetFormatPr baseColWidth="10" defaultRowHeight="14.5"/>
  <sheetData>
    <row r="1" spans="1:11">
      <c r="A1" s="63" t="s">
        <v>17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</row>
    <row r="2" spans="1:11">
      <c r="A2" s="52" t="s">
        <v>1806</v>
      </c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>
      <c r="A3" t="s">
        <v>1658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>
      <c r="A4" s="62" t="s">
        <v>713</v>
      </c>
      <c r="B4" s="54"/>
      <c r="C4" s="54"/>
      <c r="D4" s="54"/>
      <c r="E4" s="54"/>
      <c r="F4" s="54"/>
      <c r="G4" s="54"/>
      <c r="H4" s="54"/>
      <c r="I4" s="54"/>
      <c r="J4" s="54"/>
      <c r="K4" s="54"/>
    </row>
    <row r="6" spans="1:11">
      <c r="C6" t="s">
        <v>1807</v>
      </c>
    </row>
    <row r="7" spans="1:11">
      <c r="B7" s="1" t="s">
        <v>1813</v>
      </c>
      <c r="C7" s="1" t="s">
        <v>1808</v>
      </c>
      <c r="D7" s="1" t="s">
        <v>1809</v>
      </c>
      <c r="E7" s="1" t="s">
        <v>1810</v>
      </c>
      <c r="F7" s="1" t="s">
        <v>1811</v>
      </c>
      <c r="G7" s="1" t="s">
        <v>1812</v>
      </c>
    </row>
    <row r="8" spans="1:11">
      <c r="A8">
        <v>2023</v>
      </c>
      <c r="B8" s="100">
        <v>41330</v>
      </c>
      <c r="C8">
        <v>41.1</v>
      </c>
      <c r="D8">
        <v>33.5</v>
      </c>
      <c r="E8">
        <v>11.9</v>
      </c>
      <c r="F8">
        <v>9.5</v>
      </c>
      <c r="G8">
        <v>3.9</v>
      </c>
    </row>
    <row r="9" spans="1:11">
      <c r="A9">
        <v>2022</v>
      </c>
      <c r="B9" s="100">
        <v>40965</v>
      </c>
      <c r="C9">
        <v>41.1</v>
      </c>
      <c r="D9">
        <v>33.6</v>
      </c>
      <c r="E9">
        <v>11.9</v>
      </c>
      <c r="F9">
        <v>9.6</v>
      </c>
      <c r="G9">
        <v>3.8</v>
      </c>
    </row>
    <row r="10" spans="1:11">
      <c r="A10">
        <v>2021</v>
      </c>
      <c r="B10" s="100">
        <v>40974</v>
      </c>
      <c r="C10">
        <v>41.7</v>
      </c>
      <c r="D10">
        <v>33.5</v>
      </c>
      <c r="E10">
        <v>11.8</v>
      </c>
      <c r="F10">
        <v>9.5</v>
      </c>
      <c r="G10">
        <v>3.5</v>
      </c>
    </row>
    <row r="11" spans="1:11">
      <c r="A11">
        <v>2020</v>
      </c>
      <c r="B11" s="100">
        <v>40540</v>
      </c>
      <c r="C11">
        <v>40.6</v>
      </c>
      <c r="D11">
        <v>34</v>
      </c>
      <c r="E11">
        <v>12.1</v>
      </c>
      <c r="F11">
        <v>9.8000000000000007</v>
      </c>
      <c r="G11">
        <v>3.5</v>
      </c>
    </row>
    <row r="12" spans="1:11">
      <c r="A12">
        <v>2019</v>
      </c>
      <c r="B12" s="100">
        <v>40902</v>
      </c>
      <c r="C12">
        <v>41.7</v>
      </c>
      <c r="D12">
        <v>33.5</v>
      </c>
      <c r="E12">
        <v>12.1</v>
      </c>
      <c r="F12">
        <v>9.1999999999999993</v>
      </c>
      <c r="G12">
        <v>3.5</v>
      </c>
    </row>
    <row r="13" spans="1:11">
      <c r="A13">
        <v>2018</v>
      </c>
      <c r="B13" s="100">
        <v>40805</v>
      </c>
      <c r="C13">
        <v>41.4</v>
      </c>
      <c r="D13">
        <v>34</v>
      </c>
      <c r="E13">
        <v>12</v>
      </c>
      <c r="F13">
        <v>9.1999999999999993</v>
      </c>
      <c r="G13">
        <v>3.4</v>
      </c>
    </row>
    <row r="14" spans="1:11">
      <c r="A14">
        <v>2017</v>
      </c>
      <c r="B14" s="100">
        <v>40721</v>
      </c>
      <c r="C14">
        <v>41.2</v>
      </c>
      <c r="D14">
        <v>33.799999999999997</v>
      </c>
      <c r="E14">
        <v>12.2</v>
      </c>
      <c r="F14">
        <v>9.4</v>
      </c>
      <c r="G14">
        <v>3.4</v>
      </c>
    </row>
    <row r="15" spans="1:11">
      <c r="A15">
        <v>2016</v>
      </c>
      <c r="B15" s="100">
        <v>40397</v>
      </c>
      <c r="C15">
        <v>40.5</v>
      </c>
      <c r="D15">
        <v>34.200000000000003</v>
      </c>
      <c r="E15">
        <v>12.4</v>
      </c>
      <c r="F15">
        <v>9.4</v>
      </c>
      <c r="G15">
        <v>3.4</v>
      </c>
    </row>
    <row r="16" spans="1:11">
      <c r="A16">
        <v>2015</v>
      </c>
      <c r="B16" s="100">
        <v>40256</v>
      </c>
      <c r="C16">
        <v>40.9</v>
      </c>
      <c r="D16">
        <v>34.5</v>
      </c>
      <c r="E16">
        <v>12.2</v>
      </c>
      <c r="F16">
        <v>9.1</v>
      </c>
      <c r="G16">
        <v>3.3</v>
      </c>
    </row>
    <row r="17" spans="1:7">
      <c r="A17">
        <v>2014</v>
      </c>
      <c r="B17" s="100">
        <v>39708</v>
      </c>
      <c r="C17">
        <v>40.299999999999997</v>
      </c>
      <c r="D17">
        <v>34.6</v>
      </c>
      <c r="E17">
        <v>12.5</v>
      </c>
      <c r="F17">
        <v>9.1999999999999993</v>
      </c>
      <c r="G17">
        <v>3.4</v>
      </c>
    </row>
    <row r="18" spans="1:7">
      <c r="A18">
        <v>2013</v>
      </c>
      <c r="B18" s="100">
        <v>39410</v>
      </c>
      <c r="C18">
        <v>40</v>
      </c>
      <c r="D18">
        <v>34.700000000000003</v>
      </c>
      <c r="E18">
        <v>12.6</v>
      </c>
      <c r="F18">
        <v>9.3000000000000007</v>
      </c>
      <c r="G18">
        <v>3.4</v>
      </c>
    </row>
    <row r="19" spans="1:7">
      <c r="A19">
        <v>2012</v>
      </c>
      <c r="B19" s="100">
        <v>39165</v>
      </c>
      <c r="C19">
        <v>39.700000000000003</v>
      </c>
      <c r="D19">
        <v>34.700000000000003</v>
      </c>
      <c r="E19">
        <v>12.7</v>
      </c>
      <c r="F19">
        <v>9.5</v>
      </c>
      <c r="G19">
        <v>3.4</v>
      </c>
    </row>
    <row r="20" spans="1:7">
      <c r="A20">
        <v>2011</v>
      </c>
      <c r="B20" s="100">
        <v>38964</v>
      </c>
      <c r="C20">
        <v>39.6</v>
      </c>
      <c r="D20">
        <v>34.5</v>
      </c>
      <c r="E20">
        <v>12.8</v>
      </c>
      <c r="F20">
        <v>9.6999999999999993</v>
      </c>
      <c r="G20">
        <v>3.5</v>
      </c>
    </row>
    <row r="21" spans="1:7">
      <c r="A21">
        <v>2010</v>
      </c>
      <c r="B21" s="100">
        <v>39722</v>
      </c>
      <c r="C21">
        <v>39.6</v>
      </c>
      <c r="D21">
        <v>34.5</v>
      </c>
      <c r="E21">
        <v>12.8</v>
      </c>
      <c r="F21">
        <v>9.6999999999999993</v>
      </c>
      <c r="G21">
        <v>3.5</v>
      </c>
    </row>
    <row r="22" spans="1:7">
      <c r="A22">
        <v>2009</v>
      </c>
      <c r="B22" s="100">
        <v>39585</v>
      </c>
      <c r="C22">
        <v>39.200000000000003</v>
      </c>
      <c r="D22">
        <v>34.5</v>
      </c>
      <c r="E22">
        <v>13</v>
      </c>
      <c r="F22">
        <v>9.8000000000000007</v>
      </c>
      <c r="G22">
        <v>3.6</v>
      </c>
    </row>
    <row r="23" spans="1:7">
      <c r="A23">
        <v>2008</v>
      </c>
      <c r="B23" s="100">
        <v>39490</v>
      </c>
      <c r="C23">
        <v>38.799999999999997</v>
      </c>
      <c r="D23">
        <v>34.299999999999997</v>
      </c>
      <c r="E23">
        <v>13.3</v>
      </c>
      <c r="F23">
        <v>10</v>
      </c>
      <c r="G23">
        <v>3.6</v>
      </c>
    </row>
    <row r="24" spans="1:7">
      <c r="A24">
        <v>2007</v>
      </c>
      <c r="B24" s="100">
        <v>39154</v>
      </c>
      <c r="C24">
        <v>38.1</v>
      </c>
      <c r="D24">
        <v>34.200000000000003</v>
      </c>
      <c r="E24">
        <v>13.5</v>
      </c>
      <c r="F24">
        <v>10.4</v>
      </c>
      <c r="G24">
        <v>3.7</v>
      </c>
    </row>
    <row r="25" spans="1:7">
      <c r="A25">
        <v>2006</v>
      </c>
      <c r="B25" s="100">
        <v>39117</v>
      </c>
      <c r="C25">
        <v>38.200000000000003</v>
      </c>
      <c r="D25">
        <v>33.9</v>
      </c>
      <c r="E25">
        <v>13.7</v>
      </c>
      <c r="F25">
        <v>10.5</v>
      </c>
      <c r="G25">
        <v>3.8</v>
      </c>
    </row>
    <row r="26" spans="1:7">
      <c r="A26">
        <v>2005</v>
      </c>
      <c r="B26" s="100">
        <v>38524</v>
      </c>
      <c r="C26">
        <v>36.799999999999997</v>
      </c>
      <c r="D26">
        <v>34.200000000000003</v>
      </c>
      <c r="E26">
        <v>14.2</v>
      </c>
      <c r="F26">
        <v>10.9</v>
      </c>
      <c r="G26">
        <v>4</v>
      </c>
    </row>
    <row r="27" spans="1:7">
      <c r="A27">
        <v>2004</v>
      </c>
      <c r="B27" s="100">
        <v>38390</v>
      </c>
      <c r="C27">
        <v>36.5</v>
      </c>
      <c r="D27">
        <v>34.4</v>
      </c>
      <c r="E27">
        <v>14</v>
      </c>
      <c r="F27">
        <v>11</v>
      </c>
      <c r="G27">
        <v>4.0999999999999996</v>
      </c>
    </row>
    <row r="28" spans="1:7">
      <c r="A28">
        <v>2003</v>
      </c>
      <c r="B28" s="100">
        <v>38200</v>
      </c>
      <c r="C28">
        <v>36.299999999999997</v>
      </c>
      <c r="D28">
        <v>34.1</v>
      </c>
      <c r="E28">
        <v>14.2</v>
      </c>
      <c r="F28">
        <v>11.1</v>
      </c>
      <c r="G28">
        <v>4.2</v>
      </c>
    </row>
    <row r="29" spans="1:7">
      <c r="A29">
        <v>2002</v>
      </c>
      <c r="B29" s="100">
        <v>37990</v>
      </c>
      <c r="C29">
        <v>35.9</v>
      </c>
      <c r="D29">
        <v>34</v>
      </c>
      <c r="E29">
        <v>14.4</v>
      </c>
      <c r="F29">
        <v>11.3</v>
      </c>
      <c r="G29">
        <v>4.3</v>
      </c>
    </row>
    <row r="30" spans="1:7">
      <c r="A30">
        <v>2001</v>
      </c>
      <c r="B30" s="100">
        <v>37739</v>
      </c>
      <c r="C30">
        <v>35.799999999999997</v>
      </c>
      <c r="D30">
        <v>33.9</v>
      </c>
      <c r="E30">
        <v>14.5</v>
      </c>
      <c r="F30">
        <v>11.5</v>
      </c>
      <c r="G30">
        <v>4.4000000000000004</v>
      </c>
    </row>
    <row r="31" spans="1:7">
      <c r="A31">
        <v>2000</v>
      </c>
      <c r="B31" s="100">
        <v>37422</v>
      </c>
      <c r="C31">
        <v>35.299999999999997</v>
      </c>
      <c r="D31">
        <v>33.700000000000003</v>
      </c>
      <c r="E31">
        <v>14.9</v>
      </c>
      <c r="F31">
        <v>11.7</v>
      </c>
      <c r="G31">
        <v>4.4000000000000004</v>
      </c>
    </row>
    <row r="32" spans="1:7">
      <c r="A32">
        <v>1999</v>
      </c>
      <c r="B32" s="100">
        <v>37122</v>
      </c>
      <c r="C32">
        <v>34.9</v>
      </c>
      <c r="D32">
        <v>33.5</v>
      </c>
      <c r="E32">
        <v>15.2</v>
      </c>
      <c r="F32">
        <v>11.9</v>
      </c>
      <c r="G32">
        <v>4.5</v>
      </c>
    </row>
    <row r="33" spans="1:7">
      <c r="A33">
        <v>1998</v>
      </c>
      <c r="B33" s="100">
        <v>36889</v>
      </c>
      <c r="C33">
        <v>34.700000000000003</v>
      </c>
      <c r="D33">
        <v>33.299999999999997</v>
      </c>
      <c r="E33">
        <v>15.2</v>
      </c>
      <c r="F33">
        <v>12.2</v>
      </c>
      <c r="G33">
        <v>4.5</v>
      </c>
    </row>
    <row r="34" spans="1:7">
      <c r="A34">
        <v>1997</v>
      </c>
      <c r="B34" s="100">
        <v>36813</v>
      </c>
      <c r="C34">
        <v>34.700000000000003</v>
      </c>
      <c r="D34">
        <v>32.9</v>
      </c>
      <c r="E34">
        <v>15.5</v>
      </c>
      <c r="F34">
        <v>12.3</v>
      </c>
      <c r="G34">
        <v>4.5999999999999996</v>
      </c>
    </row>
    <row r="35" spans="1:7">
      <c r="A35">
        <v>1996</v>
      </c>
      <c r="B35" s="100">
        <v>36624</v>
      </c>
      <c r="C35">
        <v>34.6</v>
      </c>
      <c r="D35">
        <v>32.6</v>
      </c>
      <c r="E35">
        <v>15.7</v>
      </c>
      <c r="F35">
        <v>12.4</v>
      </c>
      <c r="G35">
        <v>4.7</v>
      </c>
    </row>
    <row r="36" spans="1:7">
      <c r="A36">
        <v>1995</v>
      </c>
      <c r="B36" s="100">
        <v>36258</v>
      </c>
      <c r="C36">
        <v>34.200000000000003</v>
      </c>
      <c r="D36">
        <v>32.4</v>
      </c>
      <c r="E36">
        <v>16.100000000000001</v>
      </c>
      <c r="F36">
        <v>12.6</v>
      </c>
      <c r="G36">
        <v>4.8</v>
      </c>
    </row>
    <row r="37" spans="1:7">
      <c r="A37">
        <v>1994</v>
      </c>
      <c r="B37" s="100">
        <v>35982</v>
      </c>
      <c r="C37">
        <v>34</v>
      </c>
      <c r="D37">
        <v>31.9</v>
      </c>
      <c r="E37">
        <v>16.3</v>
      </c>
      <c r="F37">
        <v>12.9</v>
      </c>
      <c r="G37">
        <v>4.9000000000000004</v>
      </c>
    </row>
    <row r="38" spans="1:7">
      <c r="A38">
        <v>1993</v>
      </c>
      <c r="B38" s="100">
        <v>35567</v>
      </c>
      <c r="C38">
        <v>33.4</v>
      </c>
      <c r="D38">
        <v>31.7</v>
      </c>
      <c r="E38">
        <v>16.8</v>
      </c>
      <c r="F38">
        <v>13.2</v>
      </c>
      <c r="G38">
        <v>5</v>
      </c>
    </row>
    <row r="39" spans="1:7">
      <c r="A39">
        <v>1992</v>
      </c>
      <c r="B39" s="100">
        <v>35047</v>
      </c>
      <c r="C39">
        <v>33</v>
      </c>
      <c r="D39">
        <v>31.5</v>
      </c>
      <c r="E39">
        <v>17.100000000000001</v>
      </c>
      <c r="F39">
        <v>13.4</v>
      </c>
      <c r="G39">
        <v>5</v>
      </c>
    </row>
    <row r="40" spans="1:7">
      <c r="A40">
        <v>1991</v>
      </c>
      <c r="B40" s="100">
        <v>34605</v>
      </c>
      <c r="C40">
        <v>32.9</v>
      </c>
      <c r="D40">
        <v>31</v>
      </c>
      <c r="E40">
        <v>17.3</v>
      </c>
      <c r="F40">
        <v>13.7</v>
      </c>
      <c r="G40">
        <v>5.0999999999999996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48F61-F74C-4EE4-A6BA-12933DEA737F}">
  <dimension ref="A1:L69"/>
  <sheetViews>
    <sheetView zoomScale="80" zoomScaleNormal="80" workbookViewId="0">
      <selection activeCell="E2" sqref="E2"/>
    </sheetView>
  </sheetViews>
  <sheetFormatPr baseColWidth="10" defaultRowHeight="14.5"/>
  <cols>
    <col min="5" max="5" width="16.54296875" customWidth="1"/>
    <col min="12" max="12" width="10.81640625" style="18"/>
  </cols>
  <sheetData>
    <row r="1" spans="1:11">
      <c r="A1" s="63">
        <f>(C61-AVERAGE(C8:C35))/_xlfn.STDEV.S(C8:C35)</f>
        <v>4.4536733571210787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</row>
    <row r="2" spans="1:11">
      <c r="A2" s="52" t="s">
        <v>789</v>
      </c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>
      <c r="A3" s="85" t="s">
        <v>1717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>
      <c r="A4" s="62" t="s">
        <v>713</v>
      </c>
      <c r="B4" s="54"/>
      <c r="C4" s="54"/>
      <c r="D4" s="54"/>
      <c r="E4" s="54"/>
      <c r="F4" s="54"/>
      <c r="G4" s="54"/>
      <c r="H4" s="54"/>
      <c r="I4" s="54"/>
      <c r="J4" s="54"/>
      <c r="K4" s="54"/>
    </row>
    <row r="7" spans="1:11">
      <c r="A7" s="1" t="s">
        <v>11</v>
      </c>
      <c r="B7" s="1" t="s">
        <v>491</v>
      </c>
      <c r="C7" s="1" t="s">
        <v>712</v>
      </c>
    </row>
    <row r="8" spans="1:11">
      <c r="A8">
        <v>2020</v>
      </c>
      <c r="B8" s="95" t="s">
        <v>685</v>
      </c>
      <c r="C8">
        <v>99.6</v>
      </c>
    </row>
    <row r="9" spans="1:11">
      <c r="A9">
        <v>2020</v>
      </c>
      <c r="B9" s="95" t="s">
        <v>684</v>
      </c>
      <c r="C9">
        <v>100.7</v>
      </c>
    </row>
    <row r="10" spans="1:11">
      <c r="A10">
        <v>2020</v>
      </c>
      <c r="B10" s="95" t="s">
        <v>683</v>
      </c>
      <c r="C10">
        <v>100.9</v>
      </c>
    </row>
    <row r="11" spans="1:11">
      <c r="A11">
        <v>2020</v>
      </c>
      <c r="B11" s="95" t="s">
        <v>682</v>
      </c>
      <c r="C11">
        <v>101.1</v>
      </c>
    </row>
    <row r="12" spans="1:11">
      <c r="A12">
        <v>2020</v>
      </c>
      <c r="B12" s="95" t="s">
        <v>83</v>
      </c>
      <c r="C12">
        <v>101.1</v>
      </c>
    </row>
    <row r="13" spans="1:11">
      <c r="A13">
        <v>2020</v>
      </c>
      <c r="B13" s="95" t="s">
        <v>681</v>
      </c>
      <c r="C13">
        <v>101.1</v>
      </c>
    </row>
    <row r="14" spans="1:11">
      <c r="A14">
        <v>2020</v>
      </c>
      <c r="B14" s="95" t="s">
        <v>680</v>
      </c>
      <c r="C14">
        <v>99.3</v>
      </c>
    </row>
    <row r="15" spans="1:11">
      <c r="A15">
        <v>2020</v>
      </c>
      <c r="B15" s="95" t="s">
        <v>679</v>
      </c>
      <c r="C15">
        <v>99.4</v>
      </c>
    </row>
    <row r="16" spans="1:11">
      <c r="A16">
        <v>2020</v>
      </c>
      <c r="B16" s="95" t="s">
        <v>678</v>
      </c>
      <c r="C16">
        <v>99.3</v>
      </c>
    </row>
    <row r="17" spans="1:3">
      <c r="A17">
        <v>2020</v>
      </c>
      <c r="B17" s="95" t="s">
        <v>677</v>
      </c>
      <c r="C17">
        <v>99.3</v>
      </c>
    </row>
    <row r="18" spans="1:3">
      <c r="A18">
        <v>2020</v>
      </c>
      <c r="B18" s="95" t="s">
        <v>676</v>
      </c>
      <c r="C18">
        <v>99.2</v>
      </c>
    </row>
    <row r="19" spans="1:3">
      <c r="A19">
        <v>2020</v>
      </c>
      <c r="B19" s="95" t="s">
        <v>675</v>
      </c>
      <c r="C19">
        <v>99.1</v>
      </c>
    </row>
    <row r="20" spans="1:3">
      <c r="A20">
        <v>2021</v>
      </c>
      <c r="B20" s="95" t="s">
        <v>685</v>
      </c>
      <c r="C20">
        <v>100.8</v>
      </c>
    </row>
    <row r="21" spans="1:3">
      <c r="A21">
        <v>2021</v>
      </c>
      <c r="B21" s="95" t="s">
        <v>684</v>
      </c>
      <c r="C21">
        <v>100.9</v>
      </c>
    </row>
    <row r="22" spans="1:3">
      <c r="A22">
        <v>2021</v>
      </c>
      <c r="B22" s="95" t="s">
        <v>683</v>
      </c>
      <c r="C22">
        <v>100.9</v>
      </c>
    </row>
    <row r="23" spans="1:3">
      <c r="A23">
        <v>2021</v>
      </c>
      <c r="B23" s="95" t="s">
        <v>682</v>
      </c>
      <c r="C23">
        <v>100.8</v>
      </c>
    </row>
    <row r="24" spans="1:3">
      <c r="A24">
        <v>2021</v>
      </c>
      <c r="B24" s="95" t="s">
        <v>83</v>
      </c>
      <c r="C24">
        <v>100.9</v>
      </c>
    </row>
    <row r="25" spans="1:3">
      <c r="A25">
        <v>2021</v>
      </c>
      <c r="B25" s="95" t="s">
        <v>681</v>
      </c>
      <c r="C25">
        <v>101</v>
      </c>
    </row>
    <row r="26" spans="1:3">
      <c r="A26">
        <v>2021</v>
      </c>
      <c r="B26" s="95" t="s">
        <v>680</v>
      </c>
      <c r="C26">
        <v>100.9</v>
      </c>
    </row>
    <row r="27" spans="1:3">
      <c r="A27">
        <v>2021</v>
      </c>
      <c r="B27" s="95" t="s">
        <v>679</v>
      </c>
      <c r="C27">
        <v>101.2</v>
      </c>
    </row>
    <row r="28" spans="1:3">
      <c r="A28">
        <v>2021</v>
      </c>
      <c r="B28" s="95" t="s">
        <v>678</v>
      </c>
      <c r="C28">
        <v>101.3</v>
      </c>
    </row>
    <row r="29" spans="1:3">
      <c r="A29">
        <v>2021</v>
      </c>
      <c r="B29" s="95" t="s">
        <v>677</v>
      </c>
      <c r="C29">
        <v>101.9</v>
      </c>
    </row>
    <row r="30" spans="1:3">
      <c r="A30">
        <v>2021</v>
      </c>
      <c r="B30" s="95" t="s">
        <v>676</v>
      </c>
      <c r="C30">
        <v>102.4</v>
      </c>
    </row>
    <row r="31" spans="1:3">
      <c r="A31">
        <v>2021</v>
      </c>
      <c r="B31" s="95" t="s">
        <v>675</v>
      </c>
      <c r="C31">
        <v>102.9</v>
      </c>
    </row>
    <row r="32" spans="1:3">
      <c r="A32">
        <v>2022</v>
      </c>
      <c r="B32" s="95" t="s">
        <v>685</v>
      </c>
      <c r="C32">
        <v>110.5</v>
      </c>
    </row>
    <row r="33" spans="1:3">
      <c r="A33">
        <v>2022</v>
      </c>
      <c r="B33" s="95" t="s">
        <v>684</v>
      </c>
      <c r="C33">
        <v>113.4</v>
      </c>
    </row>
    <row r="34" spans="1:3">
      <c r="A34">
        <v>2022</v>
      </c>
      <c r="B34" s="95" t="s">
        <v>683</v>
      </c>
      <c r="C34">
        <v>118.4</v>
      </c>
    </row>
    <row r="35" spans="1:3">
      <c r="A35">
        <v>2022</v>
      </c>
      <c r="B35" s="95" t="s">
        <v>682</v>
      </c>
      <c r="C35">
        <v>120</v>
      </c>
    </row>
    <row r="36" spans="1:3">
      <c r="A36">
        <v>2022</v>
      </c>
      <c r="B36" s="95" t="s">
        <v>83</v>
      </c>
      <c r="C36">
        <v>122.3</v>
      </c>
    </row>
    <row r="37" spans="1:3">
      <c r="A37">
        <v>2022</v>
      </c>
      <c r="B37" s="95" t="s">
        <v>681</v>
      </c>
      <c r="C37">
        <v>123.4</v>
      </c>
    </row>
    <row r="38" spans="1:3">
      <c r="A38">
        <v>2022</v>
      </c>
      <c r="B38" s="95" t="s">
        <v>680</v>
      </c>
      <c r="C38">
        <v>115.3</v>
      </c>
    </row>
    <row r="39" spans="1:3">
      <c r="A39">
        <v>2022</v>
      </c>
      <c r="B39" s="95" t="s">
        <v>679</v>
      </c>
      <c r="C39">
        <v>116.7</v>
      </c>
    </row>
    <row r="40" spans="1:3">
      <c r="A40">
        <v>2022</v>
      </c>
      <c r="B40" s="95" t="s">
        <v>678</v>
      </c>
      <c r="C40">
        <v>121.9</v>
      </c>
    </row>
    <row r="41" spans="1:3">
      <c r="A41">
        <v>2022</v>
      </c>
      <c r="B41" s="95" t="s">
        <v>677</v>
      </c>
      <c r="C41">
        <v>127.9</v>
      </c>
    </row>
    <row r="42" spans="1:3">
      <c r="A42">
        <v>2022</v>
      </c>
      <c r="B42" s="95" t="s">
        <v>676</v>
      </c>
      <c r="C42">
        <v>129.69999999999999</v>
      </c>
    </row>
    <row r="43" spans="1:3">
      <c r="A43">
        <v>2022</v>
      </c>
      <c r="B43" s="95" t="s">
        <v>675</v>
      </c>
      <c r="C43">
        <v>130.4</v>
      </c>
    </row>
    <row r="44" spans="1:3">
      <c r="A44">
        <v>2023</v>
      </c>
      <c r="B44" s="95" t="s">
        <v>685</v>
      </c>
      <c r="C44" s="132">
        <v>138.9</v>
      </c>
    </row>
    <row r="45" spans="1:3">
      <c r="A45">
        <v>2023</v>
      </c>
      <c r="B45" s="95" t="s">
        <v>684</v>
      </c>
      <c r="C45" s="132">
        <v>139.6</v>
      </c>
    </row>
    <row r="46" spans="1:3">
      <c r="A46">
        <v>2023</v>
      </c>
      <c r="B46" s="95" t="s">
        <v>683</v>
      </c>
      <c r="C46" s="132">
        <v>138.69999999999999</v>
      </c>
    </row>
    <row r="47" spans="1:3">
      <c r="A47">
        <v>2023</v>
      </c>
      <c r="B47" s="95" t="s">
        <v>682</v>
      </c>
      <c r="C47" s="132">
        <v>138.5</v>
      </c>
    </row>
    <row r="48" spans="1:3">
      <c r="A48">
        <v>2023</v>
      </c>
      <c r="B48" s="95" t="s">
        <v>83</v>
      </c>
      <c r="C48" s="132">
        <v>137.80000000000001</v>
      </c>
    </row>
    <row r="49" spans="1:3">
      <c r="A49">
        <v>2023</v>
      </c>
      <c r="B49" s="95" t="s">
        <v>681</v>
      </c>
      <c r="C49" s="132">
        <v>136.30000000000001</v>
      </c>
    </row>
    <row r="50" spans="1:3">
      <c r="A50">
        <v>2023</v>
      </c>
      <c r="B50" s="95" t="s">
        <v>680</v>
      </c>
      <c r="C50" s="132">
        <v>135.6</v>
      </c>
    </row>
    <row r="51" spans="1:3">
      <c r="A51">
        <v>2023</v>
      </c>
      <c r="B51" s="95" t="s">
        <v>679</v>
      </c>
      <c r="C51">
        <v>136.1</v>
      </c>
    </row>
    <row r="52" spans="1:3">
      <c r="A52">
        <v>2023</v>
      </c>
      <c r="B52" s="95" t="s">
        <v>678</v>
      </c>
      <c r="C52">
        <v>135.4</v>
      </c>
    </row>
    <row r="53" spans="1:3">
      <c r="A53">
        <v>2023</v>
      </c>
      <c r="B53" s="95" t="s">
        <v>677</v>
      </c>
      <c r="C53">
        <v>133.9</v>
      </c>
    </row>
    <row r="54" spans="1:3">
      <c r="A54">
        <v>2023</v>
      </c>
      <c r="B54" s="95" t="s">
        <v>676</v>
      </c>
      <c r="C54">
        <v>131.80000000000001</v>
      </c>
    </row>
    <row r="55" spans="1:3">
      <c r="A55">
        <v>2023</v>
      </c>
      <c r="B55" s="95" t="s">
        <v>675</v>
      </c>
      <c r="C55">
        <v>130.4</v>
      </c>
    </row>
    <row r="56" spans="1:3">
      <c r="A56">
        <v>2024</v>
      </c>
      <c r="B56" s="95" t="s">
        <v>685</v>
      </c>
      <c r="C56">
        <v>129.4</v>
      </c>
    </row>
    <row r="57" spans="1:3">
      <c r="A57">
        <v>2024</v>
      </c>
      <c r="B57" s="95" t="s">
        <v>684</v>
      </c>
      <c r="C57">
        <v>128.6</v>
      </c>
    </row>
    <row r="58" spans="1:3">
      <c r="A58">
        <v>2024</v>
      </c>
      <c r="B58" s="95" t="s">
        <v>683</v>
      </c>
      <c r="C58">
        <v>127.5</v>
      </c>
    </row>
    <row r="59" spans="1:3">
      <c r="A59">
        <v>2024</v>
      </c>
      <c r="B59" s="95" t="s">
        <v>682</v>
      </c>
      <c r="C59">
        <v>127.7</v>
      </c>
    </row>
    <row r="60" spans="1:3">
      <c r="A60">
        <v>2024</v>
      </c>
      <c r="B60" s="95" t="s">
        <v>83</v>
      </c>
      <c r="C60">
        <v>127.6</v>
      </c>
    </row>
    <row r="61" spans="1:3">
      <c r="A61">
        <v>2024</v>
      </c>
      <c r="B61" s="95" t="s">
        <v>681</v>
      </c>
      <c r="C61">
        <v>127.7</v>
      </c>
    </row>
    <row r="62" spans="1:3">
      <c r="A62">
        <v>2024</v>
      </c>
      <c r="B62" s="95" t="s">
        <v>680</v>
      </c>
      <c r="C62">
        <v>127.2</v>
      </c>
    </row>
    <row r="63" spans="1:3">
      <c r="A63">
        <v>2024</v>
      </c>
      <c r="B63" s="95" t="s">
        <v>679</v>
      </c>
      <c r="C63">
        <v>126.9</v>
      </c>
    </row>
    <row r="64" spans="1:3">
      <c r="A64">
        <v>2024</v>
      </c>
      <c r="B64" s="95" t="s">
        <v>678</v>
      </c>
      <c r="C64">
        <v>126.7</v>
      </c>
    </row>
    <row r="65" spans="1:3">
      <c r="A65">
        <v>2024</v>
      </c>
      <c r="B65" s="95" t="s">
        <v>677</v>
      </c>
      <c r="C65">
        <v>126.5</v>
      </c>
    </row>
    <row r="66" spans="1:3">
      <c r="A66">
        <v>2024</v>
      </c>
      <c r="B66" s="95" t="s">
        <v>676</v>
      </c>
      <c r="C66">
        <v>126.4</v>
      </c>
    </row>
    <row r="67" spans="1:3">
      <c r="A67">
        <v>2024</v>
      </c>
      <c r="B67" s="95" t="s">
        <v>675</v>
      </c>
    </row>
    <row r="68" spans="1:3">
      <c r="A68">
        <v>2025</v>
      </c>
      <c r="B68" s="95" t="s">
        <v>685</v>
      </c>
    </row>
    <row r="69" spans="1:3">
      <c r="A69">
        <v>2025</v>
      </c>
      <c r="B69" s="95" t="s">
        <v>684</v>
      </c>
    </row>
  </sheetData>
  <phoneticPr fontId="17" type="noConversion"/>
  <conditionalFormatting sqref="B44:B47">
    <cfRule type="duplicateValues" dxfId="10" priority="2"/>
  </conditionalFormatting>
  <conditionalFormatting sqref="B56:B60">
    <cfRule type="duplicateValues" dxfId="9" priority="1"/>
  </conditionalFormatting>
  <hyperlinks>
    <hyperlink ref="A3" r:id="rId1" display="https://www.destatis.de/DE/Themen/Wirtschaft/Preise/Publikationen/Energiepreise/statistischer-bericht-energiepreisentwicklung-5619001231075.html?nn=214072" xr:uid="{DDF16C71-3E9D-4885-B841-AEB83005F0F2}"/>
  </hyperlink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C7E1-6DC8-4C80-9EA1-7C2AC13D9632}">
  <dimension ref="A1:K70"/>
  <sheetViews>
    <sheetView zoomScale="80" zoomScaleNormal="80" workbookViewId="0">
      <selection activeCell="C24" sqref="C24"/>
    </sheetView>
  </sheetViews>
  <sheetFormatPr baseColWidth="10" defaultRowHeight="14.5"/>
  <cols>
    <col min="3" max="3" width="34.453125" bestFit="1" customWidth="1"/>
    <col min="4" max="4" width="38.453125" bestFit="1" customWidth="1"/>
    <col min="5" max="5" width="32.81640625" bestFit="1" customWidth="1"/>
  </cols>
  <sheetData>
    <row r="1" spans="1:11">
      <c r="A1" s="63" t="s">
        <v>1523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</row>
    <row r="2" spans="1:11">
      <c r="A2" s="52" t="s">
        <v>745</v>
      </c>
      <c r="B2" s="47"/>
      <c r="C2" s="47"/>
      <c r="D2" s="47"/>
      <c r="E2" s="47"/>
      <c r="F2" s="47"/>
      <c r="G2" s="47"/>
      <c r="H2" s="47"/>
      <c r="I2" s="47"/>
      <c r="J2" s="47"/>
      <c r="K2" s="47"/>
    </row>
    <row r="3" spans="1:11">
      <c r="A3" s="85" t="s">
        <v>1717</v>
      </c>
      <c r="B3" s="47"/>
      <c r="C3" s="47"/>
      <c r="D3" s="47"/>
      <c r="E3" s="47"/>
      <c r="F3" s="47"/>
      <c r="G3" s="47"/>
      <c r="H3" s="47"/>
      <c r="I3" s="47"/>
      <c r="J3" s="47"/>
      <c r="K3" s="47"/>
    </row>
    <row r="4" spans="1:11">
      <c r="A4" s="62" t="s">
        <v>713</v>
      </c>
      <c r="B4" s="54"/>
      <c r="C4" s="54"/>
      <c r="D4" s="54"/>
      <c r="E4" s="54"/>
      <c r="F4" s="54"/>
      <c r="G4" s="54"/>
      <c r="H4" s="54"/>
      <c r="I4" s="54"/>
      <c r="J4" s="54"/>
      <c r="K4" s="54"/>
    </row>
    <row r="5" spans="1:11">
      <c r="C5" s="131" t="s">
        <v>792</v>
      </c>
      <c r="D5" s="131" t="s">
        <v>797</v>
      </c>
      <c r="E5" s="131" t="s">
        <v>794</v>
      </c>
      <c r="G5" t="s">
        <v>1522</v>
      </c>
    </row>
    <row r="6" spans="1:11">
      <c r="A6" s="1" t="s">
        <v>11</v>
      </c>
      <c r="B6" t="s">
        <v>491</v>
      </c>
      <c r="C6" t="s">
        <v>795</v>
      </c>
      <c r="D6" t="s">
        <v>796</v>
      </c>
      <c r="E6" t="s">
        <v>793</v>
      </c>
      <c r="G6" t="s">
        <v>744</v>
      </c>
    </row>
    <row r="7" spans="1:11">
      <c r="A7">
        <v>2020</v>
      </c>
      <c r="B7" t="s">
        <v>685</v>
      </c>
      <c r="C7">
        <v>101</v>
      </c>
      <c r="D7">
        <v>102.4</v>
      </c>
      <c r="E7" s="132">
        <v>133.30000000000001</v>
      </c>
      <c r="G7" t="s">
        <v>714</v>
      </c>
      <c r="H7" t="s">
        <v>46</v>
      </c>
    </row>
    <row r="8" spans="1:11">
      <c r="A8">
        <v>2020</v>
      </c>
      <c r="B8" t="s">
        <v>684</v>
      </c>
      <c r="C8">
        <v>101</v>
      </c>
      <c r="D8">
        <v>102.3</v>
      </c>
      <c r="E8" s="132">
        <v>122.1</v>
      </c>
      <c r="G8" t="s">
        <v>791</v>
      </c>
    </row>
    <row r="9" spans="1:11">
      <c r="A9">
        <v>2020</v>
      </c>
      <c r="B9" t="s">
        <v>683</v>
      </c>
      <c r="C9">
        <v>101.2</v>
      </c>
      <c r="D9">
        <v>102.4</v>
      </c>
      <c r="E9" s="132">
        <v>109.5</v>
      </c>
      <c r="G9" t="s">
        <v>715</v>
      </c>
      <c r="H9">
        <v>6.4100000000000004E-2</v>
      </c>
    </row>
    <row r="10" spans="1:11">
      <c r="A10">
        <v>2020</v>
      </c>
      <c r="B10" t="s">
        <v>682</v>
      </c>
      <c r="C10">
        <v>101.2</v>
      </c>
      <c r="D10">
        <v>101.8</v>
      </c>
      <c r="E10" s="132">
        <v>105.6</v>
      </c>
      <c r="G10" t="s">
        <v>716</v>
      </c>
      <c r="H10">
        <v>7.6200000000000004E-2</v>
      </c>
    </row>
    <row r="11" spans="1:11">
      <c r="A11">
        <v>2020</v>
      </c>
      <c r="B11" t="s">
        <v>83</v>
      </c>
      <c r="C11">
        <v>101.1</v>
      </c>
      <c r="D11">
        <v>101.8</v>
      </c>
      <c r="E11" s="132">
        <v>98.2</v>
      </c>
      <c r="G11" t="s">
        <v>717</v>
      </c>
      <c r="H11">
        <v>6.4799999999999996E-2</v>
      </c>
    </row>
    <row r="12" spans="1:11">
      <c r="A12">
        <v>2020</v>
      </c>
      <c r="B12" t="s">
        <v>681</v>
      </c>
      <c r="C12">
        <v>101.1</v>
      </c>
      <c r="D12">
        <v>101.7</v>
      </c>
      <c r="E12" s="132">
        <v>96.2</v>
      </c>
      <c r="G12" t="s">
        <v>718</v>
      </c>
      <c r="H12">
        <v>5.8900000000000001E-2</v>
      </c>
    </row>
    <row r="13" spans="1:11">
      <c r="A13">
        <v>2020</v>
      </c>
      <c r="B13" t="s">
        <v>680</v>
      </c>
      <c r="C13">
        <v>99</v>
      </c>
      <c r="D13">
        <v>98.8</v>
      </c>
      <c r="E13" s="132">
        <v>92.1</v>
      </c>
      <c r="G13" t="s">
        <v>719</v>
      </c>
      <c r="H13">
        <v>5.6500000000000002E-2</v>
      </c>
    </row>
    <row r="14" spans="1:11">
      <c r="A14">
        <v>2020</v>
      </c>
      <c r="B14" t="s">
        <v>679</v>
      </c>
      <c r="C14">
        <v>99.2</v>
      </c>
      <c r="D14">
        <v>98.6</v>
      </c>
      <c r="E14" s="132">
        <v>88.4</v>
      </c>
      <c r="G14" t="s">
        <v>720</v>
      </c>
      <c r="H14">
        <v>5.7099999999999998E-2</v>
      </c>
    </row>
    <row r="15" spans="1:11">
      <c r="A15">
        <v>2020</v>
      </c>
      <c r="B15" t="s">
        <v>678</v>
      </c>
      <c r="C15">
        <v>98.9</v>
      </c>
      <c r="D15">
        <v>98.6</v>
      </c>
      <c r="E15" s="132">
        <v>82.1</v>
      </c>
      <c r="G15" t="s">
        <v>721</v>
      </c>
      <c r="H15">
        <v>5.8799999999999998E-2</v>
      </c>
    </row>
    <row r="16" spans="1:11">
      <c r="A16">
        <v>2020</v>
      </c>
      <c r="B16" t="s">
        <v>677</v>
      </c>
      <c r="C16">
        <v>98.9</v>
      </c>
      <c r="D16">
        <v>97.3</v>
      </c>
      <c r="E16" s="132">
        <v>84.7</v>
      </c>
      <c r="G16" t="s">
        <v>722</v>
      </c>
      <c r="H16">
        <v>6.4000000000000001E-2</v>
      </c>
    </row>
    <row r="17" spans="1:8">
      <c r="A17">
        <v>2020</v>
      </c>
      <c r="B17" t="s">
        <v>676</v>
      </c>
      <c r="C17">
        <v>98.7</v>
      </c>
      <c r="D17">
        <v>97.1</v>
      </c>
      <c r="E17" s="132">
        <v>86.2</v>
      </c>
      <c r="G17" t="s">
        <v>723</v>
      </c>
      <c r="H17">
        <v>6.3700000000000007E-2</v>
      </c>
    </row>
    <row r="18" spans="1:8">
      <c r="A18">
        <v>2020</v>
      </c>
      <c r="B18" t="s">
        <v>675</v>
      </c>
      <c r="C18">
        <v>98.8</v>
      </c>
      <c r="D18">
        <v>97.2</v>
      </c>
      <c r="E18" s="132">
        <v>101.7</v>
      </c>
      <c r="G18" t="s">
        <v>724</v>
      </c>
      <c r="H18">
        <v>6.4799999999999996E-2</v>
      </c>
    </row>
    <row r="19" spans="1:8">
      <c r="A19">
        <v>2021</v>
      </c>
      <c r="B19" t="s">
        <v>685</v>
      </c>
      <c r="C19">
        <v>103</v>
      </c>
      <c r="D19">
        <v>98.8</v>
      </c>
      <c r="E19" s="132">
        <v>115.9</v>
      </c>
      <c r="G19" t="s">
        <v>725</v>
      </c>
      <c r="H19">
        <v>6.6100000000000006E-2</v>
      </c>
    </row>
    <row r="20" spans="1:8">
      <c r="A20">
        <v>2021</v>
      </c>
      <c r="B20" t="s">
        <v>684</v>
      </c>
      <c r="C20">
        <v>103.1</v>
      </c>
      <c r="D20">
        <v>98.9</v>
      </c>
      <c r="E20" s="132">
        <v>123.5</v>
      </c>
      <c r="G20" t="s">
        <v>726</v>
      </c>
      <c r="H20">
        <v>6.8900000000000003E-2</v>
      </c>
    </row>
    <row r="21" spans="1:8">
      <c r="A21">
        <v>2021</v>
      </c>
      <c r="B21" t="s">
        <v>683</v>
      </c>
      <c r="C21">
        <v>103.3</v>
      </c>
      <c r="D21">
        <v>99</v>
      </c>
      <c r="E21" s="132">
        <v>131.1</v>
      </c>
      <c r="G21" t="s">
        <v>727</v>
      </c>
      <c r="H21">
        <v>6.7799999999999999E-2</v>
      </c>
    </row>
    <row r="22" spans="1:8">
      <c r="A22">
        <v>2021</v>
      </c>
      <c r="B22" t="s">
        <v>682</v>
      </c>
      <c r="C22">
        <v>103.2</v>
      </c>
      <c r="D22">
        <v>99.3</v>
      </c>
      <c r="E22" s="132">
        <v>128.19999999999999</v>
      </c>
      <c r="G22" t="s">
        <v>728</v>
      </c>
      <c r="H22">
        <v>6.8099999999999994E-2</v>
      </c>
    </row>
    <row r="23" spans="1:8">
      <c r="A23">
        <v>2021</v>
      </c>
      <c r="B23" t="s">
        <v>83</v>
      </c>
      <c r="C23">
        <v>103.3</v>
      </c>
      <c r="D23">
        <v>99.3</v>
      </c>
      <c r="E23" s="132">
        <v>133.4</v>
      </c>
      <c r="G23" t="s">
        <v>729</v>
      </c>
      <c r="H23">
        <v>6.7599999999999993E-2</v>
      </c>
    </row>
    <row r="24" spans="1:8">
      <c r="A24">
        <v>2021</v>
      </c>
      <c r="B24" t="s">
        <v>681</v>
      </c>
      <c r="C24">
        <v>103.4</v>
      </c>
      <c r="D24">
        <v>99.3</v>
      </c>
      <c r="E24" s="132">
        <v>137.69999999999999</v>
      </c>
      <c r="G24" t="s">
        <v>730</v>
      </c>
      <c r="H24">
        <v>6.8099999999999994E-2</v>
      </c>
    </row>
    <row r="25" spans="1:8">
      <c r="A25">
        <v>2021</v>
      </c>
      <c r="B25" t="s">
        <v>680</v>
      </c>
      <c r="C25">
        <v>103.7</v>
      </c>
      <c r="D25">
        <v>100.5</v>
      </c>
      <c r="E25" s="132">
        <v>141.9</v>
      </c>
      <c r="G25" t="s">
        <v>731</v>
      </c>
      <c r="H25">
        <v>6.6100000000000006E-2</v>
      </c>
    </row>
    <row r="26" spans="1:8">
      <c r="A26">
        <v>2021</v>
      </c>
      <c r="B26" t="s">
        <v>679</v>
      </c>
      <c r="C26">
        <v>104.1</v>
      </c>
      <c r="D26">
        <v>100.9</v>
      </c>
      <c r="E26" s="132">
        <v>139.4</v>
      </c>
      <c r="G26" t="s">
        <v>732</v>
      </c>
      <c r="H26">
        <v>6.4199999999999993E-2</v>
      </c>
    </row>
    <row r="27" spans="1:8">
      <c r="A27">
        <v>2021</v>
      </c>
      <c r="B27" t="s">
        <v>678</v>
      </c>
      <c r="C27">
        <v>104.6</v>
      </c>
      <c r="D27">
        <v>101</v>
      </c>
      <c r="E27" s="132">
        <v>145.6</v>
      </c>
      <c r="G27" t="s">
        <v>733</v>
      </c>
      <c r="H27">
        <v>6.1100000000000002E-2</v>
      </c>
    </row>
    <row r="28" spans="1:8">
      <c r="A28">
        <v>2021</v>
      </c>
      <c r="B28" t="s">
        <v>677</v>
      </c>
      <c r="C28">
        <v>106.3</v>
      </c>
      <c r="D28">
        <v>104</v>
      </c>
      <c r="E28" s="132">
        <v>171.2</v>
      </c>
      <c r="G28" t="s">
        <v>734</v>
      </c>
      <c r="H28">
        <v>6.0900000000000003E-2</v>
      </c>
    </row>
    <row r="29" spans="1:8">
      <c r="A29">
        <v>2021</v>
      </c>
      <c r="B29" t="s">
        <v>676</v>
      </c>
      <c r="C29">
        <v>108.5</v>
      </c>
      <c r="D29">
        <v>105.3</v>
      </c>
      <c r="E29" s="132">
        <v>174.4</v>
      </c>
      <c r="G29" t="s">
        <v>735</v>
      </c>
      <c r="H29">
        <v>6.08E-2</v>
      </c>
    </row>
    <row r="30" spans="1:8">
      <c r="A30">
        <v>2021</v>
      </c>
      <c r="B30" t="s">
        <v>675</v>
      </c>
      <c r="C30">
        <v>110.9</v>
      </c>
      <c r="D30">
        <v>105.4</v>
      </c>
      <c r="E30" s="132">
        <v>163.9</v>
      </c>
      <c r="G30" t="s">
        <v>736</v>
      </c>
      <c r="H30">
        <v>6.08E-2</v>
      </c>
    </row>
    <row r="31" spans="1:8">
      <c r="A31">
        <v>2022</v>
      </c>
      <c r="B31" t="s">
        <v>685</v>
      </c>
      <c r="C31">
        <v>132.5</v>
      </c>
      <c r="D31">
        <v>113.6</v>
      </c>
      <c r="E31" s="132">
        <v>176.3</v>
      </c>
      <c r="G31" t="s">
        <v>737</v>
      </c>
      <c r="H31">
        <v>6.3200000000000006E-2</v>
      </c>
    </row>
    <row r="32" spans="1:8">
      <c r="A32">
        <v>2022</v>
      </c>
      <c r="B32" t="s">
        <v>684</v>
      </c>
      <c r="C32">
        <v>137.9</v>
      </c>
      <c r="D32">
        <v>115</v>
      </c>
      <c r="E32" s="132">
        <v>188.5</v>
      </c>
      <c r="G32" t="s">
        <v>738</v>
      </c>
      <c r="H32">
        <v>5.8799999999999998E-2</v>
      </c>
    </row>
    <row r="33" spans="1:8">
      <c r="A33">
        <v>2022</v>
      </c>
      <c r="B33" t="s">
        <v>683</v>
      </c>
      <c r="C33">
        <v>146</v>
      </c>
      <c r="D33">
        <v>116.1</v>
      </c>
      <c r="E33" s="132">
        <v>320.39999999999998</v>
      </c>
      <c r="G33" t="s">
        <v>739</v>
      </c>
      <c r="H33">
        <v>5.9700000000000003E-2</v>
      </c>
    </row>
    <row r="34" spans="1:8">
      <c r="A34">
        <v>2022</v>
      </c>
      <c r="B34" t="s">
        <v>682</v>
      </c>
      <c r="C34">
        <v>151.69999999999999</v>
      </c>
      <c r="D34">
        <v>124.2</v>
      </c>
      <c r="E34" s="132">
        <v>255.2</v>
      </c>
      <c r="G34" t="s">
        <v>740</v>
      </c>
      <c r="H34">
        <v>6.2E-2</v>
      </c>
    </row>
    <row r="35" spans="1:8">
      <c r="A35">
        <v>2022</v>
      </c>
      <c r="B35" t="s">
        <v>83</v>
      </c>
      <c r="C35">
        <v>160.5</v>
      </c>
      <c r="D35">
        <v>125.1</v>
      </c>
      <c r="E35" s="132">
        <v>260.39999999999998</v>
      </c>
      <c r="G35" t="s">
        <v>741</v>
      </c>
      <c r="H35">
        <v>6.4699999999999994E-2</v>
      </c>
    </row>
    <row r="36" spans="1:8">
      <c r="A36">
        <v>2022</v>
      </c>
      <c r="B36" t="s">
        <v>681</v>
      </c>
      <c r="C36">
        <v>165.2</v>
      </c>
      <c r="D36">
        <v>127.6</v>
      </c>
      <c r="E36" s="132">
        <v>287.3</v>
      </c>
      <c r="G36" t="s">
        <v>742</v>
      </c>
      <c r="H36">
        <v>6.9199999999999998E-2</v>
      </c>
    </row>
    <row r="37" spans="1:8">
      <c r="A37">
        <v>2022</v>
      </c>
      <c r="B37" t="s">
        <v>680</v>
      </c>
      <c r="C37">
        <v>182.1</v>
      </c>
      <c r="D37">
        <v>136.5</v>
      </c>
      <c r="E37" s="132">
        <v>287.5</v>
      </c>
      <c r="G37" t="s">
        <v>743</v>
      </c>
      <c r="H37">
        <v>8.0600000000000005E-2</v>
      </c>
    </row>
    <row r="38" spans="1:8">
      <c r="A38">
        <v>2022</v>
      </c>
      <c r="B38" t="s">
        <v>679</v>
      </c>
      <c r="C38">
        <v>192</v>
      </c>
      <c r="D38">
        <v>138.19999999999999</v>
      </c>
      <c r="E38" s="132">
        <v>294.7</v>
      </c>
      <c r="G38" t="s">
        <v>790</v>
      </c>
      <c r="H38">
        <v>9.4100000000000003E-2</v>
      </c>
    </row>
    <row r="39" spans="1:8">
      <c r="A39">
        <v>2022</v>
      </c>
      <c r="B39" t="s">
        <v>678</v>
      </c>
      <c r="C39">
        <v>204.8</v>
      </c>
      <c r="D39">
        <v>138.6</v>
      </c>
      <c r="E39" s="132">
        <v>303.7</v>
      </c>
      <c r="H39">
        <v>0.123</v>
      </c>
    </row>
    <row r="40" spans="1:8">
      <c r="A40">
        <v>2022</v>
      </c>
      <c r="B40" t="s">
        <v>677</v>
      </c>
      <c r="C40">
        <v>220.1</v>
      </c>
      <c r="D40">
        <v>143.1</v>
      </c>
      <c r="E40" s="132">
        <v>313.10000000000002</v>
      </c>
    </row>
    <row r="41" spans="1:8">
      <c r="A41">
        <v>2022</v>
      </c>
      <c r="B41" t="s">
        <v>676</v>
      </c>
      <c r="C41">
        <v>227.2</v>
      </c>
      <c r="D41">
        <v>144.80000000000001</v>
      </c>
      <c r="E41" s="132">
        <v>270.8</v>
      </c>
    </row>
    <row r="42" spans="1:8">
      <c r="A42">
        <v>2022</v>
      </c>
      <c r="B42" t="s">
        <v>675</v>
      </c>
      <c r="C42">
        <v>137.6</v>
      </c>
      <c r="D42">
        <v>87.3</v>
      </c>
      <c r="E42" s="132">
        <v>238</v>
      </c>
    </row>
    <row r="43" spans="1:8">
      <c r="A43">
        <v>2023</v>
      </c>
      <c r="B43" t="s">
        <v>685</v>
      </c>
      <c r="C43">
        <v>201</v>
      </c>
      <c r="D43">
        <v>143.1</v>
      </c>
      <c r="E43" s="132">
        <v>230.2</v>
      </c>
    </row>
    <row r="44" spans="1:8">
      <c r="A44">
        <v>2023</v>
      </c>
      <c r="B44" t="s">
        <v>684</v>
      </c>
      <c r="C44" s="132">
        <v>202.2</v>
      </c>
      <c r="D44">
        <v>133.5</v>
      </c>
      <c r="E44" s="132">
        <v>210.7</v>
      </c>
    </row>
    <row r="45" spans="1:8">
      <c r="A45">
        <v>2023</v>
      </c>
      <c r="B45" t="s">
        <v>683</v>
      </c>
      <c r="C45" s="132">
        <v>203.7</v>
      </c>
      <c r="D45">
        <v>135.1</v>
      </c>
      <c r="E45" s="132">
        <v>205.9</v>
      </c>
    </row>
    <row r="46" spans="1:8">
      <c r="A46">
        <v>2023</v>
      </c>
      <c r="B46" t="s">
        <v>682</v>
      </c>
      <c r="C46" s="132">
        <v>203</v>
      </c>
      <c r="D46">
        <v>139.5</v>
      </c>
      <c r="E46" s="132">
        <v>199.6</v>
      </c>
    </row>
    <row r="47" spans="1:8">
      <c r="A47">
        <v>2023</v>
      </c>
      <c r="B47" t="s">
        <v>83</v>
      </c>
      <c r="C47" s="132">
        <v>201.6</v>
      </c>
      <c r="D47">
        <v>139.4</v>
      </c>
      <c r="E47" s="132">
        <v>181</v>
      </c>
    </row>
    <row r="48" spans="1:8">
      <c r="A48">
        <v>2023</v>
      </c>
      <c r="B48" t="s">
        <v>681</v>
      </c>
      <c r="C48" s="132">
        <v>199.6</v>
      </c>
      <c r="D48">
        <v>139.5</v>
      </c>
      <c r="E48" s="132">
        <v>182.4</v>
      </c>
    </row>
    <row r="49" spans="1:5">
      <c r="A49">
        <v>2023</v>
      </c>
      <c r="B49" t="s">
        <v>680</v>
      </c>
      <c r="C49" s="132">
        <v>197.6</v>
      </c>
      <c r="D49">
        <v>139.4</v>
      </c>
      <c r="E49" s="132">
        <v>185.5</v>
      </c>
    </row>
    <row r="50" spans="1:5">
      <c r="A50">
        <v>2023</v>
      </c>
      <c r="B50" t="s">
        <v>679</v>
      </c>
      <c r="C50">
        <v>196.3</v>
      </c>
      <c r="D50">
        <v>139</v>
      </c>
      <c r="E50">
        <v>211.9</v>
      </c>
    </row>
    <row r="51" spans="1:5">
      <c r="A51">
        <v>2023</v>
      </c>
      <c r="B51" t="s">
        <v>678</v>
      </c>
      <c r="C51">
        <v>194</v>
      </c>
      <c r="D51">
        <v>139</v>
      </c>
      <c r="E51">
        <v>224.7</v>
      </c>
    </row>
    <row r="52" spans="1:5">
      <c r="A52">
        <v>2023</v>
      </c>
      <c r="B52" t="s">
        <v>677</v>
      </c>
      <c r="C52">
        <v>191.5</v>
      </c>
      <c r="D52">
        <v>137.5</v>
      </c>
      <c r="E52">
        <v>224.9</v>
      </c>
    </row>
    <row r="53" spans="1:5">
      <c r="A53">
        <v>2023</v>
      </c>
      <c r="B53" t="s">
        <v>676</v>
      </c>
      <c r="C53">
        <v>185.7</v>
      </c>
      <c r="D53">
        <v>138.30000000000001</v>
      </c>
      <c r="E53">
        <v>218.4</v>
      </c>
    </row>
    <row r="54" spans="1:5">
      <c r="A54">
        <v>2023</v>
      </c>
      <c r="B54" t="s">
        <v>675</v>
      </c>
      <c r="C54">
        <v>184.4</v>
      </c>
      <c r="D54">
        <v>138.30000000000001</v>
      </c>
      <c r="E54">
        <v>211.9</v>
      </c>
    </row>
    <row r="55" spans="1:5">
      <c r="A55">
        <v>2024</v>
      </c>
      <c r="B55" t="s">
        <v>685</v>
      </c>
      <c r="C55">
        <v>188.6</v>
      </c>
      <c r="D55">
        <v>162.19999999999999</v>
      </c>
      <c r="E55">
        <v>208.8</v>
      </c>
    </row>
    <row r="56" spans="1:5">
      <c r="A56">
        <v>2024</v>
      </c>
      <c r="B56" t="s">
        <v>684</v>
      </c>
      <c r="C56">
        <v>187</v>
      </c>
      <c r="D56">
        <v>162.5</v>
      </c>
      <c r="E56">
        <v>215.4</v>
      </c>
    </row>
    <row r="57" spans="1:5">
      <c r="A57">
        <v>2024</v>
      </c>
      <c r="B57" t="s">
        <v>683</v>
      </c>
      <c r="C57">
        <v>184.9</v>
      </c>
      <c r="D57">
        <v>162.9</v>
      </c>
      <c r="E57">
        <v>206.8</v>
      </c>
    </row>
    <row r="58" spans="1:5">
      <c r="A58">
        <v>2024</v>
      </c>
      <c r="B58" t="s">
        <v>682</v>
      </c>
      <c r="C58">
        <v>192.1</v>
      </c>
      <c r="D58">
        <v>177.7</v>
      </c>
      <c r="E58">
        <v>211.9</v>
      </c>
    </row>
    <row r="59" spans="1:5">
      <c r="A59">
        <v>2024</v>
      </c>
      <c r="B59" t="s">
        <v>83</v>
      </c>
      <c r="C59">
        <v>191.2</v>
      </c>
      <c r="D59">
        <v>178.3</v>
      </c>
      <c r="E59">
        <v>198.6</v>
      </c>
    </row>
    <row r="60" spans="1:5">
      <c r="A60">
        <v>2024</v>
      </c>
      <c r="B60" t="s">
        <v>681</v>
      </c>
      <c r="C60">
        <v>191.1</v>
      </c>
      <c r="D60">
        <v>178</v>
      </c>
      <c r="E60">
        <v>196.9</v>
      </c>
    </row>
    <row r="61" spans="1:5">
      <c r="A61">
        <v>2024</v>
      </c>
      <c r="B61" t="s">
        <v>680</v>
      </c>
      <c r="C61">
        <v>191</v>
      </c>
      <c r="D61">
        <v>182.6</v>
      </c>
      <c r="E61">
        <v>199.8</v>
      </c>
    </row>
    <row r="62" spans="1:5">
      <c r="A62">
        <v>2024</v>
      </c>
      <c r="B62" t="s">
        <v>679</v>
      </c>
      <c r="C62">
        <v>190.2</v>
      </c>
      <c r="D62">
        <v>182.2</v>
      </c>
      <c r="E62">
        <v>192.2</v>
      </c>
    </row>
    <row r="63" spans="1:5">
      <c r="A63">
        <v>2024</v>
      </c>
      <c r="B63" t="s">
        <v>678</v>
      </c>
      <c r="C63">
        <v>190.3</v>
      </c>
      <c r="D63">
        <v>183.2</v>
      </c>
      <c r="E63">
        <v>184.5</v>
      </c>
    </row>
    <row r="64" spans="1:5">
      <c r="A64">
        <v>2024</v>
      </c>
      <c r="B64" t="s">
        <v>677</v>
      </c>
      <c r="C64">
        <v>189.9</v>
      </c>
      <c r="D64">
        <v>181.1</v>
      </c>
      <c r="E64">
        <v>194.8</v>
      </c>
    </row>
    <row r="65" spans="1:5">
      <c r="A65">
        <v>2024</v>
      </c>
      <c r="B65" t="s">
        <v>676</v>
      </c>
      <c r="C65">
        <v>190.4</v>
      </c>
      <c r="D65">
        <v>180.7</v>
      </c>
      <c r="E65">
        <v>191.1</v>
      </c>
    </row>
    <row r="66" spans="1:5">
      <c r="A66">
        <v>2024</v>
      </c>
      <c r="B66" t="s">
        <v>675</v>
      </c>
    </row>
    <row r="67" spans="1:5">
      <c r="A67">
        <v>2025</v>
      </c>
      <c r="B67" t="s">
        <v>685</v>
      </c>
    </row>
    <row r="68" spans="1:5">
      <c r="A68">
        <v>2025</v>
      </c>
    </row>
    <row r="69" spans="1:5">
      <c r="C69" s="131" t="s">
        <v>792</v>
      </c>
      <c r="D69" s="131" t="s">
        <v>797</v>
      </c>
      <c r="E69" s="131" t="s">
        <v>794</v>
      </c>
    </row>
    <row r="70" spans="1:5">
      <c r="C70" t="s">
        <v>795</v>
      </c>
      <c r="D70" t="s">
        <v>796</v>
      </c>
      <c r="E70" t="s">
        <v>793</v>
      </c>
    </row>
  </sheetData>
  <phoneticPr fontId="17" type="noConversion"/>
  <hyperlinks>
    <hyperlink ref="A3" r:id="rId1" display="https://www.destatis.de/DE/Themen/Wirtschaft/Preise/Publikationen/Energiepreise/statistischer-bericht-energiepreisentwicklung-5619001231075.html?nn=214072" xr:uid="{2D2A192F-F808-4225-88F2-0E5875B3DDB3}"/>
  </hyperlinks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583A2-F024-45F3-B61D-C7D203C2C716}">
  <dimension ref="A1:W34"/>
  <sheetViews>
    <sheetView zoomScale="73" zoomScaleNormal="70" workbookViewId="0">
      <selection activeCell="K17" sqref="K17"/>
    </sheetView>
  </sheetViews>
  <sheetFormatPr baseColWidth="10" defaultRowHeight="14.5"/>
  <cols>
    <col min="1" max="1" width="42.81640625" bestFit="1" customWidth="1"/>
    <col min="5" max="5" width="16.54296875" customWidth="1"/>
    <col min="19" max="19" width="10.81640625" style="18"/>
  </cols>
  <sheetData>
    <row r="1" spans="1:23">
      <c r="A1" s="63" t="s">
        <v>455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47"/>
      <c r="N1" s="47"/>
      <c r="O1" s="53"/>
      <c r="P1" s="275"/>
      <c r="Q1" s="275"/>
      <c r="R1" s="275"/>
      <c r="S1" s="1" t="s">
        <v>612</v>
      </c>
    </row>
    <row r="2" spans="1:23">
      <c r="A2" s="52" t="s">
        <v>454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53"/>
      <c r="P2" s="275"/>
      <c r="Q2" s="275"/>
      <c r="R2" s="275"/>
      <c r="S2"/>
    </row>
    <row r="3" spans="1:23" ht="14.15" customHeight="1">
      <c r="A3" s="52" t="s">
        <v>1521</v>
      </c>
      <c r="B3" s="48" t="s">
        <v>1548</v>
      </c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53"/>
      <c r="P3" s="275"/>
      <c r="Q3" s="275"/>
      <c r="R3" s="275"/>
      <c r="S3"/>
    </row>
    <row r="4" spans="1:23">
      <c r="A4" s="62" t="s">
        <v>703</v>
      </c>
      <c r="B4" s="199" t="s">
        <v>1547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3"/>
      <c r="P4" s="275"/>
      <c r="Q4" s="275"/>
      <c r="R4" s="275"/>
      <c r="S4"/>
    </row>
    <row r="5" spans="1:23">
      <c r="O5" s="250"/>
      <c r="P5" s="274"/>
      <c r="Q5" s="274"/>
      <c r="R5" s="274"/>
      <c r="S5"/>
    </row>
    <row r="6" spans="1:23">
      <c r="B6" s="2"/>
      <c r="C6" s="2"/>
      <c r="D6" s="2"/>
      <c r="E6" s="2"/>
      <c r="F6" s="2"/>
      <c r="G6" s="2"/>
      <c r="S6"/>
    </row>
    <row r="7" spans="1:23">
      <c r="A7" s="130" t="s">
        <v>427</v>
      </c>
      <c r="B7" s="130">
        <v>44986</v>
      </c>
      <c r="C7" s="130">
        <v>44986</v>
      </c>
      <c r="D7" s="130">
        <v>45078</v>
      </c>
      <c r="E7" s="130">
        <v>45078</v>
      </c>
      <c r="F7" s="130">
        <v>45170</v>
      </c>
      <c r="G7" s="130">
        <v>45170</v>
      </c>
      <c r="H7" s="130">
        <v>45261</v>
      </c>
      <c r="I7" s="130">
        <v>45261</v>
      </c>
      <c r="J7" s="130" t="s">
        <v>1551</v>
      </c>
      <c r="K7" s="130" t="s">
        <v>1551</v>
      </c>
      <c r="L7" s="130">
        <v>45444</v>
      </c>
      <c r="M7" s="130">
        <v>45444</v>
      </c>
      <c r="N7" s="130">
        <v>45505</v>
      </c>
      <c r="O7" s="130">
        <v>45505</v>
      </c>
      <c r="P7" s="130">
        <v>45627</v>
      </c>
      <c r="Q7" s="130">
        <v>45627</v>
      </c>
      <c r="R7" s="130"/>
      <c r="S7"/>
      <c r="W7" s="18"/>
    </row>
    <row r="8" spans="1:23" ht="18.5">
      <c r="A8" s="89" t="s">
        <v>428</v>
      </c>
      <c r="B8" s="90">
        <v>2023</v>
      </c>
      <c r="C8" s="90">
        <v>2024</v>
      </c>
      <c r="D8" s="90">
        <v>2023</v>
      </c>
      <c r="E8" s="90">
        <v>2024</v>
      </c>
      <c r="F8" s="90">
        <v>2023</v>
      </c>
      <c r="G8" s="90">
        <v>2024</v>
      </c>
      <c r="H8" s="90">
        <v>2024</v>
      </c>
      <c r="I8" s="90">
        <v>2024</v>
      </c>
      <c r="J8" s="90">
        <v>2024</v>
      </c>
      <c r="K8" s="90">
        <v>2025</v>
      </c>
      <c r="L8" s="90">
        <v>2024</v>
      </c>
      <c r="M8" s="90">
        <v>2025</v>
      </c>
      <c r="N8" s="90">
        <v>2024</v>
      </c>
      <c r="O8" s="90">
        <v>2025</v>
      </c>
      <c r="P8" s="90">
        <v>2025</v>
      </c>
      <c r="Q8" s="90">
        <v>2026</v>
      </c>
      <c r="R8" s="90"/>
      <c r="S8"/>
      <c r="V8" s="66"/>
    </row>
    <row r="9" spans="1:23" ht="15.5">
      <c r="A9" s="91" t="s">
        <v>429</v>
      </c>
      <c r="B9" s="92"/>
      <c r="C9" s="92"/>
      <c r="D9" s="92"/>
      <c r="F9" s="45"/>
      <c r="G9" s="45"/>
      <c r="H9" s="45">
        <v>-5.0000000000000001E-3</v>
      </c>
      <c r="I9" s="45">
        <v>0</v>
      </c>
      <c r="J9" s="45">
        <v>-5.0000000000000001E-3</v>
      </c>
      <c r="K9" s="45"/>
      <c r="L9" s="45"/>
      <c r="M9" s="45"/>
      <c r="N9" s="45"/>
      <c r="O9" s="45"/>
      <c r="P9" s="45"/>
      <c r="Q9" s="45"/>
      <c r="R9" s="45"/>
      <c r="S9" t="s">
        <v>429</v>
      </c>
      <c r="V9" s="66"/>
    </row>
    <row r="10" spans="1:23">
      <c r="A10" s="93" t="s">
        <v>430</v>
      </c>
      <c r="B10" s="94">
        <v>2E-3</v>
      </c>
      <c r="C10" s="94">
        <v>1.2999999999999999E-2</v>
      </c>
      <c r="D10" s="94"/>
      <c r="E10" s="94"/>
      <c r="F10" s="45"/>
      <c r="G10" s="45"/>
      <c r="H10" s="45">
        <v>-4.0000000000000001E-3</v>
      </c>
      <c r="I10" s="45">
        <v>7.0000000000000001E-3</v>
      </c>
      <c r="J10" s="45">
        <v>7.0000000000000001E-3</v>
      </c>
      <c r="K10" s="45"/>
      <c r="L10" s="45"/>
      <c r="M10" s="45"/>
      <c r="N10" s="45"/>
      <c r="O10" s="45"/>
      <c r="P10" s="45"/>
      <c r="Q10" s="45"/>
      <c r="R10" s="45"/>
      <c r="S10" t="s">
        <v>430</v>
      </c>
      <c r="V10" s="66"/>
    </row>
    <row r="11" spans="1:23">
      <c r="A11" s="93" t="s">
        <v>431</v>
      </c>
      <c r="B11" s="94"/>
      <c r="C11" s="94"/>
      <c r="D11" s="94"/>
      <c r="E11" s="94"/>
      <c r="F11" s="45">
        <v>-6.0000000000000001E-3</v>
      </c>
      <c r="G11" s="45">
        <v>1.2999999999999999E-2</v>
      </c>
      <c r="H11" s="45">
        <v>-6.0000000000000001E-3</v>
      </c>
      <c r="I11" s="45">
        <v>1.2999999999999999E-2</v>
      </c>
      <c r="J11" s="45">
        <v>1E-3</v>
      </c>
      <c r="K11" s="45">
        <v>1.4E-2</v>
      </c>
      <c r="L11" s="45"/>
      <c r="M11" s="45"/>
      <c r="N11" s="45"/>
      <c r="O11" s="45"/>
      <c r="P11" s="45">
        <v>4.0000000000000001E-3</v>
      </c>
      <c r="Q11" s="45">
        <v>8.0000000000000002E-3</v>
      </c>
      <c r="R11" s="45"/>
      <c r="S11" t="s">
        <v>431</v>
      </c>
      <c r="V11" s="66"/>
    </row>
    <row r="12" spans="1:23">
      <c r="A12" s="93" t="s">
        <v>432</v>
      </c>
      <c r="B12" s="94">
        <v>-1E-3</v>
      </c>
      <c r="C12" s="94">
        <v>1.7000000000000001E-2</v>
      </c>
      <c r="D12" s="94">
        <v>-4.0000000000000001E-3</v>
      </c>
      <c r="E12" s="94">
        <v>1.4999999999999999E-2</v>
      </c>
      <c r="F12" s="45">
        <v>-4.0000000000000001E-3</v>
      </c>
      <c r="G12" s="45">
        <v>1.4E-2</v>
      </c>
      <c r="H12" s="45">
        <v>-3.0000000000000001E-3</v>
      </c>
      <c r="I12" s="45">
        <v>8.9999999999999993E-3</v>
      </c>
      <c r="J12" s="45">
        <v>2E-3</v>
      </c>
      <c r="K12" s="45">
        <v>1.4999999999999999E-2</v>
      </c>
      <c r="L12" s="45">
        <v>4.0000000000000001E-3</v>
      </c>
      <c r="M12" s="45">
        <v>1.4999999999999999E-2</v>
      </c>
      <c r="N12" s="45">
        <v>0</v>
      </c>
      <c r="O12" s="45">
        <v>8.9999999999999993E-3</v>
      </c>
      <c r="P12" s="45">
        <v>5.0000000000000001E-3</v>
      </c>
      <c r="Q12" s="45">
        <v>1.4999999999999999E-2</v>
      </c>
      <c r="R12" s="45"/>
      <c r="S12" t="s">
        <v>432</v>
      </c>
      <c r="V12" s="66"/>
    </row>
    <row r="13" spans="1:23">
      <c r="A13" s="93" t="s">
        <v>433</v>
      </c>
      <c r="B13" s="94">
        <v>0</v>
      </c>
      <c r="C13" s="94">
        <v>1.9E-2</v>
      </c>
      <c r="D13" s="94">
        <v>-5.0000000000000001E-3</v>
      </c>
      <c r="E13" s="94">
        <v>1.2999999999999999E-2</v>
      </c>
      <c r="F13" s="45">
        <v>-5.0000000000000001E-3</v>
      </c>
      <c r="G13" s="45">
        <v>0.01</v>
      </c>
      <c r="H13" s="45">
        <v>-3.0000000000000001E-3</v>
      </c>
      <c r="I13" s="45">
        <v>5.0000000000000001E-3</v>
      </c>
      <c r="J13" s="45">
        <v>2E-3</v>
      </c>
      <c r="K13" s="45">
        <v>0.01</v>
      </c>
      <c r="L13" s="45">
        <v>2E-3</v>
      </c>
      <c r="M13" s="45">
        <v>0.01</v>
      </c>
      <c r="N13" s="45">
        <v>2E-3</v>
      </c>
      <c r="O13" s="45">
        <v>0.01</v>
      </c>
      <c r="P13" s="45">
        <v>4.0000000000000001E-3</v>
      </c>
      <c r="Q13" s="45">
        <v>1.2999999999999999E-2</v>
      </c>
      <c r="R13" s="45"/>
      <c r="S13" t="s">
        <v>433</v>
      </c>
      <c r="V13" s="66"/>
    </row>
    <row r="14" spans="1:23">
      <c r="A14" s="93" t="s">
        <v>434</v>
      </c>
      <c r="B14" s="94">
        <v>4.0000000000000001E-3</v>
      </c>
      <c r="C14" s="94">
        <v>1.9E-2</v>
      </c>
      <c r="D14" s="94">
        <v>-3.0000000000000001E-3</v>
      </c>
      <c r="E14" s="94">
        <v>1.7000000000000001E-2</v>
      </c>
      <c r="F14" s="45">
        <v>-5.0000000000000001E-3</v>
      </c>
      <c r="G14" s="45">
        <v>8.9999999999999993E-3</v>
      </c>
      <c r="H14" s="45">
        <v>-3.0000000000000001E-3</v>
      </c>
      <c r="I14" s="45">
        <v>5.0000000000000001E-3</v>
      </c>
      <c r="J14" s="45">
        <v>2E-3</v>
      </c>
      <c r="K14" s="45">
        <v>1.4999999999999999E-2</v>
      </c>
      <c r="L14" s="45">
        <v>3.0000000000000001E-3</v>
      </c>
      <c r="M14" s="45">
        <v>1.4999999999999999E-2</v>
      </c>
      <c r="N14" s="45">
        <v>0</v>
      </c>
      <c r="O14" s="45">
        <v>0.01</v>
      </c>
      <c r="P14" s="45">
        <v>2E-3</v>
      </c>
      <c r="Q14" s="45">
        <v>1.2E-2</v>
      </c>
      <c r="R14" s="45"/>
      <c r="S14" t="s">
        <v>434</v>
      </c>
      <c r="V14" s="66"/>
    </row>
    <row r="15" spans="1:23">
      <c r="A15" s="93" t="s">
        <v>435</v>
      </c>
      <c r="B15" s="94"/>
      <c r="C15" s="94"/>
      <c r="D15" s="94">
        <v>-2E-3</v>
      </c>
      <c r="E15" s="94">
        <v>1.4999999999999999E-2</v>
      </c>
      <c r="F15" s="45">
        <v>-4.0000000000000001E-3</v>
      </c>
      <c r="G15" s="45">
        <v>1.2E-2</v>
      </c>
      <c r="H15" s="45">
        <v>-3.0000000000000001E-3</v>
      </c>
      <c r="I15" s="45">
        <v>6.0000000000000001E-3</v>
      </c>
      <c r="J15" s="45">
        <v>0</v>
      </c>
      <c r="K15" s="45">
        <v>1.2E-2</v>
      </c>
      <c r="L15" s="45">
        <v>3.0000000000000001E-3</v>
      </c>
      <c r="M15" s="45">
        <v>1.2999999999999999E-2</v>
      </c>
      <c r="N15" s="45">
        <v>0</v>
      </c>
      <c r="O15" s="45">
        <v>8.9999999999999993E-3</v>
      </c>
      <c r="P15" s="45">
        <v>6.0000000000000001E-3</v>
      </c>
      <c r="Q15" s="45">
        <v>1.2999999999999999E-2</v>
      </c>
      <c r="R15" s="45"/>
      <c r="S15" t="s">
        <v>435</v>
      </c>
      <c r="V15" s="66"/>
    </row>
    <row r="16" spans="1:23">
      <c r="A16" s="93" t="s">
        <v>436</v>
      </c>
      <c r="B16" s="94">
        <v>2E-3</v>
      </c>
      <c r="C16" s="94">
        <v>1.7999999999999999E-2</v>
      </c>
      <c r="D16" s="94">
        <v>-3.0000000000000001E-3</v>
      </c>
      <c r="E16" s="94">
        <v>0.02</v>
      </c>
      <c r="F16" s="45">
        <v>-6.0000000000000001E-3</v>
      </c>
      <c r="G16" s="45">
        <v>1.0999999999999999E-2</v>
      </c>
      <c r="H16" s="45">
        <v>-3.0000000000000001E-3</v>
      </c>
      <c r="I16" s="45">
        <v>8.0000000000000002E-3</v>
      </c>
      <c r="J16" s="45">
        <v>3.0000000000000001E-3</v>
      </c>
      <c r="K16" s="45">
        <v>1.2E-2</v>
      </c>
      <c r="L16" s="45">
        <v>4.0000000000000001E-3</v>
      </c>
      <c r="M16" s="45">
        <v>1.4999999999999999E-2</v>
      </c>
      <c r="N16" s="45">
        <v>1E-3</v>
      </c>
      <c r="O16" s="45">
        <v>8.9999999999999993E-3</v>
      </c>
      <c r="P16" s="45">
        <v>0</v>
      </c>
      <c r="Q16" s="45">
        <v>8.9999999999999993E-3</v>
      </c>
      <c r="R16" s="45"/>
      <c r="S16" t="s">
        <v>436</v>
      </c>
      <c r="V16" s="66"/>
    </row>
    <row r="17" spans="1:22">
      <c r="A17" s="93" t="s">
        <v>437</v>
      </c>
      <c r="B17" s="94">
        <v>5.0000000000000001E-3</v>
      </c>
      <c r="C17" s="94">
        <v>1.4E-2</v>
      </c>
      <c r="D17" s="94">
        <v>-3.0000000000000001E-3</v>
      </c>
      <c r="E17" s="94">
        <v>1.7999999999999999E-2</v>
      </c>
      <c r="F17" s="45">
        <v>-5.0000000000000001E-3</v>
      </c>
      <c r="G17" s="45">
        <v>1.2999999999999999E-2</v>
      </c>
      <c r="H17" s="45">
        <v>-3.0000000000000001E-3</v>
      </c>
      <c r="I17" s="45">
        <v>8.9999999999999993E-3</v>
      </c>
      <c r="J17" s="45">
        <v>1E-3</v>
      </c>
      <c r="K17" s="45">
        <v>1.2E-2</v>
      </c>
      <c r="L17" s="45">
        <v>2E-3</v>
      </c>
      <c r="M17" s="45">
        <v>1.0999999999999999E-2</v>
      </c>
      <c r="N17" s="45">
        <v>-1E-3</v>
      </c>
      <c r="O17" s="45">
        <v>5.0000000000000001E-3</v>
      </c>
      <c r="P17" s="45">
        <v>1E-3</v>
      </c>
      <c r="Q17" s="45"/>
      <c r="R17" s="45"/>
      <c r="S17" t="s">
        <v>437</v>
      </c>
      <c r="V17" s="66"/>
    </row>
    <row r="18" spans="1:22">
      <c r="A18" s="93" t="s">
        <v>438</v>
      </c>
      <c r="B18" s="94">
        <v>2.5000000000000001E-3</v>
      </c>
      <c r="C18" s="94"/>
      <c r="D18" s="94"/>
      <c r="E18" s="94"/>
      <c r="F18" s="45"/>
      <c r="G18" s="45"/>
      <c r="H18" s="45">
        <v>-5.0000000000000001E-3</v>
      </c>
      <c r="I18" s="45">
        <v>-5.0000000000000001E-3</v>
      </c>
      <c r="J18" s="45">
        <v>-5.0000000000000001E-3</v>
      </c>
      <c r="K18" s="45"/>
      <c r="L18" s="45"/>
      <c r="M18" s="45"/>
      <c r="N18" s="45"/>
      <c r="O18" s="45"/>
      <c r="P18" s="45"/>
      <c r="Q18" s="45"/>
      <c r="R18" s="45"/>
      <c r="S18" t="s">
        <v>438</v>
      </c>
      <c r="V18" s="66"/>
    </row>
    <row r="19" spans="1:22">
      <c r="A19" s="93" t="s">
        <v>439</v>
      </c>
      <c r="B19" s="94">
        <v>0</v>
      </c>
      <c r="C19" s="94">
        <v>1.2E-2</v>
      </c>
      <c r="D19" s="94">
        <v>-5.0000000000000001E-3</v>
      </c>
      <c r="E19" s="94">
        <v>1.2E-2</v>
      </c>
      <c r="F19" s="45">
        <v>-5.0000000000000001E-3</v>
      </c>
      <c r="G19" s="45">
        <v>7.0000000000000001E-3</v>
      </c>
      <c r="H19" s="45">
        <v>-5.0000000000000001E-3</v>
      </c>
      <c r="I19" s="45">
        <v>7.0000000000000001E-3</v>
      </c>
      <c r="J19" s="45">
        <v>-3.0000000000000001E-3</v>
      </c>
      <c r="K19" s="45">
        <v>8.0000000000000002E-3</v>
      </c>
      <c r="L19" s="45"/>
      <c r="M19" s="45"/>
      <c r="N19" s="45"/>
      <c r="O19" s="45"/>
      <c r="P19" s="45"/>
      <c r="Q19" s="45"/>
      <c r="R19" s="45"/>
      <c r="S19" t="s">
        <v>439</v>
      </c>
      <c r="V19" s="66"/>
    </row>
    <row r="20" spans="1:22">
      <c r="A20" s="93" t="s">
        <v>440</v>
      </c>
      <c r="B20" s="94"/>
      <c r="C20" s="94"/>
      <c r="D20" s="94"/>
      <c r="E20" s="94"/>
      <c r="F20" s="45">
        <v>-4.0000000000000001E-3</v>
      </c>
      <c r="G20" s="45"/>
      <c r="H20" s="45">
        <v>-4.0000000000000001E-3</v>
      </c>
      <c r="I20" s="45"/>
      <c r="J20" s="45">
        <v>3.0000000000000001E-3</v>
      </c>
      <c r="K20" s="45"/>
      <c r="L20" s="45"/>
      <c r="M20" s="45"/>
      <c r="N20" s="45"/>
      <c r="O20" s="45"/>
      <c r="P20" s="45">
        <v>5.0000000000000001E-3</v>
      </c>
      <c r="Q20" s="45">
        <v>0.01</v>
      </c>
      <c r="R20" s="45"/>
      <c r="S20" t="s">
        <v>440</v>
      </c>
      <c r="V20" s="66"/>
    </row>
    <row r="21" spans="1:22">
      <c r="A21" s="93" t="s">
        <v>441</v>
      </c>
      <c r="B21" s="94">
        <v>0</v>
      </c>
      <c r="C21" s="94">
        <v>1.2999999999999999E-2</v>
      </c>
      <c r="D21" s="94"/>
      <c r="E21" s="94"/>
      <c r="F21" s="45"/>
      <c r="G21" s="45"/>
      <c r="H21" s="45">
        <v>0</v>
      </c>
      <c r="I21" s="45">
        <v>1.2999999999999999E-2</v>
      </c>
      <c r="J21" s="45">
        <v>1.2999999999999999E-2</v>
      </c>
      <c r="K21" s="45"/>
      <c r="L21" s="45"/>
      <c r="M21" s="45"/>
      <c r="N21" s="45"/>
      <c r="O21" s="45"/>
      <c r="P21" s="45"/>
      <c r="Q21" s="45"/>
      <c r="R21" s="45"/>
      <c r="S21" t="s">
        <v>441</v>
      </c>
      <c r="V21" s="66"/>
    </row>
    <row r="22" spans="1:22">
      <c r="A22" s="93" t="s">
        <v>442</v>
      </c>
      <c r="B22" s="94">
        <v>0</v>
      </c>
      <c r="C22" s="94">
        <v>0.01</v>
      </c>
      <c r="D22" s="94"/>
      <c r="E22" s="94"/>
      <c r="F22" s="45"/>
      <c r="G22" s="45"/>
      <c r="H22" s="45">
        <v>-5.0000000000000001E-3</v>
      </c>
      <c r="I22" s="45">
        <v>3.0000000000000001E-3</v>
      </c>
      <c r="J22" s="45">
        <v>-2E-3</v>
      </c>
      <c r="K22" s="45"/>
      <c r="L22" s="45"/>
      <c r="M22" s="45"/>
      <c r="N22" s="45"/>
      <c r="O22" s="45"/>
      <c r="P22" s="45"/>
      <c r="Q22" s="45"/>
      <c r="R22" s="45"/>
      <c r="S22" t="s">
        <v>442</v>
      </c>
      <c r="V22" s="66"/>
    </row>
    <row r="23" spans="1:22">
      <c r="A23" s="93" t="s">
        <v>443</v>
      </c>
      <c r="B23" s="94"/>
      <c r="C23" s="94"/>
      <c r="D23" s="94"/>
      <c r="E23" s="94"/>
      <c r="F23" s="45">
        <v>-5.0000000000000001E-3</v>
      </c>
      <c r="G23" s="45">
        <v>3.0000000000000001E-3</v>
      </c>
      <c r="H23" s="45">
        <v>-5.0000000000000001E-3</v>
      </c>
      <c r="I23" s="45">
        <v>3.0000000000000001E-3</v>
      </c>
      <c r="J23" s="45">
        <v>3.0000000000000001E-3</v>
      </c>
      <c r="K23" s="45">
        <v>6.0000000000000001E-3</v>
      </c>
      <c r="L23" s="45">
        <v>-2E-3</v>
      </c>
      <c r="M23" s="45">
        <v>3.0000000000000001E-3</v>
      </c>
      <c r="N23" s="45"/>
      <c r="O23" s="45"/>
      <c r="P23" s="45">
        <v>2E-3</v>
      </c>
      <c r="Q23" s="45">
        <v>8.0000000000000002E-3</v>
      </c>
      <c r="R23" s="45"/>
      <c r="S23" t="s">
        <v>443</v>
      </c>
      <c r="V23" s="66"/>
    </row>
    <row r="24" spans="1:22">
      <c r="A24" s="93" t="s">
        <v>444</v>
      </c>
      <c r="B24" s="94">
        <v>-4.0000000000000001E-3</v>
      </c>
      <c r="C24" s="94">
        <v>1.4E-2</v>
      </c>
      <c r="D24" s="94">
        <v>-6.0000000000000001E-3</v>
      </c>
      <c r="E24" s="94">
        <v>1.4E-2</v>
      </c>
      <c r="F24" s="45"/>
      <c r="G24" s="45"/>
      <c r="H24" s="45">
        <v>-3.0000000000000001E-3</v>
      </c>
      <c r="I24" s="45">
        <v>3.0000000000000001E-3</v>
      </c>
      <c r="J24" s="45">
        <v>0</v>
      </c>
      <c r="K24" s="45">
        <v>1.2E-2</v>
      </c>
      <c r="L24" s="45">
        <v>3.0000000000000001E-3</v>
      </c>
      <c r="M24" s="45">
        <v>1.0999999999999999E-2</v>
      </c>
      <c r="N24" s="45">
        <v>1E-3</v>
      </c>
      <c r="O24" s="45">
        <v>0.01</v>
      </c>
      <c r="P24" s="45"/>
      <c r="Q24" s="45"/>
      <c r="R24" s="45"/>
      <c r="S24" t="s">
        <v>445</v>
      </c>
      <c r="V24" s="66"/>
    </row>
    <row r="25" spans="1:22">
      <c r="A25" s="93" t="s">
        <v>445</v>
      </c>
      <c r="B25" s="94"/>
      <c r="C25" s="94"/>
      <c r="D25" s="94">
        <v>-3.0000000000000001E-3</v>
      </c>
      <c r="E25" s="94">
        <v>1.2E-2</v>
      </c>
      <c r="F25" s="45"/>
      <c r="G25" s="45"/>
      <c r="H25" s="45">
        <v>-3.0000000000000001E-3</v>
      </c>
      <c r="I25" s="45">
        <v>3.0000000000000001E-3</v>
      </c>
      <c r="J25" s="45">
        <v>3.0000000000000001E-3</v>
      </c>
      <c r="K25" s="45">
        <v>1.0999999999999999E-2</v>
      </c>
      <c r="N25" s="45"/>
      <c r="O25" s="45"/>
      <c r="P25" s="45"/>
      <c r="Q25" s="45"/>
      <c r="R25" s="45"/>
      <c r="S25" t="s">
        <v>447</v>
      </c>
      <c r="V25" s="66"/>
    </row>
    <row r="26" spans="1:22">
      <c r="A26" s="93" t="s">
        <v>446</v>
      </c>
      <c r="B26" s="94"/>
      <c r="C26" s="94"/>
      <c r="D26" s="94"/>
      <c r="E26" s="94"/>
      <c r="F26" s="45">
        <v>-2E-3</v>
      </c>
      <c r="G26" s="45">
        <v>8.9999999999999993E-3</v>
      </c>
      <c r="H26" s="45">
        <v>-4.0000000000000001E-3</v>
      </c>
      <c r="I26" s="45">
        <v>8.0000000000000002E-3</v>
      </c>
      <c r="J26" s="45">
        <v>3.0000000000000001E-3</v>
      </c>
      <c r="K26" s="45"/>
      <c r="L26" s="45"/>
      <c r="M26" s="45"/>
      <c r="N26" s="45"/>
      <c r="O26" s="45"/>
      <c r="P26" s="45">
        <v>7.0000000000000001E-3</v>
      </c>
      <c r="Q26" s="45"/>
      <c r="R26" s="45"/>
      <c r="S26" t="s">
        <v>448</v>
      </c>
      <c r="V26" s="66"/>
    </row>
    <row r="27" spans="1:22">
      <c r="A27" s="93" t="s">
        <v>447</v>
      </c>
      <c r="B27" s="94"/>
      <c r="C27" s="94"/>
      <c r="D27" s="94"/>
      <c r="E27" s="94"/>
      <c r="F27" s="45">
        <v>-4.0000000000000001E-3</v>
      </c>
      <c r="G27" s="45">
        <v>1.0999999999999999E-2</v>
      </c>
      <c r="H27" s="45">
        <v>-5.0000000000000001E-3</v>
      </c>
      <c r="I27" s="45">
        <v>8.9999999999999993E-3</v>
      </c>
      <c r="J27" s="45">
        <v>5.0000000000000001E-3</v>
      </c>
      <c r="K27" s="45">
        <v>1.6E-2</v>
      </c>
      <c r="L27" s="45"/>
      <c r="M27" s="45"/>
      <c r="N27" s="45"/>
      <c r="O27" s="45"/>
      <c r="P27" s="45"/>
      <c r="Q27" s="45"/>
      <c r="R27" s="45"/>
      <c r="S27" t="s">
        <v>449</v>
      </c>
      <c r="V27" s="66"/>
    </row>
    <row r="28" spans="1:22">
      <c r="A28" s="93" t="s">
        <v>448</v>
      </c>
      <c r="B28" s="94">
        <v>3.0000000000000001E-3</v>
      </c>
      <c r="C28" s="94">
        <v>1.7000000000000001E-2</v>
      </c>
      <c r="D28" s="94">
        <v>0</v>
      </c>
      <c r="E28" s="94">
        <v>1.2999999999999999E-2</v>
      </c>
      <c r="F28" s="45"/>
      <c r="G28" s="45"/>
      <c r="H28" s="45">
        <v>-1E-3</v>
      </c>
      <c r="I28" s="45">
        <v>6.0000000000000001E-3</v>
      </c>
      <c r="J28" s="45">
        <v>3.0000000000000001E-3</v>
      </c>
      <c r="K28" s="45">
        <v>1.0999999999999999E-2</v>
      </c>
      <c r="L28" s="45"/>
      <c r="M28" s="45"/>
      <c r="N28" s="45"/>
      <c r="O28" s="45"/>
      <c r="P28" s="45"/>
      <c r="Q28" s="45"/>
      <c r="R28" s="45"/>
      <c r="S28" t="s">
        <v>450</v>
      </c>
      <c r="V28" s="66"/>
    </row>
    <row r="29" spans="1:22">
      <c r="A29" s="93" t="s">
        <v>449</v>
      </c>
      <c r="B29" s="94"/>
      <c r="C29" s="94"/>
      <c r="D29" s="94"/>
      <c r="E29" s="94"/>
      <c r="H29">
        <v>-4.0000000000000001E-3</v>
      </c>
      <c r="I29">
        <v>1.0999999999999999E-2</v>
      </c>
      <c r="J29">
        <v>3.0000000000000001E-3</v>
      </c>
      <c r="K29">
        <v>1.2E-2</v>
      </c>
      <c r="N29" s="45"/>
      <c r="O29" s="45"/>
      <c r="P29" s="45"/>
      <c r="Q29" s="45"/>
      <c r="R29" s="45"/>
      <c r="S29"/>
      <c r="V29" s="66"/>
    </row>
    <row r="30" spans="1:22">
      <c r="A30" s="93" t="s">
        <v>450</v>
      </c>
      <c r="B30" s="94"/>
      <c r="C30" s="94"/>
      <c r="D30" s="94"/>
      <c r="E30" s="94"/>
      <c r="H30">
        <v>-4.0000000000000001E-3</v>
      </c>
      <c r="I30">
        <v>1.2999999999999999E-2</v>
      </c>
      <c r="J30">
        <v>2E-3</v>
      </c>
      <c r="N30" s="45"/>
      <c r="O30" s="45"/>
      <c r="P30" s="45"/>
      <c r="Q30" s="45"/>
      <c r="R30" s="45"/>
      <c r="S30"/>
      <c r="V30" s="66"/>
    </row>
    <row r="31" spans="1:22">
      <c r="A31" s="175" t="s">
        <v>451</v>
      </c>
      <c r="B31" s="176">
        <v>5.0000000000000001E-3</v>
      </c>
      <c r="C31" s="176">
        <v>1.9E-2</v>
      </c>
      <c r="D31" s="176">
        <v>0</v>
      </c>
      <c r="E31" s="176">
        <v>0.02</v>
      </c>
      <c r="F31" s="177">
        <v>-2E-3</v>
      </c>
      <c r="G31" s="177">
        <v>1.4E-2</v>
      </c>
      <c r="H31" s="177">
        <v>0</v>
      </c>
      <c r="I31" s="177">
        <v>1.2999999999999999E-2</v>
      </c>
      <c r="J31" s="177">
        <v>1.2999999999999999E-2</v>
      </c>
      <c r="K31" s="177">
        <v>1.6E-2</v>
      </c>
      <c r="L31" s="45">
        <f t="shared" ref="L31:M31" si="0">MAX(L9:L30)</f>
        <v>4.0000000000000001E-3</v>
      </c>
      <c r="M31" s="45">
        <f t="shared" si="0"/>
        <v>1.4999999999999999E-2</v>
      </c>
      <c r="N31" s="177">
        <f t="shared" ref="N31:O31" si="1">MAX(N9:N30)</f>
        <v>2E-3</v>
      </c>
      <c r="O31" s="177">
        <f t="shared" si="1"/>
        <v>0.01</v>
      </c>
      <c r="P31" s="178">
        <f t="shared" ref="P31:Q31" si="2">MAX(P9:P30)</f>
        <v>7.0000000000000001E-3</v>
      </c>
      <c r="Q31" s="178">
        <f t="shared" si="2"/>
        <v>1.4999999999999999E-2</v>
      </c>
      <c r="R31" s="178"/>
      <c r="S31" s="175" t="s">
        <v>451</v>
      </c>
      <c r="V31" s="66"/>
    </row>
    <row r="32" spans="1:22">
      <c r="A32" s="175" t="s">
        <v>452</v>
      </c>
      <c r="B32" s="176">
        <v>-4.0000000000000001E-3</v>
      </c>
      <c r="C32" s="176">
        <v>0.01</v>
      </c>
      <c r="D32" s="176">
        <v>-6.0000000000000001E-3</v>
      </c>
      <c r="E32" s="176">
        <v>1.2E-2</v>
      </c>
      <c r="F32" s="177">
        <v>-6.0000000000000001E-3</v>
      </c>
      <c r="G32" s="177">
        <v>3.0000000000000001E-3</v>
      </c>
      <c r="H32" s="177">
        <v>-6.0000000000000001E-3</v>
      </c>
      <c r="I32" s="177">
        <v>-5.0000000000000001E-3</v>
      </c>
      <c r="J32" s="177">
        <v>-5.0000000000000001E-3</v>
      </c>
      <c r="K32" s="177">
        <v>6.0000000000000001E-3</v>
      </c>
      <c r="L32" s="45">
        <f t="shared" ref="L32:M32" si="3">MIN(L9:L30)</f>
        <v>-2E-3</v>
      </c>
      <c r="M32" s="45">
        <f t="shared" si="3"/>
        <v>3.0000000000000001E-3</v>
      </c>
      <c r="N32" s="177">
        <f t="shared" ref="N32:O32" si="4">MIN(N9:N30)</f>
        <v>-1E-3</v>
      </c>
      <c r="O32" s="177">
        <f t="shared" si="4"/>
        <v>5.0000000000000001E-3</v>
      </c>
      <c r="P32" s="178">
        <f t="shared" ref="P32:Q32" si="5">MIN(P9:P30)</f>
        <v>0</v>
      </c>
      <c r="Q32" s="178">
        <f t="shared" si="5"/>
        <v>8.0000000000000002E-3</v>
      </c>
      <c r="R32" s="178"/>
      <c r="S32" s="175" t="s">
        <v>452</v>
      </c>
      <c r="V32" s="66"/>
    </row>
    <row r="33" spans="1:22">
      <c r="A33" s="175" t="s">
        <v>453</v>
      </c>
      <c r="B33" s="176">
        <v>1E-3</v>
      </c>
      <c r="C33" s="176">
        <v>1.4E-2</v>
      </c>
      <c r="D33" s="176">
        <v>-3.0000000000000001E-3</v>
      </c>
      <c r="E33" s="176">
        <v>1.4499999999999999E-2</v>
      </c>
      <c r="F33" s="177">
        <v>-5.0000000000000001E-3</v>
      </c>
      <c r="G33" s="177">
        <v>1.0499999999999999E-2</v>
      </c>
      <c r="H33" s="177">
        <v>-4.0000000000000001E-3</v>
      </c>
      <c r="I33" s="177">
        <v>7.0000000000000001E-3</v>
      </c>
      <c r="J33" s="177">
        <v>2E-3</v>
      </c>
      <c r="K33" s="177">
        <v>1.2E-2</v>
      </c>
      <c r="L33" s="45">
        <f t="shared" ref="L33:M33" si="6">MEDIAN(L9:L30)</f>
        <v>3.0000000000000001E-3</v>
      </c>
      <c r="M33" s="45">
        <f t="shared" si="6"/>
        <v>1.2E-2</v>
      </c>
      <c r="N33" s="177">
        <f t="shared" ref="N33:O33" si="7">MEDIAN(N9:N30)</f>
        <v>0</v>
      </c>
      <c r="O33" s="177">
        <f t="shared" si="7"/>
        <v>8.9999999999999993E-3</v>
      </c>
      <c r="P33" s="178">
        <f t="shared" ref="P33:Q33" si="8">MEDIAN(P9:P30)</f>
        <v>4.0000000000000001E-3</v>
      </c>
      <c r="Q33" s="178">
        <f t="shared" si="8"/>
        <v>1.0999999999999999E-2</v>
      </c>
      <c r="R33" s="178"/>
      <c r="S33" s="175" t="s">
        <v>453</v>
      </c>
      <c r="V33" s="66"/>
    </row>
    <row r="34" spans="1:22">
      <c r="A34" s="175" t="s">
        <v>202</v>
      </c>
      <c r="B34" s="176">
        <v>1.1250000000000001E-3</v>
      </c>
      <c r="C34" s="176">
        <v>1.5090909090909094E-2</v>
      </c>
      <c r="D34" s="176">
        <v>-3.4000000000000002E-3</v>
      </c>
      <c r="E34" s="176">
        <v>1.4900000000000002E-2</v>
      </c>
      <c r="F34" s="177">
        <v>-4.6923076923076918E-3</v>
      </c>
      <c r="G34" s="177">
        <v>1.0083333333333331E-2</v>
      </c>
      <c r="H34" s="177">
        <v>-3.6818181818181824E-3</v>
      </c>
      <c r="I34" s="177">
        <v>6.4761904761904765E-3</v>
      </c>
      <c r="J34" s="177">
        <v>1.8636363636363638E-3</v>
      </c>
      <c r="K34" s="177">
        <v>1.1857142857142859E-2</v>
      </c>
      <c r="L34" s="45">
        <f t="shared" ref="L34:M34" si="9">AVERAGE(L9:L30)</f>
        <v>2.3749999999999999E-3</v>
      </c>
      <c r="M34" s="45">
        <f t="shared" si="9"/>
        <v>1.1625E-2</v>
      </c>
      <c r="N34" s="177">
        <f t="shared" ref="N34:O34" si="10">AVERAGE(N9:N30)</f>
        <v>4.285714285714286E-4</v>
      </c>
      <c r="O34" s="177">
        <f t="shared" si="10"/>
        <v>8.8571428571428568E-3</v>
      </c>
      <c r="P34" s="178">
        <f t="shared" ref="P34:Q34" si="11">AVERAGE(P9:P30)</f>
        <v>3.6000000000000003E-3</v>
      </c>
      <c r="Q34" s="178">
        <f t="shared" si="11"/>
        <v>1.0999999999999999E-2</v>
      </c>
      <c r="R34" s="178"/>
      <c r="S34" s="175" t="s">
        <v>202</v>
      </c>
      <c r="V34" s="66"/>
    </row>
  </sheetData>
  <hyperlinks>
    <hyperlink ref="B4" location="Wirtschaftsindikatoren!A1" display="Wirtschaftsindikatoren!A1" xr:uid="{78B2DFDB-1B72-4BD0-8B67-8BE7082D6F47}"/>
  </hyperlinks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3DE98-676B-4926-AEAC-4FB06DE63DCE}">
  <dimension ref="A1:J295"/>
  <sheetViews>
    <sheetView zoomScale="82" zoomScaleNormal="80" workbookViewId="0">
      <selection activeCell="E16" sqref="E16"/>
    </sheetView>
  </sheetViews>
  <sheetFormatPr baseColWidth="10" defaultRowHeight="14.5"/>
  <cols>
    <col min="5" max="5" width="34.81640625" bestFit="1" customWidth="1"/>
    <col min="8" max="8" width="10.81640625" style="18"/>
  </cols>
  <sheetData>
    <row r="1" spans="1:10">
      <c r="A1" s="63" t="s">
        <v>182</v>
      </c>
      <c r="B1" s="57"/>
      <c r="C1" s="57"/>
      <c r="D1" s="57"/>
      <c r="E1" s="64" t="s">
        <v>1730</v>
      </c>
      <c r="F1" s="57"/>
      <c r="G1" s="58"/>
      <c r="H1" s="46" t="s">
        <v>612</v>
      </c>
    </row>
    <row r="2" spans="1:10">
      <c r="A2" s="52" t="s">
        <v>183</v>
      </c>
      <c r="B2" s="47"/>
      <c r="C2" s="47"/>
      <c r="D2" s="47"/>
      <c r="E2" s="47"/>
      <c r="F2" s="47"/>
      <c r="G2" s="53"/>
    </row>
    <row r="3" spans="1:10">
      <c r="A3" s="52" t="s">
        <v>184</v>
      </c>
      <c r="B3" s="47"/>
      <c r="C3" s="47"/>
      <c r="D3" s="47"/>
      <c r="E3" s="47"/>
      <c r="F3" s="47"/>
      <c r="G3" s="53"/>
    </row>
    <row r="4" spans="1:10">
      <c r="A4" s="62" t="s">
        <v>638</v>
      </c>
      <c r="B4" s="54"/>
      <c r="C4" s="54"/>
      <c r="D4" s="54"/>
      <c r="E4" s="54"/>
      <c r="F4" s="54"/>
      <c r="G4" s="55"/>
    </row>
    <row r="6" spans="1:10">
      <c r="A6" s="1" t="s">
        <v>176</v>
      </c>
      <c r="B6" s="1" t="s">
        <v>177</v>
      </c>
      <c r="C6" s="1"/>
      <c r="D6" s="1" t="s">
        <v>178</v>
      </c>
      <c r="E6" s="1"/>
      <c r="F6" s="1"/>
    </row>
    <row r="7" spans="1:10">
      <c r="A7" s="1"/>
      <c r="B7" s="1" t="s">
        <v>179</v>
      </c>
      <c r="C7" s="1" t="s">
        <v>180</v>
      </c>
      <c r="D7" s="1" t="s">
        <v>179</v>
      </c>
      <c r="E7" s="1" t="s">
        <v>181</v>
      </c>
      <c r="F7" s="1"/>
      <c r="J7" t="s">
        <v>613</v>
      </c>
    </row>
    <row r="8" spans="1:10">
      <c r="A8" s="2">
        <v>45627</v>
      </c>
      <c r="B8" s="1"/>
      <c r="C8" s="1"/>
      <c r="D8" s="1"/>
      <c r="E8" s="1"/>
      <c r="F8" s="1"/>
    </row>
    <row r="9" spans="1:10">
      <c r="A9" s="2">
        <v>45597</v>
      </c>
      <c r="B9" s="1"/>
      <c r="C9" s="1"/>
      <c r="D9" s="1"/>
      <c r="E9" s="1"/>
      <c r="F9" s="1"/>
    </row>
    <row r="10" spans="1:10">
      <c r="A10" s="2">
        <v>45566</v>
      </c>
      <c r="B10" s="1"/>
      <c r="C10" s="1"/>
      <c r="D10" s="278">
        <v>13.398691999999997</v>
      </c>
      <c r="E10" s="280">
        <f>D10/D11-1</f>
        <v>-0.20777754586913244</v>
      </c>
      <c r="F10" s="1"/>
    </row>
    <row r="11" spans="1:10">
      <c r="A11" s="2">
        <v>45536</v>
      </c>
      <c r="B11" s="1"/>
      <c r="C11" s="1"/>
      <c r="D11" s="278">
        <v>16.912790000000001</v>
      </c>
      <c r="E11" s="280">
        <f t="shared" ref="E11:E74" si="0">D11/D12-1</f>
        <v>-0.21016196480780258</v>
      </c>
      <c r="F11" s="1"/>
    </row>
    <row r="12" spans="1:10">
      <c r="A12" s="2">
        <v>45505</v>
      </c>
      <c r="B12" s="1"/>
      <c r="C12" s="1"/>
      <c r="D12" s="278">
        <v>21.412985000000006</v>
      </c>
      <c r="E12" s="280">
        <f t="shared" si="0"/>
        <v>0.26120830236461035</v>
      </c>
      <c r="F12" s="1"/>
      <c r="I12" s="2">
        <v>45108</v>
      </c>
      <c r="J12">
        <f t="shared" ref="J12:J17" si="1">D25</f>
        <v>18.92620500000001</v>
      </c>
    </row>
    <row r="13" spans="1:10">
      <c r="A13" s="2">
        <v>45474</v>
      </c>
      <c r="B13" s="1"/>
      <c r="C13" s="1"/>
      <c r="D13" s="231">
        <v>16.978150999999997</v>
      </c>
      <c r="E13" s="280">
        <f t="shared" si="0"/>
        <v>-0.14799357483069553</v>
      </c>
      <c r="F13" s="1"/>
      <c r="I13" s="2">
        <v>45078</v>
      </c>
      <c r="J13">
        <f>D26</f>
        <v>19.08896</v>
      </c>
    </row>
    <row r="14" spans="1:10">
      <c r="A14" s="2">
        <v>45444</v>
      </c>
      <c r="B14" s="1"/>
      <c r="C14" s="1"/>
      <c r="D14" s="231">
        <v>19.927256999999997</v>
      </c>
      <c r="E14" s="280">
        <f t="shared" si="0"/>
        <v>-0.15224626105305261</v>
      </c>
      <c r="F14" s="1"/>
      <c r="I14" s="2">
        <v>45047</v>
      </c>
      <c r="J14">
        <f t="shared" si="1"/>
        <v>14.934101999999996</v>
      </c>
    </row>
    <row r="15" spans="1:10">
      <c r="A15" s="2">
        <v>45413</v>
      </c>
      <c r="B15" s="1"/>
      <c r="C15" s="1"/>
      <c r="D15" s="231">
        <v>23.505949999999999</v>
      </c>
      <c r="E15" s="280">
        <f t="shared" si="0"/>
        <v>0.10637133997923232</v>
      </c>
      <c r="F15" s="1"/>
      <c r="I15" s="2">
        <v>45017</v>
      </c>
      <c r="J15">
        <f t="shared" si="1"/>
        <v>17.379099999999994</v>
      </c>
    </row>
    <row r="16" spans="1:10">
      <c r="A16" s="2">
        <v>45383</v>
      </c>
      <c r="B16" s="1"/>
      <c r="C16" s="1"/>
      <c r="D16" s="231">
        <v>21.245985999999988</v>
      </c>
      <c r="E16" s="280">
        <f t="shared" si="0"/>
        <v>8.0146851600744196E-3</v>
      </c>
      <c r="F16" s="1"/>
      <c r="I16" s="2">
        <v>44986</v>
      </c>
      <c r="J16">
        <f t="shared" si="1"/>
        <v>17.234729000000002</v>
      </c>
    </row>
    <row r="17" spans="1:10">
      <c r="A17" s="2">
        <v>45352</v>
      </c>
      <c r="B17" s="1"/>
      <c r="C17" s="1"/>
      <c r="D17" s="231">
        <v>21.077059999999989</v>
      </c>
      <c r="E17" s="280">
        <f t="shared" si="0"/>
        <v>2.4922160460889575E-3</v>
      </c>
      <c r="F17" s="1"/>
      <c r="I17" s="2">
        <v>44958</v>
      </c>
      <c r="J17">
        <f t="shared" si="1"/>
        <v>16.578751000000011</v>
      </c>
    </row>
    <row r="18" spans="1:10">
      <c r="A18" s="2">
        <v>45323</v>
      </c>
      <c r="B18" s="1"/>
      <c r="C18" s="1"/>
      <c r="D18" s="231">
        <v>21.024661999999992</v>
      </c>
      <c r="E18" s="280">
        <f t="shared" si="0"/>
        <v>-0.15404866545561291</v>
      </c>
      <c r="F18" s="1"/>
      <c r="I18" s="2">
        <v>44927</v>
      </c>
      <c r="J18">
        <f>D31</f>
        <v>15.219324999999998</v>
      </c>
    </row>
    <row r="19" spans="1:10">
      <c r="A19" s="2">
        <v>45292</v>
      </c>
      <c r="B19" s="196">
        <v>22.6</v>
      </c>
      <c r="C19" s="75">
        <v>92.6</v>
      </c>
      <c r="D19" s="231">
        <v>24.853276000000008</v>
      </c>
      <c r="E19" s="280">
        <f t="shared" si="0"/>
        <v>0.10639750458115138</v>
      </c>
      <c r="F19" s="1"/>
      <c r="I19" s="2">
        <v>44896</v>
      </c>
      <c r="J19">
        <f t="shared" ref="J19:J82" si="2">D32</f>
        <v>13.732197000000014</v>
      </c>
    </row>
    <row r="20" spans="1:10">
      <c r="A20" s="2">
        <v>45261</v>
      </c>
      <c r="B20" s="196">
        <v>17.600000000000001</v>
      </c>
      <c r="C20" s="75">
        <v>51.8</v>
      </c>
      <c r="D20" s="279">
        <v>22.463242999999991</v>
      </c>
      <c r="E20" s="280">
        <f t="shared" si="0"/>
        <v>6.2547532204117573E-2</v>
      </c>
      <c r="F20" s="1"/>
      <c r="I20" s="2">
        <v>44866</v>
      </c>
      <c r="J20">
        <f t="shared" si="2"/>
        <v>11.88857999999999</v>
      </c>
    </row>
    <row r="21" spans="1:10">
      <c r="A21" s="2">
        <v>45231</v>
      </c>
      <c r="B21" s="196">
        <v>23.5</v>
      </c>
      <c r="C21" s="75">
        <v>81</v>
      </c>
      <c r="D21" s="279">
        <v>21.140929999999997</v>
      </c>
      <c r="E21" s="280">
        <f t="shared" si="0"/>
        <v>0.1157317590632061</v>
      </c>
      <c r="F21" s="1"/>
      <c r="I21" s="2">
        <v>44835</v>
      </c>
      <c r="J21">
        <f t="shared" si="2"/>
        <v>7.7547730000000001</v>
      </c>
    </row>
    <row r="22" spans="1:10">
      <c r="A22" s="2">
        <v>45200</v>
      </c>
      <c r="B22" s="196">
        <v>19.3</v>
      </c>
      <c r="C22" s="75">
        <v>219.1</v>
      </c>
      <c r="D22" s="279">
        <v>18.948040000000006</v>
      </c>
      <c r="E22" s="280">
        <f t="shared" si="0"/>
        <v>1.650731869776223E-2</v>
      </c>
      <c r="F22" s="1"/>
      <c r="I22" s="2">
        <v>44805</v>
      </c>
      <c r="J22">
        <f t="shared" si="2"/>
        <v>4.9466489999999794</v>
      </c>
    </row>
    <row r="23" spans="1:10">
      <c r="A23" s="2">
        <v>45170</v>
      </c>
      <c r="B23" s="196">
        <v>20.6</v>
      </c>
      <c r="C23" s="75">
        <v>127.4</v>
      </c>
      <c r="D23" s="279">
        <v>18.640338</v>
      </c>
      <c r="E23" s="280">
        <f t="shared" si="0"/>
        <v>2.2581077304740349E-2</v>
      </c>
      <c r="F23" s="1"/>
      <c r="I23" s="2">
        <v>44774</v>
      </c>
      <c r="J23">
        <f t="shared" si="2"/>
        <v>1.9614540000000034</v>
      </c>
    </row>
    <row r="24" spans="1:10">
      <c r="A24" s="2">
        <v>45139</v>
      </c>
      <c r="B24" s="196">
        <v>16.899999999999999</v>
      </c>
      <c r="C24" s="75">
        <v>1893.5</v>
      </c>
      <c r="D24" s="279">
        <v>18.228713999999997</v>
      </c>
      <c r="E24" s="280">
        <f t="shared" si="0"/>
        <v>-3.6853188475978849E-2</v>
      </c>
      <c r="F24" s="1"/>
      <c r="I24" s="2">
        <v>44743</v>
      </c>
      <c r="J24">
        <f t="shared" si="2"/>
        <v>4.3794430000000091</v>
      </c>
    </row>
    <row r="25" spans="1:10">
      <c r="A25" s="2">
        <v>45108</v>
      </c>
      <c r="B25" s="196">
        <v>19</v>
      </c>
      <c r="C25" s="75">
        <v>249.8</v>
      </c>
      <c r="D25" s="279">
        <v>18.92620500000001</v>
      </c>
      <c r="E25" s="280">
        <f t="shared" si="0"/>
        <v>-8.5261323822769519E-3</v>
      </c>
      <c r="F25" s="1"/>
      <c r="I25" s="2">
        <v>44713</v>
      </c>
      <c r="J25">
        <f t="shared" si="2"/>
        <v>6.6163659999999993</v>
      </c>
    </row>
    <row r="26" spans="1:10">
      <c r="A26" s="2">
        <v>45078</v>
      </c>
      <c r="B26" s="196">
        <v>23</v>
      </c>
      <c r="C26" s="75">
        <v>166.5</v>
      </c>
      <c r="D26" s="279">
        <v>19.08896</v>
      </c>
      <c r="E26" s="280">
        <f t="shared" si="0"/>
        <v>0.27821277770836206</v>
      </c>
      <c r="F26" s="1"/>
      <c r="I26" s="2">
        <v>44682</v>
      </c>
      <c r="J26">
        <f t="shared" si="2"/>
        <v>4.8683970000000016</v>
      </c>
    </row>
    <row r="27" spans="1:10">
      <c r="A27" s="2">
        <v>45047</v>
      </c>
      <c r="B27" s="196">
        <v>15.1</v>
      </c>
      <c r="C27" s="75">
        <v>225.5</v>
      </c>
      <c r="D27" s="279">
        <v>14.934101999999996</v>
      </c>
      <c r="E27" s="280">
        <f t="shared" si="0"/>
        <v>-0.14068611147873011</v>
      </c>
      <c r="F27" s="1"/>
      <c r="I27" s="2">
        <v>44652</v>
      </c>
      <c r="J27">
        <f t="shared" si="2"/>
        <v>3.5843819999999909</v>
      </c>
    </row>
    <row r="28" spans="1:10">
      <c r="A28" s="2">
        <v>45017</v>
      </c>
      <c r="B28">
        <v>13.6</v>
      </c>
      <c r="C28">
        <v>474.6</v>
      </c>
      <c r="D28" s="44">
        <v>17.379099999999994</v>
      </c>
      <c r="E28" s="280">
        <f t="shared" si="0"/>
        <v>8.3767490628945396E-3</v>
      </c>
      <c r="F28" s="1"/>
      <c r="I28" s="2">
        <v>44621</v>
      </c>
      <c r="J28">
        <f t="shared" si="2"/>
        <v>3.7639879999999977</v>
      </c>
    </row>
    <row r="29" spans="1:10">
      <c r="A29" s="2">
        <v>44986</v>
      </c>
      <c r="B29">
        <v>22.5</v>
      </c>
      <c r="C29">
        <v>144.6</v>
      </c>
      <c r="D29" s="44">
        <v>17.234729000000002</v>
      </c>
      <c r="E29" s="280">
        <f t="shared" si="0"/>
        <v>3.9567395637945868E-2</v>
      </c>
      <c r="I29" s="2">
        <v>44593</v>
      </c>
      <c r="J29">
        <f t="shared" si="2"/>
        <v>10.819637999999998</v>
      </c>
    </row>
    <row r="30" spans="1:10">
      <c r="A30" s="2">
        <v>44958</v>
      </c>
      <c r="B30">
        <v>16.899999999999999</v>
      </c>
      <c r="C30">
        <v>39.799999999999997</v>
      </c>
      <c r="D30" s="44">
        <v>16.578751000000011</v>
      </c>
      <c r="E30" s="280">
        <f t="shared" si="0"/>
        <v>8.9322358251763045E-2</v>
      </c>
      <c r="I30" s="2">
        <v>44562</v>
      </c>
      <c r="J30">
        <f t="shared" si="2"/>
        <v>11.234014999999999</v>
      </c>
    </row>
    <row r="31" spans="1:10">
      <c r="A31" s="2">
        <v>44927</v>
      </c>
      <c r="B31" s="75">
        <v>9.9</v>
      </c>
      <c r="C31" s="75">
        <v>84.4</v>
      </c>
      <c r="D31" s="279">
        <v>15.219324999999998</v>
      </c>
      <c r="E31" s="280">
        <f t="shared" si="0"/>
        <v>0.1082949800385169</v>
      </c>
      <c r="I31" s="2">
        <v>44531</v>
      </c>
      <c r="J31">
        <f t="shared" si="2"/>
        <v>7.838308000000012</v>
      </c>
    </row>
    <row r="32" spans="1:10">
      <c r="A32" s="2">
        <v>44896</v>
      </c>
      <c r="B32" s="75">
        <v>10.7</v>
      </c>
      <c r="C32" s="75">
        <v>71</v>
      </c>
      <c r="D32" s="279">
        <v>13.732197000000014</v>
      </c>
      <c r="E32" s="280">
        <f t="shared" si="0"/>
        <v>0.15507461782652121</v>
      </c>
      <c r="I32" s="2">
        <v>44501</v>
      </c>
      <c r="J32">
        <f t="shared" si="2"/>
        <v>10.334696999999991</v>
      </c>
    </row>
    <row r="33" spans="1:10">
      <c r="A33" s="2">
        <v>44866</v>
      </c>
      <c r="B33" s="76">
        <v>11.9</v>
      </c>
      <c r="C33" s="76">
        <v>4.8</v>
      </c>
      <c r="D33" s="108">
        <v>11.88857999999999</v>
      </c>
      <c r="E33" s="280">
        <f t="shared" si="0"/>
        <v>0.53306615164621718</v>
      </c>
      <c r="I33" s="2">
        <v>44470</v>
      </c>
      <c r="J33">
        <f t="shared" si="2"/>
        <v>12.384067000000002</v>
      </c>
    </row>
    <row r="34" spans="1:10">
      <c r="A34" s="2">
        <v>44835</v>
      </c>
      <c r="B34" s="76">
        <v>5</v>
      </c>
      <c r="C34" s="76">
        <v>-60.1</v>
      </c>
      <c r="D34" s="108">
        <v>7.7547730000000001</v>
      </c>
      <c r="E34" s="280">
        <f t="shared" si="0"/>
        <v>0.56768208134436704</v>
      </c>
      <c r="I34" s="2">
        <v>44440</v>
      </c>
      <c r="J34">
        <f t="shared" si="2"/>
        <v>12.630535000000009</v>
      </c>
    </row>
    <row r="35" spans="1:10">
      <c r="A35" s="2">
        <v>44805</v>
      </c>
      <c r="B35">
        <v>5.2</v>
      </c>
      <c r="C35">
        <v>-58.6</v>
      </c>
      <c r="D35" s="44">
        <v>4.9466489999999794</v>
      </c>
      <c r="E35" s="280">
        <f t="shared" si="0"/>
        <v>1.5219296501472739</v>
      </c>
      <c r="I35" s="2">
        <v>44409</v>
      </c>
      <c r="J35">
        <f t="shared" si="2"/>
        <v>13.499791999999999</v>
      </c>
    </row>
    <row r="36" spans="1:10">
      <c r="A36" s="2">
        <v>44774</v>
      </c>
      <c r="B36">
        <v>7.8</v>
      </c>
      <c r="C36">
        <v>-51.6</v>
      </c>
      <c r="D36" s="44">
        <v>1.9614540000000034</v>
      </c>
      <c r="E36" s="280">
        <f t="shared" si="0"/>
        <v>-0.55212249594297735</v>
      </c>
      <c r="I36" s="2">
        <v>44378</v>
      </c>
      <c r="J36">
        <f t="shared" si="2"/>
        <v>16.467243000000011</v>
      </c>
    </row>
    <row r="37" spans="1:10">
      <c r="A37" s="2">
        <v>44743</v>
      </c>
      <c r="B37">
        <v>0</v>
      </c>
      <c r="C37">
        <v>-100.2</v>
      </c>
      <c r="D37" s="44">
        <v>4.3794430000000091</v>
      </c>
      <c r="E37" s="280">
        <f t="shared" si="0"/>
        <v>-0.3380893680911834</v>
      </c>
      <c r="I37" s="2">
        <v>44348</v>
      </c>
      <c r="J37">
        <f t="shared" si="2"/>
        <v>13.088830999999999</v>
      </c>
    </row>
    <row r="38" spans="1:10">
      <c r="A38" s="2">
        <v>44713</v>
      </c>
      <c r="B38">
        <v>4.5</v>
      </c>
      <c r="C38">
        <v>-75.400000000000006</v>
      </c>
      <c r="D38" s="44">
        <v>6.6163659999999993</v>
      </c>
      <c r="E38" s="280">
        <f t="shared" si="0"/>
        <v>0.35904405495278979</v>
      </c>
      <c r="I38" s="2">
        <v>44317</v>
      </c>
      <c r="J38">
        <f t="shared" si="2"/>
        <v>15.356840000000005</v>
      </c>
    </row>
    <row r="39" spans="1:10">
      <c r="A39" s="2">
        <v>44682</v>
      </c>
      <c r="B39">
        <v>7.5</v>
      </c>
      <c r="C39">
        <v>-53.6</v>
      </c>
      <c r="D39" s="44">
        <v>4.8683970000000016</v>
      </c>
      <c r="E39" s="280">
        <f t="shared" si="0"/>
        <v>0.35822493249882803</v>
      </c>
      <c r="I39" s="2">
        <v>44287</v>
      </c>
      <c r="J39">
        <f t="shared" si="2"/>
        <v>16.085053000000002</v>
      </c>
    </row>
    <row r="40" spans="1:10">
      <c r="A40" s="2">
        <v>44652</v>
      </c>
      <c r="B40">
        <v>4.5999999999999996</v>
      </c>
      <c r="C40">
        <v>-64.8</v>
      </c>
      <c r="D40" s="44">
        <v>3.5843819999999909</v>
      </c>
      <c r="E40" s="280">
        <f t="shared" si="0"/>
        <v>-4.7716942774527205E-2</v>
      </c>
      <c r="I40" s="2">
        <v>44256</v>
      </c>
      <c r="J40">
        <f t="shared" si="2"/>
        <v>15.464274000000003</v>
      </c>
    </row>
    <row r="41" spans="1:10">
      <c r="A41" s="2">
        <v>44621</v>
      </c>
      <c r="B41">
        <v>2.4</v>
      </c>
      <c r="C41">
        <v>-85.3</v>
      </c>
      <c r="D41" s="44">
        <v>3.7639879999999977</v>
      </c>
      <c r="E41" s="280">
        <f t="shared" si="0"/>
        <v>-0.65211516318753016</v>
      </c>
      <c r="I41" s="2">
        <v>44228</v>
      </c>
      <c r="J41">
        <f t="shared" si="2"/>
        <v>16.991227999999992</v>
      </c>
    </row>
    <row r="42" spans="1:10">
      <c r="A42" s="2">
        <v>44593</v>
      </c>
      <c r="B42">
        <v>9.1999999999999993</v>
      </c>
      <c r="C42">
        <v>-57.6</v>
      </c>
      <c r="D42" s="44">
        <v>10.819637999999998</v>
      </c>
      <c r="E42" s="280">
        <f t="shared" si="0"/>
        <v>-3.6885921907706343E-2</v>
      </c>
      <c r="I42" s="2">
        <v>44197</v>
      </c>
      <c r="J42">
        <f t="shared" si="2"/>
        <v>21.765179000000003</v>
      </c>
    </row>
    <row r="43" spans="1:10">
      <c r="A43" s="2">
        <v>44562</v>
      </c>
      <c r="B43">
        <v>12.1</v>
      </c>
      <c r="C43">
        <v>-33</v>
      </c>
      <c r="D43" s="44">
        <v>11.234014999999999</v>
      </c>
      <c r="E43" s="280">
        <f t="shared" si="0"/>
        <v>0.43321938867418619</v>
      </c>
      <c r="I43" s="2">
        <v>44166</v>
      </c>
      <c r="J43">
        <f t="shared" si="2"/>
        <v>17.85888700000001</v>
      </c>
    </row>
    <row r="44" spans="1:10">
      <c r="A44" s="2">
        <v>44531</v>
      </c>
      <c r="B44">
        <v>5.4</v>
      </c>
      <c r="C44">
        <v>-63.2</v>
      </c>
      <c r="D44" s="44">
        <v>7.838308000000012</v>
      </c>
      <c r="E44" s="280">
        <f t="shared" si="0"/>
        <v>-0.24155415490168519</v>
      </c>
      <c r="I44" s="2">
        <v>44136</v>
      </c>
      <c r="J44">
        <f t="shared" si="2"/>
        <v>15.900261</v>
      </c>
    </row>
    <row r="45" spans="1:10">
      <c r="A45" s="2">
        <v>44501</v>
      </c>
      <c r="B45">
        <v>6.3</v>
      </c>
      <c r="C45">
        <v>-58.5</v>
      </c>
      <c r="D45" s="44">
        <v>10.334696999999991</v>
      </c>
      <c r="E45" s="280">
        <f t="shared" si="0"/>
        <v>-0.16548440831271427</v>
      </c>
      <c r="I45" s="2">
        <v>44105</v>
      </c>
      <c r="J45">
        <f t="shared" si="2"/>
        <v>17.899920000000009</v>
      </c>
    </row>
    <row r="46" spans="1:10">
      <c r="A46" s="2">
        <v>44470</v>
      </c>
      <c r="B46">
        <v>11.3</v>
      </c>
      <c r="C46">
        <v>-32.4</v>
      </c>
      <c r="D46" s="44">
        <v>12.384067000000002</v>
      </c>
      <c r="E46" s="280">
        <f t="shared" si="0"/>
        <v>-1.9513662722917657E-2</v>
      </c>
      <c r="I46" s="2">
        <v>44075</v>
      </c>
      <c r="J46">
        <f t="shared" si="2"/>
        <v>16.594909000000001</v>
      </c>
    </row>
    <row r="47" spans="1:10">
      <c r="A47" s="2">
        <v>44440</v>
      </c>
      <c r="B47">
        <v>12.5</v>
      </c>
      <c r="C47">
        <v>-36.4</v>
      </c>
      <c r="D47" s="44">
        <v>12.630535000000009</v>
      </c>
      <c r="E47" s="280">
        <f t="shared" si="0"/>
        <v>-6.4390399496524919E-2</v>
      </c>
      <c r="I47" s="2">
        <v>44044</v>
      </c>
      <c r="J47">
        <f t="shared" si="2"/>
        <v>15.225840999999988</v>
      </c>
    </row>
    <row r="48" spans="1:10">
      <c r="A48" s="2">
        <v>44409</v>
      </c>
      <c r="B48">
        <v>16.2</v>
      </c>
      <c r="C48">
        <v>-19</v>
      </c>
      <c r="D48" s="44">
        <v>13.499791999999999</v>
      </c>
      <c r="E48" s="280">
        <f t="shared" si="0"/>
        <v>-0.18020326778441353</v>
      </c>
      <c r="I48" s="2">
        <v>44013</v>
      </c>
      <c r="J48">
        <f t="shared" si="2"/>
        <v>17.033636999999999</v>
      </c>
    </row>
    <row r="49" spans="1:10">
      <c r="A49" s="2">
        <v>44378</v>
      </c>
      <c r="B49">
        <v>11.2</v>
      </c>
      <c r="C49">
        <v>-6.1</v>
      </c>
      <c r="D49" s="44">
        <v>16.467243000000011</v>
      </c>
      <c r="E49" s="280">
        <f t="shared" si="0"/>
        <v>0.25811411271182361</v>
      </c>
      <c r="I49" s="2">
        <v>43983</v>
      </c>
      <c r="J49">
        <f t="shared" si="2"/>
        <v>13.918018000000004</v>
      </c>
    </row>
    <row r="50" spans="1:10">
      <c r="A50" s="2">
        <v>44348</v>
      </c>
      <c r="B50">
        <v>18.2</v>
      </c>
      <c r="C50">
        <v>-7.7</v>
      </c>
      <c r="D50" s="44">
        <v>13.088830999999999</v>
      </c>
      <c r="E50" s="280">
        <f t="shared" si="0"/>
        <v>-0.14768721950609665</v>
      </c>
      <c r="I50" s="2">
        <v>43952</v>
      </c>
      <c r="J50">
        <f t="shared" si="2"/>
        <v>8.7485340000000065</v>
      </c>
    </row>
    <row r="51" spans="1:10">
      <c r="A51" s="2">
        <v>44317</v>
      </c>
      <c r="B51">
        <v>16.2</v>
      </c>
      <c r="C51">
        <v>5.9</v>
      </c>
      <c r="D51" s="44">
        <v>15.356840000000005</v>
      </c>
      <c r="E51" s="280">
        <f t="shared" si="0"/>
        <v>-4.5272651572860645E-2</v>
      </c>
      <c r="I51" s="2">
        <v>43922</v>
      </c>
      <c r="J51">
        <f t="shared" si="2"/>
        <v>3.5842209999999994</v>
      </c>
    </row>
    <row r="52" spans="1:10">
      <c r="A52" s="2">
        <v>44287</v>
      </c>
      <c r="B52">
        <v>13.1</v>
      </c>
      <c r="C52">
        <v>79.8</v>
      </c>
      <c r="D52" s="44">
        <v>16.085053000000002</v>
      </c>
      <c r="E52" s="280">
        <f t="shared" si="0"/>
        <v>4.0142783295226137E-2</v>
      </c>
      <c r="I52" s="2">
        <v>43891</v>
      </c>
      <c r="J52">
        <f t="shared" si="2"/>
        <v>13.175461999999996</v>
      </c>
    </row>
    <row r="53" spans="1:10">
      <c r="A53" s="2">
        <v>44256</v>
      </c>
      <c r="B53">
        <v>16</v>
      </c>
      <c r="C53">
        <v>337.3</v>
      </c>
      <c r="D53" s="44">
        <v>15.464274000000003</v>
      </c>
      <c r="E53" s="280">
        <f t="shared" si="0"/>
        <v>-8.9867195002032219E-2</v>
      </c>
      <c r="I53" s="2">
        <v>43862</v>
      </c>
      <c r="J53">
        <f t="shared" si="2"/>
        <v>20.176815000000005</v>
      </c>
    </row>
    <row r="54" spans="1:10">
      <c r="A54" s="2">
        <v>44228</v>
      </c>
      <c r="B54">
        <v>21.7</v>
      </c>
      <c r="C54">
        <v>26.4</v>
      </c>
      <c r="D54" s="44">
        <v>16.991227999999992</v>
      </c>
      <c r="E54" s="280">
        <f t="shared" si="0"/>
        <v>-0.21933892664057619</v>
      </c>
      <c r="I54" s="2">
        <v>43831</v>
      </c>
      <c r="J54">
        <f t="shared" si="2"/>
        <v>18.251125000000002</v>
      </c>
    </row>
    <row r="55" spans="1:10">
      <c r="A55" s="2">
        <v>44197</v>
      </c>
      <c r="B55">
        <v>18</v>
      </c>
      <c r="C55">
        <v>-11.1</v>
      </c>
      <c r="D55" s="44">
        <v>21.765179000000003</v>
      </c>
      <c r="E55" s="280">
        <f t="shared" si="0"/>
        <v>0.21873098810692904</v>
      </c>
      <c r="I55" s="2">
        <v>43800</v>
      </c>
      <c r="J55">
        <f t="shared" si="2"/>
        <v>20.420141000000001</v>
      </c>
    </row>
    <row r="56" spans="1:10">
      <c r="A56" s="2">
        <v>44166</v>
      </c>
      <c r="B56">
        <v>14.6</v>
      </c>
      <c r="C56">
        <v>7.1</v>
      </c>
      <c r="D56" s="44">
        <v>17.85888700000001</v>
      </c>
      <c r="E56" s="280">
        <f t="shared" si="0"/>
        <v>0.12318200311303129</v>
      </c>
      <c r="I56" s="2">
        <v>43770</v>
      </c>
      <c r="J56">
        <f t="shared" si="2"/>
        <v>18.598253</v>
      </c>
    </row>
    <row r="57" spans="1:10">
      <c r="A57" s="2">
        <v>44136</v>
      </c>
      <c r="B57">
        <v>15.1</v>
      </c>
      <c r="C57">
        <v>-0.1</v>
      </c>
      <c r="D57" s="44">
        <v>15.900261</v>
      </c>
      <c r="E57" s="280">
        <f t="shared" si="0"/>
        <v>-0.11171329257337503</v>
      </c>
      <c r="I57" s="2">
        <v>43739</v>
      </c>
      <c r="J57">
        <f t="shared" si="2"/>
        <v>19.739901000000003</v>
      </c>
    </row>
    <row r="58" spans="1:10">
      <c r="A58" s="2">
        <v>44105</v>
      </c>
      <c r="B58">
        <v>16.8</v>
      </c>
      <c r="C58">
        <v>-9.4</v>
      </c>
      <c r="D58" s="44">
        <v>17.899920000000009</v>
      </c>
      <c r="E58" s="280">
        <f t="shared" si="0"/>
        <v>7.8639238094044828E-2</v>
      </c>
      <c r="I58" s="2">
        <v>43709</v>
      </c>
      <c r="J58">
        <f t="shared" si="2"/>
        <v>19.125302000000005</v>
      </c>
    </row>
    <row r="59" spans="1:10">
      <c r="A59" s="2">
        <v>44075</v>
      </c>
      <c r="B59">
        <v>19.600000000000001</v>
      </c>
      <c r="C59">
        <v>-7.8</v>
      </c>
      <c r="D59" s="44">
        <v>16.594909000000001</v>
      </c>
      <c r="E59" s="280">
        <f t="shared" si="0"/>
        <v>8.9917397666244847E-2</v>
      </c>
      <c r="I59" s="2">
        <v>43678</v>
      </c>
      <c r="J59">
        <f t="shared" si="2"/>
        <v>19.263694000000001</v>
      </c>
    </row>
    <row r="60" spans="1:10">
      <c r="A60" s="2">
        <v>44044</v>
      </c>
      <c r="B60">
        <v>20</v>
      </c>
      <c r="C60">
        <v>-5.5</v>
      </c>
      <c r="D60" s="44">
        <v>15.225840999999988</v>
      </c>
      <c r="E60" s="280">
        <f t="shared" si="0"/>
        <v>-0.10613094549332069</v>
      </c>
      <c r="I60" s="2">
        <v>43647</v>
      </c>
      <c r="J60">
        <f t="shared" si="2"/>
        <v>18.393627000000009</v>
      </c>
    </row>
    <row r="61" spans="1:10">
      <c r="A61" s="2">
        <v>44013</v>
      </c>
      <c r="B61">
        <v>11.9</v>
      </c>
      <c r="C61">
        <v>-27.6</v>
      </c>
      <c r="D61" s="44">
        <v>17.033636999999999</v>
      </c>
      <c r="E61" s="280">
        <f t="shared" si="0"/>
        <v>0.22385507764108326</v>
      </c>
      <c r="I61" s="2">
        <v>43617</v>
      </c>
      <c r="J61">
        <f t="shared" si="2"/>
        <v>17.913713999999999</v>
      </c>
    </row>
    <row r="62" spans="1:10">
      <c r="A62" s="2">
        <v>43983</v>
      </c>
      <c r="B62">
        <v>19.7</v>
      </c>
      <c r="C62">
        <v>-7.8</v>
      </c>
      <c r="D62" s="44">
        <v>13.918018000000004</v>
      </c>
      <c r="E62" s="280">
        <f t="shared" si="0"/>
        <v>0.59089717202905012</v>
      </c>
      <c r="I62" s="2">
        <v>43586</v>
      </c>
      <c r="J62">
        <f t="shared" si="2"/>
        <v>19.636478999999994</v>
      </c>
    </row>
    <row r="63" spans="1:10">
      <c r="A63" s="2">
        <v>43952</v>
      </c>
      <c r="B63">
        <v>15.3</v>
      </c>
      <c r="C63">
        <v>-8</v>
      </c>
      <c r="D63" s="44">
        <v>8.7485340000000065</v>
      </c>
      <c r="E63" s="280">
        <f t="shared" si="0"/>
        <v>1.440846700022127</v>
      </c>
      <c r="I63" s="2">
        <v>43556</v>
      </c>
      <c r="J63">
        <f t="shared" si="2"/>
        <v>17.573133000000013</v>
      </c>
    </row>
    <row r="64" spans="1:10">
      <c r="A64" s="2">
        <v>43922</v>
      </c>
      <c r="B64">
        <v>7.3</v>
      </c>
      <c r="C64">
        <v>-64.900000000000006</v>
      </c>
      <c r="D64" s="44">
        <v>3.5842209999999994</v>
      </c>
      <c r="E64" s="280">
        <f t="shared" si="0"/>
        <v>-0.72796240465799222</v>
      </c>
      <c r="I64" s="2">
        <v>43525</v>
      </c>
      <c r="J64">
        <f t="shared" si="2"/>
        <v>19.978131000000005</v>
      </c>
    </row>
    <row r="65" spans="1:10">
      <c r="A65" s="2">
        <v>43891</v>
      </c>
      <c r="B65">
        <v>3.7</v>
      </c>
      <c r="C65">
        <v>-79.400000000000006</v>
      </c>
      <c r="D65" s="44">
        <v>13.175461999999996</v>
      </c>
      <c r="E65" s="280">
        <f t="shared" si="0"/>
        <v>-0.34699991054088597</v>
      </c>
      <c r="I65" s="2">
        <v>43497</v>
      </c>
      <c r="J65">
        <f t="shared" si="2"/>
        <v>17.432033000000004</v>
      </c>
    </row>
    <row r="66" spans="1:10">
      <c r="A66" s="2">
        <v>43862</v>
      </c>
      <c r="B66">
        <v>17.100000000000001</v>
      </c>
      <c r="C66">
        <v>-23.4</v>
      </c>
      <c r="D66" s="44">
        <v>20.176815000000005</v>
      </c>
      <c r="E66" s="280">
        <f t="shared" si="0"/>
        <v>0.10551075618626271</v>
      </c>
      <c r="I66" s="2">
        <v>43466</v>
      </c>
      <c r="J66">
        <f t="shared" si="2"/>
        <v>18.733463999999998</v>
      </c>
    </row>
    <row r="67" spans="1:10">
      <c r="A67" s="2">
        <v>43831</v>
      </c>
      <c r="B67">
        <v>20.3</v>
      </c>
      <c r="C67">
        <v>14.1</v>
      </c>
      <c r="D67" s="44">
        <v>18.251125000000002</v>
      </c>
      <c r="E67" s="280">
        <f t="shared" si="0"/>
        <v>-0.10621944285301455</v>
      </c>
      <c r="I67" s="2">
        <v>43435</v>
      </c>
      <c r="J67">
        <f t="shared" si="2"/>
        <v>20.221675000000005</v>
      </c>
    </row>
    <row r="68" spans="1:10">
      <c r="A68" s="2">
        <v>43800</v>
      </c>
      <c r="B68">
        <v>13.6</v>
      </c>
      <c r="C68">
        <v>-7.4</v>
      </c>
      <c r="D68" s="44">
        <v>20.420141000000001</v>
      </c>
      <c r="E68" s="280">
        <f t="shared" si="0"/>
        <v>9.7960168624440236E-2</v>
      </c>
      <c r="I68" s="2">
        <v>43405</v>
      </c>
      <c r="J68">
        <f t="shared" si="2"/>
        <v>18.914259000000001</v>
      </c>
    </row>
    <row r="69" spans="1:10">
      <c r="A69" s="2">
        <v>43770</v>
      </c>
      <c r="B69">
        <v>15.1</v>
      </c>
      <c r="C69">
        <v>7.6</v>
      </c>
      <c r="D69" s="44">
        <v>18.598253</v>
      </c>
      <c r="E69" s="280">
        <f t="shared" si="0"/>
        <v>-5.783453523905735E-2</v>
      </c>
      <c r="I69" s="2">
        <v>43374</v>
      </c>
      <c r="J69">
        <f t="shared" si="2"/>
        <v>17.364947000000001</v>
      </c>
    </row>
    <row r="70" spans="1:10">
      <c r="A70" s="2">
        <v>43739</v>
      </c>
      <c r="B70">
        <v>18.5</v>
      </c>
      <c r="C70">
        <v>-8</v>
      </c>
      <c r="D70" s="44">
        <v>19.739901000000003</v>
      </c>
      <c r="E70" s="280">
        <f t="shared" si="0"/>
        <v>3.2135387979755681E-2</v>
      </c>
      <c r="I70" s="2">
        <v>43344</v>
      </c>
      <c r="J70">
        <f t="shared" si="2"/>
        <v>17.553030000000007</v>
      </c>
    </row>
    <row r="71" spans="1:10">
      <c r="A71" s="2">
        <v>43709</v>
      </c>
      <c r="B71">
        <v>21.3</v>
      </c>
      <c r="C71">
        <v>13.9</v>
      </c>
      <c r="D71" s="44">
        <v>19.125302000000005</v>
      </c>
      <c r="E71" s="280">
        <f t="shared" si="0"/>
        <v>-7.184084215623221E-3</v>
      </c>
      <c r="I71" s="2">
        <v>43313</v>
      </c>
      <c r="J71">
        <f t="shared" si="2"/>
        <v>19.142711000000006</v>
      </c>
    </row>
    <row r="72" spans="1:10">
      <c r="A72" s="2">
        <v>43678</v>
      </c>
      <c r="B72">
        <v>21.2</v>
      </c>
      <c r="C72">
        <v>16.5</v>
      </c>
      <c r="D72" s="44">
        <v>19.263694000000001</v>
      </c>
      <c r="E72" s="280">
        <f t="shared" si="0"/>
        <v>4.7302633678501405E-2</v>
      </c>
      <c r="I72" s="2">
        <v>43282</v>
      </c>
      <c r="J72">
        <f t="shared" si="2"/>
        <v>14.885070999999996</v>
      </c>
    </row>
    <row r="73" spans="1:10">
      <c r="A73" s="2">
        <v>43647</v>
      </c>
      <c r="B73">
        <v>16.5</v>
      </c>
      <c r="C73">
        <v>-6.4</v>
      </c>
      <c r="D73" s="44">
        <v>18.393627000000009</v>
      </c>
      <c r="E73" s="280">
        <f t="shared" si="0"/>
        <v>2.6790256894801967E-2</v>
      </c>
      <c r="I73" s="2">
        <v>43252</v>
      </c>
      <c r="J73">
        <f t="shared" si="2"/>
        <v>19.388200999999995</v>
      </c>
    </row>
    <row r="74" spans="1:10">
      <c r="A74" s="2">
        <v>43617</v>
      </c>
      <c r="B74">
        <v>21.3</v>
      </c>
      <c r="C74">
        <v>30.3</v>
      </c>
      <c r="D74" s="44">
        <v>17.913713999999999</v>
      </c>
      <c r="E74" s="280">
        <f t="shared" si="0"/>
        <v>-8.7732887347064414E-2</v>
      </c>
      <c r="I74" s="2">
        <v>43221</v>
      </c>
      <c r="J74">
        <f t="shared" si="2"/>
        <v>21.245193</v>
      </c>
    </row>
    <row r="75" spans="1:10">
      <c r="A75" s="2">
        <v>43586</v>
      </c>
      <c r="B75">
        <v>16.600000000000001</v>
      </c>
      <c r="C75">
        <v>-24.2</v>
      </c>
      <c r="D75" s="44">
        <v>19.636478999999994</v>
      </c>
      <c r="E75" s="280">
        <f t="shared" ref="E75:E138" si="3">D75/D76-1</f>
        <v>0.11741480588577913</v>
      </c>
      <c r="I75" s="2">
        <v>43191</v>
      </c>
      <c r="J75">
        <f t="shared" si="2"/>
        <v>20.099140999999989</v>
      </c>
    </row>
    <row r="76" spans="1:10">
      <c r="A76" s="2">
        <v>43556</v>
      </c>
      <c r="B76">
        <v>20.7</v>
      </c>
      <c r="C76">
        <v>3.6</v>
      </c>
      <c r="D76" s="44">
        <v>17.573133000000013</v>
      </c>
      <c r="E76" s="280">
        <f t="shared" si="3"/>
        <v>-0.12038153118527406</v>
      </c>
      <c r="I76" s="2">
        <v>43160</v>
      </c>
      <c r="J76">
        <f t="shared" si="2"/>
        <v>22.039225000000002</v>
      </c>
    </row>
    <row r="77" spans="1:10">
      <c r="A77" s="2">
        <v>43525</v>
      </c>
      <c r="B77">
        <v>17.8</v>
      </c>
      <c r="C77">
        <v>-12.9</v>
      </c>
      <c r="D77" s="44">
        <v>19.978131000000005</v>
      </c>
      <c r="E77" s="280">
        <f t="shared" si="3"/>
        <v>0.1460585807748298</v>
      </c>
      <c r="I77" s="2">
        <v>43132</v>
      </c>
      <c r="J77">
        <f t="shared" si="2"/>
        <v>19.272658000000007</v>
      </c>
    </row>
    <row r="78" spans="1:10">
      <c r="A78" s="2">
        <v>43497</v>
      </c>
      <c r="B78">
        <v>22.4</v>
      </c>
      <c r="C78">
        <v>-10.6</v>
      </c>
      <c r="D78" s="44">
        <v>17.432033000000004</v>
      </c>
      <c r="E78" s="280">
        <f t="shared" si="3"/>
        <v>-6.9470921128094276E-2</v>
      </c>
      <c r="I78" s="2">
        <v>43101</v>
      </c>
      <c r="J78">
        <f t="shared" si="2"/>
        <v>21.353965000000002</v>
      </c>
    </row>
    <row r="79" spans="1:10">
      <c r="A79" s="2">
        <v>43466</v>
      </c>
      <c r="B79">
        <v>17.7</v>
      </c>
      <c r="C79">
        <v>-4.5999999999999996</v>
      </c>
      <c r="D79" s="44">
        <v>18.733463999999998</v>
      </c>
      <c r="E79" s="280">
        <f t="shared" si="3"/>
        <v>-7.3594843157157142E-2</v>
      </c>
      <c r="I79" s="2">
        <v>43070</v>
      </c>
      <c r="J79">
        <f t="shared" si="2"/>
        <v>21.854511000000002</v>
      </c>
    </row>
    <row r="80" spans="1:10">
      <c r="A80" s="2">
        <v>43435</v>
      </c>
      <c r="B80">
        <v>14.7</v>
      </c>
      <c r="C80">
        <v>-16.3</v>
      </c>
      <c r="D80" s="44">
        <v>20.221675000000005</v>
      </c>
      <c r="E80" s="280">
        <f t="shared" si="3"/>
        <v>6.9123300045748737E-2</v>
      </c>
      <c r="I80" s="2">
        <v>43040</v>
      </c>
      <c r="J80">
        <f t="shared" si="2"/>
        <v>22.520904999999999</v>
      </c>
    </row>
    <row r="81" spans="1:10">
      <c r="A81" s="2">
        <v>43405</v>
      </c>
      <c r="B81">
        <v>14.1</v>
      </c>
      <c r="C81">
        <v>-23.7</v>
      </c>
      <c r="D81" s="44">
        <v>18.914259000000001</v>
      </c>
      <c r="E81" s="280">
        <f t="shared" si="3"/>
        <v>8.92206581454007E-2</v>
      </c>
      <c r="I81" s="2">
        <v>43009</v>
      </c>
      <c r="J81">
        <f t="shared" si="2"/>
        <v>20.401691999999997</v>
      </c>
    </row>
    <row r="82" spans="1:10">
      <c r="A82" s="2">
        <v>43374</v>
      </c>
      <c r="B82">
        <v>20.2</v>
      </c>
      <c r="C82">
        <v>-15.5</v>
      </c>
      <c r="D82" s="44">
        <v>17.364947000000001</v>
      </c>
      <c r="E82" s="280">
        <f t="shared" si="3"/>
        <v>-1.0715130094348768E-2</v>
      </c>
      <c r="I82" s="2">
        <v>42979</v>
      </c>
      <c r="J82">
        <f t="shared" si="2"/>
        <v>22.158156000000005</v>
      </c>
    </row>
    <row r="83" spans="1:10">
      <c r="A83" s="2">
        <v>43344</v>
      </c>
      <c r="B83">
        <v>18.7</v>
      </c>
      <c r="C83">
        <v>-2.1</v>
      </c>
      <c r="D83" s="44">
        <v>17.553030000000007</v>
      </c>
      <c r="E83" s="280">
        <f t="shared" si="3"/>
        <v>-8.3043671296087473E-2</v>
      </c>
      <c r="I83" s="2">
        <v>42948</v>
      </c>
      <c r="J83">
        <f t="shared" ref="J83:J146" si="4">D96</f>
        <v>21.884611000000007</v>
      </c>
    </row>
    <row r="84" spans="1:10">
      <c r="A84" s="2">
        <v>43313</v>
      </c>
      <c r="B84">
        <v>18.2</v>
      </c>
      <c r="C84">
        <v>-25</v>
      </c>
      <c r="D84" s="44">
        <v>19.142711000000006</v>
      </c>
      <c r="E84" s="280">
        <f t="shared" si="3"/>
        <v>0.28603424195961247</v>
      </c>
      <c r="I84" s="2">
        <v>42917</v>
      </c>
      <c r="J84">
        <f t="shared" si="4"/>
        <v>19.114244999999997</v>
      </c>
    </row>
    <row r="85" spans="1:10">
      <c r="A85" s="2">
        <v>43282</v>
      </c>
      <c r="B85">
        <v>17.600000000000001</v>
      </c>
      <c r="C85">
        <v>-13</v>
      </c>
      <c r="D85" s="44">
        <v>14.885070999999996</v>
      </c>
      <c r="E85" s="280">
        <f t="shared" si="3"/>
        <v>-0.23226136349628312</v>
      </c>
      <c r="I85" s="2">
        <v>42887</v>
      </c>
      <c r="J85">
        <f t="shared" si="4"/>
        <v>20.896678000000009</v>
      </c>
    </row>
    <row r="86" spans="1:10">
      <c r="A86" s="2">
        <v>43252</v>
      </c>
      <c r="B86">
        <v>16.399999999999999</v>
      </c>
      <c r="C86">
        <v>-14.1</v>
      </c>
      <c r="D86" s="44">
        <v>19.388200999999995</v>
      </c>
      <c r="E86" s="280">
        <f t="shared" si="3"/>
        <v>-8.7407631458090607E-2</v>
      </c>
      <c r="I86" s="2">
        <v>42856</v>
      </c>
      <c r="J86">
        <f t="shared" si="4"/>
        <v>20.584962000000004</v>
      </c>
    </row>
    <row r="87" spans="1:10">
      <c r="A87" s="2">
        <v>43221</v>
      </c>
      <c r="B87">
        <v>21.9</v>
      </c>
      <c r="C87">
        <v>-1.8</v>
      </c>
      <c r="D87" s="44">
        <v>21.245193</v>
      </c>
      <c r="E87" s="280">
        <f t="shared" si="3"/>
        <v>5.7019949260518787E-2</v>
      </c>
      <c r="I87" s="2">
        <v>42826</v>
      </c>
      <c r="J87">
        <f t="shared" si="4"/>
        <v>20.306608999999995</v>
      </c>
    </row>
    <row r="88" spans="1:10">
      <c r="A88" s="2">
        <v>43191</v>
      </c>
      <c r="B88">
        <v>20</v>
      </c>
      <c r="C88">
        <v>-9.1</v>
      </c>
      <c r="D88" s="44">
        <v>20.099140999999989</v>
      </c>
      <c r="E88" s="280">
        <f t="shared" si="3"/>
        <v>-8.8028685219195046E-2</v>
      </c>
      <c r="I88" s="2">
        <v>42795</v>
      </c>
      <c r="J88">
        <f t="shared" si="4"/>
        <v>19.440175000000011</v>
      </c>
    </row>
    <row r="89" spans="1:10">
      <c r="A89" s="2">
        <v>43160</v>
      </c>
      <c r="B89">
        <v>20.5</v>
      </c>
      <c r="C89">
        <v>13.7</v>
      </c>
      <c r="D89" s="44">
        <v>22.039225000000002</v>
      </c>
      <c r="E89" s="280">
        <f t="shared" si="3"/>
        <v>0.14354880369900158</v>
      </c>
      <c r="I89" s="2">
        <v>42767</v>
      </c>
      <c r="J89">
        <f t="shared" si="4"/>
        <v>21.204262</v>
      </c>
    </row>
    <row r="90" spans="1:10">
      <c r="A90" s="2">
        <v>43132</v>
      </c>
      <c r="B90">
        <v>25</v>
      </c>
      <c r="C90">
        <v>-1.2</v>
      </c>
      <c r="D90" s="44">
        <v>19.272658000000007</v>
      </c>
      <c r="E90" s="280">
        <f t="shared" si="3"/>
        <v>-9.7467004371319055E-2</v>
      </c>
      <c r="I90" s="2">
        <v>42736</v>
      </c>
      <c r="J90">
        <f t="shared" si="4"/>
        <v>19.066977999999992</v>
      </c>
    </row>
    <row r="91" spans="1:10">
      <c r="A91" s="2">
        <v>43101</v>
      </c>
      <c r="B91">
        <v>18.600000000000001</v>
      </c>
      <c r="C91">
        <v>-8.1</v>
      </c>
      <c r="D91" s="44">
        <v>21.353965000000002</v>
      </c>
      <c r="E91" s="280">
        <f t="shared" si="3"/>
        <v>-2.2903555243125817E-2</v>
      </c>
      <c r="I91" s="2">
        <v>42705</v>
      </c>
      <c r="J91">
        <f t="shared" si="4"/>
        <v>18.673789999999997</v>
      </c>
    </row>
    <row r="92" spans="1:10">
      <c r="A92" s="2">
        <v>43070</v>
      </c>
      <c r="B92">
        <v>17.5</v>
      </c>
      <c r="C92">
        <v>16.399999999999999</v>
      </c>
      <c r="D92" s="44">
        <v>21.854511000000002</v>
      </c>
      <c r="E92" s="280">
        <f t="shared" si="3"/>
        <v>-2.9590018695962561E-2</v>
      </c>
      <c r="I92" s="2">
        <v>42675</v>
      </c>
      <c r="J92">
        <f t="shared" si="4"/>
        <v>20.674790999999999</v>
      </c>
    </row>
    <row r="93" spans="1:10">
      <c r="A93" s="2">
        <v>43040</v>
      </c>
      <c r="B93">
        <v>18.399999999999999</v>
      </c>
      <c r="C93">
        <v>0.5</v>
      </c>
      <c r="D93" s="44">
        <v>22.520904999999999</v>
      </c>
      <c r="E93" s="280">
        <f t="shared" si="3"/>
        <v>0.10387437473323313</v>
      </c>
      <c r="I93" s="2">
        <v>42644</v>
      </c>
      <c r="J93">
        <f t="shared" si="4"/>
        <v>20.360349999999997</v>
      </c>
    </row>
    <row r="94" spans="1:10">
      <c r="A94" s="2">
        <v>43009</v>
      </c>
      <c r="B94">
        <v>23.8</v>
      </c>
      <c r="C94">
        <v>8.5</v>
      </c>
      <c r="D94" s="44">
        <v>20.401691999999997</v>
      </c>
      <c r="E94" s="280">
        <f t="shared" si="3"/>
        <v>-7.9269412129782224E-2</v>
      </c>
      <c r="I94" s="2">
        <v>42614</v>
      </c>
      <c r="J94">
        <f t="shared" si="4"/>
        <v>20.24917099999999</v>
      </c>
    </row>
    <row r="95" spans="1:10">
      <c r="A95" s="2">
        <v>42979</v>
      </c>
      <c r="B95">
        <v>19.100000000000001</v>
      </c>
      <c r="C95">
        <v>1.5</v>
      </c>
      <c r="D95" s="44">
        <v>22.158156000000005</v>
      </c>
      <c r="E95" s="280">
        <f t="shared" si="3"/>
        <v>1.2499422539427263E-2</v>
      </c>
      <c r="I95" s="2">
        <v>42583</v>
      </c>
      <c r="J95">
        <f t="shared" si="4"/>
        <v>20.789011000000002</v>
      </c>
    </row>
    <row r="96" spans="1:10">
      <c r="A96" s="2">
        <v>42948</v>
      </c>
      <c r="B96">
        <v>24.2</v>
      </c>
      <c r="C96">
        <v>2.1</v>
      </c>
      <c r="D96" s="44">
        <v>21.884611000000007</v>
      </c>
      <c r="E96" s="280">
        <f t="shared" si="3"/>
        <v>0.14493724444779321</v>
      </c>
      <c r="I96" s="2">
        <v>42552</v>
      </c>
      <c r="J96">
        <f t="shared" si="4"/>
        <v>19.212153999999998</v>
      </c>
    </row>
    <row r="97" spans="1:10">
      <c r="A97" s="2">
        <v>42917</v>
      </c>
      <c r="B97">
        <v>20.3</v>
      </c>
      <c r="C97">
        <v>4.7</v>
      </c>
      <c r="D97" s="44">
        <v>19.114244999999997</v>
      </c>
      <c r="E97" s="280">
        <f t="shared" si="3"/>
        <v>-8.5297433400658762E-2</v>
      </c>
      <c r="I97" s="2">
        <v>42522</v>
      </c>
      <c r="J97">
        <f t="shared" si="4"/>
        <v>20.163419000000005</v>
      </c>
    </row>
    <row r="98" spans="1:10">
      <c r="A98" s="2">
        <v>42887</v>
      </c>
      <c r="B98">
        <v>19</v>
      </c>
      <c r="C98">
        <v>0.9</v>
      </c>
      <c r="D98" s="44">
        <v>20.896678000000009</v>
      </c>
      <c r="E98" s="280">
        <f t="shared" si="3"/>
        <v>1.5142898976447272E-2</v>
      </c>
      <c r="I98" s="2">
        <v>42491</v>
      </c>
      <c r="J98">
        <f t="shared" si="4"/>
        <v>21.407423000000009</v>
      </c>
    </row>
    <row r="99" spans="1:10">
      <c r="A99" s="2">
        <v>42856</v>
      </c>
      <c r="B99">
        <v>22.4</v>
      </c>
      <c r="C99">
        <v>-7.2</v>
      </c>
      <c r="D99" s="44">
        <v>20.584962000000004</v>
      </c>
      <c r="E99" s="280">
        <f t="shared" si="3"/>
        <v>1.3707507737998448E-2</v>
      </c>
      <c r="I99" s="2">
        <v>42461</v>
      </c>
      <c r="J99">
        <f t="shared" si="4"/>
        <v>23.244672000000008</v>
      </c>
    </row>
    <row r="100" spans="1:10">
      <c r="A100" s="2">
        <v>42826</v>
      </c>
      <c r="B100">
        <v>22</v>
      </c>
      <c r="C100">
        <v>7.5</v>
      </c>
      <c r="D100" s="44">
        <v>20.306608999999995</v>
      </c>
      <c r="E100" s="280">
        <f t="shared" si="3"/>
        <v>4.4569248990813382E-2</v>
      </c>
      <c r="I100" s="2">
        <v>42430</v>
      </c>
      <c r="J100">
        <f t="shared" si="4"/>
        <v>22.670287999999999</v>
      </c>
    </row>
    <row r="101" spans="1:10">
      <c r="A101" s="2">
        <v>42795</v>
      </c>
      <c r="B101">
        <v>18</v>
      </c>
      <c r="C101">
        <v>-28.5</v>
      </c>
      <c r="D101" s="44">
        <v>19.440175000000011</v>
      </c>
      <c r="E101" s="280">
        <f t="shared" si="3"/>
        <v>-8.3194925623914173E-2</v>
      </c>
      <c r="I101" s="2">
        <v>42401</v>
      </c>
      <c r="J101">
        <f t="shared" si="4"/>
        <v>18.887205999999992</v>
      </c>
    </row>
    <row r="102" spans="1:10">
      <c r="A102" s="2">
        <v>42767</v>
      </c>
      <c r="B102">
        <v>25.3</v>
      </c>
      <c r="C102">
        <v>-0.5</v>
      </c>
      <c r="D102" s="44">
        <v>21.204262</v>
      </c>
      <c r="E102" s="280">
        <f t="shared" si="3"/>
        <v>0.1120934843476511</v>
      </c>
      <c r="I102" s="2">
        <v>42370</v>
      </c>
      <c r="J102">
        <f t="shared" si="4"/>
        <v>19.595581999999993</v>
      </c>
    </row>
    <row r="103" spans="1:10">
      <c r="A103" s="2">
        <v>42736</v>
      </c>
      <c r="B103">
        <v>20.2</v>
      </c>
      <c r="C103">
        <v>5.9</v>
      </c>
      <c r="D103" s="44">
        <v>19.066977999999992</v>
      </c>
      <c r="E103" s="280">
        <f t="shared" si="3"/>
        <v>2.1055607886775851E-2</v>
      </c>
      <c r="I103" s="2">
        <v>42339</v>
      </c>
      <c r="J103">
        <f t="shared" si="4"/>
        <v>20.047179</v>
      </c>
    </row>
    <row r="104" spans="1:10">
      <c r="A104" s="2">
        <v>42705</v>
      </c>
      <c r="B104">
        <v>15.1</v>
      </c>
      <c r="C104">
        <v>11.9</v>
      </c>
      <c r="D104" s="44">
        <v>18.673789999999997</v>
      </c>
      <c r="E104" s="280">
        <f t="shared" si="3"/>
        <v>-9.6784581764333355E-2</v>
      </c>
      <c r="I104" s="2">
        <v>42309</v>
      </c>
      <c r="J104">
        <f t="shared" si="4"/>
        <v>19.492740999999995</v>
      </c>
    </row>
    <row r="105" spans="1:10">
      <c r="A105" s="2">
        <v>42675</v>
      </c>
      <c r="B105">
        <v>18.3</v>
      </c>
      <c r="C105">
        <v>-0.1</v>
      </c>
      <c r="D105" s="44">
        <v>20.674790999999999</v>
      </c>
      <c r="E105" s="280">
        <f t="shared" si="3"/>
        <v>1.5443791486885239E-2</v>
      </c>
      <c r="I105" s="2">
        <v>42278</v>
      </c>
      <c r="J105">
        <f t="shared" si="4"/>
        <v>20.403616</v>
      </c>
    </row>
    <row r="106" spans="1:10">
      <c r="A106" s="2">
        <v>42644</v>
      </c>
      <c r="B106">
        <v>22</v>
      </c>
      <c r="C106">
        <v>7.2</v>
      </c>
      <c r="D106" s="44">
        <v>20.360349999999997</v>
      </c>
      <c r="E106" s="280">
        <f t="shared" si="3"/>
        <v>5.4905457611083008E-3</v>
      </c>
      <c r="I106" s="2">
        <v>42248</v>
      </c>
      <c r="J106">
        <f t="shared" si="4"/>
        <v>18.797922999999997</v>
      </c>
    </row>
    <row r="107" spans="1:10">
      <c r="A107" s="2">
        <v>42614</v>
      </c>
      <c r="B107">
        <v>18.8</v>
      </c>
      <c r="C107">
        <v>-13.4</v>
      </c>
      <c r="D107" s="44">
        <v>20.24917099999999</v>
      </c>
      <c r="E107" s="280">
        <f t="shared" si="3"/>
        <v>-2.5967565268016468E-2</v>
      </c>
      <c r="I107" s="2">
        <v>42217</v>
      </c>
      <c r="J107">
        <f t="shared" si="4"/>
        <v>18.465220000000002</v>
      </c>
    </row>
    <row r="108" spans="1:10">
      <c r="A108" s="2">
        <v>42583</v>
      </c>
      <c r="B108">
        <v>23.7</v>
      </c>
      <c r="C108">
        <v>6.7</v>
      </c>
      <c r="D108" s="44">
        <v>20.789011000000002</v>
      </c>
      <c r="E108" s="280">
        <f t="shared" si="3"/>
        <v>8.2076012923902431E-2</v>
      </c>
      <c r="I108" s="2">
        <v>42186</v>
      </c>
      <c r="J108">
        <f t="shared" si="4"/>
        <v>22.086160000000007</v>
      </c>
    </row>
    <row r="109" spans="1:10">
      <c r="A109" s="2">
        <v>42552</v>
      </c>
      <c r="B109">
        <v>19.3</v>
      </c>
      <c r="C109">
        <v>28.8</v>
      </c>
      <c r="D109" s="44">
        <v>19.212153999999998</v>
      </c>
      <c r="E109" s="280">
        <f t="shared" si="3"/>
        <v>-4.7177762858571115E-2</v>
      </c>
      <c r="I109" s="2">
        <v>42156</v>
      </c>
      <c r="J109">
        <f t="shared" si="4"/>
        <v>20.519205999999997</v>
      </c>
    </row>
    <row r="110" spans="1:10">
      <c r="A110" s="2">
        <v>42522</v>
      </c>
      <c r="B110">
        <v>18.899999999999999</v>
      </c>
      <c r="C110">
        <v>-22.8</v>
      </c>
      <c r="D110" s="44">
        <v>20.163419000000005</v>
      </c>
      <c r="E110" s="280">
        <f t="shared" si="3"/>
        <v>-5.811087116837943E-2</v>
      </c>
      <c r="I110" s="2">
        <v>42125</v>
      </c>
      <c r="J110">
        <f t="shared" si="4"/>
        <v>21.642493000000002</v>
      </c>
    </row>
    <row r="111" spans="1:10">
      <c r="A111" s="2">
        <v>42491</v>
      </c>
      <c r="B111">
        <v>24.1</v>
      </c>
      <c r="C111">
        <v>2.2000000000000002</v>
      </c>
      <c r="D111" s="44">
        <v>21.407423000000009</v>
      </c>
      <c r="E111" s="280">
        <f t="shared" si="3"/>
        <v>-7.903957517662541E-2</v>
      </c>
      <c r="I111" s="2">
        <v>42095</v>
      </c>
      <c r="J111">
        <f t="shared" si="4"/>
        <v>20.928860999999998</v>
      </c>
    </row>
    <row r="112" spans="1:10">
      <c r="A112" s="2">
        <v>42461</v>
      </c>
      <c r="B112">
        <v>20.5</v>
      </c>
      <c r="C112">
        <v>7.3</v>
      </c>
      <c r="D112" s="44">
        <v>23.244672000000008</v>
      </c>
      <c r="E112" s="280">
        <f t="shared" si="3"/>
        <v>2.533642272211134E-2</v>
      </c>
      <c r="I112" s="2">
        <v>42064</v>
      </c>
      <c r="J112">
        <f t="shared" si="4"/>
        <v>19.085741999999996</v>
      </c>
    </row>
    <row r="113" spans="1:10">
      <c r="A113" s="2">
        <v>42430</v>
      </c>
      <c r="B113">
        <v>25.2</v>
      </c>
      <c r="C113">
        <v>18.100000000000001</v>
      </c>
      <c r="D113" s="44">
        <v>22.670287999999999</v>
      </c>
      <c r="E113" s="280">
        <f t="shared" si="3"/>
        <v>0.20029865719683526</v>
      </c>
      <c r="I113" s="2">
        <v>42036</v>
      </c>
      <c r="J113">
        <f t="shared" si="4"/>
        <v>20.462437999999992</v>
      </c>
    </row>
    <row r="114" spans="1:10">
      <c r="A114" s="2">
        <v>42401</v>
      </c>
      <c r="B114">
        <v>25.5</v>
      </c>
      <c r="C114">
        <v>10.3</v>
      </c>
      <c r="D114" s="44">
        <v>18.887205999999992</v>
      </c>
      <c r="E114" s="280">
        <f t="shared" si="3"/>
        <v>-3.6149781108823498E-2</v>
      </c>
      <c r="I114" s="2">
        <v>42005</v>
      </c>
      <c r="J114">
        <f t="shared" si="4"/>
        <v>20.572409999999991</v>
      </c>
    </row>
    <row r="115" spans="1:10">
      <c r="A115" s="2">
        <v>42370</v>
      </c>
      <c r="B115">
        <v>19.100000000000001</v>
      </c>
      <c r="C115">
        <v>-0.4</v>
      </c>
      <c r="D115" s="44">
        <v>19.595581999999993</v>
      </c>
      <c r="E115" s="280">
        <f t="shared" si="3"/>
        <v>-2.2526710615992762E-2</v>
      </c>
      <c r="I115" s="2">
        <v>41974</v>
      </c>
      <c r="J115">
        <f t="shared" si="4"/>
        <v>21.521659</v>
      </c>
    </row>
    <row r="116" spans="1:10">
      <c r="A116" s="2">
        <v>42339</v>
      </c>
      <c r="B116">
        <v>13.5</v>
      </c>
      <c r="C116">
        <v>-14.2</v>
      </c>
      <c r="D116" s="44">
        <v>20.047179</v>
      </c>
      <c r="E116" s="280">
        <f t="shared" si="3"/>
        <v>2.844330615176216E-2</v>
      </c>
      <c r="I116" s="2">
        <v>41944</v>
      </c>
      <c r="J116">
        <f t="shared" si="4"/>
        <v>17.597744000000006</v>
      </c>
    </row>
    <row r="117" spans="1:10">
      <c r="A117" s="2">
        <v>42309</v>
      </c>
      <c r="B117">
        <v>18.399999999999999</v>
      </c>
      <c r="C117">
        <v>-0.4</v>
      </c>
      <c r="D117" s="44">
        <v>19.492740999999995</v>
      </c>
      <c r="E117" s="280">
        <f t="shared" si="3"/>
        <v>-4.4642822135057103E-2</v>
      </c>
      <c r="I117" s="2">
        <v>41913</v>
      </c>
      <c r="J117">
        <f t="shared" si="4"/>
        <v>20.383571000000003</v>
      </c>
    </row>
    <row r="118" spans="1:10">
      <c r="A118" s="2">
        <v>42278</v>
      </c>
      <c r="B118">
        <v>20.5</v>
      </c>
      <c r="C118">
        <v>17.899999999999999</v>
      </c>
      <c r="D118" s="44">
        <v>20.403616</v>
      </c>
      <c r="E118" s="280">
        <f t="shared" si="3"/>
        <v>8.5418639069859026E-2</v>
      </c>
      <c r="I118" s="2">
        <v>41883</v>
      </c>
      <c r="J118">
        <f t="shared" si="4"/>
        <v>18.159852000000001</v>
      </c>
    </row>
    <row r="119" spans="1:10">
      <c r="A119" s="2">
        <v>42248</v>
      </c>
      <c r="B119">
        <v>21.7</v>
      </c>
      <c r="C119">
        <v>1.1000000000000001</v>
      </c>
      <c r="D119" s="44">
        <v>18.797922999999997</v>
      </c>
      <c r="E119" s="280">
        <f t="shared" si="3"/>
        <v>1.8017819446505046E-2</v>
      </c>
      <c r="I119" s="2">
        <v>41852</v>
      </c>
      <c r="J119">
        <f t="shared" si="4"/>
        <v>17.099638999999996</v>
      </c>
    </row>
    <row r="120" spans="1:10">
      <c r="A120" s="2">
        <v>42217</v>
      </c>
      <c r="B120">
        <v>22.3</v>
      </c>
      <c r="C120">
        <v>3.1</v>
      </c>
      <c r="D120" s="44">
        <v>18.465220000000002</v>
      </c>
      <c r="E120" s="280">
        <f t="shared" si="3"/>
        <v>-0.16394610923764041</v>
      </c>
      <c r="I120" s="2">
        <v>41821</v>
      </c>
      <c r="J120">
        <f t="shared" si="4"/>
        <v>20.846899000000008</v>
      </c>
    </row>
    <row r="121" spans="1:10">
      <c r="A121" s="2">
        <v>42186</v>
      </c>
      <c r="B121">
        <v>15</v>
      </c>
      <c r="C121">
        <v>11</v>
      </c>
      <c r="D121" s="44">
        <v>22.086160000000007</v>
      </c>
      <c r="E121" s="280">
        <f t="shared" si="3"/>
        <v>7.6365235574905377E-2</v>
      </c>
      <c r="I121" s="2">
        <v>41791</v>
      </c>
      <c r="J121">
        <f t="shared" si="4"/>
        <v>15.746115000000003</v>
      </c>
    </row>
    <row r="122" spans="1:10">
      <c r="A122" s="2">
        <v>42156</v>
      </c>
      <c r="B122">
        <v>24.4</v>
      </c>
      <c r="C122">
        <v>6</v>
      </c>
      <c r="D122" s="44">
        <v>20.519205999999997</v>
      </c>
      <c r="E122" s="280">
        <f t="shared" si="3"/>
        <v>-5.1901922759083452E-2</v>
      </c>
      <c r="I122" s="2">
        <v>41760</v>
      </c>
      <c r="J122">
        <f t="shared" si="4"/>
        <v>17.120101000000005</v>
      </c>
    </row>
    <row r="123" spans="1:10">
      <c r="A123" s="2">
        <v>42125</v>
      </c>
      <c r="B123">
        <v>23.6</v>
      </c>
      <c r="C123">
        <v>46.7</v>
      </c>
      <c r="D123" s="44">
        <v>21.642493000000002</v>
      </c>
      <c r="E123" s="280">
        <f t="shared" si="3"/>
        <v>3.4097985552104637E-2</v>
      </c>
      <c r="I123" s="2">
        <v>41730</v>
      </c>
      <c r="J123">
        <f t="shared" si="4"/>
        <v>17.054533000000006</v>
      </c>
    </row>
    <row r="124" spans="1:10">
      <c r="A124" s="2">
        <v>42095</v>
      </c>
      <c r="B124">
        <v>19.100000000000001</v>
      </c>
      <c r="C124">
        <v>9.5</v>
      </c>
      <c r="D124" s="44">
        <v>20.928860999999998</v>
      </c>
      <c r="E124" s="280">
        <f t="shared" si="3"/>
        <v>9.6570466057856352E-2</v>
      </c>
      <c r="I124" s="2">
        <v>41699</v>
      </c>
      <c r="J124">
        <f t="shared" si="4"/>
        <v>14.90494600000001</v>
      </c>
    </row>
    <row r="125" spans="1:10">
      <c r="A125" s="2">
        <v>42064</v>
      </c>
      <c r="B125">
        <v>21.3</v>
      </c>
      <c r="C125">
        <v>23</v>
      </c>
      <c r="D125" s="44">
        <v>19.085741999999996</v>
      </c>
      <c r="E125" s="280">
        <f t="shared" si="3"/>
        <v>-6.7279177583824401E-2</v>
      </c>
      <c r="I125" s="2">
        <v>41671</v>
      </c>
      <c r="J125">
        <f t="shared" si="4"/>
        <v>16.815361999999993</v>
      </c>
    </row>
    <row r="126" spans="1:10">
      <c r="A126" s="2">
        <v>42036</v>
      </c>
      <c r="B126">
        <v>23.1</v>
      </c>
      <c r="C126">
        <v>39.5</v>
      </c>
      <c r="D126" s="44">
        <v>20.462437999999992</v>
      </c>
      <c r="E126" s="280">
        <f t="shared" si="3"/>
        <v>-5.3456060811543082E-3</v>
      </c>
      <c r="I126" s="2">
        <v>41640</v>
      </c>
      <c r="J126">
        <f t="shared" si="4"/>
        <v>18.178975000000008</v>
      </c>
    </row>
    <row r="127" spans="1:10">
      <c r="A127" s="2">
        <v>42005</v>
      </c>
      <c r="B127">
        <v>19.2</v>
      </c>
      <c r="C127">
        <v>20</v>
      </c>
      <c r="D127" s="44">
        <v>20.572409999999991</v>
      </c>
      <c r="E127" s="280">
        <f t="shared" si="3"/>
        <v>-4.4106683411348935E-2</v>
      </c>
      <c r="I127" s="2">
        <v>41609</v>
      </c>
      <c r="J127">
        <f t="shared" si="4"/>
        <v>17.632996000000006</v>
      </c>
    </row>
    <row r="128" spans="1:10">
      <c r="A128" s="2">
        <v>41974</v>
      </c>
      <c r="B128">
        <v>15.7</v>
      </c>
      <c r="C128">
        <v>6.9</v>
      </c>
      <c r="D128" s="44">
        <v>21.521659</v>
      </c>
      <c r="E128" s="280">
        <f t="shared" si="3"/>
        <v>0.22297829767270128</v>
      </c>
      <c r="I128" s="2">
        <v>41579</v>
      </c>
      <c r="J128">
        <f t="shared" si="4"/>
        <v>17.669188999999989</v>
      </c>
    </row>
    <row r="129" spans="1:10">
      <c r="A129" s="2">
        <v>41944</v>
      </c>
      <c r="B129">
        <v>17.399999999999999</v>
      </c>
      <c r="C129">
        <v>-3.2</v>
      </c>
      <c r="D129" s="44">
        <v>17.597744000000006</v>
      </c>
      <c r="E129" s="280">
        <f t="shared" si="3"/>
        <v>-0.13667021347731456</v>
      </c>
      <c r="I129" s="2">
        <v>41548</v>
      </c>
      <c r="J129">
        <f t="shared" si="4"/>
        <v>17.021394999999998</v>
      </c>
    </row>
    <row r="130" spans="1:10">
      <c r="A130" s="2">
        <v>41913</v>
      </c>
      <c r="B130">
        <v>21.5</v>
      </c>
      <c r="C130">
        <v>19.7</v>
      </c>
      <c r="D130" s="44">
        <v>20.383571000000003</v>
      </c>
      <c r="E130" s="280">
        <f t="shared" si="3"/>
        <v>0.12245248474491977</v>
      </c>
      <c r="I130" s="2">
        <v>41518</v>
      </c>
      <c r="J130">
        <f t="shared" si="4"/>
        <v>18.40365700000001</v>
      </c>
    </row>
    <row r="131" spans="1:10">
      <c r="A131" s="2">
        <v>41883</v>
      </c>
      <c r="B131">
        <v>21.6</v>
      </c>
      <c r="C131">
        <v>6.4</v>
      </c>
      <c r="D131" s="44">
        <v>18.159852000000001</v>
      </c>
      <c r="E131" s="280">
        <f t="shared" si="3"/>
        <v>6.2002069166489759E-2</v>
      </c>
      <c r="I131" s="2">
        <v>41487</v>
      </c>
      <c r="J131">
        <f t="shared" si="4"/>
        <v>15.808577</v>
      </c>
    </row>
    <row r="132" spans="1:10">
      <c r="A132" s="2">
        <v>41852</v>
      </c>
      <c r="B132">
        <v>13.5</v>
      </c>
      <c r="C132">
        <v>2</v>
      </c>
      <c r="D132" s="44">
        <v>17.099638999999996</v>
      </c>
      <c r="E132" s="280">
        <f t="shared" si="3"/>
        <v>-0.17975143449392694</v>
      </c>
      <c r="I132" s="2">
        <v>41456</v>
      </c>
      <c r="J132">
        <f t="shared" si="4"/>
        <v>14.341582000000002</v>
      </c>
    </row>
    <row r="133" spans="1:10">
      <c r="A133" s="2">
        <v>41821</v>
      </c>
      <c r="B133">
        <v>23.1</v>
      </c>
      <c r="C133">
        <v>40.700000000000003</v>
      </c>
      <c r="D133" s="44">
        <v>20.846899000000008</v>
      </c>
      <c r="E133" s="280">
        <f t="shared" si="3"/>
        <v>0.32393920659159448</v>
      </c>
      <c r="I133" s="2">
        <v>41426</v>
      </c>
      <c r="J133">
        <f t="shared" si="4"/>
        <v>15.668277000000003</v>
      </c>
    </row>
    <row r="134" spans="1:10">
      <c r="A134" s="2">
        <v>41791</v>
      </c>
      <c r="B134">
        <v>16.100000000000001</v>
      </c>
      <c r="C134">
        <v>-5.7</v>
      </c>
      <c r="D134" s="44">
        <v>15.746115000000003</v>
      </c>
      <c r="E134" s="280">
        <f t="shared" si="3"/>
        <v>-8.0255718117550945E-2</v>
      </c>
      <c r="I134" s="2">
        <v>41395</v>
      </c>
      <c r="J134">
        <f t="shared" si="4"/>
        <v>14.231610000000003</v>
      </c>
    </row>
    <row r="135" spans="1:10">
      <c r="A135" s="2">
        <v>41760</v>
      </c>
      <c r="B135">
        <v>17.399999999999999</v>
      </c>
      <c r="C135">
        <v>26.2</v>
      </c>
      <c r="D135" s="44">
        <v>17.120101000000005</v>
      </c>
      <c r="E135" s="280">
        <f t="shared" si="3"/>
        <v>3.8446083513397067E-3</v>
      </c>
      <c r="I135" s="2">
        <v>41365</v>
      </c>
      <c r="J135">
        <f t="shared" si="4"/>
        <v>16.648615000000007</v>
      </c>
    </row>
    <row r="136" spans="1:10">
      <c r="A136" s="2">
        <v>41730</v>
      </c>
      <c r="B136">
        <v>17.3</v>
      </c>
      <c r="C136">
        <v>-4.0999999999999996</v>
      </c>
      <c r="D136" s="44">
        <v>17.054533000000006</v>
      </c>
      <c r="E136" s="280">
        <f t="shared" si="3"/>
        <v>0.14421971069200756</v>
      </c>
      <c r="I136" s="2">
        <v>41334</v>
      </c>
      <c r="J136">
        <f t="shared" si="4"/>
        <v>17.943641999999997</v>
      </c>
    </row>
    <row r="137" spans="1:10">
      <c r="A137" s="2">
        <v>41699</v>
      </c>
      <c r="B137">
        <v>16.5</v>
      </c>
      <c r="C137">
        <v>-11.9</v>
      </c>
      <c r="D137" s="44">
        <v>14.90494600000001</v>
      </c>
      <c r="E137" s="280">
        <f t="shared" si="3"/>
        <v>-0.11361135133457045</v>
      </c>
      <c r="I137" s="2">
        <v>41306</v>
      </c>
      <c r="J137">
        <f t="shared" si="4"/>
        <v>17.987413000000004</v>
      </c>
    </row>
    <row r="138" spans="1:10">
      <c r="A138" s="2">
        <v>41671</v>
      </c>
      <c r="B138">
        <v>16</v>
      </c>
      <c r="C138">
        <v>-3.3</v>
      </c>
      <c r="D138" s="44">
        <v>16.815361999999993</v>
      </c>
      <c r="E138" s="280">
        <f t="shared" si="3"/>
        <v>-7.5010444758299877E-2</v>
      </c>
      <c r="I138" s="2">
        <v>41275</v>
      </c>
      <c r="J138">
        <f t="shared" si="4"/>
        <v>16.550810999999996</v>
      </c>
    </row>
    <row r="139" spans="1:10">
      <c r="A139" s="2">
        <v>41640</v>
      </c>
      <c r="B139">
        <v>14.7</v>
      </c>
      <c r="C139">
        <v>7.6</v>
      </c>
      <c r="D139" s="44">
        <v>18.178975000000008</v>
      </c>
      <c r="E139" s="280">
        <f t="shared" ref="E139:E202" si="5">D139/D140-1</f>
        <v>3.0963484594450197E-2</v>
      </c>
      <c r="I139" s="2">
        <v>41244</v>
      </c>
      <c r="J139">
        <f t="shared" si="4"/>
        <v>16.980641000000006</v>
      </c>
    </row>
    <row r="140" spans="1:10">
      <c r="A140" s="2">
        <v>41609</v>
      </c>
      <c r="B140">
        <v>13.8</v>
      </c>
      <c r="C140">
        <v>13</v>
      </c>
      <c r="D140" s="44">
        <v>17.632996000000006</v>
      </c>
      <c r="E140" s="280">
        <f t="shared" si="5"/>
        <v>-2.0483679245257846E-3</v>
      </c>
      <c r="I140" s="2">
        <v>41214</v>
      </c>
      <c r="J140">
        <f t="shared" si="4"/>
        <v>15.541438999999997</v>
      </c>
    </row>
    <row r="141" spans="1:10">
      <c r="A141" s="2">
        <v>41579</v>
      </c>
      <c r="B141">
        <v>18</v>
      </c>
      <c r="C141">
        <v>4.7</v>
      </c>
      <c r="D141" s="44">
        <v>17.669188999999989</v>
      </c>
      <c r="E141" s="280">
        <f t="shared" si="5"/>
        <v>3.8057632761591575E-2</v>
      </c>
      <c r="I141" s="2">
        <v>41183</v>
      </c>
      <c r="J141">
        <f t="shared" si="4"/>
        <v>15.462098999999995</v>
      </c>
    </row>
    <row r="142" spans="1:10">
      <c r="A142" s="2">
        <v>41548</v>
      </c>
      <c r="B142">
        <v>18</v>
      </c>
      <c r="C142">
        <v>10.3</v>
      </c>
      <c r="D142" s="44">
        <v>17.021394999999998</v>
      </c>
      <c r="E142" s="280">
        <f t="shared" si="5"/>
        <v>-7.5108007066204907E-2</v>
      </c>
      <c r="I142" s="2">
        <v>41153</v>
      </c>
      <c r="J142">
        <f t="shared" si="4"/>
        <v>16.548259999999999</v>
      </c>
    </row>
    <row r="143" spans="1:10">
      <c r="A143" s="2">
        <v>41518</v>
      </c>
      <c r="B143">
        <v>20.3</v>
      </c>
      <c r="C143">
        <v>19.100000000000001</v>
      </c>
      <c r="D143" s="44">
        <v>18.40365700000001</v>
      </c>
      <c r="E143" s="280">
        <f t="shared" si="5"/>
        <v>0.1641564575989356</v>
      </c>
      <c r="I143" s="2">
        <v>41122</v>
      </c>
      <c r="J143">
        <f t="shared" si="4"/>
        <v>18.697682999999998</v>
      </c>
    </row>
    <row r="144" spans="1:10">
      <c r="A144" s="2">
        <v>41487</v>
      </c>
      <c r="B144">
        <v>13.3</v>
      </c>
      <c r="C144">
        <v>-21.8</v>
      </c>
      <c r="D144" s="44">
        <v>15.808577</v>
      </c>
      <c r="E144" s="280">
        <f t="shared" si="5"/>
        <v>0.10228962188411272</v>
      </c>
      <c r="I144" s="2">
        <v>41091</v>
      </c>
      <c r="J144">
        <f t="shared" si="4"/>
        <v>16.396346000000008</v>
      </c>
    </row>
    <row r="145" spans="1:10">
      <c r="A145" s="2">
        <v>41456</v>
      </c>
      <c r="B145">
        <v>16.399999999999999</v>
      </c>
      <c r="C145">
        <v>-6.1</v>
      </c>
      <c r="D145" s="44">
        <v>14.341582000000002</v>
      </c>
      <c r="E145" s="280">
        <f t="shared" si="5"/>
        <v>-8.4673956172717668E-2</v>
      </c>
      <c r="I145" s="2">
        <v>41061</v>
      </c>
      <c r="J145">
        <f t="shared" si="4"/>
        <v>16.185029</v>
      </c>
    </row>
    <row r="146" spans="1:10">
      <c r="A146" s="2">
        <v>41426</v>
      </c>
      <c r="B146">
        <v>17.100000000000001</v>
      </c>
      <c r="C146">
        <v>-6.4</v>
      </c>
      <c r="D146" s="44">
        <v>15.668277000000003</v>
      </c>
      <c r="E146" s="280">
        <f t="shared" si="5"/>
        <v>0.10094901420148528</v>
      </c>
      <c r="I146" s="2">
        <v>41030</v>
      </c>
      <c r="J146">
        <f t="shared" si="4"/>
        <v>15.553861999999995</v>
      </c>
    </row>
    <row r="147" spans="1:10">
      <c r="A147" s="2">
        <v>41395</v>
      </c>
      <c r="B147">
        <v>13.8</v>
      </c>
      <c r="C147">
        <v>-13.6</v>
      </c>
      <c r="D147" s="44">
        <v>14.231610000000003</v>
      </c>
      <c r="E147" s="280">
        <f t="shared" si="5"/>
        <v>-0.14517754179551889</v>
      </c>
      <c r="I147" s="2">
        <v>41000</v>
      </c>
      <c r="J147">
        <f t="shared" ref="J147:J210" si="6">D160</f>
        <v>15.741050999999999</v>
      </c>
    </row>
    <row r="148" spans="1:10">
      <c r="A148" s="2">
        <v>41365</v>
      </c>
      <c r="B148">
        <v>18.100000000000001</v>
      </c>
      <c r="C148">
        <v>23.6</v>
      </c>
      <c r="D148" s="44">
        <v>16.648615000000007</v>
      </c>
      <c r="E148" s="280">
        <f t="shared" si="5"/>
        <v>-7.2171914709399099E-2</v>
      </c>
      <c r="I148" s="2">
        <v>40969</v>
      </c>
      <c r="J148">
        <f t="shared" si="6"/>
        <v>14.472689000000003</v>
      </c>
    </row>
    <row r="149" spans="1:10">
      <c r="A149" s="2">
        <v>41334</v>
      </c>
      <c r="B149">
        <v>18.8</v>
      </c>
      <c r="C149">
        <v>6.8</v>
      </c>
      <c r="D149" s="44">
        <v>17.943641999999997</v>
      </c>
      <c r="E149" s="280">
        <f t="shared" si="5"/>
        <v>-2.4334238614528436E-3</v>
      </c>
      <c r="I149" s="2">
        <v>40940</v>
      </c>
      <c r="J149">
        <f t="shared" si="6"/>
        <v>16.112784000000005</v>
      </c>
    </row>
    <row r="150" spans="1:10">
      <c r="A150" s="2">
        <v>41306</v>
      </c>
      <c r="B150">
        <v>16.5</v>
      </c>
      <c r="C150">
        <v>4.8</v>
      </c>
      <c r="D150" s="44">
        <v>17.987413000000004</v>
      </c>
      <c r="E150" s="280">
        <f t="shared" si="5"/>
        <v>8.6799492786184818E-2</v>
      </c>
      <c r="I150" s="2">
        <v>40909</v>
      </c>
      <c r="J150">
        <f t="shared" si="6"/>
        <v>17.065348</v>
      </c>
    </row>
    <row r="151" spans="1:10">
      <c r="A151" s="2">
        <v>41275</v>
      </c>
      <c r="B151">
        <v>13.7</v>
      </c>
      <c r="C151">
        <v>-1.4</v>
      </c>
      <c r="D151" s="44">
        <v>16.550810999999996</v>
      </c>
      <c r="E151" s="280">
        <f t="shared" si="5"/>
        <v>-2.5312943133301569E-2</v>
      </c>
      <c r="I151" s="2">
        <v>40878</v>
      </c>
      <c r="J151">
        <f t="shared" si="6"/>
        <v>12.758901999999992</v>
      </c>
    </row>
    <row r="152" spans="1:10">
      <c r="A152" s="2">
        <v>41244</v>
      </c>
      <c r="B152">
        <v>12.2</v>
      </c>
      <c r="C152">
        <v>-2.2999999999999998</v>
      </c>
      <c r="D152" s="44">
        <v>16.980641000000006</v>
      </c>
      <c r="E152" s="280">
        <f t="shared" si="5"/>
        <v>9.2604166190789039E-2</v>
      </c>
      <c r="I152" s="2">
        <v>40848</v>
      </c>
      <c r="J152">
        <f t="shared" si="6"/>
        <v>14.395094999999998</v>
      </c>
    </row>
    <row r="153" spans="1:10">
      <c r="A153" s="2">
        <v>41214</v>
      </c>
      <c r="B153">
        <v>17.2</v>
      </c>
      <c r="C153">
        <v>6.4</v>
      </c>
      <c r="D153" s="44">
        <v>15.541438999999997</v>
      </c>
      <c r="E153" s="280">
        <f t="shared" si="5"/>
        <v>5.131256758865721E-3</v>
      </c>
      <c r="I153" s="2">
        <v>40817</v>
      </c>
      <c r="J153">
        <f t="shared" si="6"/>
        <v>12.621382999999994</v>
      </c>
    </row>
    <row r="154" spans="1:10">
      <c r="A154" s="2">
        <v>41183</v>
      </c>
      <c r="B154">
        <v>16.3</v>
      </c>
      <c r="C154">
        <v>48.1</v>
      </c>
      <c r="D154" s="44">
        <v>15.462098999999995</v>
      </c>
      <c r="E154" s="280">
        <f t="shared" si="5"/>
        <v>-6.5635964143662462E-2</v>
      </c>
      <c r="I154" s="2">
        <v>40787</v>
      </c>
      <c r="J154">
        <f t="shared" si="6"/>
        <v>14.480280000000008</v>
      </c>
    </row>
    <row r="155" spans="1:10">
      <c r="A155" s="2">
        <v>41153</v>
      </c>
      <c r="B155">
        <v>17</v>
      </c>
      <c r="C155">
        <v>-1.6</v>
      </c>
      <c r="D155" s="44">
        <v>16.548259999999999</v>
      </c>
      <c r="E155" s="280">
        <f t="shared" si="5"/>
        <v>-0.11495664997636335</v>
      </c>
      <c r="I155" s="2">
        <v>40756</v>
      </c>
      <c r="J155">
        <f t="shared" si="6"/>
        <v>13.323840000000004</v>
      </c>
    </row>
    <row r="156" spans="1:10">
      <c r="A156" s="2">
        <v>41122</v>
      </c>
      <c r="B156">
        <v>17</v>
      </c>
      <c r="C156">
        <v>44.8</v>
      </c>
      <c r="D156" s="44">
        <v>18.697682999999998</v>
      </c>
      <c r="E156" s="280">
        <f t="shared" si="5"/>
        <v>0.14035669898646863</v>
      </c>
      <c r="I156" s="2">
        <v>40725</v>
      </c>
      <c r="J156">
        <f t="shared" si="6"/>
        <v>10.567478000000008</v>
      </c>
    </row>
    <row r="157" spans="1:10">
      <c r="A157" s="2">
        <v>41091</v>
      </c>
      <c r="B157">
        <v>17.5</v>
      </c>
      <c r="C157">
        <v>65.599999999999994</v>
      </c>
      <c r="D157" s="44">
        <v>16.396346000000008</v>
      </c>
      <c r="E157" s="280">
        <f t="shared" si="5"/>
        <v>1.3056325076711728E-2</v>
      </c>
      <c r="I157" s="2">
        <v>40695</v>
      </c>
      <c r="J157">
        <f t="shared" si="6"/>
        <v>11.815916000000001</v>
      </c>
    </row>
    <row r="158" spans="1:10">
      <c r="A158" s="2">
        <v>41061</v>
      </c>
      <c r="B158">
        <v>18.2</v>
      </c>
      <c r="C158">
        <v>41.3</v>
      </c>
      <c r="D158" s="44">
        <v>16.185029</v>
      </c>
      <c r="E158" s="280">
        <f t="shared" si="5"/>
        <v>4.0579439370106662E-2</v>
      </c>
      <c r="I158" s="2">
        <v>40664</v>
      </c>
      <c r="J158">
        <f t="shared" si="6"/>
        <v>12.138942</v>
      </c>
    </row>
    <row r="159" spans="1:10">
      <c r="A159" s="2">
        <v>41030</v>
      </c>
      <c r="B159">
        <v>16</v>
      </c>
      <c r="C159">
        <v>7.8</v>
      </c>
      <c r="D159" s="44">
        <v>15.553861999999995</v>
      </c>
      <c r="E159" s="280">
        <f t="shared" si="5"/>
        <v>-1.189177266498942E-2</v>
      </c>
      <c r="I159" s="2">
        <v>40634</v>
      </c>
      <c r="J159">
        <f t="shared" si="6"/>
        <v>11.941949999999991</v>
      </c>
    </row>
    <row r="160" spans="1:10">
      <c r="A160" s="2">
        <v>41000</v>
      </c>
      <c r="B160">
        <v>14.6</v>
      </c>
      <c r="C160">
        <v>35.1</v>
      </c>
      <c r="D160" s="44">
        <v>15.741050999999999</v>
      </c>
      <c r="E160" s="280">
        <f t="shared" si="5"/>
        <v>8.763830964653474E-2</v>
      </c>
      <c r="I160" s="2">
        <v>40603</v>
      </c>
      <c r="J160">
        <f t="shared" si="6"/>
        <v>15.000598999999994</v>
      </c>
    </row>
    <row r="161" spans="1:10">
      <c r="A161" s="2">
        <v>40969</v>
      </c>
      <c r="B161">
        <v>17.600000000000001</v>
      </c>
      <c r="C161">
        <v>-6.9</v>
      </c>
      <c r="D161" s="44">
        <v>14.472689000000003</v>
      </c>
      <c r="E161" s="280">
        <f t="shared" si="5"/>
        <v>-0.10178843085093192</v>
      </c>
      <c r="I161" s="2">
        <v>40575</v>
      </c>
      <c r="J161">
        <f t="shared" si="6"/>
        <v>13.142956999999996</v>
      </c>
    </row>
    <row r="162" spans="1:10">
      <c r="A162" s="2">
        <v>40940</v>
      </c>
      <c r="B162">
        <v>15.8</v>
      </c>
      <c r="C162">
        <v>30.4</v>
      </c>
      <c r="D162" s="44">
        <v>16.112784000000005</v>
      </c>
      <c r="E162" s="280">
        <f t="shared" si="5"/>
        <v>-5.5818609734767488E-2</v>
      </c>
      <c r="I162" s="2">
        <v>40544</v>
      </c>
      <c r="J162">
        <f t="shared" si="6"/>
        <v>13.887124</v>
      </c>
    </row>
    <row r="163" spans="1:10">
      <c r="A163" s="2">
        <v>40909</v>
      </c>
      <c r="B163">
        <v>13.9</v>
      </c>
      <c r="C163">
        <v>39.5</v>
      </c>
      <c r="D163" s="44">
        <v>17.065348</v>
      </c>
      <c r="E163" s="280">
        <f t="shared" si="5"/>
        <v>0.33752481208806295</v>
      </c>
      <c r="I163" s="2">
        <v>40513</v>
      </c>
      <c r="J163">
        <f t="shared" si="6"/>
        <v>12.884448000000006</v>
      </c>
    </row>
    <row r="164" spans="1:10">
      <c r="A164" s="2">
        <v>40878</v>
      </c>
      <c r="B164">
        <v>12.5</v>
      </c>
      <c r="C164">
        <v>-0.6</v>
      </c>
      <c r="D164" s="44">
        <v>12.758901999999992</v>
      </c>
      <c r="E164" s="280">
        <f t="shared" si="5"/>
        <v>-0.11366323042675341</v>
      </c>
      <c r="I164" s="2">
        <v>40483</v>
      </c>
      <c r="J164">
        <f t="shared" si="6"/>
        <v>12.164869999999993</v>
      </c>
    </row>
    <row r="165" spans="1:10">
      <c r="A165" s="2">
        <v>40848</v>
      </c>
      <c r="B165">
        <v>16.100000000000001</v>
      </c>
      <c r="C165">
        <v>16.100000000000001</v>
      </c>
      <c r="D165" s="44">
        <v>14.395094999999998</v>
      </c>
      <c r="E165" s="280">
        <f t="shared" si="5"/>
        <v>0.14053230141261097</v>
      </c>
      <c r="I165" s="2">
        <v>40452</v>
      </c>
      <c r="J165">
        <f t="shared" si="6"/>
        <v>14.833069999999992</v>
      </c>
    </row>
    <row r="166" spans="1:10">
      <c r="A166" s="2">
        <v>40817</v>
      </c>
      <c r="B166">
        <v>11</v>
      </c>
      <c r="C166">
        <v>-24.4</v>
      </c>
      <c r="D166" s="44">
        <v>12.621382999999994</v>
      </c>
      <c r="E166" s="280">
        <f t="shared" si="5"/>
        <v>-0.1283743822633272</v>
      </c>
      <c r="I166" s="2">
        <v>40422</v>
      </c>
      <c r="J166">
        <f t="shared" si="6"/>
        <v>13.872332</v>
      </c>
    </row>
    <row r="167" spans="1:10">
      <c r="A167" s="2">
        <v>40787</v>
      </c>
      <c r="B167">
        <v>17.3</v>
      </c>
      <c r="C167">
        <v>5.0999999999999996</v>
      </c>
      <c r="D167" s="44">
        <v>14.480280000000008</v>
      </c>
      <c r="E167" s="280">
        <f t="shared" si="5"/>
        <v>8.6794797896102338E-2</v>
      </c>
      <c r="I167" s="2">
        <v>40391</v>
      </c>
      <c r="J167">
        <f t="shared" si="6"/>
        <v>11.651691</v>
      </c>
    </row>
    <row r="168" spans="1:10">
      <c r="A168" s="2">
        <v>40756</v>
      </c>
      <c r="B168">
        <v>11.7</v>
      </c>
      <c r="C168">
        <v>24.1</v>
      </c>
      <c r="D168" s="44">
        <v>13.323840000000004</v>
      </c>
      <c r="E168" s="280">
        <f t="shared" si="5"/>
        <v>0.26083442047383421</v>
      </c>
      <c r="I168" s="2">
        <v>40360</v>
      </c>
      <c r="J168">
        <f t="shared" si="6"/>
        <v>12.076277000000005</v>
      </c>
    </row>
    <row r="169" spans="1:10">
      <c r="A169" s="2">
        <v>40725</v>
      </c>
      <c r="B169">
        <v>10.6</v>
      </c>
      <c r="C169">
        <v>-18.7</v>
      </c>
      <c r="D169" s="44">
        <v>10.567478000000008</v>
      </c>
      <c r="E169" s="280">
        <f t="shared" si="5"/>
        <v>-0.10565731848466031</v>
      </c>
      <c r="I169" s="2">
        <v>40330</v>
      </c>
      <c r="J169">
        <f t="shared" si="6"/>
        <v>10.843626999999998</v>
      </c>
    </row>
    <row r="170" spans="1:10">
      <c r="A170" s="2">
        <v>40695</v>
      </c>
      <c r="B170">
        <v>12.9</v>
      </c>
      <c r="C170">
        <v>-8.6</v>
      </c>
      <c r="D170" s="44">
        <v>11.815916000000001</v>
      </c>
      <c r="E170" s="280">
        <f t="shared" si="5"/>
        <v>-2.6610721099087464E-2</v>
      </c>
      <c r="I170" s="2">
        <v>40299</v>
      </c>
      <c r="J170">
        <f t="shared" si="6"/>
        <v>10.674132999999998</v>
      </c>
    </row>
    <row r="171" spans="1:10">
      <c r="A171" s="2">
        <v>40664</v>
      </c>
      <c r="B171">
        <v>14.8</v>
      </c>
      <c r="C171">
        <v>46.3</v>
      </c>
      <c r="D171" s="44">
        <v>12.138942</v>
      </c>
      <c r="E171" s="280">
        <f t="shared" si="5"/>
        <v>1.6495798424881025E-2</v>
      </c>
      <c r="I171" s="2">
        <v>40269</v>
      </c>
      <c r="J171">
        <f t="shared" si="6"/>
        <v>13.191224999999996</v>
      </c>
    </row>
    <row r="172" spans="1:10">
      <c r="A172" s="2">
        <v>40634</v>
      </c>
      <c r="B172">
        <v>10.8</v>
      </c>
      <c r="C172">
        <v>-16.600000000000001</v>
      </c>
      <c r="D172" s="44">
        <v>11.941949999999991</v>
      </c>
      <c r="E172" s="280">
        <f t="shared" si="5"/>
        <v>-0.20390179085515214</v>
      </c>
      <c r="I172" s="2">
        <v>40238</v>
      </c>
      <c r="J172">
        <f t="shared" si="6"/>
        <v>12.451450999999992</v>
      </c>
    </row>
    <row r="173" spans="1:10">
      <c r="A173" s="2">
        <v>40603</v>
      </c>
      <c r="B173">
        <v>18.899999999999999</v>
      </c>
      <c r="C173">
        <v>16.3</v>
      </c>
      <c r="D173" s="44">
        <v>15.000598999999994</v>
      </c>
      <c r="E173" s="280">
        <f t="shared" si="5"/>
        <v>0.14134125220070337</v>
      </c>
      <c r="I173" s="2">
        <v>40210</v>
      </c>
      <c r="J173">
        <f t="shared" si="6"/>
        <v>14.541842000000003</v>
      </c>
    </row>
    <row r="174" spans="1:10">
      <c r="A174" s="2">
        <v>40575</v>
      </c>
      <c r="B174">
        <v>12.1</v>
      </c>
      <c r="C174">
        <v>-8.5</v>
      </c>
      <c r="D174" s="44">
        <v>13.142956999999996</v>
      </c>
      <c r="E174" s="280">
        <f t="shared" si="5"/>
        <v>-5.3586833386092381E-2</v>
      </c>
      <c r="I174" s="2">
        <v>40179</v>
      </c>
      <c r="J174">
        <f t="shared" si="6"/>
        <v>12.359571000000003</v>
      </c>
    </row>
    <row r="175" spans="1:10">
      <c r="A175" s="2">
        <v>40544</v>
      </c>
      <c r="B175">
        <v>9.9</v>
      </c>
      <c r="C175">
        <v>19.899999999999999</v>
      </c>
      <c r="D175" s="44">
        <v>13.887124</v>
      </c>
      <c r="E175" s="280">
        <f t="shared" si="5"/>
        <v>7.7820640822175102E-2</v>
      </c>
      <c r="I175" s="2">
        <v>40148</v>
      </c>
      <c r="J175">
        <f t="shared" si="6"/>
        <v>13.840920000000004</v>
      </c>
    </row>
    <row r="176" spans="1:10">
      <c r="A176" s="2">
        <v>40513</v>
      </c>
      <c r="B176">
        <v>12.6</v>
      </c>
      <c r="C176">
        <v>0.8</v>
      </c>
      <c r="D176" s="44">
        <v>12.884448000000006</v>
      </c>
      <c r="E176" s="280">
        <f t="shared" si="5"/>
        <v>5.9152132328583296E-2</v>
      </c>
      <c r="I176" s="2">
        <v>40118</v>
      </c>
      <c r="J176">
        <f t="shared" si="6"/>
        <v>14.507372000000004</v>
      </c>
    </row>
    <row r="177" spans="1:10">
      <c r="A177" s="2">
        <v>40483</v>
      </c>
      <c r="B177">
        <v>13.9</v>
      </c>
      <c r="C177">
        <v>-13</v>
      </c>
      <c r="D177" s="44">
        <v>12.164869999999993</v>
      </c>
      <c r="E177" s="280">
        <f t="shared" si="5"/>
        <v>-0.17988184509342975</v>
      </c>
      <c r="I177" s="2">
        <v>40087</v>
      </c>
      <c r="J177">
        <f t="shared" si="6"/>
        <v>11.863109999999999</v>
      </c>
    </row>
    <row r="178" spans="1:10">
      <c r="A178" s="2">
        <v>40452</v>
      </c>
      <c r="B178">
        <v>14.5</v>
      </c>
      <c r="C178">
        <v>16.5</v>
      </c>
      <c r="D178" s="44">
        <v>14.833069999999992</v>
      </c>
      <c r="E178" s="280">
        <f t="shared" si="5"/>
        <v>6.9255695437507647E-2</v>
      </c>
      <c r="I178" s="2">
        <v>40057</v>
      </c>
      <c r="J178">
        <f t="shared" si="6"/>
        <v>9.4548730000000063</v>
      </c>
    </row>
    <row r="179" spans="1:10">
      <c r="A179" s="2">
        <v>40422</v>
      </c>
      <c r="B179">
        <v>16.5</v>
      </c>
      <c r="C179">
        <v>43.2</v>
      </c>
      <c r="D179" s="44">
        <v>13.872332</v>
      </c>
      <c r="E179" s="280">
        <f t="shared" si="5"/>
        <v>0.19058529787650569</v>
      </c>
      <c r="I179" s="2">
        <v>40026</v>
      </c>
      <c r="J179">
        <f t="shared" si="6"/>
        <v>11.694600999999999</v>
      </c>
    </row>
    <row r="180" spans="1:10">
      <c r="A180" s="2">
        <v>40391</v>
      </c>
      <c r="B180">
        <v>9.5</v>
      </c>
      <c r="C180">
        <v>5</v>
      </c>
      <c r="D180" s="44">
        <v>11.651691</v>
      </c>
      <c r="E180" s="280">
        <f t="shared" si="5"/>
        <v>-3.515868342536399E-2</v>
      </c>
      <c r="I180" s="2">
        <v>39995</v>
      </c>
      <c r="J180">
        <f t="shared" si="6"/>
        <v>13.923801000000005</v>
      </c>
    </row>
    <row r="181" spans="1:10">
      <c r="A181" s="2">
        <v>40360</v>
      </c>
      <c r="B181">
        <v>13</v>
      </c>
      <c r="C181">
        <v>-16.899999999999999</v>
      </c>
      <c r="D181" s="44">
        <v>12.076277000000005</v>
      </c>
      <c r="E181" s="280">
        <f t="shared" si="5"/>
        <v>0.11367506462551757</v>
      </c>
      <c r="I181" s="2">
        <v>39965</v>
      </c>
      <c r="J181">
        <f t="shared" si="6"/>
        <v>11.834068000000002</v>
      </c>
    </row>
    <row r="182" spans="1:10">
      <c r="A182" s="2">
        <v>40330</v>
      </c>
      <c r="B182">
        <v>14.1</v>
      </c>
      <c r="C182">
        <v>2.8</v>
      </c>
      <c r="D182" s="44">
        <v>10.843626999999998</v>
      </c>
      <c r="E182" s="280">
        <f t="shared" si="5"/>
        <v>1.5878947732804072E-2</v>
      </c>
      <c r="I182" s="2">
        <v>39934</v>
      </c>
      <c r="J182">
        <f t="shared" si="6"/>
        <v>10.779430999999995</v>
      </c>
    </row>
    <row r="183" spans="1:10">
      <c r="A183" s="2">
        <v>40299</v>
      </c>
      <c r="B183">
        <v>10.1</v>
      </c>
      <c r="C183">
        <v>-1.8</v>
      </c>
      <c r="D183" s="44">
        <v>10.674132999999998</v>
      </c>
      <c r="E183" s="280">
        <f t="shared" si="5"/>
        <v>-0.19081563691014281</v>
      </c>
      <c r="I183" s="2">
        <v>39904</v>
      </c>
      <c r="J183">
        <f t="shared" si="6"/>
        <v>10.309309000000006</v>
      </c>
    </row>
    <row r="184" spans="1:10">
      <c r="A184" s="2">
        <v>40269</v>
      </c>
      <c r="B184">
        <v>13</v>
      </c>
      <c r="C184">
        <v>29.2</v>
      </c>
      <c r="D184" s="44">
        <v>13.191224999999996</v>
      </c>
      <c r="E184" s="280">
        <f t="shared" si="5"/>
        <v>5.9412674073086258E-2</v>
      </c>
      <c r="I184" s="2">
        <v>39873</v>
      </c>
      <c r="J184">
        <f t="shared" si="6"/>
        <v>9.188011000000003</v>
      </c>
    </row>
    <row r="185" spans="1:10">
      <c r="A185" s="2">
        <v>40238</v>
      </c>
      <c r="B185">
        <v>16.3</v>
      </c>
      <c r="C185">
        <v>42.4</v>
      </c>
      <c r="D185" s="44">
        <v>12.451450999999992</v>
      </c>
      <c r="E185" s="280">
        <f t="shared" si="5"/>
        <v>-0.14375008338008421</v>
      </c>
      <c r="I185" s="2">
        <v>39845</v>
      </c>
      <c r="J185">
        <f t="shared" si="6"/>
        <v>9.9907019999999918</v>
      </c>
    </row>
    <row r="186" spans="1:10">
      <c r="A186" s="2">
        <v>40210</v>
      </c>
      <c r="B186">
        <v>13.2</v>
      </c>
      <c r="C186">
        <v>50.7</v>
      </c>
      <c r="D186" s="44">
        <v>14.541842000000003</v>
      </c>
      <c r="E186" s="280">
        <f t="shared" si="5"/>
        <v>0.17656527075252049</v>
      </c>
      <c r="I186" s="2">
        <v>39814</v>
      </c>
      <c r="J186">
        <f t="shared" si="6"/>
        <v>10.576094999999995</v>
      </c>
    </row>
    <row r="187" spans="1:10">
      <c r="A187" s="2">
        <v>40179</v>
      </c>
      <c r="B187">
        <v>8.3000000000000007</v>
      </c>
      <c r="C187">
        <v>11.9</v>
      </c>
      <c r="D187" s="44">
        <v>12.359571000000003</v>
      </c>
      <c r="E187" s="280">
        <f t="shared" si="5"/>
        <v>-0.10702677278678019</v>
      </c>
      <c r="I187" s="2">
        <v>39783</v>
      </c>
      <c r="J187">
        <f t="shared" si="6"/>
        <v>9.3013830000000013</v>
      </c>
    </row>
    <row r="188" spans="1:10">
      <c r="A188" s="2">
        <v>40148</v>
      </c>
      <c r="B188">
        <v>12.5</v>
      </c>
      <c r="C188">
        <v>70</v>
      </c>
      <c r="D188" s="44">
        <v>13.840920000000004</v>
      </c>
      <c r="E188" s="280">
        <f t="shared" si="5"/>
        <v>-4.593885095108885E-2</v>
      </c>
      <c r="I188" s="2">
        <v>39753</v>
      </c>
      <c r="J188">
        <f t="shared" si="6"/>
        <v>9.3936669999999935</v>
      </c>
    </row>
    <row r="189" spans="1:10">
      <c r="A189" s="2">
        <v>40118</v>
      </c>
      <c r="B189">
        <v>16</v>
      </c>
      <c r="C189">
        <v>60.2</v>
      </c>
      <c r="D189" s="44">
        <v>14.507372000000004</v>
      </c>
      <c r="E189" s="280">
        <f t="shared" si="5"/>
        <v>0.2228978741662182</v>
      </c>
      <c r="I189" s="2">
        <v>39722</v>
      </c>
      <c r="J189">
        <f t="shared" si="6"/>
        <v>15.911871000000005</v>
      </c>
    </row>
    <row r="190" spans="1:10">
      <c r="A190" s="2">
        <v>40087</v>
      </c>
      <c r="B190">
        <v>12.5</v>
      </c>
      <c r="C190">
        <v>-25.2</v>
      </c>
      <c r="D190" s="44">
        <v>11.863109999999999</v>
      </c>
      <c r="E190" s="280">
        <f t="shared" si="5"/>
        <v>0.25470855081818566</v>
      </c>
      <c r="I190" s="2">
        <v>39692</v>
      </c>
      <c r="J190">
        <f t="shared" si="6"/>
        <v>12.856673000000001</v>
      </c>
    </row>
    <row r="191" spans="1:10">
      <c r="A191" s="2">
        <v>40057</v>
      </c>
      <c r="B191">
        <v>11.5</v>
      </c>
      <c r="C191">
        <v>-24.6</v>
      </c>
      <c r="D191" s="44">
        <v>9.4548730000000063</v>
      </c>
      <c r="E191" s="280">
        <f t="shared" si="5"/>
        <v>-0.19151812019922632</v>
      </c>
      <c r="I191" s="2">
        <v>39661</v>
      </c>
      <c r="J191">
        <f t="shared" si="6"/>
        <v>14.432662999999991</v>
      </c>
    </row>
    <row r="192" spans="1:10">
      <c r="A192" s="2">
        <v>40026</v>
      </c>
      <c r="B192">
        <v>9</v>
      </c>
      <c r="C192">
        <v>-16.7</v>
      </c>
      <c r="D192" s="44">
        <v>11.694600999999999</v>
      </c>
      <c r="E192" s="280">
        <f t="shared" si="5"/>
        <v>-0.1600999612103049</v>
      </c>
      <c r="I192" s="2">
        <v>39630</v>
      </c>
      <c r="J192">
        <f t="shared" si="6"/>
        <v>12.222206</v>
      </c>
    </row>
    <row r="193" spans="1:10">
      <c r="A193" s="2">
        <v>39995</v>
      </c>
      <c r="B193">
        <v>15.6</v>
      </c>
      <c r="C193">
        <v>10.3</v>
      </c>
      <c r="D193" s="44">
        <v>13.923801000000005</v>
      </c>
      <c r="E193" s="280">
        <f t="shared" si="5"/>
        <v>0.17658619166291789</v>
      </c>
      <c r="I193" s="2">
        <v>39600</v>
      </c>
      <c r="J193">
        <f t="shared" si="6"/>
        <v>16.354998000000009</v>
      </c>
    </row>
    <row r="194" spans="1:10">
      <c r="A194" s="2">
        <v>39965</v>
      </c>
      <c r="B194">
        <v>13.7</v>
      </c>
      <c r="C194">
        <v>-30.5</v>
      </c>
      <c r="D194" s="44">
        <v>11.834068000000002</v>
      </c>
      <c r="E194" s="280">
        <f t="shared" si="5"/>
        <v>9.7837909997290806E-2</v>
      </c>
      <c r="I194" s="2">
        <v>39569</v>
      </c>
      <c r="J194">
        <f t="shared" si="6"/>
        <v>14.556153999999992</v>
      </c>
    </row>
    <row r="195" spans="1:10">
      <c r="A195" s="2">
        <v>39934</v>
      </c>
      <c r="B195">
        <v>10.3</v>
      </c>
      <c r="C195">
        <v>-28.1</v>
      </c>
      <c r="D195" s="44">
        <v>10.779430999999995</v>
      </c>
      <c r="E195" s="280">
        <f t="shared" si="5"/>
        <v>4.5601698426149584E-2</v>
      </c>
      <c r="I195" s="2">
        <v>39539</v>
      </c>
      <c r="J195">
        <f t="shared" si="6"/>
        <v>17.047342</v>
      </c>
    </row>
    <row r="196" spans="1:10">
      <c r="A196" s="2">
        <v>39904</v>
      </c>
      <c r="B196">
        <v>10.1</v>
      </c>
      <c r="C196">
        <v>-47.1</v>
      </c>
      <c r="D196" s="44">
        <v>10.309309000000006</v>
      </c>
      <c r="E196" s="280">
        <f t="shared" si="5"/>
        <v>0.12203925310929664</v>
      </c>
      <c r="I196" s="2">
        <v>39508</v>
      </c>
      <c r="J196">
        <f t="shared" si="6"/>
        <v>17.182199000000011</v>
      </c>
    </row>
    <row r="197" spans="1:10">
      <c r="A197" s="2">
        <v>39873</v>
      </c>
      <c r="B197">
        <v>11.4</v>
      </c>
      <c r="C197">
        <v>-31.9</v>
      </c>
      <c r="D197" s="44">
        <v>9.188011000000003</v>
      </c>
      <c r="E197" s="280">
        <f t="shared" si="5"/>
        <v>-8.0343803668650016E-2</v>
      </c>
      <c r="I197" s="2">
        <v>39479</v>
      </c>
      <c r="J197">
        <f t="shared" si="6"/>
        <v>17.753105000000005</v>
      </c>
    </row>
    <row r="198" spans="1:10">
      <c r="A198" s="2">
        <v>39845</v>
      </c>
      <c r="B198">
        <v>8.8000000000000007</v>
      </c>
      <c r="C198">
        <v>-48.7</v>
      </c>
      <c r="D198" s="44">
        <v>9.9907019999999918</v>
      </c>
      <c r="E198" s="280">
        <f t="shared" si="5"/>
        <v>-5.5350580720010867E-2</v>
      </c>
      <c r="I198" s="2">
        <v>39448</v>
      </c>
      <c r="J198">
        <f t="shared" si="6"/>
        <v>19.622677999999993</v>
      </c>
    </row>
    <row r="199" spans="1:10">
      <c r="A199" s="2">
        <v>39814</v>
      </c>
      <c r="B199">
        <v>7.4</v>
      </c>
      <c r="C199">
        <v>-56.6</v>
      </c>
      <c r="D199" s="44">
        <v>10.576094999999995</v>
      </c>
      <c r="E199" s="280">
        <f t="shared" si="5"/>
        <v>0.13704542647044993</v>
      </c>
      <c r="I199" s="2">
        <v>39417</v>
      </c>
      <c r="J199">
        <f t="shared" si="6"/>
        <v>15.6</v>
      </c>
    </row>
    <row r="200" spans="1:10">
      <c r="A200" s="2">
        <v>39783</v>
      </c>
      <c r="B200">
        <v>7.3</v>
      </c>
      <c r="C200">
        <v>-29.9</v>
      </c>
      <c r="D200" s="44">
        <v>9.3013830000000013</v>
      </c>
      <c r="E200" s="280">
        <f t="shared" si="5"/>
        <v>-9.8240655113697173E-3</v>
      </c>
      <c r="I200" s="2">
        <v>39387</v>
      </c>
      <c r="J200">
        <f t="shared" si="6"/>
        <v>18.2</v>
      </c>
    </row>
    <row r="201" spans="1:10">
      <c r="A201" s="2">
        <v>39753</v>
      </c>
      <c r="B201">
        <v>10</v>
      </c>
      <c r="C201">
        <v>-48.6</v>
      </c>
      <c r="D201" s="44">
        <v>9.3936669999999935</v>
      </c>
      <c r="E201" s="280">
        <f t="shared" si="5"/>
        <v>-0.40964409527955636</v>
      </c>
      <c r="I201" s="2">
        <v>39356</v>
      </c>
      <c r="J201">
        <f t="shared" si="6"/>
        <v>17.5</v>
      </c>
    </row>
    <row r="202" spans="1:10">
      <c r="A202" s="2">
        <v>39722</v>
      </c>
      <c r="B202">
        <v>16.7</v>
      </c>
      <c r="C202">
        <v>-11.7</v>
      </c>
      <c r="D202" s="44">
        <v>15.911871000000005</v>
      </c>
      <c r="E202" s="280">
        <f t="shared" si="5"/>
        <v>0.23763519535730615</v>
      </c>
      <c r="I202" s="2">
        <v>39326</v>
      </c>
      <c r="J202">
        <f t="shared" si="6"/>
        <v>18.7</v>
      </c>
    </row>
    <row r="203" spans="1:10">
      <c r="A203" s="2">
        <v>39692</v>
      </c>
      <c r="B203">
        <v>15.3</v>
      </c>
      <c r="C203">
        <v>-16.2</v>
      </c>
      <c r="D203" s="44">
        <v>12.856673000000001</v>
      </c>
      <c r="E203" s="280">
        <f t="shared" ref="E203:E266" si="7">D203/D204-1</f>
        <v>-0.10919606451006247</v>
      </c>
      <c r="I203" s="2">
        <v>39295</v>
      </c>
      <c r="J203">
        <f t="shared" si="6"/>
        <v>16.2</v>
      </c>
    </row>
    <row r="204" spans="1:10">
      <c r="A204" s="2">
        <v>39661</v>
      </c>
      <c r="B204">
        <v>10.8</v>
      </c>
      <c r="C204">
        <v>-23.8</v>
      </c>
      <c r="D204" s="44">
        <v>14.432662999999991</v>
      </c>
      <c r="E204" s="280">
        <f t="shared" si="7"/>
        <v>0.18085581277225993</v>
      </c>
      <c r="I204" s="2">
        <v>39264</v>
      </c>
      <c r="J204">
        <f t="shared" si="6"/>
        <v>17</v>
      </c>
    </row>
    <row r="205" spans="1:10">
      <c r="A205" s="2">
        <v>39630</v>
      </c>
      <c r="B205">
        <v>14.1</v>
      </c>
      <c r="C205">
        <v>-20.5</v>
      </c>
      <c r="D205" s="44">
        <v>12.222206</v>
      </c>
      <c r="E205" s="280">
        <f t="shared" si="7"/>
        <v>-0.25269290769708486</v>
      </c>
      <c r="I205" s="2">
        <v>39234</v>
      </c>
      <c r="J205">
        <f t="shared" si="6"/>
        <v>15.3</v>
      </c>
    </row>
    <row r="206" spans="1:10">
      <c r="A206" s="2">
        <v>39600</v>
      </c>
      <c r="B206">
        <v>19.8</v>
      </c>
      <c r="C206">
        <v>19.899999999999999</v>
      </c>
      <c r="D206" s="44">
        <v>16.354998000000009</v>
      </c>
      <c r="E206" s="280">
        <f t="shared" si="7"/>
        <v>0.1235796213752629</v>
      </c>
      <c r="I206" s="2">
        <v>39203</v>
      </c>
      <c r="J206">
        <f t="shared" si="6"/>
        <v>17.3</v>
      </c>
    </row>
    <row r="207" spans="1:10">
      <c r="A207" s="2">
        <v>39569</v>
      </c>
      <c r="B207">
        <v>14.4</v>
      </c>
      <c r="C207">
        <v>-14.9</v>
      </c>
      <c r="D207" s="44">
        <v>14.556153999999992</v>
      </c>
      <c r="E207" s="280">
        <f t="shared" si="7"/>
        <v>-0.14613351453851331</v>
      </c>
      <c r="I207" s="2">
        <v>39173</v>
      </c>
      <c r="J207">
        <f t="shared" si="6"/>
        <v>15.6</v>
      </c>
    </row>
    <row r="208" spans="1:10">
      <c r="A208" s="2">
        <v>39539</v>
      </c>
      <c r="B208">
        <v>19</v>
      </c>
      <c r="C208">
        <v>28.5</v>
      </c>
      <c r="D208" s="44">
        <v>17.047342</v>
      </c>
      <c r="E208" s="280">
        <f t="shared" si="7"/>
        <v>-7.8486461482614178E-3</v>
      </c>
      <c r="I208" s="2">
        <v>39142</v>
      </c>
      <c r="J208">
        <f t="shared" si="6"/>
        <v>15.2</v>
      </c>
    </row>
    <row r="209" spans="1:10">
      <c r="A209" s="2">
        <v>39508</v>
      </c>
      <c r="B209">
        <v>16.8</v>
      </c>
      <c r="C209">
        <v>-7.5</v>
      </c>
      <c r="D209" s="44">
        <v>17.182199000000011</v>
      </c>
      <c r="E209" s="280">
        <f t="shared" si="7"/>
        <v>-3.2158092908254221E-2</v>
      </c>
      <c r="I209" s="2">
        <v>39114</v>
      </c>
      <c r="J209">
        <f t="shared" si="6"/>
        <v>14</v>
      </c>
    </row>
    <row r="210" spans="1:10">
      <c r="A210" s="2">
        <v>39479</v>
      </c>
      <c r="B210">
        <v>17.100000000000001</v>
      </c>
      <c r="C210">
        <v>22.7</v>
      </c>
      <c r="D210" s="44">
        <v>17.753105000000005</v>
      </c>
      <c r="E210" s="280">
        <f t="shared" si="7"/>
        <v>-9.5276139169179097E-2</v>
      </c>
      <c r="I210" s="2">
        <v>39083</v>
      </c>
      <c r="J210">
        <f t="shared" si="6"/>
        <v>15.9</v>
      </c>
    </row>
    <row r="211" spans="1:10">
      <c r="A211" s="2">
        <v>39448</v>
      </c>
      <c r="B211">
        <v>17.100000000000001</v>
      </c>
      <c r="C211">
        <v>5.5</v>
      </c>
      <c r="D211" s="44">
        <v>19.622677999999993</v>
      </c>
      <c r="E211" s="280">
        <f t="shared" si="7"/>
        <v>0.2578639743589739</v>
      </c>
      <c r="I211" s="2">
        <v>39052</v>
      </c>
      <c r="J211">
        <f t="shared" ref="J211:J274" si="8">D224</f>
        <v>14</v>
      </c>
    </row>
    <row r="212" spans="1:10">
      <c r="A212" s="2">
        <v>39417</v>
      </c>
      <c r="B212">
        <v>10.5</v>
      </c>
      <c r="C212">
        <v>-3.1</v>
      </c>
      <c r="D212">
        <v>15.6</v>
      </c>
      <c r="E212" s="280">
        <f t="shared" si="7"/>
        <v>-0.14285714285714279</v>
      </c>
      <c r="I212" s="2">
        <v>39022</v>
      </c>
      <c r="J212">
        <f t="shared" si="8"/>
        <v>17.3</v>
      </c>
    </row>
    <row r="213" spans="1:10">
      <c r="A213" s="2">
        <v>39387</v>
      </c>
      <c r="B213">
        <v>19.399999999999999</v>
      </c>
      <c r="C213">
        <v>7.1</v>
      </c>
      <c r="D213">
        <v>18.2</v>
      </c>
      <c r="E213" s="280">
        <f t="shared" si="7"/>
        <v>4.0000000000000036E-2</v>
      </c>
      <c r="I213" s="2">
        <v>38991</v>
      </c>
      <c r="J213">
        <f t="shared" si="8"/>
        <v>17</v>
      </c>
    </row>
    <row r="214" spans="1:10">
      <c r="A214" s="2">
        <v>39356</v>
      </c>
      <c r="B214">
        <v>18.899999999999999</v>
      </c>
      <c r="C214">
        <v>11.1</v>
      </c>
      <c r="D214">
        <v>17.5</v>
      </c>
      <c r="E214" s="280">
        <f t="shared" si="7"/>
        <v>-6.417112299465233E-2</v>
      </c>
      <c r="I214" s="2">
        <v>38961</v>
      </c>
      <c r="J214">
        <f t="shared" si="8"/>
        <v>15</v>
      </c>
    </row>
    <row r="215" spans="1:10">
      <c r="A215" s="2">
        <v>39326</v>
      </c>
      <c r="B215">
        <v>18.2</v>
      </c>
      <c r="C215">
        <v>19.600000000000001</v>
      </c>
      <c r="D215">
        <v>18.7</v>
      </c>
      <c r="E215" s="280">
        <f t="shared" si="7"/>
        <v>0.15432098765432101</v>
      </c>
      <c r="I215" s="2">
        <v>38930</v>
      </c>
      <c r="J215">
        <f t="shared" si="8"/>
        <v>12.7</v>
      </c>
    </row>
    <row r="216" spans="1:10">
      <c r="A216" s="2">
        <v>39295</v>
      </c>
      <c r="B216">
        <v>14.2</v>
      </c>
      <c r="C216">
        <v>29.7</v>
      </c>
      <c r="D216">
        <v>16.2</v>
      </c>
      <c r="E216" s="280">
        <f t="shared" si="7"/>
        <v>-4.705882352941182E-2</v>
      </c>
      <c r="I216" s="2">
        <v>38899</v>
      </c>
      <c r="J216">
        <f t="shared" si="8"/>
        <v>12.3</v>
      </c>
    </row>
    <row r="217" spans="1:10">
      <c r="A217" s="2">
        <v>39264</v>
      </c>
      <c r="B217">
        <v>17.8</v>
      </c>
      <c r="C217">
        <v>41.9</v>
      </c>
      <c r="D217">
        <v>17</v>
      </c>
      <c r="E217" s="280">
        <f t="shared" si="7"/>
        <v>0.11111111111111116</v>
      </c>
      <c r="I217" s="2">
        <v>38869</v>
      </c>
      <c r="J217">
        <f t="shared" si="8"/>
        <v>10.9</v>
      </c>
    </row>
    <row r="218" spans="1:10">
      <c r="A218" s="2">
        <v>39234</v>
      </c>
      <c r="B218">
        <v>16.5</v>
      </c>
      <c r="C218">
        <v>37</v>
      </c>
      <c r="D218">
        <v>15.3</v>
      </c>
      <c r="E218" s="280">
        <f t="shared" si="7"/>
        <v>-0.11560693641618491</v>
      </c>
      <c r="I218" s="2">
        <v>38838</v>
      </c>
      <c r="J218">
        <f t="shared" si="8"/>
        <v>11.7</v>
      </c>
    </row>
    <row r="219" spans="1:10">
      <c r="A219" s="2">
        <v>39203</v>
      </c>
      <c r="B219">
        <v>16.899999999999999</v>
      </c>
      <c r="C219">
        <v>39.799999999999997</v>
      </c>
      <c r="D219">
        <v>17.3</v>
      </c>
      <c r="E219" s="280">
        <f t="shared" si="7"/>
        <v>0.10897435897435903</v>
      </c>
      <c r="I219" s="2">
        <v>38808</v>
      </c>
      <c r="J219">
        <f t="shared" si="8"/>
        <v>12.2</v>
      </c>
    </row>
    <row r="220" spans="1:10">
      <c r="A220" s="2">
        <v>39173</v>
      </c>
      <c r="B220">
        <v>14.8</v>
      </c>
      <c r="C220">
        <v>37.5</v>
      </c>
      <c r="D220">
        <v>15.6</v>
      </c>
      <c r="E220" s="280">
        <f t="shared" si="7"/>
        <v>2.6315789473684292E-2</v>
      </c>
      <c r="I220" s="2">
        <v>38777</v>
      </c>
      <c r="J220">
        <f t="shared" si="8"/>
        <v>10.7</v>
      </c>
    </row>
    <row r="221" spans="1:10">
      <c r="A221" s="2">
        <v>39142</v>
      </c>
      <c r="B221">
        <v>18.100000000000001</v>
      </c>
      <c r="C221">
        <v>26</v>
      </c>
      <c r="D221">
        <v>15.2</v>
      </c>
      <c r="E221" s="280">
        <f t="shared" si="7"/>
        <v>8.5714285714285632E-2</v>
      </c>
      <c r="I221" s="2">
        <v>38749</v>
      </c>
      <c r="J221">
        <f t="shared" si="8"/>
        <v>12.9</v>
      </c>
    </row>
    <row r="222" spans="1:10">
      <c r="A222" s="2">
        <v>39114</v>
      </c>
      <c r="B222">
        <v>14</v>
      </c>
      <c r="C222">
        <v>8.6999999999999993</v>
      </c>
      <c r="D222">
        <v>14</v>
      </c>
      <c r="E222" s="280">
        <f t="shared" si="7"/>
        <v>-0.11949685534591192</v>
      </c>
      <c r="I222" s="2">
        <v>38718</v>
      </c>
      <c r="J222">
        <f t="shared" si="8"/>
        <v>12.1</v>
      </c>
    </row>
    <row r="223" spans="1:10">
      <c r="A223" s="2">
        <v>39083</v>
      </c>
      <c r="B223">
        <v>16.2</v>
      </c>
      <c r="C223">
        <v>30.7</v>
      </c>
      <c r="D223">
        <v>15.9</v>
      </c>
      <c r="E223" s="280">
        <f t="shared" si="7"/>
        <v>0.13571428571428568</v>
      </c>
      <c r="I223" s="2">
        <v>38687</v>
      </c>
      <c r="J223">
        <f t="shared" si="8"/>
        <v>10.5</v>
      </c>
    </row>
    <row r="224" spans="1:10">
      <c r="A224" s="2">
        <v>39052</v>
      </c>
      <c r="B224">
        <v>10.8</v>
      </c>
      <c r="C224">
        <v>21.6</v>
      </c>
      <c r="D224">
        <v>14</v>
      </c>
      <c r="E224" s="280">
        <f t="shared" si="7"/>
        <v>-0.19075144508670527</v>
      </c>
      <c r="I224" s="2">
        <v>38657</v>
      </c>
      <c r="J224">
        <f t="shared" si="8"/>
        <v>12.6</v>
      </c>
    </row>
    <row r="225" spans="1:10">
      <c r="A225" s="2">
        <v>39022</v>
      </c>
      <c r="B225">
        <v>18.100000000000001</v>
      </c>
      <c r="C225">
        <v>40</v>
      </c>
      <c r="D225">
        <v>17.3</v>
      </c>
      <c r="E225" s="280">
        <f t="shared" si="7"/>
        <v>1.7647058823529349E-2</v>
      </c>
      <c r="I225" s="2">
        <v>38626</v>
      </c>
      <c r="J225">
        <f t="shared" si="8"/>
        <v>12.8</v>
      </c>
    </row>
    <row r="226" spans="1:10">
      <c r="A226" s="2">
        <v>38991</v>
      </c>
      <c r="B226">
        <v>17</v>
      </c>
      <c r="C226">
        <v>43.9</v>
      </c>
      <c r="D226">
        <v>17</v>
      </c>
      <c r="E226" s="280">
        <f t="shared" si="7"/>
        <v>0.1333333333333333</v>
      </c>
      <c r="I226" s="2">
        <v>38596</v>
      </c>
      <c r="J226">
        <f t="shared" si="8"/>
        <v>14.1</v>
      </c>
    </row>
    <row r="227" spans="1:10">
      <c r="A227" s="2">
        <v>38961</v>
      </c>
      <c r="B227">
        <v>15.2</v>
      </c>
      <c r="C227">
        <v>2.1</v>
      </c>
      <c r="D227">
        <v>15</v>
      </c>
      <c r="E227" s="280">
        <f t="shared" si="7"/>
        <v>0.18110236220472453</v>
      </c>
      <c r="I227" s="2">
        <v>38565</v>
      </c>
      <c r="J227">
        <f t="shared" si="8"/>
        <v>13.7</v>
      </c>
    </row>
    <row r="228" spans="1:10">
      <c r="A228" s="2">
        <v>38930</v>
      </c>
      <c r="B228">
        <v>10.9</v>
      </c>
      <c r="C228">
        <v>-10.6</v>
      </c>
      <c r="D228">
        <v>12.7</v>
      </c>
      <c r="E228" s="280">
        <f t="shared" si="7"/>
        <v>3.2520325203251987E-2</v>
      </c>
      <c r="I228" s="2">
        <v>38534</v>
      </c>
      <c r="J228">
        <f t="shared" si="8"/>
        <v>13.3</v>
      </c>
    </row>
    <row r="229" spans="1:10">
      <c r="A229" s="2">
        <v>38899</v>
      </c>
      <c r="B229">
        <v>12.5</v>
      </c>
      <c r="C229">
        <v>-7.5</v>
      </c>
      <c r="D229">
        <v>12.3</v>
      </c>
      <c r="E229" s="280">
        <f t="shared" si="7"/>
        <v>0.12844036697247718</v>
      </c>
      <c r="I229" s="2">
        <v>38504</v>
      </c>
      <c r="J229">
        <f t="shared" si="8"/>
        <v>14</v>
      </c>
    </row>
    <row r="230" spans="1:10">
      <c r="A230" s="2">
        <v>38869</v>
      </c>
      <c r="B230">
        <v>12</v>
      </c>
      <c r="C230">
        <v>-26.2</v>
      </c>
      <c r="D230">
        <v>10.9</v>
      </c>
      <c r="E230" s="280">
        <f t="shared" si="7"/>
        <v>-6.8376068376068244E-2</v>
      </c>
      <c r="I230" s="2">
        <v>38473</v>
      </c>
      <c r="J230">
        <f t="shared" si="8"/>
        <v>12.7</v>
      </c>
    </row>
    <row r="231" spans="1:10">
      <c r="A231" s="2">
        <v>38838</v>
      </c>
      <c r="B231">
        <v>12.1</v>
      </c>
      <c r="C231">
        <v>0.9</v>
      </c>
      <c r="D231">
        <v>11.7</v>
      </c>
      <c r="E231" s="280">
        <f t="shared" si="7"/>
        <v>-4.0983606557377095E-2</v>
      </c>
      <c r="I231" s="2">
        <v>38443</v>
      </c>
      <c r="J231">
        <f t="shared" si="8"/>
        <v>11.5</v>
      </c>
    </row>
    <row r="232" spans="1:10">
      <c r="A232" s="2">
        <v>38808</v>
      </c>
      <c r="B232">
        <v>10.8</v>
      </c>
      <c r="C232">
        <v>-13.2</v>
      </c>
      <c r="D232">
        <v>12.2</v>
      </c>
      <c r="E232" s="280">
        <f t="shared" si="7"/>
        <v>0.14018691588785037</v>
      </c>
      <c r="I232" s="2">
        <v>38412</v>
      </c>
      <c r="J232">
        <f t="shared" si="8"/>
        <v>14.5</v>
      </c>
    </row>
    <row r="233" spans="1:10">
      <c r="A233" s="2">
        <v>38777</v>
      </c>
      <c r="B233">
        <v>14.4</v>
      </c>
      <c r="C233">
        <v>-11.7</v>
      </c>
      <c r="D233">
        <v>10.7</v>
      </c>
      <c r="E233" s="280">
        <f t="shared" si="7"/>
        <v>-0.17054263565891481</v>
      </c>
      <c r="I233" s="2">
        <v>38384</v>
      </c>
      <c r="J233">
        <f t="shared" si="8"/>
        <v>13.7</v>
      </c>
    </row>
    <row r="234" spans="1:10">
      <c r="A234" s="2">
        <v>38749</v>
      </c>
      <c r="B234">
        <v>12.8</v>
      </c>
      <c r="C234">
        <v>-5.8</v>
      </c>
      <c r="D234">
        <v>12.9</v>
      </c>
      <c r="E234" s="280">
        <f t="shared" si="7"/>
        <v>6.6115702479338845E-2</v>
      </c>
      <c r="I234" s="2">
        <v>38353</v>
      </c>
      <c r="J234">
        <f t="shared" si="8"/>
        <v>13.6</v>
      </c>
    </row>
    <row r="235" spans="1:10">
      <c r="A235" s="2">
        <v>38718</v>
      </c>
      <c r="B235">
        <v>12.4</v>
      </c>
      <c r="C235">
        <v>-7.1</v>
      </c>
      <c r="D235">
        <v>12.1</v>
      </c>
      <c r="E235" s="280">
        <f t="shared" si="7"/>
        <v>0.15238095238095228</v>
      </c>
      <c r="I235" s="2">
        <v>38322</v>
      </c>
      <c r="J235">
        <f t="shared" si="8"/>
        <v>12.4</v>
      </c>
    </row>
    <row r="236" spans="1:10">
      <c r="A236" s="2">
        <v>38687</v>
      </c>
      <c r="B236">
        <v>8.9</v>
      </c>
      <c r="C236">
        <v>-18.2</v>
      </c>
      <c r="D236">
        <v>10.5</v>
      </c>
      <c r="E236" s="280">
        <f t="shared" si="7"/>
        <v>-0.16666666666666663</v>
      </c>
      <c r="I236" s="2">
        <v>38292</v>
      </c>
      <c r="J236">
        <f t="shared" si="8"/>
        <v>11.7</v>
      </c>
    </row>
    <row r="237" spans="1:10">
      <c r="A237" s="2">
        <v>38657</v>
      </c>
      <c r="B237">
        <v>13</v>
      </c>
      <c r="C237">
        <v>10.1</v>
      </c>
      <c r="D237">
        <v>12.6</v>
      </c>
      <c r="E237" s="280">
        <f t="shared" si="7"/>
        <v>-1.5625000000000111E-2</v>
      </c>
      <c r="I237" s="2">
        <v>38261</v>
      </c>
      <c r="J237">
        <f t="shared" si="8"/>
        <v>12.8</v>
      </c>
    </row>
    <row r="238" spans="1:10">
      <c r="A238" s="2">
        <v>38626</v>
      </c>
      <c r="B238">
        <v>11.8</v>
      </c>
      <c r="C238">
        <v>-4.8</v>
      </c>
      <c r="D238">
        <v>12.8</v>
      </c>
      <c r="E238" s="280">
        <f t="shared" si="7"/>
        <v>-9.2198581560283599E-2</v>
      </c>
      <c r="I238" s="2">
        <v>38231</v>
      </c>
      <c r="J238">
        <f t="shared" si="8"/>
        <v>11.4</v>
      </c>
    </row>
    <row r="239" spans="1:10">
      <c r="A239" s="2">
        <v>38596</v>
      </c>
      <c r="B239">
        <v>14.9</v>
      </c>
      <c r="C239">
        <v>25</v>
      </c>
      <c r="D239">
        <v>14.1</v>
      </c>
      <c r="E239" s="280">
        <f t="shared" si="7"/>
        <v>2.9197080291970767E-2</v>
      </c>
      <c r="I239" s="2">
        <v>38200</v>
      </c>
      <c r="J239">
        <f t="shared" si="8"/>
        <v>12.6</v>
      </c>
    </row>
    <row r="240" spans="1:10">
      <c r="A240" s="2">
        <v>38565</v>
      </c>
      <c r="B240">
        <v>12.2</v>
      </c>
      <c r="C240">
        <v>12.1</v>
      </c>
      <c r="D240">
        <v>13.7</v>
      </c>
      <c r="E240" s="280">
        <f t="shared" si="7"/>
        <v>3.007518796992481E-2</v>
      </c>
      <c r="I240" s="2">
        <v>38169</v>
      </c>
      <c r="J240">
        <f t="shared" si="8"/>
        <v>12.4</v>
      </c>
    </row>
    <row r="241" spans="1:10">
      <c r="A241" s="2">
        <v>38534</v>
      </c>
      <c r="B241">
        <v>13.6</v>
      </c>
      <c r="C241">
        <v>-0.2</v>
      </c>
      <c r="D241">
        <v>13.3</v>
      </c>
      <c r="E241" s="280">
        <f t="shared" si="7"/>
        <v>-4.9999999999999933E-2</v>
      </c>
      <c r="I241" s="2">
        <v>38139</v>
      </c>
      <c r="J241">
        <f t="shared" si="8"/>
        <v>13.1</v>
      </c>
    </row>
    <row r="242" spans="1:10">
      <c r="A242" s="2">
        <v>38504</v>
      </c>
      <c r="B242">
        <v>16.3</v>
      </c>
      <c r="C242">
        <v>10.1</v>
      </c>
      <c r="D242">
        <v>14</v>
      </c>
      <c r="E242" s="280">
        <f t="shared" si="7"/>
        <v>0.10236220472440949</v>
      </c>
      <c r="I242" s="2">
        <v>38108</v>
      </c>
      <c r="J242">
        <f t="shared" si="8"/>
        <v>15.3</v>
      </c>
    </row>
    <row r="243" spans="1:10">
      <c r="A243" s="2">
        <v>38473</v>
      </c>
      <c r="B243">
        <v>12</v>
      </c>
      <c r="C243">
        <v>-15.4</v>
      </c>
      <c r="D243">
        <v>12.7</v>
      </c>
      <c r="E243" s="280">
        <f t="shared" si="7"/>
        <v>0.10434782608695636</v>
      </c>
      <c r="I243" s="2">
        <v>38078</v>
      </c>
      <c r="J243">
        <f t="shared" si="8"/>
        <v>14.6</v>
      </c>
    </row>
    <row r="244" spans="1:10">
      <c r="A244" s="2">
        <v>38443</v>
      </c>
      <c r="B244">
        <v>12.4</v>
      </c>
      <c r="C244">
        <v>-13.6</v>
      </c>
      <c r="D244">
        <v>11.5</v>
      </c>
      <c r="E244" s="280">
        <f t="shared" si="7"/>
        <v>-0.2068965517241379</v>
      </c>
      <c r="I244" s="2">
        <v>38047</v>
      </c>
      <c r="J244">
        <f t="shared" si="8"/>
        <v>13.6</v>
      </c>
    </row>
    <row r="245" spans="1:10">
      <c r="A245" s="2">
        <v>38412</v>
      </c>
      <c r="B245">
        <v>16.3</v>
      </c>
      <c r="C245">
        <v>-1.9</v>
      </c>
      <c r="D245">
        <v>14.5</v>
      </c>
      <c r="E245" s="280">
        <f t="shared" si="7"/>
        <v>5.8394160583941757E-2</v>
      </c>
      <c r="I245" s="2">
        <v>38018</v>
      </c>
      <c r="J245">
        <f t="shared" si="8"/>
        <v>12</v>
      </c>
    </row>
    <row r="246" spans="1:10">
      <c r="A246" s="2">
        <v>38384</v>
      </c>
      <c r="B246">
        <v>13.6</v>
      </c>
      <c r="C246">
        <v>11.1</v>
      </c>
      <c r="D246">
        <v>13.7</v>
      </c>
      <c r="E246" s="280">
        <f t="shared" si="7"/>
        <v>7.3529411764705621E-3</v>
      </c>
      <c r="I246" s="2">
        <v>37987</v>
      </c>
      <c r="J246">
        <f t="shared" si="8"/>
        <v>12.3</v>
      </c>
    </row>
    <row r="247" spans="1:10">
      <c r="A247" s="2">
        <v>38353</v>
      </c>
      <c r="B247">
        <v>13.3</v>
      </c>
      <c r="C247">
        <v>6.6</v>
      </c>
      <c r="D247">
        <v>13.6</v>
      </c>
      <c r="E247" s="280">
        <f t="shared" si="7"/>
        <v>9.6774193548387011E-2</v>
      </c>
      <c r="I247" s="2">
        <v>37956</v>
      </c>
      <c r="J247">
        <f t="shared" si="8"/>
        <v>13.3</v>
      </c>
    </row>
    <row r="248" spans="1:10">
      <c r="A248" s="2">
        <v>38322</v>
      </c>
      <c r="B248">
        <v>10.9</v>
      </c>
      <c r="C248">
        <v>2.5</v>
      </c>
      <c r="D248">
        <v>12.4</v>
      </c>
      <c r="E248" s="280">
        <f t="shared" si="7"/>
        <v>5.9829059829059839E-2</v>
      </c>
      <c r="I248" s="2">
        <v>37926</v>
      </c>
      <c r="J248">
        <f t="shared" si="8"/>
        <v>11.3</v>
      </c>
    </row>
    <row r="249" spans="1:10">
      <c r="A249" s="2">
        <v>38292</v>
      </c>
      <c r="B249">
        <v>11.8</v>
      </c>
      <c r="C249">
        <v>14.8</v>
      </c>
      <c r="D249">
        <v>11.7</v>
      </c>
      <c r="E249" s="280">
        <f t="shared" si="7"/>
        <v>-8.5937500000000111E-2</v>
      </c>
      <c r="I249" s="2">
        <v>37895</v>
      </c>
      <c r="J249">
        <f t="shared" si="8"/>
        <v>10.7</v>
      </c>
    </row>
    <row r="250" spans="1:10">
      <c r="A250" s="2">
        <v>38261</v>
      </c>
      <c r="B250">
        <v>12.4</v>
      </c>
      <c r="C250">
        <v>12.6</v>
      </c>
      <c r="D250">
        <v>12.8</v>
      </c>
      <c r="E250" s="280">
        <f t="shared" si="7"/>
        <v>0.12280701754385959</v>
      </c>
      <c r="I250" s="2">
        <v>37865</v>
      </c>
      <c r="J250">
        <f t="shared" si="8"/>
        <v>14.1</v>
      </c>
    </row>
    <row r="251" spans="1:10">
      <c r="A251" s="2">
        <v>38231</v>
      </c>
      <c r="B251">
        <v>11.9</v>
      </c>
      <c r="C251">
        <v>-17.2</v>
      </c>
      <c r="D251">
        <v>11.4</v>
      </c>
      <c r="E251" s="280">
        <f t="shared" si="7"/>
        <v>-9.5238095238095233E-2</v>
      </c>
      <c r="I251" s="2">
        <v>37834</v>
      </c>
      <c r="J251">
        <f t="shared" si="8"/>
        <v>11.9</v>
      </c>
    </row>
    <row r="252" spans="1:10">
      <c r="A252" s="2">
        <v>38200</v>
      </c>
      <c r="B252">
        <v>10.9</v>
      </c>
      <c r="C252">
        <v>7.4</v>
      </c>
      <c r="D252">
        <v>12.6</v>
      </c>
      <c r="E252" s="280">
        <f t="shared" si="7"/>
        <v>1.6129032258064502E-2</v>
      </c>
      <c r="I252" s="2">
        <v>37803</v>
      </c>
      <c r="J252">
        <f t="shared" si="8"/>
        <v>12.3</v>
      </c>
    </row>
    <row r="253" spans="1:10">
      <c r="A253" s="2">
        <v>38169</v>
      </c>
      <c r="B253">
        <v>13.6</v>
      </c>
      <c r="C253">
        <v>-1.9</v>
      </c>
      <c r="D253">
        <v>12.4</v>
      </c>
      <c r="E253" s="280">
        <f t="shared" si="7"/>
        <v>-5.3435114503816772E-2</v>
      </c>
      <c r="I253" s="2">
        <v>37773</v>
      </c>
      <c r="J253">
        <f t="shared" si="8"/>
        <v>10</v>
      </c>
    </row>
    <row r="254" spans="1:10">
      <c r="A254" s="2">
        <v>38139</v>
      </c>
      <c r="B254">
        <v>14.8</v>
      </c>
      <c r="C254">
        <v>43.3</v>
      </c>
      <c r="D254">
        <v>13.1</v>
      </c>
      <c r="E254" s="280">
        <f t="shared" si="7"/>
        <v>-0.14379084967320266</v>
      </c>
      <c r="I254" s="2">
        <v>37742</v>
      </c>
      <c r="J254">
        <f t="shared" si="8"/>
        <v>10.7</v>
      </c>
    </row>
    <row r="255" spans="1:10">
      <c r="A255" s="2">
        <v>38108</v>
      </c>
      <c r="B255">
        <v>14.2</v>
      </c>
      <c r="C255">
        <v>36.1</v>
      </c>
      <c r="D255">
        <v>15.3</v>
      </c>
      <c r="E255" s="280">
        <f t="shared" si="7"/>
        <v>4.7945205479452024E-2</v>
      </c>
      <c r="I255" s="2">
        <v>37712</v>
      </c>
      <c r="J255">
        <f t="shared" si="8"/>
        <v>9.3000000000000007</v>
      </c>
    </row>
    <row r="256" spans="1:10">
      <c r="A256" s="2">
        <v>38078</v>
      </c>
      <c r="B256">
        <v>14.4</v>
      </c>
      <c r="C256">
        <v>57.8</v>
      </c>
      <c r="D256">
        <v>14.6</v>
      </c>
      <c r="E256" s="280">
        <f t="shared" si="7"/>
        <v>7.3529411764705843E-2</v>
      </c>
      <c r="I256" s="2">
        <v>37681</v>
      </c>
      <c r="J256">
        <f t="shared" si="8"/>
        <v>8.6</v>
      </c>
    </row>
    <row r="257" spans="1:10">
      <c r="A257" s="2">
        <v>38047</v>
      </c>
      <c r="B257">
        <v>16.600000000000001</v>
      </c>
      <c r="C257">
        <v>67.599999999999994</v>
      </c>
      <c r="D257">
        <v>13.6</v>
      </c>
      <c r="E257" s="280">
        <f t="shared" si="7"/>
        <v>0.1333333333333333</v>
      </c>
      <c r="I257" s="2">
        <v>37653</v>
      </c>
      <c r="J257">
        <f t="shared" si="8"/>
        <v>10.1</v>
      </c>
    </row>
    <row r="258" spans="1:10">
      <c r="A258" s="2">
        <v>38018</v>
      </c>
      <c r="B258">
        <v>12.3</v>
      </c>
      <c r="C258">
        <v>15</v>
      </c>
      <c r="D258">
        <v>12</v>
      </c>
      <c r="E258" s="280">
        <f t="shared" si="7"/>
        <v>-2.4390243902439046E-2</v>
      </c>
      <c r="I258" s="2">
        <v>37622</v>
      </c>
      <c r="J258">
        <f t="shared" si="8"/>
        <v>8.6999999999999993</v>
      </c>
    </row>
    <row r="259" spans="1:10">
      <c r="A259" s="2">
        <v>37987</v>
      </c>
      <c r="B259">
        <v>12.5</v>
      </c>
      <c r="C259">
        <v>34.700000000000003</v>
      </c>
      <c r="D259">
        <v>12.3</v>
      </c>
      <c r="E259" s="280">
        <f t="shared" si="7"/>
        <v>-7.5187969924812026E-2</v>
      </c>
      <c r="I259" s="2">
        <v>37591</v>
      </c>
      <c r="J259">
        <f t="shared" si="8"/>
        <v>11</v>
      </c>
    </row>
    <row r="260" spans="1:10">
      <c r="A260" s="2">
        <v>37956</v>
      </c>
      <c r="B260">
        <v>10.6</v>
      </c>
      <c r="C260">
        <v>26.2</v>
      </c>
      <c r="D260">
        <v>13.3</v>
      </c>
      <c r="E260" s="280">
        <f t="shared" si="7"/>
        <v>0.17699115044247793</v>
      </c>
      <c r="I260" s="2">
        <v>37561</v>
      </c>
      <c r="J260">
        <f t="shared" si="8"/>
        <v>12.8</v>
      </c>
    </row>
    <row r="261" spans="1:10">
      <c r="A261" s="2">
        <v>37926</v>
      </c>
      <c r="B261">
        <v>10.199999999999999</v>
      </c>
      <c r="C261">
        <v>-16.7</v>
      </c>
      <c r="D261">
        <v>11.3</v>
      </c>
      <c r="E261" s="280">
        <f t="shared" si="7"/>
        <v>5.6074766355140415E-2</v>
      </c>
      <c r="I261" s="2">
        <v>37530</v>
      </c>
      <c r="J261">
        <f t="shared" si="8"/>
        <v>11.3</v>
      </c>
    </row>
    <row r="262" spans="1:10">
      <c r="A262" s="2">
        <v>37895</v>
      </c>
      <c r="B262">
        <v>11</v>
      </c>
      <c r="C262">
        <v>-4.7</v>
      </c>
      <c r="D262">
        <v>10.7</v>
      </c>
      <c r="E262" s="280">
        <f t="shared" si="7"/>
        <v>-0.24113475177304966</v>
      </c>
      <c r="I262" s="2">
        <v>37500</v>
      </c>
      <c r="J262">
        <f t="shared" si="8"/>
        <v>12.2</v>
      </c>
    </row>
    <row r="263" spans="1:10">
      <c r="A263" s="2">
        <v>37865</v>
      </c>
      <c r="B263">
        <v>14.4</v>
      </c>
      <c r="C263">
        <v>21.8</v>
      </c>
      <c r="D263">
        <v>14.1</v>
      </c>
      <c r="E263" s="280">
        <f t="shared" si="7"/>
        <v>0.18487394957983194</v>
      </c>
      <c r="I263" s="2">
        <v>37469</v>
      </c>
      <c r="J263">
        <f t="shared" si="8"/>
        <v>11.5</v>
      </c>
    </row>
    <row r="264" spans="1:10">
      <c r="A264" s="2">
        <v>37834</v>
      </c>
      <c r="B264">
        <v>10.199999999999999</v>
      </c>
      <c r="C264">
        <v>-3.1</v>
      </c>
      <c r="D264">
        <v>11.9</v>
      </c>
      <c r="E264" s="280">
        <f t="shared" si="7"/>
        <v>-3.2520325203252098E-2</v>
      </c>
      <c r="I264" s="2">
        <v>37438</v>
      </c>
      <c r="J264">
        <f t="shared" si="8"/>
        <v>11.5</v>
      </c>
    </row>
    <row r="265" spans="1:10">
      <c r="A265" s="2">
        <v>37803</v>
      </c>
      <c r="B265">
        <v>13.9</v>
      </c>
      <c r="C265">
        <v>4.8</v>
      </c>
      <c r="D265">
        <v>12.3</v>
      </c>
      <c r="E265" s="280">
        <f t="shared" si="7"/>
        <v>0.22999999999999998</v>
      </c>
      <c r="I265" s="2">
        <v>37408</v>
      </c>
      <c r="J265">
        <f t="shared" si="8"/>
        <v>10.6</v>
      </c>
    </row>
    <row r="266" spans="1:10">
      <c r="A266" s="2">
        <v>37773</v>
      </c>
      <c r="B266">
        <v>10.3</v>
      </c>
      <c r="C266">
        <v>-8.5</v>
      </c>
      <c r="D266">
        <v>10</v>
      </c>
      <c r="E266" s="280">
        <f t="shared" si="7"/>
        <v>-6.5420560747663448E-2</v>
      </c>
      <c r="I266" s="2">
        <v>37377</v>
      </c>
      <c r="J266">
        <f t="shared" si="8"/>
        <v>10.9</v>
      </c>
    </row>
    <row r="267" spans="1:10">
      <c r="A267" s="2">
        <v>37742</v>
      </c>
      <c r="B267">
        <v>10.4</v>
      </c>
      <c r="C267">
        <v>-0.1</v>
      </c>
      <c r="D267">
        <v>10.7</v>
      </c>
      <c r="E267" s="280">
        <f t="shared" ref="E267:E295" si="9">D267/D268-1</f>
        <v>0.15053763440860202</v>
      </c>
      <c r="I267" s="2">
        <v>37347</v>
      </c>
      <c r="J267">
        <f t="shared" si="8"/>
        <v>9.9</v>
      </c>
    </row>
    <row r="268" spans="1:10">
      <c r="A268" s="2">
        <v>37712</v>
      </c>
      <c r="B268">
        <v>9.1</v>
      </c>
      <c r="C268">
        <v>-9.1</v>
      </c>
      <c r="D268">
        <v>9.3000000000000007</v>
      </c>
      <c r="E268" s="280">
        <f t="shared" si="9"/>
        <v>8.1395348837209447E-2</v>
      </c>
      <c r="I268" s="2">
        <v>37316</v>
      </c>
      <c r="J268">
        <f t="shared" si="8"/>
        <v>11.1</v>
      </c>
    </row>
    <row r="269" spans="1:10">
      <c r="A269" s="2">
        <v>37681</v>
      </c>
      <c r="B269">
        <v>9.9</v>
      </c>
      <c r="C269">
        <v>-19.100000000000001</v>
      </c>
      <c r="D269">
        <v>8.6</v>
      </c>
      <c r="E269" s="280">
        <f t="shared" si="9"/>
        <v>-0.14851485148514854</v>
      </c>
      <c r="I269" s="2">
        <v>37288</v>
      </c>
      <c r="J269">
        <f t="shared" si="8"/>
        <v>10.5</v>
      </c>
    </row>
    <row r="270" spans="1:10">
      <c r="A270" s="2">
        <v>37653</v>
      </c>
      <c r="B270">
        <v>10.7</v>
      </c>
      <c r="C270">
        <v>1</v>
      </c>
      <c r="D270">
        <v>10.1</v>
      </c>
      <c r="E270" s="280">
        <f t="shared" si="9"/>
        <v>0.16091954022988508</v>
      </c>
      <c r="I270" s="2">
        <v>37257</v>
      </c>
      <c r="J270">
        <f t="shared" si="8"/>
        <v>10.8</v>
      </c>
    </row>
    <row r="271" spans="1:10">
      <c r="A271" s="2">
        <v>37622</v>
      </c>
      <c r="B271">
        <v>9.3000000000000007</v>
      </c>
      <c r="C271">
        <v>-12</v>
      </c>
      <c r="D271">
        <v>8.6999999999999993</v>
      </c>
      <c r="E271" s="280">
        <f t="shared" si="9"/>
        <v>-0.20909090909090911</v>
      </c>
      <c r="I271" s="2">
        <v>37226</v>
      </c>
      <c r="J271">
        <f t="shared" si="8"/>
        <v>11.1</v>
      </c>
    </row>
    <row r="272" spans="1:10">
      <c r="A272" s="2">
        <v>37591</v>
      </c>
      <c r="B272">
        <v>8.4</v>
      </c>
      <c r="C272">
        <v>1.2</v>
      </c>
      <c r="D272">
        <v>11</v>
      </c>
      <c r="E272" s="280">
        <f t="shared" si="9"/>
        <v>-0.140625</v>
      </c>
      <c r="I272" s="2">
        <v>37196</v>
      </c>
      <c r="J272">
        <f t="shared" si="8"/>
        <v>7.3</v>
      </c>
    </row>
    <row r="273" spans="1:10">
      <c r="A273" s="2">
        <v>37561</v>
      </c>
      <c r="B273">
        <v>12.3</v>
      </c>
      <c r="C273">
        <v>67.099999999999994</v>
      </c>
      <c r="D273">
        <v>12.8</v>
      </c>
      <c r="E273" s="280">
        <f t="shared" si="9"/>
        <v>0.13274336283185839</v>
      </c>
      <c r="I273" s="2">
        <v>37165</v>
      </c>
      <c r="J273">
        <f t="shared" si="8"/>
        <v>9.4</v>
      </c>
    </row>
    <row r="274" spans="1:10">
      <c r="A274" s="2">
        <v>37530</v>
      </c>
      <c r="B274">
        <v>11.5</v>
      </c>
      <c r="C274">
        <v>19.399999999999999</v>
      </c>
      <c r="D274">
        <v>11.3</v>
      </c>
      <c r="E274" s="280">
        <f t="shared" si="9"/>
        <v>-7.3770491803278548E-2</v>
      </c>
      <c r="I274" s="2">
        <v>37135</v>
      </c>
      <c r="J274">
        <f t="shared" si="8"/>
        <v>7.6</v>
      </c>
    </row>
    <row r="275" spans="1:10">
      <c r="A275" s="2">
        <v>37500</v>
      </c>
      <c r="B275">
        <v>11.8</v>
      </c>
      <c r="C275">
        <v>67.5</v>
      </c>
      <c r="D275">
        <v>12.2</v>
      </c>
      <c r="E275" s="280">
        <f t="shared" si="9"/>
        <v>6.0869565217391175E-2</v>
      </c>
      <c r="I275" s="2">
        <v>37104</v>
      </c>
      <c r="J275">
        <f t="shared" ref="J275:J281" si="10">D288</f>
        <v>9.6</v>
      </c>
    </row>
    <row r="276" spans="1:10">
      <c r="A276" s="2">
        <v>37469</v>
      </c>
      <c r="B276">
        <v>10.5</v>
      </c>
      <c r="C276">
        <v>15.9</v>
      </c>
      <c r="D276">
        <v>11.5</v>
      </c>
      <c r="E276" s="280">
        <f t="shared" si="9"/>
        <v>0</v>
      </c>
      <c r="I276" s="2">
        <v>37073</v>
      </c>
      <c r="J276">
        <f t="shared" si="10"/>
        <v>8.1</v>
      </c>
    </row>
    <row r="277" spans="1:10">
      <c r="A277" s="2">
        <v>37438</v>
      </c>
      <c r="B277">
        <v>13.2</v>
      </c>
      <c r="C277">
        <v>40</v>
      </c>
      <c r="D277">
        <v>11.5</v>
      </c>
      <c r="E277" s="280">
        <f t="shared" si="9"/>
        <v>8.4905660377358583E-2</v>
      </c>
      <c r="I277" s="2">
        <v>37043</v>
      </c>
      <c r="J277">
        <f t="shared" si="10"/>
        <v>7.1</v>
      </c>
    </row>
    <row r="278" spans="1:10">
      <c r="A278" s="2">
        <v>37408</v>
      </c>
      <c r="B278">
        <v>11.3</v>
      </c>
      <c r="C278">
        <v>46.1</v>
      </c>
      <c r="D278">
        <v>10.6</v>
      </c>
      <c r="E278" s="280">
        <f t="shared" si="9"/>
        <v>-2.7522935779816571E-2</v>
      </c>
      <c r="I278" s="2">
        <v>37012</v>
      </c>
      <c r="J278">
        <f t="shared" si="10"/>
        <v>8</v>
      </c>
    </row>
    <row r="279" spans="1:10">
      <c r="A279" s="2">
        <v>37377</v>
      </c>
      <c r="B279">
        <v>10.4</v>
      </c>
      <c r="C279">
        <v>26.8</v>
      </c>
      <c r="D279">
        <v>10.9</v>
      </c>
      <c r="E279" s="280">
        <f t="shared" si="9"/>
        <v>0.10101010101010099</v>
      </c>
      <c r="I279" s="2">
        <v>36982</v>
      </c>
      <c r="J279">
        <f t="shared" si="10"/>
        <v>6.8</v>
      </c>
    </row>
    <row r="280" spans="1:10">
      <c r="A280" s="2">
        <v>37347</v>
      </c>
      <c r="B280">
        <v>10</v>
      </c>
      <c r="C280">
        <v>62.7</v>
      </c>
      <c r="D280">
        <v>9.9</v>
      </c>
      <c r="E280" s="280">
        <f t="shared" si="9"/>
        <v>-0.108108108108108</v>
      </c>
      <c r="I280" s="2">
        <v>36951</v>
      </c>
      <c r="J280">
        <f t="shared" si="10"/>
        <v>8.4</v>
      </c>
    </row>
    <row r="281" spans="1:10">
      <c r="A281" s="2">
        <v>37316</v>
      </c>
      <c r="B281">
        <v>12.2</v>
      </c>
      <c r="C281">
        <v>26.1</v>
      </c>
      <c r="D281">
        <v>11.1</v>
      </c>
      <c r="E281" s="280">
        <f t="shared" si="9"/>
        <v>5.7142857142857162E-2</v>
      </c>
      <c r="I281" s="2">
        <v>36923</v>
      </c>
      <c r="J281">
        <f t="shared" si="10"/>
        <v>6.8</v>
      </c>
    </row>
    <row r="282" spans="1:10">
      <c r="A282" s="2">
        <v>37288</v>
      </c>
      <c r="B282">
        <v>10.6</v>
      </c>
      <c r="C282">
        <v>47.1</v>
      </c>
      <c r="D282">
        <v>10.5</v>
      </c>
      <c r="E282" s="280">
        <f t="shared" si="9"/>
        <v>-2.777777777777779E-2</v>
      </c>
      <c r="I282" s="2">
        <v>36892</v>
      </c>
      <c r="J282">
        <f>D295</f>
        <v>6.2</v>
      </c>
    </row>
    <row r="283" spans="1:10">
      <c r="A283" s="2">
        <v>37257</v>
      </c>
      <c r="B283">
        <v>10.5</v>
      </c>
      <c r="C283">
        <v>86</v>
      </c>
      <c r="D283">
        <v>10.8</v>
      </c>
      <c r="E283" s="280">
        <f t="shared" si="9"/>
        <v>-2.7027027027026973E-2</v>
      </c>
    </row>
    <row r="284" spans="1:10">
      <c r="A284" s="2">
        <v>37226</v>
      </c>
      <c r="B284">
        <v>8.3000000000000007</v>
      </c>
      <c r="C284">
        <v>393.5</v>
      </c>
      <c r="D284">
        <v>11.1</v>
      </c>
      <c r="E284" s="280">
        <f t="shared" si="9"/>
        <v>0.52054794520547953</v>
      </c>
    </row>
    <row r="285" spans="1:10">
      <c r="A285" s="2">
        <v>37196</v>
      </c>
      <c r="B285">
        <v>7.4</v>
      </c>
      <c r="C285">
        <v>54.4</v>
      </c>
      <c r="D285">
        <v>7.3</v>
      </c>
      <c r="E285" s="280">
        <f t="shared" si="9"/>
        <v>-0.22340425531914898</v>
      </c>
    </row>
    <row r="286" spans="1:10">
      <c r="A286" s="2">
        <v>37165</v>
      </c>
      <c r="B286">
        <v>9.6999999999999993</v>
      </c>
      <c r="C286">
        <v>42.3</v>
      </c>
      <c r="D286">
        <v>9.4</v>
      </c>
      <c r="E286" s="280">
        <f t="shared" si="9"/>
        <v>0.23684210526315796</v>
      </c>
    </row>
    <row r="287" spans="1:10">
      <c r="A287" s="2">
        <v>37135</v>
      </c>
      <c r="B287">
        <v>7.1</v>
      </c>
      <c r="C287">
        <v>66.400000000000006</v>
      </c>
      <c r="D287">
        <v>7.6</v>
      </c>
      <c r="E287" s="280">
        <f t="shared" si="9"/>
        <v>-0.20833333333333337</v>
      </c>
    </row>
    <row r="288" spans="1:10">
      <c r="A288" s="2">
        <v>37104</v>
      </c>
      <c r="B288">
        <v>9</v>
      </c>
      <c r="C288">
        <v>211.7</v>
      </c>
      <c r="D288">
        <v>9.6</v>
      </c>
      <c r="E288" s="280">
        <f t="shared" si="9"/>
        <v>0.18518518518518512</v>
      </c>
    </row>
    <row r="289" spans="1:5">
      <c r="A289" s="2">
        <v>37073</v>
      </c>
      <c r="B289">
        <v>9.4</v>
      </c>
      <c r="C289">
        <v>58.9</v>
      </c>
      <c r="D289">
        <v>8.1</v>
      </c>
      <c r="E289" s="280">
        <f t="shared" si="9"/>
        <v>0.14084507042253525</v>
      </c>
    </row>
    <row r="290" spans="1:5">
      <c r="A290" s="2">
        <v>37043</v>
      </c>
      <c r="B290">
        <v>7.7</v>
      </c>
      <c r="C290">
        <v>16.899999999999999</v>
      </c>
      <c r="D290">
        <v>7.1</v>
      </c>
      <c r="E290" s="280">
        <f t="shared" si="9"/>
        <v>-0.11250000000000004</v>
      </c>
    </row>
    <row r="291" spans="1:5">
      <c r="A291" s="2">
        <v>37012</v>
      </c>
      <c r="B291">
        <v>8.1999999999999993</v>
      </c>
      <c r="C291">
        <v>82</v>
      </c>
      <c r="D291">
        <v>8</v>
      </c>
      <c r="E291" s="280">
        <f t="shared" si="9"/>
        <v>0.17647058823529416</v>
      </c>
    </row>
    <row r="292" spans="1:5">
      <c r="A292" s="2">
        <v>36982</v>
      </c>
      <c r="B292">
        <v>6.2</v>
      </c>
      <c r="C292">
        <v>16.2</v>
      </c>
      <c r="D292">
        <v>6.8</v>
      </c>
      <c r="E292" s="280">
        <f t="shared" si="9"/>
        <v>-0.19047619047619058</v>
      </c>
    </row>
    <row r="293" spans="1:5">
      <c r="A293" s="2">
        <v>36951</v>
      </c>
      <c r="B293">
        <v>9.6999999999999993</v>
      </c>
      <c r="C293">
        <v>58.4</v>
      </c>
      <c r="D293">
        <v>8.4</v>
      </c>
      <c r="E293" s="280">
        <f t="shared" si="9"/>
        <v>0.23529411764705888</v>
      </c>
    </row>
    <row r="294" spans="1:5">
      <c r="A294" s="2">
        <v>36923</v>
      </c>
      <c r="B294">
        <v>7.2</v>
      </c>
      <c r="C294">
        <v>0.7</v>
      </c>
      <c r="D294">
        <v>6.8</v>
      </c>
      <c r="E294" s="280">
        <f t="shared" si="9"/>
        <v>9.6774193548387011E-2</v>
      </c>
    </row>
    <row r="295" spans="1:5">
      <c r="A295" s="2">
        <v>36892</v>
      </c>
      <c r="B295">
        <v>5.7</v>
      </c>
      <c r="C295">
        <v>81.400000000000006</v>
      </c>
      <c r="D295">
        <v>6.2</v>
      </c>
      <c r="E295" s="280" t="e">
        <f t="shared" si="9"/>
        <v>#DIV/0!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E895A-3F8B-43F1-B9F0-4009CCBD633B}">
  <dimension ref="A1:AF191"/>
  <sheetViews>
    <sheetView zoomScale="70" zoomScaleNormal="70" workbookViewId="0">
      <selection activeCell="I15" sqref="I15"/>
    </sheetView>
  </sheetViews>
  <sheetFormatPr baseColWidth="10" defaultRowHeight="14.5"/>
  <cols>
    <col min="1" max="1" width="37.54296875" customWidth="1"/>
    <col min="3" max="3" width="21.1796875" customWidth="1"/>
    <col min="4" max="4" width="17" customWidth="1"/>
    <col min="5" max="5" width="14.1796875" customWidth="1"/>
    <col min="6" max="6" width="13" customWidth="1"/>
    <col min="14" max="14" width="10.81640625" style="18"/>
  </cols>
  <sheetData>
    <row r="1" spans="1:32" ht="16.5">
      <c r="A1" s="60" t="s">
        <v>488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8"/>
      <c r="N1" s="46" t="s">
        <v>612</v>
      </c>
    </row>
    <row r="2" spans="1:32">
      <c r="A2" s="61" t="s">
        <v>487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53"/>
    </row>
    <row r="3" spans="1:32">
      <c r="A3" s="52" t="s">
        <v>456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53"/>
    </row>
    <row r="4" spans="1:32">
      <c r="A4" s="74" t="s">
        <v>457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53"/>
    </row>
    <row r="5" spans="1:32">
      <c r="A5" s="62" t="s">
        <v>634</v>
      </c>
      <c r="B5" s="54"/>
      <c r="C5" s="54"/>
      <c r="D5" s="54"/>
      <c r="E5" s="199" t="s">
        <v>1770</v>
      </c>
      <c r="F5" s="54"/>
      <c r="G5" s="54"/>
      <c r="H5" s="54"/>
      <c r="I5" s="54"/>
      <c r="J5" s="54"/>
      <c r="K5" s="54"/>
      <c r="L5" s="54"/>
      <c r="M5" s="55"/>
    </row>
    <row r="7" spans="1:32">
      <c r="A7" s="1" t="s">
        <v>458</v>
      </c>
      <c r="B7" s="1"/>
      <c r="C7" s="1" t="s">
        <v>459</v>
      </c>
      <c r="D7" s="1"/>
      <c r="E7" s="1"/>
      <c r="F7" s="1"/>
      <c r="G7" s="1"/>
      <c r="H7" s="1"/>
      <c r="I7" s="1"/>
      <c r="J7" s="1"/>
      <c r="K7" s="1"/>
      <c r="L7" s="1"/>
    </row>
    <row r="8" spans="1:32">
      <c r="A8" s="1"/>
      <c r="B8" s="1"/>
      <c r="C8" s="1" t="s">
        <v>369</v>
      </c>
      <c r="D8" s="1"/>
      <c r="E8" s="1" t="s">
        <v>460</v>
      </c>
      <c r="F8" s="1"/>
      <c r="G8" s="1" t="s">
        <v>461</v>
      </c>
      <c r="H8" s="1"/>
      <c r="I8" s="1" t="s">
        <v>462</v>
      </c>
      <c r="J8" s="1"/>
      <c r="K8" s="1" t="s">
        <v>463</v>
      </c>
      <c r="L8" s="1"/>
    </row>
    <row r="9" spans="1:32">
      <c r="A9" s="1"/>
      <c r="B9" s="1"/>
      <c r="C9" s="1" t="s">
        <v>464</v>
      </c>
      <c r="D9" s="1" t="s">
        <v>465</v>
      </c>
      <c r="E9" s="1" t="s">
        <v>464</v>
      </c>
      <c r="F9" s="1" t="s">
        <v>465</v>
      </c>
      <c r="G9" s="1" t="s">
        <v>464</v>
      </c>
      <c r="H9" s="1" t="s">
        <v>465</v>
      </c>
      <c r="I9" s="1" t="s">
        <v>464</v>
      </c>
      <c r="J9" s="1" t="s">
        <v>465</v>
      </c>
      <c r="K9" s="1" t="s">
        <v>464</v>
      </c>
      <c r="L9" s="1" t="s">
        <v>465</v>
      </c>
    </row>
    <row r="10" spans="1:32">
      <c r="A10" s="1"/>
      <c r="B10" s="1"/>
      <c r="C10" s="1" t="s">
        <v>466</v>
      </c>
      <c r="D10" s="1" t="s">
        <v>467</v>
      </c>
      <c r="E10" s="1" t="s">
        <v>468</v>
      </c>
      <c r="F10" s="1" t="s">
        <v>469</v>
      </c>
      <c r="G10" s="1" t="s">
        <v>470</v>
      </c>
      <c r="H10" s="1" t="s">
        <v>471</v>
      </c>
      <c r="I10" s="1" t="s">
        <v>472</v>
      </c>
      <c r="J10" s="1" t="s">
        <v>473</v>
      </c>
      <c r="K10" s="1" t="s">
        <v>474</v>
      </c>
      <c r="L10" s="1" t="s">
        <v>475</v>
      </c>
      <c r="M10" s="1" t="s">
        <v>629</v>
      </c>
      <c r="O10" s="1"/>
      <c r="P10" s="1"/>
      <c r="Q10" t="s">
        <v>614</v>
      </c>
      <c r="R10" t="s">
        <v>615</v>
      </c>
      <c r="S10" t="s">
        <v>616</v>
      </c>
      <c r="T10" t="s">
        <v>617</v>
      </c>
      <c r="U10" t="s">
        <v>618</v>
      </c>
      <c r="V10" t="s">
        <v>623</v>
      </c>
      <c r="W10" t="s">
        <v>619</v>
      </c>
      <c r="X10" t="s">
        <v>620</v>
      </c>
      <c r="Y10" t="s">
        <v>621</v>
      </c>
      <c r="Z10" t="s">
        <v>622</v>
      </c>
      <c r="AA10" t="s">
        <v>624</v>
      </c>
      <c r="AB10" t="s">
        <v>625</v>
      </c>
      <c r="AC10" t="s">
        <v>626</v>
      </c>
      <c r="AD10" t="s">
        <v>627</v>
      </c>
      <c r="AE10" t="s">
        <v>628</v>
      </c>
      <c r="AF10" t="s">
        <v>629</v>
      </c>
    </row>
    <row r="11" spans="1:32">
      <c r="A11">
        <v>2010</v>
      </c>
      <c r="B11" t="s">
        <v>481</v>
      </c>
      <c r="C11">
        <v>3.64</v>
      </c>
      <c r="D11">
        <v>6484</v>
      </c>
      <c r="E11">
        <v>3.08</v>
      </c>
      <c r="F11">
        <v>736</v>
      </c>
      <c r="G11">
        <v>3.28</v>
      </c>
      <c r="H11">
        <v>985</v>
      </c>
      <c r="I11">
        <v>3.8</v>
      </c>
      <c r="J11">
        <v>2254</v>
      </c>
      <c r="K11">
        <v>3.8</v>
      </c>
      <c r="L11">
        <v>2509</v>
      </c>
      <c r="M11">
        <v>171</v>
      </c>
      <c r="O11">
        <v>2010</v>
      </c>
      <c r="P11" t="s">
        <v>481</v>
      </c>
      <c r="Q11">
        <f t="shared" ref="Q11:Q42" si="0">D11</f>
        <v>6484</v>
      </c>
      <c r="R11">
        <f>F11</f>
        <v>736</v>
      </c>
      <c r="S11">
        <f t="shared" ref="S11:S42" si="1">H11</f>
        <v>985</v>
      </c>
      <c r="T11">
        <f t="shared" ref="T11:T42" si="2">J11</f>
        <v>2254</v>
      </c>
      <c r="U11">
        <f t="shared" ref="U11:U42" si="3">L11</f>
        <v>2509</v>
      </c>
      <c r="V11">
        <f t="shared" ref="V11:V42" si="4">C11</f>
        <v>3.64</v>
      </c>
      <c r="W11">
        <f t="shared" ref="W11:W42" si="5">E11</f>
        <v>3.08</v>
      </c>
      <c r="X11">
        <f t="shared" ref="X11:X42" si="6">G11</f>
        <v>3.28</v>
      </c>
      <c r="Y11">
        <f t="shared" ref="Y11:Y42" si="7">I11</f>
        <v>3.8</v>
      </c>
      <c r="Z11">
        <f t="shared" ref="Z11:Z42" si="8">K11</f>
        <v>3.8</v>
      </c>
      <c r="AA11">
        <f t="shared" ref="AA11:AA42" si="9">Q11/$Q$11*100</f>
        <v>100</v>
      </c>
      <c r="AB11">
        <f t="shared" ref="AB11:AB42" si="10">R11/$R$11*100</f>
        <v>100</v>
      </c>
      <c r="AC11">
        <f t="shared" ref="AC11:AC42" si="11">S11/$S$11*100</f>
        <v>100</v>
      </c>
      <c r="AD11">
        <f t="shared" ref="AD11:AD42" si="12">T11/$T$11*100</f>
        <v>100</v>
      </c>
      <c r="AE11">
        <f t="shared" ref="AE11:AE42" si="13">U11/$U$11*100</f>
        <v>100</v>
      </c>
      <c r="AF11">
        <v>1</v>
      </c>
    </row>
    <row r="12" spans="1:32">
      <c r="B12" t="s">
        <v>480</v>
      </c>
      <c r="C12">
        <v>3.59</v>
      </c>
      <c r="D12">
        <v>8465</v>
      </c>
      <c r="E12">
        <v>2.81</v>
      </c>
      <c r="F12">
        <v>1075</v>
      </c>
      <c r="G12">
        <v>3.35</v>
      </c>
      <c r="H12">
        <v>1387</v>
      </c>
      <c r="I12">
        <v>3.76</v>
      </c>
      <c r="J12">
        <v>3263</v>
      </c>
      <c r="K12">
        <v>3.8</v>
      </c>
      <c r="L12">
        <v>2740</v>
      </c>
      <c r="M12">
        <v>170</v>
      </c>
      <c r="P12" t="s">
        <v>480</v>
      </c>
      <c r="Q12">
        <f t="shared" si="0"/>
        <v>8465</v>
      </c>
      <c r="R12">
        <f t="shared" ref="R12:R43" si="14">H12</f>
        <v>1387</v>
      </c>
      <c r="S12">
        <f t="shared" si="1"/>
        <v>1387</v>
      </c>
      <c r="T12">
        <f t="shared" si="2"/>
        <v>3263</v>
      </c>
      <c r="U12">
        <f t="shared" si="3"/>
        <v>2740</v>
      </c>
      <c r="V12">
        <f t="shared" si="4"/>
        <v>3.59</v>
      </c>
      <c r="W12">
        <f t="shared" si="5"/>
        <v>2.81</v>
      </c>
      <c r="X12">
        <f t="shared" si="6"/>
        <v>3.35</v>
      </c>
      <c r="Y12">
        <f t="shared" si="7"/>
        <v>3.76</v>
      </c>
      <c r="Z12">
        <f t="shared" si="8"/>
        <v>3.8</v>
      </c>
      <c r="AA12">
        <f t="shared" si="9"/>
        <v>130.55212831585442</v>
      </c>
      <c r="AB12">
        <f t="shared" si="10"/>
        <v>188.45108695652172</v>
      </c>
      <c r="AC12">
        <f t="shared" si="11"/>
        <v>140.81218274111674</v>
      </c>
      <c r="AD12">
        <f t="shared" si="12"/>
        <v>144.76486246672582</v>
      </c>
      <c r="AE12">
        <f t="shared" si="13"/>
        <v>109.20685532084495</v>
      </c>
      <c r="AF12">
        <v>2</v>
      </c>
    </row>
    <row r="13" spans="1:32">
      <c r="B13" t="s">
        <v>479</v>
      </c>
      <c r="C13">
        <v>3.58</v>
      </c>
      <c r="D13">
        <v>7773</v>
      </c>
      <c r="E13">
        <v>2.98</v>
      </c>
      <c r="F13">
        <v>890</v>
      </c>
      <c r="G13">
        <v>3.25</v>
      </c>
      <c r="H13">
        <v>1207</v>
      </c>
      <c r="I13">
        <v>3.72</v>
      </c>
      <c r="J13">
        <v>2987</v>
      </c>
      <c r="K13">
        <v>3.76</v>
      </c>
      <c r="L13">
        <v>2689</v>
      </c>
      <c r="M13">
        <v>169</v>
      </c>
      <c r="P13" t="s">
        <v>479</v>
      </c>
      <c r="Q13">
        <f t="shared" si="0"/>
        <v>7773</v>
      </c>
      <c r="R13">
        <f t="shared" si="14"/>
        <v>1207</v>
      </c>
      <c r="S13">
        <f t="shared" si="1"/>
        <v>1207</v>
      </c>
      <c r="T13">
        <f t="shared" si="2"/>
        <v>2987</v>
      </c>
      <c r="U13">
        <f t="shared" si="3"/>
        <v>2689</v>
      </c>
      <c r="V13">
        <f t="shared" si="4"/>
        <v>3.58</v>
      </c>
      <c r="W13">
        <f t="shared" si="5"/>
        <v>2.98</v>
      </c>
      <c r="X13">
        <f t="shared" si="6"/>
        <v>3.25</v>
      </c>
      <c r="Y13">
        <f t="shared" si="7"/>
        <v>3.72</v>
      </c>
      <c r="Z13">
        <f t="shared" si="8"/>
        <v>3.76</v>
      </c>
      <c r="AA13">
        <f t="shared" si="9"/>
        <v>119.87970388648984</v>
      </c>
      <c r="AB13">
        <f t="shared" si="10"/>
        <v>163.99456521739131</v>
      </c>
      <c r="AC13">
        <f t="shared" si="11"/>
        <v>122.53807106598984</v>
      </c>
      <c r="AD13">
        <f t="shared" si="12"/>
        <v>132.51996450754214</v>
      </c>
      <c r="AE13">
        <f t="shared" si="13"/>
        <v>107.17417297728178</v>
      </c>
      <c r="AF13">
        <v>3</v>
      </c>
    </row>
    <row r="14" spans="1:32">
      <c r="B14" t="s">
        <v>478</v>
      </c>
      <c r="C14">
        <v>3.46</v>
      </c>
      <c r="D14">
        <v>8383</v>
      </c>
      <c r="E14">
        <v>2.99</v>
      </c>
      <c r="F14">
        <v>841</v>
      </c>
      <c r="G14">
        <v>3.18</v>
      </c>
      <c r="H14">
        <v>1215</v>
      </c>
      <c r="I14">
        <v>3.59</v>
      </c>
      <c r="J14">
        <v>3287</v>
      </c>
      <c r="K14">
        <v>3.56</v>
      </c>
      <c r="L14">
        <v>3040</v>
      </c>
      <c r="M14">
        <v>168</v>
      </c>
      <c r="N14" s="18">
        <f>SUM(J12:J14)</f>
        <v>9537</v>
      </c>
      <c r="P14" t="s">
        <v>478</v>
      </c>
      <c r="Q14">
        <f t="shared" si="0"/>
        <v>8383</v>
      </c>
      <c r="R14">
        <f t="shared" si="14"/>
        <v>1215</v>
      </c>
      <c r="S14">
        <f t="shared" si="1"/>
        <v>1215</v>
      </c>
      <c r="T14">
        <f t="shared" si="2"/>
        <v>3287</v>
      </c>
      <c r="U14">
        <f t="shared" si="3"/>
        <v>3040</v>
      </c>
      <c r="V14">
        <f t="shared" si="4"/>
        <v>3.46</v>
      </c>
      <c r="W14">
        <f t="shared" si="5"/>
        <v>2.99</v>
      </c>
      <c r="X14">
        <f t="shared" si="6"/>
        <v>3.18</v>
      </c>
      <c r="Y14">
        <f t="shared" si="7"/>
        <v>3.59</v>
      </c>
      <c r="Z14">
        <f t="shared" si="8"/>
        <v>3.56</v>
      </c>
      <c r="AA14">
        <f t="shared" si="9"/>
        <v>129.28747686613201</v>
      </c>
      <c r="AB14">
        <f t="shared" si="10"/>
        <v>165.08152173913044</v>
      </c>
      <c r="AC14">
        <f t="shared" si="11"/>
        <v>123.3502538071066</v>
      </c>
      <c r="AD14">
        <f t="shared" si="12"/>
        <v>145.829636202307</v>
      </c>
      <c r="AE14">
        <f t="shared" si="13"/>
        <v>121.16381028298126</v>
      </c>
      <c r="AF14">
        <v>4</v>
      </c>
    </row>
    <row r="15" spans="1:32">
      <c r="B15" t="s">
        <v>477</v>
      </c>
      <c r="C15">
        <v>3.43</v>
      </c>
      <c r="D15">
        <v>9026</v>
      </c>
      <c r="E15">
        <v>2.81</v>
      </c>
      <c r="F15">
        <v>1256</v>
      </c>
      <c r="G15">
        <v>3.33</v>
      </c>
      <c r="H15">
        <v>1322</v>
      </c>
      <c r="I15">
        <v>3.52</v>
      </c>
      <c r="J15">
        <v>3415</v>
      </c>
      <c r="K15">
        <v>3.64</v>
      </c>
      <c r="L15">
        <v>3033</v>
      </c>
      <c r="M15">
        <v>167</v>
      </c>
      <c r="P15" t="s">
        <v>477</v>
      </c>
      <c r="Q15">
        <f t="shared" si="0"/>
        <v>9026</v>
      </c>
      <c r="R15">
        <f t="shared" si="14"/>
        <v>1322</v>
      </c>
      <c r="S15">
        <f t="shared" si="1"/>
        <v>1322</v>
      </c>
      <c r="T15">
        <f t="shared" si="2"/>
        <v>3415</v>
      </c>
      <c r="U15">
        <f t="shared" si="3"/>
        <v>3033</v>
      </c>
      <c r="V15">
        <f t="shared" si="4"/>
        <v>3.43</v>
      </c>
      <c r="W15">
        <f t="shared" si="5"/>
        <v>2.81</v>
      </c>
      <c r="X15">
        <f t="shared" si="6"/>
        <v>3.33</v>
      </c>
      <c r="Y15">
        <f t="shared" si="7"/>
        <v>3.52</v>
      </c>
      <c r="Z15">
        <f t="shared" si="8"/>
        <v>3.64</v>
      </c>
      <c r="AA15">
        <f t="shared" si="9"/>
        <v>139.20419494139421</v>
      </c>
      <c r="AB15">
        <f t="shared" si="10"/>
        <v>179.61956521739131</v>
      </c>
      <c r="AC15">
        <f t="shared" si="11"/>
        <v>134.21319796954313</v>
      </c>
      <c r="AD15">
        <f t="shared" si="12"/>
        <v>151.50842945874001</v>
      </c>
      <c r="AE15">
        <f t="shared" si="13"/>
        <v>120.8848146671981</v>
      </c>
      <c r="AF15">
        <v>5</v>
      </c>
    </row>
    <row r="16" spans="1:32">
      <c r="B16" t="s">
        <v>476</v>
      </c>
      <c r="C16">
        <v>3.47</v>
      </c>
      <c r="D16">
        <v>8408</v>
      </c>
      <c r="E16">
        <v>3.05</v>
      </c>
      <c r="F16">
        <v>923</v>
      </c>
      <c r="G16">
        <v>3.17</v>
      </c>
      <c r="H16">
        <v>1219</v>
      </c>
      <c r="I16">
        <v>3.54</v>
      </c>
      <c r="J16">
        <v>3307</v>
      </c>
      <c r="K16">
        <v>3.65</v>
      </c>
      <c r="L16">
        <v>2959</v>
      </c>
      <c r="M16">
        <v>166</v>
      </c>
      <c r="P16" t="s">
        <v>476</v>
      </c>
      <c r="Q16">
        <f t="shared" si="0"/>
        <v>8408</v>
      </c>
      <c r="R16">
        <f t="shared" si="14"/>
        <v>1219</v>
      </c>
      <c r="S16">
        <f t="shared" si="1"/>
        <v>1219</v>
      </c>
      <c r="T16">
        <f t="shared" si="2"/>
        <v>3307</v>
      </c>
      <c r="U16">
        <f t="shared" si="3"/>
        <v>2959</v>
      </c>
      <c r="V16">
        <f t="shared" si="4"/>
        <v>3.47</v>
      </c>
      <c r="W16">
        <f t="shared" si="5"/>
        <v>3.05</v>
      </c>
      <c r="X16">
        <f t="shared" si="6"/>
        <v>3.17</v>
      </c>
      <c r="Y16">
        <f t="shared" si="7"/>
        <v>3.54</v>
      </c>
      <c r="Z16">
        <f t="shared" si="8"/>
        <v>3.65</v>
      </c>
      <c r="AA16">
        <f t="shared" si="9"/>
        <v>129.67304133251079</v>
      </c>
      <c r="AB16">
        <f t="shared" si="10"/>
        <v>165.625</v>
      </c>
      <c r="AC16">
        <f t="shared" si="11"/>
        <v>123.75634517766498</v>
      </c>
      <c r="AD16">
        <f t="shared" si="12"/>
        <v>146.71694764862465</v>
      </c>
      <c r="AE16">
        <f t="shared" si="13"/>
        <v>117.93543244320446</v>
      </c>
      <c r="AF16">
        <v>6</v>
      </c>
    </row>
    <row r="17" spans="1:32">
      <c r="B17" t="s">
        <v>486</v>
      </c>
      <c r="C17">
        <v>3.56</v>
      </c>
      <c r="D17">
        <v>8905</v>
      </c>
      <c r="E17">
        <v>3.13</v>
      </c>
      <c r="F17">
        <v>1149</v>
      </c>
      <c r="G17">
        <v>3.29</v>
      </c>
      <c r="H17">
        <v>1373</v>
      </c>
      <c r="I17">
        <v>3.64</v>
      </c>
      <c r="J17">
        <v>3599</v>
      </c>
      <c r="K17">
        <v>3.77</v>
      </c>
      <c r="L17">
        <v>2784</v>
      </c>
      <c r="M17">
        <v>165</v>
      </c>
      <c r="N17" s="18">
        <f>SUM(J15:J17)</f>
        <v>10321</v>
      </c>
      <c r="P17" t="s">
        <v>486</v>
      </c>
      <c r="Q17">
        <f t="shared" si="0"/>
        <v>8905</v>
      </c>
      <c r="R17">
        <f t="shared" si="14"/>
        <v>1373</v>
      </c>
      <c r="S17">
        <f t="shared" si="1"/>
        <v>1373</v>
      </c>
      <c r="T17">
        <f t="shared" si="2"/>
        <v>3599</v>
      </c>
      <c r="U17">
        <f t="shared" si="3"/>
        <v>2784</v>
      </c>
      <c r="V17">
        <f t="shared" si="4"/>
        <v>3.56</v>
      </c>
      <c r="W17">
        <f t="shared" si="5"/>
        <v>3.13</v>
      </c>
      <c r="X17">
        <f t="shared" si="6"/>
        <v>3.29</v>
      </c>
      <c r="Y17">
        <f t="shared" si="7"/>
        <v>3.64</v>
      </c>
      <c r="Z17">
        <f t="shared" si="8"/>
        <v>3.77</v>
      </c>
      <c r="AA17">
        <f t="shared" si="9"/>
        <v>137.33806292412092</v>
      </c>
      <c r="AB17">
        <f t="shared" si="10"/>
        <v>186.54891304347828</v>
      </c>
      <c r="AC17">
        <f t="shared" si="11"/>
        <v>139.39086294416242</v>
      </c>
      <c r="AD17">
        <f t="shared" si="12"/>
        <v>159.67169476486248</v>
      </c>
      <c r="AE17">
        <f t="shared" si="13"/>
        <v>110.96054204862496</v>
      </c>
      <c r="AF17">
        <v>7</v>
      </c>
    </row>
    <row r="18" spans="1:32">
      <c r="A18">
        <v>2011</v>
      </c>
      <c r="B18" t="s">
        <v>485</v>
      </c>
      <c r="C18">
        <v>3.62</v>
      </c>
      <c r="D18">
        <v>8615</v>
      </c>
      <c r="E18">
        <v>3.05</v>
      </c>
      <c r="F18">
        <v>1553</v>
      </c>
      <c r="G18">
        <v>3.34</v>
      </c>
      <c r="H18">
        <v>1433</v>
      </c>
      <c r="I18">
        <v>3.78</v>
      </c>
      <c r="J18">
        <v>3403</v>
      </c>
      <c r="K18">
        <v>3.98</v>
      </c>
      <c r="L18">
        <v>2226</v>
      </c>
      <c r="M18">
        <v>164</v>
      </c>
      <c r="P18" t="s">
        <v>485</v>
      </c>
      <c r="Q18">
        <f t="shared" si="0"/>
        <v>8615</v>
      </c>
      <c r="R18">
        <f t="shared" si="14"/>
        <v>1433</v>
      </c>
      <c r="S18">
        <f t="shared" si="1"/>
        <v>1433</v>
      </c>
      <c r="T18">
        <f t="shared" si="2"/>
        <v>3403</v>
      </c>
      <c r="U18">
        <f t="shared" si="3"/>
        <v>2226</v>
      </c>
      <c r="V18">
        <f t="shared" si="4"/>
        <v>3.62</v>
      </c>
      <c r="W18">
        <f t="shared" si="5"/>
        <v>3.05</v>
      </c>
      <c r="X18">
        <f t="shared" si="6"/>
        <v>3.34</v>
      </c>
      <c r="Y18">
        <f t="shared" si="7"/>
        <v>3.78</v>
      </c>
      <c r="Z18">
        <f t="shared" si="8"/>
        <v>3.98</v>
      </c>
      <c r="AA18">
        <f t="shared" si="9"/>
        <v>132.86551511412708</v>
      </c>
      <c r="AB18">
        <f t="shared" si="10"/>
        <v>194.70108695652172</v>
      </c>
      <c r="AC18">
        <f t="shared" si="11"/>
        <v>145.48223350253807</v>
      </c>
      <c r="AD18">
        <f t="shared" si="12"/>
        <v>150.97604259094942</v>
      </c>
      <c r="AE18">
        <f t="shared" si="13"/>
        <v>88.720605819051414</v>
      </c>
      <c r="AF18">
        <v>8</v>
      </c>
    </row>
    <row r="19" spans="1:32">
      <c r="B19" t="s">
        <v>484</v>
      </c>
      <c r="C19">
        <v>3.84</v>
      </c>
      <c r="D19">
        <v>7606</v>
      </c>
      <c r="E19">
        <v>3.29</v>
      </c>
      <c r="F19">
        <v>971</v>
      </c>
      <c r="G19">
        <v>3.51</v>
      </c>
      <c r="H19">
        <v>1298</v>
      </c>
      <c r="I19">
        <v>3.98</v>
      </c>
      <c r="J19">
        <v>3069</v>
      </c>
      <c r="K19">
        <v>4.09</v>
      </c>
      <c r="L19">
        <v>2268</v>
      </c>
      <c r="M19">
        <v>163</v>
      </c>
      <c r="P19" t="s">
        <v>484</v>
      </c>
      <c r="Q19">
        <f t="shared" si="0"/>
        <v>7606</v>
      </c>
      <c r="R19">
        <f t="shared" si="14"/>
        <v>1298</v>
      </c>
      <c r="S19">
        <f t="shared" si="1"/>
        <v>1298</v>
      </c>
      <c r="T19">
        <f t="shared" si="2"/>
        <v>3069</v>
      </c>
      <c r="U19">
        <f t="shared" si="3"/>
        <v>2268</v>
      </c>
      <c r="V19">
        <f t="shared" si="4"/>
        <v>3.84</v>
      </c>
      <c r="W19">
        <f t="shared" si="5"/>
        <v>3.29</v>
      </c>
      <c r="X19">
        <f t="shared" si="6"/>
        <v>3.51</v>
      </c>
      <c r="Y19">
        <f t="shared" si="7"/>
        <v>3.98</v>
      </c>
      <c r="Z19">
        <f t="shared" si="8"/>
        <v>4.09</v>
      </c>
      <c r="AA19">
        <f t="shared" si="9"/>
        <v>117.30413325107958</v>
      </c>
      <c r="AB19">
        <f t="shared" si="10"/>
        <v>176.35869565217391</v>
      </c>
      <c r="AC19">
        <f t="shared" si="11"/>
        <v>131.7766497461929</v>
      </c>
      <c r="AD19">
        <f t="shared" si="12"/>
        <v>136.15794143744455</v>
      </c>
      <c r="AE19">
        <f t="shared" si="13"/>
        <v>90.3945795137505</v>
      </c>
      <c r="AF19">
        <v>9</v>
      </c>
    </row>
    <row r="20" spans="1:32">
      <c r="B20" t="s">
        <v>483</v>
      </c>
      <c r="C20">
        <v>3.92</v>
      </c>
      <c r="D20">
        <v>8644</v>
      </c>
      <c r="E20">
        <v>3.28</v>
      </c>
      <c r="F20">
        <v>1158</v>
      </c>
      <c r="G20">
        <v>3.63</v>
      </c>
      <c r="H20">
        <v>1380</v>
      </c>
      <c r="I20">
        <v>4.05</v>
      </c>
      <c r="J20">
        <v>3431</v>
      </c>
      <c r="K20">
        <v>4.18</v>
      </c>
      <c r="L20">
        <v>2675</v>
      </c>
      <c r="M20">
        <v>162</v>
      </c>
      <c r="N20" s="18">
        <f>SUM(J18:J20)</f>
        <v>9903</v>
      </c>
      <c r="P20" t="s">
        <v>483</v>
      </c>
      <c r="Q20">
        <f t="shared" si="0"/>
        <v>8644</v>
      </c>
      <c r="R20">
        <f t="shared" si="14"/>
        <v>1380</v>
      </c>
      <c r="S20">
        <f t="shared" si="1"/>
        <v>1380</v>
      </c>
      <c r="T20">
        <f t="shared" si="2"/>
        <v>3431</v>
      </c>
      <c r="U20">
        <f t="shared" si="3"/>
        <v>2675</v>
      </c>
      <c r="V20">
        <f t="shared" si="4"/>
        <v>3.92</v>
      </c>
      <c r="W20">
        <f t="shared" si="5"/>
        <v>3.28</v>
      </c>
      <c r="X20">
        <f t="shared" si="6"/>
        <v>3.63</v>
      </c>
      <c r="Y20">
        <f t="shared" si="7"/>
        <v>4.05</v>
      </c>
      <c r="Z20">
        <f t="shared" si="8"/>
        <v>4.18</v>
      </c>
      <c r="AA20">
        <f t="shared" si="9"/>
        <v>133.31276989512645</v>
      </c>
      <c r="AB20">
        <f t="shared" si="10"/>
        <v>187.5</v>
      </c>
      <c r="AC20">
        <f t="shared" si="11"/>
        <v>140.10152284263958</v>
      </c>
      <c r="AD20">
        <f t="shared" si="12"/>
        <v>152.21827861579413</v>
      </c>
      <c r="AE20">
        <f t="shared" si="13"/>
        <v>106.61618174571544</v>
      </c>
      <c r="AF20">
        <v>10</v>
      </c>
    </row>
    <row r="21" spans="1:32">
      <c r="B21" t="s">
        <v>482</v>
      </c>
      <c r="C21">
        <v>4.0199999999999996</v>
      </c>
      <c r="D21">
        <v>8658</v>
      </c>
      <c r="E21">
        <v>3.2</v>
      </c>
      <c r="F21">
        <v>1405</v>
      </c>
      <c r="G21">
        <v>3.7</v>
      </c>
      <c r="H21">
        <v>1286</v>
      </c>
      <c r="I21">
        <v>4.12</v>
      </c>
      <c r="J21">
        <v>3323</v>
      </c>
      <c r="K21">
        <v>4.47</v>
      </c>
      <c r="L21">
        <v>2644</v>
      </c>
      <c r="M21">
        <v>161</v>
      </c>
      <c r="P21" t="s">
        <v>482</v>
      </c>
      <c r="Q21">
        <f t="shared" si="0"/>
        <v>8658</v>
      </c>
      <c r="R21">
        <f t="shared" si="14"/>
        <v>1286</v>
      </c>
      <c r="S21">
        <f t="shared" si="1"/>
        <v>1286</v>
      </c>
      <c r="T21">
        <f t="shared" si="2"/>
        <v>3323</v>
      </c>
      <c r="U21">
        <f t="shared" si="3"/>
        <v>2644</v>
      </c>
      <c r="V21">
        <f t="shared" si="4"/>
        <v>4.0199999999999996</v>
      </c>
      <c r="W21">
        <f t="shared" si="5"/>
        <v>3.2</v>
      </c>
      <c r="X21">
        <f t="shared" si="6"/>
        <v>3.7</v>
      </c>
      <c r="Y21">
        <f t="shared" si="7"/>
        <v>4.12</v>
      </c>
      <c r="Z21">
        <f t="shared" si="8"/>
        <v>4.47</v>
      </c>
      <c r="AA21">
        <f t="shared" si="9"/>
        <v>133.52868599629858</v>
      </c>
      <c r="AB21">
        <f t="shared" si="10"/>
        <v>174.72826086956522</v>
      </c>
      <c r="AC21">
        <f t="shared" si="11"/>
        <v>130.55837563451777</v>
      </c>
      <c r="AD21">
        <f t="shared" si="12"/>
        <v>147.42679680567878</v>
      </c>
      <c r="AE21">
        <f t="shared" si="13"/>
        <v>105.38062973296134</v>
      </c>
      <c r="AF21">
        <v>11</v>
      </c>
    </row>
    <row r="22" spans="1:32">
      <c r="B22" t="s">
        <v>83</v>
      </c>
      <c r="C22">
        <v>4.0999999999999996</v>
      </c>
      <c r="D22">
        <v>8379</v>
      </c>
      <c r="E22">
        <v>3.59</v>
      </c>
      <c r="F22">
        <v>1166</v>
      </c>
      <c r="G22">
        <v>3.8</v>
      </c>
      <c r="H22">
        <v>1271</v>
      </c>
      <c r="I22">
        <v>4.2</v>
      </c>
      <c r="J22">
        <v>3437</v>
      </c>
      <c r="K22">
        <v>4.33</v>
      </c>
      <c r="L22">
        <v>2505</v>
      </c>
      <c r="M22">
        <v>160</v>
      </c>
      <c r="P22" t="s">
        <v>83</v>
      </c>
      <c r="Q22">
        <f t="shared" si="0"/>
        <v>8379</v>
      </c>
      <c r="R22">
        <f t="shared" si="14"/>
        <v>1271</v>
      </c>
      <c r="S22">
        <f t="shared" si="1"/>
        <v>1271</v>
      </c>
      <c r="T22">
        <f t="shared" si="2"/>
        <v>3437</v>
      </c>
      <c r="U22">
        <f t="shared" si="3"/>
        <v>2505</v>
      </c>
      <c r="V22">
        <f t="shared" si="4"/>
        <v>4.0999999999999996</v>
      </c>
      <c r="W22">
        <f t="shared" si="5"/>
        <v>3.59</v>
      </c>
      <c r="X22">
        <f t="shared" si="6"/>
        <v>3.8</v>
      </c>
      <c r="Y22">
        <f t="shared" si="7"/>
        <v>4.2</v>
      </c>
      <c r="Z22">
        <f t="shared" si="8"/>
        <v>4.33</v>
      </c>
      <c r="AA22">
        <f t="shared" si="9"/>
        <v>129.22578655151142</v>
      </c>
      <c r="AB22">
        <f t="shared" si="10"/>
        <v>172.69021739130434</v>
      </c>
      <c r="AC22">
        <f t="shared" si="11"/>
        <v>129.03553299492384</v>
      </c>
      <c r="AD22">
        <f t="shared" si="12"/>
        <v>152.48447204968946</v>
      </c>
      <c r="AE22">
        <f t="shared" si="13"/>
        <v>99.840573933838186</v>
      </c>
      <c r="AF22">
        <v>12</v>
      </c>
    </row>
    <row r="23" spans="1:32">
      <c r="B23" t="s">
        <v>481</v>
      </c>
      <c r="C23">
        <v>4.03</v>
      </c>
      <c r="D23">
        <v>7016</v>
      </c>
      <c r="E23">
        <v>3.55</v>
      </c>
      <c r="F23">
        <v>1045</v>
      </c>
      <c r="G23">
        <v>3.74</v>
      </c>
      <c r="H23">
        <v>1005</v>
      </c>
      <c r="I23">
        <v>4.1500000000000004</v>
      </c>
      <c r="J23">
        <v>2769</v>
      </c>
      <c r="K23">
        <v>4.25</v>
      </c>
      <c r="L23">
        <v>2197</v>
      </c>
      <c r="M23">
        <v>159</v>
      </c>
      <c r="N23" s="18">
        <f>SUM(J21:J23)</f>
        <v>9529</v>
      </c>
      <c r="O23">
        <v>2011</v>
      </c>
      <c r="P23" t="s">
        <v>481</v>
      </c>
      <c r="Q23">
        <f t="shared" si="0"/>
        <v>7016</v>
      </c>
      <c r="R23">
        <f t="shared" si="14"/>
        <v>1005</v>
      </c>
      <c r="S23">
        <f t="shared" si="1"/>
        <v>1005</v>
      </c>
      <c r="T23">
        <f t="shared" si="2"/>
        <v>2769</v>
      </c>
      <c r="U23">
        <f t="shared" si="3"/>
        <v>2197</v>
      </c>
      <c r="V23">
        <f t="shared" si="4"/>
        <v>4.03</v>
      </c>
      <c r="W23">
        <f t="shared" si="5"/>
        <v>3.55</v>
      </c>
      <c r="X23">
        <f t="shared" si="6"/>
        <v>3.74</v>
      </c>
      <c r="Y23">
        <f t="shared" si="7"/>
        <v>4.1500000000000004</v>
      </c>
      <c r="Z23">
        <f t="shared" si="8"/>
        <v>4.25</v>
      </c>
      <c r="AA23">
        <f t="shared" si="9"/>
        <v>108.2048118445404</v>
      </c>
      <c r="AB23">
        <f t="shared" si="10"/>
        <v>136.54891304347828</v>
      </c>
      <c r="AC23">
        <f t="shared" si="11"/>
        <v>102.03045685279189</v>
      </c>
      <c r="AD23">
        <f t="shared" si="12"/>
        <v>122.84826974267969</v>
      </c>
      <c r="AE23">
        <f t="shared" si="13"/>
        <v>87.564766839378237</v>
      </c>
      <c r="AF23">
        <v>13</v>
      </c>
    </row>
    <row r="24" spans="1:32">
      <c r="B24" t="s">
        <v>480</v>
      </c>
      <c r="C24">
        <v>3.92</v>
      </c>
      <c r="D24">
        <v>8419</v>
      </c>
      <c r="E24">
        <v>3.34</v>
      </c>
      <c r="F24">
        <v>1670</v>
      </c>
      <c r="G24">
        <v>3.78</v>
      </c>
      <c r="H24">
        <v>1232</v>
      </c>
      <c r="I24">
        <v>4.08</v>
      </c>
      <c r="J24">
        <v>3162</v>
      </c>
      <c r="K24">
        <v>4.18</v>
      </c>
      <c r="L24">
        <v>2355</v>
      </c>
      <c r="M24">
        <v>158</v>
      </c>
      <c r="P24" t="s">
        <v>480</v>
      </c>
      <c r="Q24">
        <f t="shared" si="0"/>
        <v>8419</v>
      </c>
      <c r="R24">
        <f t="shared" si="14"/>
        <v>1232</v>
      </c>
      <c r="S24">
        <f t="shared" si="1"/>
        <v>1232</v>
      </c>
      <c r="T24">
        <f t="shared" si="2"/>
        <v>3162</v>
      </c>
      <c r="U24">
        <f t="shared" si="3"/>
        <v>2355</v>
      </c>
      <c r="V24">
        <f t="shared" si="4"/>
        <v>3.92</v>
      </c>
      <c r="W24">
        <f t="shared" si="5"/>
        <v>3.34</v>
      </c>
      <c r="X24">
        <f t="shared" si="6"/>
        <v>3.78</v>
      </c>
      <c r="Y24">
        <f t="shared" si="7"/>
        <v>4.08</v>
      </c>
      <c r="Z24">
        <f t="shared" si="8"/>
        <v>4.18</v>
      </c>
      <c r="AA24">
        <f t="shared" si="9"/>
        <v>129.84268969771747</v>
      </c>
      <c r="AB24">
        <f t="shared" si="10"/>
        <v>167.39130434782609</v>
      </c>
      <c r="AC24">
        <f t="shared" si="11"/>
        <v>125.07614213197971</v>
      </c>
      <c r="AD24">
        <f t="shared" si="12"/>
        <v>140.28393966282164</v>
      </c>
      <c r="AE24">
        <f t="shared" si="13"/>
        <v>93.862096452770032</v>
      </c>
      <c r="AF24">
        <v>14</v>
      </c>
    </row>
    <row r="25" spans="1:32">
      <c r="B25" t="s">
        <v>479</v>
      </c>
      <c r="C25">
        <v>3.91</v>
      </c>
      <c r="D25">
        <v>7917</v>
      </c>
      <c r="E25">
        <v>3.65</v>
      </c>
      <c r="F25">
        <v>1086</v>
      </c>
      <c r="G25">
        <v>3.63</v>
      </c>
      <c r="H25">
        <v>1178</v>
      </c>
      <c r="I25">
        <v>3.96</v>
      </c>
      <c r="J25">
        <v>3080</v>
      </c>
      <c r="K25">
        <v>4.09</v>
      </c>
      <c r="L25">
        <v>2573</v>
      </c>
      <c r="M25">
        <v>157</v>
      </c>
      <c r="P25" t="s">
        <v>479</v>
      </c>
      <c r="Q25">
        <f t="shared" si="0"/>
        <v>7917</v>
      </c>
      <c r="R25">
        <f t="shared" si="14"/>
        <v>1178</v>
      </c>
      <c r="S25">
        <f t="shared" si="1"/>
        <v>1178</v>
      </c>
      <c r="T25">
        <f t="shared" si="2"/>
        <v>3080</v>
      </c>
      <c r="U25">
        <f t="shared" si="3"/>
        <v>2573</v>
      </c>
      <c r="V25">
        <f t="shared" si="4"/>
        <v>3.91</v>
      </c>
      <c r="W25">
        <f t="shared" si="5"/>
        <v>3.65</v>
      </c>
      <c r="X25">
        <f t="shared" si="6"/>
        <v>3.63</v>
      </c>
      <c r="Y25">
        <f t="shared" si="7"/>
        <v>3.96</v>
      </c>
      <c r="Z25">
        <f t="shared" si="8"/>
        <v>4.09</v>
      </c>
      <c r="AA25">
        <f t="shared" si="9"/>
        <v>122.10055521283158</v>
      </c>
      <c r="AB25">
        <f t="shared" si="10"/>
        <v>160.05434782608697</v>
      </c>
      <c r="AC25">
        <f t="shared" si="11"/>
        <v>119.59390862944161</v>
      </c>
      <c r="AD25">
        <f t="shared" si="12"/>
        <v>136.64596273291926</v>
      </c>
      <c r="AE25">
        <f t="shared" si="13"/>
        <v>102.55081705858909</v>
      </c>
      <c r="AF25">
        <v>15</v>
      </c>
    </row>
    <row r="26" spans="1:32">
      <c r="B26" t="s">
        <v>478</v>
      </c>
      <c r="C26">
        <v>3.67</v>
      </c>
      <c r="D26">
        <v>7436</v>
      </c>
      <c r="E26">
        <v>3.56</v>
      </c>
      <c r="F26">
        <v>977</v>
      </c>
      <c r="G26">
        <v>3.39</v>
      </c>
      <c r="H26">
        <v>1102</v>
      </c>
      <c r="I26">
        <v>3.74</v>
      </c>
      <c r="J26">
        <v>2881</v>
      </c>
      <c r="K26">
        <v>3.75</v>
      </c>
      <c r="L26">
        <v>2476</v>
      </c>
      <c r="M26">
        <v>156</v>
      </c>
      <c r="N26" s="18">
        <f>SUM(J24:J26)</f>
        <v>9123</v>
      </c>
      <c r="P26" t="s">
        <v>478</v>
      </c>
      <c r="Q26">
        <f t="shared" si="0"/>
        <v>7436</v>
      </c>
      <c r="R26">
        <f t="shared" si="14"/>
        <v>1102</v>
      </c>
      <c r="S26">
        <f t="shared" si="1"/>
        <v>1102</v>
      </c>
      <c r="T26">
        <f t="shared" si="2"/>
        <v>2881</v>
      </c>
      <c r="U26">
        <f t="shared" si="3"/>
        <v>2476</v>
      </c>
      <c r="V26">
        <f t="shared" si="4"/>
        <v>3.67</v>
      </c>
      <c r="W26">
        <f t="shared" si="5"/>
        <v>3.56</v>
      </c>
      <c r="X26">
        <f t="shared" si="6"/>
        <v>3.39</v>
      </c>
      <c r="Y26">
        <f t="shared" si="7"/>
        <v>3.74</v>
      </c>
      <c r="Z26">
        <f t="shared" si="8"/>
        <v>3.75</v>
      </c>
      <c r="AA26">
        <f t="shared" si="9"/>
        <v>114.68229487970389</v>
      </c>
      <c r="AB26">
        <f t="shared" si="10"/>
        <v>149.72826086956522</v>
      </c>
      <c r="AC26">
        <f t="shared" si="11"/>
        <v>111.87817258883248</v>
      </c>
      <c r="AD26">
        <f t="shared" si="12"/>
        <v>127.81721384205855</v>
      </c>
      <c r="AE26">
        <f t="shared" si="13"/>
        <v>98.684734954165009</v>
      </c>
      <c r="AF26">
        <v>16</v>
      </c>
    </row>
    <row r="27" spans="1:32">
      <c r="B27" t="s">
        <v>477</v>
      </c>
      <c r="C27">
        <v>3.53</v>
      </c>
      <c r="D27">
        <v>8075</v>
      </c>
      <c r="E27">
        <v>3.44</v>
      </c>
      <c r="F27">
        <v>1250</v>
      </c>
      <c r="G27">
        <v>3.31</v>
      </c>
      <c r="H27">
        <v>1147</v>
      </c>
      <c r="I27">
        <v>3.55</v>
      </c>
      <c r="J27">
        <v>3247</v>
      </c>
      <c r="K27">
        <v>3.65</v>
      </c>
      <c r="L27">
        <v>2431</v>
      </c>
      <c r="M27">
        <v>155</v>
      </c>
      <c r="P27" t="s">
        <v>477</v>
      </c>
      <c r="Q27">
        <f t="shared" si="0"/>
        <v>8075</v>
      </c>
      <c r="R27">
        <f t="shared" si="14"/>
        <v>1147</v>
      </c>
      <c r="S27">
        <f t="shared" si="1"/>
        <v>1147</v>
      </c>
      <c r="T27">
        <f t="shared" si="2"/>
        <v>3247</v>
      </c>
      <c r="U27">
        <f t="shared" si="3"/>
        <v>2431</v>
      </c>
      <c r="V27">
        <f t="shared" si="4"/>
        <v>3.53</v>
      </c>
      <c r="W27">
        <f t="shared" si="5"/>
        <v>3.44</v>
      </c>
      <c r="X27">
        <f t="shared" si="6"/>
        <v>3.31</v>
      </c>
      <c r="Y27">
        <f t="shared" si="7"/>
        <v>3.55</v>
      </c>
      <c r="Z27">
        <f t="shared" si="8"/>
        <v>3.65</v>
      </c>
      <c r="AA27">
        <f t="shared" si="9"/>
        <v>124.53732264034547</v>
      </c>
      <c r="AB27">
        <f t="shared" si="10"/>
        <v>155.84239130434781</v>
      </c>
      <c r="AC27">
        <f t="shared" si="11"/>
        <v>116.44670050761421</v>
      </c>
      <c r="AD27">
        <f t="shared" si="12"/>
        <v>144.05501330967169</v>
      </c>
      <c r="AE27">
        <f t="shared" si="13"/>
        <v>96.891191709844563</v>
      </c>
      <c r="AF27">
        <v>17</v>
      </c>
    </row>
    <row r="28" spans="1:32">
      <c r="B28" t="s">
        <v>476</v>
      </c>
      <c r="C28">
        <v>3.46</v>
      </c>
      <c r="D28">
        <v>8115</v>
      </c>
      <c r="E28">
        <v>3.46</v>
      </c>
      <c r="F28">
        <v>961</v>
      </c>
      <c r="G28">
        <v>3.23</v>
      </c>
      <c r="H28">
        <v>1150</v>
      </c>
      <c r="I28">
        <v>3.5</v>
      </c>
      <c r="J28">
        <v>3236</v>
      </c>
      <c r="K28">
        <v>3.5</v>
      </c>
      <c r="L28">
        <v>2768</v>
      </c>
      <c r="M28">
        <v>154</v>
      </c>
      <c r="P28" t="s">
        <v>476</v>
      </c>
      <c r="Q28">
        <f t="shared" si="0"/>
        <v>8115</v>
      </c>
      <c r="R28">
        <f t="shared" si="14"/>
        <v>1150</v>
      </c>
      <c r="S28">
        <f t="shared" si="1"/>
        <v>1150</v>
      </c>
      <c r="T28">
        <f t="shared" si="2"/>
        <v>3236</v>
      </c>
      <c r="U28">
        <f t="shared" si="3"/>
        <v>2768</v>
      </c>
      <c r="V28">
        <f t="shared" si="4"/>
        <v>3.46</v>
      </c>
      <c r="W28">
        <f t="shared" si="5"/>
        <v>3.46</v>
      </c>
      <c r="X28">
        <f t="shared" si="6"/>
        <v>3.23</v>
      </c>
      <c r="Y28">
        <f t="shared" si="7"/>
        <v>3.5</v>
      </c>
      <c r="Z28">
        <f t="shared" si="8"/>
        <v>3.5</v>
      </c>
      <c r="AA28">
        <f t="shared" si="9"/>
        <v>125.15422578655151</v>
      </c>
      <c r="AB28">
        <f t="shared" si="10"/>
        <v>156.25</v>
      </c>
      <c r="AC28">
        <f t="shared" si="11"/>
        <v>116.75126903553299</v>
      </c>
      <c r="AD28">
        <f t="shared" si="12"/>
        <v>143.56699201419698</v>
      </c>
      <c r="AE28">
        <f t="shared" si="13"/>
        <v>110.32283778397769</v>
      </c>
      <c r="AF28">
        <v>18</v>
      </c>
    </row>
    <row r="29" spans="1:32">
      <c r="B29" t="s">
        <v>486</v>
      </c>
      <c r="C29">
        <v>3.41</v>
      </c>
      <c r="D29">
        <v>8225</v>
      </c>
      <c r="E29">
        <v>3.49</v>
      </c>
      <c r="F29">
        <v>1073</v>
      </c>
      <c r="G29">
        <v>3.18</v>
      </c>
      <c r="H29">
        <v>1245</v>
      </c>
      <c r="I29">
        <v>3.46</v>
      </c>
      <c r="J29">
        <v>3282</v>
      </c>
      <c r="K29">
        <v>3.43</v>
      </c>
      <c r="L29">
        <v>2625</v>
      </c>
      <c r="M29">
        <v>153</v>
      </c>
      <c r="N29" s="18">
        <f>SUM(J27:J29)</f>
        <v>9765</v>
      </c>
      <c r="P29" t="s">
        <v>486</v>
      </c>
      <c r="Q29">
        <f t="shared" si="0"/>
        <v>8225</v>
      </c>
      <c r="R29">
        <f t="shared" si="14"/>
        <v>1245</v>
      </c>
      <c r="S29">
        <f t="shared" si="1"/>
        <v>1245</v>
      </c>
      <c r="T29">
        <f t="shared" si="2"/>
        <v>3282</v>
      </c>
      <c r="U29">
        <f t="shared" si="3"/>
        <v>2625</v>
      </c>
      <c r="V29">
        <f t="shared" si="4"/>
        <v>3.41</v>
      </c>
      <c r="W29">
        <f t="shared" si="5"/>
        <v>3.49</v>
      </c>
      <c r="X29">
        <f t="shared" si="6"/>
        <v>3.18</v>
      </c>
      <c r="Y29">
        <f t="shared" si="7"/>
        <v>3.46</v>
      </c>
      <c r="Z29">
        <f t="shared" si="8"/>
        <v>3.43</v>
      </c>
      <c r="AA29">
        <f t="shared" si="9"/>
        <v>126.85070943861814</v>
      </c>
      <c r="AB29">
        <f t="shared" si="10"/>
        <v>169.15760869565219</v>
      </c>
      <c r="AC29">
        <f t="shared" si="11"/>
        <v>126.3959390862944</v>
      </c>
      <c r="AD29">
        <f t="shared" si="12"/>
        <v>145.60780834072759</v>
      </c>
      <c r="AE29">
        <f t="shared" si="13"/>
        <v>104.6233559186927</v>
      </c>
      <c r="AF29">
        <v>19</v>
      </c>
    </row>
    <row r="30" spans="1:32">
      <c r="A30">
        <v>2012</v>
      </c>
      <c r="B30" t="s">
        <v>485</v>
      </c>
      <c r="C30">
        <v>3.41</v>
      </c>
      <c r="D30">
        <v>7672</v>
      </c>
      <c r="E30">
        <v>3.44</v>
      </c>
      <c r="F30">
        <v>1266</v>
      </c>
      <c r="G30">
        <v>3.15</v>
      </c>
      <c r="H30">
        <v>1225</v>
      </c>
      <c r="I30">
        <v>3.41</v>
      </c>
      <c r="J30">
        <v>3150</v>
      </c>
      <c r="K30">
        <v>3.56</v>
      </c>
      <c r="L30">
        <v>2031</v>
      </c>
      <c r="M30">
        <v>152</v>
      </c>
      <c r="P30" t="s">
        <v>485</v>
      </c>
      <c r="Q30">
        <f t="shared" si="0"/>
        <v>7672</v>
      </c>
      <c r="R30">
        <f t="shared" si="14"/>
        <v>1225</v>
      </c>
      <c r="S30">
        <f t="shared" si="1"/>
        <v>1225</v>
      </c>
      <c r="T30">
        <f t="shared" si="2"/>
        <v>3150</v>
      </c>
      <c r="U30">
        <f t="shared" si="3"/>
        <v>2031</v>
      </c>
      <c r="V30">
        <f t="shared" si="4"/>
        <v>3.41</v>
      </c>
      <c r="W30">
        <f t="shared" si="5"/>
        <v>3.44</v>
      </c>
      <c r="X30">
        <f t="shared" si="6"/>
        <v>3.15</v>
      </c>
      <c r="Y30">
        <f t="shared" si="7"/>
        <v>3.41</v>
      </c>
      <c r="Z30">
        <f t="shared" si="8"/>
        <v>3.56</v>
      </c>
      <c r="AA30">
        <f t="shared" si="9"/>
        <v>118.32202344231955</v>
      </c>
      <c r="AB30">
        <f t="shared" si="10"/>
        <v>166.44021739130434</v>
      </c>
      <c r="AC30">
        <f t="shared" si="11"/>
        <v>124.36548223350255</v>
      </c>
      <c r="AD30">
        <f t="shared" si="12"/>
        <v>139.75155279503107</v>
      </c>
      <c r="AE30">
        <f t="shared" si="13"/>
        <v>80.948585093662814</v>
      </c>
      <c r="AF30">
        <v>20</v>
      </c>
    </row>
    <row r="31" spans="1:32">
      <c r="B31" t="s">
        <v>484</v>
      </c>
      <c r="C31">
        <v>3.32</v>
      </c>
      <c r="D31">
        <v>6670</v>
      </c>
      <c r="E31">
        <v>3.5</v>
      </c>
      <c r="F31">
        <v>1092</v>
      </c>
      <c r="G31">
        <v>2.94</v>
      </c>
      <c r="H31">
        <v>984</v>
      </c>
      <c r="I31">
        <v>3.29</v>
      </c>
      <c r="J31">
        <v>2489</v>
      </c>
      <c r="K31">
        <v>3.43</v>
      </c>
      <c r="L31">
        <v>2105</v>
      </c>
      <c r="M31">
        <v>151</v>
      </c>
      <c r="P31" t="s">
        <v>484</v>
      </c>
      <c r="Q31">
        <f t="shared" si="0"/>
        <v>6670</v>
      </c>
      <c r="R31">
        <f t="shared" si="14"/>
        <v>984</v>
      </c>
      <c r="S31">
        <f t="shared" si="1"/>
        <v>984</v>
      </c>
      <c r="T31">
        <f t="shared" si="2"/>
        <v>2489</v>
      </c>
      <c r="U31">
        <f t="shared" si="3"/>
        <v>2105</v>
      </c>
      <c r="V31">
        <f t="shared" si="4"/>
        <v>3.32</v>
      </c>
      <c r="W31">
        <f t="shared" si="5"/>
        <v>3.5</v>
      </c>
      <c r="X31">
        <f t="shared" si="6"/>
        <v>2.94</v>
      </c>
      <c r="Y31">
        <f t="shared" si="7"/>
        <v>3.29</v>
      </c>
      <c r="Z31">
        <f t="shared" si="8"/>
        <v>3.43</v>
      </c>
      <c r="AA31">
        <f t="shared" si="9"/>
        <v>102.86859962985811</v>
      </c>
      <c r="AB31">
        <f t="shared" si="10"/>
        <v>133.69565217391303</v>
      </c>
      <c r="AC31">
        <f t="shared" si="11"/>
        <v>99.898477157360404</v>
      </c>
      <c r="AD31">
        <f t="shared" si="12"/>
        <v>110.42590949423247</v>
      </c>
      <c r="AE31">
        <f t="shared" si="13"/>
        <v>83.897967317656438</v>
      </c>
      <c r="AF31">
        <v>21</v>
      </c>
    </row>
    <row r="32" spans="1:32">
      <c r="B32" t="s">
        <v>483</v>
      </c>
      <c r="C32">
        <v>3.19</v>
      </c>
      <c r="D32">
        <v>7447</v>
      </c>
      <c r="E32">
        <v>3.13</v>
      </c>
      <c r="F32">
        <v>876</v>
      </c>
      <c r="G32">
        <v>2.83</v>
      </c>
      <c r="H32">
        <v>1187</v>
      </c>
      <c r="I32">
        <v>3.21</v>
      </c>
      <c r="J32">
        <v>2882</v>
      </c>
      <c r="K32">
        <v>3.34</v>
      </c>
      <c r="L32">
        <v>2502</v>
      </c>
      <c r="M32">
        <v>150</v>
      </c>
      <c r="N32" s="18">
        <f>SUM(J30:J32)</f>
        <v>8521</v>
      </c>
      <c r="P32" t="s">
        <v>483</v>
      </c>
      <c r="Q32">
        <f t="shared" si="0"/>
        <v>7447</v>
      </c>
      <c r="R32">
        <f t="shared" si="14"/>
        <v>1187</v>
      </c>
      <c r="S32">
        <f t="shared" si="1"/>
        <v>1187</v>
      </c>
      <c r="T32">
        <f t="shared" si="2"/>
        <v>2882</v>
      </c>
      <c r="U32">
        <f t="shared" si="3"/>
        <v>2502</v>
      </c>
      <c r="V32">
        <f t="shared" si="4"/>
        <v>3.19</v>
      </c>
      <c r="W32">
        <f t="shared" si="5"/>
        <v>3.13</v>
      </c>
      <c r="X32">
        <f t="shared" si="6"/>
        <v>2.83</v>
      </c>
      <c r="Y32">
        <f t="shared" si="7"/>
        <v>3.21</v>
      </c>
      <c r="Z32">
        <f t="shared" si="8"/>
        <v>3.34</v>
      </c>
      <c r="AA32">
        <f t="shared" si="9"/>
        <v>114.85194324491054</v>
      </c>
      <c r="AB32">
        <f t="shared" si="10"/>
        <v>161.27717391304347</v>
      </c>
      <c r="AC32">
        <f t="shared" si="11"/>
        <v>120.50761421319798</v>
      </c>
      <c r="AD32">
        <f t="shared" si="12"/>
        <v>127.86157941437443</v>
      </c>
      <c r="AE32">
        <f t="shared" si="13"/>
        <v>99.721004384216812</v>
      </c>
      <c r="AF32">
        <v>22</v>
      </c>
    </row>
    <row r="33" spans="1:32">
      <c r="B33" t="s">
        <v>482</v>
      </c>
      <c r="C33">
        <v>3.27</v>
      </c>
      <c r="D33">
        <v>7471</v>
      </c>
      <c r="E33">
        <v>3.11</v>
      </c>
      <c r="F33">
        <v>1066</v>
      </c>
      <c r="G33">
        <v>2.88</v>
      </c>
      <c r="H33">
        <v>1130</v>
      </c>
      <c r="I33">
        <v>3.18</v>
      </c>
      <c r="J33">
        <v>2899</v>
      </c>
      <c r="K33">
        <v>3.65</v>
      </c>
      <c r="L33">
        <v>2376</v>
      </c>
      <c r="M33">
        <v>149</v>
      </c>
      <c r="P33" t="s">
        <v>482</v>
      </c>
      <c r="Q33">
        <f t="shared" si="0"/>
        <v>7471</v>
      </c>
      <c r="R33">
        <f t="shared" si="14"/>
        <v>1130</v>
      </c>
      <c r="S33">
        <f t="shared" si="1"/>
        <v>1130</v>
      </c>
      <c r="T33">
        <f t="shared" si="2"/>
        <v>2899</v>
      </c>
      <c r="U33">
        <f t="shared" si="3"/>
        <v>2376</v>
      </c>
      <c r="V33">
        <f t="shared" si="4"/>
        <v>3.27</v>
      </c>
      <c r="W33">
        <f t="shared" si="5"/>
        <v>3.11</v>
      </c>
      <c r="X33">
        <f t="shared" si="6"/>
        <v>2.88</v>
      </c>
      <c r="Y33">
        <f t="shared" si="7"/>
        <v>3.18</v>
      </c>
      <c r="Z33">
        <f t="shared" si="8"/>
        <v>3.65</v>
      </c>
      <c r="AA33">
        <f t="shared" si="9"/>
        <v>115.22208513263416</v>
      </c>
      <c r="AB33">
        <f t="shared" si="10"/>
        <v>153.53260869565219</v>
      </c>
      <c r="AC33">
        <f t="shared" si="11"/>
        <v>114.72081218274113</v>
      </c>
      <c r="AD33">
        <f t="shared" si="12"/>
        <v>128.61579414374444</v>
      </c>
      <c r="AE33">
        <f t="shared" si="13"/>
        <v>94.699083300119568</v>
      </c>
      <c r="AF33">
        <v>23</v>
      </c>
    </row>
    <row r="34" spans="1:32">
      <c r="B34" t="s">
        <v>83</v>
      </c>
      <c r="C34">
        <v>3.1</v>
      </c>
      <c r="D34">
        <v>7125</v>
      </c>
      <c r="E34">
        <v>3.01</v>
      </c>
      <c r="F34">
        <v>994</v>
      </c>
      <c r="G34">
        <v>2.78</v>
      </c>
      <c r="H34">
        <v>1011</v>
      </c>
      <c r="I34">
        <v>3.1</v>
      </c>
      <c r="J34">
        <v>2963</v>
      </c>
      <c r="K34">
        <v>3.28</v>
      </c>
      <c r="L34">
        <v>2157</v>
      </c>
      <c r="M34">
        <v>148</v>
      </c>
      <c r="P34" t="s">
        <v>83</v>
      </c>
      <c r="Q34">
        <f t="shared" si="0"/>
        <v>7125</v>
      </c>
      <c r="R34">
        <f t="shared" si="14"/>
        <v>1011</v>
      </c>
      <c r="S34">
        <f t="shared" si="1"/>
        <v>1011</v>
      </c>
      <c r="T34">
        <f t="shared" si="2"/>
        <v>2963</v>
      </c>
      <c r="U34">
        <f t="shared" si="3"/>
        <v>2157</v>
      </c>
      <c r="V34">
        <f t="shared" si="4"/>
        <v>3.1</v>
      </c>
      <c r="W34">
        <f t="shared" si="5"/>
        <v>3.01</v>
      </c>
      <c r="X34">
        <f t="shared" si="6"/>
        <v>2.78</v>
      </c>
      <c r="Y34">
        <f t="shared" si="7"/>
        <v>3.1</v>
      </c>
      <c r="Z34">
        <f t="shared" si="8"/>
        <v>3.28</v>
      </c>
      <c r="AA34">
        <f t="shared" si="9"/>
        <v>109.88587291795189</v>
      </c>
      <c r="AB34">
        <f t="shared" si="10"/>
        <v>137.36413043478262</v>
      </c>
      <c r="AC34">
        <f t="shared" si="11"/>
        <v>102.63959390862945</v>
      </c>
      <c r="AD34">
        <f t="shared" si="12"/>
        <v>131.45519077196096</v>
      </c>
      <c r="AE34">
        <f t="shared" si="13"/>
        <v>85.970506177760058</v>
      </c>
      <c r="AF34">
        <v>24</v>
      </c>
    </row>
    <row r="35" spans="1:32">
      <c r="B35" t="s">
        <v>481</v>
      </c>
      <c r="C35">
        <v>2.95</v>
      </c>
      <c r="D35">
        <v>7274</v>
      </c>
      <c r="E35">
        <v>2.94</v>
      </c>
      <c r="F35">
        <v>913</v>
      </c>
      <c r="G35">
        <v>2.67</v>
      </c>
      <c r="H35">
        <v>976</v>
      </c>
      <c r="I35">
        <v>2.95</v>
      </c>
      <c r="J35">
        <v>2876</v>
      </c>
      <c r="K35">
        <v>3.07</v>
      </c>
      <c r="L35">
        <v>2509</v>
      </c>
      <c r="M35">
        <v>147</v>
      </c>
      <c r="N35" s="18">
        <f>SUM(J33:J35)</f>
        <v>8738</v>
      </c>
      <c r="O35">
        <v>2012</v>
      </c>
      <c r="P35" t="s">
        <v>481</v>
      </c>
      <c r="Q35">
        <f t="shared" si="0"/>
        <v>7274</v>
      </c>
      <c r="R35">
        <f t="shared" si="14"/>
        <v>976</v>
      </c>
      <c r="S35">
        <f t="shared" si="1"/>
        <v>976</v>
      </c>
      <c r="T35">
        <f t="shared" si="2"/>
        <v>2876</v>
      </c>
      <c r="U35">
        <f t="shared" si="3"/>
        <v>2509</v>
      </c>
      <c r="V35">
        <f t="shared" si="4"/>
        <v>2.95</v>
      </c>
      <c r="W35">
        <f t="shared" si="5"/>
        <v>2.94</v>
      </c>
      <c r="X35">
        <f t="shared" si="6"/>
        <v>2.67</v>
      </c>
      <c r="Y35">
        <f t="shared" si="7"/>
        <v>2.95</v>
      </c>
      <c r="Z35">
        <f t="shared" si="8"/>
        <v>3.07</v>
      </c>
      <c r="AA35">
        <f t="shared" si="9"/>
        <v>112.18383713756941</v>
      </c>
      <c r="AB35">
        <f t="shared" si="10"/>
        <v>132.60869565217391</v>
      </c>
      <c r="AC35">
        <f t="shared" si="11"/>
        <v>99.086294416243661</v>
      </c>
      <c r="AD35">
        <f t="shared" si="12"/>
        <v>127.59538598047915</v>
      </c>
      <c r="AE35">
        <f t="shared" si="13"/>
        <v>100</v>
      </c>
      <c r="AF35">
        <v>25</v>
      </c>
    </row>
    <row r="36" spans="1:32">
      <c r="B36" t="s">
        <v>480</v>
      </c>
      <c r="C36">
        <v>2.9</v>
      </c>
      <c r="D36">
        <v>8609</v>
      </c>
      <c r="E36">
        <v>2.99</v>
      </c>
      <c r="F36">
        <v>1196</v>
      </c>
      <c r="G36">
        <v>2.66</v>
      </c>
      <c r="H36">
        <v>1170</v>
      </c>
      <c r="I36">
        <v>2.9</v>
      </c>
      <c r="J36">
        <v>3526</v>
      </c>
      <c r="K36">
        <v>2.97</v>
      </c>
      <c r="L36">
        <v>2717</v>
      </c>
      <c r="M36">
        <v>146</v>
      </c>
      <c r="P36" t="s">
        <v>480</v>
      </c>
      <c r="Q36">
        <f t="shared" si="0"/>
        <v>8609</v>
      </c>
      <c r="R36">
        <f t="shared" si="14"/>
        <v>1170</v>
      </c>
      <c r="S36">
        <f t="shared" si="1"/>
        <v>1170</v>
      </c>
      <c r="T36">
        <f t="shared" si="2"/>
        <v>3526</v>
      </c>
      <c r="U36">
        <f t="shared" si="3"/>
        <v>2717</v>
      </c>
      <c r="V36">
        <f t="shared" si="4"/>
        <v>2.9</v>
      </c>
      <c r="W36">
        <f t="shared" si="5"/>
        <v>2.99</v>
      </c>
      <c r="X36">
        <f t="shared" si="6"/>
        <v>2.66</v>
      </c>
      <c r="Y36">
        <f t="shared" si="7"/>
        <v>2.9</v>
      </c>
      <c r="Z36">
        <f t="shared" si="8"/>
        <v>2.97</v>
      </c>
      <c r="AA36">
        <f t="shared" si="9"/>
        <v>132.77297964219616</v>
      </c>
      <c r="AB36">
        <f t="shared" si="10"/>
        <v>158.96739130434781</v>
      </c>
      <c r="AC36">
        <f t="shared" si="11"/>
        <v>118.78172588832487</v>
      </c>
      <c r="AD36">
        <f t="shared" si="12"/>
        <v>156.43300798580302</v>
      </c>
      <c r="AE36">
        <f t="shared" si="13"/>
        <v>108.29015544041451</v>
      </c>
      <c r="AF36">
        <v>26</v>
      </c>
    </row>
    <row r="37" spans="1:32">
      <c r="B37" t="s">
        <v>479</v>
      </c>
      <c r="C37">
        <v>2.85</v>
      </c>
      <c r="D37">
        <v>8203</v>
      </c>
      <c r="E37">
        <v>2.98</v>
      </c>
      <c r="F37">
        <v>1020</v>
      </c>
      <c r="G37">
        <v>2.54</v>
      </c>
      <c r="H37">
        <v>1040</v>
      </c>
      <c r="I37">
        <v>2.8</v>
      </c>
      <c r="J37">
        <v>3252</v>
      </c>
      <c r="K37">
        <v>2.98</v>
      </c>
      <c r="L37">
        <v>2891</v>
      </c>
      <c r="M37">
        <v>145</v>
      </c>
      <c r="P37" t="s">
        <v>479</v>
      </c>
      <c r="Q37">
        <f t="shared" si="0"/>
        <v>8203</v>
      </c>
      <c r="R37">
        <f t="shared" si="14"/>
        <v>1040</v>
      </c>
      <c r="S37">
        <f t="shared" si="1"/>
        <v>1040</v>
      </c>
      <c r="T37">
        <f t="shared" si="2"/>
        <v>3252</v>
      </c>
      <c r="U37">
        <f t="shared" si="3"/>
        <v>2891</v>
      </c>
      <c r="V37">
        <f t="shared" si="4"/>
        <v>2.85</v>
      </c>
      <c r="W37">
        <f t="shared" si="5"/>
        <v>2.98</v>
      </c>
      <c r="X37">
        <f t="shared" si="6"/>
        <v>2.54</v>
      </c>
      <c r="Y37">
        <f t="shared" si="7"/>
        <v>2.8</v>
      </c>
      <c r="Z37">
        <f t="shared" si="8"/>
        <v>2.98</v>
      </c>
      <c r="AA37">
        <f t="shared" si="9"/>
        <v>126.5114127082048</v>
      </c>
      <c r="AB37">
        <f t="shared" si="10"/>
        <v>141.30434782608697</v>
      </c>
      <c r="AC37">
        <f t="shared" si="11"/>
        <v>105.58375634517768</v>
      </c>
      <c r="AD37">
        <f t="shared" si="12"/>
        <v>144.27684117125111</v>
      </c>
      <c r="AE37">
        <f t="shared" si="13"/>
        <v>115.22518931845356</v>
      </c>
      <c r="AF37">
        <v>27</v>
      </c>
    </row>
    <row r="38" spans="1:32">
      <c r="B38" t="s">
        <v>478</v>
      </c>
      <c r="C38">
        <v>2.81</v>
      </c>
      <c r="D38">
        <v>6931</v>
      </c>
      <c r="E38">
        <v>2.78</v>
      </c>
      <c r="F38">
        <v>877</v>
      </c>
      <c r="G38">
        <v>2.52</v>
      </c>
      <c r="H38">
        <v>905</v>
      </c>
      <c r="I38">
        <v>2.79</v>
      </c>
      <c r="J38">
        <v>2676</v>
      </c>
      <c r="K38">
        <v>2.94</v>
      </c>
      <c r="L38">
        <v>2473</v>
      </c>
      <c r="M38">
        <v>144</v>
      </c>
      <c r="N38" s="18">
        <f>SUM(J36:J38)</f>
        <v>9454</v>
      </c>
      <c r="P38" t="s">
        <v>478</v>
      </c>
      <c r="Q38">
        <f t="shared" si="0"/>
        <v>6931</v>
      </c>
      <c r="R38">
        <f t="shared" si="14"/>
        <v>905</v>
      </c>
      <c r="S38">
        <f t="shared" si="1"/>
        <v>905</v>
      </c>
      <c r="T38">
        <f t="shared" si="2"/>
        <v>2676</v>
      </c>
      <c r="U38">
        <f t="shared" si="3"/>
        <v>2473</v>
      </c>
      <c r="V38">
        <f t="shared" si="4"/>
        <v>2.81</v>
      </c>
      <c r="W38">
        <f t="shared" si="5"/>
        <v>2.78</v>
      </c>
      <c r="X38">
        <f t="shared" si="6"/>
        <v>2.52</v>
      </c>
      <c r="Y38">
        <f t="shared" si="7"/>
        <v>2.79</v>
      </c>
      <c r="Z38">
        <f t="shared" si="8"/>
        <v>2.94</v>
      </c>
      <c r="AA38">
        <f t="shared" si="9"/>
        <v>106.89389265885256</v>
      </c>
      <c r="AB38">
        <f t="shared" si="10"/>
        <v>122.96195652173914</v>
      </c>
      <c r="AC38">
        <f t="shared" si="11"/>
        <v>91.878172588832484</v>
      </c>
      <c r="AD38">
        <f t="shared" si="12"/>
        <v>118.72227151730257</v>
      </c>
      <c r="AE38">
        <f t="shared" si="13"/>
        <v>98.565165404543649</v>
      </c>
      <c r="AF38">
        <v>28</v>
      </c>
    </row>
    <row r="39" spans="1:32">
      <c r="B39" t="s">
        <v>477</v>
      </c>
      <c r="C39">
        <v>2.78</v>
      </c>
      <c r="D39">
        <v>8150</v>
      </c>
      <c r="E39">
        <v>2.59</v>
      </c>
      <c r="F39">
        <v>1097</v>
      </c>
      <c r="G39">
        <v>2.52</v>
      </c>
      <c r="H39">
        <v>1097</v>
      </c>
      <c r="I39">
        <v>2.78</v>
      </c>
      <c r="J39">
        <v>3271</v>
      </c>
      <c r="K39">
        <v>2.97</v>
      </c>
      <c r="L39">
        <v>2685</v>
      </c>
      <c r="M39">
        <v>143</v>
      </c>
      <c r="P39" t="s">
        <v>477</v>
      </c>
      <c r="Q39">
        <f t="shared" si="0"/>
        <v>8150</v>
      </c>
      <c r="R39">
        <f t="shared" si="14"/>
        <v>1097</v>
      </c>
      <c r="S39">
        <f t="shared" si="1"/>
        <v>1097</v>
      </c>
      <c r="T39">
        <f t="shared" si="2"/>
        <v>3271</v>
      </c>
      <c r="U39">
        <f t="shared" si="3"/>
        <v>2685</v>
      </c>
      <c r="V39">
        <f t="shared" si="4"/>
        <v>2.78</v>
      </c>
      <c r="W39">
        <f t="shared" si="5"/>
        <v>2.59</v>
      </c>
      <c r="X39">
        <f t="shared" si="6"/>
        <v>2.52</v>
      </c>
      <c r="Y39">
        <f t="shared" si="7"/>
        <v>2.78</v>
      </c>
      <c r="Z39">
        <f t="shared" si="8"/>
        <v>2.97</v>
      </c>
      <c r="AA39">
        <f t="shared" si="9"/>
        <v>125.69401603948181</v>
      </c>
      <c r="AB39">
        <f t="shared" si="10"/>
        <v>149.04891304347828</v>
      </c>
      <c r="AC39">
        <f t="shared" si="11"/>
        <v>111.37055837563452</v>
      </c>
      <c r="AD39">
        <f t="shared" si="12"/>
        <v>145.11978704525288</v>
      </c>
      <c r="AE39">
        <f t="shared" si="13"/>
        <v>107.01474691111996</v>
      </c>
      <c r="AF39">
        <v>29</v>
      </c>
    </row>
    <row r="40" spans="1:32">
      <c r="B40" t="s">
        <v>476</v>
      </c>
      <c r="C40">
        <v>2.75</v>
      </c>
      <c r="D40">
        <v>7445</v>
      </c>
      <c r="E40">
        <v>2.79</v>
      </c>
      <c r="F40">
        <v>870</v>
      </c>
      <c r="G40">
        <v>2.44</v>
      </c>
      <c r="H40">
        <v>1028</v>
      </c>
      <c r="I40">
        <v>2.73</v>
      </c>
      <c r="J40">
        <v>2942</v>
      </c>
      <c r="K40">
        <v>2.87</v>
      </c>
      <c r="L40">
        <v>2605</v>
      </c>
      <c r="M40">
        <v>142</v>
      </c>
      <c r="P40" t="s">
        <v>476</v>
      </c>
      <c r="Q40">
        <f t="shared" si="0"/>
        <v>7445</v>
      </c>
      <c r="R40">
        <f t="shared" si="14"/>
        <v>1028</v>
      </c>
      <c r="S40">
        <f t="shared" si="1"/>
        <v>1028</v>
      </c>
      <c r="T40">
        <f t="shared" si="2"/>
        <v>2942</v>
      </c>
      <c r="U40">
        <f t="shared" si="3"/>
        <v>2605</v>
      </c>
      <c r="V40">
        <f t="shared" si="4"/>
        <v>2.75</v>
      </c>
      <c r="W40">
        <f t="shared" si="5"/>
        <v>2.79</v>
      </c>
      <c r="X40">
        <f t="shared" si="6"/>
        <v>2.44</v>
      </c>
      <c r="Y40">
        <f t="shared" si="7"/>
        <v>2.73</v>
      </c>
      <c r="Z40">
        <f t="shared" si="8"/>
        <v>2.87</v>
      </c>
      <c r="AA40">
        <f t="shared" si="9"/>
        <v>114.82109808760023</v>
      </c>
      <c r="AB40">
        <f t="shared" si="10"/>
        <v>139.67391304347828</v>
      </c>
      <c r="AC40">
        <f t="shared" si="11"/>
        <v>104.36548223350255</v>
      </c>
      <c r="AD40">
        <f t="shared" si="12"/>
        <v>130.52351375332742</v>
      </c>
      <c r="AE40">
        <f t="shared" si="13"/>
        <v>103.82622558788361</v>
      </c>
      <c r="AF40">
        <v>30</v>
      </c>
    </row>
    <row r="41" spans="1:32">
      <c r="B41" t="s">
        <v>486</v>
      </c>
      <c r="C41">
        <v>2.71</v>
      </c>
      <c r="D41">
        <v>6651</v>
      </c>
      <c r="E41">
        <v>2.71</v>
      </c>
      <c r="F41">
        <v>1052</v>
      </c>
      <c r="G41">
        <v>2.38</v>
      </c>
      <c r="H41">
        <v>858</v>
      </c>
      <c r="I41">
        <v>2.71</v>
      </c>
      <c r="J41">
        <v>2653</v>
      </c>
      <c r="K41">
        <v>2.86</v>
      </c>
      <c r="L41">
        <v>2088</v>
      </c>
      <c r="M41">
        <v>141</v>
      </c>
      <c r="N41" s="18">
        <f>SUM(J39:J41)</f>
        <v>8866</v>
      </c>
      <c r="P41" t="s">
        <v>486</v>
      </c>
      <c r="Q41">
        <f t="shared" si="0"/>
        <v>6651</v>
      </c>
      <c r="R41">
        <f t="shared" si="14"/>
        <v>858</v>
      </c>
      <c r="S41">
        <f t="shared" si="1"/>
        <v>858</v>
      </c>
      <c r="T41">
        <f t="shared" si="2"/>
        <v>2653</v>
      </c>
      <c r="U41">
        <f t="shared" si="3"/>
        <v>2088</v>
      </c>
      <c r="V41">
        <f t="shared" si="4"/>
        <v>2.71</v>
      </c>
      <c r="W41">
        <f t="shared" si="5"/>
        <v>2.71</v>
      </c>
      <c r="X41">
        <f t="shared" si="6"/>
        <v>2.38</v>
      </c>
      <c r="Y41">
        <f t="shared" si="7"/>
        <v>2.71</v>
      </c>
      <c r="Z41">
        <f t="shared" si="8"/>
        <v>2.86</v>
      </c>
      <c r="AA41">
        <f t="shared" si="9"/>
        <v>102.57557063541026</v>
      </c>
      <c r="AB41">
        <f t="shared" si="10"/>
        <v>116.57608695652173</v>
      </c>
      <c r="AC41">
        <f t="shared" si="11"/>
        <v>87.10659898477158</v>
      </c>
      <c r="AD41">
        <f t="shared" si="12"/>
        <v>117.70186335403727</v>
      </c>
      <c r="AE41">
        <f t="shared" si="13"/>
        <v>83.220406536468715</v>
      </c>
      <c r="AF41">
        <v>31</v>
      </c>
    </row>
    <row r="42" spans="1:32">
      <c r="A42">
        <v>2013</v>
      </c>
      <c r="B42" t="s">
        <v>485</v>
      </c>
      <c r="C42">
        <v>2.67</v>
      </c>
      <c r="D42">
        <v>7800</v>
      </c>
      <c r="E42">
        <v>2.5499999999999998</v>
      </c>
      <c r="F42">
        <v>1297</v>
      </c>
      <c r="G42">
        <v>2.42</v>
      </c>
      <c r="H42">
        <v>1128</v>
      </c>
      <c r="I42">
        <v>2.65</v>
      </c>
      <c r="J42">
        <v>3224</v>
      </c>
      <c r="K42">
        <v>2.92</v>
      </c>
      <c r="L42">
        <v>2151</v>
      </c>
      <c r="M42">
        <v>140</v>
      </c>
      <c r="P42" t="s">
        <v>485</v>
      </c>
      <c r="Q42">
        <f t="shared" si="0"/>
        <v>7800</v>
      </c>
      <c r="R42">
        <f t="shared" si="14"/>
        <v>1128</v>
      </c>
      <c r="S42">
        <f t="shared" si="1"/>
        <v>1128</v>
      </c>
      <c r="T42">
        <f t="shared" si="2"/>
        <v>3224</v>
      </c>
      <c r="U42">
        <f t="shared" si="3"/>
        <v>2151</v>
      </c>
      <c r="V42">
        <f t="shared" si="4"/>
        <v>2.67</v>
      </c>
      <c r="W42">
        <f t="shared" si="5"/>
        <v>2.5499999999999998</v>
      </c>
      <c r="X42">
        <f t="shared" si="6"/>
        <v>2.42</v>
      </c>
      <c r="Y42">
        <f t="shared" si="7"/>
        <v>2.65</v>
      </c>
      <c r="Z42">
        <f t="shared" si="8"/>
        <v>2.92</v>
      </c>
      <c r="AA42">
        <f t="shared" si="9"/>
        <v>120.2961135101789</v>
      </c>
      <c r="AB42">
        <f t="shared" si="10"/>
        <v>153.26086956521738</v>
      </c>
      <c r="AC42">
        <f t="shared" si="11"/>
        <v>114.51776649746192</v>
      </c>
      <c r="AD42">
        <f t="shared" si="12"/>
        <v>143.03460514640639</v>
      </c>
      <c r="AE42">
        <f t="shared" si="13"/>
        <v>85.731367078517337</v>
      </c>
      <c r="AF42">
        <v>32</v>
      </c>
    </row>
    <row r="43" spans="1:32">
      <c r="B43" t="s">
        <v>484</v>
      </c>
      <c r="C43">
        <v>2.72</v>
      </c>
      <c r="D43">
        <v>6586</v>
      </c>
      <c r="E43">
        <v>2.67</v>
      </c>
      <c r="F43">
        <v>875</v>
      </c>
      <c r="G43">
        <v>2.34</v>
      </c>
      <c r="H43">
        <v>895</v>
      </c>
      <c r="I43">
        <v>2.69</v>
      </c>
      <c r="J43">
        <v>2764</v>
      </c>
      <c r="K43">
        <v>2.93</v>
      </c>
      <c r="L43">
        <v>2052</v>
      </c>
      <c r="M43">
        <v>139</v>
      </c>
      <c r="P43" t="s">
        <v>484</v>
      </c>
      <c r="Q43">
        <f t="shared" ref="Q43:Q74" si="15">D43</f>
        <v>6586</v>
      </c>
      <c r="R43">
        <f t="shared" si="14"/>
        <v>895</v>
      </c>
      <c r="S43">
        <f t="shared" ref="S43:S74" si="16">H43</f>
        <v>895</v>
      </c>
      <c r="T43">
        <f t="shared" ref="T43:T74" si="17">J43</f>
        <v>2764</v>
      </c>
      <c r="U43">
        <f t="shared" ref="U43:U74" si="18">L43</f>
        <v>2052</v>
      </c>
      <c r="V43">
        <f t="shared" ref="V43:V74" si="19">C43</f>
        <v>2.72</v>
      </c>
      <c r="W43">
        <f t="shared" ref="W43:W74" si="20">E43</f>
        <v>2.67</v>
      </c>
      <c r="X43">
        <f t="shared" ref="X43:X74" si="21">G43</f>
        <v>2.34</v>
      </c>
      <c r="Y43">
        <f t="shared" ref="Y43:Y74" si="22">I43</f>
        <v>2.69</v>
      </c>
      <c r="Z43">
        <f t="shared" ref="Z43:Z74" si="23">K43</f>
        <v>2.93</v>
      </c>
      <c r="AA43">
        <f t="shared" ref="AA43:AA74" si="24">Q43/$Q$11*100</f>
        <v>101.57310302282541</v>
      </c>
      <c r="AB43">
        <f t="shared" ref="AB43:AB74" si="25">R43/$R$11*100</f>
        <v>121.6032608695652</v>
      </c>
      <c r="AC43">
        <f t="shared" ref="AC43:AC74" si="26">S43/$S$11*100</f>
        <v>90.862944162436548</v>
      </c>
      <c r="AD43">
        <f t="shared" ref="AD43:AD74" si="27">T43/$T$11*100</f>
        <v>122.62644188110026</v>
      </c>
      <c r="AE43">
        <f t="shared" ref="AE43:AE74" si="28">U43/$U$11*100</f>
        <v>81.785571941012364</v>
      </c>
      <c r="AF43">
        <v>33</v>
      </c>
    </row>
    <row r="44" spans="1:32">
      <c r="B44" t="s">
        <v>483</v>
      </c>
      <c r="C44">
        <v>2.7</v>
      </c>
      <c r="D44">
        <v>7157</v>
      </c>
      <c r="E44">
        <v>2.67</v>
      </c>
      <c r="F44">
        <v>986</v>
      </c>
      <c r="G44">
        <v>2.3199999999999998</v>
      </c>
      <c r="H44">
        <v>949</v>
      </c>
      <c r="I44">
        <v>2.68</v>
      </c>
      <c r="J44">
        <v>2846</v>
      </c>
      <c r="K44">
        <v>2.89</v>
      </c>
      <c r="L44">
        <v>2376</v>
      </c>
      <c r="M44">
        <v>138</v>
      </c>
      <c r="N44" s="18">
        <f>SUM(J42:J44)</f>
        <v>8834</v>
      </c>
      <c r="P44" t="s">
        <v>483</v>
      </c>
      <c r="Q44">
        <f t="shared" si="15"/>
        <v>7157</v>
      </c>
      <c r="R44">
        <f t="shared" ref="R44:R75" si="29">H44</f>
        <v>949</v>
      </c>
      <c r="S44">
        <f t="shared" si="16"/>
        <v>949</v>
      </c>
      <c r="T44">
        <f t="shared" si="17"/>
        <v>2846</v>
      </c>
      <c r="U44">
        <f t="shared" si="18"/>
        <v>2376</v>
      </c>
      <c r="V44">
        <f t="shared" si="19"/>
        <v>2.7</v>
      </c>
      <c r="W44">
        <f t="shared" si="20"/>
        <v>2.67</v>
      </c>
      <c r="X44">
        <f t="shared" si="21"/>
        <v>2.3199999999999998</v>
      </c>
      <c r="Y44">
        <f t="shared" si="22"/>
        <v>2.68</v>
      </c>
      <c r="Z44">
        <f t="shared" si="23"/>
        <v>2.89</v>
      </c>
      <c r="AA44">
        <f t="shared" si="24"/>
        <v>110.37939543491673</v>
      </c>
      <c r="AB44">
        <f t="shared" si="25"/>
        <v>128.94021739130434</v>
      </c>
      <c r="AC44">
        <f t="shared" si="26"/>
        <v>96.345177664974628</v>
      </c>
      <c r="AD44">
        <f t="shared" si="27"/>
        <v>126.26441881100266</v>
      </c>
      <c r="AE44">
        <f t="shared" si="28"/>
        <v>94.699083300119568</v>
      </c>
      <c r="AF44">
        <v>34</v>
      </c>
    </row>
    <row r="45" spans="1:32">
      <c r="B45" t="s">
        <v>482</v>
      </c>
      <c r="C45">
        <v>2.74</v>
      </c>
      <c r="D45">
        <v>8390</v>
      </c>
      <c r="E45">
        <v>2.73</v>
      </c>
      <c r="F45">
        <v>1230</v>
      </c>
      <c r="G45">
        <v>2.37</v>
      </c>
      <c r="H45">
        <v>1130</v>
      </c>
      <c r="I45">
        <v>2.64</v>
      </c>
      <c r="J45">
        <v>3423</v>
      </c>
      <c r="K45">
        <v>3.05</v>
      </c>
      <c r="L45">
        <v>2607</v>
      </c>
      <c r="M45">
        <v>137</v>
      </c>
      <c r="P45" t="s">
        <v>482</v>
      </c>
      <c r="Q45">
        <f t="shared" si="15"/>
        <v>8390</v>
      </c>
      <c r="R45">
        <f t="shared" si="29"/>
        <v>1130</v>
      </c>
      <c r="S45">
        <f t="shared" si="16"/>
        <v>1130</v>
      </c>
      <c r="T45">
        <f t="shared" si="17"/>
        <v>3423</v>
      </c>
      <c r="U45">
        <f t="shared" si="18"/>
        <v>2607</v>
      </c>
      <c r="V45">
        <f t="shared" si="19"/>
        <v>2.74</v>
      </c>
      <c r="W45">
        <f t="shared" si="20"/>
        <v>2.73</v>
      </c>
      <c r="X45">
        <f t="shared" si="21"/>
        <v>2.37</v>
      </c>
      <c r="Y45">
        <f t="shared" si="22"/>
        <v>2.64</v>
      </c>
      <c r="Z45">
        <f t="shared" si="23"/>
        <v>3.05</v>
      </c>
      <c r="AA45">
        <f t="shared" si="24"/>
        <v>129.39543491671807</v>
      </c>
      <c r="AB45">
        <f t="shared" si="25"/>
        <v>153.53260869565219</v>
      </c>
      <c r="AC45">
        <f t="shared" si="26"/>
        <v>114.72081218274113</v>
      </c>
      <c r="AD45">
        <f t="shared" si="27"/>
        <v>151.86335403726707</v>
      </c>
      <c r="AE45">
        <f t="shared" si="28"/>
        <v>103.90593862096453</v>
      </c>
      <c r="AF45">
        <v>35</v>
      </c>
    </row>
    <row r="46" spans="1:32">
      <c r="B46" t="s">
        <v>83</v>
      </c>
      <c r="C46">
        <v>2.6</v>
      </c>
      <c r="D46">
        <v>7219</v>
      </c>
      <c r="E46">
        <v>2.73</v>
      </c>
      <c r="F46">
        <v>953</v>
      </c>
      <c r="G46">
        <v>2.23</v>
      </c>
      <c r="H46">
        <v>958</v>
      </c>
      <c r="I46">
        <v>2.56</v>
      </c>
      <c r="J46">
        <v>2980</v>
      </c>
      <c r="K46">
        <v>2.74</v>
      </c>
      <c r="L46">
        <v>2328</v>
      </c>
      <c r="M46">
        <v>136</v>
      </c>
      <c r="P46" t="s">
        <v>83</v>
      </c>
      <c r="Q46">
        <f t="shared" si="15"/>
        <v>7219</v>
      </c>
      <c r="R46">
        <f t="shared" si="29"/>
        <v>958</v>
      </c>
      <c r="S46">
        <f t="shared" si="16"/>
        <v>958</v>
      </c>
      <c r="T46">
        <f t="shared" si="17"/>
        <v>2980</v>
      </c>
      <c r="U46">
        <f t="shared" si="18"/>
        <v>2328</v>
      </c>
      <c r="V46">
        <f t="shared" si="19"/>
        <v>2.6</v>
      </c>
      <c r="W46">
        <f t="shared" si="20"/>
        <v>2.73</v>
      </c>
      <c r="X46">
        <f t="shared" si="21"/>
        <v>2.23</v>
      </c>
      <c r="Y46">
        <f t="shared" si="22"/>
        <v>2.56</v>
      </c>
      <c r="Z46">
        <f t="shared" si="23"/>
        <v>2.74</v>
      </c>
      <c r="AA46">
        <f t="shared" si="24"/>
        <v>111.3355953115361</v>
      </c>
      <c r="AB46">
        <f t="shared" si="25"/>
        <v>130.16304347826087</v>
      </c>
      <c r="AC46">
        <f t="shared" si="26"/>
        <v>97.258883248730967</v>
      </c>
      <c r="AD46">
        <f t="shared" si="27"/>
        <v>132.20940550133096</v>
      </c>
      <c r="AE46">
        <f t="shared" si="28"/>
        <v>92.785970506177762</v>
      </c>
      <c r="AF46">
        <v>36</v>
      </c>
    </row>
    <row r="47" spans="1:32">
      <c r="B47" t="s">
        <v>481</v>
      </c>
      <c r="C47">
        <v>2.52</v>
      </c>
      <c r="D47">
        <v>7892</v>
      </c>
      <c r="E47">
        <v>2.5299999999999998</v>
      </c>
      <c r="F47">
        <v>1019</v>
      </c>
      <c r="G47">
        <v>2.1800000000000002</v>
      </c>
      <c r="H47">
        <v>995</v>
      </c>
      <c r="I47">
        <v>2.4900000000000002</v>
      </c>
      <c r="J47">
        <v>3129</v>
      </c>
      <c r="K47">
        <v>2.67</v>
      </c>
      <c r="L47">
        <v>2749</v>
      </c>
      <c r="M47">
        <v>135</v>
      </c>
      <c r="N47" s="18">
        <f>SUM(J45:J47)</f>
        <v>9532</v>
      </c>
      <c r="O47">
        <v>2013</v>
      </c>
      <c r="P47" t="s">
        <v>481</v>
      </c>
      <c r="Q47">
        <f t="shared" si="15"/>
        <v>7892</v>
      </c>
      <c r="R47">
        <f t="shared" si="29"/>
        <v>995</v>
      </c>
      <c r="S47">
        <f t="shared" si="16"/>
        <v>995</v>
      </c>
      <c r="T47">
        <f t="shared" si="17"/>
        <v>3129</v>
      </c>
      <c r="U47">
        <f t="shared" si="18"/>
        <v>2749</v>
      </c>
      <c r="V47">
        <f t="shared" si="19"/>
        <v>2.52</v>
      </c>
      <c r="W47">
        <f t="shared" si="20"/>
        <v>2.5299999999999998</v>
      </c>
      <c r="X47">
        <f t="shared" si="21"/>
        <v>2.1800000000000002</v>
      </c>
      <c r="Y47">
        <f t="shared" si="22"/>
        <v>2.4900000000000002</v>
      </c>
      <c r="Z47">
        <f t="shared" si="23"/>
        <v>2.67</v>
      </c>
      <c r="AA47">
        <f t="shared" si="24"/>
        <v>121.7149907464528</v>
      </c>
      <c r="AB47">
        <f t="shared" si="25"/>
        <v>135.19021739130434</v>
      </c>
      <c r="AC47">
        <f t="shared" si="26"/>
        <v>101.01522842639594</v>
      </c>
      <c r="AD47">
        <f t="shared" si="27"/>
        <v>138.81987577639751</v>
      </c>
      <c r="AE47">
        <f t="shared" si="28"/>
        <v>109.56556396970905</v>
      </c>
      <c r="AF47">
        <v>37</v>
      </c>
    </row>
    <row r="48" spans="1:32">
      <c r="B48" t="s">
        <v>480</v>
      </c>
      <c r="C48">
        <v>2.59</v>
      </c>
      <c r="D48">
        <v>9973</v>
      </c>
      <c r="E48">
        <v>2.61</v>
      </c>
      <c r="F48">
        <v>1304</v>
      </c>
      <c r="G48">
        <v>2.25</v>
      </c>
      <c r="H48">
        <v>1291</v>
      </c>
      <c r="I48">
        <v>2.57</v>
      </c>
      <c r="J48">
        <v>4165</v>
      </c>
      <c r="K48">
        <v>2.73</v>
      </c>
      <c r="L48">
        <v>3213</v>
      </c>
      <c r="M48">
        <v>134</v>
      </c>
      <c r="P48" t="s">
        <v>480</v>
      </c>
      <c r="Q48">
        <f t="shared" si="15"/>
        <v>9973</v>
      </c>
      <c r="R48">
        <f t="shared" si="29"/>
        <v>1291</v>
      </c>
      <c r="S48">
        <f t="shared" si="16"/>
        <v>1291</v>
      </c>
      <c r="T48">
        <f t="shared" si="17"/>
        <v>4165</v>
      </c>
      <c r="U48">
        <f t="shared" si="18"/>
        <v>3213</v>
      </c>
      <c r="V48">
        <f t="shared" si="19"/>
        <v>2.59</v>
      </c>
      <c r="W48">
        <f t="shared" si="20"/>
        <v>2.61</v>
      </c>
      <c r="X48">
        <f t="shared" si="21"/>
        <v>2.25</v>
      </c>
      <c r="Y48">
        <f t="shared" si="22"/>
        <v>2.57</v>
      </c>
      <c r="Z48">
        <f t="shared" si="23"/>
        <v>2.73</v>
      </c>
      <c r="AA48">
        <f t="shared" si="24"/>
        <v>153.80937692782231</v>
      </c>
      <c r="AB48">
        <f t="shared" si="25"/>
        <v>175.40760869565219</v>
      </c>
      <c r="AC48">
        <f t="shared" si="26"/>
        <v>131.06598984771574</v>
      </c>
      <c r="AD48">
        <f t="shared" si="27"/>
        <v>184.78260869565219</v>
      </c>
      <c r="AE48">
        <f t="shared" si="28"/>
        <v>128.05898764447988</v>
      </c>
      <c r="AF48">
        <v>38</v>
      </c>
    </row>
    <row r="49" spans="1:32">
      <c r="B49" t="s">
        <v>479</v>
      </c>
      <c r="C49">
        <v>2.67</v>
      </c>
      <c r="D49">
        <v>7764</v>
      </c>
      <c r="E49">
        <v>2.52</v>
      </c>
      <c r="F49">
        <v>1022</v>
      </c>
      <c r="G49">
        <v>2.33</v>
      </c>
      <c r="H49">
        <v>998</v>
      </c>
      <c r="I49">
        <v>2.66</v>
      </c>
      <c r="J49">
        <v>3164</v>
      </c>
      <c r="K49">
        <v>2.88</v>
      </c>
      <c r="L49">
        <v>2580</v>
      </c>
      <c r="M49">
        <v>133</v>
      </c>
      <c r="P49" t="s">
        <v>479</v>
      </c>
      <c r="Q49">
        <f t="shared" si="15"/>
        <v>7764</v>
      </c>
      <c r="R49">
        <f t="shared" si="29"/>
        <v>998</v>
      </c>
      <c r="S49">
        <f t="shared" si="16"/>
        <v>998</v>
      </c>
      <c r="T49">
        <f t="shared" si="17"/>
        <v>3164</v>
      </c>
      <c r="U49">
        <f t="shared" si="18"/>
        <v>2580</v>
      </c>
      <c r="V49">
        <f t="shared" si="19"/>
        <v>2.67</v>
      </c>
      <c r="W49">
        <f t="shared" si="20"/>
        <v>2.52</v>
      </c>
      <c r="X49">
        <f t="shared" si="21"/>
        <v>2.33</v>
      </c>
      <c r="Y49">
        <f t="shared" si="22"/>
        <v>2.66</v>
      </c>
      <c r="Z49">
        <f t="shared" si="23"/>
        <v>2.88</v>
      </c>
      <c r="AA49">
        <f t="shared" si="24"/>
        <v>119.74090067859346</v>
      </c>
      <c r="AB49">
        <f t="shared" si="25"/>
        <v>135.59782608695653</v>
      </c>
      <c r="AC49">
        <f t="shared" si="26"/>
        <v>101.31979695431473</v>
      </c>
      <c r="AD49">
        <f t="shared" si="27"/>
        <v>140.3726708074534</v>
      </c>
      <c r="AE49">
        <f t="shared" si="28"/>
        <v>102.82981267437225</v>
      </c>
      <c r="AF49">
        <v>39</v>
      </c>
    </row>
    <row r="50" spans="1:32">
      <c r="B50" t="s">
        <v>478</v>
      </c>
      <c r="C50">
        <v>2.75</v>
      </c>
      <c r="D50">
        <v>7140</v>
      </c>
      <c r="E50">
        <v>2.65</v>
      </c>
      <c r="F50">
        <v>941</v>
      </c>
      <c r="G50">
        <v>2.34</v>
      </c>
      <c r="H50">
        <v>978</v>
      </c>
      <c r="I50">
        <v>2.76</v>
      </c>
      <c r="J50">
        <v>2972</v>
      </c>
      <c r="K50">
        <v>2.95</v>
      </c>
      <c r="L50">
        <v>2249</v>
      </c>
      <c r="M50">
        <v>132</v>
      </c>
      <c r="N50" s="18">
        <f>SUM(J48:J50)</f>
        <v>10301</v>
      </c>
      <c r="P50" t="s">
        <v>478</v>
      </c>
      <c r="Q50">
        <f t="shared" si="15"/>
        <v>7140</v>
      </c>
      <c r="R50">
        <f t="shared" si="29"/>
        <v>978</v>
      </c>
      <c r="S50">
        <f t="shared" si="16"/>
        <v>978</v>
      </c>
      <c r="T50">
        <f t="shared" si="17"/>
        <v>2972</v>
      </c>
      <c r="U50">
        <f t="shared" si="18"/>
        <v>2249</v>
      </c>
      <c r="V50">
        <f t="shared" si="19"/>
        <v>2.75</v>
      </c>
      <c r="W50">
        <f t="shared" si="20"/>
        <v>2.65</v>
      </c>
      <c r="X50">
        <f t="shared" si="21"/>
        <v>2.34</v>
      </c>
      <c r="Y50">
        <f t="shared" si="22"/>
        <v>2.76</v>
      </c>
      <c r="Z50">
        <f t="shared" si="23"/>
        <v>2.95</v>
      </c>
      <c r="AA50">
        <f t="shared" si="24"/>
        <v>110.11721159777915</v>
      </c>
      <c r="AB50">
        <f t="shared" si="25"/>
        <v>132.88043478260869</v>
      </c>
      <c r="AC50">
        <f t="shared" si="26"/>
        <v>99.289340101522839</v>
      </c>
      <c r="AD50">
        <f t="shared" si="27"/>
        <v>131.8544809228039</v>
      </c>
      <c r="AE50">
        <f t="shared" si="28"/>
        <v>89.637305699481857</v>
      </c>
      <c r="AF50">
        <v>40</v>
      </c>
    </row>
    <row r="51" spans="1:32">
      <c r="B51" t="s">
        <v>477</v>
      </c>
      <c r="C51">
        <v>2.8</v>
      </c>
      <c r="D51">
        <v>8059</v>
      </c>
      <c r="E51">
        <v>2.52</v>
      </c>
      <c r="F51">
        <v>1239</v>
      </c>
      <c r="G51">
        <v>2.48</v>
      </c>
      <c r="H51">
        <v>1184</v>
      </c>
      <c r="I51">
        <v>2.85</v>
      </c>
      <c r="J51">
        <v>3276</v>
      </c>
      <c r="K51">
        <v>3.03</v>
      </c>
      <c r="L51">
        <v>2360</v>
      </c>
      <c r="M51">
        <v>131</v>
      </c>
      <c r="P51" t="s">
        <v>477</v>
      </c>
      <c r="Q51">
        <f t="shared" si="15"/>
        <v>8059</v>
      </c>
      <c r="R51">
        <f t="shared" si="29"/>
        <v>1184</v>
      </c>
      <c r="S51">
        <f t="shared" si="16"/>
        <v>1184</v>
      </c>
      <c r="T51">
        <f t="shared" si="17"/>
        <v>3276</v>
      </c>
      <c r="U51">
        <f t="shared" si="18"/>
        <v>2360</v>
      </c>
      <c r="V51">
        <f t="shared" si="19"/>
        <v>2.8</v>
      </c>
      <c r="W51">
        <f t="shared" si="20"/>
        <v>2.52</v>
      </c>
      <c r="X51">
        <f t="shared" si="21"/>
        <v>2.48</v>
      </c>
      <c r="Y51">
        <f t="shared" si="22"/>
        <v>2.85</v>
      </c>
      <c r="Z51">
        <f t="shared" si="23"/>
        <v>3.03</v>
      </c>
      <c r="AA51">
        <f t="shared" si="24"/>
        <v>124.29056138186306</v>
      </c>
      <c r="AB51">
        <f t="shared" si="25"/>
        <v>160.86956521739131</v>
      </c>
      <c r="AC51">
        <f t="shared" si="26"/>
        <v>120.20304568527919</v>
      </c>
      <c r="AD51">
        <f t="shared" si="27"/>
        <v>145.34161490683232</v>
      </c>
      <c r="AE51">
        <f t="shared" si="28"/>
        <v>94.061379035472299</v>
      </c>
      <c r="AF51">
        <v>41</v>
      </c>
    </row>
    <row r="52" spans="1:32">
      <c r="B52" t="s">
        <v>476</v>
      </c>
      <c r="C52">
        <v>2.8</v>
      </c>
      <c r="D52">
        <v>6554</v>
      </c>
      <c r="E52">
        <v>2.66</v>
      </c>
      <c r="F52">
        <v>814</v>
      </c>
      <c r="G52">
        <v>2.4300000000000002</v>
      </c>
      <c r="H52">
        <v>934</v>
      </c>
      <c r="I52">
        <v>2.82</v>
      </c>
      <c r="J52">
        <v>2578</v>
      </c>
      <c r="K52">
        <v>2.99</v>
      </c>
      <c r="L52">
        <v>2228</v>
      </c>
      <c r="M52">
        <v>130</v>
      </c>
      <c r="P52" t="s">
        <v>476</v>
      </c>
      <c r="Q52">
        <f t="shared" si="15"/>
        <v>6554</v>
      </c>
      <c r="R52">
        <f t="shared" si="29"/>
        <v>934</v>
      </c>
      <c r="S52">
        <f t="shared" si="16"/>
        <v>934</v>
      </c>
      <c r="T52">
        <f t="shared" si="17"/>
        <v>2578</v>
      </c>
      <c r="U52">
        <f t="shared" si="18"/>
        <v>2228</v>
      </c>
      <c r="V52">
        <f t="shared" si="19"/>
        <v>2.8</v>
      </c>
      <c r="W52">
        <f t="shared" si="20"/>
        <v>2.66</v>
      </c>
      <c r="X52">
        <f t="shared" si="21"/>
        <v>2.4300000000000002</v>
      </c>
      <c r="Y52">
        <f t="shared" si="22"/>
        <v>2.82</v>
      </c>
      <c r="Z52">
        <f t="shared" si="23"/>
        <v>2.99</v>
      </c>
      <c r="AA52">
        <f t="shared" si="24"/>
        <v>101.07958050586059</v>
      </c>
      <c r="AB52">
        <f t="shared" si="25"/>
        <v>126.90217391304348</v>
      </c>
      <c r="AC52">
        <f t="shared" si="26"/>
        <v>94.82233502538071</v>
      </c>
      <c r="AD52">
        <f t="shared" si="27"/>
        <v>114.37444543034604</v>
      </c>
      <c r="AE52">
        <f t="shared" si="28"/>
        <v>88.800318852132321</v>
      </c>
      <c r="AF52">
        <v>42</v>
      </c>
    </row>
    <row r="53" spans="1:32">
      <c r="B53" t="s">
        <v>486</v>
      </c>
      <c r="C53">
        <v>2.72</v>
      </c>
      <c r="D53">
        <v>6761</v>
      </c>
      <c r="E53">
        <v>2.5299999999999998</v>
      </c>
      <c r="F53">
        <v>984</v>
      </c>
      <c r="G53">
        <v>2.33</v>
      </c>
      <c r="H53">
        <v>1008</v>
      </c>
      <c r="I53">
        <v>2.78</v>
      </c>
      <c r="J53">
        <v>2747</v>
      </c>
      <c r="K53">
        <v>2.94</v>
      </c>
      <c r="L53">
        <v>2022</v>
      </c>
      <c r="M53">
        <v>129</v>
      </c>
      <c r="N53" s="18">
        <f>SUM(J51:J53)</f>
        <v>8601</v>
      </c>
      <c r="P53" t="s">
        <v>486</v>
      </c>
      <c r="Q53">
        <f t="shared" si="15"/>
        <v>6761</v>
      </c>
      <c r="R53">
        <f t="shared" si="29"/>
        <v>1008</v>
      </c>
      <c r="S53">
        <f t="shared" si="16"/>
        <v>1008</v>
      </c>
      <c r="T53">
        <f t="shared" si="17"/>
        <v>2747</v>
      </c>
      <c r="U53">
        <f t="shared" si="18"/>
        <v>2022</v>
      </c>
      <c r="V53">
        <f t="shared" si="19"/>
        <v>2.72</v>
      </c>
      <c r="W53">
        <f t="shared" si="20"/>
        <v>2.5299999999999998</v>
      </c>
      <c r="X53">
        <f t="shared" si="21"/>
        <v>2.33</v>
      </c>
      <c r="Y53">
        <f t="shared" si="22"/>
        <v>2.78</v>
      </c>
      <c r="Z53">
        <f t="shared" si="23"/>
        <v>2.94</v>
      </c>
      <c r="AA53">
        <f t="shared" si="24"/>
        <v>104.27205428747686</v>
      </c>
      <c r="AB53">
        <f t="shared" si="25"/>
        <v>136.95652173913044</v>
      </c>
      <c r="AC53">
        <f t="shared" si="26"/>
        <v>102.33502538071066</v>
      </c>
      <c r="AD53">
        <f t="shared" si="27"/>
        <v>121.87222715173024</v>
      </c>
      <c r="AE53">
        <f t="shared" si="28"/>
        <v>80.589876444798719</v>
      </c>
      <c r="AF53">
        <v>43</v>
      </c>
    </row>
    <row r="54" spans="1:32">
      <c r="A54">
        <v>2014</v>
      </c>
      <c r="B54" t="s">
        <v>485</v>
      </c>
      <c r="C54">
        <v>2.75</v>
      </c>
      <c r="D54">
        <v>7748</v>
      </c>
      <c r="E54">
        <v>2.57</v>
      </c>
      <c r="F54">
        <v>1163</v>
      </c>
      <c r="G54">
        <v>2.42</v>
      </c>
      <c r="H54">
        <v>1230</v>
      </c>
      <c r="I54">
        <v>2.79</v>
      </c>
      <c r="J54">
        <v>3150</v>
      </c>
      <c r="K54">
        <v>2.99</v>
      </c>
      <c r="L54">
        <v>2205</v>
      </c>
      <c r="M54">
        <v>128</v>
      </c>
      <c r="P54" t="s">
        <v>485</v>
      </c>
      <c r="Q54">
        <f t="shared" si="15"/>
        <v>7748</v>
      </c>
      <c r="R54">
        <f t="shared" si="29"/>
        <v>1230</v>
      </c>
      <c r="S54">
        <f t="shared" si="16"/>
        <v>1230</v>
      </c>
      <c r="T54">
        <f t="shared" si="17"/>
        <v>3150</v>
      </c>
      <c r="U54">
        <f t="shared" si="18"/>
        <v>2205</v>
      </c>
      <c r="V54">
        <f t="shared" si="19"/>
        <v>2.75</v>
      </c>
      <c r="W54">
        <f t="shared" si="20"/>
        <v>2.57</v>
      </c>
      <c r="X54">
        <f t="shared" si="21"/>
        <v>2.42</v>
      </c>
      <c r="Y54">
        <f t="shared" si="22"/>
        <v>2.79</v>
      </c>
      <c r="Z54">
        <f t="shared" si="23"/>
        <v>2.99</v>
      </c>
      <c r="AA54">
        <f t="shared" si="24"/>
        <v>119.49413942011104</v>
      </c>
      <c r="AB54">
        <f t="shared" si="25"/>
        <v>167.11956521739131</v>
      </c>
      <c r="AC54">
        <f t="shared" si="26"/>
        <v>124.8730964467005</v>
      </c>
      <c r="AD54">
        <f t="shared" si="27"/>
        <v>139.75155279503107</v>
      </c>
      <c r="AE54">
        <f t="shared" si="28"/>
        <v>87.883618971701878</v>
      </c>
      <c r="AF54">
        <v>44</v>
      </c>
    </row>
    <row r="55" spans="1:32">
      <c r="B55" t="s">
        <v>484</v>
      </c>
      <c r="C55">
        <v>2.82</v>
      </c>
      <c r="D55">
        <v>6983</v>
      </c>
      <c r="E55">
        <v>3.1</v>
      </c>
      <c r="F55">
        <v>1210</v>
      </c>
      <c r="G55">
        <v>2.33</v>
      </c>
      <c r="H55">
        <v>986</v>
      </c>
      <c r="I55">
        <v>2.75</v>
      </c>
      <c r="J55">
        <v>2561</v>
      </c>
      <c r="K55">
        <v>2.95</v>
      </c>
      <c r="L55">
        <v>2226</v>
      </c>
      <c r="M55">
        <v>127</v>
      </c>
      <c r="P55" t="s">
        <v>484</v>
      </c>
      <c r="Q55">
        <f t="shared" si="15"/>
        <v>6983</v>
      </c>
      <c r="R55">
        <f t="shared" si="29"/>
        <v>986</v>
      </c>
      <c r="S55">
        <f t="shared" si="16"/>
        <v>986</v>
      </c>
      <c r="T55">
        <f t="shared" si="17"/>
        <v>2561</v>
      </c>
      <c r="U55">
        <f t="shared" si="18"/>
        <v>2226</v>
      </c>
      <c r="V55">
        <f t="shared" si="19"/>
        <v>2.82</v>
      </c>
      <c r="W55">
        <f t="shared" si="20"/>
        <v>3.1</v>
      </c>
      <c r="X55">
        <f t="shared" si="21"/>
        <v>2.33</v>
      </c>
      <c r="Y55">
        <f t="shared" si="22"/>
        <v>2.75</v>
      </c>
      <c r="Z55">
        <f t="shared" si="23"/>
        <v>2.95</v>
      </c>
      <c r="AA55">
        <f t="shared" si="24"/>
        <v>107.69586674892042</v>
      </c>
      <c r="AB55">
        <f t="shared" si="25"/>
        <v>133.96739130434781</v>
      </c>
      <c r="AC55">
        <f t="shared" si="26"/>
        <v>100.1015228426396</v>
      </c>
      <c r="AD55">
        <f t="shared" si="27"/>
        <v>113.62023070097604</v>
      </c>
      <c r="AE55">
        <f t="shared" si="28"/>
        <v>88.720605819051414</v>
      </c>
      <c r="AF55">
        <v>45</v>
      </c>
    </row>
    <row r="56" spans="1:32">
      <c r="B56" t="s">
        <v>483</v>
      </c>
      <c r="C56">
        <v>2.65</v>
      </c>
      <c r="D56">
        <v>7596</v>
      </c>
      <c r="E56">
        <v>2.57</v>
      </c>
      <c r="F56">
        <v>1001</v>
      </c>
      <c r="G56">
        <v>2.2799999999999998</v>
      </c>
      <c r="H56">
        <v>1075</v>
      </c>
      <c r="I56">
        <v>2.64</v>
      </c>
      <c r="J56">
        <v>3000</v>
      </c>
      <c r="K56">
        <v>2.86</v>
      </c>
      <c r="L56">
        <v>2520</v>
      </c>
      <c r="M56">
        <v>126</v>
      </c>
      <c r="N56" s="18">
        <f>SUM(J54:J56)</f>
        <v>8711</v>
      </c>
      <c r="P56" t="s">
        <v>483</v>
      </c>
      <c r="Q56">
        <f t="shared" si="15"/>
        <v>7596</v>
      </c>
      <c r="R56">
        <f t="shared" si="29"/>
        <v>1075</v>
      </c>
      <c r="S56">
        <f t="shared" si="16"/>
        <v>1075</v>
      </c>
      <c r="T56">
        <f t="shared" si="17"/>
        <v>3000</v>
      </c>
      <c r="U56">
        <f t="shared" si="18"/>
        <v>2520</v>
      </c>
      <c r="V56">
        <f t="shared" si="19"/>
        <v>2.65</v>
      </c>
      <c r="W56">
        <f t="shared" si="20"/>
        <v>2.57</v>
      </c>
      <c r="X56">
        <f t="shared" si="21"/>
        <v>2.2799999999999998</v>
      </c>
      <c r="Y56">
        <f t="shared" si="22"/>
        <v>2.64</v>
      </c>
      <c r="Z56">
        <f t="shared" si="23"/>
        <v>2.86</v>
      </c>
      <c r="AA56">
        <f t="shared" si="24"/>
        <v>117.14990746452807</v>
      </c>
      <c r="AB56">
        <f t="shared" si="25"/>
        <v>146.05978260869566</v>
      </c>
      <c r="AC56">
        <f t="shared" si="26"/>
        <v>109.13705583756345</v>
      </c>
      <c r="AD56">
        <f t="shared" si="27"/>
        <v>133.09671694764862</v>
      </c>
      <c r="AE56">
        <f t="shared" si="28"/>
        <v>100.43842168194499</v>
      </c>
      <c r="AF56">
        <v>46</v>
      </c>
    </row>
    <row r="57" spans="1:32">
      <c r="B57" t="s">
        <v>482</v>
      </c>
      <c r="C57">
        <v>2.68</v>
      </c>
      <c r="D57">
        <v>8686</v>
      </c>
      <c r="E57">
        <v>2.5299999999999998</v>
      </c>
      <c r="F57">
        <v>1201</v>
      </c>
      <c r="G57">
        <v>2.29</v>
      </c>
      <c r="H57">
        <v>1295</v>
      </c>
      <c r="I57">
        <v>2.63</v>
      </c>
      <c r="J57">
        <v>3376</v>
      </c>
      <c r="K57">
        <v>2.98</v>
      </c>
      <c r="L57">
        <v>2814</v>
      </c>
      <c r="M57">
        <v>125</v>
      </c>
      <c r="P57" t="s">
        <v>482</v>
      </c>
      <c r="Q57">
        <f t="shared" si="15"/>
        <v>8686</v>
      </c>
      <c r="R57">
        <f t="shared" si="29"/>
        <v>1295</v>
      </c>
      <c r="S57">
        <f t="shared" si="16"/>
        <v>1295</v>
      </c>
      <c r="T57">
        <f t="shared" si="17"/>
        <v>3376</v>
      </c>
      <c r="U57">
        <f t="shared" si="18"/>
        <v>2814</v>
      </c>
      <c r="V57">
        <f t="shared" si="19"/>
        <v>2.68</v>
      </c>
      <c r="W57">
        <f t="shared" si="20"/>
        <v>2.5299999999999998</v>
      </c>
      <c r="X57">
        <f t="shared" si="21"/>
        <v>2.29</v>
      </c>
      <c r="Y57">
        <f t="shared" si="22"/>
        <v>2.63</v>
      </c>
      <c r="Z57">
        <f t="shared" si="23"/>
        <v>2.98</v>
      </c>
      <c r="AA57">
        <f t="shared" si="24"/>
        <v>133.9605181986428</v>
      </c>
      <c r="AB57">
        <f t="shared" si="25"/>
        <v>175.95108695652172</v>
      </c>
      <c r="AC57">
        <f t="shared" si="26"/>
        <v>131.47208121827413</v>
      </c>
      <c r="AD57">
        <f t="shared" si="27"/>
        <v>149.77817213842059</v>
      </c>
      <c r="AE57">
        <f t="shared" si="28"/>
        <v>112.15623754483859</v>
      </c>
      <c r="AF57">
        <v>47</v>
      </c>
    </row>
    <row r="58" spans="1:32">
      <c r="B58" t="s">
        <v>83</v>
      </c>
      <c r="C58">
        <v>2.56</v>
      </c>
      <c r="D58">
        <v>7388</v>
      </c>
      <c r="E58">
        <v>2.5099999999999998</v>
      </c>
      <c r="F58">
        <v>948</v>
      </c>
      <c r="G58">
        <v>2.2000000000000002</v>
      </c>
      <c r="H58">
        <v>1054</v>
      </c>
      <c r="I58">
        <v>2.5499999999999998</v>
      </c>
      <c r="J58">
        <v>2942</v>
      </c>
      <c r="K58">
        <v>2.74</v>
      </c>
      <c r="L58">
        <v>2444</v>
      </c>
      <c r="M58">
        <v>124</v>
      </c>
      <c r="P58" t="s">
        <v>83</v>
      </c>
      <c r="Q58">
        <f t="shared" si="15"/>
        <v>7388</v>
      </c>
      <c r="R58">
        <f t="shared" si="29"/>
        <v>1054</v>
      </c>
      <c r="S58">
        <f t="shared" si="16"/>
        <v>1054</v>
      </c>
      <c r="T58">
        <f t="shared" si="17"/>
        <v>2942</v>
      </c>
      <c r="U58">
        <f t="shared" si="18"/>
        <v>2444</v>
      </c>
      <c r="V58">
        <f t="shared" si="19"/>
        <v>2.56</v>
      </c>
      <c r="W58">
        <f t="shared" si="20"/>
        <v>2.5099999999999998</v>
      </c>
      <c r="X58">
        <f t="shared" si="21"/>
        <v>2.2000000000000002</v>
      </c>
      <c r="Y58">
        <f t="shared" si="22"/>
        <v>2.5499999999999998</v>
      </c>
      <c r="Z58">
        <f t="shared" si="23"/>
        <v>2.74</v>
      </c>
      <c r="AA58">
        <f t="shared" si="24"/>
        <v>113.94201110425664</v>
      </c>
      <c r="AB58">
        <f t="shared" si="25"/>
        <v>143.20652173913044</v>
      </c>
      <c r="AC58">
        <f t="shared" si="26"/>
        <v>107.00507614213197</v>
      </c>
      <c r="AD58">
        <f t="shared" si="27"/>
        <v>130.52351375332742</v>
      </c>
      <c r="AE58">
        <f t="shared" si="28"/>
        <v>97.409326424870471</v>
      </c>
      <c r="AF58">
        <v>48</v>
      </c>
    </row>
    <row r="59" spans="1:32">
      <c r="B59" t="s">
        <v>481</v>
      </c>
      <c r="C59">
        <v>2.4900000000000002</v>
      </c>
      <c r="D59">
        <v>7010</v>
      </c>
      <c r="E59">
        <v>2.35</v>
      </c>
      <c r="F59">
        <v>969</v>
      </c>
      <c r="G59">
        <v>2.16</v>
      </c>
      <c r="H59">
        <v>962</v>
      </c>
      <c r="I59">
        <v>2.48</v>
      </c>
      <c r="J59">
        <v>2830</v>
      </c>
      <c r="K59">
        <v>2.71</v>
      </c>
      <c r="L59">
        <v>2249</v>
      </c>
      <c r="M59">
        <v>123</v>
      </c>
      <c r="N59" s="18">
        <f>SUM(J57:J59)</f>
        <v>9148</v>
      </c>
      <c r="O59">
        <v>2014</v>
      </c>
      <c r="P59" t="s">
        <v>481</v>
      </c>
      <c r="Q59">
        <f t="shared" si="15"/>
        <v>7010</v>
      </c>
      <c r="R59">
        <f t="shared" si="29"/>
        <v>962</v>
      </c>
      <c r="S59">
        <f t="shared" si="16"/>
        <v>962</v>
      </c>
      <c r="T59">
        <f t="shared" si="17"/>
        <v>2830</v>
      </c>
      <c r="U59">
        <f t="shared" si="18"/>
        <v>2249</v>
      </c>
      <c r="V59">
        <f t="shared" si="19"/>
        <v>2.4900000000000002</v>
      </c>
      <c r="W59">
        <f t="shared" si="20"/>
        <v>2.35</v>
      </c>
      <c r="X59">
        <f t="shared" si="21"/>
        <v>2.16</v>
      </c>
      <c r="Y59">
        <f t="shared" si="22"/>
        <v>2.48</v>
      </c>
      <c r="Z59">
        <f t="shared" si="23"/>
        <v>2.71</v>
      </c>
      <c r="AA59">
        <f t="shared" si="24"/>
        <v>108.1122763726095</v>
      </c>
      <c r="AB59">
        <f t="shared" si="25"/>
        <v>130.70652173913044</v>
      </c>
      <c r="AC59">
        <f t="shared" si="26"/>
        <v>97.664974619289339</v>
      </c>
      <c r="AD59">
        <f t="shared" si="27"/>
        <v>125.55456965394853</v>
      </c>
      <c r="AE59">
        <f t="shared" si="28"/>
        <v>89.637305699481857</v>
      </c>
      <c r="AF59">
        <v>49</v>
      </c>
    </row>
    <row r="60" spans="1:32">
      <c r="B60" t="s">
        <v>480</v>
      </c>
      <c r="C60">
        <v>2.4</v>
      </c>
      <c r="D60">
        <v>8812</v>
      </c>
      <c r="E60">
        <v>2.37</v>
      </c>
      <c r="F60">
        <v>1205</v>
      </c>
      <c r="G60">
        <v>2.09</v>
      </c>
      <c r="H60">
        <v>1289</v>
      </c>
      <c r="I60">
        <v>2.39</v>
      </c>
      <c r="J60">
        <v>3568</v>
      </c>
      <c r="K60">
        <v>2.56</v>
      </c>
      <c r="L60">
        <v>2750</v>
      </c>
      <c r="M60">
        <v>122</v>
      </c>
      <c r="P60" t="s">
        <v>480</v>
      </c>
      <c r="Q60">
        <f t="shared" si="15"/>
        <v>8812</v>
      </c>
      <c r="R60">
        <f t="shared" si="29"/>
        <v>1289</v>
      </c>
      <c r="S60">
        <f t="shared" si="16"/>
        <v>1289</v>
      </c>
      <c r="T60">
        <f t="shared" si="17"/>
        <v>3568</v>
      </c>
      <c r="U60">
        <f t="shared" si="18"/>
        <v>2750</v>
      </c>
      <c r="V60">
        <f t="shared" si="19"/>
        <v>2.4</v>
      </c>
      <c r="W60">
        <f t="shared" si="20"/>
        <v>2.37</v>
      </c>
      <c r="X60">
        <f t="shared" si="21"/>
        <v>2.09</v>
      </c>
      <c r="Y60">
        <f t="shared" si="22"/>
        <v>2.39</v>
      </c>
      <c r="Z60">
        <f t="shared" si="23"/>
        <v>2.56</v>
      </c>
      <c r="AA60">
        <f t="shared" si="24"/>
        <v>135.90376310919186</v>
      </c>
      <c r="AB60">
        <f t="shared" si="25"/>
        <v>175.13586956521738</v>
      </c>
      <c r="AC60">
        <f t="shared" si="26"/>
        <v>130.86294416243655</v>
      </c>
      <c r="AD60">
        <f t="shared" si="27"/>
        <v>158.29636202307009</v>
      </c>
      <c r="AE60">
        <f t="shared" si="28"/>
        <v>109.6054204862495</v>
      </c>
      <c r="AF60">
        <v>50</v>
      </c>
    </row>
    <row r="61" spans="1:32">
      <c r="B61" t="s">
        <v>479</v>
      </c>
      <c r="C61">
        <v>2.34</v>
      </c>
      <c r="D61">
        <v>7249</v>
      </c>
      <c r="E61">
        <v>2.5099999999999998</v>
      </c>
      <c r="F61">
        <v>887</v>
      </c>
      <c r="G61">
        <v>2.0299999999999998</v>
      </c>
      <c r="H61">
        <v>946</v>
      </c>
      <c r="I61">
        <v>2.2999999999999998</v>
      </c>
      <c r="J61">
        <v>2895</v>
      </c>
      <c r="K61">
        <v>2.4500000000000002</v>
      </c>
      <c r="L61">
        <v>2521</v>
      </c>
      <c r="M61">
        <v>121</v>
      </c>
      <c r="P61" t="s">
        <v>479</v>
      </c>
      <c r="Q61">
        <f t="shared" si="15"/>
        <v>7249</v>
      </c>
      <c r="R61">
        <f t="shared" si="29"/>
        <v>946</v>
      </c>
      <c r="S61">
        <f t="shared" si="16"/>
        <v>946</v>
      </c>
      <c r="T61">
        <f t="shared" si="17"/>
        <v>2895</v>
      </c>
      <c r="U61">
        <f t="shared" si="18"/>
        <v>2521</v>
      </c>
      <c r="V61">
        <f t="shared" si="19"/>
        <v>2.34</v>
      </c>
      <c r="W61">
        <f t="shared" si="20"/>
        <v>2.5099999999999998</v>
      </c>
      <c r="X61">
        <f t="shared" si="21"/>
        <v>2.0299999999999998</v>
      </c>
      <c r="Y61">
        <f t="shared" si="22"/>
        <v>2.2999999999999998</v>
      </c>
      <c r="Z61">
        <f t="shared" si="23"/>
        <v>2.4500000000000002</v>
      </c>
      <c r="AA61">
        <f t="shared" si="24"/>
        <v>111.79827267119063</v>
      </c>
      <c r="AB61">
        <f t="shared" si="25"/>
        <v>128.53260869565219</v>
      </c>
      <c r="AC61">
        <f t="shared" si="26"/>
        <v>96.040609137055839</v>
      </c>
      <c r="AD61">
        <f t="shared" si="27"/>
        <v>128.43833185448094</v>
      </c>
      <c r="AE61">
        <f t="shared" si="28"/>
        <v>100.47827819848546</v>
      </c>
      <c r="AF61">
        <v>51</v>
      </c>
    </row>
    <row r="62" spans="1:32">
      <c r="B62" t="s">
        <v>478</v>
      </c>
      <c r="C62">
        <v>2.23</v>
      </c>
      <c r="D62">
        <v>7374</v>
      </c>
      <c r="E62">
        <v>2.39</v>
      </c>
      <c r="F62">
        <v>843</v>
      </c>
      <c r="G62">
        <v>1.93</v>
      </c>
      <c r="H62">
        <v>957</v>
      </c>
      <c r="I62">
        <v>2.1800000000000002</v>
      </c>
      <c r="J62">
        <v>2960</v>
      </c>
      <c r="K62">
        <v>2.35</v>
      </c>
      <c r="L62">
        <v>2614</v>
      </c>
      <c r="M62">
        <v>120</v>
      </c>
      <c r="N62" s="18">
        <f>SUM(J60:J62)</f>
        <v>9423</v>
      </c>
      <c r="P62" t="s">
        <v>478</v>
      </c>
      <c r="Q62">
        <f t="shared" si="15"/>
        <v>7374</v>
      </c>
      <c r="R62">
        <f t="shared" si="29"/>
        <v>957</v>
      </c>
      <c r="S62">
        <f t="shared" si="16"/>
        <v>957</v>
      </c>
      <c r="T62">
        <f t="shared" si="17"/>
        <v>2960</v>
      </c>
      <c r="U62">
        <f t="shared" si="18"/>
        <v>2614</v>
      </c>
      <c r="V62">
        <f t="shared" si="19"/>
        <v>2.23</v>
      </c>
      <c r="W62">
        <f t="shared" si="20"/>
        <v>2.39</v>
      </c>
      <c r="X62">
        <f t="shared" si="21"/>
        <v>1.93</v>
      </c>
      <c r="Y62">
        <f t="shared" si="22"/>
        <v>2.1800000000000002</v>
      </c>
      <c r="Z62">
        <f t="shared" si="23"/>
        <v>2.35</v>
      </c>
      <c r="AA62">
        <f t="shared" si="24"/>
        <v>113.72609500308452</v>
      </c>
      <c r="AB62">
        <f t="shared" si="25"/>
        <v>130.02717391304347</v>
      </c>
      <c r="AC62">
        <f t="shared" si="26"/>
        <v>97.157360406091371</v>
      </c>
      <c r="AD62">
        <f t="shared" si="27"/>
        <v>131.32209405501331</v>
      </c>
      <c r="AE62">
        <f t="shared" si="28"/>
        <v>104.18493423674771</v>
      </c>
      <c r="AF62">
        <v>52</v>
      </c>
    </row>
    <row r="63" spans="1:32">
      <c r="B63" t="s">
        <v>477</v>
      </c>
      <c r="C63">
        <v>2.1800000000000002</v>
      </c>
      <c r="D63">
        <v>8147</v>
      </c>
      <c r="E63">
        <v>2.33</v>
      </c>
      <c r="F63">
        <v>1027</v>
      </c>
      <c r="G63">
        <v>1.91</v>
      </c>
      <c r="H63">
        <v>1060</v>
      </c>
      <c r="I63">
        <v>2.11</v>
      </c>
      <c r="J63">
        <v>3264</v>
      </c>
      <c r="K63">
        <v>2.31</v>
      </c>
      <c r="L63">
        <v>2796</v>
      </c>
      <c r="M63">
        <v>119</v>
      </c>
      <c r="P63" t="s">
        <v>477</v>
      </c>
      <c r="Q63">
        <f t="shared" si="15"/>
        <v>8147</v>
      </c>
      <c r="R63">
        <f t="shared" si="29"/>
        <v>1060</v>
      </c>
      <c r="S63">
        <f t="shared" si="16"/>
        <v>1060</v>
      </c>
      <c r="T63">
        <f t="shared" si="17"/>
        <v>3264</v>
      </c>
      <c r="U63">
        <f t="shared" si="18"/>
        <v>2796</v>
      </c>
      <c r="V63">
        <f t="shared" si="19"/>
        <v>2.1800000000000002</v>
      </c>
      <c r="W63">
        <f t="shared" si="20"/>
        <v>2.33</v>
      </c>
      <c r="X63">
        <f t="shared" si="21"/>
        <v>1.91</v>
      </c>
      <c r="Y63">
        <f t="shared" si="22"/>
        <v>2.11</v>
      </c>
      <c r="Z63">
        <f t="shared" si="23"/>
        <v>2.31</v>
      </c>
      <c r="AA63">
        <f t="shared" si="24"/>
        <v>125.64774830351635</v>
      </c>
      <c r="AB63">
        <f t="shared" si="25"/>
        <v>144.02173913043478</v>
      </c>
      <c r="AC63">
        <f t="shared" si="26"/>
        <v>107.61421319796953</v>
      </c>
      <c r="AD63">
        <f t="shared" si="27"/>
        <v>144.8092280390417</v>
      </c>
      <c r="AE63">
        <f t="shared" si="28"/>
        <v>111.4388202471104</v>
      </c>
      <c r="AF63">
        <v>53</v>
      </c>
    </row>
    <row r="64" spans="1:32">
      <c r="B64" t="s">
        <v>476</v>
      </c>
      <c r="C64">
        <v>2.0499999999999998</v>
      </c>
      <c r="D64">
        <v>7543</v>
      </c>
      <c r="E64">
        <v>2.2200000000000002</v>
      </c>
      <c r="F64">
        <v>916</v>
      </c>
      <c r="G64">
        <v>1.58</v>
      </c>
      <c r="H64">
        <v>1157</v>
      </c>
      <c r="I64">
        <v>2.02</v>
      </c>
      <c r="J64">
        <v>2858</v>
      </c>
      <c r="K64">
        <v>2.23</v>
      </c>
      <c r="L64">
        <v>2612</v>
      </c>
      <c r="M64">
        <v>118</v>
      </c>
      <c r="P64" t="s">
        <v>476</v>
      </c>
      <c r="Q64">
        <f t="shared" si="15"/>
        <v>7543</v>
      </c>
      <c r="R64">
        <f t="shared" si="29"/>
        <v>1157</v>
      </c>
      <c r="S64">
        <f t="shared" si="16"/>
        <v>1157</v>
      </c>
      <c r="T64">
        <f t="shared" si="17"/>
        <v>2858</v>
      </c>
      <c r="U64">
        <f t="shared" si="18"/>
        <v>2612</v>
      </c>
      <c r="V64">
        <f t="shared" si="19"/>
        <v>2.0499999999999998</v>
      </c>
      <c r="W64">
        <f t="shared" si="20"/>
        <v>2.2200000000000002</v>
      </c>
      <c r="X64">
        <f t="shared" si="21"/>
        <v>1.58</v>
      </c>
      <c r="Y64">
        <f t="shared" si="22"/>
        <v>2.02</v>
      </c>
      <c r="Z64">
        <f t="shared" si="23"/>
        <v>2.23</v>
      </c>
      <c r="AA64">
        <f t="shared" si="24"/>
        <v>116.33251079580506</v>
      </c>
      <c r="AB64">
        <f t="shared" si="25"/>
        <v>157.20108695652172</v>
      </c>
      <c r="AC64">
        <f t="shared" si="26"/>
        <v>117.46192893401015</v>
      </c>
      <c r="AD64">
        <f t="shared" si="27"/>
        <v>126.79680567879326</v>
      </c>
      <c r="AE64">
        <f t="shared" si="28"/>
        <v>104.10522120366682</v>
      </c>
      <c r="AF64">
        <v>54</v>
      </c>
    </row>
    <row r="65" spans="1:32">
      <c r="B65" t="s">
        <v>486</v>
      </c>
      <c r="C65">
        <v>2.06</v>
      </c>
      <c r="D65">
        <v>8434</v>
      </c>
      <c r="E65">
        <v>2.23</v>
      </c>
      <c r="F65">
        <v>1060</v>
      </c>
      <c r="G65">
        <v>1.8</v>
      </c>
      <c r="H65">
        <v>1024</v>
      </c>
      <c r="I65">
        <v>2.0099999999999998</v>
      </c>
      <c r="J65">
        <v>3345</v>
      </c>
      <c r="K65">
        <v>2.15</v>
      </c>
      <c r="L65">
        <v>3005</v>
      </c>
      <c r="M65">
        <v>117</v>
      </c>
      <c r="N65" s="18">
        <f>SUM(J63:J65)</f>
        <v>9467</v>
      </c>
      <c r="P65" t="s">
        <v>486</v>
      </c>
      <c r="Q65">
        <f t="shared" si="15"/>
        <v>8434</v>
      </c>
      <c r="R65">
        <f t="shared" si="29"/>
        <v>1024</v>
      </c>
      <c r="S65">
        <f t="shared" si="16"/>
        <v>1024</v>
      </c>
      <c r="T65">
        <f t="shared" si="17"/>
        <v>3345</v>
      </c>
      <c r="U65">
        <f t="shared" si="18"/>
        <v>3005</v>
      </c>
      <c r="V65">
        <f t="shared" si="19"/>
        <v>2.06</v>
      </c>
      <c r="W65">
        <f t="shared" si="20"/>
        <v>2.23</v>
      </c>
      <c r="X65">
        <f t="shared" si="21"/>
        <v>1.8</v>
      </c>
      <c r="Y65">
        <f t="shared" si="22"/>
        <v>2.0099999999999998</v>
      </c>
      <c r="Z65">
        <f t="shared" si="23"/>
        <v>2.15</v>
      </c>
      <c r="AA65">
        <f t="shared" si="24"/>
        <v>130.07402837754472</v>
      </c>
      <c r="AB65">
        <f t="shared" si="25"/>
        <v>139.13043478260869</v>
      </c>
      <c r="AC65">
        <f t="shared" si="26"/>
        <v>103.95939086294416</v>
      </c>
      <c r="AD65">
        <f t="shared" si="27"/>
        <v>148.40283939662822</v>
      </c>
      <c r="AE65">
        <f t="shared" si="28"/>
        <v>119.76883220406536</v>
      </c>
      <c r="AF65">
        <v>55</v>
      </c>
    </row>
    <row r="66" spans="1:32">
      <c r="A66">
        <v>2015</v>
      </c>
      <c r="B66" t="s">
        <v>485</v>
      </c>
      <c r="C66">
        <v>1.79</v>
      </c>
      <c r="D66">
        <v>10246</v>
      </c>
      <c r="E66">
        <v>2.16</v>
      </c>
      <c r="F66">
        <v>1063</v>
      </c>
      <c r="G66">
        <v>1.82</v>
      </c>
      <c r="H66">
        <v>1061</v>
      </c>
      <c r="I66">
        <v>1.93</v>
      </c>
      <c r="J66">
        <v>3426</v>
      </c>
      <c r="K66">
        <v>1.6</v>
      </c>
      <c r="L66">
        <v>4696</v>
      </c>
      <c r="M66">
        <v>116</v>
      </c>
      <c r="P66" t="s">
        <v>485</v>
      </c>
      <c r="Q66">
        <f t="shared" si="15"/>
        <v>10246</v>
      </c>
      <c r="R66">
        <f t="shared" si="29"/>
        <v>1061</v>
      </c>
      <c r="S66">
        <f t="shared" si="16"/>
        <v>1061</v>
      </c>
      <c r="T66">
        <f t="shared" si="17"/>
        <v>3426</v>
      </c>
      <c r="U66">
        <f t="shared" si="18"/>
        <v>4696</v>
      </c>
      <c r="V66">
        <f t="shared" si="19"/>
        <v>1.79</v>
      </c>
      <c r="W66">
        <f t="shared" si="20"/>
        <v>2.16</v>
      </c>
      <c r="X66">
        <f t="shared" si="21"/>
        <v>1.82</v>
      </c>
      <c r="Y66">
        <f t="shared" si="22"/>
        <v>1.93</v>
      </c>
      <c r="Z66">
        <f t="shared" si="23"/>
        <v>1.6</v>
      </c>
      <c r="AA66">
        <f t="shared" si="24"/>
        <v>158.01974090067858</v>
      </c>
      <c r="AB66">
        <f t="shared" si="25"/>
        <v>144.15760869565219</v>
      </c>
      <c r="AC66">
        <f t="shared" si="26"/>
        <v>107.71573604060913</v>
      </c>
      <c r="AD66">
        <f t="shared" si="27"/>
        <v>151.99645075421472</v>
      </c>
      <c r="AE66">
        <f t="shared" si="28"/>
        <v>187.16620167397369</v>
      </c>
      <c r="AF66">
        <v>56</v>
      </c>
    </row>
    <row r="67" spans="1:32">
      <c r="B67" t="s">
        <v>484</v>
      </c>
      <c r="C67">
        <v>1.89</v>
      </c>
      <c r="D67">
        <v>8025</v>
      </c>
      <c r="E67">
        <v>2.31</v>
      </c>
      <c r="F67">
        <v>895</v>
      </c>
      <c r="G67">
        <v>1.69</v>
      </c>
      <c r="H67">
        <v>945</v>
      </c>
      <c r="I67">
        <v>1.77</v>
      </c>
      <c r="J67">
        <v>3166</v>
      </c>
      <c r="K67">
        <v>1.96</v>
      </c>
      <c r="L67">
        <v>3019</v>
      </c>
      <c r="M67">
        <v>115</v>
      </c>
      <c r="P67" t="s">
        <v>484</v>
      </c>
      <c r="Q67">
        <f t="shared" si="15"/>
        <v>8025</v>
      </c>
      <c r="R67">
        <f t="shared" si="29"/>
        <v>945</v>
      </c>
      <c r="S67">
        <f t="shared" si="16"/>
        <v>945</v>
      </c>
      <c r="T67">
        <f t="shared" si="17"/>
        <v>3166</v>
      </c>
      <c r="U67">
        <f t="shared" si="18"/>
        <v>3019</v>
      </c>
      <c r="V67">
        <f t="shared" si="19"/>
        <v>1.89</v>
      </c>
      <c r="W67">
        <f t="shared" si="20"/>
        <v>2.31</v>
      </c>
      <c r="X67">
        <f t="shared" si="21"/>
        <v>1.69</v>
      </c>
      <c r="Y67">
        <f t="shared" si="22"/>
        <v>1.77</v>
      </c>
      <c r="Z67">
        <f t="shared" si="23"/>
        <v>1.96</v>
      </c>
      <c r="AA67">
        <f t="shared" si="24"/>
        <v>123.7661937075879</v>
      </c>
      <c r="AB67">
        <f t="shared" si="25"/>
        <v>128.39673913043478</v>
      </c>
      <c r="AC67">
        <f t="shared" si="26"/>
        <v>95.939086294416242</v>
      </c>
      <c r="AD67">
        <f t="shared" si="27"/>
        <v>140.4614019520852</v>
      </c>
      <c r="AE67">
        <f t="shared" si="28"/>
        <v>120.32682343563172</v>
      </c>
      <c r="AF67">
        <v>57</v>
      </c>
    </row>
    <row r="68" spans="1:32">
      <c r="B68" t="s">
        <v>483</v>
      </c>
      <c r="C68">
        <v>1.79</v>
      </c>
      <c r="D68">
        <v>9735</v>
      </c>
      <c r="E68">
        <v>2.12</v>
      </c>
      <c r="F68">
        <v>1130</v>
      </c>
      <c r="G68">
        <v>1.68</v>
      </c>
      <c r="H68">
        <v>1050</v>
      </c>
      <c r="I68">
        <v>1.69</v>
      </c>
      <c r="J68">
        <v>3663</v>
      </c>
      <c r="K68">
        <v>1.82</v>
      </c>
      <c r="L68">
        <v>3892</v>
      </c>
      <c r="M68">
        <v>114</v>
      </c>
      <c r="N68" s="18">
        <f>SUM(J66:J68)</f>
        <v>10255</v>
      </c>
      <c r="P68" t="s">
        <v>483</v>
      </c>
      <c r="Q68">
        <f t="shared" si="15"/>
        <v>9735</v>
      </c>
      <c r="R68">
        <f t="shared" si="29"/>
        <v>1050</v>
      </c>
      <c r="S68">
        <f t="shared" si="16"/>
        <v>1050</v>
      </c>
      <c r="T68">
        <f t="shared" si="17"/>
        <v>3663</v>
      </c>
      <c r="U68">
        <f t="shared" si="18"/>
        <v>3892</v>
      </c>
      <c r="V68">
        <f t="shared" si="19"/>
        <v>1.79</v>
      </c>
      <c r="W68">
        <f t="shared" si="20"/>
        <v>2.12</v>
      </c>
      <c r="X68">
        <f t="shared" si="21"/>
        <v>1.68</v>
      </c>
      <c r="Y68">
        <f t="shared" si="22"/>
        <v>1.69</v>
      </c>
      <c r="Z68">
        <f t="shared" si="23"/>
        <v>1.82</v>
      </c>
      <c r="AA68">
        <f t="shared" si="24"/>
        <v>150.13880320789636</v>
      </c>
      <c r="AB68">
        <f t="shared" si="25"/>
        <v>142.66304347826087</v>
      </c>
      <c r="AC68">
        <f t="shared" si="26"/>
        <v>106.59898477157361</v>
      </c>
      <c r="AD68">
        <f t="shared" si="27"/>
        <v>162.51109139307897</v>
      </c>
      <c r="AE68">
        <f t="shared" si="28"/>
        <v>155.12156237544838</v>
      </c>
      <c r="AF68">
        <v>58</v>
      </c>
    </row>
    <row r="69" spans="1:32">
      <c r="B69" t="s">
        <v>482</v>
      </c>
      <c r="C69">
        <v>1.87</v>
      </c>
      <c r="D69">
        <v>9786</v>
      </c>
      <c r="E69">
        <v>2.0699999999999998</v>
      </c>
      <c r="F69">
        <v>1083</v>
      </c>
      <c r="G69">
        <v>1.59</v>
      </c>
      <c r="H69">
        <v>1021</v>
      </c>
      <c r="I69">
        <v>1.63</v>
      </c>
      <c r="J69">
        <v>3549</v>
      </c>
      <c r="K69">
        <v>2.09</v>
      </c>
      <c r="L69">
        <v>4133</v>
      </c>
      <c r="M69">
        <v>113</v>
      </c>
      <c r="P69" t="s">
        <v>482</v>
      </c>
      <c r="Q69">
        <f t="shared" si="15"/>
        <v>9786</v>
      </c>
      <c r="R69">
        <f t="shared" si="29"/>
        <v>1021</v>
      </c>
      <c r="S69">
        <f t="shared" si="16"/>
        <v>1021</v>
      </c>
      <c r="T69">
        <f t="shared" si="17"/>
        <v>3549</v>
      </c>
      <c r="U69">
        <f t="shared" si="18"/>
        <v>4133</v>
      </c>
      <c r="V69">
        <f t="shared" si="19"/>
        <v>1.87</v>
      </c>
      <c r="W69">
        <f t="shared" si="20"/>
        <v>2.0699999999999998</v>
      </c>
      <c r="X69">
        <f t="shared" si="21"/>
        <v>1.59</v>
      </c>
      <c r="Y69">
        <f t="shared" si="22"/>
        <v>1.63</v>
      </c>
      <c r="Z69">
        <f t="shared" si="23"/>
        <v>2.09</v>
      </c>
      <c r="AA69">
        <f t="shared" si="24"/>
        <v>150.92535471930907</v>
      </c>
      <c r="AB69">
        <f t="shared" si="25"/>
        <v>138.72282608695653</v>
      </c>
      <c r="AC69">
        <f t="shared" si="26"/>
        <v>103.65482233502539</v>
      </c>
      <c r="AD69">
        <f t="shared" si="27"/>
        <v>157.45341614906832</v>
      </c>
      <c r="AE69">
        <f t="shared" si="28"/>
        <v>164.72698286169788</v>
      </c>
      <c r="AF69">
        <v>59</v>
      </c>
    </row>
    <row r="70" spans="1:32">
      <c r="B70" t="s">
        <v>83</v>
      </c>
      <c r="C70">
        <v>1.68</v>
      </c>
      <c r="D70">
        <v>9274</v>
      </c>
      <c r="E70">
        <v>2.16</v>
      </c>
      <c r="F70">
        <v>879</v>
      </c>
      <c r="G70">
        <v>1.56</v>
      </c>
      <c r="H70">
        <v>849</v>
      </c>
      <c r="I70">
        <v>1.54</v>
      </c>
      <c r="J70">
        <v>3669</v>
      </c>
      <c r="K70">
        <v>1.74</v>
      </c>
      <c r="L70">
        <v>3877</v>
      </c>
      <c r="M70">
        <v>112</v>
      </c>
      <c r="P70" t="s">
        <v>83</v>
      </c>
      <c r="Q70">
        <f t="shared" si="15"/>
        <v>9274</v>
      </c>
      <c r="R70">
        <f t="shared" si="29"/>
        <v>849</v>
      </c>
      <c r="S70">
        <f t="shared" si="16"/>
        <v>849</v>
      </c>
      <c r="T70">
        <f t="shared" si="17"/>
        <v>3669</v>
      </c>
      <c r="U70">
        <f t="shared" si="18"/>
        <v>3877</v>
      </c>
      <c r="V70">
        <f t="shared" si="19"/>
        <v>1.68</v>
      </c>
      <c r="W70">
        <f t="shared" si="20"/>
        <v>2.16</v>
      </c>
      <c r="X70">
        <f t="shared" si="21"/>
        <v>1.56</v>
      </c>
      <c r="Y70">
        <f t="shared" si="22"/>
        <v>1.54</v>
      </c>
      <c r="Z70">
        <f t="shared" si="23"/>
        <v>1.74</v>
      </c>
      <c r="AA70">
        <f t="shared" si="24"/>
        <v>143.0289944478717</v>
      </c>
      <c r="AB70">
        <f t="shared" si="25"/>
        <v>115.3532608695652</v>
      </c>
      <c r="AC70">
        <f t="shared" si="26"/>
        <v>86.192893401015226</v>
      </c>
      <c r="AD70">
        <f t="shared" si="27"/>
        <v>162.77728482697427</v>
      </c>
      <c r="AE70">
        <f t="shared" si="28"/>
        <v>154.52371462734158</v>
      </c>
      <c r="AF70">
        <v>60</v>
      </c>
    </row>
    <row r="71" spans="1:32">
      <c r="B71" t="s">
        <v>481</v>
      </c>
      <c r="C71">
        <v>1.76</v>
      </c>
      <c r="D71">
        <v>11120</v>
      </c>
      <c r="E71">
        <v>2.02</v>
      </c>
      <c r="F71">
        <v>1096</v>
      </c>
      <c r="G71">
        <v>1.59</v>
      </c>
      <c r="H71">
        <v>1090</v>
      </c>
      <c r="I71">
        <v>1.65</v>
      </c>
      <c r="J71">
        <v>4502</v>
      </c>
      <c r="K71">
        <v>1.84</v>
      </c>
      <c r="L71">
        <v>4432</v>
      </c>
      <c r="M71">
        <v>111</v>
      </c>
      <c r="N71" s="18">
        <f>SUM(J69:J71)</f>
        <v>11720</v>
      </c>
      <c r="O71">
        <v>2015</v>
      </c>
      <c r="P71" t="s">
        <v>481</v>
      </c>
      <c r="Q71">
        <f t="shared" si="15"/>
        <v>11120</v>
      </c>
      <c r="R71">
        <f t="shared" si="29"/>
        <v>1090</v>
      </c>
      <c r="S71">
        <f t="shared" si="16"/>
        <v>1090</v>
      </c>
      <c r="T71">
        <f t="shared" si="17"/>
        <v>4502</v>
      </c>
      <c r="U71">
        <f t="shared" si="18"/>
        <v>4432</v>
      </c>
      <c r="V71">
        <f t="shared" si="19"/>
        <v>1.76</v>
      </c>
      <c r="W71">
        <f t="shared" si="20"/>
        <v>2.02</v>
      </c>
      <c r="X71">
        <f t="shared" si="21"/>
        <v>1.59</v>
      </c>
      <c r="Y71">
        <f t="shared" si="22"/>
        <v>1.65</v>
      </c>
      <c r="Z71">
        <f t="shared" si="23"/>
        <v>1.84</v>
      </c>
      <c r="AA71">
        <f t="shared" si="24"/>
        <v>171.4990746452807</v>
      </c>
      <c r="AB71">
        <f t="shared" si="25"/>
        <v>148.09782608695653</v>
      </c>
      <c r="AC71">
        <f t="shared" si="26"/>
        <v>110.65989847715736</v>
      </c>
      <c r="AD71">
        <f t="shared" si="27"/>
        <v>199.7338065661047</v>
      </c>
      <c r="AE71">
        <f t="shared" si="28"/>
        <v>176.64408130729373</v>
      </c>
      <c r="AF71">
        <v>61</v>
      </c>
    </row>
    <row r="72" spans="1:32">
      <c r="B72" t="s">
        <v>480</v>
      </c>
      <c r="C72">
        <v>1.91</v>
      </c>
      <c r="D72">
        <v>11976</v>
      </c>
      <c r="E72">
        <v>2.15</v>
      </c>
      <c r="F72">
        <v>1134</v>
      </c>
      <c r="G72">
        <v>1.69</v>
      </c>
      <c r="H72">
        <v>1314</v>
      </c>
      <c r="I72">
        <v>1.8</v>
      </c>
      <c r="J72">
        <v>4906</v>
      </c>
      <c r="K72">
        <v>2.0299999999999998</v>
      </c>
      <c r="L72">
        <v>4622</v>
      </c>
      <c r="M72">
        <v>110</v>
      </c>
      <c r="P72" t="s">
        <v>480</v>
      </c>
      <c r="Q72">
        <f t="shared" si="15"/>
        <v>11976</v>
      </c>
      <c r="R72">
        <f t="shared" si="29"/>
        <v>1314</v>
      </c>
      <c r="S72">
        <f t="shared" si="16"/>
        <v>1314</v>
      </c>
      <c r="T72">
        <f t="shared" si="17"/>
        <v>4906</v>
      </c>
      <c r="U72">
        <f t="shared" si="18"/>
        <v>4622</v>
      </c>
      <c r="V72">
        <f t="shared" si="19"/>
        <v>1.91</v>
      </c>
      <c r="W72">
        <f t="shared" si="20"/>
        <v>2.15</v>
      </c>
      <c r="X72">
        <f t="shared" si="21"/>
        <v>1.69</v>
      </c>
      <c r="Y72">
        <f t="shared" si="22"/>
        <v>1.8</v>
      </c>
      <c r="Z72">
        <f t="shared" si="23"/>
        <v>2.0299999999999998</v>
      </c>
      <c r="AA72">
        <f t="shared" si="24"/>
        <v>184.70080197409007</v>
      </c>
      <c r="AB72">
        <f t="shared" si="25"/>
        <v>178.53260869565219</v>
      </c>
      <c r="AC72">
        <f t="shared" si="26"/>
        <v>133.40101522842639</v>
      </c>
      <c r="AD72">
        <f t="shared" si="27"/>
        <v>217.65749778172139</v>
      </c>
      <c r="AE72">
        <f t="shared" si="28"/>
        <v>184.21681944998008</v>
      </c>
      <c r="AF72">
        <v>62</v>
      </c>
    </row>
    <row r="73" spans="1:32">
      <c r="B73" t="s">
        <v>479</v>
      </c>
      <c r="C73">
        <v>1.98</v>
      </c>
      <c r="D73">
        <v>9203</v>
      </c>
      <c r="E73">
        <v>2.23</v>
      </c>
      <c r="F73">
        <v>794</v>
      </c>
      <c r="G73">
        <v>1.71</v>
      </c>
      <c r="H73">
        <v>1016</v>
      </c>
      <c r="I73">
        <v>1.86</v>
      </c>
      <c r="J73">
        <v>3653</v>
      </c>
      <c r="K73">
        <v>2.11</v>
      </c>
      <c r="L73">
        <v>3740</v>
      </c>
      <c r="M73">
        <v>109</v>
      </c>
      <c r="P73" t="s">
        <v>479</v>
      </c>
      <c r="Q73">
        <f t="shared" si="15"/>
        <v>9203</v>
      </c>
      <c r="R73">
        <f t="shared" si="29"/>
        <v>1016</v>
      </c>
      <c r="S73">
        <f t="shared" si="16"/>
        <v>1016</v>
      </c>
      <c r="T73">
        <f t="shared" si="17"/>
        <v>3653</v>
      </c>
      <c r="U73">
        <f t="shared" si="18"/>
        <v>3740</v>
      </c>
      <c r="V73">
        <f t="shared" si="19"/>
        <v>1.98</v>
      </c>
      <c r="W73">
        <f t="shared" si="20"/>
        <v>2.23</v>
      </c>
      <c r="X73">
        <f t="shared" si="21"/>
        <v>1.71</v>
      </c>
      <c r="Y73">
        <f t="shared" si="22"/>
        <v>1.86</v>
      </c>
      <c r="Z73">
        <f t="shared" si="23"/>
        <v>2.11</v>
      </c>
      <c r="AA73">
        <f t="shared" si="24"/>
        <v>141.93399136335597</v>
      </c>
      <c r="AB73">
        <f t="shared" si="25"/>
        <v>138.04347826086956</v>
      </c>
      <c r="AC73">
        <f t="shared" si="26"/>
        <v>103.1472081218274</v>
      </c>
      <c r="AD73">
        <f t="shared" si="27"/>
        <v>162.06743566992014</v>
      </c>
      <c r="AE73">
        <f t="shared" si="28"/>
        <v>149.06337186129932</v>
      </c>
      <c r="AF73">
        <v>63</v>
      </c>
    </row>
    <row r="74" spans="1:32">
      <c r="B74" t="s">
        <v>478</v>
      </c>
      <c r="C74">
        <v>1.96</v>
      </c>
      <c r="D74">
        <v>8434</v>
      </c>
      <c r="E74">
        <v>2.13</v>
      </c>
      <c r="F74">
        <v>912</v>
      </c>
      <c r="G74">
        <v>1.74</v>
      </c>
      <c r="H74">
        <v>878</v>
      </c>
      <c r="I74">
        <v>1.87</v>
      </c>
      <c r="J74">
        <v>3334</v>
      </c>
      <c r="K74">
        <v>2.0699999999999998</v>
      </c>
      <c r="L74">
        <v>3310</v>
      </c>
      <c r="M74">
        <v>108</v>
      </c>
      <c r="N74" s="18">
        <f>SUM(J72:J74)</f>
        <v>11893</v>
      </c>
      <c r="P74" t="s">
        <v>478</v>
      </c>
      <c r="Q74">
        <f t="shared" si="15"/>
        <v>8434</v>
      </c>
      <c r="R74">
        <f t="shared" si="29"/>
        <v>878</v>
      </c>
      <c r="S74">
        <f t="shared" si="16"/>
        <v>878</v>
      </c>
      <c r="T74">
        <f t="shared" si="17"/>
        <v>3334</v>
      </c>
      <c r="U74">
        <f t="shared" si="18"/>
        <v>3310</v>
      </c>
      <c r="V74">
        <f t="shared" si="19"/>
        <v>1.96</v>
      </c>
      <c r="W74">
        <f t="shared" si="20"/>
        <v>2.13</v>
      </c>
      <c r="X74">
        <f t="shared" si="21"/>
        <v>1.74</v>
      </c>
      <c r="Y74">
        <f t="shared" si="22"/>
        <v>1.87</v>
      </c>
      <c r="Z74">
        <f t="shared" si="23"/>
        <v>2.0699999999999998</v>
      </c>
      <c r="AA74">
        <f t="shared" si="24"/>
        <v>130.07402837754472</v>
      </c>
      <c r="AB74">
        <f t="shared" si="25"/>
        <v>119.29347826086956</v>
      </c>
      <c r="AC74">
        <f t="shared" si="26"/>
        <v>89.137055837563452</v>
      </c>
      <c r="AD74">
        <f t="shared" si="27"/>
        <v>147.91481810115351</v>
      </c>
      <c r="AE74">
        <f t="shared" si="28"/>
        <v>131.92506974890395</v>
      </c>
      <c r="AF74">
        <v>64</v>
      </c>
    </row>
    <row r="75" spans="1:32">
      <c r="B75" t="s">
        <v>477</v>
      </c>
      <c r="C75">
        <v>1.99</v>
      </c>
      <c r="D75">
        <v>9323</v>
      </c>
      <c r="E75">
        <v>2.1</v>
      </c>
      <c r="F75">
        <v>995</v>
      </c>
      <c r="G75">
        <v>1.71</v>
      </c>
      <c r="H75">
        <v>1063</v>
      </c>
      <c r="I75">
        <v>1.86</v>
      </c>
      <c r="J75">
        <v>3583</v>
      </c>
      <c r="K75">
        <v>2.16</v>
      </c>
      <c r="L75">
        <v>3682</v>
      </c>
      <c r="M75">
        <v>107</v>
      </c>
      <c r="P75" t="s">
        <v>477</v>
      </c>
      <c r="Q75">
        <f t="shared" ref="Q75:Q106" si="30">D75</f>
        <v>9323</v>
      </c>
      <c r="R75">
        <f t="shared" si="29"/>
        <v>1063</v>
      </c>
      <c r="S75">
        <f t="shared" ref="S75:S106" si="31">H75</f>
        <v>1063</v>
      </c>
      <c r="T75">
        <f t="shared" ref="T75:T106" si="32">J75</f>
        <v>3583</v>
      </c>
      <c r="U75">
        <f t="shared" ref="U75:U106" si="33">L75</f>
        <v>3682</v>
      </c>
      <c r="V75">
        <f t="shared" ref="V75:V106" si="34">C75</f>
        <v>1.99</v>
      </c>
      <c r="W75">
        <f t="shared" ref="W75:W106" si="35">E75</f>
        <v>2.1</v>
      </c>
      <c r="X75">
        <f t="shared" ref="X75:X106" si="36">G75</f>
        <v>1.71</v>
      </c>
      <c r="Y75">
        <f t="shared" ref="Y75:Y106" si="37">I75</f>
        <v>1.86</v>
      </c>
      <c r="Z75">
        <f t="shared" ref="Z75:Z106" si="38">K75</f>
        <v>2.16</v>
      </c>
      <c r="AA75">
        <f t="shared" ref="AA75:AA106" si="39">Q75/$Q$11*100</f>
        <v>143.78470080197411</v>
      </c>
      <c r="AB75">
        <f t="shared" ref="AB75:AB106" si="40">R75/$R$11*100</f>
        <v>144.42934782608697</v>
      </c>
      <c r="AC75">
        <f t="shared" ref="AC75:AC106" si="41">S75/$S$11*100</f>
        <v>107.91878172588834</v>
      </c>
      <c r="AD75">
        <f t="shared" ref="AD75:AD106" si="42">T75/$T$11*100</f>
        <v>158.96184560780836</v>
      </c>
      <c r="AE75">
        <f t="shared" ref="AE75:AE106" si="43">U75/$U$11*100</f>
        <v>146.75169390195296</v>
      </c>
      <c r="AF75">
        <v>65</v>
      </c>
    </row>
    <row r="76" spans="1:32">
      <c r="B76" t="s">
        <v>476</v>
      </c>
      <c r="C76">
        <v>1.94</v>
      </c>
      <c r="D76">
        <v>8245</v>
      </c>
      <c r="E76">
        <v>2.21</v>
      </c>
      <c r="F76">
        <v>812</v>
      </c>
      <c r="G76">
        <v>1.69</v>
      </c>
      <c r="H76">
        <v>888</v>
      </c>
      <c r="I76">
        <v>1.83</v>
      </c>
      <c r="J76">
        <v>3378</v>
      </c>
      <c r="K76">
        <v>2.0499999999999998</v>
      </c>
      <c r="L76">
        <v>3167</v>
      </c>
      <c r="M76">
        <v>106</v>
      </c>
      <c r="P76" t="s">
        <v>476</v>
      </c>
      <c r="Q76">
        <f t="shared" si="30"/>
        <v>8245</v>
      </c>
      <c r="R76">
        <f t="shared" ref="R76:R107" si="44">H76</f>
        <v>888</v>
      </c>
      <c r="S76">
        <f t="shared" si="31"/>
        <v>888</v>
      </c>
      <c r="T76">
        <f t="shared" si="32"/>
        <v>3378</v>
      </c>
      <c r="U76">
        <f t="shared" si="33"/>
        <v>3167</v>
      </c>
      <c r="V76">
        <f t="shared" si="34"/>
        <v>1.94</v>
      </c>
      <c r="W76">
        <f t="shared" si="35"/>
        <v>2.21</v>
      </c>
      <c r="X76">
        <f t="shared" si="36"/>
        <v>1.69</v>
      </c>
      <c r="Y76">
        <f t="shared" si="37"/>
        <v>1.83</v>
      </c>
      <c r="Z76">
        <f t="shared" si="38"/>
        <v>2.0499999999999998</v>
      </c>
      <c r="AA76">
        <f t="shared" si="39"/>
        <v>127.15916101172115</v>
      </c>
      <c r="AB76">
        <f t="shared" si="40"/>
        <v>120.65217391304348</v>
      </c>
      <c r="AC76">
        <f t="shared" si="41"/>
        <v>90.152284263959388</v>
      </c>
      <c r="AD76">
        <f t="shared" si="42"/>
        <v>149.86690328305235</v>
      </c>
      <c r="AE76">
        <f t="shared" si="43"/>
        <v>126.22558788361897</v>
      </c>
      <c r="AF76">
        <v>66</v>
      </c>
    </row>
    <row r="77" spans="1:32">
      <c r="B77" t="s">
        <v>486</v>
      </c>
      <c r="C77">
        <v>1.86</v>
      </c>
      <c r="D77">
        <v>8294</v>
      </c>
      <c r="E77">
        <v>2.06</v>
      </c>
      <c r="F77">
        <v>969</v>
      </c>
      <c r="G77">
        <v>1.63</v>
      </c>
      <c r="H77">
        <v>915</v>
      </c>
      <c r="I77">
        <v>1.77</v>
      </c>
      <c r="J77">
        <v>3272</v>
      </c>
      <c r="K77">
        <v>1.95</v>
      </c>
      <c r="L77">
        <v>3138</v>
      </c>
      <c r="M77">
        <v>105</v>
      </c>
      <c r="N77" s="18">
        <f>SUM(J75:J77)</f>
        <v>10233</v>
      </c>
      <c r="P77" t="s">
        <v>486</v>
      </c>
      <c r="Q77">
        <f t="shared" si="30"/>
        <v>8294</v>
      </c>
      <c r="R77">
        <f t="shared" si="44"/>
        <v>915</v>
      </c>
      <c r="S77">
        <f t="shared" si="31"/>
        <v>915</v>
      </c>
      <c r="T77">
        <f t="shared" si="32"/>
        <v>3272</v>
      </c>
      <c r="U77">
        <f t="shared" si="33"/>
        <v>3138</v>
      </c>
      <c r="V77">
        <f t="shared" si="34"/>
        <v>1.86</v>
      </c>
      <c r="W77">
        <f t="shared" si="35"/>
        <v>2.06</v>
      </c>
      <c r="X77">
        <f t="shared" si="36"/>
        <v>1.63</v>
      </c>
      <c r="Y77">
        <f t="shared" si="37"/>
        <v>1.77</v>
      </c>
      <c r="Z77">
        <f t="shared" si="38"/>
        <v>1.95</v>
      </c>
      <c r="AA77">
        <f t="shared" si="39"/>
        <v>127.91486736582355</v>
      </c>
      <c r="AB77">
        <f t="shared" si="40"/>
        <v>124.32065217391303</v>
      </c>
      <c r="AC77">
        <f t="shared" si="41"/>
        <v>92.89340101522842</v>
      </c>
      <c r="AD77">
        <f t="shared" si="42"/>
        <v>145.16415261756876</v>
      </c>
      <c r="AE77">
        <f t="shared" si="43"/>
        <v>125.06974890394579</v>
      </c>
      <c r="AF77">
        <v>67</v>
      </c>
    </row>
    <row r="78" spans="1:32">
      <c r="A78">
        <v>2016</v>
      </c>
      <c r="B78" t="s">
        <v>485</v>
      </c>
      <c r="C78">
        <v>1.92</v>
      </c>
      <c r="D78">
        <v>8349</v>
      </c>
      <c r="E78">
        <v>2.2999999999999998</v>
      </c>
      <c r="F78">
        <v>916</v>
      </c>
      <c r="G78">
        <v>1.62</v>
      </c>
      <c r="H78">
        <v>1003</v>
      </c>
      <c r="I78">
        <v>1.8</v>
      </c>
      <c r="J78">
        <v>3276</v>
      </c>
      <c r="K78">
        <v>2.04</v>
      </c>
      <c r="L78">
        <v>3154</v>
      </c>
      <c r="M78">
        <v>104</v>
      </c>
      <c r="P78" t="s">
        <v>485</v>
      </c>
      <c r="Q78">
        <f t="shared" si="30"/>
        <v>8349</v>
      </c>
      <c r="R78">
        <f t="shared" si="44"/>
        <v>1003</v>
      </c>
      <c r="S78">
        <f t="shared" si="31"/>
        <v>1003</v>
      </c>
      <c r="T78">
        <f t="shared" si="32"/>
        <v>3276</v>
      </c>
      <c r="U78">
        <f t="shared" si="33"/>
        <v>3154</v>
      </c>
      <c r="V78">
        <f t="shared" si="34"/>
        <v>1.92</v>
      </c>
      <c r="W78">
        <f t="shared" si="35"/>
        <v>2.2999999999999998</v>
      </c>
      <c r="X78">
        <f t="shared" si="36"/>
        <v>1.62</v>
      </c>
      <c r="Y78">
        <f t="shared" si="37"/>
        <v>1.8</v>
      </c>
      <c r="Z78">
        <f t="shared" si="38"/>
        <v>2.04</v>
      </c>
      <c r="AA78">
        <f t="shared" si="39"/>
        <v>128.76310919185687</v>
      </c>
      <c r="AB78">
        <f t="shared" si="40"/>
        <v>136.27717391304347</v>
      </c>
      <c r="AC78">
        <f t="shared" si="41"/>
        <v>101.82741116751268</v>
      </c>
      <c r="AD78">
        <f t="shared" si="42"/>
        <v>145.34161490683232</v>
      </c>
      <c r="AE78">
        <f t="shared" si="43"/>
        <v>125.70745316859306</v>
      </c>
      <c r="AF78">
        <v>68</v>
      </c>
    </row>
    <row r="79" spans="1:32">
      <c r="B79" t="s">
        <v>484</v>
      </c>
      <c r="C79">
        <v>1.89</v>
      </c>
      <c r="D79">
        <v>7875</v>
      </c>
      <c r="E79">
        <v>2.4700000000000002</v>
      </c>
      <c r="F79">
        <v>987</v>
      </c>
      <c r="G79">
        <v>1.62</v>
      </c>
      <c r="H79">
        <v>875</v>
      </c>
      <c r="I79">
        <v>1.73</v>
      </c>
      <c r="J79">
        <v>3048</v>
      </c>
      <c r="K79">
        <v>1.95</v>
      </c>
      <c r="L79">
        <v>2965</v>
      </c>
      <c r="M79">
        <v>103</v>
      </c>
      <c r="P79" t="s">
        <v>484</v>
      </c>
      <c r="Q79">
        <f t="shared" si="30"/>
        <v>7875</v>
      </c>
      <c r="R79">
        <f t="shared" si="44"/>
        <v>875</v>
      </c>
      <c r="S79">
        <f t="shared" si="31"/>
        <v>875</v>
      </c>
      <c r="T79">
        <f t="shared" si="32"/>
        <v>3048</v>
      </c>
      <c r="U79">
        <f t="shared" si="33"/>
        <v>2965</v>
      </c>
      <c r="V79">
        <f t="shared" si="34"/>
        <v>1.89</v>
      </c>
      <c r="W79">
        <f t="shared" si="35"/>
        <v>2.4700000000000002</v>
      </c>
      <c r="X79">
        <f t="shared" si="36"/>
        <v>1.62</v>
      </c>
      <c r="Y79">
        <f t="shared" si="37"/>
        <v>1.73</v>
      </c>
      <c r="Z79">
        <f t="shared" si="38"/>
        <v>1.95</v>
      </c>
      <c r="AA79">
        <f t="shared" si="39"/>
        <v>121.45280690931524</v>
      </c>
      <c r="AB79">
        <f t="shared" si="40"/>
        <v>118.88586956521738</v>
      </c>
      <c r="AC79">
        <f t="shared" si="41"/>
        <v>88.832487309644677</v>
      </c>
      <c r="AD79">
        <f t="shared" si="42"/>
        <v>135.22626441881101</v>
      </c>
      <c r="AE79">
        <f t="shared" si="43"/>
        <v>118.1745715424472</v>
      </c>
      <c r="AF79">
        <v>69</v>
      </c>
    </row>
    <row r="80" spans="1:32">
      <c r="B80" t="s">
        <v>483</v>
      </c>
      <c r="C80">
        <v>1.74</v>
      </c>
      <c r="D80">
        <v>9786</v>
      </c>
      <c r="E80">
        <v>2.0099999999999998</v>
      </c>
      <c r="F80">
        <v>1002</v>
      </c>
      <c r="G80">
        <v>1.63</v>
      </c>
      <c r="H80">
        <v>1075</v>
      </c>
      <c r="I80">
        <v>1.63</v>
      </c>
      <c r="J80">
        <v>3807</v>
      </c>
      <c r="K80">
        <v>1.81</v>
      </c>
      <c r="L80">
        <v>3902</v>
      </c>
      <c r="M80">
        <v>102</v>
      </c>
      <c r="N80" s="18">
        <f>SUM(J78:J80)</f>
        <v>10131</v>
      </c>
      <c r="P80" t="s">
        <v>483</v>
      </c>
      <c r="Q80">
        <f t="shared" si="30"/>
        <v>9786</v>
      </c>
      <c r="R80">
        <f t="shared" si="44"/>
        <v>1075</v>
      </c>
      <c r="S80">
        <f t="shared" si="31"/>
        <v>1075</v>
      </c>
      <c r="T80">
        <f t="shared" si="32"/>
        <v>3807</v>
      </c>
      <c r="U80">
        <f t="shared" si="33"/>
        <v>3902</v>
      </c>
      <c r="V80">
        <f t="shared" si="34"/>
        <v>1.74</v>
      </c>
      <c r="W80">
        <f t="shared" si="35"/>
        <v>2.0099999999999998</v>
      </c>
      <c r="X80">
        <f t="shared" si="36"/>
        <v>1.63</v>
      </c>
      <c r="Y80">
        <f t="shared" si="37"/>
        <v>1.63</v>
      </c>
      <c r="Z80">
        <f t="shared" si="38"/>
        <v>1.81</v>
      </c>
      <c r="AA80">
        <f t="shared" si="39"/>
        <v>150.92535471930907</v>
      </c>
      <c r="AB80">
        <f t="shared" si="40"/>
        <v>146.05978260869566</v>
      </c>
      <c r="AC80">
        <f t="shared" si="41"/>
        <v>109.13705583756345</v>
      </c>
      <c r="AD80">
        <f t="shared" si="42"/>
        <v>168.8997338065661</v>
      </c>
      <c r="AE80">
        <f t="shared" si="43"/>
        <v>155.52012754085294</v>
      </c>
      <c r="AF80">
        <v>70</v>
      </c>
    </row>
    <row r="81" spans="1:32">
      <c r="B81" t="s">
        <v>482</v>
      </c>
      <c r="C81">
        <v>1.89</v>
      </c>
      <c r="D81">
        <v>7980</v>
      </c>
      <c r="E81">
        <v>2.17</v>
      </c>
      <c r="F81">
        <v>848</v>
      </c>
      <c r="G81">
        <v>1.53</v>
      </c>
      <c r="H81">
        <v>843</v>
      </c>
      <c r="I81">
        <v>1.62</v>
      </c>
      <c r="J81">
        <v>2827</v>
      </c>
      <c r="K81">
        <v>2.14</v>
      </c>
      <c r="L81">
        <v>3462</v>
      </c>
      <c r="M81">
        <v>101</v>
      </c>
      <c r="P81" t="s">
        <v>482</v>
      </c>
      <c r="Q81">
        <f t="shared" si="30"/>
        <v>7980</v>
      </c>
      <c r="R81">
        <f t="shared" si="44"/>
        <v>843</v>
      </c>
      <c r="S81">
        <f t="shared" si="31"/>
        <v>843</v>
      </c>
      <c r="T81">
        <f t="shared" si="32"/>
        <v>2827</v>
      </c>
      <c r="U81">
        <f t="shared" si="33"/>
        <v>3462</v>
      </c>
      <c r="V81">
        <f t="shared" si="34"/>
        <v>1.89</v>
      </c>
      <c r="W81">
        <f t="shared" si="35"/>
        <v>2.17</v>
      </c>
      <c r="X81">
        <f t="shared" si="36"/>
        <v>1.53</v>
      </c>
      <c r="Y81">
        <f t="shared" si="37"/>
        <v>1.62</v>
      </c>
      <c r="Z81">
        <f t="shared" si="38"/>
        <v>2.14</v>
      </c>
      <c r="AA81">
        <f t="shared" si="39"/>
        <v>123.07217766810609</v>
      </c>
      <c r="AB81">
        <f t="shared" si="40"/>
        <v>114.53804347826086</v>
      </c>
      <c r="AC81">
        <f t="shared" si="41"/>
        <v>85.583756345177662</v>
      </c>
      <c r="AD81">
        <f t="shared" si="42"/>
        <v>125.42147293700087</v>
      </c>
      <c r="AE81">
        <f t="shared" si="43"/>
        <v>137.98326026305301</v>
      </c>
      <c r="AF81">
        <v>71</v>
      </c>
    </row>
    <row r="82" spans="1:32">
      <c r="B82" t="s">
        <v>83</v>
      </c>
      <c r="C82">
        <v>1.71</v>
      </c>
      <c r="D82">
        <v>7343</v>
      </c>
      <c r="E82">
        <v>2.08</v>
      </c>
      <c r="F82">
        <v>783</v>
      </c>
      <c r="G82">
        <v>1.53</v>
      </c>
      <c r="H82">
        <v>752</v>
      </c>
      <c r="I82">
        <v>1.54</v>
      </c>
      <c r="J82">
        <v>2804</v>
      </c>
      <c r="K82">
        <v>1.81</v>
      </c>
      <c r="L82">
        <v>3004</v>
      </c>
      <c r="M82">
        <v>100</v>
      </c>
      <c r="P82" t="s">
        <v>83</v>
      </c>
      <c r="Q82">
        <f t="shared" si="30"/>
        <v>7343</v>
      </c>
      <c r="R82">
        <f t="shared" si="44"/>
        <v>752</v>
      </c>
      <c r="S82">
        <f t="shared" si="31"/>
        <v>752</v>
      </c>
      <c r="T82">
        <f t="shared" si="32"/>
        <v>2804</v>
      </c>
      <c r="U82">
        <f t="shared" si="33"/>
        <v>3004</v>
      </c>
      <c r="V82">
        <f t="shared" si="34"/>
        <v>1.71</v>
      </c>
      <c r="W82">
        <f t="shared" si="35"/>
        <v>2.08</v>
      </c>
      <c r="X82">
        <f t="shared" si="36"/>
        <v>1.53</v>
      </c>
      <c r="Y82">
        <f t="shared" si="37"/>
        <v>1.54</v>
      </c>
      <c r="Z82">
        <f t="shared" si="38"/>
        <v>1.81</v>
      </c>
      <c r="AA82">
        <f t="shared" si="39"/>
        <v>113.24799506477483</v>
      </c>
      <c r="AB82">
        <f t="shared" si="40"/>
        <v>102.17391304347827</v>
      </c>
      <c r="AC82">
        <f t="shared" si="41"/>
        <v>76.345177664974614</v>
      </c>
      <c r="AD82">
        <f t="shared" si="42"/>
        <v>124.40106477373558</v>
      </c>
      <c r="AE82">
        <f t="shared" si="43"/>
        <v>119.72897568752492</v>
      </c>
      <c r="AF82">
        <v>72</v>
      </c>
    </row>
    <row r="83" spans="1:32">
      <c r="B83" t="s">
        <v>481</v>
      </c>
      <c r="C83">
        <v>1.67</v>
      </c>
      <c r="D83">
        <v>9111</v>
      </c>
      <c r="E83">
        <v>1.96</v>
      </c>
      <c r="F83">
        <v>956</v>
      </c>
      <c r="G83">
        <v>1.55</v>
      </c>
      <c r="H83">
        <v>849</v>
      </c>
      <c r="I83">
        <v>1.53</v>
      </c>
      <c r="J83">
        <v>3475</v>
      </c>
      <c r="K83">
        <v>1.75</v>
      </c>
      <c r="L83">
        <v>3831</v>
      </c>
      <c r="M83">
        <v>99</v>
      </c>
      <c r="N83" s="18">
        <f>SUM(J81:J83)</f>
        <v>9106</v>
      </c>
      <c r="O83">
        <v>2016</v>
      </c>
      <c r="P83" t="s">
        <v>481</v>
      </c>
      <c r="Q83">
        <f t="shared" si="30"/>
        <v>9111</v>
      </c>
      <c r="R83">
        <f t="shared" si="44"/>
        <v>849</v>
      </c>
      <c r="S83">
        <f t="shared" si="31"/>
        <v>849</v>
      </c>
      <c r="T83">
        <f t="shared" si="32"/>
        <v>3475</v>
      </c>
      <c r="U83">
        <f t="shared" si="33"/>
        <v>3831</v>
      </c>
      <c r="V83">
        <f t="shared" si="34"/>
        <v>1.67</v>
      </c>
      <c r="W83">
        <f t="shared" si="35"/>
        <v>1.96</v>
      </c>
      <c r="X83">
        <f t="shared" si="36"/>
        <v>1.55</v>
      </c>
      <c r="Y83">
        <f t="shared" si="37"/>
        <v>1.53</v>
      </c>
      <c r="Z83">
        <f t="shared" si="38"/>
        <v>1.75</v>
      </c>
      <c r="AA83">
        <f t="shared" si="39"/>
        <v>140.51511412708203</v>
      </c>
      <c r="AB83">
        <f t="shared" si="40"/>
        <v>115.3532608695652</v>
      </c>
      <c r="AC83">
        <f t="shared" si="41"/>
        <v>86.192893401015226</v>
      </c>
      <c r="AD83">
        <f t="shared" si="42"/>
        <v>154.170363797693</v>
      </c>
      <c r="AE83">
        <f t="shared" si="43"/>
        <v>152.69031486648066</v>
      </c>
      <c r="AF83">
        <v>73</v>
      </c>
    </row>
    <row r="84" spans="1:32">
      <c r="B84" t="s">
        <v>480</v>
      </c>
      <c r="C84">
        <v>1.65</v>
      </c>
      <c r="D84">
        <v>8675</v>
      </c>
      <c r="E84">
        <v>1.86</v>
      </c>
      <c r="F84">
        <v>927</v>
      </c>
      <c r="G84">
        <v>1.51</v>
      </c>
      <c r="H84">
        <v>833</v>
      </c>
      <c r="I84">
        <v>1.53</v>
      </c>
      <c r="J84">
        <v>3387</v>
      </c>
      <c r="K84">
        <v>1.75</v>
      </c>
      <c r="L84">
        <v>3528</v>
      </c>
      <c r="M84">
        <v>98</v>
      </c>
      <c r="P84" t="s">
        <v>480</v>
      </c>
      <c r="Q84">
        <f t="shared" si="30"/>
        <v>8675</v>
      </c>
      <c r="R84">
        <f t="shared" si="44"/>
        <v>833</v>
      </c>
      <c r="S84">
        <f t="shared" si="31"/>
        <v>833</v>
      </c>
      <c r="T84">
        <f t="shared" si="32"/>
        <v>3387</v>
      </c>
      <c r="U84">
        <f t="shared" si="33"/>
        <v>3528</v>
      </c>
      <c r="V84">
        <f t="shared" si="34"/>
        <v>1.65</v>
      </c>
      <c r="W84">
        <f t="shared" si="35"/>
        <v>1.86</v>
      </c>
      <c r="X84">
        <f t="shared" si="36"/>
        <v>1.51</v>
      </c>
      <c r="Y84">
        <f t="shared" si="37"/>
        <v>1.53</v>
      </c>
      <c r="Z84">
        <f t="shared" si="38"/>
        <v>1.75</v>
      </c>
      <c r="AA84">
        <f t="shared" si="39"/>
        <v>133.79086983343615</v>
      </c>
      <c r="AB84">
        <f t="shared" si="40"/>
        <v>113.17934782608697</v>
      </c>
      <c r="AC84">
        <f t="shared" si="41"/>
        <v>84.568527918781726</v>
      </c>
      <c r="AD84">
        <f t="shared" si="42"/>
        <v>150.2661934338953</v>
      </c>
      <c r="AE84">
        <f t="shared" si="43"/>
        <v>140.61379035472299</v>
      </c>
      <c r="AF84">
        <v>74</v>
      </c>
    </row>
    <row r="85" spans="1:32">
      <c r="B85" t="s">
        <v>479</v>
      </c>
      <c r="C85">
        <v>1.58</v>
      </c>
      <c r="D85">
        <v>8476</v>
      </c>
      <c r="E85">
        <v>1.97</v>
      </c>
      <c r="F85">
        <v>770</v>
      </c>
      <c r="G85">
        <v>1.46</v>
      </c>
      <c r="H85">
        <v>770</v>
      </c>
      <c r="I85">
        <v>1.41</v>
      </c>
      <c r="J85">
        <v>3410</v>
      </c>
      <c r="K85">
        <v>1.67</v>
      </c>
      <c r="L85">
        <v>3526</v>
      </c>
      <c r="M85">
        <v>97</v>
      </c>
      <c r="P85" t="s">
        <v>479</v>
      </c>
      <c r="Q85">
        <f t="shared" si="30"/>
        <v>8476</v>
      </c>
      <c r="R85">
        <f t="shared" si="44"/>
        <v>770</v>
      </c>
      <c r="S85">
        <f t="shared" si="31"/>
        <v>770</v>
      </c>
      <c r="T85">
        <f t="shared" si="32"/>
        <v>3410</v>
      </c>
      <c r="U85">
        <f t="shared" si="33"/>
        <v>3526</v>
      </c>
      <c r="V85">
        <f t="shared" si="34"/>
        <v>1.58</v>
      </c>
      <c r="W85">
        <f t="shared" si="35"/>
        <v>1.97</v>
      </c>
      <c r="X85">
        <f t="shared" si="36"/>
        <v>1.46</v>
      </c>
      <c r="Y85">
        <f t="shared" si="37"/>
        <v>1.41</v>
      </c>
      <c r="Z85">
        <f t="shared" si="38"/>
        <v>1.67</v>
      </c>
      <c r="AA85">
        <f t="shared" si="39"/>
        <v>130.72177668106107</v>
      </c>
      <c r="AB85">
        <f t="shared" si="40"/>
        <v>104.61956521739131</v>
      </c>
      <c r="AC85">
        <f t="shared" si="41"/>
        <v>78.172588832487307</v>
      </c>
      <c r="AD85">
        <f t="shared" si="42"/>
        <v>151.2866015971606</v>
      </c>
      <c r="AE85">
        <f t="shared" si="43"/>
        <v>140.53407732164209</v>
      </c>
      <c r="AF85">
        <v>75</v>
      </c>
    </row>
    <row r="86" spans="1:32">
      <c r="B86" t="s">
        <v>478</v>
      </c>
      <c r="C86">
        <v>1.55</v>
      </c>
      <c r="D86">
        <v>7930</v>
      </c>
      <c r="E86">
        <v>1.98</v>
      </c>
      <c r="F86">
        <v>728</v>
      </c>
      <c r="G86">
        <v>1.46</v>
      </c>
      <c r="H86">
        <v>708</v>
      </c>
      <c r="I86">
        <v>1.39</v>
      </c>
      <c r="J86">
        <v>3109</v>
      </c>
      <c r="K86">
        <v>1.61</v>
      </c>
      <c r="L86">
        <v>3385</v>
      </c>
      <c r="M86">
        <v>96</v>
      </c>
      <c r="N86" s="18">
        <f>SUM(J84:J86)</f>
        <v>9906</v>
      </c>
      <c r="P86" t="s">
        <v>478</v>
      </c>
      <c r="Q86">
        <f t="shared" si="30"/>
        <v>7930</v>
      </c>
      <c r="R86">
        <f t="shared" si="44"/>
        <v>708</v>
      </c>
      <c r="S86">
        <f t="shared" si="31"/>
        <v>708</v>
      </c>
      <c r="T86">
        <f t="shared" si="32"/>
        <v>3109</v>
      </c>
      <c r="U86">
        <f t="shared" si="33"/>
        <v>3385</v>
      </c>
      <c r="V86">
        <f t="shared" si="34"/>
        <v>1.55</v>
      </c>
      <c r="W86">
        <f t="shared" si="35"/>
        <v>1.98</v>
      </c>
      <c r="X86">
        <f t="shared" si="36"/>
        <v>1.46</v>
      </c>
      <c r="Y86">
        <f t="shared" si="37"/>
        <v>1.39</v>
      </c>
      <c r="Z86">
        <f t="shared" si="38"/>
        <v>1.61</v>
      </c>
      <c r="AA86">
        <f t="shared" si="39"/>
        <v>122.30104873534854</v>
      </c>
      <c r="AB86">
        <f t="shared" si="40"/>
        <v>96.195652173913047</v>
      </c>
      <c r="AC86">
        <f t="shared" si="41"/>
        <v>71.878172588832484</v>
      </c>
      <c r="AD86">
        <f t="shared" si="42"/>
        <v>137.93256433007986</v>
      </c>
      <c r="AE86">
        <f t="shared" si="43"/>
        <v>134.91430848943801</v>
      </c>
      <c r="AF86">
        <v>76</v>
      </c>
    </row>
    <row r="87" spans="1:32">
      <c r="B87" t="s">
        <v>477</v>
      </c>
      <c r="C87">
        <v>1.55</v>
      </c>
      <c r="D87">
        <v>7854</v>
      </c>
      <c r="E87">
        <v>1.89</v>
      </c>
      <c r="F87">
        <v>764</v>
      </c>
      <c r="G87">
        <v>1.43</v>
      </c>
      <c r="H87">
        <v>768</v>
      </c>
      <c r="I87">
        <v>1.39</v>
      </c>
      <c r="J87">
        <v>3023</v>
      </c>
      <c r="K87">
        <v>1.65</v>
      </c>
      <c r="L87">
        <v>3299</v>
      </c>
      <c r="M87">
        <v>95</v>
      </c>
      <c r="P87" t="s">
        <v>477</v>
      </c>
      <c r="Q87">
        <f t="shared" si="30"/>
        <v>7854</v>
      </c>
      <c r="R87">
        <f t="shared" si="44"/>
        <v>768</v>
      </c>
      <c r="S87">
        <f t="shared" si="31"/>
        <v>768</v>
      </c>
      <c r="T87">
        <f t="shared" si="32"/>
        <v>3023</v>
      </c>
      <c r="U87">
        <f t="shared" si="33"/>
        <v>3299</v>
      </c>
      <c r="V87">
        <f t="shared" si="34"/>
        <v>1.55</v>
      </c>
      <c r="W87">
        <f t="shared" si="35"/>
        <v>1.89</v>
      </c>
      <c r="X87">
        <f t="shared" si="36"/>
        <v>1.43</v>
      </c>
      <c r="Y87">
        <f t="shared" si="37"/>
        <v>1.39</v>
      </c>
      <c r="Z87">
        <f t="shared" si="38"/>
        <v>1.65</v>
      </c>
      <c r="AA87">
        <f t="shared" si="39"/>
        <v>121.12893275755707</v>
      </c>
      <c r="AB87">
        <f t="shared" si="40"/>
        <v>104.34782608695652</v>
      </c>
      <c r="AC87">
        <f t="shared" si="41"/>
        <v>77.969543147208114</v>
      </c>
      <c r="AD87">
        <f t="shared" si="42"/>
        <v>134.11712511091395</v>
      </c>
      <c r="AE87">
        <f t="shared" si="43"/>
        <v>131.48664806695896</v>
      </c>
      <c r="AF87">
        <v>77</v>
      </c>
    </row>
    <row r="88" spans="1:32">
      <c r="B88" t="s">
        <v>476</v>
      </c>
      <c r="C88">
        <v>1.51</v>
      </c>
      <c r="D88">
        <v>9115</v>
      </c>
      <c r="E88">
        <v>1.54</v>
      </c>
      <c r="F88">
        <v>1225</v>
      </c>
      <c r="G88">
        <v>1.48</v>
      </c>
      <c r="H88">
        <v>763</v>
      </c>
      <c r="I88">
        <v>1.36</v>
      </c>
      <c r="J88">
        <v>3407</v>
      </c>
      <c r="K88">
        <v>1.65</v>
      </c>
      <c r="L88">
        <v>3720</v>
      </c>
      <c r="M88">
        <v>94</v>
      </c>
      <c r="P88" t="s">
        <v>476</v>
      </c>
      <c r="Q88">
        <f t="shared" si="30"/>
        <v>9115</v>
      </c>
      <c r="R88">
        <f t="shared" si="44"/>
        <v>763</v>
      </c>
      <c r="S88">
        <f t="shared" si="31"/>
        <v>763</v>
      </c>
      <c r="T88">
        <f t="shared" si="32"/>
        <v>3407</v>
      </c>
      <c r="U88">
        <f t="shared" si="33"/>
        <v>3720</v>
      </c>
      <c r="V88">
        <f t="shared" si="34"/>
        <v>1.51</v>
      </c>
      <c r="W88">
        <f t="shared" si="35"/>
        <v>1.54</v>
      </c>
      <c r="X88">
        <f t="shared" si="36"/>
        <v>1.48</v>
      </c>
      <c r="Y88">
        <f t="shared" si="37"/>
        <v>1.36</v>
      </c>
      <c r="Z88">
        <f t="shared" si="38"/>
        <v>1.65</v>
      </c>
      <c r="AA88">
        <f t="shared" si="39"/>
        <v>140.57680444170268</v>
      </c>
      <c r="AB88">
        <f t="shared" si="40"/>
        <v>103.66847826086956</v>
      </c>
      <c r="AC88">
        <f t="shared" si="41"/>
        <v>77.461928934010146</v>
      </c>
      <c r="AD88">
        <f t="shared" si="42"/>
        <v>151.15350488021295</v>
      </c>
      <c r="AE88">
        <f t="shared" si="43"/>
        <v>148.26624153049025</v>
      </c>
      <c r="AF88">
        <v>78</v>
      </c>
    </row>
    <row r="89" spans="1:32">
      <c r="B89" t="s">
        <v>486</v>
      </c>
      <c r="C89">
        <v>1.57</v>
      </c>
      <c r="D89">
        <v>9705</v>
      </c>
      <c r="E89">
        <v>1.85</v>
      </c>
      <c r="F89">
        <v>863</v>
      </c>
      <c r="G89">
        <v>1.55</v>
      </c>
      <c r="H89">
        <v>878</v>
      </c>
      <c r="I89">
        <v>1.41</v>
      </c>
      <c r="J89">
        <v>3968</v>
      </c>
      <c r="K89">
        <v>1.66</v>
      </c>
      <c r="L89">
        <v>3996</v>
      </c>
      <c r="M89">
        <v>93</v>
      </c>
      <c r="N89" s="18">
        <f>SUM(J87:J89)</f>
        <v>10398</v>
      </c>
      <c r="P89" t="s">
        <v>486</v>
      </c>
      <c r="Q89">
        <f t="shared" si="30"/>
        <v>9705</v>
      </c>
      <c r="R89">
        <f t="shared" si="44"/>
        <v>878</v>
      </c>
      <c r="S89">
        <f t="shared" si="31"/>
        <v>878</v>
      </c>
      <c r="T89">
        <f t="shared" si="32"/>
        <v>3968</v>
      </c>
      <c r="U89">
        <f t="shared" si="33"/>
        <v>3996</v>
      </c>
      <c r="V89">
        <f t="shared" si="34"/>
        <v>1.57</v>
      </c>
      <c r="W89">
        <f t="shared" si="35"/>
        <v>1.85</v>
      </c>
      <c r="X89">
        <f t="shared" si="36"/>
        <v>1.55</v>
      </c>
      <c r="Y89">
        <f t="shared" si="37"/>
        <v>1.41</v>
      </c>
      <c r="Z89">
        <f t="shared" si="38"/>
        <v>1.66</v>
      </c>
      <c r="AA89">
        <f t="shared" si="39"/>
        <v>149.67612584824184</v>
      </c>
      <c r="AB89">
        <f t="shared" si="40"/>
        <v>119.29347826086956</v>
      </c>
      <c r="AC89">
        <f t="shared" si="41"/>
        <v>89.137055837563452</v>
      </c>
      <c r="AD89">
        <f t="shared" si="42"/>
        <v>176.04259094942324</v>
      </c>
      <c r="AE89">
        <f t="shared" si="43"/>
        <v>159.26664009565565</v>
      </c>
      <c r="AF89">
        <v>79</v>
      </c>
    </row>
    <row r="90" spans="1:32">
      <c r="A90">
        <v>2017</v>
      </c>
      <c r="B90" t="s">
        <v>485</v>
      </c>
      <c r="C90">
        <v>1.67</v>
      </c>
      <c r="D90">
        <v>8932</v>
      </c>
      <c r="E90">
        <v>1.9</v>
      </c>
      <c r="F90">
        <v>835</v>
      </c>
      <c r="G90">
        <v>1.5</v>
      </c>
      <c r="H90">
        <v>925</v>
      </c>
      <c r="I90">
        <v>1.52</v>
      </c>
      <c r="J90">
        <v>3632</v>
      </c>
      <c r="K90">
        <v>1.81</v>
      </c>
      <c r="L90">
        <v>3540</v>
      </c>
      <c r="M90">
        <v>92</v>
      </c>
      <c r="P90" t="s">
        <v>485</v>
      </c>
      <c r="Q90">
        <f t="shared" si="30"/>
        <v>8932</v>
      </c>
      <c r="R90">
        <f t="shared" si="44"/>
        <v>925</v>
      </c>
      <c r="S90">
        <f t="shared" si="31"/>
        <v>925</v>
      </c>
      <c r="T90">
        <f t="shared" si="32"/>
        <v>3632</v>
      </c>
      <c r="U90">
        <f t="shared" si="33"/>
        <v>3540</v>
      </c>
      <c r="V90">
        <f t="shared" si="34"/>
        <v>1.67</v>
      </c>
      <c r="W90">
        <f t="shared" si="35"/>
        <v>1.9</v>
      </c>
      <c r="X90">
        <f t="shared" si="36"/>
        <v>1.5</v>
      </c>
      <c r="Y90">
        <f t="shared" si="37"/>
        <v>1.52</v>
      </c>
      <c r="Z90">
        <f t="shared" si="38"/>
        <v>1.81</v>
      </c>
      <c r="AA90">
        <f t="shared" si="39"/>
        <v>137.75447254781</v>
      </c>
      <c r="AB90">
        <f t="shared" si="40"/>
        <v>125.67934782608697</v>
      </c>
      <c r="AC90">
        <f t="shared" si="41"/>
        <v>93.90862944162437</v>
      </c>
      <c r="AD90">
        <f t="shared" si="42"/>
        <v>161.13575865128661</v>
      </c>
      <c r="AE90">
        <f t="shared" si="43"/>
        <v>141.09206855320846</v>
      </c>
      <c r="AF90">
        <v>80</v>
      </c>
    </row>
    <row r="91" spans="1:32">
      <c r="B91" t="s">
        <v>484</v>
      </c>
      <c r="C91">
        <v>1.71</v>
      </c>
      <c r="D91">
        <v>7964</v>
      </c>
      <c r="E91">
        <v>2.06</v>
      </c>
      <c r="F91">
        <v>643</v>
      </c>
      <c r="G91">
        <v>1.5</v>
      </c>
      <c r="H91">
        <v>796</v>
      </c>
      <c r="I91">
        <v>1.57</v>
      </c>
      <c r="J91">
        <v>3181</v>
      </c>
      <c r="K91">
        <v>1.82</v>
      </c>
      <c r="L91">
        <v>3344</v>
      </c>
      <c r="M91">
        <v>91</v>
      </c>
      <c r="P91" t="s">
        <v>484</v>
      </c>
      <c r="Q91">
        <f t="shared" si="30"/>
        <v>7964</v>
      </c>
      <c r="R91">
        <f t="shared" si="44"/>
        <v>796</v>
      </c>
      <c r="S91">
        <f t="shared" si="31"/>
        <v>796</v>
      </c>
      <c r="T91">
        <f t="shared" si="32"/>
        <v>3181</v>
      </c>
      <c r="U91">
        <f t="shared" si="33"/>
        <v>3344</v>
      </c>
      <c r="V91">
        <f t="shared" si="34"/>
        <v>1.71</v>
      </c>
      <c r="W91">
        <f t="shared" si="35"/>
        <v>2.06</v>
      </c>
      <c r="X91">
        <f t="shared" si="36"/>
        <v>1.5</v>
      </c>
      <c r="Y91">
        <f t="shared" si="37"/>
        <v>1.57</v>
      </c>
      <c r="Z91">
        <f t="shared" si="38"/>
        <v>1.82</v>
      </c>
      <c r="AA91">
        <f t="shared" si="39"/>
        <v>122.8254164096237</v>
      </c>
      <c r="AB91">
        <f t="shared" si="40"/>
        <v>108.15217391304348</v>
      </c>
      <c r="AC91">
        <f t="shared" si="41"/>
        <v>80.812182741116757</v>
      </c>
      <c r="AD91">
        <f t="shared" si="42"/>
        <v>141.12688553682341</v>
      </c>
      <c r="AE91">
        <f t="shared" si="43"/>
        <v>133.2801913112794</v>
      </c>
      <c r="AF91">
        <v>81</v>
      </c>
    </row>
    <row r="92" spans="1:32">
      <c r="B92" t="s">
        <v>483</v>
      </c>
      <c r="C92">
        <v>1.72</v>
      </c>
      <c r="D92">
        <v>9905</v>
      </c>
      <c r="E92">
        <v>1.96</v>
      </c>
      <c r="F92">
        <v>855</v>
      </c>
      <c r="G92">
        <v>1.53</v>
      </c>
      <c r="H92">
        <v>939</v>
      </c>
      <c r="I92">
        <v>1.59</v>
      </c>
      <c r="J92">
        <v>3565</v>
      </c>
      <c r="K92">
        <v>1.82</v>
      </c>
      <c r="L92">
        <v>4546</v>
      </c>
      <c r="M92">
        <v>90</v>
      </c>
      <c r="N92" s="18">
        <f>SUM(J90:J92)</f>
        <v>10378</v>
      </c>
      <c r="P92" t="s">
        <v>483</v>
      </c>
      <c r="Q92">
        <f t="shared" si="30"/>
        <v>9905</v>
      </c>
      <c r="R92">
        <f t="shared" si="44"/>
        <v>939</v>
      </c>
      <c r="S92">
        <f t="shared" si="31"/>
        <v>939</v>
      </c>
      <c r="T92">
        <f t="shared" si="32"/>
        <v>3565</v>
      </c>
      <c r="U92">
        <f t="shared" si="33"/>
        <v>4546</v>
      </c>
      <c r="V92">
        <f t="shared" si="34"/>
        <v>1.72</v>
      </c>
      <c r="W92">
        <f t="shared" si="35"/>
        <v>1.96</v>
      </c>
      <c r="X92">
        <f t="shared" si="36"/>
        <v>1.53</v>
      </c>
      <c r="Y92">
        <f t="shared" si="37"/>
        <v>1.59</v>
      </c>
      <c r="Z92">
        <f t="shared" si="38"/>
        <v>1.82</v>
      </c>
      <c r="AA92">
        <f t="shared" si="39"/>
        <v>152.76064157927206</v>
      </c>
      <c r="AB92">
        <f t="shared" si="40"/>
        <v>127.58152173913044</v>
      </c>
      <c r="AC92">
        <f t="shared" si="41"/>
        <v>95.329949238578678</v>
      </c>
      <c r="AD92">
        <f t="shared" si="42"/>
        <v>158.16326530612247</v>
      </c>
      <c r="AE92">
        <f t="shared" si="43"/>
        <v>181.18772419290553</v>
      </c>
      <c r="AF92">
        <v>82</v>
      </c>
    </row>
    <row r="93" spans="1:32">
      <c r="B93" t="s">
        <v>482</v>
      </c>
      <c r="C93">
        <v>1.75</v>
      </c>
      <c r="D93">
        <v>8413</v>
      </c>
      <c r="E93">
        <v>1.98</v>
      </c>
      <c r="F93">
        <v>795</v>
      </c>
      <c r="G93">
        <v>1.53</v>
      </c>
      <c r="H93">
        <v>838</v>
      </c>
      <c r="I93">
        <v>1.6</v>
      </c>
      <c r="J93">
        <v>3204</v>
      </c>
      <c r="K93">
        <v>1.89</v>
      </c>
      <c r="L93">
        <v>3576</v>
      </c>
      <c r="M93">
        <v>89</v>
      </c>
      <c r="P93" t="s">
        <v>482</v>
      </c>
      <c r="Q93">
        <f t="shared" si="30"/>
        <v>8413</v>
      </c>
      <c r="R93">
        <f t="shared" si="44"/>
        <v>838</v>
      </c>
      <c r="S93">
        <f t="shared" si="31"/>
        <v>838</v>
      </c>
      <c r="T93">
        <f t="shared" si="32"/>
        <v>3204</v>
      </c>
      <c r="U93">
        <f t="shared" si="33"/>
        <v>3576</v>
      </c>
      <c r="V93">
        <f t="shared" si="34"/>
        <v>1.75</v>
      </c>
      <c r="W93">
        <f t="shared" si="35"/>
        <v>1.98</v>
      </c>
      <c r="X93">
        <f t="shared" si="36"/>
        <v>1.53</v>
      </c>
      <c r="Y93">
        <f t="shared" si="37"/>
        <v>1.6</v>
      </c>
      <c r="Z93">
        <f t="shared" si="38"/>
        <v>1.89</v>
      </c>
      <c r="AA93">
        <f t="shared" si="39"/>
        <v>129.75015422578656</v>
      </c>
      <c r="AB93">
        <f t="shared" si="40"/>
        <v>113.85869565217391</v>
      </c>
      <c r="AC93">
        <f t="shared" si="41"/>
        <v>85.076142131979694</v>
      </c>
      <c r="AD93">
        <f t="shared" si="42"/>
        <v>142.14729370008874</v>
      </c>
      <c r="AE93">
        <f t="shared" si="43"/>
        <v>142.52690314866481</v>
      </c>
      <c r="AF93">
        <v>83</v>
      </c>
    </row>
    <row r="94" spans="1:32">
      <c r="B94" t="s">
        <v>83</v>
      </c>
      <c r="C94">
        <v>1.73</v>
      </c>
      <c r="D94">
        <v>9110</v>
      </c>
      <c r="E94">
        <v>2.09</v>
      </c>
      <c r="F94">
        <v>843</v>
      </c>
      <c r="G94">
        <v>1.59</v>
      </c>
      <c r="H94">
        <v>900</v>
      </c>
      <c r="I94">
        <v>1.58</v>
      </c>
      <c r="J94">
        <v>3370</v>
      </c>
      <c r="K94">
        <v>1.81</v>
      </c>
      <c r="L94">
        <v>3997</v>
      </c>
      <c r="M94">
        <v>88</v>
      </c>
      <c r="P94" t="s">
        <v>83</v>
      </c>
      <c r="Q94">
        <f t="shared" si="30"/>
        <v>9110</v>
      </c>
      <c r="R94">
        <f t="shared" si="44"/>
        <v>900</v>
      </c>
      <c r="S94">
        <f t="shared" si="31"/>
        <v>900</v>
      </c>
      <c r="T94">
        <f t="shared" si="32"/>
        <v>3370</v>
      </c>
      <c r="U94">
        <f t="shared" si="33"/>
        <v>3997</v>
      </c>
      <c r="V94">
        <f t="shared" si="34"/>
        <v>1.73</v>
      </c>
      <c r="W94">
        <f t="shared" si="35"/>
        <v>2.09</v>
      </c>
      <c r="X94">
        <f t="shared" si="36"/>
        <v>1.59</v>
      </c>
      <c r="Y94">
        <f t="shared" si="37"/>
        <v>1.58</v>
      </c>
      <c r="Z94">
        <f t="shared" si="38"/>
        <v>1.81</v>
      </c>
      <c r="AA94">
        <f t="shared" si="39"/>
        <v>140.49969154842691</v>
      </c>
      <c r="AB94">
        <f t="shared" si="40"/>
        <v>122.28260869565217</v>
      </c>
      <c r="AC94">
        <f t="shared" si="41"/>
        <v>91.370558375634516</v>
      </c>
      <c r="AD94">
        <f t="shared" si="42"/>
        <v>149.51197870452529</v>
      </c>
      <c r="AE94">
        <f t="shared" si="43"/>
        <v>159.3064966121961</v>
      </c>
      <c r="AF94">
        <v>84</v>
      </c>
    </row>
    <row r="95" spans="1:32">
      <c r="B95" t="s">
        <v>481</v>
      </c>
      <c r="C95">
        <v>1.72</v>
      </c>
      <c r="D95">
        <v>8374</v>
      </c>
      <c r="E95">
        <v>1.87</v>
      </c>
      <c r="F95">
        <v>865</v>
      </c>
      <c r="G95">
        <v>1.53</v>
      </c>
      <c r="H95">
        <v>726</v>
      </c>
      <c r="I95">
        <v>1.61</v>
      </c>
      <c r="J95">
        <v>3030</v>
      </c>
      <c r="K95">
        <v>1.82</v>
      </c>
      <c r="L95">
        <v>3753</v>
      </c>
      <c r="M95">
        <v>87</v>
      </c>
      <c r="N95" s="18">
        <f>SUM(J93:J95)</f>
        <v>9604</v>
      </c>
      <c r="O95">
        <v>2017</v>
      </c>
      <c r="P95" t="s">
        <v>481</v>
      </c>
      <c r="Q95">
        <f t="shared" si="30"/>
        <v>8374</v>
      </c>
      <c r="R95">
        <f t="shared" si="44"/>
        <v>726</v>
      </c>
      <c r="S95">
        <f t="shared" si="31"/>
        <v>726</v>
      </c>
      <c r="T95">
        <f t="shared" si="32"/>
        <v>3030</v>
      </c>
      <c r="U95">
        <f t="shared" si="33"/>
        <v>3753</v>
      </c>
      <c r="V95">
        <f t="shared" si="34"/>
        <v>1.72</v>
      </c>
      <c r="W95">
        <f t="shared" si="35"/>
        <v>1.87</v>
      </c>
      <c r="X95">
        <f t="shared" si="36"/>
        <v>1.53</v>
      </c>
      <c r="Y95">
        <f t="shared" si="37"/>
        <v>1.61</v>
      </c>
      <c r="Z95">
        <f t="shared" si="38"/>
        <v>1.82</v>
      </c>
      <c r="AA95">
        <f t="shared" si="39"/>
        <v>129.14867365823565</v>
      </c>
      <c r="AB95">
        <f t="shared" si="40"/>
        <v>98.641304347826093</v>
      </c>
      <c r="AC95">
        <f t="shared" si="41"/>
        <v>73.705583756345177</v>
      </c>
      <c r="AD95">
        <f t="shared" si="42"/>
        <v>134.42768411712512</v>
      </c>
      <c r="AE95">
        <f t="shared" si="43"/>
        <v>149.58150657632524</v>
      </c>
      <c r="AF95">
        <v>85</v>
      </c>
    </row>
    <row r="96" spans="1:32">
      <c r="B96" t="s">
        <v>480</v>
      </c>
      <c r="C96">
        <v>1.72</v>
      </c>
      <c r="D96">
        <v>9062</v>
      </c>
      <c r="E96">
        <v>1.84</v>
      </c>
      <c r="F96">
        <v>896</v>
      </c>
      <c r="G96">
        <v>1.53</v>
      </c>
      <c r="H96">
        <v>891</v>
      </c>
      <c r="I96">
        <v>1.6</v>
      </c>
      <c r="J96">
        <v>3529</v>
      </c>
      <c r="K96">
        <v>1.84</v>
      </c>
      <c r="L96">
        <v>3746</v>
      </c>
      <c r="M96">
        <v>86</v>
      </c>
      <c r="P96" t="s">
        <v>480</v>
      </c>
      <c r="Q96">
        <f t="shared" si="30"/>
        <v>9062</v>
      </c>
      <c r="R96">
        <f t="shared" si="44"/>
        <v>891</v>
      </c>
      <c r="S96">
        <f t="shared" si="31"/>
        <v>891</v>
      </c>
      <c r="T96">
        <f t="shared" si="32"/>
        <v>3529</v>
      </c>
      <c r="U96">
        <f t="shared" si="33"/>
        <v>3746</v>
      </c>
      <c r="V96">
        <f t="shared" si="34"/>
        <v>1.72</v>
      </c>
      <c r="W96">
        <f t="shared" si="35"/>
        <v>1.84</v>
      </c>
      <c r="X96">
        <f t="shared" si="36"/>
        <v>1.53</v>
      </c>
      <c r="Y96">
        <f t="shared" si="37"/>
        <v>1.6</v>
      </c>
      <c r="Z96">
        <f t="shared" si="38"/>
        <v>1.84</v>
      </c>
      <c r="AA96">
        <f t="shared" si="39"/>
        <v>139.75940777297964</v>
      </c>
      <c r="AB96">
        <f t="shared" si="40"/>
        <v>121.05978260869566</v>
      </c>
      <c r="AC96">
        <f t="shared" si="41"/>
        <v>90.456852791878177</v>
      </c>
      <c r="AD96">
        <f t="shared" si="42"/>
        <v>156.56610470275066</v>
      </c>
      <c r="AE96">
        <f t="shared" si="43"/>
        <v>149.30251096054207</v>
      </c>
      <c r="AF96">
        <v>86</v>
      </c>
    </row>
    <row r="97" spans="1:32">
      <c r="B97" t="s">
        <v>479</v>
      </c>
      <c r="C97">
        <v>1.79</v>
      </c>
      <c r="D97">
        <v>8461</v>
      </c>
      <c r="E97">
        <v>1.96</v>
      </c>
      <c r="F97">
        <v>821</v>
      </c>
      <c r="G97">
        <v>1.87</v>
      </c>
      <c r="H97">
        <v>996</v>
      </c>
      <c r="I97">
        <v>1.59</v>
      </c>
      <c r="J97">
        <v>3204</v>
      </c>
      <c r="K97">
        <v>1.92</v>
      </c>
      <c r="L97">
        <v>3440</v>
      </c>
      <c r="M97">
        <v>85</v>
      </c>
      <c r="P97" t="s">
        <v>479</v>
      </c>
      <c r="Q97">
        <f t="shared" si="30"/>
        <v>8461</v>
      </c>
      <c r="R97">
        <f t="shared" si="44"/>
        <v>996</v>
      </c>
      <c r="S97">
        <f t="shared" si="31"/>
        <v>996</v>
      </c>
      <c r="T97">
        <f t="shared" si="32"/>
        <v>3204</v>
      </c>
      <c r="U97">
        <f t="shared" si="33"/>
        <v>3440</v>
      </c>
      <c r="V97">
        <f t="shared" si="34"/>
        <v>1.79</v>
      </c>
      <c r="W97">
        <f t="shared" si="35"/>
        <v>1.96</v>
      </c>
      <c r="X97">
        <f t="shared" si="36"/>
        <v>1.87</v>
      </c>
      <c r="Y97">
        <f t="shared" si="37"/>
        <v>1.59</v>
      </c>
      <c r="Z97">
        <f t="shared" si="38"/>
        <v>1.92</v>
      </c>
      <c r="AA97">
        <f t="shared" si="39"/>
        <v>130.4904380012338</v>
      </c>
      <c r="AB97">
        <f t="shared" si="40"/>
        <v>135.32608695652172</v>
      </c>
      <c r="AC97">
        <f t="shared" si="41"/>
        <v>101.11675126903555</v>
      </c>
      <c r="AD97">
        <f t="shared" si="42"/>
        <v>142.14729370008874</v>
      </c>
      <c r="AE97">
        <f t="shared" si="43"/>
        <v>137.10641689916301</v>
      </c>
      <c r="AF97">
        <v>87</v>
      </c>
    </row>
    <row r="98" spans="1:32">
      <c r="B98" t="s">
        <v>478</v>
      </c>
      <c r="C98">
        <v>1.78</v>
      </c>
      <c r="D98">
        <v>7701</v>
      </c>
      <c r="E98">
        <v>1.97</v>
      </c>
      <c r="F98">
        <v>711</v>
      </c>
      <c r="G98">
        <v>1.53</v>
      </c>
      <c r="H98">
        <v>797</v>
      </c>
      <c r="I98">
        <v>1.63</v>
      </c>
      <c r="J98">
        <v>2707</v>
      </c>
      <c r="K98">
        <v>1.92</v>
      </c>
      <c r="L98">
        <v>3486</v>
      </c>
      <c r="M98">
        <v>84</v>
      </c>
      <c r="N98" s="18">
        <f>SUM(J96:J98)</f>
        <v>9440</v>
      </c>
      <c r="P98" t="s">
        <v>478</v>
      </c>
      <c r="Q98">
        <f t="shared" si="30"/>
        <v>7701</v>
      </c>
      <c r="R98">
        <f t="shared" si="44"/>
        <v>797</v>
      </c>
      <c r="S98">
        <f t="shared" si="31"/>
        <v>797</v>
      </c>
      <c r="T98">
        <f t="shared" si="32"/>
        <v>2707</v>
      </c>
      <c r="U98">
        <f t="shared" si="33"/>
        <v>3486</v>
      </c>
      <c r="V98">
        <f t="shared" si="34"/>
        <v>1.78</v>
      </c>
      <c r="W98">
        <f t="shared" si="35"/>
        <v>1.97</v>
      </c>
      <c r="X98">
        <f t="shared" si="36"/>
        <v>1.53</v>
      </c>
      <c r="Y98">
        <f t="shared" si="37"/>
        <v>1.63</v>
      </c>
      <c r="Z98">
        <f t="shared" si="38"/>
        <v>1.92</v>
      </c>
      <c r="AA98">
        <f t="shared" si="39"/>
        <v>118.76927822331893</v>
      </c>
      <c r="AB98">
        <f t="shared" si="40"/>
        <v>108.28804347826086</v>
      </c>
      <c r="AC98">
        <f t="shared" si="41"/>
        <v>80.913705583756339</v>
      </c>
      <c r="AD98">
        <f t="shared" si="42"/>
        <v>120.09760425909495</v>
      </c>
      <c r="AE98">
        <f t="shared" si="43"/>
        <v>138.93981666002389</v>
      </c>
      <c r="AF98">
        <v>88</v>
      </c>
    </row>
    <row r="99" spans="1:32">
      <c r="B99" t="s">
        <v>477</v>
      </c>
      <c r="C99">
        <v>1.77</v>
      </c>
      <c r="D99">
        <v>8217</v>
      </c>
      <c r="E99">
        <v>1.97</v>
      </c>
      <c r="F99">
        <v>780</v>
      </c>
      <c r="G99">
        <v>1.53</v>
      </c>
      <c r="H99">
        <v>782</v>
      </c>
      <c r="I99">
        <v>1.62</v>
      </c>
      <c r="J99">
        <v>3095</v>
      </c>
      <c r="K99">
        <v>1.92</v>
      </c>
      <c r="L99">
        <v>3560</v>
      </c>
      <c r="M99">
        <v>83</v>
      </c>
      <c r="P99" t="s">
        <v>477</v>
      </c>
      <c r="Q99">
        <f t="shared" si="30"/>
        <v>8217</v>
      </c>
      <c r="R99">
        <f t="shared" si="44"/>
        <v>782</v>
      </c>
      <c r="S99">
        <f t="shared" si="31"/>
        <v>782</v>
      </c>
      <c r="T99">
        <f t="shared" si="32"/>
        <v>3095</v>
      </c>
      <c r="U99">
        <f t="shared" si="33"/>
        <v>3560</v>
      </c>
      <c r="V99">
        <f t="shared" si="34"/>
        <v>1.77</v>
      </c>
      <c r="W99">
        <f t="shared" si="35"/>
        <v>1.97</v>
      </c>
      <c r="X99">
        <f t="shared" si="36"/>
        <v>1.53</v>
      </c>
      <c r="Y99">
        <f t="shared" si="37"/>
        <v>1.62</v>
      </c>
      <c r="Z99">
        <f t="shared" si="38"/>
        <v>1.92</v>
      </c>
      <c r="AA99">
        <f t="shared" si="39"/>
        <v>126.72732880937694</v>
      </c>
      <c r="AB99">
        <f t="shared" si="40"/>
        <v>106.25</v>
      </c>
      <c r="AC99">
        <f t="shared" si="41"/>
        <v>79.390862944162436</v>
      </c>
      <c r="AD99">
        <f t="shared" si="42"/>
        <v>137.3114463176575</v>
      </c>
      <c r="AE99">
        <f t="shared" si="43"/>
        <v>141.88919888401753</v>
      </c>
      <c r="AF99">
        <v>89</v>
      </c>
    </row>
    <row r="100" spans="1:32">
      <c r="B100" t="s">
        <v>476</v>
      </c>
      <c r="C100">
        <v>1.76</v>
      </c>
      <c r="D100">
        <v>8464</v>
      </c>
      <c r="E100">
        <v>1.93</v>
      </c>
      <c r="F100">
        <v>771</v>
      </c>
      <c r="G100">
        <v>1.53</v>
      </c>
      <c r="H100">
        <v>796</v>
      </c>
      <c r="I100">
        <v>1.6</v>
      </c>
      <c r="J100">
        <v>3031</v>
      </c>
      <c r="K100">
        <v>1.9</v>
      </c>
      <c r="L100">
        <v>3866</v>
      </c>
      <c r="M100">
        <v>82</v>
      </c>
      <c r="P100" t="s">
        <v>476</v>
      </c>
      <c r="Q100">
        <f t="shared" si="30"/>
        <v>8464</v>
      </c>
      <c r="R100">
        <f t="shared" si="44"/>
        <v>796</v>
      </c>
      <c r="S100">
        <f t="shared" si="31"/>
        <v>796</v>
      </c>
      <c r="T100">
        <f t="shared" si="32"/>
        <v>3031</v>
      </c>
      <c r="U100">
        <f t="shared" si="33"/>
        <v>3866</v>
      </c>
      <c r="V100">
        <f t="shared" si="34"/>
        <v>1.76</v>
      </c>
      <c r="W100">
        <f t="shared" si="35"/>
        <v>1.93</v>
      </c>
      <c r="X100">
        <f t="shared" si="36"/>
        <v>1.53</v>
      </c>
      <c r="Y100">
        <f t="shared" si="37"/>
        <v>1.6</v>
      </c>
      <c r="Z100">
        <f t="shared" si="38"/>
        <v>1.9</v>
      </c>
      <c r="AA100">
        <f t="shared" si="39"/>
        <v>130.53670573719927</v>
      </c>
      <c r="AB100">
        <f t="shared" si="40"/>
        <v>108.15217391304348</v>
      </c>
      <c r="AC100">
        <f t="shared" si="41"/>
        <v>80.812182741116757</v>
      </c>
      <c r="AD100">
        <f t="shared" si="42"/>
        <v>134.47204968944101</v>
      </c>
      <c r="AE100">
        <f t="shared" si="43"/>
        <v>154.08529294539656</v>
      </c>
      <c r="AF100">
        <v>90</v>
      </c>
    </row>
    <row r="101" spans="1:32">
      <c r="B101" t="s">
        <v>486</v>
      </c>
      <c r="C101">
        <v>1.69</v>
      </c>
      <c r="D101">
        <v>7644</v>
      </c>
      <c r="E101">
        <v>1.97</v>
      </c>
      <c r="F101">
        <v>685</v>
      </c>
      <c r="G101">
        <v>1.51</v>
      </c>
      <c r="H101">
        <v>740</v>
      </c>
      <c r="I101">
        <v>1.57</v>
      </c>
      <c r="J101">
        <v>2733</v>
      </c>
      <c r="K101">
        <v>1.77</v>
      </c>
      <c r="L101">
        <v>3486</v>
      </c>
      <c r="M101">
        <v>81</v>
      </c>
      <c r="N101" s="18">
        <f>SUM(J99:J101)</f>
        <v>8859</v>
      </c>
      <c r="P101" t="s">
        <v>486</v>
      </c>
      <c r="Q101">
        <f t="shared" si="30"/>
        <v>7644</v>
      </c>
      <c r="R101">
        <f t="shared" si="44"/>
        <v>740</v>
      </c>
      <c r="S101">
        <f t="shared" si="31"/>
        <v>740</v>
      </c>
      <c r="T101">
        <f t="shared" si="32"/>
        <v>2733</v>
      </c>
      <c r="U101">
        <f t="shared" si="33"/>
        <v>3486</v>
      </c>
      <c r="V101">
        <f t="shared" si="34"/>
        <v>1.69</v>
      </c>
      <c r="W101">
        <f t="shared" si="35"/>
        <v>1.97</v>
      </c>
      <c r="X101">
        <f t="shared" si="36"/>
        <v>1.51</v>
      </c>
      <c r="Y101">
        <f t="shared" si="37"/>
        <v>1.57</v>
      </c>
      <c r="Z101">
        <f t="shared" si="38"/>
        <v>1.77</v>
      </c>
      <c r="AA101">
        <f t="shared" si="39"/>
        <v>117.89019123997532</v>
      </c>
      <c r="AB101">
        <f t="shared" si="40"/>
        <v>100.54347826086956</v>
      </c>
      <c r="AC101">
        <f t="shared" si="41"/>
        <v>75.126903553299499</v>
      </c>
      <c r="AD101">
        <f t="shared" si="42"/>
        <v>121.2511091393079</v>
      </c>
      <c r="AE101">
        <f t="shared" si="43"/>
        <v>138.93981666002389</v>
      </c>
      <c r="AF101">
        <v>91</v>
      </c>
    </row>
    <row r="102" spans="1:32">
      <c r="A102">
        <v>2018</v>
      </c>
      <c r="B102" t="s">
        <v>485</v>
      </c>
      <c r="C102">
        <v>1.75</v>
      </c>
      <c r="D102">
        <v>9069</v>
      </c>
      <c r="E102">
        <v>2</v>
      </c>
      <c r="F102">
        <v>837</v>
      </c>
      <c r="G102">
        <v>1.57</v>
      </c>
      <c r="H102">
        <v>946</v>
      </c>
      <c r="I102">
        <v>1.59</v>
      </c>
      <c r="J102">
        <v>3283</v>
      </c>
      <c r="K102">
        <v>1.88</v>
      </c>
      <c r="L102">
        <v>4003</v>
      </c>
      <c r="M102">
        <v>80</v>
      </c>
      <c r="P102" t="s">
        <v>485</v>
      </c>
      <c r="Q102">
        <f t="shared" si="30"/>
        <v>9069</v>
      </c>
      <c r="R102">
        <f t="shared" si="44"/>
        <v>946</v>
      </c>
      <c r="S102">
        <f t="shared" si="31"/>
        <v>946</v>
      </c>
      <c r="T102">
        <f t="shared" si="32"/>
        <v>3283</v>
      </c>
      <c r="U102">
        <f t="shared" si="33"/>
        <v>4003</v>
      </c>
      <c r="V102">
        <f t="shared" si="34"/>
        <v>1.75</v>
      </c>
      <c r="W102">
        <f t="shared" si="35"/>
        <v>2</v>
      </c>
      <c r="X102">
        <f t="shared" si="36"/>
        <v>1.57</v>
      </c>
      <c r="Y102">
        <f t="shared" si="37"/>
        <v>1.59</v>
      </c>
      <c r="Z102">
        <f t="shared" si="38"/>
        <v>1.88</v>
      </c>
      <c r="AA102">
        <f t="shared" si="39"/>
        <v>139.86736582356571</v>
      </c>
      <c r="AB102">
        <f t="shared" si="40"/>
        <v>128.53260869565219</v>
      </c>
      <c r="AC102">
        <f t="shared" si="41"/>
        <v>96.040609137055839</v>
      </c>
      <c r="AD102">
        <f t="shared" si="42"/>
        <v>145.65217391304347</v>
      </c>
      <c r="AE102">
        <f t="shared" si="43"/>
        <v>159.54563571143882</v>
      </c>
      <c r="AF102">
        <v>92</v>
      </c>
    </row>
    <row r="103" spans="1:32">
      <c r="B103" t="s">
        <v>484</v>
      </c>
      <c r="C103">
        <v>1.76</v>
      </c>
      <c r="D103">
        <v>8579</v>
      </c>
      <c r="E103">
        <v>2.02</v>
      </c>
      <c r="F103">
        <v>702</v>
      </c>
      <c r="G103">
        <v>1.53</v>
      </c>
      <c r="H103">
        <v>803</v>
      </c>
      <c r="I103">
        <v>1.61</v>
      </c>
      <c r="J103">
        <v>2946</v>
      </c>
      <c r="K103">
        <v>1.86</v>
      </c>
      <c r="L103">
        <v>4128</v>
      </c>
      <c r="M103">
        <v>79</v>
      </c>
      <c r="P103" t="s">
        <v>484</v>
      </c>
      <c r="Q103">
        <f t="shared" si="30"/>
        <v>8579</v>
      </c>
      <c r="R103">
        <f t="shared" si="44"/>
        <v>803</v>
      </c>
      <c r="S103">
        <f t="shared" si="31"/>
        <v>803</v>
      </c>
      <c r="T103">
        <f t="shared" si="32"/>
        <v>2946</v>
      </c>
      <c r="U103">
        <f t="shared" si="33"/>
        <v>4128</v>
      </c>
      <c r="V103">
        <f t="shared" si="34"/>
        <v>1.76</v>
      </c>
      <c r="W103">
        <f t="shared" si="35"/>
        <v>2.02</v>
      </c>
      <c r="X103">
        <f t="shared" si="36"/>
        <v>1.53</v>
      </c>
      <c r="Y103">
        <f t="shared" si="37"/>
        <v>1.61</v>
      </c>
      <c r="Z103">
        <f t="shared" si="38"/>
        <v>1.86</v>
      </c>
      <c r="AA103">
        <f t="shared" si="39"/>
        <v>132.31030228254164</v>
      </c>
      <c r="AB103">
        <f t="shared" si="40"/>
        <v>109.1032608695652</v>
      </c>
      <c r="AC103">
        <f t="shared" si="41"/>
        <v>81.522842639593904</v>
      </c>
      <c r="AD103">
        <f t="shared" si="42"/>
        <v>130.70097604259095</v>
      </c>
      <c r="AE103">
        <f t="shared" si="43"/>
        <v>164.52770027899561</v>
      </c>
      <c r="AF103">
        <v>93</v>
      </c>
    </row>
    <row r="104" spans="1:32">
      <c r="B104" t="s">
        <v>483</v>
      </c>
      <c r="C104">
        <v>1.81</v>
      </c>
      <c r="D104">
        <v>9154</v>
      </c>
      <c r="E104">
        <v>1.96</v>
      </c>
      <c r="F104">
        <v>831</v>
      </c>
      <c r="G104">
        <v>1.61</v>
      </c>
      <c r="H104">
        <v>871</v>
      </c>
      <c r="I104">
        <v>1.67</v>
      </c>
      <c r="J104">
        <v>3271</v>
      </c>
      <c r="K104">
        <v>1.94</v>
      </c>
      <c r="L104">
        <v>4181</v>
      </c>
      <c r="M104">
        <v>78</v>
      </c>
      <c r="N104" s="18">
        <f>SUM(J102:J104)</f>
        <v>9500</v>
      </c>
      <c r="P104" t="s">
        <v>483</v>
      </c>
      <c r="Q104">
        <f t="shared" si="30"/>
        <v>9154</v>
      </c>
      <c r="R104">
        <f t="shared" si="44"/>
        <v>871</v>
      </c>
      <c r="S104">
        <f t="shared" si="31"/>
        <v>871</v>
      </c>
      <c r="T104">
        <f t="shared" si="32"/>
        <v>3271</v>
      </c>
      <c r="U104">
        <f t="shared" si="33"/>
        <v>4181</v>
      </c>
      <c r="V104">
        <f t="shared" si="34"/>
        <v>1.81</v>
      </c>
      <c r="W104">
        <f t="shared" si="35"/>
        <v>1.96</v>
      </c>
      <c r="X104">
        <f t="shared" si="36"/>
        <v>1.61</v>
      </c>
      <c r="Y104">
        <f t="shared" si="37"/>
        <v>1.67</v>
      </c>
      <c r="Z104">
        <f t="shared" si="38"/>
        <v>1.94</v>
      </c>
      <c r="AA104">
        <f t="shared" si="39"/>
        <v>141.17828500925356</v>
      </c>
      <c r="AB104">
        <f t="shared" si="40"/>
        <v>118.34239130434783</v>
      </c>
      <c r="AC104">
        <f t="shared" si="41"/>
        <v>88.426395939086305</v>
      </c>
      <c r="AD104">
        <f t="shared" si="42"/>
        <v>145.11978704525288</v>
      </c>
      <c r="AE104">
        <f t="shared" si="43"/>
        <v>166.6400956556397</v>
      </c>
      <c r="AF104">
        <v>94</v>
      </c>
    </row>
    <row r="105" spans="1:32">
      <c r="B105" t="s">
        <v>482</v>
      </c>
      <c r="C105">
        <v>1.82</v>
      </c>
      <c r="D105">
        <v>9782</v>
      </c>
      <c r="E105">
        <v>2.08</v>
      </c>
      <c r="F105">
        <v>866</v>
      </c>
      <c r="G105">
        <v>1.55</v>
      </c>
      <c r="H105">
        <v>907</v>
      </c>
      <c r="I105">
        <v>1.71</v>
      </c>
      <c r="J105">
        <v>3606</v>
      </c>
      <c r="K105">
        <v>1.91</v>
      </c>
      <c r="L105">
        <v>4403</v>
      </c>
      <c r="M105">
        <v>77</v>
      </c>
      <c r="P105" t="s">
        <v>482</v>
      </c>
      <c r="Q105">
        <f t="shared" si="30"/>
        <v>9782</v>
      </c>
      <c r="R105">
        <f t="shared" si="44"/>
        <v>907</v>
      </c>
      <c r="S105">
        <f t="shared" si="31"/>
        <v>907</v>
      </c>
      <c r="T105">
        <f t="shared" si="32"/>
        <v>3606</v>
      </c>
      <c r="U105">
        <f t="shared" si="33"/>
        <v>4403</v>
      </c>
      <c r="V105">
        <f t="shared" si="34"/>
        <v>1.82</v>
      </c>
      <c r="W105">
        <f t="shared" si="35"/>
        <v>2.08</v>
      </c>
      <c r="X105">
        <f t="shared" si="36"/>
        <v>1.55</v>
      </c>
      <c r="Y105">
        <f t="shared" si="37"/>
        <v>1.71</v>
      </c>
      <c r="Z105">
        <f t="shared" si="38"/>
        <v>1.91</v>
      </c>
      <c r="AA105">
        <f t="shared" si="39"/>
        <v>150.86366440468845</v>
      </c>
      <c r="AB105">
        <f t="shared" si="40"/>
        <v>123.23369565217391</v>
      </c>
      <c r="AC105">
        <f t="shared" si="41"/>
        <v>92.081218274111677</v>
      </c>
      <c r="AD105">
        <f t="shared" si="42"/>
        <v>159.98225377107366</v>
      </c>
      <c r="AE105">
        <f t="shared" si="43"/>
        <v>175.48824232762058</v>
      </c>
      <c r="AF105">
        <v>95</v>
      </c>
    </row>
    <row r="106" spans="1:32">
      <c r="B106" t="s">
        <v>83</v>
      </c>
      <c r="C106">
        <v>1.84</v>
      </c>
      <c r="D106">
        <v>8392</v>
      </c>
      <c r="E106">
        <v>2.02</v>
      </c>
      <c r="F106">
        <v>733</v>
      </c>
      <c r="G106">
        <v>1.55</v>
      </c>
      <c r="H106">
        <v>834</v>
      </c>
      <c r="I106">
        <v>1.71</v>
      </c>
      <c r="J106">
        <v>3043</v>
      </c>
      <c r="K106">
        <v>1.96</v>
      </c>
      <c r="L106">
        <v>3782</v>
      </c>
      <c r="M106">
        <v>76</v>
      </c>
      <c r="P106" t="s">
        <v>83</v>
      </c>
      <c r="Q106">
        <f t="shared" si="30"/>
        <v>8392</v>
      </c>
      <c r="R106">
        <f t="shared" si="44"/>
        <v>834</v>
      </c>
      <c r="S106">
        <f t="shared" si="31"/>
        <v>834</v>
      </c>
      <c r="T106">
        <f t="shared" si="32"/>
        <v>3043</v>
      </c>
      <c r="U106">
        <f t="shared" si="33"/>
        <v>3782</v>
      </c>
      <c r="V106">
        <f t="shared" si="34"/>
        <v>1.84</v>
      </c>
      <c r="W106">
        <f t="shared" si="35"/>
        <v>2.02</v>
      </c>
      <c r="X106">
        <f t="shared" si="36"/>
        <v>1.55</v>
      </c>
      <c r="Y106">
        <f t="shared" si="37"/>
        <v>1.71</v>
      </c>
      <c r="Z106">
        <f t="shared" si="38"/>
        <v>1.96</v>
      </c>
      <c r="AA106">
        <f t="shared" si="39"/>
        <v>129.4262800740284</v>
      </c>
      <c r="AB106">
        <f t="shared" si="40"/>
        <v>113.31521739130434</v>
      </c>
      <c r="AC106">
        <f t="shared" si="41"/>
        <v>84.670050761421322</v>
      </c>
      <c r="AD106">
        <f t="shared" si="42"/>
        <v>135.00443655723157</v>
      </c>
      <c r="AE106">
        <f t="shared" si="43"/>
        <v>150.73734555599842</v>
      </c>
      <c r="AF106">
        <v>96</v>
      </c>
    </row>
    <row r="107" spans="1:32">
      <c r="B107" t="s">
        <v>481</v>
      </c>
      <c r="C107">
        <v>1.83</v>
      </c>
      <c r="D107">
        <v>9040</v>
      </c>
      <c r="E107">
        <v>2</v>
      </c>
      <c r="F107">
        <v>1087</v>
      </c>
      <c r="G107">
        <v>1.61</v>
      </c>
      <c r="H107">
        <v>901</v>
      </c>
      <c r="I107">
        <v>1.71</v>
      </c>
      <c r="J107">
        <v>3025</v>
      </c>
      <c r="K107">
        <v>1.94</v>
      </c>
      <c r="L107">
        <v>4027</v>
      </c>
      <c r="M107">
        <v>75</v>
      </c>
      <c r="N107" s="18">
        <f>SUM(J105:J107)</f>
        <v>9674</v>
      </c>
      <c r="O107">
        <v>2018</v>
      </c>
      <c r="P107" t="s">
        <v>481</v>
      </c>
      <c r="Q107">
        <f t="shared" ref="Q107:Q138" si="45">D107</f>
        <v>9040</v>
      </c>
      <c r="R107">
        <f t="shared" si="44"/>
        <v>901</v>
      </c>
      <c r="S107">
        <f t="shared" ref="S107:S138" si="46">H107</f>
        <v>901</v>
      </c>
      <c r="T107">
        <f t="shared" ref="T107:T138" si="47">J107</f>
        <v>3025</v>
      </c>
      <c r="U107">
        <f t="shared" ref="U107:U138" si="48">L107</f>
        <v>4027</v>
      </c>
      <c r="V107">
        <f t="shared" ref="V107:V138" si="49">C107</f>
        <v>1.83</v>
      </c>
      <c r="W107">
        <f t="shared" ref="W107:W138" si="50">E107</f>
        <v>2</v>
      </c>
      <c r="X107">
        <f t="shared" ref="X107:X138" si="51">G107</f>
        <v>1.61</v>
      </c>
      <c r="Y107">
        <f t="shared" ref="Y107:Y138" si="52">I107</f>
        <v>1.71</v>
      </c>
      <c r="Z107">
        <f t="shared" ref="Z107:Z138" si="53">K107</f>
        <v>1.94</v>
      </c>
      <c r="AA107">
        <f t="shared" ref="AA107:AA138" si="54">Q107/$Q$11*100</f>
        <v>139.4201110425663</v>
      </c>
      <c r="AB107">
        <f t="shared" ref="AB107:AB138" si="55">R107/$R$11*100</f>
        <v>122.41847826086956</v>
      </c>
      <c r="AC107">
        <f t="shared" ref="AC107:AC138" si="56">S107/$S$11*100</f>
        <v>91.472081218274113</v>
      </c>
      <c r="AD107">
        <f t="shared" ref="AD107:AD138" si="57">T107/$T$11*100</f>
        <v>134.20585625554568</v>
      </c>
      <c r="AE107">
        <f t="shared" ref="AE107:AE138" si="58">U107/$U$11*100</f>
        <v>160.50219210840973</v>
      </c>
      <c r="AF107">
        <v>97</v>
      </c>
    </row>
    <row r="108" spans="1:32">
      <c r="B108" t="s">
        <v>480</v>
      </c>
      <c r="C108">
        <v>1.83</v>
      </c>
      <c r="D108">
        <v>9622</v>
      </c>
      <c r="E108">
        <v>2.06</v>
      </c>
      <c r="F108">
        <v>914</v>
      </c>
      <c r="G108">
        <v>1.6</v>
      </c>
      <c r="H108">
        <v>960</v>
      </c>
      <c r="I108">
        <v>1.69</v>
      </c>
      <c r="J108">
        <v>3575</v>
      </c>
      <c r="K108">
        <v>1.94</v>
      </c>
      <c r="L108">
        <v>4173</v>
      </c>
      <c r="M108">
        <v>74</v>
      </c>
      <c r="P108" t="s">
        <v>480</v>
      </c>
      <c r="Q108">
        <f t="shared" si="45"/>
        <v>9622</v>
      </c>
      <c r="R108">
        <f t="shared" ref="R108:R139" si="59">H108</f>
        <v>960</v>
      </c>
      <c r="S108">
        <f t="shared" si="46"/>
        <v>960</v>
      </c>
      <c r="T108">
        <f t="shared" si="47"/>
        <v>3575</v>
      </c>
      <c r="U108">
        <f t="shared" si="48"/>
        <v>4173</v>
      </c>
      <c r="V108">
        <f t="shared" si="49"/>
        <v>1.83</v>
      </c>
      <c r="W108">
        <f t="shared" si="50"/>
        <v>2.06</v>
      </c>
      <c r="X108">
        <f t="shared" si="51"/>
        <v>1.6</v>
      </c>
      <c r="Y108">
        <f t="shared" si="52"/>
        <v>1.69</v>
      </c>
      <c r="Z108">
        <f t="shared" si="53"/>
        <v>1.94</v>
      </c>
      <c r="AA108">
        <f t="shared" si="54"/>
        <v>148.39605181986428</v>
      </c>
      <c r="AB108">
        <f t="shared" si="55"/>
        <v>130.43478260869566</v>
      </c>
      <c r="AC108">
        <f t="shared" si="56"/>
        <v>97.46192893401016</v>
      </c>
      <c r="AD108">
        <f t="shared" si="57"/>
        <v>158.60692102928127</v>
      </c>
      <c r="AE108">
        <f t="shared" si="58"/>
        <v>166.32124352331604</v>
      </c>
      <c r="AF108">
        <v>98</v>
      </c>
    </row>
    <row r="109" spans="1:32">
      <c r="B109" t="s">
        <v>479</v>
      </c>
      <c r="C109">
        <v>1.82</v>
      </c>
      <c r="D109">
        <v>8424</v>
      </c>
      <c r="E109">
        <v>2.02</v>
      </c>
      <c r="F109">
        <v>807</v>
      </c>
      <c r="G109">
        <v>1.54</v>
      </c>
      <c r="H109">
        <v>792</v>
      </c>
      <c r="I109">
        <v>1.65</v>
      </c>
      <c r="J109">
        <v>2911</v>
      </c>
      <c r="K109">
        <v>1.96</v>
      </c>
      <c r="L109">
        <v>3914</v>
      </c>
      <c r="M109">
        <v>73</v>
      </c>
      <c r="P109" t="s">
        <v>479</v>
      </c>
      <c r="Q109">
        <f t="shared" si="45"/>
        <v>8424</v>
      </c>
      <c r="R109">
        <f t="shared" si="59"/>
        <v>792</v>
      </c>
      <c r="S109">
        <f t="shared" si="46"/>
        <v>792</v>
      </c>
      <c r="T109">
        <f t="shared" si="47"/>
        <v>2911</v>
      </c>
      <c r="U109">
        <f t="shared" si="48"/>
        <v>3914</v>
      </c>
      <c r="V109">
        <f t="shared" si="49"/>
        <v>1.82</v>
      </c>
      <c r="W109">
        <f t="shared" si="50"/>
        <v>2.02</v>
      </c>
      <c r="X109">
        <f t="shared" si="51"/>
        <v>1.54</v>
      </c>
      <c r="Y109">
        <f t="shared" si="52"/>
        <v>1.65</v>
      </c>
      <c r="Z109">
        <f t="shared" si="53"/>
        <v>1.96</v>
      </c>
      <c r="AA109">
        <f t="shared" si="54"/>
        <v>129.91980259099321</v>
      </c>
      <c r="AB109">
        <f t="shared" si="55"/>
        <v>107.60869565217391</v>
      </c>
      <c r="AC109">
        <f t="shared" si="56"/>
        <v>80.406091370558372</v>
      </c>
      <c r="AD109">
        <f t="shared" si="57"/>
        <v>129.14818101153506</v>
      </c>
      <c r="AE109">
        <f t="shared" si="58"/>
        <v>155.99840573933838</v>
      </c>
      <c r="AF109">
        <v>99</v>
      </c>
    </row>
    <row r="110" spans="1:32">
      <c r="B110" t="s">
        <v>478</v>
      </c>
      <c r="C110">
        <v>1.82</v>
      </c>
      <c r="D110">
        <v>7495</v>
      </c>
      <c r="E110">
        <v>2.13</v>
      </c>
      <c r="F110">
        <v>664</v>
      </c>
      <c r="G110">
        <v>1.51</v>
      </c>
      <c r="H110">
        <v>715</v>
      </c>
      <c r="I110">
        <v>1.65</v>
      </c>
      <c r="J110">
        <v>2604</v>
      </c>
      <c r="K110">
        <v>1.95</v>
      </c>
      <c r="L110">
        <v>3512</v>
      </c>
      <c r="M110">
        <v>72</v>
      </c>
      <c r="N110" s="18">
        <f>SUM(J108:J110)</f>
        <v>9090</v>
      </c>
      <c r="P110" t="s">
        <v>478</v>
      </c>
      <c r="Q110">
        <f t="shared" si="45"/>
        <v>7495</v>
      </c>
      <c r="R110">
        <f t="shared" si="59"/>
        <v>715</v>
      </c>
      <c r="S110">
        <f t="shared" si="46"/>
        <v>715</v>
      </c>
      <c r="T110">
        <f t="shared" si="47"/>
        <v>2604</v>
      </c>
      <c r="U110">
        <f t="shared" si="48"/>
        <v>3512</v>
      </c>
      <c r="V110">
        <f t="shared" si="49"/>
        <v>1.82</v>
      </c>
      <c r="W110">
        <f t="shared" si="50"/>
        <v>2.13</v>
      </c>
      <c r="X110">
        <f t="shared" si="51"/>
        <v>1.51</v>
      </c>
      <c r="Y110">
        <f t="shared" si="52"/>
        <v>1.65</v>
      </c>
      <c r="Z110">
        <f t="shared" si="53"/>
        <v>1.95</v>
      </c>
      <c r="AA110">
        <f t="shared" si="54"/>
        <v>115.59222702035781</v>
      </c>
      <c r="AB110">
        <f t="shared" si="55"/>
        <v>97.146739130434781</v>
      </c>
      <c r="AC110">
        <f t="shared" si="56"/>
        <v>72.588832487309645</v>
      </c>
      <c r="AD110">
        <f t="shared" si="57"/>
        <v>115.52795031055901</v>
      </c>
      <c r="AE110">
        <f t="shared" si="58"/>
        <v>139.97608609007571</v>
      </c>
      <c r="AF110">
        <v>100</v>
      </c>
    </row>
    <row r="111" spans="1:32">
      <c r="B111" t="s">
        <v>477</v>
      </c>
      <c r="C111">
        <v>1.81</v>
      </c>
      <c r="D111">
        <v>9201</v>
      </c>
      <c r="E111">
        <v>1.98</v>
      </c>
      <c r="F111">
        <v>880</v>
      </c>
      <c r="G111">
        <v>1.51</v>
      </c>
      <c r="H111">
        <v>846</v>
      </c>
      <c r="I111">
        <v>1.67</v>
      </c>
      <c r="J111">
        <v>3351</v>
      </c>
      <c r="K111">
        <v>1.96</v>
      </c>
      <c r="L111">
        <v>4124</v>
      </c>
      <c r="M111">
        <v>71</v>
      </c>
      <c r="P111" t="s">
        <v>477</v>
      </c>
      <c r="Q111">
        <f t="shared" si="45"/>
        <v>9201</v>
      </c>
      <c r="R111">
        <f t="shared" si="59"/>
        <v>846</v>
      </c>
      <c r="S111">
        <f t="shared" si="46"/>
        <v>846</v>
      </c>
      <c r="T111">
        <f t="shared" si="47"/>
        <v>3351</v>
      </c>
      <c r="U111">
        <f t="shared" si="48"/>
        <v>4124</v>
      </c>
      <c r="V111">
        <f t="shared" si="49"/>
        <v>1.81</v>
      </c>
      <c r="W111">
        <f t="shared" si="50"/>
        <v>1.98</v>
      </c>
      <c r="X111">
        <f t="shared" si="51"/>
        <v>1.51</v>
      </c>
      <c r="Y111">
        <f t="shared" si="52"/>
        <v>1.67</v>
      </c>
      <c r="Z111">
        <f t="shared" si="53"/>
        <v>1.96</v>
      </c>
      <c r="AA111">
        <f t="shared" si="54"/>
        <v>141.90314620604565</v>
      </c>
      <c r="AB111">
        <f t="shared" si="55"/>
        <v>114.94565217391303</v>
      </c>
      <c r="AC111">
        <f t="shared" si="56"/>
        <v>85.888324873096451</v>
      </c>
      <c r="AD111">
        <f t="shared" si="57"/>
        <v>148.66903283052352</v>
      </c>
      <c r="AE111">
        <f t="shared" si="58"/>
        <v>164.3682742128338</v>
      </c>
      <c r="AF111">
        <v>101</v>
      </c>
    </row>
    <row r="112" spans="1:32">
      <c r="B112" t="s">
        <v>476</v>
      </c>
      <c r="C112">
        <v>1.83</v>
      </c>
      <c r="D112">
        <v>8504</v>
      </c>
      <c r="E112">
        <v>1.95</v>
      </c>
      <c r="F112">
        <v>750</v>
      </c>
      <c r="G112">
        <v>1.53</v>
      </c>
      <c r="H112">
        <v>771</v>
      </c>
      <c r="I112">
        <v>1.67</v>
      </c>
      <c r="J112">
        <v>2910</v>
      </c>
      <c r="K112">
        <v>1.98</v>
      </c>
      <c r="L112">
        <v>4073</v>
      </c>
      <c r="M112">
        <v>70</v>
      </c>
      <c r="P112" t="s">
        <v>476</v>
      </c>
      <c r="Q112">
        <f t="shared" si="45"/>
        <v>8504</v>
      </c>
      <c r="R112">
        <f t="shared" si="59"/>
        <v>771</v>
      </c>
      <c r="S112">
        <f t="shared" si="46"/>
        <v>771</v>
      </c>
      <c r="T112">
        <f t="shared" si="47"/>
        <v>2910</v>
      </c>
      <c r="U112">
        <f t="shared" si="48"/>
        <v>4073</v>
      </c>
      <c r="V112">
        <f t="shared" si="49"/>
        <v>1.83</v>
      </c>
      <c r="W112">
        <f t="shared" si="50"/>
        <v>1.95</v>
      </c>
      <c r="X112">
        <f t="shared" si="51"/>
        <v>1.53</v>
      </c>
      <c r="Y112">
        <f t="shared" si="52"/>
        <v>1.67</v>
      </c>
      <c r="Z112">
        <f t="shared" si="53"/>
        <v>1.98</v>
      </c>
      <c r="AA112">
        <f t="shared" si="54"/>
        <v>131.1536088834053</v>
      </c>
      <c r="AB112">
        <f t="shared" si="55"/>
        <v>104.75543478260869</v>
      </c>
      <c r="AC112">
        <f t="shared" si="56"/>
        <v>78.274111675126903</v>
      </c>
      <c r="AD112">
        <f t="shared" si="57"/>
        <v>129.10381543921915</v>
      </c>
      <c r="AE112">
        <f t="shared" si="58"/>
        <v>162.33559186927062</v>
      </c>
      <c r="AF112">
        <v>102</v>
      </c>
    </row>
    <row r="113" spans="1:32">
      <c r="B113" t="s">
        <v>486</v>
      </c>
      <c r="C113">
        <v>1.79</v>
      </c>
      <c r="D113">
        <v>7242</v>
      </c>
      <c r="E113">
        <v>2.02</v>
      </c>
      <c r="F113">
        <v>694</v>
      </c>
      <c r="G113">
        <v>1.49</v>
      </c>
      <c r="H113">
        <v>670</v>
      </c>
      <c r="I113">
        <v>1.64</v>
      </c>
      <c r="J113">
        <v>2592</v>
      </c>
      <c r="K113">
        <v>1.93</v>
      </c>
      <c r="L113">
        <v>3286</v>
      </c>
      <c r="M113">
        <v>69</v>
      </c>
      <c r="N113" s="18">
        <f>SUM(J111:J113)</f>
        <v>8853</v>
      </c>
      <c r="P113" t="s">
        <v>486</v>
      </c>
      <c r="Q113">
        <f t="shared" si="45"/>
        <v>7242</v>
      </c>
      <c r="R113">
        <f t="shared" si="59"/>
        <v>670</v>
      </c>
      <c r="S113">
        <f t="shared" si="46"/>
        <v>670</v>
      </c>
      <c r="T113">
        <f t="shared" si="47"/>
        <v>2592</v>
      </c>
      <c r="U113">
        <f t="shared" si="48"/>
        <v>3286</v>
      </c>
      <c r="V113">
        <f t="shared" si="49"/>
        <v>1.79</v>
      </c>
      <c r="W113">
        <f t="shared" si="50"/>
        <v>2.02</v>
      </c>
      <c r="X113">
        <f t="shared" si="51"/>
        <v>1.49</v>
      </c>
      <c r="Y113">
        <f t="shared" si="52"/>
        <v>1.64</v>
      </c>
      <c r="Z113">
        <f t="shared" si="53"/>
        <v>1.93</v>
      </c>
      <c r="AA113">
        <f t="shared" si="54"/>
        <v>111.69031462060457</v>
      </c>
      <c r="AB113">
        <f t="shared" si="55"/>
        <v>91.032608695652172</v>
      </c>
      <c r="AC113">
        <f t="shared" si="56"/>
        <v>68.020304568527919</v>
      </c>
      <c r="AD113">
        <f t="shared" si="57"/>
        <v>114.99556344276843</v>
      </c>
      <c r="AE113">
        <f t="shared" si="58"/>
        <v>130.96851335193304</v>
      </c>
      <c r="AF113">
        <v>103</v>
      </c>
    </row>
    <row r="114" spans="1:32">
      <c r="A114">
        <v>2019</v>
      </c>
      <c r="B114" t="s">
        <v>485</v>
      </c>
      <c r="C114">
        <v>1.81</v>
      </c>
      <c r="D114">
        <v>9238</v>
      </c>
      <c r="E114">
        <v>2.04</v>
      </c>
      <c r="F114">
        <v>922</v>
      </c>
      <c r="G114">
        <v>1.5</v>
      </c>
      <c r="H114">
        <v>948</v>
      </c>
      <c r="I114">
        <v>1.65</v>
      </c>
      <c r="J114">
        <v>3196</v>
      </c>
      <c r="K114">
        <v>1.96</v>
      </c>
      <c r="L114">
        <v>4172</v>
      </c>
      <c r="M114">
        <v>68</v>
      </c>
      <c r="P114" t="s">
        <v>485</v>
      </c>
      <c r="Q114">
        <f t="shared" si="45"/>
        <v>9238</v>
      </c>
      <c r="R114">
        <f t="shared" si="59"/>
        <v>948</v>
      </c>
      <c r="S114">
        <f t="shared" si="46"/>
        <v>948</v>
      </c>
      <c r="T114">
        <f t="shared" si="47"/>
        <v>3196</v>
      </c>
      <c r="U114">
        <f t="shared" si="48"/>
        <v>4172</v>
      </c>
      <c r="V114">
        <f t="shared" si="49"/>
        <v>1.81</v>
      </c>
      <c r="W114">
        <f t="shared" si="50"/>
        <v>2.04</v>
      </c>
      <c r="X114">
        <f t="shared" si="51"/>
        <v>1.5</v>
      </c>
      <c r="Y114">
        <f t="shared" si="52"/>
        <v>1.65</v>
      </c>
      <c r="Z114">
        <f t="shared" si="53"/>
        <v>1.96</v>
      </c>
      <c r="AA114">
        <f t="shared" si="54"/>
        <v>142.47378161628623</v>
      </c>
      <c r="AB114">
        <f t="shared" si="55"/>
        <v>128.80434782608697</v>
      </c>
      <c r="AC114">
        <f t="shared" si="56"/>
        <v>96.243654822335017</v>
      </c>
      <c r="AD114">
        <f t="shared" si="57"/>
        <v>141.79236912156168</v>
      </c>
      <c r="AE114">
        <f t="shared" si="58"/>
        <v>166.28138700677562</v>
      </c>
      <c r="AF114">
        <v>104</v>
      </c>
    </row>
    <row r="115" spans="1:32">
      <c r="B115" t="s">
        <v>484</v>
      </c>
      <c r="C115">
        <v>1.72</v>
      </c>
      <c r="D115">
        <v>8040</v>
      </c>
      <c r="E115">
        <v>2.0699999999999998</v>
      </c>
      <c r="F115">
        <v>682</v>
      </c>
      <c r="G115">
        <v>1.45</v>
      </c>
      <c r="H115">
        <v>859</v>
      </c>
      <c r="I115">
        <v>1.56</v>
      </c>
      <c r="J115">
        <v>2709</v>
      </c>
      <c r="K115">
        <v>1.84</v>
      </c>
      <c r="L115">
        <v>3790</v>
      </c>
      <c r="M115">
        <v>67</v>
      </c>
      <c r="P115" t="s">
        <v>484</v>
      </c>
      <c r="Q115">
        <f t="shared" si="45"/>
        <v>8040</v>
      </c>
      <c r="R115">
        <f t="shared" si="59"/>
        <v>859</v>
      </c>
      <c r="S115">
        <f t="shared" si="46"/>
        <v>859</v>
      </c>
      <c r="T115">
        <f t="shared" si="47"/>
        <v>2709</v>
      </c>
      <c r="U115">
        <f t="shared" si="48"/>
        <v>3790</v>
      </c>
      <c r="V115">
        <f t="shared" si="49"/>
        <v>1.72</v>
      </c>
      <c r="W115">
        <f t="shared" si="50"/>
        <v>2.0699999999999998</v>
      </c>
      <c r="X115">
        <f t="shared" si="51"/>
        <v>1.45</v>
      </c>
      <c r="Y115">
        <f t="shared" si="52"/>
        <v>1.56</v>
      </c>
      <c r="Z115">
        <f t="shared" si="53"/>
        <v>1.84</v>
      </c>
      <c r="AA115">
        <f t="shared" si="54"/>
        <v>123.99753238741518</v>
      </c>
      <c r="AB115">
        <f t="shared" si="55"/>
        <v>116.71195652173914</v>
      </c>
      <c r="AC115">
        <f t="shared" si="56"/>
        <v>87.208121827411162</v>
      </c>
      <c r="AD115">
        <f t="shared" si="57"/>
        <v>120.18633540372672</v>
      </c>
      <c r="AE115">
        <f t="shared" si="58"/>
        <v>151.05619768832204</v>
      </c>
      <c r="AF115">
        <v>105</v>
      </c>
    </row>
    <row r="116" spans="1:32">
      <c r="B116" t="s">
        <v>483</v>
      </c>
      <c r="C116">
        <v>1.68</v>
      </c>
      <c r="D116">
        <v>8615</v>
      </c>
      <c r="E116">
        <v>2.06</v>
      </c>
      <c r="F116">
        <v>732</v>
      </c>
      <c r="G116">
        <v>1.43</v>
      </c>
      <c r="H116">
        <v>768</v>
      </c>
      <c r="I116">
        <v>1.51</v>
      </c>
      <c r="J116">
        <v>2924</v>
      </c>
      <c r="K116">
        <v>1.77</v>
      </c>
      <c r="L116">
        <v>4191</v>
      </c>
      <c r="M116">
        <v>66</v>
      </c>
      <c r="N116" s="18">
        <f>SUM(J114:J116)</f>
        <v>8829</v>
      </c>
      <c r="P116" t="s">
        <v>483</v>
      </c>
      <c r="Q116">
        <f t="shared" si="45"/>
        <v>8615</v>
      </c>
      <c r="R116">
        <f t="shared" si="59"/>
        <v>768</v>
      </c>
      <c r="S116">
        <f t="shared" si="46"/>
        <v>768</v>
      </c>
      <c r="T116">
        <f t="shared" si="47"/>
        <v>2924</v>
      </c>
      <c r="U116">
        <f t="shared" si="48"/>
        <v>4191</v>
      </c>
      <c r="V116">
        <f t="shared" si="49"/>
        <v>1.68</v>
      </c>
      <c r="W116">
        <f t="shared" si="50"/>
        <v>2.06</v>
      </c>
      <c r="X116">
        <f t="shared" si="51"/>
        <v>1.43</v>
      </c>
      <c r="Y116">
        <f t="shared" si="52"/>
        <v>1.51</v>
      </c>
      <c r="Z116">
        <f t="shared" si="53"/>
        <v>1.77</v>
      </c>
      <c r="AA116">
        <f t="shared" si="54"/>
        <v>132.86551511412708</v>
      </c>
      <c r="AB116">
        <f t="shared" si="55"/>
        <v>104.34782608695652</v>
      </c>
      <c r="AC116">
        <f t="shared" si="56"/>
        <v>77.969543147208114</v>
      </c>
      <c r="AD116">
        <f t="shared" si="57"/>
        <v>129.72493345164153</v>
      </c>
      <c r="AE116">
        <f t="shared" si="58"/>
        <v>167.03866082104423</v>
      </c>
      <c r="AF116">
        <v>106</v>
      </c>
    </row>
    <row r="117" spans="1:32">
      <c r="B117" t="s">
        <v>482</v>
      </c>
      <c r="C117">
        <v>1.63</v>
      </c>
      <c r="D117">
        <v>9886</v>
      </c>
      <c r="E117">
        <v>2.02</v>
      </c>
      <c r="F117">
        <v>933</v>
      </c>
      <c r="G117">
        <v>1.4</v>
      </c>
      <c r="H117">
        <v>986</v>
      </c>
      <c r="I117">
        <v>1.47</v>
      </c>
      <c r="J117">
        <v>3469</v>
      </c>
      <c r="K117">
        <v>1.71</v>
      </c>
      <c r="L117">
        <v>4498</v>
      </c>
      <c r="M117">
        <v>65</v>
      </c>
      <c r="P117" t="s">
        <v>482</v>
      </c>
      <c r="Q117">
        <f t="shared" si="45"/>
        <v>9886</v>
      </c>
      <c r="R117">
        <f t="shared" si="59"/>
        <v>986</v>
      </c>
      <c r="S117">
        <f t="shared" si="46"/>
        <v>986</v>
      </c>
      <c r="T117">
        <f t="shared" si="47"/>
        <v>3469</v>
      </c>
      <c r="U117">
        <f t="shared" si="48"/>
        <v>4498</v>
      </c>
      <c r="V117">
        <f t="shared" si="49"/>
        <v>1.63</v>
      </c>
      <c r="W117">
        <f t="shared" si="50"/>
        <v>2.02</v>
      </c>
      <c r="X117">
        <f t="shared" si="51"/>
        <v>1.4</v>
      </c>
      <c r="Y117">
        <f t="shared" si="52"/>
        <v>1.47</v>
      </c>
      <c r="Z117">
        <f t="shared" si="53"/>
        <v>1.71</v>
      </c>
      <c r="AA117">
        <f t="shared" si="54"/>
        <v>152.46761258482417</v>
      </c>
      <c r="AB117">
        <f t="shared" si="55"/>
        <v>133.96739130434781</v>
      </c>
      <c r="AC117">
        <f t="shared" si="56"/>
        <v>100.1015228426396</v>
      </c>
      <c r="AD117">
        <f t="shared" si="57"/>
        <v>153.90417036379768</v>
      </c>
      <c r="AE117">
        <f t="shared" si="58"/>
        <v>179.27461139896371</v>
      </c>
      <c r="AF117">
        <v>107</v>
      </c>
    </row>
    <row r="118" spans="1:32">
      <c r="B118" t="s">
        <v>83</v>
      </c>
      <c r="C118">
        <v>1.56</v>
      </c>
      <c r="D118">
        <v>9434</v>
      </c>
      <c r="E118">
        <v>1.9</v>
      </c>
      <c r="F118">
        <v>945</v>
      </c>
      <c r="G118">
        <v>1.3</v>
      </c>
      <c r="H118">
        <v>879</v>
      </c>
      <c r="I118">
        <v>1.39</v>
      </c>
      <c r="J118">
        <v>3118</v>
      </c>
      <c r="K118">
        <v>1.65</v>
      </c>
      <c r="L118">
        <v>4492</v>
      </c>
      <c r="M118">
        <v>64</v>
      </c>
      <c r="P118" t="s">
        <v>83</v>
      </c>
      <c r="Q118">
        <f t="shared" si="45"/>
        <v>9434</v>
      </c>
      <c r="R118">
        <f t="shared" si="59"/>
        <v>879</v>
      </c>
      <c r="S118">
        <f t="shared" si="46"/>
        <v>879</v>
      </c>
      <c r="T118">
        <f t="shared" si="47"/>
        <v>3118</v>
      </c>
      <c r="U118">
        <f t="shared" si="48"/>
        <v>4492</v>
      </c>
      <c r="V118">
        <f t="shared" si="49"/>
        <v>1.56</v>
      </c>
      <c r="W118">
        <f t="shared" si="50"/>
        <v>1.9</v>
      </c>
      <c r="X118">
        <f t="shared" si="51"/>
        <v>1.3</v>
      </c>
      <c r="Y118">
        <f t="shared" si="52"/>
        <v>1.39</v>
      </c>
      <c r="Z118">
        <f t="shared" si="53"/>
        <v>1.65</v>
      </c>
      <c r="AA118">
        <f t="shared" si="54"/>
        <v>145.49660703269586</v>
      </c>
      <c r="AB118">
        <f t="shared" si="55"/>
        <v>119.42934782608697</v>
      </c>
      <c r="AC118">
        <f t="shared" si="56"/>
        <v>89.238578680203048</v>
      </c>
      <c r="AD118">
        <f t="shared" si="57"/>
        <v>138.3318544809228</v>
      </c>
      <c r="AE118">
        <f t="shared" si="58"/>
        <v>179.03547229972102</v>
      </c>
      <c r="AF118">
        <v>108</v>
      </c>
    </row>
    <row r="119" spans="1:32">
      <c r="B119" t="s">
        <v>481</v>
      </c>
      <c r="C119">
        <v>1.52</v>
      </c>
      <c r="D119">
        <v>8277</v>
      </c>
      <c r="E119">
        <v>1.98</v>
      </c>
      <c r="F119">
        <v>820</v>
      </c>
      <c r="G119">
        <v>1.28</v>
      </c>
      <c r="H119">
        <v>744</v>
      </c>
      <c r="I119">
        <v>1.35</v>
      </c>
      <c r="J119">
        <v>2732</v>
      </c>
      <c r="K119">
        <v>1.59</v>
      </c>
      <c r="L119">
        <v>3981</v>
      </c>
      <c r="M119">
        <v>63</v>
      </c>
      <c r="N119" s="18">
        <f>SUM(J117:J119)</f>
        <v>9319</v>
      </c>
      <c r="O119">
        <v>2019</v>
      </c>
      <c r="P119" t="s">
        <v>481</v>
      </c>
      <c r="Q119">
        <f t="shared" si="45"/>
        <v>8277</v>
      </c>
      <c r="R119">
        <f t="shared" si="59"/>
        <v>744</v>
      </c>
      <c r="S119">
        <f t="shared" si="46"/>
        <v>744</v>
      </c>
      <c r="T119">
        <f t="shared" si="47"/>
        <v>2732</v>
      </c>
      <c r="U119">
        <f t="shared" si="48"/>
        <v>3981</v>
      </c>
      <c r="V119">
        <f t="shared" si="49"/>
        <v>1.52</v>
      </c>
      <c r="W119">
        <f t="shared" si="50"/>
        <v>1.98</v>
      </c>
      <c r="X119">
        <f t="shared" si="51"/>
        <v>1.28</v>
      </c>
      <c r="Y119">
        <f t="shared" si="52"/>
        <v>1.35</v>
      </c>
      <c r="Z119">
        <f t="shared" si="53"/>
        <v>1.59</v>
      </c>
      <c r="AA119">
        <f t="shared" si="54"/>
        <v>127.652683528686</v>
      </c>
      <c r="AB119">
        <f t="shared" si="55"/>
        <v>101.08695652173914</v>
      </c>
      <c r="AC119">
        <f t="shared" si="56"/>
        <v>75.532994923857871</v>
      </c>
      <c r="AD119">
        <f t="shared" si="57"/>
        <v>121.20674356699202</v>
      </c>
      <c r="AE119">
        <f t="shared" si="58"/>
        <v>158.66879234754882</v>
      </c>
      <c r="AF119">
        <v>109</v>
      </c>
    </row>
    <row r="120" spans="1:32">
      <c r="B120" t="s">
        <v>480</v>
      </c>
      <c r="C120">
        <v>1.44</v>
      </c>
      <c r="D120">
        <v>10426</v>
      </c>
      <c r="E120">
        <v>1.96</v>
      </c>
      <c r="F120">
        <v>944</v>
      </c>
      <c r="G120">
        <v>1.24</v>
      </c>
      <c r="H120">
        <v>935</v>
      </c>
      <c r="I120">
        <v>1.3</v>
      </c>
      <c r="J120">
        <v>3493</v>
      </c>
      <c r="K120">
        <v>1.48</v>
      </c>
      <c r="L120">
        <v>5054</v>
      </c>
      <c r="M120">
        <v>62</v>
      </c>
      <c r="P120" t="s">
        <v>480</v>
      </c>
      <c r="Q120">
        <f t="shared" si="45"/>
        <v>10426</v>
      </c>
      <c r="R120">
        <f t="shared" si="59"/>
        <v>935</v>
      </c>
      <c r="S120">
        <f t="shared" si="46"/>
        <v>935</v>
      </c>
      <c r="T120">
        <f t="shared" si="47"/>
        <v>3493</v>
      </c>
      <c r="U120">
        <f t="shared" si="48"/>
        <v>5054</v>
      </c>
      <c r="V120">
        <f t="shared" si="49"/>
        <v>1.44</v>
      </c>
      <c r="W120">
        <f t="shared" si="50"/>
        <v>1.96</v>
      </c>
      <c r="X120">
        <f t="shared" si="51"/>
        <v>1.24</v>
      </c>
      <c r="Y120">
        <f t="shared" si="52"/>
        <v>1.3</v>
      </c>
      <c r="Z120">
        <f t="shared" si="53"/>
        <v>1.48</v>
      </c>
      <c r="AA120">
        <f t="shared" si="54"/>
        <v>160.79580505860579</v>
      </c>
      <c r="AB120">
        <f t="shared" si="55"/>
        <v>127.03804347826086</v>
      </c>
      <c r="AC120">
        <f t="shared" si="56"/>
        <v>94.923857868020306</v>
      </c>
      <c r="AD120">
        <f t="shared" si="57"/>
        <v>154.96894409937889</v>
      </c>
      <c r="AE120">
        <f t="shared" si="58"/>
        <v>201.43483459545638</v>
      </c>
      <c r="AF120">
        <v>110</v>
      </c>
    </row>
    <row r="121" spans="1:32">
      <c r="B121" t="s">
        <v>479</v>
      </c>
      <c r="C121">
        <v>1.32</v>
      </c>
      <c r="D121">
        <v>9008</v>
      </c>
      <c r="E121">
        <v>1.9</v>
      </c>
      <c r="F121">
        <v>732</v>
      </c>
      <c r="G121">
        <v>1.19</v>
      </c>
      <c r="H121">
        <v>762</v>
      </c>
      <c r="I121">
        <v>1.17</v>
      </c>
      <c r="J121">
        <v>2860</v>
      </c>
      <c r="K121">
        <v>1.35</v>
      </c>
      <c r="L121">
        <v>4654</v>
      </c>
      <c r="M121">
        <v>61</v>
      </c>
      <c r="P121" t="s">
        <v>479</v>
      </c>
      <c r="Q121">
        <f t="shared" si="45"/>
        <v>9008</v>
      </c>
      <c r="R121">
        <f t="shared" si="59"/>
        <v>762</v>
      </c>
      <c r="S121">
        <f t="shared" si="46"/>
        <v>762</v>
      </c>
      <c r="T121">
        <f t="shared" si="47"/>
        <v>2860</v>
      </c>
      <c r="U121">
        <f t="shared" si="48"/>
        <v>4654</v>
      </c>
      <c r="V121">
        <f t="shared" si="49"/>
        <v>1.32</v>
      </c>
      <c r="W121">
        <f t="shared" si="50"/>
        <v>1.9</v>
      </c>
      <c r="X121">
        <f t="shared" si="51"/>
        <v>1.19</v>
      </c>
      <c r="Y121">
        <f t="shared" si="52"/>
        <v>1.17</v>
      </c>
      <c r="Z121">
        <f t="shared" si="53"/>
        <v>1.35</v>
      </c>
      <c r="AA121">
        <f t="shared" si="54"/>
        <v>138.92658852560149</v>
      </c>
      <c r="AB121">
        <f t="shared" si="55"/>
        <v>103.53260869565217</v>
      </c>
      <c r="AC121">
        <f t="shared" si="56"/>
        <v>77.360406091370564</v>
      </c>
      <c r="AD121">
        <f t="shared" si="57"/>
        <v>126.88553682342503</v>
      </c>
      <c r="AE121">
        <f t="shared" si="58"/>
        <v>185.49222797927462</v>
      </c>
      <c r="AF121">
        <v>111</v>
      </c>
    </row>
    <row r="122" spans="1:32">
      <c r="B122" t="s">
        <v>478</v>
      </c>
      <c r="C122">
        <v>1.22</v>
      </c>
      <c r="D122">
        <v>8966</v>
      </c>
      <c r="E122">
        <v>1.89</v>
      </c>
      <c r="F122">
        <v>689</v>
      </c>
      <c r="G122">
        <v>1.19</v>
      </c>
      <c r="H122">
        <v>689</v>
      </c>
      <c r="I122">
        <v>1.08</v>
      </c>
      <c r="J122">
        <v>2919</v>
      </c>
      <c r="K122">
        <v>1.21</v>
      </c>
      <c r="L122">
        <v>4669</v>
      </c>
      <c r="M122">
        <v>60</v>
      </c>
      <c r="N122" s="18">
        <f>SUM(J120:J122)</f>
        <v>9272</v>
      </c>
      <c r="P122" t="s">
        <v>478</v>
      </c>
      <c r="Q122">
        <f t="shared" si="45"/>
        <v>8966</v>
      </c>
      <c r="R122">
        <f t="shared" si="59"/>
        <v>689</v>
      </c>
      <c r="S122">
        <f t="shared" si="46"/>
        <v>689</v>
      </c>
      <c r="T122">
        <f t="shared" si="47"/>
        <v>2919</v>
      </c>
      <c r="U122">
        <f t="shared" si="48"/>
        <v>4669</v>
      </c>
      <c r="V122">
        <f t="shared" si="49"/>
        <v>1.22</v>
      </c>
      <c r="W122">
        <f t="shared" si="50"/>
        <v>1.89</v>
      </c>
      <c r="X122">
        <f t="shared" si="51"/>
        <v>1.19</v>
      </c>
      <c r="Y122">
        <f t="shared" si="52"/>
        <v>1.08</v>
      </c>
      <c r="Z122">
        <f t="shared" si="53"/>
        <v>1.21</v>
      </c>
      <c r="AA122">
        <f t="shared" si="54"/>
        <v>138.27884022208514</v>
      </c>
      <c r="AB122">
        <f t="shared" si="55"/>
        <v>93.614130434782609</v>
      </c>
      <c r="AC122">
        <f t="shared" si="56"/>
        <v>69.949238578680209</v>
      </c>
      <c r="AD122">
        <f t="shared" si="57"/>
        <v>129.50310559006212</v>
      </c>
      <c r="AE122">
        <f t="shared" si="58"/>
        <v>186.09007572738142</v>
      </c>
      <c r="AF122">
        <v>112</v>
      </c>
    </row>
    <row r="123" spans="1:32">
      <c r="B123" t="s">
        <v>477</v>
      </c>
      <c r="C123">
        <v>1.2</v>
      </c>
      <c r="D123">
        <v>9660</v>
      </c>
      <c r="E123">
        <v>1.82</v>
      </c>
      <c r="F123">
        <v>818</v>
      </c>
      <c r="G123">
        <v>1.0900000000000001</v>
      </c>
      <c r="H123">
        <v>799</v>
      </c>
      <c r="I123">
        <v>1.06</v>
      </c>
      <c r="J123">
        <v>3118</v>
      </c>
      <c r="K123">
        <v>1.2</v>
      </c>
      <c r="L123">
        <v>4925</v>
      </c>
      <c r="M123">
        <v>59</v>
      </c>
      <c r="P123" t="s">
        <v>477</v>
      </c>
      <c r="Q123">
        <f t="shared" si="45"/>
        <v>9660</v>
      </c>
      <c r="R123">
        <f t="shared" si="59"/>
        <v>799</v>
      </c>
      <c r="S123">
        <f t="shared" si="46"/>
        <v>799</v>
      </c>
      <c r="T123">
        <f t="shared" si="47"/>
        <v>3118</v>
      </c>
      <c r="U123">
        <f t="shared" si="48"/>
        <v>4925</v>
      </c>
      <c r="V123">
        <f t="shared" si="49"/>
        <v>1.2</v>
      </c>
      <c r="W123">
        <f t="shared" si="50"/>
        <v>1.82</v>
      </c>
      <c r="X123">
        <f t="shared" si="51"/>
        <v>1.0900000000000001</v>
      </c>
      <c r="Y123">
        <f t="shared" si="52"/>
        <v>1.06</v>
      </c>
      <c r="Z123">
        <f t="shared" si="53"/>
        <v>1.2</v>
      </c>
      <c r="AA123">
        <f t="shared" si="54"/>
        <v>148.98210980876004</v>
      </c>
      <c r="AB123">
        <f t="shared" si="55"/>
        <v>108.55978260869566</v>
      </c>
      <c r="AC123">
        <f t="shared" si="56"/>
        <v>81.116751269035532</v>
      </c>
      <c r="AD123">
        <f t="shared" si="57"/>
        <v>138.3318544809228</v>
      </c>
      <c r="AE123">
        <f t="shared" si="58"/>
        <v>196.29334396173775</v>
      </c>
      <c r="AF123">
        <v>113</v>
      </c>
    </row>
    <row r="124" spans="1:32">
      <c r="B124" t="s">
        <v>476</v>
      </c>
      <c r="C124">
        <v>1.19</v>
      </c>
      <c r="D124">
        <v>9173</v>
      </c>
      <c r="E124">
        <v>1.75</v>
      </c>
      <c r="F124">
        <v>738</v>
      </c>
      <c r="G124">
        <v>1.0900000000000001</v>
      </c>
      <c r="H124">
        <v>787</v>
      </c>
      <c r="I124">
        <v>1.03</v>
      </c>
      <c r="J124">
        <v>2848</v>
      </c>
      <c r="K124">
        <v>1.22</v>
      </c>
      <c r="L124">
        <v>4800</v>
      </c>
      <c r="M124">
        <v>58</v>
      </c>
      <c r="P124" t="s">
        <v>476</v>
      </c>
      <c r="Q124">
        <f t="shared" si="45"/>
        <v>9173</v>
      </c>
      <c r="R124">
        <f t="shared" si="59"/>
        <v>787</v>
      </c>
      <c r="S124">
        <f t="shared" si="46"/>
        <v>787</v>
      </c>
      <c r="T124">
        <f t="shared" si="47"/>
        <v>2848</v>
      </c>
      <c r="U124">
        <f t="shared" si="48"/>
        <v>4800</v>
      </c>
      <c r="V124">
        <f t="shared" si="49"/>
        <v>1.19</v>
      </c>
      <c r="W124">
        <f t="shared" si="50"/>
        <v>1.75</v>
      </c>
      <c r="X124">
        <f t="shared" si="51"/>
        <v>1.0900000000000001</v>
      </c>
      <c r="Y124">
        <f t="shared" si="52"/>
        <v>1.03</v>
      </c>
      <c r="Z124">
        <f t="shared" si="53"/>
        <v>1.22</v>
      </c>
      <c r="AA124">
        <f t="shared" si="54"/>
        <v>141.47131400370142</v>
      </c>
      <c r="AB124">
        <f t="shared" si="55"/>
        <v>106.92934782608697</v>
      </c>
      <c r="AC124">
        <f t="shared" si="56"/>
        <v>79.898477157360404</v>
      </c>
      <c r="AD124">
        <f t="shared" si="57"/>
        <v>126.35314995563442</v>
      </c>
      <c r="AE124">
        <f t="shared" si="58"/>
        <v>191.31127939418096</v>
      </c>
      <c r="AF124">
        <v>114</v>
      </c>
    </row>
    <row r="125" spans="1:32">
      <c r="B125" t="s">
        <v>486</v>
      </c>
      <c r="C125">
        <v>1.2</v>
      </c>
      <c r="D125">
        <v>8740</v>
      </c>
      <c r="E125">
        <v>1.79</v>
      </c>
      <c r="F125">
        <v>758</v>
      </c>
      <c r="G125">
        <v>1.1499999999999999</v>
      </c>
      <c r="H125">
        <v>719</v>
      </c>
      <c r="I125">
        <v>1.07</v>
      </c>
      <c r="J125">
        <v>2898</v>
      </c>
      <c r="K125">
        <v>1.19</v>
      </c>
      <c r="L125">
        <v>4365</v>
      </c>
      <c r="M125">
        <v>57</v>
      </c>
      <c r="N125" s="18">
        <f>SUM(J123:J125)</f>
        <v>8864</v>
      </c>
      <c r="P125" t="s">
        <v>486</v>
      </c>
      <c r="Q125">
        <f t="shared" si="45"/>
        <v>8740</v>
      </c>
      <c r="R125">
        <f t="shared" si="59"/>
        <v>719</v>
      </c>
      <c r="S125">
        <f t="shared" si="46"/>
        <v>719</v>
      </c>
      <c r="T125">
        <f t="shared" si="47"/>
        <v>2898</v>
      </c>
      <c r="U125">
        <f t="shared" si="48"/>
        <v>4365</v>
      </c>
      <c r="V125">
        <f t="shared" si="49"/>
        <v>1.2</v>
      </c>
      <c r="W125">
        <f t="shared" si="50"/>
        <v>1.79</v>
      </c>
      <c r="X125">
        <f t="shared" si="51"/>
        <v>1.1499999999999999</v>
      </c>
      <c r="Y125">
        <f t="shared" si="52"/>
        <v>1.07</v>
      </c>
      <c r="Z125">
        <f t="shared" si="53"/>
        <v>1.19</v>
      </c>
      <c r="AA125">
        <f t="shared" si="54"/>
        <v>134.79333744602098</v>
      </c>
      <c r="AB125">
        <f t="shared" si="55"/>
        <v>97.690217391304344</v>
      </c>
      <c r="AC125">
        <f t="shared" si="56"/>
        <v>72.994923857868017</v>
      </c>
      <c r="AD125">
        <f t="shared" si="57"/>
        <v>128.57142857142858</v>
      </c>
      <c r="AE125">
        <f t="shared" si="58"/>
        <v>173.9736946990833</v>
      </c>
      <c r="AF125">
        <v>115</v>
      </c>
    </row>
    <row r="126" spans="1:32">
      <c r="A126">
        <v>2020</v>
      </c>
      <c r="B126" t="s">
        <v>485</v>
      </c>
      <c r="C126">
        <v>1.26</v>
      </c>
      <c r="D126">
        <v>9963</v>
      </c>
      <c r="E126">
        <v>1.77</v>
      </c>
      <c r="F126">
        <v>891</v>
      </c>
      <c r="G126">
        <v>1.1399999999999999</v>
      </c>
      <c r="H126">
        <v>888</v>
      </c>
      <c r="I126">
        <v>1.07</v>
      </c>
      <c r="J126">
        <v>3130</v>
      </c>
      <c r="K126">
        <v>1.3</v>
      </c>
      <c r="L126">
        <v>5054</v>
      </c>
      <c r="M126">
        <v>56</v>
      </c>
      <c r="P126" t="s">
        <v>485</v>
      </c>
      <c r="Q126">
        <f t="shared" si="45"/>
        <v>9963</v>
      </c>
      <c r="R126">
        <f t="shared" si="59"/>
        <v>888</v>
      </c>
      <c r="S126">
        <f t="shared" si="46"/>
        <v>888</v>
      </c>
      <c r="T126">
        <f t="shared" si="47"/>
        <v>3130</v>
      </c>
      <c r="U126">
        <f t="shared" si="48"/>
        <v>5054</v>
      </c>
      <c r="V126">
        <f t="shared" si="49"/>
        <v>1.26</v>
      </c>
      <c r="W126">
        <f t="shared" si="50"/>
        <v>1.77</v>
      </c>
      <c r="X126">
        <f t="shared" si="51"/>
        <v>1.1399999999999999</v>
      </c>
      <c r="Y126">
        <f t="shared" si="52"/>
        <v>1.07</v>
      </c>
      <c r="Z126">
        <f t="shared" si="53"/>
        <v>1.3</v>
      </c>
      <c r="AA126">
        <f t="shared" si="54"/>
        <v>153.65515114127081</v>
      </c>
      <c r="AB126">
        <f t="shared" si="55"/>
        <v>120.65217391304348</v>
      </c>
      <c r="AC126">
        <f t="shared" si="56"/>
        <v>90.152284263959388</v>
      </c>
      <c r="AD126">
        <f t="shared" si="57"/>
        <v>138.86424134871339</v>
      </c>
      <c r="AE126">
        <f t="shared" si="58"/>
        <v>201.43483459545638</v>
      </c>
      <c r="AF126">
        <v>116</v>
      </c>
    </row>
    <row r="127" spans="1:32">
      <c r="B127" t="s">
        <v>484</v>
      </c>
      <c r="C127">
        <v>1.18</v>
      </c>
      <c r="D127">
        <v>8867</v>
      </c>
      <c r="E127">
        <v>1.73</v>
      </c>
      <c r="F127">
        <v>641</v>
      </c>
      <c r="G127">
        <v>1.1399999999999999</v>
      </c>
      <c r="H127">
        <v>702</v>
      </c>
      <c r="I127">
        <v>1.04</v>
      </c>
      <c r="J127">
        <v>2785</v>
      </c>
      <c r="K127">
        <v>1.19</v>
      </c>
      <c r="L127">
        <v>4739</v>
      </c>
      <c r="M127">
        <v>55</v>
      </c>
      <c r="P127" t="s">
        <v>484</v>
      </c>
      <c r="Q127">
        <f t="shared" si="45"/>
        <v>8867</v>
      </c>
      <c r="R127">
        <f t="shared" si="59"/>
        <v>702</v>
      </c>
      <c r="S127">
        <f t="shared" si="46"/>
        <v>702</v>
      </c>
      <c r="T127">
        <f t="shared" si="47"/>
        <v>2785</v>
      </c>
      <c r="U127">
        <f t="shared" si="48"/>
        <v>4739</v>
      </c>
      <c r="V127">
        <f t="shared" si="49"/>
        <v>1.18</v>
      </c>
      <c r="W127">
        <f t="shared" si="50"/>
        <v>1.73</v>
      </c>
      <c r="X127">
        <f t="shared" si="51"/>
        <v>1.1399999999999999</v>
      </c>
      <c r="Y127">
        <f t="shared" si="52"/>
        <v>1.04</v>
      </c>
      <c r="Z127">
        <f t="shared" si="53"/>
        <v>1.19</v>
      </c>
      <c r="AA127">
        <f t="shared" si="54"/>
        <v>136.75200493522516</v>
      </c>
      <c r="AB127">
        <f t="shared" si="55"/>
        <v>95.380434782608688</v>
      </c>
      <c r="AC127">
        <f t="shared" si="56"/>
        <v>71.269035532994934</v>
      </c>
      <c r="AD127">
        <f t="shared" si="57"/>
        <v>123.5581188997338</v>
      </c>
      <c r="AE127">
        <f t="shared" si="58"/>
        <v>188.88003188521324</v>
      </c>
      <c r="AF127">
        <v>117</v>
      </c>
    </row>
    <row r="128" spans="1:32">
      <c r="B128" t="s">
        <v>483</v>
      </c>
      <c r="C128">
        <v>1.1299999999999999</v>
      </c>
      <c r="D128">
        <v>11461</v>
      </c>
      <c r="E128">
        <v>1.76</v>
      </c>
      <c r="F128">
        <v>828</v>
      </c>
      <c r="G128">
        <v>1.1499999999999999</v>
      </c>
      <c r="H128">
        <v>925</v>
      </c>
      <c r="I128">
        <v>0.98</v>
      </c>
      <c r="J128">
        <v>3673</v>
      </c>
      <c r="K128">
        <v>1.1299999999999999</v>
      </c>
      <c r="L128">
        <v>6035</v>
      </c>
      <c r="M128">
        <v>54</v>
      </c>
      <c r="N128" s="18">
        <f>SUM(J126:J128)</f>
        <v>9588</v>
      </c>
      <c r="P128" t="s">
        <v>483</v>
      </c>
      <c r="Q128">
        <f t="shared" si="45"/>
        <v>11461</v>
      </c>
      <c r="R128">
        <f t="shared" si="59"/>
        <v>925</v>
      </c>
      <c r="S128">
        <f t="shared" si="46"/>
        <v>925</v>
      </c>
      <c r="T128">
        <f t="shared" si="47"/>
        <v>3673</v>
      </c>
      <c r="U128">
        <f t="shared" si="48"/>
        <v>6035</v>
      </c>
      <c r="V128">
        <f t="shared" si="49"/>
        <v>1.1299999999999999</v>
      </c>
      <c r="W128">
        <f t="shared" si="50"/>
        <v>1.76</v>
      </c>
      <c r="X128">
        <f t="shared" si="51"/>
        <v>1.1499999999999999</v>
      </c>
      <c r="Y128">
        <f t="shared" si="52"/>
        <v>0.98</v>
      </c>
      <c r="Z128">
        <f t="shared" si="53"/>
        <v>1.1299999999999999</v>
      </c>
      <c r="AA128">
        <f t="shared" si="54"/>
        <v>176.75817396668722</v>
      </c>
      <c r="AB128">
        <f t="shared" si="55"/>
        <v>125.67934782608697</v>
      </c>
      <c r="AC128">
        <f t="shared" si="56"/>
        <v>93.90862944162437</v>
      </c>
      <c r="AD128">
        <f t="shared" si="57"/>
        <v>162.9547471162378</v>
      </c>
      <c r="AE128">
        <f t="shared" si="58"/>
        <v>240.53407732164209</v>
      </c>
      <c r="AF128">
        <v>118</v>
      </c>
    </row>
    <row r="129" spans="1:32">
      <c r="B129" t="s">
        <v>482</v>
      </c>
      <c r="C129">
        <v>1.1599999999999999</v>
      </c>
      <c r="D129">
        <v>11495</v>
      </c>
      <c r="E129">
        <v>1.7</v>
      </c>
      <c r="F129">
        <v>951</v>
      </c>
      <c r="G129">
        <v>1.21</v>
      </c>
      <c r="H129">
        <v>939</v>
      </c>
      <c r="I129">
        <v>1.03</v>
      </c>
      <c r="J129">
        <v>3594</v>
      </c>
      <c r="K129">
        <v>1.1399999999999999</v>
      </c>
      <c r="L129">
        <v>6011</v>
      </c>
      <c r="M129">
        <v>53</v>
      </c>
      <c r="P129" t="s">
        <v>482</v>
      </c>
      <c r="Q129">
        <f t="shared" si="45"/>
        <v>11495</v>
      </c>
      <c r="R129">
        <f t="shared" si="59"/>
        <v>939</v>
      </c>
      <c r="S129">
        <f t="shared" si="46"/>
        <v>939</v>
      </c>
      <c r="T129">
        <f t="shared" si="47"/>
        <v>3594</v>
      </c>
      <c r="U129">
        <f t="shared" si="48"/>
        <v>6011</v>
      </c>
      <c r="V129">
        <f t="shared" si="49"/>
        <v>1.1599999999999999</v>
      </c>
      <c r="W129">
        <f t="shared" si="50"/>
        <v>1.7</v>
      </c>
      <c r="X129">
        <f t="shared" si="51"/>
        <v>1.21</v>
      </c>
      <c r="Y129">
        <f t="shared" si="52"/>
        <v>1.03</v>
      </c>
      <c r="Z129">
        <f t="shared" si="53"/>
        <v>1.1399999999999999</v>
      </c>
      <c r="AA129">
        <f t="shared" si="54"/>
        <v>177.28254164096236</v>
      </c>
      <c r="AB129">
        <f t="shared" si="55"/>
        <v>127.58152173913044</v>
      </c>
      <c r="AC129">
        <f t="shared" si="56"/>
        <v>95.329949238578678</v>
      </c>
      <c r="AD129">
        <f t="shared" si="57"/>
        <v>159.44986690328304</v>
      </c>
      <c r="AE129">
        <f t="shared" si="58"/>
        <v>239.57752092467121</v>
      </c>
      <c r="AF129">
        <v>119</v>
      </c>
    </row>
    <row r="130" spans="1:32">
      <c r="B130" t="s">
        <v>83</v>
      </c>
      <c r="C130">
        <v>1.24</v>
      </c>
      <c r="D130">
        <v>10084</v>
      </c>
      <c r="E130">
        <v>1.86</v>
      </c>
      <c r="F130">
        <v>1046</v>
      </c>
      <c r="G130">
        <v>1.31</v>
      </c>
      <c r="H130">
        <v>835</v>
      </c>
      <c r="I130">
        <v>1.05</v>
      </c>
      <c r="J130">
        <v>3065</v>
      </c>
      <c r="K130">
        <v>1.22</v>
      </c>
      <c r="L130">
        <v>5138</v>
      </c>
      <c r="M130">
        <v>52</v>
      </c>
      <c r="P130" t="s">
        <v>83</v>
      </c>
      <c r="Q130">
        <f t="shared" si="45"/>
        <v>10084</v>
      </c>
      <c r="R130">
        <f t="shared" si="59"/>
        <v>835</v>
      </c>
      <c r="S130">
        <f t="shared" si="46"/>
        <v>835</v>
      </c>
      <c r="T130">
        <f t="shared" si="47"/>
        <v>3065</v>
      </c>
      <c r="U130">
        <f t="shared" si="48"/>
        <v>5138</v>
      </c>
      <c r="V130">
        <f t="shared" si="49"/>
        <v>1.24</v>
      </c>
      <c r="W130">
        <f t="shared" si="50"/>
        <v>1.86</v>
      </c>
      <c r="X130">
        <f t="shared" si="51"/>
        <v>1.31</v>
      </c>
      <c r="Y130">
        <f t="shared" si="52"/>
        <v>1.05</v>
      </c>
      <c r="Z130">
        <f t="shared" si="53"/>
        <v>1.22</v>
      </c>
      <c r="AA130">
        <f t="shared" si="54"/>
        <v>155.52128315854409</v>
      </c>
      <c r="AB130">
        <f t="shared" si="55"/>
        <v>113.45108695652173</v>
      </c>
      <c r="AC130">
        <f t="shared" si="56"/>
        <v>84.771573604060919</v>
      </c>
      <c r="AD130">
        <f t="shared" si="57"/>
        <v>135.98047914818102</v>
      </c>
      <c r="AE130">
        <f t="shared" si="58"/>
        <v>204.78278198485452</v>
      </c>
      <c r="AF130">
        <v>120</v>
      </c>
    </row>
    <row r="131" spans="1:32">
      <c r="B131" t="s">
        <v>481</v>
      </c>
      <c r="C131">
        <v>1.26</v>
      </c>
      <c r="D131">
        <v>10090</v>
      </c>
      <c r="E131">
        <v>1.84</v>
      </c>
      <c r="F131">
        <v>803</v>
      </c>
      <c r="G131">
        <v>1.41</v>
      </c>
      <c r="H131">
        <v>935</v>
      </c>
      <c r="I131">
        <v>1.1000000000000001</v>
      </c>
      <c r="J131">
        <v>3656</v>
      </c>
      <c r="K131">
        <v>1.25</v>
      </c>
      <c r="L131">
        <v>4696</v>
      </c>
      <c r="M131">
        <v>51</v>
      </c>
      <c r="N131" s="18">
        <f>SUM(J129:J131)</f>
        <v>10315</v>
      </c>
      <c r="O131">
        <v>2020</v>
      </c>
      <c r="P131" t="s">
        <v>481</v>
      </c>
      <c r="Q131">
        <f t="shared" si="45"/>
        <v>10090</v>
      </c>
      <c r="R131">
        <f t="shared" si="59"/>
        <v>935</v>
      </c>
      <c r="S131">
        <f t="shared" si="46"/>
        <v>935</v>
      </c>
      <c r="T131">
        <f t="shared" si="47"/>
        <v>3656</v>
      </c>
      <c r="U131">
        <f t="shared" si="48"/>
        <v>4696</v>
      </c>
      <c r="V131">
        <f t="shared" si="49"/>
        <v>1.26</v>
      </c>
      <c r="W131">
        <f t="shared" si="50"/>
        <v>1.84</v>
      </c>
      <c r="X131">
        <f t="shared" si="51"/>
        <v>1.41</v>
      </c>
      <c r="Y131">
        <f t="shared" si="52"/>
        <v>1.1000000000000001</v>
      </c>
      <c r="Z131">
        <f t="shared" si="53"/>
        <v>1.25</v>
      </c>
      <c r="AA131">
        <f t="shared" si="54"/>
        <v>155.61381863047501</v>
      </c>
      <c r="AB131">
        <f t="shared" si="55"/>
        <v>127.03804347826086</v>
      </c>
      <c r="AC131">
        <f t="shared" si="56"/>
        <v>94.923857868020306</v>
      </c>
      <c r="AD131">
        <f t="shared" si="57"/>
        <v>162.20053238686779</v>
      </c>
      <c r="AE131">
        <f t="shared" si="58"/>
        <v>187.16620167397369</v>
      </c>
      <c r="AF131">
        <v>121</v>
      </c>
    </row>
    <row r="132" spans="1:32">
      <c r="B132" t="s">
        <v>480</v>
      </c>
      <c r="C132">
        <v>1.22</v>
      </c>
      <c r="D132">
        <v>10687</v>
      </c>
      <c r="E132">
        <v>1.76</v>
      </c>
      <c r="F132">
        <v>951</v>
      </c>
      <c r="G132">
        <v>1.23</v>
      </c>
      <c r="H132">
        <v>876</v>
      </c>
      <c r="I132">
        <v>1.05</v>
      </c>
      <c r="J132">
        <v>3621</v>
      </c>
      <c r="K132">
        <v>1.23</v>
      </c>
      <c r="L132">
        <v>5239</v>
      </c>
      <c r="M132">
        <v>50</v>
      </c>
      <c r="P132" t="s">
        <v>480</v>
      </c>
      <c r="Q132">
        <f t="shared" si="45"/>
        <v>10687</v>
      </c>
      <c r="R132">
        <f t="shared" si="59"/>
        <v>876</v>
      </c>
      <c r="S132">
        <f t="shared" si="46"/>
        <v>876</v>
      </c>
      <c r="T132">
        <f t="shared" si="47"/>
        <v>3621</v>
      </c>
      <c r="U132">
        <f t="shared" si="48"/>
        <v>5239</v>
      </c>
      <c r="V132">
        <f t="shared" si="49"/>
        <v>1.22</v>
      </c>
      <c r="W132">
        <f t="shared" si="50"/>
        <v>1.76</v>
      </c>
      <c r="X132">
        <f t="shared" si="51"/>
        <v>1.23</v>
      </c>
      <c r="Y132">
        <f t="shared" si="52"/>
        <v>1.05</v>
      </c>
      <c r="Z132">
        <f t="shared" si="53"/>
        <v>1.23</v>
      </c>
      <c r="AA132">
        <f t="shared" si="54"/>
        <v>164.82109808760023</v>
      </c>
      <c r="AB132">
        <f t="shared" si="55"/>
        <v>119.0217391304348</v>
      </c>
      <c r="AC132">
        <f t="shared" si="56"/>
        <v>88.934010152284259</v>
      </c>
      <c r="AD132">
        <f t="shared" si="57"/>
        <v>160.64773735581187</v>
      </c>
      <c r="AE132">
        <f t="shared" si="58"/>
        <v>208.8082901554404</v>
      </c>
      <c r="AF132">
        <v>122</v>
      </c>
    </row>
    <row r="133" spans="1:32">
      <c r="B133" t="s">
        <v>479</v>
      </c>
      <c r="C133">
        <v>1.1599999999999999</v>
      </c>
      <c r="D133">
        <v>9074</v>
      </c>
      <c r="E133">
        <v>1.77</v>
      </c>
      <c r="F133">
        <v>748</v>
      </c>
      <c r="G133">
        <v>1.17</v>
      </c>
      <c r="H133">
        <v>673</v>
      </c>
      <c r="I133">
        <v>0.98</v>
      </c>
      <c r="J133">
        <v>3137</v>
      </c>
      <c r="K133">
        <v>1.17</v>
      </c>
      <c r="L133">
        <v>4516</v>
      </c>
      <c r="M133">
        <v>49</v>
      </c>
      <c r="P133" t="s">
        <v>479</v>
      </c>
      <c r="Q133">
        <f t="shared" si="45"/>
        <v>9074</v>
      </c>
      <c r="R133">
        <f t="shared" si="59"/>
        <v>673</v>
      </c>
      <c r="S133">
        <f t="shared" si="46"/>
        <v>673</v>
      </c>
      <c r="T133">
        <f t="shared" si="47"/>
        <v>3137</v>
      </c>
      <c r="U133">
        <f t="shared" si="48"/>
        <v>4516</v>
      </c>
      <c r="V133">
        <f t="shared" si="49"/>
        <v>1.1599999999999999</v>
      </c>
      <c r="W133">
        <f t="shared" si="50"/>
        <v>1.77</v>
      </c>
      <c r="X133">
        <f t="shared" si="51"/>
        <v>1.17</v>
      </c>
      <c r="Y133">
        <f t="shared" si="52"/>
        <v>0.98</v>
      </c>
      <c r="Z133">
        <f t="shared" si="53"/>
        <v>1.17</v>
      </c>
      <c r="AA133">
        <f t="shared" si="54"/>
        <v>139.94447871684145</v>
      </c>
      <c r="AB133">
        <f t="shared" si="55"/>
        <v>91.440217391304344</v>
      </c>
      <c r="AC133">
        <f t="shared" si="56"/>
        <v>68.324873096446709</v>
      </c>
      <c r="AD133">
        <f t="shared" si="57"/>
        <v>139.17480035492457</v>
      </c>
      <c r="AE133">
        <f t="shared" si="58"/>
        <v>179.9920286966919</v>
      </c>
      <c r="AF133">
        <v>123</v>
      </c>
    </row>
    <row r="134" spans="1:32">
      <c r="B134" t="s">
        <v>478</v>
      </c>
      <c r="C134">
        <v>1.1399999999999999</v>
      </c>
      <c r="D134">
        <v>9865</v>
      </c>
      <c r="E134">
        <v>1.75</v>
      </c>
      <c r="F134">
        <v>795</v>
      </c>
      <c r="G134">
        <v>1.1399999999999999</v>
      </c>
      <c r="H134">
        <v>753</v>
      </c>
      <c r="I134">
        <v>1</v>
      </c>
      <c r="J134">
        <v>3201</v>
      </c>
      <c r="K134">
        <v>1.1399999999999999</v>
      </c>
      <c r="L134">
        <v>5116</v>
      </c>
      <c r="M134">
        <v>48</v>
      </c>
      <c r="N134" s="18">
        <f>SUM(J132:J134)</f>
        <v>9959</v>
      </c>
      <c r="P134" t="s">
        <v>478</v>
      </c>
      <c r="Q134">
        <f t="shared" si="45"/>
        <v>9865</v>
      </c>
      <c r="R134">
        <f t="shared" si="59"/>
        <v>753</v>
      </c>
      <c r="S134">
        <f t="shared" si="46"/>
        <v>753</v>
      </c>
      <c r="T134">
        <f t="shared" si="47"/>
        <v>3201</v>
      </c>
      <c r="U134">
        <f t="shared" si="48"/>
        <v>5116</v>
      </c>
      <c r="V134">
        <f t="shared" si="49"/>
        <v>1.1399999999999999</v>
      </c>
      <c r="W134">
        <f t="shared" si="50"/>
        <v>1.75</v>
      </c>
      <c r="X134">
        <f t="shared" si="51"/>
        <v>1.1399999999999999</v>
      </c>
      <c r="Y134">
        <f t="shared" si="52"/>
        <v>1</v>
      </c>
      <c r="Z134">
        <f t="shared" si="53"/>
        <v>1.1399999999999999</v>
      </c>
      <c r="AA134">
        <f t="shared" si="54"/>
        <v>152.14373843306601</v>
      </c>
      <c r="AB134">
        <f t="shared" si="55"/>
        <v>102.30978260869566</v>
      </c>
      <c r="AC134">
        <f t="shared" si="56"/>
        <v>76.446700507614224</v>
      </c>
      <c r="AD134">
        <f t="shared" si="57"/>
        <v>142.01419698314109</v>
      </c>
      <c r="AE134">
        <f t="shared" si="58"/>
        <v>203.90593862096452</v>
      </c>
      <c r="AF134">
        <v>124</v>
      </c>
    </row>
    <row r="135" spans="1:32">
      <c r="B135" t="s">
        <v>477</v>
      </c>
      <c r="C135">
        <v>1.1399999999999999</v>
      </c>
      <c r="D135">
        <v>10142</v>
      </c>
      <c r="E135">
        <v>1.73</v>
      </c>
      <c r="F135">
        <v>806</v>
      </c>
      <c r="G135">
        <v>1.1200000000000001</v>
      </c>
      <c r="H135">
        <v>748</v>
      </c>
      <c r="I135">
        <v>1</v>
      </c>
      <c r="J135">
        <v>3239</v>
      </c>
      <c r="K135">
        <v>1.1399999999999999</v>
      </c>
      <c r="L135">
        <v>5349</v>
      </c>
      <c r="M135">
        <v>47</v>
      </c>
      <c r="P135" t="s">
        <v>477</v>
      </c>
      <c r="Q135">
        <f t="shared" si="45"/>
        <v>10142</v>
      </c>
      <c r="R135">
        <f t="shared" si="59"/>
        <v>748</v>
      </c>
      <c r="S135">
        <f t="shared" si="46"/>
        <v>748</v>
      </c>
      <c r="T135">
        <f t="shared" si="47"/>
        <v>3239</v>
      </c>
      <c r="U135">
        <f t="shared" si="48"/>
        <v>5349</v>
      </c>
      <c r="V135">
        <f t="shared" si="49"/>
        <v>1.1399999999999999</v>
      </c>
      <c r="W135">
        <f t="shared" si="50"/>
        <v>1.73</v>
      </c>
      <c r="X135">
        <f t="shared" si="51"/>
        <v>1.1200000000000001</v>
      </c>
      <c r="Y135">
        <f t="shared" si="52"/>
        <v>1</v>
      </c>
      <c r="Z135">
        <f t="shared" si="53"/>
        <v>1.1399999999999999</v>
      </c>
      <c r="AA135">
        <f t="shared" si="54"/>
        <v>156.41579272054287</v>
      </c>
      <c r="AB135">
        <f t="shared" si="55"/>
        <v>101.63043478260869</v>
      </c>
      <c r="AC135">
        <f t="shared" si="56"/>
        <v>75.939086294416242</v>
      </c>
      <c r="AD135">
        <f t="shared" si="57"/>
        <v>143.70008873114463</v>
      </c>
      <c r="AE135">
        <f t="shared" si="58"/>
        <v>213.19250697489039</v>
      </c>
      <c r="AF135">
        <v>125</v>
      </c>
    </row>
    <row r="136" spans="1:32">
      <c r="B136" t="s">
        <v>476</v>
      </c>
      <c r="C136">
        <v>1.1000000000000001</v>
      </c>
      <c r="D136">
        <v>10137</v>
      </c>
      <c r="E136">
        <v>1.61</v>
      </c>
      <c r="F136">
        <v>819</v>
      </c>
      <c r="G136">
        <v>1.1000000000000001</v>
      </c>
      <c r="H136">
        <v>823</v>
      </c>
      <c r="I136">
        <v>0.96</v>
      </c>
      <c r="J136">
        <v>3182</v>
      </c>
      <c r="K136">
        <v>1.1100000000000001</v>
      </c>
      <c r="L136">
        <v>5313</v>
      </c>
      <c r="M136">
        <v>46</v>
      </c>
      <c r="P136" t="s">
        <v>476</v>
      </c>
      <c r="Q136">
        <f t="shared" si="45"/>
        <v>10137</v>
      </c>
      <c r="R136">
        <f t="shared" si="59"/>
        <v>823</v>
      </c>
      <c r="S136">
        <f t="shared" si="46"/>
        <v>823</v>
      </c>
      <c r="T136">
        <f t="shared" si="47"/>
        <v>3182</v>
      </c>
      <c r="U136">
        <f t="shared" si="48"/>
        <v>5313</v>
      </c>
      <c r="V136">
        <f t="shared" si="49"/>
        <v>1.1000000000000001</v>
      </c>
      <c r="W136">
        <f t="shared" si="50"/>
        <v>1.61</v>
      </c>
      <c r="X136">
        <f t="shared" si="51"/>
        <v>1.1000000000000001</v>
      </c>
      <c r="Y136">
        <f t="shared" si="52"/>
        <v>0.96</v>
      </c>
      <c r="Z136">
        <f t="shared" si="53"/>
        <v>1.1100000000000001</v>
      </c>
      <c r="AA136">
        <f t="shared" si="54"/>
        <v>156.33867982726713</v>
      </c>
      <c r="AB136">
        <f t="shared" si="55"/>
        <v>111.82065217391303</v>
      </c>
      <c r="AC136">
        <f t="shared" si="56"/>
        <v>83.55329949238579</v>
      </c>
      <c r="AD136">
        <f t="shared" si="57"/>
        <v>141.17125110913932</v>
      </c>
      <c r="AE136">
        <f t="shared" si="58"/>
        <v>211.75767237943407</v>
      </c>
      <c r="AF136">
        <v>126</v>
      </c>
    </row>
    <row r="137" spans="1:32">
      <c r="B137" t="s">
        <v>486</v>
      </c>
      <c r="C137">
        <v>1.08</v>
      </c>
      <c r="D137">
        <v>9592</v>
      </c>
      <c r="E137">
        <v>1.63</v>
      </c>
      <c r="F137">
        <v>796</v>
      </c>
      <c r="G137">
        <v>1.1200000000000001</v>
      </c>
      <c r="H137">
        <v>781</v>
      </c>
      <c r="I137">
        <v>0.95</v>
      </c>
      <c r="J137">
        <v>3355</v>
      </c>
      <c r="K137">
        <v>1.07</v>
      </c>
      <c r="L137">
        <v>4660</v>
      </c>
      <c r="M137">
        <v>45</v>
      </c>
      <c r="N137" s="18">
        <f>SUM(J135:J137)</f>
        <v>9776</v>
      </c>
      <c r="P137" t="s">
        <v>486</v>
      </c>
      <c r="Q137">
        <f t="shared" si="45"/>
        <v>9592</v>
      </c>
      <c r="R137">
        <f t="shared" si="59"/>
        <v>781</v>
      </c>
      <c r="S137">
        <f t="shared" si="46"/>
        <v>781</v>
      </c>
      <c r="T137">
        <f t="shared" si="47"/>
        <v>3355</v>
      </c>
      <c r="U137">
        <f t="shared" si="48"/>
        <v>4660</v>
      </c>
      <c r="V137">
        <f t="shared" si="49"/>
        <v>1.08</v>
      </c>
      <c r="W137">
        <f t="shared" si="50"/>
        <v>1.63</v>
      </c>
      <c r="X137">
        <f t="shared" si="51"/>
        <v>1.1200000000000001</v>
      </c>
      <c r="Y137">
        <f t="shared" si="52"/>
        <v>0.95</v>
      </c>
      <c r="Z137">
        <f t="shared" si="53"/>
        <v>1.07</v>
      </c>
      <c r="AA137">
        <f t="shared" si="54"/>
        <v>147.93337446020976</v>
      </c>
      <c r="AB137">
        <f t="shared" si="55"/>
        <v>106.11413043478262</v>
      </c>
      <c r="AC137">
        <f t="shared" si="56"/>
        <v>79.289340101522839</v>
      </c>
      <c r="AD137">
        <f t="shared" si="57"/>
        <v>148.84649511978705</v>
      </c>
      <c r="AE137">
        <f t="shared" si="58"/>
        <v>185.73136707851734</v>
      </c>
      <c r="AF137">
        <v>127</v>
      </c>
    </row>
    <row r="138" spans="1:32">
      <c r="A138">
        <v>2021</v>
      </c>
      <c r="B138" t="s">
        <v>485</v>
      </c>
      <c r="C138">
        <v>1.1299999999999999</v>
      </c>
      <c r="D138">
        <v>9731</v>
      </c>
      <c r="E138">
        <v>1.71</v>
      </c>
      <c r="F138">
        <v>814</v>
      </c>
      <c r="G138">
        <v>1.1100000000000001</v>
      </c>
      <c r="H138">
        <v>780</v>
      </c>
      <c r="I138">
        <v>0.97</v>
      </c>
      <c r="J138">
        <v>3226</v>
      </c>
      <c r="K138">
        <v>1.1399999999999999</v>
      </c>
      <c r="L138">
        <v>4911</v>
      </c>
      <c r="M138">
        <v>44</v>
      </c>
      <c r="P138" t="s">
        <v>485</v>
      </c>
      <c r="Q138">
        <f t="shared" si="45"/>
        <v>9731</v>
      </c>
      <c r="R138">
        <f t="shared" si="59"/>
        <v>780</v>
      </c>
      <c r="S138">
        <f t="shared" si="46"/>
        <v>780</v>
      </c>
      <c r="T138">
        <f t="shared" si="47"/>
        <v>3226</v>
      </c>
      <c r="U138">
        <f t="shared" si="48"/>
        <v>4911</v>
      </c>
      <c r="V138">
        <f t="shared" si="49"/>
        <v>1.1299999999999999</v>
      </c>
      <c r="W138">
        <f t="shared" si="50"/>
        <v>1.71</v>
      </c>
      <c r="X138">
        <f t="shared" si="51"/>
        <v>1.1100000000000001</v>
      </c>
      <c r="Y138">
        <f t="shared" si="52"/>
        <v>0.97</v>
      </c>
      <c r="Z138">
        <f t="shared" si="53"/>
        <v>1.1399999999999999</v>
      </c>
      <c r="AA138">
        <f t="shared" si="54"/>
        <v>150.07711289327577</v>
      </c>
      <c r="AB138">
        <f t="shared" si="55"/>
        <v>105.9782608695652</v>
      </c>
      <c r="AC138">
        <f t="shared" si="56"/>
        <v>79.187817258883257</v>
      </c>
      <c r="AD138">
        <f t="shared" si="57"/>
        <v>143.12333629103816</v>
      </c>
      <c r="AE138">
        <f t="shared" si="58"/>
        <v>195.73535273017137</v>
      </c>
      <c r="AF138">
        <v>128</v>
      </c>
    </row>
    <row r="139" spans="1:32">
      <c r="B139" t="s">
        <v>484</v>
      </c>
      <c r="C139">
        <v>1.1100000000000001</v>
      </c>
      <c r="D139">
        <v>9659</v>
      </c>
      <c r="E139">
        <v>1.6</v>
      </c>
      <c r="F139">
        <v>752</v>
      </c>
      <c r="G139">
        <v>1.08</v>
      </c>
      <c r="H139">
        <v>773</v>
      </c>
      <c r="I139">
        <v>0.96</v>
      </c>
      <c r="J139">
        <v>3228</v>
      </c>
      <c r="K139">
        <v>1.1399999999999999</v>
      </c>
      <c r="L139">
        <v>4906</v>
      </c>
      <c r="M139">
        <v>43</v>
      </c>
      <c r="P139" t="s">
        <v>484</v>
      </c>
      <c r="Q139">
        <f t="shared" ref="Q139:Q169" si="60">D139</f>
        <v>9659</v>
      </c>
      <c r="R139">
        <f t="shared" si="59"/>
        <v>773</v>
      </c>
      <c r="S139">
        <f t="shared" ref="S139:S169" si="61">H139</f>
        <v>773</v>
      </c>
      <c r="T139">
        <f t="shared" ref="T139:T169" si="62">J139</f>
        <v>3228</v>
      </c>
      <c r="U139">
        <f t="shared" ref="U139:U169" si="63">L139</f>
        <v>4906</v>
      </c>
      <c r="V139">
        <f t="shared" ref="V139:V169" si="64">C139</f>
        <v>1.1100000000000001</v>
      </c>
      <c r="W139">
        <f t="shared" ref="W139:W169" si="65">E139</f>
        <v>1.6</v>
      </c>
      <c r="X139">
        <f t="shared" ref="X139:X169" si="66">G139</f>
        <v>1.08</v>
      </c>
      <c r="Y139">
        <f t="shared" ref="Y139:Y169" si="67">I139</f>
        <v>0.96</v>
      </c>
      <c r="Z139">
        <f t="shared" ref="Z139:Z169" si="68">K139</f>
        <v>1.1399999999999999</v>
      </c>
      <c r="AA139">
        <f t="shared" ref="AA139:AA160" si="69">Q139/$Q$11*100</f>
        <v>148.96668723010487</v>
      </c>
      <c r="AB139">
        <f t="shared" ref="AB139:AB160" si="70">R139/$R$11*100</f>
        <v>105.02717391304348</v>
      </c>
      <c r="AC139">
        <f t="shared" ref="AC139:AC160" si="71">S139/$S$11*100</f>
        <v>78.477157360406096</v>
      </c>
      <c r="AD139">
        <f t="shared" ref="AD139:AD160" si="72">T139/$T$11*100</f>
        <v>143.21206743566992</v>
      </c>
      <c r="AE139">
        <f t="shared" ref="AE139:AE160" si="73">U139/$U$11*100</f>
        <v>195.53607014746913</v>
      </c>
      <c r="AF139">
        <v>129</v>
      </c>
    </row>
    <row r="140" spans="1:32">
      <c r="B140" t="s">
        <v>483</v>
      </c>
      <c r="C140">
        <v>1.1100000000000001</v>
      </c>
      <c r="D140">
        <v>12754</v>
      </c>
      <c r="E140">
        <v>1.69</v>
      </c>
      <c r="F140">
        <v>929</v>
      </c>
      <c r="G140">
        <v>1.08</v>
      </c>
      <c r="H140">
        <v>884</v>
      </c>
      <c r="I140">
        <v>0.95</v>
      </c>
      <c r="J140">
        <v>4589</v>
      </c>
      <c r="K140">
        <v>1.1399999999999999</v>
      </c>
      <c r="L140">
        <v>6352</v>
      </c>
      <c r="M140">
        <v>42</v>
      </c>
      <c r="N140" s="18">
        <f>SUM(J138:J140)</f>
        <v>11043</v>
      </c>
      <c r="P140" t="s">
        <v>483</v>
      </c>
      <c r="Q140">
        <f t="shared" si="60"/>
        <v>12754</v>
      </c>
      <c r="R140">
        <f t="shared" ref="R140:R169" si="74">H140</f>
        <v>884</v>
      </c>
      <c r="S140">
        <f t="shared" si="61"/>
        <v>884</v>
      </c>
      <c r="T140">
        <f t="shared" si="62"/>
        <v>4589</v>
      </c>
      <c r="U140">
        <f t="shared" si="63"/>
        <v>6352</v>
      </c>
      <c r="V140">
        <f t="shared" si="64"/>
        <v>1.1100000000000001</v>
      </c>
      <c r="W140">
        <f t="shared" si="65"/>
        <v>1.69</v>
      </c>
      <c r="X140">
        <f t="shared" si="66"/>
        <v>1.08</v>
      </c>
      <c r="Y140">
        <f t="shared" si="67"/>
        <v>0.95</v>
      </c>
      <c r="Z140">
        <f t="shared" si="68"/>
        <v>1.1399999999999999</v>
      </c>
      <c r="AA140">
        <f t="shared" si="69"/>
        <v>196.69956816779765</v>
      </c>
      <c r="AB140">
        <f t="shared" si="70"/>
        <v>120.10869565217391</v>
      </c>
      <c r="AC140">
        <f t="shared" si="71"/>
        <v>89.746192893401016</v>
      </c>
      <c r="AD140">
        <f t="shared" si="72"/>
        <v>203.59361135758652</v>
      </c>
      <c r="AE140">
        <f t="shared" si="73"/>
        <v>253.16859306496613</v>
      </c>
      <c r="AF140">
        <v>130</v>
      </c>
    </row>
    <row r="141" spans="1:32">
      <c r="B141" t="s">
        <v>482</v>
      </c>
      <c r="C141">
        <v>1.1499999999999999</v>
      </c>
      <c r="D141">
        <v>10483</v>
      </c>
      <c r="E141">
        <v>1.71</v>
      </c>
      <c r="F141">
        <v>801</v>
      </c>
      <c r="G141">
        <v>1.1000000000000001</v>
      </c>
      <c r="H141">
        <v>822</v>
      </c>
      <c r="I141">
        <v>1</v>
      </c>
      <c r="J141">
        <v>3834</v>
      </c>
      <c r="K141">
        <v>1.18</v>
      </c>
      <c r="L141">
        <v>5026</v>
      </c>
      <c r="M141">
        <v>41</v>
      </c>
      <c r="P141" t="s">
        <v>482</v>
      </c>
      <c r="Q141">
        <f t="shared" si="60"/>
        <v>10483</v>
      </c>
      <c r="R141">
        <f t="shared" si="74"/>
        <v>822</v>
      </c>
      <c r="S141">
        <f t="shared" si="61"/>
        <v>822</v>
      </c>
      <c r="T141">
        <f t="shared" si="62"/>
        <v>3834</v>
      </c>
      <c r="U141">
        <f t="shared" si="63"/>
        <v>5026</v>
      </c>
      <c r="V141">
        <f t="shared" si="64"/>
        <v>1.1499999999999999</v>
      </c>
      <c r="W141">
        <f t="shared" si="65"/>
        <v>1.71</v>
      </c>
      <c r="X141">
        <f t="shared" si="66"/>
        <v>1.1000000000000001</v>
      </c>
      <c r="Y141">
        <f t="shared" si="67"/>
        <v>1</v>
      </c>
      <c r="Z141">
        <f t="shared" si="68"/>
        <v>1.18</v>
      </c>
      <c r="AA141">
        <f t="shared" si="69"/>
        <v>161.67489204194939</v>
      </c>
      <c r="AB141">
        <f t="shared" si="70"/>
        <v>111.68478260869566</v>
      </c>
      <c r="AC141">
        <f t="shared" si="71"/>
        <v>83.451776649746193</v>
      </c>
      <c r="AD141">
        <f t="shared" si="72"/>
        <v>170.09760425909494</v>
      </c>
      <c r="AE141">
        <f t="shared" si="73"/>
        <v>200.31885213232363</v>
      </c>
      <c r="AF141">
        <v>131</v>
      </c>
    </row>
    <row r="142" spans="1:32">
      <c r="B142" t="s">
        <v>83</v>
      </c>
      <c r="C142">
        <v>1.19</v>
      </c>
      <c r="D142">
        <v>9797</v>
      </c>
      <c r="E142">
        <v>1.74</v>
      </c>
      <c r="F142">
        <v>747</v>
      </c>
      <c r="G142">
        <v>1.0900000000000001</v>
      </c>
      <c r="H142">
        <v>725</v>
      </c>
      <c r="I142">
        <v>1.01</v>
      </c>
      <c r="J142">
        <v>3738</v>
      </c>
      <c r="K142">
        <v>1.25</v>
      </c>
      <c r="L142">
        <v>4587</v>
      </c>
      <c r="M142">
        <v>40</v>
      </c>
      <c r="P142" t="s">
        <v>83</v>
      </c>
      <c r="Q142">
        <f t="shared" si="60"/>
        <v>9797</v>
      </c>
      <c r="R142">
        <f t="shared" si="74"/>
        <v>725</v>
      </c>
      <c r="S142">
        <f t="shared" si="61"/>
        <v>725</v>
      </c>
      <c r="T142">
        <f t="shared" si="62"/>
        <v>3738</v>
      </c>
      <c r="U142">
        <f t="shared" si="63"/>
        <v>4587</v>
      </c>
      <c r="V142">
        <f t="shared" si="64"/>
        <v>1.19</v>
      </c>
      <c r="W142">
        <f t="shared" si="65"/>
        <v>1.74</v>
      </c>
      <c r="X142">
        <f t="shared" si="66"/>
        <v>1.0900000000000001</v>
      </c>
      <c r="Y142">
        <f t="shared" si="67"/>
        <v>1.01</v>
      </c>
      <c r="Z142">
        <f t="shared" si="68"/>
        <v>1.25</v>
      </c>
      <c r="AA142">
        <f t="shared" si="69"/>
        <v>151.09500308451572</v>
      </c>
      <c r="AB142">
        <f t="shared" si="70"/>
        <v>98.505434782608688</v>
      </c>
      <c r="AC142">
        <f t="shared" si="71"/>
        <v>73.604060913705581</v>
      </c>
      <c r="AD142">
        <f t="shared" si="72"/>
        <v>165.83850931677017</v>
      </c>
      <c r="AE142">
        <f t="shared" si="73"/>
        <v>182.82184137106415</v>
      </c>
      <c r="AF142">
        <v>132</v>
      </c>
    </row>
    <row r="143" spans="1:32">
      <c r="B143" t="s">
        <v>481</v>
      </c>
      <c r="C143">
        <v>1.23</v>
      </c>
      <c r="D143">
        <v>10630</v>
      </c>
      <c r="E143">
        <v>1.69</v>
      </c>
      <c r="F143">
        <v>836</v>
      </c>
      <c r="G143">
        <v>1.1399999999999999</v>
      </c>
      <c r="H143">
        <v>793</v>
      </c>
      <c r="I143">
        <v>1.06</v>
      </c>
      <c r="J143">
        <v>4071</v>
      </c>
      <c r="K143">
        <v>1.29</v>
      </c>
      <c r="L143">
        <v>4930</v>
      </c>
      <c r="M143">
        <v>39</v>
      </c>
      <c r="N143" s="18">
        <f>SUM(J141:J143)</f>
        <v>11643</v>
      </c>
      <c r="O143">
        <v>2021</v>
      </c>
      <c r="P143" t="s">
        <v>481</v>
      </c>
      <c r="Q143">
        <f t="shared" si="60"/>
        <v>10630</v>
      </c>
      <c r="R143">
        <f t="shared" si="74"/>
        <v>793</v>
      </c>
      <c r="S143">
        <f t="shared" si="61"/>
        <v>793</v>
      </c>
      <c r="T143">
        <f t="shared" si="62"/>
        <v>4071</v>
      </c>
      <c r="U143">
        <f t="shared" si="63"/>
        <v>4930</v>
      </c>
      <c r="V143">
        <f t="shared" si="64"/>
        <v>1.23</v>
      </c>
      <c r="W143">
        <f t="shared" si="65"/>
        <v>1.69</v>
      </c>
      <c r="X143">
        <f t="shared" si="66"/>
        <v>1.1399999999999999</v>
      </c>
      <c r="Y143">
        <f t="shared" si="67"/>
        <v>1.06</v>
      </c>
      <c r="Z143">
        <f t="shared" si="68"/>
        <v>1.29</v>
      </c>
      <c r="AA143">
        <f t="shared" si="69"/>
        <v>163.94201110425664</v>
      </c>
      <c r="AB143">
        <f t="shared" si="70"/>
        <v>107.74456521739131</v>
      </c>
      <c r="AC143">
        <f t="shared" si="71"/>
        <v>80.507614213197968</v>
      </c>
      <c r="AD143">
        <f t="shared" si="72"/>
        <v>180.61224489795919</v>
      </c>
      <c r="AE143">
        <f t="shared" si="73"/>
        <v>196.49262654444001</v>
      </c>
      <c r="AF143">
        <v>133</v>
      </c>
    </row>
    <row r="144" spans="1:32">
      <c r="B144" t="s">
        <v>480</v>
      </c>
      <c r="C144">
        <v>1.25</v>
      </c>
      <c r="D144">
        <v>10467</v>
      </c>
      <c r="E144">
        <v>1.66</v>
      </c>
      <c r="F144">
        <v>934</v>
      </c>
      <c r="G144">
        <v>1.1499999999999999</v>
      </c>
      <c r="H144">
        <v>749</v>
      </c>
      <c r="I144">
        <v>1.08</v>
      </c>
      <c r="J144">
        <v>3906</v>
      </c>
      <c r="K144">
        <v>1.33</v>
      </c>
      <c r="L144">
        <v>4878</v>
      </c>
      <c r="M144">
        <v>38</v>
      </c>
      <c r="P144" t="s">
        <v>480</v>
      </c>
      <c r="Q144">
        <f t="shared" si="60"/>
        <v>10467</v>
      </c>
      <c r="R144">
        <f t="shared" si="74"/>
        <v>749</v>
      </c>
      <c r="S144">
        <f t="shared" si="61"/>
        <v>749</v>
      </c>
      <c r="T144">
        <f t="shared" si="62"/>
        <v>3906</v>
      </c>
      <c r="U144">
        <f t="shared" si="63"/>
        <v>4878</v>
      </c>
      <c r="V144">
        <f t="shared" si="64"/>
        <v>1.25</v>
      </c>
      <c r="W144">
        <f t="shared" si="65"/>
        <v>1.66</v>
      </c>
      <c r="X144">
        <f t="shared" si="66"/>
        <v>1.1499999999999999</v>
      </c>
      <c r="Y144">
        <f t="shared" si="67"/>
        <v>1.08</v>
      </c>
      <c r="Z144">
        <f t="shared" si="68"/>
        <v>1.33</v>
      </c>
      <c r="AA144">
        <f t="shared" si="69"/>
        <v>161.428130783467</v>
      </c>
      <c r="AB144">
        <f t="shared" si="70"/>
        <v>101.76630434782609</v>
      </c>
      <c r="AC144">
        <f t="shared" si="71"/>
        <v>76.040609137055839</v>
      </c>
      <c r="AD144">
        <f t="shared" si="72"/>
        <v>173.29192546583852</v>
      </c>
      <c r="AE144">
        <f t="shared" si="73"/>
        <v>194.42008768433638</v>
      </c>
      <c r="AF144">
        <v>134</v>
      </c>
    </row>
    <row r="145" spans="1:32">
      <c r="B145" t="s">
        <v>479</v>
      </c>
      <c r="C145">
        <v>1.21</v>
      </c>
      <c r="D145">
        <v>9407</v>
      </c>
      <c r="E145">
        <v>1.67</v>
      </c>
      <c r="F145">
        <v>821</v>
      </c>
      <c r="G145">
        <v>1.21</v>
      </c>
      <c r="H145">
        <v>665</v>
      </c>
      <c r="I145">
        <v>1.03</v>
      </c>
      <c r="J145">
        <v>3442</v>
      </c>
      <c r="K145">
        <v>1.25</v>
      </c>
      <c r="L145">
        <v>4479</v>
      </c>
      <c r="M145">
        <v>37</v>
      </c>
      <c r="P145" t="s">
        <v>479</v>
      </c>
      <c r="Q145">
        <f t="shared" si="60"/>
        <v>9407</v>
      </c>
      <c r="R145">
        <f t="shared" si="74"/>
        <v>665</v>
      </c>
      <c r="S145">
        <f t="shared" si="61"/>
        <v>665</v>
      </c>
      <c r="T145">
        <f t="shared" si="62"/>
        <v>3442</v>
      </c>
      <c r="U145">
        <f t="shared" si="63"/>
        <v>4479</v>
      </c>
      <c r="V145">
        <f t="shared" si="64"/>
        <v>1.21</v>
      </c>
      <c r="W145">
        <f t="shared" si="65"/>
        <v>1.67</v>
      </c>
      <c r="X145">
        <f t="shared" si="66"/>
        <v>1.21</v>
      </c>
      <c r="Y145">
        <f t="shared" si="67"/>
        <v>1.03</v>
      </c>
      <c r="Z145">
        <f t="shared" si="68"/>
        <v>1.25</v>
      </c>
      <c r="AA145">
        <f t="shared" si="69"/>
        <v>145.08019740900679</v>
      </c>
      <c r="AB145">
        <f t="shared" si="70"/>
        <v>90.353260869565219</v>
      </c>
      <c r="AC145">
        <f t="shared" si="71"/>
        <v>67.512690355329951</v>
      </c>
      <c r="AD145">
        <f t="shared" si="72"/>
        <v>152.70629991126884</v>
      </c>
      <c r="AE145">
        <f t="shared" si="73"/>
        <v>178.5173375846951</v>
      </c>
      <c r="AF145">
        <v>135</v>
      </c>
    </row>
    <row r="146" spans="1:32">
      <c r="B146" t="s">
        <v>478</v>
      </c>
      <c r="C146">
        <v>1.2</v>
      </c>
      <c r="D146">
        <v>9471</v>
      </c>
      <c r="E146">
        <v>1.67</v>
      </c>
      <c r="F146">
        <v>802</v>
      </c>
      <c r="G146">
        <v>1.1299999999999999</v>
      </c>
      <c r="H146">
        <v>664</v>
      </c>
      <c r="I146">
        <v>1.03</v>
      </c>
      <c r="J146">
        <v>3299</v>
      </c>
      <c r="K146">
        <v>1.24</v>
      </c>
      <c r="L146">
        <v>4706</v>
      </c>
      <c r="M146">
        <v>36</v>
      </c>
      <c r="N146" s="18">
        <f>SUM(J144:J146)</f>
        <v>10647</v>
      </c>
      <c r="P146" t="s">
        <v>478</v>
      </c>
      <c r="Q146">
        <f t="shared" si="60"/>
        <v>9471</v>
      </c>
      <c r="R146">
        <f t="shared" si="74"/>
        <v>664</v>
      </c>
      <c r="S146">
        <f t="shared" si="61"/>
        <v>664</v>
      </c>
      <c r="T146">
        <f t="shared" si="62"/>
        <v>3299</v>
      </c>
      <c r="U146">
        <f t="shared" si="63"/>
        <v>4706</v>
      </c>
      <c r="V146">
        <f t="shared" si="64"/>
        <v>1.2</v>
      </c>
      <c r="W146">
        <f t="shared" si="65"/>
        <v>1.67</v>
      </c>
      <c r="X146">
        <f t="shared" si="66"/>
        <v>1.1299999999999999</v>
      </c>
      <c r="Y146">
        <f t="shared" si="67"/>
        <v>1.03</v>
      </c>
      <c r="Z146">
        <f t="shared" si="68"/>
        <v>1.24</v>
      </c>
      <c r="AA146">
        <f t="shared" si="69"/>
        <v>146.06724244293645</v>
      </c>
      <c r="AB146">
        <f t="shared" si="70"/>
        <v>90.217391304347828</v>
      </c>
      <c r="AC146">
        <f t="shared" si="71"/>
        <v>67.411167512690355</v>
      </c>
      <c r="AD146">
        <f t="shared" si="72"/>
        <v>146.36202307009759</v>
      </c>
      <c r="AE146">
        <f t="shared" si="73"/>
        <v>187.56476683937825</v>
      </c>
      <c r="AF146">
        <v>136</v>
      </c>
    </row>
    <row r="147" spans="1:32">
      <c r="B147" t="s">
        <v>477</v>
      </c>
      <c r="C147">
        <v>1.2</v>
      </c>
      <c r="D147">
        <v>9766</v>
      </c>
      <c r="E147">
        <v>1.7</v>
      </c>
      <c r="F147">
        <v>874</v>
      </c>
      <c r="G147">
        <v>1.1599999999999999</v>
      </c>
      <c r="H147">
        <v>746</v>
      </c>
      <c r="I147">
        <v>1.02</v>
      </c>
      <c r="J147">
        <v>3569</v>
      </c>
      <c r="K147">
        <v>1.25</v>
      </c>
      <c r="L147">
        <v>4577</v>
      </c>
      <c r="M147">
        <v>35</v>
      </c>
      <c r="P147" t="s">
        <v>477</v>
      </c>
      <c r="Q147">
        <f t="shared" si="60"/>
        <v>9766</v>
      </c>
      <c r="R147">
        <f t="shared" si="74"/>
        <v>746</v>
      </c>
      <c r="S147">
        <f t="shared" si="61"/>
        <v>746</v>
      </c>
      <c r="T147">
        <f t="shared" si="62"/>
        <v>3569</v>
      </c>
      <c r="U147">
        <f t="shared" si="63"/>
        <v>4577</v>
      </c>
      <c r="V147">
        <f t="shared" si="64"/>
        <v>1.2</v>
      </c>
      <c r="W147">
        <f t="shared" si="65"/>
        <v>1.7</v>
      </c>
      <c r="X147">
        <f t="shared" si="66"/>
        <v>1.1599999999999999</v>
      </c>
      <c r="Y147">
        <f t="shared" si="67"/>
        <v>1.02</v>
      </c>
      <c r="Z147">
        <f t="shared" si="68"/>
        <v>1.25</v>
      </c>
      <c r="AA147">
        <f t="shared" si="69"/>
        <v>150.61690314620603</v>
      </c>
      <c r="AB147">
        <f t="shared" si="70"/>
        <v>101.35869565217391</v>
      </c>
      <c r="AC147">
        <f t="shared" si="71"/>
        <v>75.736040609137063</v>
      </c>
      <c r="AD147">
        <f t="shared" si="72"/>
        <v>158.34072759538597</v>
      </c>
      <c r="AE147">
        <f t="shared" si="73"/>
        <v>182.42327620565965</v>
      </c>
      <c r="AF147">
        <v>137</v>
      </c>
    </row>
    <row r="148" spans="1:32">
      <c r="B148" t="s">
        <v>476</v>
      </c>
      <c r="C148">
        <v>1.23</v>
      </c>
      <c r="D148">
        <v>9668</v>
      </c>
      <c r="E148">
        <v>1.72</v>
      </c>
      <c r="F148">
        <v>708</v>
      </c>
      <c r="G148">
        <v>1.22</v>
      </c>
      <c r="H148">
        <v>685</v>
      </c>
      <c r="I148">
        <v>1.08</v>
      </c>
      <c r="J148">
        <v>3670</v>
      </c>
      <c r="K148">
        <v>1.29</v>
      </c>
      <c r="L148">
        <v>4605</v>
      </c>
      <c r="M148">
        <v>34</v>
      </c>
      <c r="P148" t="s">
        <v>476</v>
      </c>
      <c r="Q148">
        <f t="shared" si="60"/>
        <v>9668</v>
      </c>
      <c r="R148">
        <f t="shared" si="74"/>
        <v>685</v>
      </c>
      <c r="S148">
        <f t="shared" si="61"/>
        <v>685</v>
      </c>
      <c r="T148">
        <f t="shared" si="62"/>
        <v>3670</v>
      </c>
      <c r="U148">
        <f t="shared" si="63"/>
        <v>4605</v>
      </c>
      <c r="V148">
        <f t="shared" si="64"/>
        <v>1.23</v>
      </c>
      <c r="W148">
        <f t="shared" si="65"/>
        <v>1.72</v>
      </c>
      <c r="X148">
        <f t="shared" si="66"/>
        <v>1.22</v>
      </c>
      <c r="Y148">
        <f t="shared" si="67"/>
        <v>1.08</v>
      </c>
      <c r="Z148">
        <f t="shared" si="68"/>
        <v>1.29</v>
      </c>
      <c r="AA148">
        <f t="shared" si="69"/>
        <v>149.10549043800123</v>
      </c>
      <c r="AB148">
        <f t="shared" si="70"/>
        <v>93.070652173913047</v>
      </c>
      <c r="AC148">
        <f t="shared" si="71"/>
        <v>69.543147208121823</v>
      </c>
      <c r="AD148">
        <f t="shared" si="72"/>
        <v>162.82165039929015</v>
      </c>
      <c r="AE148">
        <f t="shared" si="73"/>
        <v>183.53925866879234</v>
      </c>
      <c r="AF148">
        <v>138</v>
      </c>
    </row>
    <row r="149" spans="1:32">
      <c r="B149" t="s">
        <v>486</v>
      </c>
      <c r="C149">
        <v>1.25</v>
      </c>
      <c r="D149">
        <v>10265</v>
      </c>
      <c r="E149">
        <v>1.7</v>
      </c>
      <c r="F149">
        <v>783</v>
      </c>
      <c r="G149">
        <v>1.22</v>
      </c>
      <c r="H149">
        <v>727</v>
      </c>
      <c r="I149">
        <v>1.0900000000000001</v>
      </c>
      <c r="J149">
        <v>3784</v>
      </c>
      <c r="K149">
        <v>1.31</v>
      </c>
      <c r="L149">
        <v>4971</v>
      </c>
      <c r="M149">
        <v>33</v>
      </c>
      <c r="N149" s="18">
        <f>SUM(J147:J149)</f>
        <v>11023</v>
      </c>
      <c r="P149" t="s">
        <v>486</v>
      </c>
      <c r="Q149">
        <f t="shared" si="60"/>
        <v>10265</v>
      </c>
      <c r="R149">
        <f t="shared" si="74"/>
        <v>727</v>
      </c>
      <c r="S149">
        <f t="shared" si="61"/>
        <v>727</v>
      </c>
      <c r="T149">
        <f t="shared" si="62"/>
        <v>3784</v>
      </c>
      <c r="U149">
        <f t="shared" si="63"/>
        <v>4971</v>
      </c>
      <c r="V149">
        <f t="shared" si="64"/>
        <v>1.25</v>
      </c>
      <c r="W149">
        <f t="shared" si="65"/>
        <v>1.7</v>
      </c>
      <c r="X149">
        <f t="shared" si="66"/>
        <v>1.22</v>
      </c>
      <c r="Y149">
        <f t="shared" si="67"/>
        <v>1.0900000000000001</v>
      </c>
      <c r="Z149">
        <f t="shared" si="68"/>
        <v>1.31</v>
      </c>
      <c r="AA149">
        <f t="shared" si="69"/>
        <v>158.31276989512645</v>
      </c>
      <c r="AB149">
        <f t="shared" si="70"/>
        <v>98.777173913043484</v>
      </c>
      <c r="AC149">
        <f t="shared" si="71"/>
        <v>73.807106598984774</v>
      </c>
      <c r="AD149">
        <f t="shared" si="72"/>
        <v>167.8793256433008</v>
      </c>
      <c r="AE149">
        <f t="shared" si="73"/>
        <v>198.12674372259863</v>
      </c>
      <c r="AF149">
        <v>139</v>
      </c>
    </row>
    <row r="150" spans="1:32">
      <c r="A150">
        <v>2022</v>
      </c>
      <c r="B150" t="s">
        <v>485</v>
      </c>
      <c r="C150">
        <v>1.28</v>
      </c>
      <c r="D150">
        <v>11005</v>
      </c>
      <c r="E150">
        <v>1.75</v>
      </c>
      <c r="F150">
        <v>942</v>
      </c>
      <c r="G150">
        <v>1.18</v>
      </c>
      <c r="H150">
        <v>861</v>
      </c>
      <c r="I150">
        <v>1.1299999999999999</v>
      </c>
      <c r="J150">
        <v>4087</v>
      </c>
      <c r="K150">
        <v>1.33</v>
      </c>
      <c r="L150">
        <v>5115</v>
      </c>
      <c r="M150">
        <v>32</v>
      </c>
      <c r="P150" t="s">
        <v>485</v>
      </c>
      <c r="Q150">
        <f t="shared" si="60"/>
        <v>11005</v>
      </c>
      <c r="R150">
        <f t="shared" si="74"/>
        <v>861</v>
      </c>
      <c r="S150">
        <f t="shared" si="61"/>
        <v>861</v>
      </c>
      <c r="T150">
        <f t="shared" si="62"/>
        <v>4087</v>
      </c>
      <c r="U150">
        <f t="shared" si="63"/>
        <v>5115</v>
      </c>
      <c r="V150">
        <f t="shared" si="64"/>
        <v>1.28</v>
      </c>
      <c r="W150">
        <f t="shared" si="65"/>
        <v>1.75</v>
      </c>
      <c r="X150">
        <f t="shared" si="66"/>
        <v>1.18</v>
      </c>
      <c r="Y150">
        <f t="shared" si="67"/>
        <v>1.1299999999999999</v>
      </c>
      <c r="Z150">
        <f t="shared" si="68"/>
        <v>1.33</v>
      </c>
      <c r="AA150">
        <f t="shared" si="69"/>
        <v>169.72547809993833</v>
      </c>
      <c r="AB150">
        <f t="shared" si="70"/>
        <v>116.98369565217391</v>
      </c>
      <c r="AC150">
        <f t="shared" si="71"/>
        <v>87.411167512690355</v>
      </c>
      <c r="AD150">
        <f t="shared" si="72"/>
        <v>181.32209405501331</v>
      </c>
      <c r="AE150">
        <f t="shared" si="73"/>
        <v>203.86608210442407</v>
      </c>
      <c r="AF150">
        <v>140</v>
      </c>
    </row>
    <row r="151" spans="1:32">
      <c r="B151" t="s">
        <v>484</v>
      </c>
      <c r="C151">
        <v>1.37</v>
      </c>
      <c r="D151">
        <v>11593</v>
      </c>
      <c r="E151">
        <v>1.74</v>
      </c>
      <c r="F151">
        <v>749</v>
      </c>
      <c r="G151">
        <v>1.28</v>
      </c>
      <c r="H151">
        <v>826</v>
      </c>
      <c r="I151">
        <v>1.24</v>
      </c>
      <c r="J151">
        <v>4366</v>
      </c>
      <c r="K151">
        <v>1.43</v>
      </c>
      <c r="L151">
        <v>5652</v>
      </c>
      <c r="M151">
        <v>31</v>
      </c>
      <c r="P151" t="s">
        <v>484</v>
      </c>
      <c r="Q151">
        <f t="shared" si="60"/>
        <v>11593</v>
      </c>
      <c r="R151">
        <f t="shared" si="74"/>
        <v>826</v>
      </c>
      <c r="S151">
        <f t="shared" si="61"/>
        <v>826</v>
      </c>
      <c r="T151">
        <f t="shared" si="62"/>
        <v>4366</v>
      </c>
      <c r="U151">
        <f t="shared" si="63"/>
        <v>5652</v>
      </c>
      <c r="V151">
        <f t="shared" si="64"/>
        <v>1.37</v>
      </c>
      <c r="W151">
        <f t="shared" si="65"/>
        <v>1.74</v>
      </c>
      <c r="X151">
        <f t="shared" si="66"/>
        <v>1.28</v>
      </c>
      <c r="Y151">
        <f t="shared" si="67"/>
        <v>1.24</v>
      </c>
      <c r="Z151">
        <f t="shared" si="68"/>
        <v>1.43</v>
      </c>
      <c r="AA151">
        <f t="shared" si="69"/>
        <v>178.79395434916719</v>
      </c>
      <c r="AB151">
        <f t="shared" si="70"/>
        <v>112.2282608695652</v>
      </c>
      <c r="AC151">
        <f t="shared" si="71"/>
        <v>83.857868020304565</v>
      </c>
      <c r="AD151">
        <f t="shared" si="72"/>
        <v>193.70008873114463</v>
      </c>
      <c r="AE151">
        <f t="shared" si="73"/>
        <v>225.26903148664809</v>
      </c>
      <c r="AF151">
        <v>141</v>
      </c>
    </row>
    <row r="152" spans="1:32">
      <c r="B152" t="s">
        <v>483</v>
      </c>
      <c r="C152">
        <v>1.57</v>
      </c>
      <c r="D152">
        <v>14566</v>
      </c>
      <c r="E152">
        <v>1.8</v>
      </c>
      <c r="F152">
        <v>936</v>
      </c>
      <c r="G152">
        <v>1.54</v>
      </c>
      <c r="H152">
        <v>974</v>
      </c>
      <c r="I152">
        <v>1.46</v>
      </c>
      <c r="J152">
        <v>5637</v>
      </c>
      <c r="K152">
        <v>1.64</v>
      </c>
      <c r="L152">
        <v>7019</v>
      </c>
      <c r="M152">
        <v>30</v>
      </c>
      <c r="N152" s="18">
        <f>SUM(J150:J152)</f>
        <v>14090</v>
      </c>
      <c r="P152" t="s">
        <v>483</v>
      </c>
      <c r="Q152">
        <f t="shared" si="60"/>
        <v>14566</v>
      </c>
      <c r="R152">
        <f t="shared" si="74"/>
        <v>974</v>
      </c>
      <c r="S152">
        <f t="shared" si="61"/>
        <v>974</v>
      </c>
      <c r="T152">
        <f t="shared" si="62"/>
        <v>5637</v>
      </c>
      <c r="U152">
        <f t="shared" si="63"/>
        <v>7019</v>
      </c>
      <c r="V152">
        <f t="shared" si="64"/>
        <v>1.57</v>
      </c>
      <c r="W152">
        <f t="shared" si="65"/>
        <v>1.8</v>
      </c>
      <c r="X152">
        <f t="shared" si="66"/>
        <v>1.54</v>
      </c>
      <c r="Y152">
        <f t="shared" si="67"/>
        <v>1.46</v>
      </c>
      <c r="Z152">
        <f t="shared" si="68"/>
        <v>1.64</v>
      </c>
      <c r="AA152">
        <f t="shared" si="69"/>
        <v>224.64528069093151</v>
      </c>
      <c r="AB152">
        <f t="shared" si="70"/>
        <v>132.33695652173913</v>
      </c>
      <c r="AC152">
        <f t="shared" si="71"/>
        <v>98.883248730964468</v>
      </c>
      <c r="AD152">
        <f t="shared" si="72"/>
        <v>250.08873114463177</v>
      </c>
      <c r="AE152">
        <f t="shared" si="73"/>
        <v>279.75288959744915</v>
      </c>
      <c r="AF152">
        <v>142</v>
      </c>
    </row>
    <row r="153" spans="1:32">
      <c r="B153" t="s">
        <v>482</v>
      </c>
      <c r="C153">
        <v>1.86</v>
      </c>
      <c r="D153">
        <v>11672</v>
      </c>
      <c r="E153">
        <v>1.88</v>
      </c>
      <c r="F153">
        <v>804</v>
      </c>
      <c r="G153">
        <v>1.71</v>
      </c>
      <c r="H153">
        <v>831</v>
      </c>
      <c r="I153">
        <v>1.77</v>
      </c>
      <c r="J153">
        <v>4658</v>
      </c>
      <c r="K153">
        <v>1.96</v>
      </c>
      <c r="L153">
        <v>5379</v>
      </c>
      <c r="M153">
        <v>29</v>
      </c>
      <c r="P153" t="s">
        <v>482</v>
      </c>
      <c r="Q153">
        <f t="shared" si="60"/>
        <v>11672</v>
      </c>
      <c r="R153">
        <f t="shared" si="74"/>
        <v>831</v>
      </c>
      <c r="S153">
        <f t="shared" si="61"/>
        <v>831</v>
      </c>
      <c r="T153">
        <f t="shared" si="62"/>
        <v>4658</v>
      </c>
      <c r="U153">
        <f t="shared" si="63"/>
        <v>5379</v>
      </c>
      <c r="V153">
        <f t="shared" si="64"/>
        <v>1.86</v>
      </c>
      <c r="W153">
        <f t="shared" si="65"/>
        <v>1.88</v>
      </c>
      <c r="X153">
        <f t="shared" si="66"/>
        <v>1.71</v>
      </c>
      <c r="Y153">
        <f t="shared" si="67"/>
        <v>1.77</v>
      </c>
      <c r="Z153">
        <f t="shared" si="68"/>
        <v>1.96</v>
      </c>
      <c r="AA153">
        <f t="shared" si="69"/>
        <v>180.01233806292413</v>
      </c>
      <c r="AB153">
        <f t="shared" si="70"/>
        <v>112.90760869565217</v>
      </c>
      <c r="AC153">
        <f t="shared" si="71"/>
        <v>84.365482233502547</v>
      </c>
      <c r="AD153">
        <f t="shared" si="72"/>
        <v>206.65483584738246</v>
      </c>
      <c r="AE153">
        <f t="shared" si="73"/>
        <v>214.38820247110405</v>
      </c>
      <c r="AF153">
        <v>143</v>
      </c>
    </row>
    <row r="154" spans="1:32">
      <c r="B154" t="s">
        <v>83</v>
      </c>
      <c r="C154">
        <v>2.2000000000000002</v>
      </c>
      <c r="D154">
        <v>12086</v>
      </c>
      <c r="E154">
        <v>1.96</v>
      </c>
      <c r="F154">
        <v>839</v>
      </c>
      <c r="G154">
        <v>2.08</v>
      </c>
      <c r="H154">
        <v>856</v>
      </c>
      <c r="I154">
        <v>2.11</v>
      </c>
      <c r="J154">
        <v>5030</v>
      </c>
      <c r="K154">
        <v>2.34</v>
      </c>
      <c r="L154">
        <v>5361</v>
      </c>
      <c r="M154">
        <v>28</v>
      </c>
      <c r="P154" t="s">
        <v>83</v>
      </c>
      <c r="Q154">
        <f t="shared" si="60"/>
        <v>12086</v>
      </c>
      <c r="R154">
        <f t="shared" si="74"/>
        <v>856</v>
      </c>
      <c r="S154">
        <f t="shared" si="61"/>
        <v>856</v>
      </c>
      <c r="T154">
        <f t="shared" si="62"/>
        <v>5030</v>
      </c>
      <c r="U154">
        <f t="shared" si="63"/>
        <v>5361</v>
      </c>
      <c r="V154">
        <f t="shared" si="64"/>
        <v>2.2000000000000002</v>
      </c>
      <c r="W154">
        <f t="shared" si="65"/>
        <v>1.96</v>
      </c>
      <c r="X154">
        <f t="shared" si="66"/>
        <v>2.08</v>
      </c>
      <c r="Y154">
        <f t="shared" si="67"/>
        <v>2.11</v>
      </c>
      <c r="Z154">
        <f t="shared" si="68"/>
        <v>2.34</v>
      </c>
      <c r="AA154">
        <f t="shared" si="69"/>
        <v>186.3972856261567</v>
      </c>
      <c r="AB154">
        <f t="shared" si="70"/>
        <v>116.30434782608697</v>
      </c>
      <c r="AC154">
        <f t="shared" si="71"/>
        <v>86.903553299492387</v>
      </c>
      <c r="AD154">
        <f t="shared" si="72"/>
        <v>223.15882874889087</v>
      </c>
      <c r="AE154">
        <f t="shared" si="73"/>
        <v>213.67078517337586</v>
      </c>
      <c r="AF154">
        <v>144</v>
      </c>
    </row>
    <row r="155" spans="1:32">
      <c r="B155" t="s">
        <v>481</v>
      </c>
      <c r="C155">
        <v>2.4900000000000002</v>
      </c>
      <c r="D155">
        <v>10285</v>
      </c>
      <c r="E155">
        <v>2.08</v>
      </c>
      <c r="F155">
        <v>865</v>
      </c>
      <c r="G155">
        <v>2.37</v>
      </c>
      <c r="H155">
        <v>774</v>
      </c>
      <c r="I155">
        <v>2.41</v>
      </c>
      <c r="J155">
        <v>4073</v>
      </c>
      <c r="K155">
        <v>2.67</v>
      </c>
      <c r="L155">
        <v>4573</v>
      </c>
      <c r="M155">
        <v>27</v>
      </c>
      <c r="N155" s="18">
        <f>SUM(J153:J155)</f>
        <v>13761</v>
      </c>
      <c r="O155">
        <v>2022</v>
      </c>
      <c r="P155" t="s">
        <v>481</v>
      </c>
      <c r="Q155">
        <f t="shared" si="60"/>
        <v>10285</v>
      </c>
      <c r="R155">
        <f t="shared" si="74"/>
        <v>774</v>
      </c>
      <c r="S155">
        <f t="shared" si="61"/>
        <v>774</v>
      </c>
      <c r="T155">
        <f t="shared" si="62"/>
        <v>4073</v>
      </c>
      <c r="U155">
        <f t="shared" si="63"/>
        <v>4573</v>
      </c>
      <c r="V155">
        <f t="shared" si="64"/>
        <v>2.4900000000000002</v>
      </c>
      <c r="W155">
        <f t="shared" si="65"/>
        <v>2.08</v>
      </c>
      <c r="X155">
        <f t="shared" si="66"/>
        <v>2.37</v>
      </c>
      <c r="Y155">
        <f t="shared" si="67"/>
        <v>2.41</v>
      </c>
      <c r="Z155">
        <f t="shared" si="68"/>
        <v>2.67</v>
      </c>
      <c r="AA155">
        <f t="shared" si="69"/>
        <v>158.62122146822946</v>
      </c>
      <c r="AB155">
        <f t="shared" si="70"/>
        <v>105.16304347826086</v>
      </c>
      <c r="AC155">
        <f t="shared" si="71"/>
        <v>78.578680203045678</v>
      </c>
      <c r="AD155">
        <f t="shared" si="72"/>
        <v>180.70097604259095</v>
      </c>
      <c r="AE155">
        <f t="shared" si="73"/>
        <v>182.26385013949781</v>
      </c>
      <c r="AF155">
        <v>145</v>
      </c>
    </row>
    <row r="156" spans="1:32">
      <c r="B156" t="s">
        <v>480</v>
      </c>
      <c r="C156">
        <v>2.69</v>
      </c>
      <c r="D156">
        <v>9711</v>
      </c>
      <c r="E156">
        <v>2.19</v>
      </c>
      <c r="F156">
        <v>1031</v>
      </c>
      <c r="G156">
        <v>2.5099999999999998</v>
      </c>
      <c r="H156">
        <v>802</v>
      </c>
      <c r="I156">
        <v>2.63</v>
      </c>
      <c r="J156">
        <v>3794</v>
      </c>
      <c r="K156">
        <v>2.91</v>
      </c>
      <c r="L156">
        <v>4084</v>
      </c>
      <c r="M156">
        <v>26</v>
      </c>
      <c r="P156" t="s">
        <v>480</v>
      </c>
      <c r="Q156">
        <f t="shared" si="60"/>
        <v>9711</v>
      </c>
      <c r="R156">
        <f t="shared" si="74"/>
        <v>802</v>
      </c>
      <c r="S156">
        <f t="shared" si="61"/>
        <v>802</v>
      </c>
      <c r="T156">
        <f t="shared" si="62"/>
        <v>3794</v>
      </c>
      <c r="U156">
        <f t="shared" si="63"/>
        <v>4084</v>
      </c>
      <c r="V156">
        <f t="shared" si="64"/>
        <v>2.69</v>
      </c>
      <c r="W156">
        <f t="shared" si="65"/>
        <v>2.19</v>
      </c>
      <c r="X156">
        <f t="shared" si="66"/>
        <v>2.5099999999999998</v>
      </c>
      <c r="Y156">
        <f t="shared" si="67"/>
        <v>2.63</v>
      </c>
      <c r="Z156">
        <f t="shared" si="68"/>
        <v>2.91</v>
      </c>
      <c r="AA156">
        <f t="shared" si="69"/>
        <v>149.76866132017273</v>
      </c>
      <c r="AB156">
        <f t="shared" si="70"/>
        <v>108.96739130434783</v>
      </c>
      <c r="AC156">
        <f t="shared" si="71"/>
        <v>81.421319796954322</v>
      </c>
      <c r="AD156">
        <f t="shared" si="72"/>
        <v>168.32298136645963</v>
      </c>
      <c r="AE156">
        <f t="shared" si="73"/>
        <v>162.7740135512156</v>
      </c>
      <c r="AF156">
        <v>146</v>
      </c>
    </row>
    <row r="157" spans="1:32">
      <c r="B157" t="s">
        <v>479</v>
      </c>
      <c r="C157">
        <v>2.74</v>
      </c>
      <c r="D157">
        <v>8203</v>
      </c>
      <c r="E157">
        <v>2.36</v>
      </c>
      <c r="F157">
        <v>820</v>
      </c>
      <c r="G157">
        <v>2.63</v>
      </c>
      <c r="H157">
        <v>711</v>
      </c>
      <c r="I157">
        <v>2.68</v>
      </c>
      <c r="J157">
        <v>3215</v>
      </c>
      <c r="K157">
        <v>2.92</v>
      </c>
      <c r="L157">
        <v>3457</v>
      </c>
      <c r="M157">
        <v>25</v>
      </c>
      <c r="P157" t="s">
        <v>479</v>
      </c>
      <c r="Q157">
        <f t="shared" si="60"/>
        <v>8203</v>
      </c>
      <c r="R157">
        <f t="shared" si="74"/>
        <v>711</v>
      </c>
      <c r="S157">
        <f t="shared" si="61"/>
        <v>711</v>
      </c>
      <c r="T157">
        <f t="shared" si="62"/>
        <v>3215</v>
      </c>
      <c r="U157">
        <f t="shared" si="63"/>
        <v>3457</v>
      </c>
      <c r="V157">
        <f t="shared" si="64"/>
        <v>2.74</v>
      </c>
      <c r="W157">
        <f t="shared" si="65"/>
        <v>2.36</v>
      </c>
      <c r="X157">
        <f t="shared" si="66"/>
        <v>2.63</v>
      </c>
      <c r="Y157">
        <f t="shared" si="67"/>
        <v>2.68</v>
      </c>
      <c r="Z157">
        <f t="shared" si="68"/>
        <v>2.92</v>
      </c>
      <c r="AA157">
        <f t="shared" si="69"/>
        <v>126.5114127082048</v>
      </c>
      <c r="AB157">
        <f t="shared" si="70"/>
        <v>96.603260869565219</v>
      </c>
      <c r="AC157">
        <f t="shared" si="71"/>
        <v>72.182741116751274</v>
      </c>
      <c r="AD157">
        <f t="shared" si="72"/>
        <v>142.63531499556342</v>
      </c>
      <c r="AE157">
        <f t="shared" si="73"/>
        <v>137.78397768035074</v>
      </c>
      <c r="AF157">
        <v>147</v>
      </c>
    </row>
    <row r="158" spans="1:32">
      <c r="B158" t="s">
        <v>478</v>
      </c>
      <c r="C158">
        <v>2.9</v>
      </c>
      <c r="D158">
        <v>7168</v>
      </c>
      <c r="E158">
        <v>2.54</v>
      </c>
      <c r="F158">
        <v>746</v>
      </c>
      <c r="G158">
        <v>2.8</v>
      </c>
      <c r="H158">
        <v>638</v>
      </c>
      <c r="I158">
        <v>2.84</v>
      </c>
      <c r="J158">
        <v>2725</v>
      </c>
      <c r="K158">
        <v>3.05</v>
      </c>
      <c r="L158">
        <v>3059</v>
      </c>
      <c r="M158">
        <v>24</v>
      </c>
      <c r="N158" s="18">
        <f>SUM(J156:J158)</f>
        <v>9734</v>
      </c>
      <c r="P158" t="s">
        <v>478</v>
      </c>
      <c r="Q158">
        <f t="shared" si="60"/>
        <v>7168</v>
      </c>
      <c r="R158">
        <f t="shared" si="74"/>
        <v>638</v>
      </c>
      <c r="S158">
        <f t="shared" si="61"/>
        <v>638</v>
      </c>
      <c r="T158">
        <f t="shared" si="62"/>
        <v>2725</v>
      </c>
      <c r="U158">
        <f t="shared" si="63"/>
        <v>3059</v>
      </c>
      <c r="V158">
        <f t="shared" si="64"/>
        <v>2.9</v>
      </c>
      <c r="W158">
        <f t="shared" si="65"/>
        <v>2.54</v>
      </c>
      <c r="X158">
        <f t="shared" si="66"/>
        <v>2.8</v>
      </c>
      <c r="Y158">
        <f t="shared" si="67"/>
        <v>2.84</v>
      </c>
      <c r="Z158">
        <f t="shared" si="68"/>
        <v>3.05</v>
      </c>
      <c r="AA158">
        <f t="shared" si="69"/>
        <v>110.54904380012339</v>
      </c>
      <c r="AB158">
        <f t="shared" si="70"/>
        <v>86.684782608695656</v>
      </c>
      <c r="AC158">
        <f t="shared" si="71"/>
        <v>64.771573604060919</v>
      </c>
      <c r="AD158">
        <f t="shared" si="72"/>
        <v>120.89618456078084</v>
      </c>
      <c r="AE158">
        <f t="shared" si="73"/>
        <v>121.92108409724992</v>
      </c>
      <c r="AF158">
        <v>148</v>
      </c>
    </row>
    <row r="159" spans="1:32">
      <c r="B159" t="s">
        <v>477</v>
      </c>
      <c r="C159">
        <v>3.15</v>
      </c>
      <c r="D159">
        <v>6622</v>
      </c>
      <c r="E159">
        <v>2.78</v>
      </c>
      <c r="F159">
        <v>916</v>
      </c>
      <c r="G159">
        <v>3.2</v>
      </c>
      <c r="H159">
        <v>661</v>
      </c>
      <c r="I159">
        <v>3.1</v>
      </c>
      <c r="J159">
        <v>2482</v>
      </c>
      <c r="K159">
        <v>3.31</v>
      </c>
      <c r="L159">
        <v>2563</v>
      </c>
      <c r="M159">
        <v>23</v>
      </c>
      <c r="P159" t="s">
        <v>477</v>
      </c>
      <c r="Q159">
        <f t="shared" si="60"/>
        <v>6622</v>
      </c>
      <c r="R159">
        <f t="shared" si="74"/>
        <v>661</v>
      </c>
      <c r="S159">
        <f t="shared" si="61"/>
        <v>661</v>
      </c>
      <c r="T159">
        <f t="shared" si="62"/>
        <v>2482</v>
      </c>
      <c r="U159">
        <f t="shared" si="63"/>
        <v>2563</v>
      </c>
      <c r="V159">
        <f t="shared" si="64"/>
        <v>3.15</v>
      </c>
      <c r="W159">
        <f t="shared" si="65"/>
        <v>2.78</v>
      </c>
      <c r="X159">
        <f t="shared" si="66"/>
        <v>3.2</v>
      </c>
      <c r="Y159">
        <f t="shared" si="67"/>
        <v>3.1</v>
      </c>
      <c r="Z159">
        <f t="shared" si="68"/>
        <v>3.31</v>
      </c>
      <c r="AA159">
        <f t="shared" si="69"/>
        <v>102.12831585441087</v>
      </c>
      <c r="AB159">
        <f t="shared" si="70"/>
        <v>89.809782608695656</v>
      </c>
      <c r="AC159">
        <f t="shared" si="71"/>
        <v>67.106598984771566</v>
      </c>
      <c r="AD159">
        <f t="shared" si="72"/>
        <v>110.11535048802131</v>
      </c>
      <c r="AE159">
        <f t="shared" si="73"/>
        <v>102.15225189318453</v>
      </c>
      <c r="AF159">
        <v>149</v>
      </c>
    </row>
    <row r="160" spans="1:32">
      <c r="B160" t="s">
        <v>476</v>
      </c>
      <c r="C160">
        <v>3.47</v>
      </c>
      <c r="D160">
        <v>6091</v>
      </c>
      <c r="E160">
        <v>3.22</v>
      </c>
      <c r="F160">
        <v>806</v>
      </c>
      <c r="G160">
        <v>3.63</v>
      </c>
      <c r="H160">
        <v>571</v>
      </c>
      <c r="I160">
        <v>3.42</v>
      </c>
      <c r="J160">
        <v>2402</v>
      </c>
      <c r="K160">
        <v>3.57</v>
      </c>
      <c r="L160">
        <v>2312</v>
      </c>
      <c r="M160">
        <v>22</v>
      </c>
      <c r="P160" t="s">
        <v>476</v>
      </c>
      <c r="Q160">
        <f t="shared" si="60"/>
        <v>6091</v>
      </c>
      <c r="R160">
        <f t="shared" si="74"/>
        <v>571</v>
      </c>
      <c r="S160">
        <f t="shared" si="61"/>
        <v>571</v>
      </c>
      <c r="T160">
        <f t="shared" si="62"/>
        <v>2402</v>
      </c>
      <c r="U160">
        <f t="shared" si="63"/>
        <v>2312</v>
      </c>
      <c r="V160">
        <f t="shared" si="64"/>
        <v>3.47</v>
      </c>
      <c r="W160">
        <f t="shared" si="65"/>
        <v>3.22</v>
      </c>
      <c r="X160">
        <f t="shared" si="66"/>
        <v>3.63</v>
      </c>
      <c r="Y160">
        <f t="shared" si="67"/>
        <v>3.42</v>
      </c>
      <c r="Z160">
        <f t="shared" si="68"/>
        <v>3.57</v>
      </c>
      <c r="AA160">
        <f t="shared" si="69"/>
        <v>93.938926588525604</v>
      </c>
      <c r="AB160">
        <f t="shared" si="70"/>
        <v>77.581521739130437</v>
      </c>
      <c r="AC160">
        <f t="shared" si="71"/>
        <v>57.969543147208128</v>
      </c>
      <c r="AD160">
        <f t="shared" si="72"/>
        <v>106.56610470275068</v>
      </c>
      <c r="AE160">
        <f t="shared" si="73"/>
        <v>92.148266241530479</v>
      </c>
      <c r="AF160">
        <v>150</v>
      </c>
    </row>
    <row r="161" spans="1:32">
      <c r="B161" t="s">
        <v>486</v>
      </c>
      <c r="C161">
        <v>3.43</v>
      </c>
      <c r="D161">
        <v>5975</v>
      </c>
      <c r="E161">
        <v>3.46</v>
      </c>
      <c r="F161">
        <v>923</v>
      </c>
      <c r="G161">
        <v>3.64</v>
      </c>
      <c r="H161">
        <v>554</v>
      </c>
      <c r="I161">
        <v>3.36</v>
      </c>
      <c r="J161">
        <v>2213</v>
      </c>
      <c r="K161">
        <v>3.42</v>
      </c>
      <c r="L161">
        <v>2285</v>
      </c>
      <c r="M161">
        <v>21</v>
      </c>
      <c r="N161" s="18">
        <f>SUM(J159:J161)</f>
        <v>7097</v>
      </c>
      <c r="P161" t="s">
        <v>486</v>
      </c>
      <c r="Q161">
        <f t="shared" si="60"/>
        <v>5975</v>
      </c>
      <c r="R161">
        <f t="shared" si="74"/>
        <v>554</v>
      </c>
      <c r="S161">
        <f t="shared" si="61"/>
        <v>554</v>
      </c>
      <c r="T161">
        <f t="shared" si="62"/>
        <v>2213</v>
      </c>
      <c r="U161">
        <f t="shared" si="63"/>
        <v>2285</v>
      </c>
      <c r="V161">
        <f t="shared" si="64"/>
        <v>3.43</v>
      </c>
      <c r="W161">
        <f t="shared" si="65"/>
        <v>3.46</v>
      </c>
      <c r="X161">
        <f t="shared" si="66"/>
        <v>3.64</v>
      </c>
      <c r="Y161">
        <f t="shared" si="67"/>
        <v>3.36</v>
      </c>
      <c r="Z161">
        <f t="shared" si="68"/>
        <v>3.42</v>
      </c>
      <c r="AA161">
        <f t="shared" ref="AA161:AA162" si="75">Q161/$Q$11*100</f>
        <v>92.14990746452807</v>
      </c>
      <c r="AB161">
        <f t="shared" ref="AB161:AB162" si="76">R161/$R$11*100</f>
        <v>75.271739130434781</v>
      </c>
      <c r="AC161">
        <f t="shared" ref="AC161:AC162" si="77">S161/$S$11*100</f>
        <v>56.243654822335017</v>
      </c>
      <c r="AD161">
        <f t="shared" ref="AD161:AD162" si="78">T161/$T$11*100</f>
        <v>98.181011535048796</v>
      </c>
      <c r="AE161">
        <f t="shared" ref="AE161:AE162" si="79">U161/$U$11*100</f>
        <v>91.072140294938222</v>
      </c>
      <c r="AF161">
        <v>151</v>
      </c>
    </row>
    <row r="162" spans="1:32">
      <c r="A162">
        <v>2023</v>
      </c>
      <c r="B162" t="s">
        <v>485</v>
      </c>
      <c r="C162">
        <v>3.51</v>
      </c>
      <c r="D162">
        <v>5615</v>
      </c>
      <c r="E162">
        <v>3.85</v>
      </c>
      <c r="F162">
        <v>813</v>
      </c>
      <c r="G162">
        <v>3.66</v>
      </c>
      <c r="H162">
        <v>584</v>
      </c>
      <c r="I162">
        <v>3.38</v>
      </c>
      <c r="J162">
        <v>2136</v>
      </c>
      <c r="K162">
        <v>3.47</v>
      </c>
      <c r="L162">
        <v>2082</v>
      </c>
      <c r="M162">
        <v>20</v>
      </c>
      <c r="O162">
        <v>2023</v>
      </c>
      <c r="P162" t="s">
        <v>485</v>
      </c>
      <c r="Q162">
        <f t="shared" si="60"/>
        <v>5615</v>
      </c>
      <c r="R162">
        <f t="shared" si="74"/>
        <v>584</v>
      </c>
      <c r="S162">
        <f t="shared" si="61"/>
        <v>584</v>
      </c>
      <c r="T162">
        <f t="shared" si="62"/>
        <v>2136</v>
      </c>
      <c r="U162">
        <f t="shared" si="63"/>
        <v>2082</v>
      </c>
      <c r="V162">
        <f t="shared" si="64"/>
        <v>3.51</v>
      </c>
      <c r="W162">
        <f t="shared" si="65"/>
        <v>3.85</v>
      </c>
      <c r="X162">
        <f t="shared" si="66"/>
        <v>3.66</v>
      </c>
      <c r="Y162">
        <f t="shared" si="67"/>
        <v>3.38</v>
      </c>
      <c r="Z162">
        <f t="shared" si="68"/>
        <v>3.47</v>
      </c>
      <c r="AA162">
        <f t="shared" si="75"/>
        <v>86.597779148673652</v>
      </c>
      <c r="AB162">
        <f t="shared" si="76"/>
        <v>79.347826086956516</v>
      </c>
      <c r="AC162">
        <f t="shared" si="77"/>
        <v>59.289340101522846</v>
      </c>
      <c r="AD162">
        <f t="shared" si="78"/>
        <v>94.764862466725816</v>
      </c>
      <c r="AE162">
        <f t="shared" si="79"/>
        <v>82.981267437225995</v>
      </c>
      <c r="AF162">
        <v>152</v>
      </c>
    </row>
    <row r="163" spans="1:32">
      <c r="B163" t="s">
        <v>484</v>
      </c>
      <c r="C163">
        <v>3.64</v>
      </c>
      <c r="D163">
        <v>5134</v>
      </c>
      <c r="E163">
        <v>4.04</v>
      </c>
      <c r="F163">
        <v>763</v>
      </c>
      <c r="G163">
        <v>3.84</v>
      </c>
      <c r="H163">
        <v>556</v>
      </c>
      <c r="I163">
        <v>3.49</v>
      </c>
      <c r="J163">
        <v>1928</v>
      </c>
      <c r="K163">
        <v>3.58</v>
      </c>
      <c r="L163">
        <v>1887</v>
      </c>
      <c r="M163">
        <v>19</v>
      </c>
      <c r="P163" t="s">
        <v>484</v>
      </c>
      <c r="Q163">
        <f t="shared" si="60"/>
        <v>5134</v>
      </c>
      <c r="R163">
        <f t="shared" si="74"/>
        <v>556</v>
      </c>
      <c r="S163">
        <f t="shared" si="61"/>
        <v>556</v>
      </c>
      <c r="T163">
        <f t="shared" si="62"/>
        <v>1928</v>
      </c>
      <c r="U163">
        <f t="shared" si="63"/>
        <v>1887</v>
      </c>
      <c r="V163">
        <f t="shared" si="64"/>
        <v>3.64</v>
      </c>
      <c r="W163">
        <f t="shared" si="65"/>
        <v>4.04</v>
      </c>
      <c r="X163">
        <f t="shared" si="66"/>
        <v>3.84</v>
      </c>
      <c r="Y163">
        <f t="shared" si="67"/>
        <v>3.49</v>
      </c>
      <c r="Z163">
        <f t="shared" si="68"/>
        <v>3.58</v>
      </c>
      <c r="AA163">
        <f>Q163/$Q$11*100</f>
        <v>79.179518815545961</v>
      </c>
      <c r="AB163">
        <f>R163/$R$11*100</f>
        <v>75.543478260869563</v>
      </c>
      <c r="AC163">
        <f>S163/$S$11*100</f>
        <v>56.44670050761421</v>
      </c>
      <c r="AD163">
        <f>T163/$T$11*100</f>
        <v>85.536823425022178</v>
      </c>
      <c r="AE163">
        <f>U163/$U$11*100</f>
        <v>75.20924671183738</v>
      </c>
      <c r="AF163">
        <v>153</v>
      </c>
    </row>
    <row r="164" spans="1:32">
      <c r="B164" t="s">
        <v>483</v>
      </c>
      <c r="C164">
        <v>3.74</v>
      </c>
      <c r="D164">
        <v>6734</v>
      </c>
      <c r="E164">
        <v>4.3</v>
      </c>
      <c r="F164">
        <v>841</v>
      </c>
      <c r="G164">
        <v>4.05</v>
      </c>
      <c r="H164">
        <v>752</v>
      </c>
      <c r="I164">
        <v>3.56</v>
      </c>
      <c r="J164">
        <v>2520</v>
      </c>
      <c r="K164">
        <v>3.65</v>
      </c>
      <c r="L164">
        <v>2621</v>
      </c>
      <c r="M164">
        <v>18</v>
      </c>
      <c r="N164" s="18">
        <f>SUM(J162:J164)</f>
        <v>6584</v>
      </c>
      <c r="P164" t="s">
        <v>483</v>
      </c>
      <c r="Q164">
        <f t="shared" si="60"/>
        <v>6734</v>
      </c>
      <c r="R164">
        <f t="shared" si="74"/>
        <v>752</v>
      </c>
      <c r="S164">
        <f t="shared" si="61"/>
        <v>752</v>
      </c>
      <c r="T164">
        <f t="shared" si="62"/>
        <v>2520</v>
      </c>
      <c r="U164">
        <f t="shared" si="63"/>
        <v>2621</v>
      </c>
      <c r="V164">
        <f t="shared" si="64"/>
        <v>3.74</v>
      </c>
      <c r="W164">
        <f t="shared" si="65"/>
        <v>4.3</v>
      </c>
      <c r="X164">
        <f t="shared" si="66"/>
        <v>4.05</v>
      </c>
      <c r="Y164">
        <f t="shared" si="67"/>
        <v>3.56</v>
      </c>
      <c r="Z164">
        <f t="shared" si="68"/>
        <v>3.65</v>
      </c>
      <c r="AA164">
        <f t="shared" ref="AA164:AA166" si="80">Q164/$Q$11*100</f>
        <v>103.85564466378779</v>
      </c>
      <c r="AB164">
        <f t="shared" ref="AB164:AB166" si="81">R164/$R$11*100</f>
        <v>102.17391304347827</v>
      </c>
      <c r="AC164">
        <f t="shared" ref="AC164:AC166" si="82">S164/$S$11*100</f>
        <v>76.345177664974614</v>
      </c>
      <c r="AD164">
        <f t="shared" ref="AD164:AD166" si="83">T164/$T$11*100</f>
        <v>111.80124223602483</v>
      </c>
      <c r="AE164">
        <f t="shared" ref="AE164:AE166" si="84">U164/$U$11*100</f>
        <v>104.46392985253088</v>
      </c>
      <c r="AF164">
        <v>154</v>
      </c>
    </row>
    <row r="165" spans="1:32">
      <c r="B165" t="s">
        <v>482</v>
      </c>
      <c r="C165">
        <v>3.79</v>
      </c>
      <c r="D165">
        <v>5967</v>
      </c>
      <c r="E165">
        <v>4.6100000000000003</v>
      </c>
      <c r="F165">
        <v>824</v>
      </c>
      <c r="G165">
        <v>4.0199999999999996</v>
      </c>
      <c r="H165">
        <v>601</v>
      </c>
      <c r="I165">
        <v>3.59</v>
      </c>
      <c r="J165">
        <v>2141</v>
      </c>
      <c r="K165">
        <v>3.62</v>
      </c>
      <c r="L165">
        <v>2401</v>
      </c>
      <c r="M165">
        <v>17</v>
      </c>
      <c r="P165" t="s">
        <v>482</v>
      </c>
      <c r="Q165">
        <f t="shared" si="60"/>
        <v>5967</v>
      </c>
      <c r="R165">
        <f t="shared" si="74"/>
        <v>601</v>
      </c>
      <c r="S165">
        <f t="shared" si="61"/>
        <v>601</v>
      </c>
      <c r="T165">
        <f t="shared" si="62"/>
        <v>2141</v>
      </c>
      <c r="U165">
        <f t="shared" si="63"/>
        <v>2401</v>
      </c>
      <c r="V165">
        <f t="shared" si="64"/>
        <v>3.79</v>
      </c>
      <c r="W165">
        <f t="shared" si="65"/>
        <v>4.6100000000000003</v>
      </c>
      <c r="X165">
        <f t="shared" si="66"/>
        <v>4.0199999999999996</v>
      </c>
      <c r="Y165">
        <f t="shared" si="67"/>
        <v>3.59</v>
      </c>
      <c r="Z165">
        <f t="shared" si="68"/>
        <v>3.62</v>
      </c>
      <c r="AA165">
        <f t="shared" si="80"/>
        <v>92.026526835286859</v>
      </c>
      <c r="AB165">
        <f t="shared" si="81"/>
        <v>81.657608695652172</v>
      </c>
      <c r="AC165">
        <f t="shared" si="82"/>
        <v>61.015228426395943</v>
      </c>
      <c r="AD165">
        <f t="shared" si="83"/>
        <v>94.98669032830523</v>
      </c>
      <c r="AE165">
        <f t="shared" si="84"/>
        <v>95.695496213630932</v>
      </c>
      <c r="AF165">
        <v>155</v>
      </c>
    </row>
    <row r="166" spans="1:32">
      <c r="B166" t="s">
        <v>83</v>
      </c>
      <c r="C166">
        <v>3.82</v>
      </c>
      <c r="D166">
        <v>5821</v>
      </c>
      <c r="E166">
        <v>4.68</v>
      </c>
      <c r="F166">
        <v>789</v>
      </c>
      <c r="G166">
        <v>4.1399999999999997</v>
      </c>
      <c r="H166">
        <v>629</v>
      </c>
      <c r="I166">
        <v>3.59</v>
      </c>
      <c r="J166">
        <v>2225</v>
      </c>
      <c r="K166">
        <v>3.66</v>
      </c>
      <c r="L166">
        <v>2178</v>
      </c>
      <c r="M166">
        <v>16</v>
      </c>
      <c r="P166" t="s">
        <v>83</v>
      </c>
      <c r="Q166">
        <f t="shared" si="60"/>
        <v>5821</v>
      </c>
      <c r="R166">
        <f t="shared" si="74"/>
        <v>629</v>
      </c>
      <c r="S166">
        <f t="shared" si="61"/>
        <v>629</v>
      </c>
      <c r="T166">
        <f t="shared" si="62"/>
        <v>2225</v>
      </c>
      <c r="U166">
        <f t="shared" si="63"/>
        <v>2178</v>
      </c>
      <c r="V166">
        <f t="shared" si="64"/>
        <v>3.82</v>
      </c>
      <c r="W166">
        <f t="shared" si="65"/>
        <v>4.68</v>
      </c>
      <c r="X166">
        <f t="shared" si="66"/>
        <v>4.1399999999999997</v>
      </c>
      <c r="Y166">
        <f t="shared" si="67"/>
        <v>3.59</v>
      </c>
      <c r="Z166">
        <f t="shared" si="68"/>
        <v>3.66</v>
      </c>
      <c r="AA166">
        <f t="shared" si="80"/>
        <v>89.77483035163479</v>
      </c>
      <c r="AB166">
        <f t="shared" si="81"/>
        <v>85.46195652173914</v>
      </c>
      <c r="AC166">
        <f t="shared" si="82"/>
        <v>63.857868020304565</v>
      </c>
      <c r="AD166">
        <f t="shared" si="83"/>
        <v>98.713398402839388</v>
      </c>
      <c r="AE166">
        <f t="shared" si="84"/>
        <v>86.807493025109608</v>
      </c>
      <c r="AF166">
        <v>156</v>
      </c>
    </row>
    <row r="167" spans="1:32">
      <c r="B167" t="s">
        <v>481</v>
      </c>
      <c r="C167">
        <v>3.85</v>
      </c>
      <c r="D167">
        <v>6185</v>
      </c>
      <c r="E167">
        <v>4.8099999999999996</v>
      </c>
      <c r="F167">
        <v>836</v>
      </c>
      <c r="G167">
        <v>4.13</v>
      </c>
      <c r="H167">
        <v>648</v>
      </c>
      <c r="I167">
        <v>3.61</v>
      </c>
      <c r="J167">
        <v>2314</v>
      </c>
      <c r="K167">
        <v>3.67</v>
      </c>
      <c r="L167">
        <v>2387</v>
      </c>
      <c r="M167">
        <v>15</v>
      </c>
      <c r="N167" s="18">
        <f>SUM(J165:J167)</f>
        <v>6680</v>
      </c>
      <c r="P167" t="s">
        <v>481</v>
      </c>
      <c r="Q167">
        <f t="shared" si="60"/>
        <v>6185</v>
      </c>
      <c r="R167">
        <f t="shared" si="74"/>
        <v>648</v>
      </c>
      <c r="S167">
        <f t="shared" si="61"/>
        <v>648</v>
      </c>
      <c r="T167">
        <f t="shared" si="62"/>
        <v>2314</v>
      </c>
      <c r="U167">
        <f t="shared" si="63"/>
        <v>2387</v>
      </c>
      <c r="V167">
        <f t="shared" si="64"/>
        <v>3.85</v>
      </c>
      <c r="W167">
        <f t="shared" si="65"/>
        <v>4.8099999999999996</v>
      </c>
      <c r="X167">
        <f t="shared" si="66"/>
        <v>4.13</v>
      </c>
      <c r="Y167">
        <f t="shared" si="67"/>
        <v>3.61</v>
      </c>
      <c r="Z167">
        <f t="shared" si="68"/>
        <v>3.67</v>
      </c>
      <c r="AA167">
        <f t="shared" ref="AA167:AA169" si="85">Q167/$Q$11*100</f>
        <v>95.388648982109814</v>
      </c>
      <c r="AB167">
        <f t="shared" ref="AB167:AB169" si="86">R167/$R$11*100</f>
        <v>88.043478260869563</v>
      </c>
      <c r="AC167">
        <f t="shared" ref="AC167:AC169" si="87">S167/$S$11*100</f>
        <v>65.786802030456855</v>
      </c>
      <c r="AD167">
        <f t="shared" ref="AD167:AD169" si="88">T167/$T$11*100</f>
        <v>102.66193433895296</v>
      </c>
      <c r="AE167">
        <f t="shared" ref="AE167:AE169" si="89">U167/$U$11*100</f>
        <v>95.13750498206457</v>
      </c>
      <c r="AF167">
        <v>157</v>
      </c>
    </row>
    <row r="168" spans="1:32">
      <c r="B168" t="s">
        <v>480</v>
      </c>
      <c r="C168">
        <v>3.88</v>
      </c>
      <c r="D168">
        <v>6592</v>
      </c>
      <c r="E168">
        <v>5.08</v>
      </c>
      <c r="F168">
        <v>729</v>
      </c>
      <c r="G168">
        <v>4.2</v>
      </c>
      <c r="H168">
        <v>661</v>
      </c>
      <c r="I168">
        <v>3.63</v>
      </c>
      <c r="J168">
        <v>2384</v>
      </c>
      <c r="K168">
        <v>3.72</v>
      </c>
      <c r="L168">
        <v>2818</v>
      </c>
      <c r="M168">
        <v>14</v>
      </c>
      <c r="P168" t="s">
        <v>480</v>
      </c>
      <c r="Q168">
        <f t="shared" si="60"/>
        <v>6592</v>
      </c>
      <c r="R168">
        <f t="shared" si="74"/>
        <v>661</v>
      </c>
      <c r="S168">
        <f t="shared" si="61"/>
        <v>661</v>
      </c>
      <c r="T168">
        <f t="shared" si="62"/>
        <v>2384</v>
      </c>
      <c r="U168">
        <f t="shared" si="63"/>
        <v>2818</v>
      </c>
      <c r="V168">
        <f t="shared" si="64"/>
        <v>3.88</v>
      </c>
      <c r="W168">
        <f t="shared" si="65"/>
        <v>5.08</v>
      </c>
      <c r="X168">
        <f t="shared" si="66"/>
        <v>4.2</v>
      </c>
      <c r="Y168">
        <f t="shared" si="67"/>
        <v>3.63</v>
      </c>
      <c r="Z168">
        <f t="shared" si="68"/>
        <v>3.72</v>
      </c>
      <c r="AA168">
        <f t="shared" si="85"/>
        <v>101.66563849475632</v>
      </c>
      <c r="AB168">
        <f t="shared" si="86"/>
        <v>89.809782608695656</v>
      </c>
      <c r="AC168">
        <f t="shared" si="87"/>
        <v>67.106598984771566</v>
      </c>
      <c r="AD168">
        <f t="shared" si="88"/>
        <v>105.76752440106478</v>
      </c>
      <c r="AE168">
        <f t="shared" si="89"/>
        <v>112.3156636110004</v>
      </c>
      <c r="AF168">
        <v>158</v>
      </c>
    </row>
    <row r="169" spans="1:32">
      <c r="B169" t="s">
        <v>479</v>
      </c>
      <c r="C169">
        <v>3.96</v>
      </c>
      <c r="D169">
        <v>6467</v>
      </c>
      <c r="E169">
        <v>5.0999999999999996</v>
      </c>
      <c r="F169">
        <v>767</v>
      </c>
      <c r="G169">
        <v>4.29</v>
      </c>
      <c r="H169">
        <v>637</v>
      </c>
      <c r="I169">
        <v>3.73</v>
      </c>
      <c r="J169">
        <v>2399</v>
      </c>
      <c r="K169">
        <v>3.75</v>
      </c>
      <c r="L169">
        <v>2664</v>
      </c>
      <c r="M169">
        <v>13</v>
      </c>
      <c r="P169" t="s">
        <v>479</v>
      </c>
      <c r="Q169">
        <f t="shared" si="60"/>
        <v>6467</v>
      </c>
      <c r="R169">
        <f t="shared" si="74"/>
        <v>637</v>
      </c>
      <c r="S169">
        <f t="shared" si="61"/>
        <v>637</v>
      </c>
      <c r="T169">
        <f t="shared" si="62"/>
        <v>2399</v>
      </c>
      <c r="U169">
        <f t="shared" si="63"/>
        <v>2664</v>
      </c>
      <c r="V169">
        <f t="shared" si="64"/>
        <v>3.96</v>
      </c>
      <c r="W169">
        <f t="shared" si="65"/>
        <v>5.0999999999999996</v>
      </c>
      <c r="X169">
        <f t="shared" si="66"/>
        <v>4.29</v>
      </c>
      <c r="Y169">
        <f t="shared" si="67"/>
        <v>3.73</v>
      </c>
      <c r="Z169">
        <f t="shared" si="68"/>
        <v>3.75</v>
      </c>
      <c r="AA169">
        <f t="shared" si="85"/>
        <v>99.73781616286243</v>
      </c>
      <c r="AB169">
        <f t="shared" si="86"/>
        <v>86.548913043478265</v>
      </c>
      <c r="AC169">
        <f t="shared" si="87"/>
        <v>64.670050761421322</v>
      </c>
      <c r="AD169">
        <f t="shared" si="88"/>
        <v>106.43300798580302</v>
      </c>
      <c r="AE169">
        <f t="shared" si="89"/>
        <v>106.17776006377042</v>
      </c>
      <c r="AF169">
        <v>159</v>
      </c>
    </row>
    <row r="170" spans="1:32">
      <c r="B170" t="s">
        <v>478</v>
      </c>
      <c r="C170">
        <v>3.93</v>
      </c>
      <c r="D170">
        <v>5704</v>
      </c>
      <c r="E170">
        <v>5.36</v>
      </c>
      <c r="F170">
        <v>540</v>
      </c>
      <c r="G170">
        <v>4.32</v>
      </c>
      <c r="H170">
        <v>551</v>
      </c>
      <c r="I170">
        <v>3.78</v>
      </c>
      <c r="J170">
        <v>2092</v>
      </c>
      <c r="K170">
        <v>3.65</v>
      </c>
      <c r="L170">
        <v>2521</v>
      </c>
      <c r="M170">
        <v>12</v>
      </c>
      <c r="N170" s="18">
        <f>SUM(J168:J170)</f>
        <v>6875</v>
      </c>
      <c r="P170" t="s">
        <v>478</v>
      </c>
      <c r="Q170">
        <f t="shared" ref="Q170:Q184" si="90">D170</f>
        <v>5704</v>
      </c>
      <c r="R170">
        <f t="shared" ref="R170:R184" si="91">H170</f>
        <v>551</v>
      </c>
      <c r="S170">
        <f t="shared" ref="S170:S184" si="92">H170</f>
        <v>551</v>
      </c>
      <c r="T170">
        <f t="shared" ref="T170:T184" si="93">J170</f>
        <v>2092</v>
      </c>
      <c r="U170">
        <f t="shared" ref="U170:U184" si="94">L170</f>
        <v>2521</v>
      </c>
      <c r="V170">
        <f t="shared" ref="V170:V184" si="95">C170</f>
        <v>3.93</v>
      </c>
      <c r="W170">
        <f t="shared" ref="W170:W184" si="96">E170</f>
        <v>5.36</v>
      </c>
      <c r="X170">
        <f t="shared" ref="X170:X184" si="97">G170</f>
        <v>4.32</v>
      </c>
      <c r="Y170">
        <f t="shared" ref="Y170:Y184" si="98">I170</f>
        <v>3.78</v>
      </c>
      <c r="Z170">
        <f t="shared" ref="Z170:Z184" si="99">K170</f>
        <v>3.65</v>
      </c>
      <c r="AA170">
        <f t="shared" ref="AA170:AA184" si="100">Q170/$Q$11*100</f>
        <v>87.970388648982109</v>
      </c>
      <c r="AB170">
        <f t="shared" ref="AB170:AB184" si="101">R170/$R$11*100</f>
        <v>74.864130434782609</v>
      </c>
      <c r="AC170">
        <f t="shared" ref="AC170:AC184" si="102">S170/$S$11*100</f>
        <v>55.939086294416242</v>
      </c>
      <c r="AD170">
        <f t="shared" ref="AD170:AD184" si="103">T170/$T$11*100</f>
        <v>92.812777284826979</v>
      </c>
      <c r="AE170">
        <f t="shared" ref="AE170:AE184" si="104">U170/$U$11*100</f>
        <v>100.47827819848546</v>
      </c>
      <c r="AF170">
        <v>160</v>
      </c>
    </row>
    <row r="171" spans="1:32">
      <c r="B171" t="s">
        <v>477</v>
      </c>
      <c r="C171">
        <v>4.01</v>
      </c>
      <c r="D171">
        <v>6207</v>
      </c>
      <c r="E171">
        <v>5.44</v>
      </c>
      <c r="F171">
        <v>769</v>
      </c>
      <c r="G171">
        <v>4.38</v>
      </c>
      <c r="H171">
        <v>587</v>
      </c>
      <c r="I171">
        <v>3.73</v>
      </c>
      <c r="J171">
        <v>2335</v>
      </c>
      <c r="K171">
        <v>3.76</v>
      </c>
      <c r="L171">
        <v>2516</v>
      </c>
      <c r="M171">
        <v>11</v>
      </c>
      <c r="P171" t="s">
        <v>477</v>
      </c>
      <c r="Q171">
        <f t="shared" si="90"/>
        <v>6207</v>
      </c>
      <c r="R171">
        <f t="shared" si="91"/>
        <v>587</v>
      </c>
      <c r="S171">
        <f t="shared" si="92"/>
        <v>587</v>
      </c>
      <c r="T171">
        <f t="shared" si="93"/>
        <v>2335</v>
      </c>
      <c r="U171">
        <f t="shared" si="94"/>
        <v>2516</v>
      </c>
      <c r="V171">
        <f t="shared" si="95"/>
        <v>4.01</v>
      </c>
      <c r="W171">
        <f t="shared" si="96"/>
        <v>5.44</v>
      </c>
      <c r="X171">
        <f t="shared" si="97"/>
        <v>4.38</v>
      </c>
      <c r="Y171">
        <f t="shared" si="98"/>
        <v>3.73</v>
      </c>
      <c r="Z171">
        <f t="shared" si="99"/>
        <v>3.76</v>
      </c>
      <c r="AA171">
        <f t="shared" si="100"/>
        <v>95.727945712523137</v>
      </c>
      <c r="AB171">
        <f t="shared" si="101"/>
        <v>79.755434782608688</v>
      </c>
      <c r="AC171">
        <f t="shared" si="102"/>
        <v>59.593908629441628</v>
      </c>
      <c r="AD171">
        <f t="shared" si="103"/>
        <v>103.59361135758651</v>
      </c>
      <c r="AE171">
        <f t="shared" si="104"/>
        <v>100.27899561578317</v>
      </c>
      <c r="AF171">
        <v>161</v>
      </c>
    </row>
    <row r="172" spans="1:32">
      <c r="B172" t="s">
        <v>476</v>
      </c>
      <c r="C172">
        <v>4.0199999999999996</v>
      </c>
      <c r="D172">
        <v>6174</v>
      </c>
      <c r="E172">
        <v>5.5</v>
      </c>
      <c r="F172">
        <v>669</v>
      </c>
      <c r="G172">
        <v>4.45</v>
      </c>
      <c r="H172">
        <v>728</v>
      </c>
      <c r="I172">
        <v>3.8</v>
      </c>
      <c r="J172">
        <v>2170</v>
      </c>
      <c r="K172">
        <v>3.7</v>
      </c>
      <c r="L172">
        <v>2607</v>
      </c>
      <c r="M172">
        <v>10</v>
      </c>
      <c r="P172" t="s">
        <v>476</v>
      </c>
      <c r="Q172">
        <f t="shared" si="90"/>
        <v>6174</v>
      </c>
      <c r="R172">
        <f t="shared" si="91"/>
        <v>728</v>
      </c>
      <c r="S172">
        <f t="shared" si="92"/>
        <v>728</v>
      </c>
      <c r="T172">
        <f t="shared" si="93"/>
        <v>2170</v>
      </c>
      <c r="U172">
        <f t="shared" si="94"/>
        <v>2607</v>
      </c>
      <c r="V172">
        <f t="shared" si="95"/>
        <v>4.0199999999999996</v>
      </c>
      <c r="W172">
        <f t="shared" si="96"/>
        <v>5.5</v>
      </c>
      <c r="X172">
        <f t="shared" si="97"/>
        <v>4.45</v>
      </c>
      <c r="Y172">
        <f t="shared" si="98"/>
        <v>3.8</v>
      </c>
      <c r="Z172">
        <f t="shared" si="99"/>
        <v>3.7</v>
      </c>
      <c r="AA172">
        <f t="shared" si="100"/>
        <v>95.219000616903145</v>
      </c>
      <c r="AB172">
        <f t="shared" si="101"/>
        <v>98.91304347826086</v>
      </c>
      <c r="AC172">
        <f t="shared" si="102"/>
        <v>73.908629441624356</v>
      </c>
      <c r="AD172">
        <f t="shared" si="103"/>
        <v>96.273291925465841</v>
      </c>
      <c r="AE172">
        <f t="shared" si="104"/>
        <v>103.90593862096453</v>
      </c>
      <c r="AF172">
        <v>162</v>
      </c>
    </row>
    <row r="173" spans="1:32">
      <c r="B173" t="s">
        <v>486</v>
      </c>
      <c r="C173">
        <v>3.86</v>
      </c>
      <c r="D173">
        <v>5588</v>
      </c>
      <c r="E173">
        <v>5.39</v>
      </c>
      <c r="F173">
        <v>612</v>
      </c>
      <c r="G173">
        <v>4.29</v>
      </c>
      <c r="H173">
        <v>609</v>
      </c>
      <c r="I173">
        <v>3.73</v>
      </c>
      <c r="J173">
        <v>1935</v>
      </c>
      <c r="K173">
        <v>3.47</v>
      </c>
      <c r="L173">
        <v>2432</v>
      </c>
      <c r="M173">
        <v>9</v>
      </c>
      <c r="N173" s="18">
        <f>SUM(J171:J173)</f>
        <v>6440</v>
      </c>
      <c r="P173" t="s">
        <v>486</v>
      </c>
      <c r="Q173">
        <f t="shared" si="90"/>
        <v>5588</v>
      </c>
      <c r="R173">
        <f t="shared" si="91"/>
        <v>609</v>
      </c>
      <c r="S173">
        <f t="shared" si="92"/>
        <v>609</v>
      </c>
      <c r="T173">
        <f t="shared" si="93"/>
        <v>1935</v>
      </c>
      <c r="U173">
        <f t="shared" si="94"/>
        <v>2432</v>
      </c>
      <c r="V173">
        <f t="shared" si="95"/>
        <v>3.86</v>
      </c>
      <c r="W173">
        <f t="shared" si="96"/>
        <v>5.39</v>
      </c>
      <c r="X173">
        <f t="shared" si="97"/>
        <v>4.29</v>
      </c>
      <c r="Y173">
        <f t="shared" si="98"/>
        <v>3.73</v>
      </c>
      <c r="Z173">
        <f t="shared" si="99"/>
        <v>3.47</v>
      </c>
      <c r="AA173">
        <f t="shared" si="100"/>
        <v>86.181369524984575</v>
      </c>
      <c r="AB173">
        <f t="shared" si="101"/>
        <v>82.744565217391312</v>
      </c>
      <c r="AC173">
        <f t="shared" si="102"/>
        <v>61.827411167512693</v>
      </c>
      <c r="AD173">
        <f t="shared" si="103"/>
        <v>85.84738243123337</v>
      </c>
      <c r="AE173">
        <f t="shared" si="104"/>
        <v>96.931048226385016</v>
      </c>
      <c r="AF173">
        <v>163</v>
      </c>
    </row>
    <row r="174" spans="1:32">
      <c r="A174">
        <v>2024</v>
      </c>
      <c r="B174" t="s">
        <v>485</v>
      </c>
      <c r="C174">
        <v>3.69</v>
      </c>
      <c r="D174">
        <v>7051</v>
      </c>
      <c r="E174">
        <v>5.34</v>
      </c>
      <c r="F174">
        <v>706</v>
      </c>
      <c r="G174">
        <v>3.96</v>
      </c>
      <c r="H174">
        <v>746</v>
      </c>
      <c r="I174">
        <v>3.44</v>
      </c>
      <c r="J174">
        <v>2461</v>
      </c>
      <c r="K174">
        <v>3.45</v>
      </c>
      <c r="L174">
        <v>3138</v>
      </c>
      <c r="M174">
        <v>8</v>
      </c>
      <c r="O174">
        <v>2024</v>
      </c>
      <c r="P174" t="s">
        <v>485</v>
      </c>
      <c r="Q174">
        <f t="shared" si="90"/>
        <v>7051</v>
      </c>
      <c r="R174">
        <f t="shared" si="91"/>
        <v>746</v>
      </c>
      <c r="S174">
        <f t="shared" si="92"/>
        <v>746</v>
      </c>
      <c r="T174">
        <f t="shared" si="93"/>
        <v>2461</v>
      </c>
      <c r="U174">
        <f t="shared" si="94"/>
        <v>3138</v>
      </c>
      <c r="V174">
        <f t="shared" si="95"/>
        <v>3.69</v>
      </c>
      <c r="W174">
        <f t="shared" si="96"/>
        <v>5.34</v>
      </c>
      <c r="X174">
        <f t="shared" si="97"/>
        <v>3.96</v>
      </c>
      <c r="Y174">
        <f t="shared" si="98"/>
        <v>3.44</v>
      </c>
      <c r="Z174">
        <f t="shared" si="99"/>
        <v>3.45</v>
      </c>
      <c r="AA174">
        <f t="shared" si="100"/>
        <v>108.7446020974707</v>
      </c>
      <c r="AB174">
        <f t="shared" si="101"/>
        <v>101.35869565217391</v>
      </c>
      <c r="AC174">
        <f t="shared" si="102"/>
        <v>75.736040609137063</v>
      </c>
      <c r="AD174">
        <f t="shared" si="103"/>
        <v>109.18367346938776</v>
      </c>
      <c r="AE174">
        <f t="shared" si="104"/>
        <v>125.06974890394579</v>
      </c>
      <c r="AF174">
        <v>164</v>
      </c>
    </row>
    <row r="175" spans="1:32">
      <c r="B175" t="s">
        <v>484</v>
      </c>
      <c r="C175">
        <v>3.7</v>
      </c>
      <c r="D175">
        <v>6827</v>
      </c>
      <c r="E175">
        <v>5.33</v>
      </c>
      <c r="F175">
        <v>717</v>
      </c>
      <c r="G175">
        <v>3.82</v>
      </c>
      <c r="H175">
        <v>764</v>
      </c>
      <c r="I175">
        <v>3.43</v>
      </c>
      <c r="J175">
        <v>2314</v>
      </c>
      <c r="K175">
        <v>3.5</v>
      </c>
      <c r="L175">
        <v>3032</v>
      </c>
      <c r="M175">
        <v>7</v>
      </c>
      <c r="P175" t="s">
        <v>484</v>
      </c>
      <c r="Q175">
        <f t="shared" si="90"/>
        <v>6827</v>
      </c>
      <c r="R175">
        <f t="shared" si="91"/>
        <v>764</v>
      </c>
      <c r="S175">
        <f t="shared" si="92"/>
        <v>764</v>
      </c>
      <c r="T175">
        <f t="shared" si="93"/>
        <v>2314</v>
      </c>
      <c r="U175">
        <f t="shared" si="94"/>
        <v>3032</v>
      </c>
      <c r="V175">
        <f t="shared" si="95"/>
        <v>3.7</v>
      </c>
      <c r="W175">
        <f t="shared" si="96"/>
        <v>5.33</v>
      </c>
      <c r="X175">
        <f t="shared" si="97"/>
        <v>3.82</v>
      </c>
      <c r="Y175">
        <f t="shared" si="98"/>
        <v>3.43</v>
      </c>
      <c r="Z175">
        <f t="shared" si="99"/>
        <v>3.5</v>
      </c>
      <c r="AA175">
        <f t="shared" si="100"/>
        <v>105.28994447871685</v>
      </c>
      <c r="AB175">
        <f t="shared" si="101"/>
        <v>103.80434782608697</v>
      </c>
      <c r="AC175">
        <f t="shared" si="102"/>
        <v>77.563451776649757</v>
      </c>
      <c r="AD175">
        <f t="shared" si="103"/>
        <v>102.66193433895296</v>
      </c>
      <c r="AE175">
        <f t="shared" si="104"/>
        <v>120.84495815065763</v>
      </c>
      <c r="AF175">
        <v>165</v>
      </c>
    </row>
    <row r="176" spans="1:32">
      <c r="B176" t="s">
        <v>483</v>
      </c>
      <c r="C176">
        <v>3.66</v>
      </c>
      <c r="D176">
        <v>7324</v>
      </c>
      <c r="E176">
        <v>5</v>
      </c>
      <c r="F176">
        <v>737</v>
      </c>
      <c r="G176">
        <v>3.91</v>
      </c>
      <c r="H176">
        <v>762</v>
      </c>
      <c r="I176">
        <v>3.43</v>
      </c>
      <c r="J176">
        <v>2491</v>
      </c>
      <c r="K176">
        <v>3.49</v>
      </c>
      <c r="L176">
        <v>3334</v>
      </c>
      <c r="M176">
        <v>6</v>
      </c>
      <c r="N176" s="18">
        <f>SUM(J174:J176)</f>
        <v>7266</v>
      </c>
      <c r="P176" t="s">
        <v>483</v>
      </c>
      <c r="Q176">
        <f t="shared" si="90"/>
        <v>7324</v>
      </c>
      <c r="R176">
        <f t="shared" si="91"/>
        <v>762</v>
      </c>
      <c r="S176">
        <f t="shared" si="92"/>
        <v>762</v>
      </c>
      <c r="T176">
        <f t="shared" si="93"/>
        <v>2491</v>
      </c>
      <c r="U176">
        <f t="shared" si="94"/>
        <v>3334</v>
      </c>
      <c r="V176">
        <f t="shared" si="95"/>
        <v>3.66</v>
      </c>
      <c r="W176">
        <f t="shared" si="96"/>
        <v>5</v>
      </c>
      <c r="X176">
        <f t="shared" si="97"/>
        <v>3.91</v>
      </c>
      <c r="Y176">
        <f t="shared" si="98"/>
        <v>3.43</v>
      </c>
      <c r="Z176">
        <f t="shared" si="99"/>
        <v>3.49</v>
      </c>
      <c r="AA176">
        <f t="shared" si="100"/>
        <v>112.95496607032696</v>
      </c>
      <c r="AB176">
        <f t="shared" si="101"/>
        <v>103.53260869565217</v>
      </c>
      <c r="AC176">
        <f t="shared" si="102"/>
        <v>77.360406091370564</v>
      </c>
      <c r="AD176">
        <f t="shared" si="103"/>
        <v>110.51464063886425</v>
      </c>
      <c r="AE176">
        <f t="shared" si="104"/>
        <v>132.88162614587483</v>
      </c>
      <c r="AF176">
        <v>166</v>
      </c>
    </row>
    <row r="177" spans="2:32">
      <c r="B177" t="s">
        <v>482</v>
      </c>
      <c r="C177">
        <v>3.74</v>
      </c>
      <c r="D177">
        <v>7898</v>
      </c>
      <c r="E177">
        <v>5.48</v>
      </c>
      <c r="F177">
        <v>783</v>
      </c>
      <c r="G177">
        <v>3.88</v>
      </c>
      <c r="H177">
        <v>853</v>
      </c>
      <c r="I177">
        <v>3.48</v>
      </c>
      <c r="J177">
        <v>2770</v>
      </c>
      <c r="K177">
        <v>3.53</v>
      </c>
      <c r="L177">
        <v>3492</v>
      </c>
      <c r="M177">
        <v>5</v>
      </c>
      <c r="P177" t="s">
        <v>482</v>
      </c>
      <c r="Q177">
        <f t="shared" si="90"/>
        <v>7898</v>
      </c>
      <c r="R177">
        <f t="shared" si="91"/>
        <v>853</v>
      </c>
      <c r="S177">
        <f t="shared" si="92"/>
        <v>853</v>
      </c>
      <c r="T177">
        <f t="shared" si="93"/>
        <v>2770</v>
      </c>
      <c r="U177">
        <f t="shared" si="94"/>
        <v>3492</v>
      </c>
      <c r="V177">
        <f t="shared" si="95"/>
        <v>3.74</v>
      </c>
      <c r="W177">
        <f t="shared" si="96"/>
        <v>5.48</v>
      </c>
      <c r="X177">
        <f t="shared" si="97"/>
        <v>3.88</v>
      </c>
      <c r="Y177">
        <f t="shared" si="98"/>
        <v>3.48</v>
      </c>
      <c r="Z177">
        <f t="shared" si="99"/>
        <v>3.53</v>
      </c>
      <c r="AA177">
        <f t="shared" si="100"/>
        <v>121.80752621838371</v>
      </c>
      <c r="AB177">
        <f t="shared" si="101"/>
        <v>115.8967391304348</v>
      </c>
      <c r="AC177">
        <f t="shared" si="102"/>
        <v>86.598984771573612</v>
      </c>
      <c r="AD177">
        <f t="shared" si="103"/>
        <v>122.89263531499557</v>
      </c>
      <c r="AE177">
        <f t="shared" si="104"/>
        <v>139.17895575926664</v>
      </c>
      <c r="AF177">
        <v>167</v>
      </c>
    </row>
    <row r="178" spans="2:32">
      <c r="B178" t="s">
        <v>83</v>
      </c>
      <c r="C178">
        <v>3.77</v>
      </c>
      <c r="D178">
        <v>6873</v>
      </c>
      <c r="E178">
        <v>5.35</v>
      </c>
      <c r="F178">
        <v>740</v>
      </c>
      <c r="G178">
        <v>3.97</v>
      </c>
      <c r="H178">
        <v>677</v>
      </c>
      <c r="I178">
        <v>3.48</v>
      </c>
      <c r="J178">
        <v>2483</v>
      </c>
      <c r="K178">
        <v>3.57</v>
      </c>
      <c r="L178">
        <v>2973</v>
      </c>
      <c r="M178">
        <v>4</v>
      </c>
      <c r="P178" t="s">
        <v>83</v>
      </c>
      <c r="Q178">
        <f t="shared" si="90"/>
        <v>6873</v>
      </c>
      <c r="R178">
        <f t="shared" si="91"/>
        <v>677</v>
      </c>
      <c r="S178">
        <f t="shared" si="92"/>
        <v>677</v>
      </c>
      <c r="T178">
        <f t="shared" si="93"/>
        <v>2483</v>
      </c>
      <c r="U178">
        <f t="shared" si="94"/>
        <v>2973</v>
      </c>
      <c r="V178">
        <f t="shared" si="95"/>
        <v>3.77</v>
      </c>
      <c r="W178">
        <f t="shared" si="96"/>
        <v>5.35</v>
      </c>
      <c r="X178">
        <f t="shared" si="97"/>
        <v>3.97</v>
      </c>
      <c r="Y178">
        <f t="shared" si="98"/>
        <v>3.48</v>
      </c>
      <c r="Z178">
        <f t="shared" si="99"/>
        <v>3.57</v>
      </c>
      <c r="AA178">
        <f t="shared" si="100"/>
        <v>105.99938309685379</v>
      </c>
      <c r="AB178">
        <f t="shared" si="101"/>
        <v>91.983695652173907</v>
      </c>
      <c r="AC178">
        <f t="shared" si="102"/>
        <v>68.73096446700508</v>
      </c>
      <c r="AD178">
        <f t="shared" si="103"/>
        <v>110.15971606033719</v>
      </c>
      <c r="AE178">
        <f t="shared" si="104"/>
        <v>118.49342367477082</v>
      </c>
      <c r="AF178">
        <v>168</v>
      </c>
    </row>
    <row r="179" spans="2:32">
      <c r="B179" t="s">
        <v>481</v>
      </c>
      <c r="C179">
        <v>3.78</v>
      </c>
      <c r="D179">
        <v>7745</v>
      </c>
      <c r="E179">
        <v>5.43</v>
      </c>
      <c r="F179">
        <v>844</v>
      </c>
      <c r="G179">
        <v>4.03</v>
      </c>
      <c r="H179">
        <v>682</v>
      </c>
      <c r="I179">
        <v>3.54</v>
      </c>
      <c r="J179">
        <v>2777</v>
      </c>
      <c r="K179">
        <v>3.52</v>
      </c>
      <c r="L179">
        <v>3442</v>
      </c>
      <c r="M179">
        <v>3</v>
      </c>
      <c r="N179" s="18">
        <f>SUM(J177:J179)</f>
        <v>8030</v>
      </c>
      <c r="P179" t="s">
        <v>481</v>
      </c>
      <c r="Q179">
        <f t="shared" si="90"/>
        <v>7745</v>
      </c>
      <c r="R179">
        <f t="shared" si="91"/>
        <v>682</v>
      </c>
      <c r="S179">
        <f t="shared" si="92"/>
        <v>682</v>
      </c>
      <c r="T179">
        <f t="shared" si="93"/>
        <v>2777</v>
      </c>
      <c r="U179">
        <f t="shared" si="94"/>
        <v>3442</v>
      </c>
      <c r="V179">
        <f t="shared" si="95"/>
        <v>3.78</v>
      </c>
      <c r="W179">
        <f t="shared" si="96"/>
        <v>5.43</v>
      </c>
      <c r="X179">
        <f t="shared" si="97"/>
        <v>4.03</v>
      </c>
      <c r="Y179">
        <f t="shared" si="98"/>
        <v>3.54</v>
      </c>
      <c r="Z179">
        <f t="shared" si="99"/>
        <v>3.52</v>
      </c>
      <c r="AA179">
        <f t="shared" si="100"/>
        <v>119.4478716841456</v>
      </c>
      <c r="AB179">
        <f t="shared" si="101"/>
        <v>92.66304347826086</v>
      </c>
      <c r="AC179">
        <f t="shared" si="102"/>
        <v>69.238578680203048</v>
      </c>
      <c r="AD179">
        <f t="shared" si="103"/>
        <v>123.20319432120674</v>
      </c>
      <c r="AE179">
        <f t="shared" si="104"/>
        <v>137.18612993224392</v>
      </c>
      <c r="AF179">
        <v>169</v>
      </c>
    </row>
    <row r="180" spans="2:32">
      <c r="B180" t="s">
        <v>480</v>
      </c>
      <c r="C180">
        <v>3.77</v>
      </c>
      <c r="D180">
        <v>8861</v>
      </c>
      <c r="E180">
        <v>5.27</v>
      </c>
      <c r="F180">
        <v>877</v>
      </c>
      <c r="G180">
        <v>3.97</v>
      </c>
      <c r="H180">
        <v>808</v>
      </c>
      <c r="I180">
        <v>3.55</v>
      </c>
      <c r="J180">
        <v>3290</v>
      </c>
      <c r="K180">
        <v>3.59</v>
      </c>
      <c r="L180">
        <v>3886</v>
      </c>
      <c r="M180">
        <v>2</v>
      </c>
      <c r="P180" t="s">
        <v>480</v>
      </c>
      <c r="Q180">
        <f t="shared" si="90"/>
        <v>8861</v>
      </c>
      <c r="R180">
        <f t="shared" si="91"/>
        <v>808</v>
      </c>
      <c r="S180">
        <f t="shared" si="92"/>
        <v>808</v>
      </c>
      <c r="T180">
        <f t="shared" si="93"/>
        <v>3290</v>
      </c>
      <c r="U180">
        <f t="shared" si="94"/>
        <v>3886</v>
      </c>
      <c r="V180">
        <f t="shared" si="95"/>
        <v>3.77</v>
      </c>
      <c r="W180">
        <f t="shared" si="96"/>
        <v>5.27</v>
      </c>
      <c r="X180">
        <f t="shared" si="97"/>
        <v>3.97</v>
      </c>
      <c r="Y180">
        <f t="shared" si="98"/>
        <v>3.55</v>
      </c>
      <c r="Z180">
        <f t="shared" si="99"/>
        <v>3.59</v>
      </c>
      <c r="AA180">
        <f t="shared" si="100"/>
        <v>136.65946946329427</v>
      </c>
      <c r="AB180">
        <f t="shared" si="101"/>
        <v>109.78260869565217</v>
      </c>
      <c r="AC180">
        <f t="shared" si="102"/>
        <v>82.030456852791872</v>
      </c>
      <c r="AD180">
        <f t="shared" si="103"/>
        <v>145.96273291925465</v>
      </c>
      <c r="AE180">
        <f t="shared" si="104"/>
        <v>154.88242327620566</v>
      </c>
      <c r="AF180">
        <v>170</v>
      </c>
    </row>
    <row r="181" spans="2:32">
      <c r="B181" t="s">
        <v>479</v>
      </c>
      <c r="C181">
        <v>3.69</v>
      </c>
      <c r="D181">
        <v>7548</v>
      </c>
      <c r="E181">
        <v>5.29</v>
      </c>
      <c r="F181">
        <v>745</v>
      </c>
      <c r="G181">
        <v>3.85</v>
      </c>
      <c r="H181">
        <v>710</v>
      </c>
      <c r="I181">
        <v>3.51</v>
      </c>
      <c r="J181">
        <v>2614</v>
      </c>
      <c r="K181">
        <v>3.45</v>
      </c>
      <c r="L181">
        <v>3479</v>
      </c>
      <c r="M181">
        <v>1</v>
      </c>
      <c r="P181" t="s">
        <v>479</v>
      </c>
      <c r="Q181">
        <f t="shared" si="90"/>
        <v>7548</v>
      </c>
      <c r="R181">
        <f t="shared" si="91"/>
        <v>710</v>
      </c>
      <c r="S181">
        <f t="shared" si="92"/>
        <v>710</v>
      </c>
      <c r="T181">
        <f t="shared" si="93"/>
        <v>2614</v>
      </c>
      <c r="U181">
        <f t="shared" si="94"/>
        <v>3479</v>
      </c>
      <c r="V181">
        <f t="shared" si="95"/>
        <v>3.69</v>
      </c>
      <c r="W181">
        <f t="shared" si="96"/>
        <v>5.29</v>
      </c>
      <c r="X181">
        <f t="shared" si="97"/>
        <v>3.85</v>
      </c>
      <c r="Y181">
        <f t="shared" si="98"/>
        <v>3.51</v>
      </c>
      <c r="Z181">
        <f t="shared" si="99"/>
        <v>3.45</v>
      </c>
      <c r="AA181">
        <f t="shared" si="100"/>
        <v>116.4096236890808</v>
      </c>
      <c r="AB181">
        <f t="shared" si="101"/>
        <v>96.467391304347828</v>
      </c>
      <c r="AC181">
        <f t="shared" si="102"/>
        <v>72.081218274111677</v>
      </c>
      <c r="AD181">
        <f t="shared" si="103"/>
        <v>115.97160603371783</v>
      </c>
      <c r="AE181">
        <f t="shared" si="104"/>
        <v>138.66082104424072</v>
      </c>
      <c r="AF181">
        <v>171</v>
      </c>
    </row>
    <row r="182" spans="2:32">
      <c r="B182" t="s">
        <v>478</v>
      </c>
      <c r="C182">
        <v>3.57</v>
      </c>
      <c r="D182">
        <v>7608</v>
      </c>
      <c r="E182">
        <v>5.0999999999999996</v>
      </c>
      <c r="F182">
        <v>746</v>
      </c>
      <c r="G182">
        <v>3.7</v>
      </c>
      <c r="H182">
        <v>687</v>
      </c>
      <c r="I182">
        <v>3.38</v>
      </c>
      <c r="J182">
        <v>2689</v>
      </c>
      <c r="K182">
        <v>3.37</v>
      </c>
      <c r="L182">
        <v>3486</v>
      </c>
      <c r="N182" s="18">
        <f>SUM(J180:J182)</f>
        <v>8593</v>
      </c>
      <c r="P182" t="s">
        <v>478</v>
      </c>
      <c r="Q182">
        <f t="shared" si="90"/>
        <v>7608</v>
      </c>
      <c r="R182">
        <f t="shared" si="91"/>
        <v>687</v>
      </c>
      <c r="S182">
        <f t="shared" si="92"/>
        <v>687</v>
      </c>
      <c r="T182">
        <f t="shared" si="93"/>
        <v>2689</v>
      </c>
      <c r="U182">
        <f t="shared" si="94"/>
        <v>3486</v>
      </c>
      <c r="V182">
        <f t="shared" si="95"/>
        <v>3.57</v>
      </c>
      <c r="W182">
        <f t="shared" si="96"/>
        <v>5.0999999999999996</v>
      </c>
      <c r="X182">
        <f t="shared" si="97"/>
        <v>3.7</v>
      </c>
      <c r="Y182">
        <f t="shared" si="98"/>
        <v>3.38</v>
      </c>
      <c r="Z182">
        <f t="shared" si="99"/>
        <v>3.37</v>
      </c>
      <c r="AA182">
        <f t="shared" si="100"/>
        <v>117.33497840838989</v>
      </c>
      <c r="AB182">
        <f t="shared" si="101"/>
        <v>93.342391304347828</v>
      </c>
      <c r="AC182">
        <f t="shared" si="102"/>
        <v>69.746192893401016</v>
      </c>
      <c r="AD182">
        <f t="shared" si="103"/>
        <v>119.29902395740906</v>
      </c>
      <c r="AE182">
        <f t="shared" si="104"/>
        <v>138.93981666002389</v>
      </c>
      <c r="AF182">
        <v>172</v>
      </c>
    </row>
    <row r="183" spans="2:32">
      <c r="B183" t="s">
        <v>477</v>
      </c>
      <c r="C183">
        <v>3.5</v>
      </c>
      <c r="D183">
        <v>8012</v>
      </c>
      <c r="E183">
        <v>4.79</v>
      </c>
      <c r="F183">
        <v>843</v>
      </c>
      <c r="G183">
        <v>3.56</v>
      </c>
      <c r="H183">
        <v>787</v>
      </c>
      <c r="I183">
        <v>3.32</v>
      </c>
      <c r="J183">
        <v>2635</v>
      </c>
      <c r="K183">
        <v>3.32</v>
      </c>
      <c r="L183">
        <v>3747</v>
      </c>
      <c r="P183" t="s">
        <v>477</v>
      </c>
      <c r="Q183">
        <f t="shared" si="90"/>
        <v>8012</v>
      </c>
      <c r="R183">
        <f t="shared" si="91"/>
        <v>787</v>
      </c>
      <c r="S183">
        <f t="shared" si="92"/>
        <v>787</v>
      </c>
      <c r="T183">
        <f t="shared" si="93"/>
        <v>2635</v>
      </c>
      <c r="U183">
        <f t="shared" si="94"/>
        <v>3747</v>
      </c>
      <c r="V183">
        <f t="shared" si="95"/>
        <v>3.5</v>
      </c>
      <c r="W183">
        <f t="shared" si="96"/>
        <v>4.79</v>
      </c>
      <c r="X183">
        <f t="shared" si="97"/>
        <v>3.56</v>
      </c>
      <c r="Y183">
        <f t="shared" si="98"/>
        <v>3.32</v>
      </c>
      <c r="Z183">
        <f t="shared" si="99"/>
        <v>3.32</v>
      </c>
      <c r="AA183">
        <f t="shared" si="100"/>
        <v>123.56570018507094</v>
      </c>
      <c r="AB183">
        <f t="shared" si="101"/>
        <v>106.92934782608697</v>
      </c>
      <c r="AC183">
        <f t="shared" si="102"/>
        <v>79.898477157360404</v>
      </c>
      <c r="AD183">
        <f t="shared" si="103"/>
        <v>116.90328305235138</v>
      </c>
      <c r="AE183">
        <f t="shared" si="104"/>
        <v>149.34236747708249</v>
      </c>
      <c r="AF183">
        <v>173</v>
      </c>
    </row>
    <row r="184" spans="2:32">
      <c r="B184" t="s">
        <v>476</v>
      </c>
      <c r="C184">
        <v>3.41</v>
      </c>
      <c r="D184">
        <v>7880</v>
      </c>
      <c r="E184">
        <v>4.8899999999999997</v>
      </c>
      <c r="F184">
        <v>770</v>
      </c>
      <c r="G184">
        <v>3.48</v>
      </c>
      <c r="H184">
        <v>791</v>
      </c>
      <c r="I184">
        <v>3.29</v>
      </c>
      <c r="J184">
        <v>2224</v>
      </c>
      <c r="K184">
        <v>3.18</v>
      </c>
      <c r="L184">
        <v>4095</v>
      </c>
      <c r="P184" t="s">
        <v>476</v>
      </c>
      <c r="Q184">
        <f t="shared" si="90"/>
        <v>7880</v>
      </c>
      <c r="R184">
        <f t="shared" si="91"/>
        <v>791</v>
      </c>
      <c r="S184">
        <f t="shared" si="92"/>
        <v>791</v>
      </c>
      <c r="T184">
        <f t="shared" si="93"/>
        <v>2224</v>
      </c>
      <c r="U184">
        <f t="shared" si="94"/>
        <v>4095</v>
      </c>
      <c r="V184">
        <f t="shared" si="95"/>
        <v>3.41</v>
      </c>
      <c r="W184">
        <f t="shared" si="96"/>
        <v>4.8899999999999997</v>
      </c>
      <c r="X184">
        <f t="shared" si="97"/>
        <v>3.48</v>
      </c>
      <c r="Y184">
        <f t="shared" si="98"/>
        <v>3.29</v>
      </c>
      <c r="Z184">
        <f t="shared" si="99"/>
        <v>3.18</v>
      </c>
      <c r="AA184">
        <f t="shared" si="100"/>
        <v>121.529919802591</v>
      </c>
      <c r="AB184">
        <f t="shared" si="101"/>
        <v>107.47282608695652</v>
      </c>
      <c r="AC184">
        <f t="shared" si="102"/>
        <v>80.304568527918789</v>
      </c>
      <c r="AD184">
        <f t="shared" si="103"/>
        <v>98.66903283052352</v>
      </c>
      <c r="AE184">
        <f t="shared" si="104"/>
        <v>163.21243523316062</v>
      </c>
      <c r="AF184">
        <v>174</v>
      </c>
    </row>
    <row r="185" spans="2:32">
      <c r="B185" t="s">
        <v>486</v>
      </c>
      <c r="P185" t="s">
        <v>486</v>
      </c>
    </row>
    <row r="188" spans="2:32">
      <c r="C188" s="1" t="s">
        <v>459</v>
      </c>
      <c r="D188" s="1"/>
      <c r="E188" s="1"/>
      <c r="F188" s="1"/>
      <c r="G188" s="1"/>
      <c r="H188" s="1"/>
      <c r="I188" s="1"/>
      <c r="J188" s="1"/>
      <c r="K188" s="1"/>
      <c r="L188" s="1"/>
    </row>
    <row r="189" spans="2:32">
      <c r="C189" s="1" t="s">
        <v>369</v>
      </c>
      <c r="D189" s="1"/>
      <c r="E189" s="1" t="s">
        <v>460</v>
      </c>
      <c r="F189" s="1"/>
      <c r="G189" s="1" t="s">
        <v>461</v>
      </c>
      <c r="H189" s="1"/>
      <c r="I189" s="1" t="s">
        <v>462</v>
      </c>
      <c r="J189" s="1"/>
      <c r="K189" s="1" t="s">
        <v>463</v>
      </c>
      <c r="L189" s="1"/>
    </row>
    <row r="190" spans="2:32">
      <c r="C190" s="1" t="s">
        <v>464</v>
      </c>
      <c r="D190" s="1" t="s">
        <v>465</v>
      </c>
      <c r="E190" s="1" t="s">
        <v>464</v>
      </c>
      <c r="F190" s="1" t="s">
        <v>465</v>
      </c>
      <c r="G190" s="1" t="s">
        <v>464</v>
      </c>
      <c r="H190" s="1" t="s">
        <v>465</v>
      </c>
      <c r="I190" s="1" t="s">
        <v>464</v>
      </c>
      <c r="J190" s="1" t="s">
        <v>465</v>
      </c>
      <c r="K190" s="1" t="s">
        <v>464</v>
      </c>
      <c r="L190" s="1" t="s">
        <v>465</v>
      </c>
    </row>
    <row r="191" spans="2:32">
      <c r="C191" s="1" t="s">
        <v>466</v>
      </c>
      <c r="D191" s="1" t="s">
        <v>467</v>
      </c>
      <c r="E191" s="1" t="s">
        <v>468</v>
      </c>
      <c r="F191" s="1" t="s">
        <v>469</v>
      </c>
      <c r="G191" s="1" t="s">
        <v>470</v>
      </c>
      <c r="H191" s="1" t="s">
        <v>471</v>
      </c>
      <c r="I191" s="1" t="s">
        <v>472</v>
      </c>
      <c r="J191" s="1" t="s">
        <v>473</v>
      </c>
      <c r="K191" s="1" t="s">
        <v>474</v>
      </c>
      <c r="L191" s="1" t="s">
        <v>475</v>
      </c>
      <c r="M191" s="1" t="s">
        <v>629</v>
      </c>
    </row>
  </sheetData>
  <phoneticPr fontId="17" type="noConversion"/>
  <hyperlinks>
    <hyperlink ref="A4" r:id="rId1" xr:uid="{E43BF3BC-242C-4046-931A-31C75AB9602F}"/>
    <hyperlink ref="E5" location="'KPI Finanzierung'!A1" display="KPI Finanzierung" xr:uid="{AC30881C-C45A-4A3B-804C-C510E7B927E6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51E28-9483-4F96-8446-A63CF9973350}">
  <dimension ref="A1:S233"/>
  <sheetViews>
    <sheetView zoomScale="48" zoomScaleNormal="55" workbookViewId="0">
      <selection activeCell="E2" sqref="E2"/>
    </sheetView>
  </sheetViews>
  <sheetFormatPr baseColWidth="10" defaultRowHeight="14.5"/>
  <cols>
    <col min="1" max="1" width="59.81640625" customWidth="1"/>
    <col min="3" max="3" width="19" customWidth="1"/>
    <col min="17" max="17" width="20.1796875" bestFit="1" customWidth="1"/>
    <col min="18" max="18" width="23" bestFit="1" customWidth="1"/>
    <col min="19" max="19" width="26.1796875" bestFit="1" customWidth="1"/>
    <col min="20" max="20" width="16.81640625" bestFit="1" customWidth="1"/>
  </cols>
  <sheetData>
    <row r="1" spans="1:19">
      <c r="A1" s="60" t="s">
        <v>1659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8"/>
    </row>
    <row r="2" spans="1:19">
      <c r="A2" s="52" t="s">
        <v>1663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53"/>
    </row>
    <row r="3" spans="1:19">
      <c r="A3" s="52" t="s">
        <v>1662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53"/>
    </row>
    <row r="4" spans="1:19">
      <c r="A4" s="74" t="s">
        <v>457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53"/>
    </row>
    <row r="5" spans="1:19">
      <c r="A5" s="62" t="s">
        <v>634</v>
      </c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5"/>
    </row>
    <row r="7" spans="1:19">
      <c r="A7" t="str">
        <f>'Hypothekenzinssätze-Kreditvolum'!A7</f>
        <v>Erhebungs-zeitraum A)</v>
      </c>
      <c r="C7" s="1" t="str">
        <f>'Hypothekenzinssätze-Kreditvolum'!C7</f>
        <v>Besicherte Wohnungsbaukredite an private Haushalte mit anfänglicher Zinsbindung 7)</v>
      </c>
      <c r="O7" s="1" t="s">
        <v>1660</v>
      </c>
    </row>
    <row r="8" spans="1:19">
      <c r="C8" t="str">
        <f>'Hypothekenzinssätze-Kreditvolum'!C8</f>
        <v>insgesamt</v>
      </c>
      <c r="E8" t="str">
        <f>'Hypothekenzinssätze-Kreditvolum'!E8</f>
        <v>variabel oder bis 1 Jahr 2)</v>
      </c>
      <c r="G8" t="str">
        <f>'Hypothekenzinssätze-Kreditvolum'!G8</f>
        <v>von über 1 Jahr bis 5 Jahre</v>
      </c>
      <c r="I8" t="str">
        <f>'Hypothekenzinssätze-Kreditvolum'!I8</f>
        <v>von über 5 Jahren bis 10 Jahre</v>
      </c>
      <c r="K8" t="str">
        <f>'Hypothekenzinssätze-Kreditvolum'!K8</f>
        <v>von über 10 Jahren</v>
      </c>
    </row>
    <row r="9" spans="1:19">
      <c r="C9" t="str">
        <f>'Hypothekenzinssätze-Kreditvolum'!C9</f>
        <v>Effektiv-zinssatz 5) % p.a.</v>
      </c>
      <c r="D9" t="str">
        <f>'Hypothekenzinssätze-Kreditvolum'!D9</f>
        <v>Volumen 6) Mio €</v>
      </c>
      <c r="E9" t="str">
        <f>'Hypothekenzinssätze-Kreditvolum'!E9</f>
        <v>Effektiv-zinssatz 5) % p.a.</v>
      </c>
      <c r="F9" t="str">
        <f>'Hypothekenzinssätze-Kreditvolum'!F9</f>
        <v>Volumen 6) Mio €</v>
      </c>
      <c r="G9" t="str">
        <f>'Hypothekenzinssätze-Kreditvolum'!G9</f>
        <v>Effektiv-zinssatz 5) % p.a.</v>
      </c>
      <c r="H9" t="str">
        <f>'Hypothekenzinssätze-Kreditvolum'!H9</f>
        <v>Volumen 6) Mio €</v>
      </c>
      <c r="I9" t="str">
        <f>'Hypothekenzinssätze-Kreditvolum'!I9</f>
        <v>Effektiv-zinssatz 5) % p.a.</v>
      </c>
      <c r="J9" t="str">
        <f>'Hypothekenzinssätze-Kreditvolum'!J9</f>
        <v>Volumen 6) Mio €</v>
      </c>
      <c r="K9" t="str">
        <f>'Hypothekenzinssätze-Kreditvolum'!K9</f>
        <v>Effektiv-zinssatz 5) % p.a.</v>
      </c>
      <c r="L9" t="str">
        <f>'Hypothekenzinssätze-Kreditvolum'!L9</f>
        <v>Volumen 6) Mio €</v>
      </c>
    </row>
    <row r="10" spans="1:19">
      <c r="C10" t="str">
        <f>'Hypothekenzinssätze-Kreditvolum'!C10</f>
        <v>SUD531</v>
      </c>
      <c r="D10" t="str">
        <f>'Hypothekenzinssätze-Kreditvolum'!D10</f>
        <v>SUD631</v>
      </c>
      <c r="E10" t="str">
        <f>'Hypothekenzinssätze-Kreditvolum'!E10</f>
        <v>SUD158</v>
      </c>
      <c r="F10" t="str">
        <f>'Hypothekenzinssätze-Kreditvolum'!F10</f>
        <v>SUD258</v>
      </c>
      <c r="G10" t="str">
        <f>'Hypothekenzinssätze-Kreditvolum'!G10</f>
        <v>SUD159</v>
      </c>
      <c r="H10" t="str">
        <f>'Hypothekenzinssätze-Kreditvolum'!H10</f>
        <v>SUD259</v>
      </c>
      <c r="I10" t="str">
        <f>'Hypothekenzinssätze-Kreditvolum'!I10</f>
        <v>SUD160</v>
      </c>
      <c r="J10" t="str">
        <f>'Hypothekenzinssätze-Kreditvolum'!J10</f>
        <v>SUD260</v>
      </c>
      <c r="K10" t="str">
        <f>'Hypothekenzinssätze-Kreditvolum'!K10</f>
        <v>SUD161</v>
      </c>
      <c r="L10" t="str">
        <f>'Hypothekenzinssätze-Kreditvolum'!L10</f>
        <v>SUD261</v>
      </c>
      <c r="M10" t="str">
        <f>'Hypothekenzinssätze-Kreditvolum'!M10</f>
        <v>Time</v>
      </c>
      <c r="Q10" t="s">
        <v>1661</v>
      </c>
      <c r="R10" t="s">
        <v>461</v>
      </c>
      <c r="S10" t="s">
        <v>462</v>
      </c>
    </row>
    <row r="11" spans="1:19">
      <c r="A11">
        <f>'Hypothekenzinssätze-Kreditvolum'!A11</f>
        <v>2010</v>
      </c>
      <c r="B11" t="str">
        <f>'Hypothekenzinssätze-Kreditvolum'!B11</f>
        <v>Juni</v>
      </c>
      <c r="C11">
        <f>'Hypothekenzinssätze-Kreditvolum'!C11</f>
        <v>3.64</v>
      </c>
      <c r="D11">
        <f>'Hypothekenzinssätze-Kreditvolum'!D11</f>
        <v>6484</v>
      </c>
      <c r="E11">
        <f>'Hypothekenzinssätze-Kreditvolum'!E11</f>
        <v>3.08</v>
      </c>
      <c r="F11">
        <f>'Hypothekenzinssätze-Kreditvolum'!F11</f>
        <v>736</v>
      </c>
      <c r="G11">
        <f>'Hypothekenzinssätze-Kreditvolum'!G11</f>
        <v>3.28</v>
      </c>
      <c r="H11">
        <f>'Hypothekenzinssätze-Kreditvolum'!H11</f>
        <v>985</v>
      </c>
      <c r="I11">
        <f>'Hypothekenzinssätze-Kreditvolum'!I11</f>
        <v>3.8</v>
      </c>
      <c r="J11">
        <f>'Hypothekenzinssätze-Kreditvolum'!J11</f>
        <v>2254</v>
      </c>
      <c r="K11">
        <f>'Hypothekenzinssätze-Kreditvolum'!K11</f>
        <v>3.8</v>
      </c>
      <c r="L11">
        <f>'Hypothekenzinssätze-Kreditvolum'!L11</f>
        <v>2509</v>
      </c>
      <c r="M11">
        <f>'Hypothekenzinssätze-Kreditvolum'!M11</f>
        <v>171</v>
      </c>
      <c r="O11">
        <v>2010</v>
      </c>
      <c r="P11" t="s">
        <v>481</v>
      </c>
    </row>
    <row r="12" spans="1:19">
      <c r="B12" t="str">
        <f>'Hypothekenzinssätze-Kreditvolum'!B12</f>
        <v>Juli</v>
      </c>
      <c r="C12">
        <f>'Hypothekenzinssätze-Kreditvolum'!C12</f>
        <v>3.59</v>
      </c>
      <c r="D12">
        <f>'Hypothekenzinssätze-Kreditvolum'!D12</f>
        <v>8465</v>
      </c>
      <c r="E12">
        <f>'Hypothekenzinssätze-Kreditvolum'!E12</f>
        <v>2.81</v>
      </c>
      <c r="F12">
        <f>'Hypothekenzinssätze-Kreditvolum'!F12</f>
        <v>1075</v>
      </c>
      <c r="G12">
        <f>'Hypothekenzinssätze-Kreditvolum'!G12</f>
        <v>3.35</v>
      </c>
      <c r="H12">
        <f>'Hypothekenzinssätze-Kreditvolum'!H12</f>
        <v>1387</v>
      </c>
      <c r="I12">
        <f>'Hypothekenzinssätze-Kreditvolum'!I12</f>
        <v>3.76</v>
      </c>
      <c r="J12">
        <f>'Hypothekenzinssätze-Kreditvolum'!J12</f>
        <v>3263</v>
      </c>
      <c r="K12">
        <f>'Hypothekenzinssätze-Kreditvolum'!K12</f>
        <v>3.8</v>
      </c>
      <c r="L12">
        <f>'Hypothekenzinssätze-Kreditvolum'!L12</f>
        <v>2740</v>
      </c>
      <c r="M12">
        <f>'Hypothekenzinssätze-Kreditvolum'!M12</f>
        <v>170</v>
      </c>
      <c r="P12" t="s">
        <v>480</v>
      </c>
    </row>
    <row r="13" spans="1:19">
      <c r="B13" t="str">
        <f>'Hypothekenzinssätze-Kreditvolum'!B13</f>
        <v>Aug.</v>
      </c>
      <c r="C13">
        <f>'Hypothekenzinssätze-Kreditvolum'!C13</f>
        <v>3.58</v>
      </c>
      <c r="D13">
        <f>'Hypothekenzinssätze-Kreditvolum'!D13</f>
        <v>7773</v>
      </c>
      <c r="E13">
        <f>'Hypothekenzinssätze-Kreditvolum'!E13</f>
        <v>2.98</v>
      </c>
      <c r="F13">
        <f>'Hypothekenzinssätze-Kreditvolum'!F13</f>
        <v>890</v>
      </c>
      <c r="G13">
        <f>'Hypothekenzinssätze-Kreditvolum'!G13</f>
        <v>3.25</v>
      </c>
      <c r="H13">
        <f>'Hypothekenzinssätze-Kreditvolum'!H13</f>
        <v>1207</v>
      </c>
      <c r="I13">
        <f>'Hypothekenzinssätze-Kreditvolum'!I13</f>
        <v>3.72</v>
      </c>
      <c r="J13">
        <f>'Hypothekenzinssätze-Kreditvolum'!J13</f>
        <v>2987</v>
      </c>
      <c r="K13">
        <f>'Hypothekenzinssätze-Kreditvolum'!K13</f>
        <v>3.76</v>
      </c>
      <c r="L13">
        <f>'Hypothekenzinssätze-Kreditvolum'!L13</f>
        <v>2689</v>
      </c>
      <c r="M13">
        <f>'Hypothekenzinssätze-Kreditvolum'!M13</f>
        <v>169</v>
      </c>
      <c r="P13" t="s">
        <v>479</v>
      </c>
    </row>
    <row r="14" spans="1:19">
      <c r="B14" t="str">
        <f>'Hypothekenzinssätze-Kreditvolum'!B14</f>
        <v>Sept.</v>
      </c>
      <c r="C14">
        <f>'Hypothekenzinssätze-Kreditvolum'!C14</f>
        <v>3.46</v>
      </c>
      <c r="D14">
        <f>'Hypothekenzinssätze-Kreditvolum'!D14</f>
        <v>8383</v>
      </c>
      <c r="E14">
        <f>'Hypothekenzinssätze-Kreditvolum'!E14</f>
        <v>2.99</v>
      </c>
      <c r="F14">
        <f>'Hypothekenzinssätze-Kreditvolum'!F14</f>
        <v>841</v>
      </c>
      <c r="G14">
        <f>'Hypothekenzinssätze-Kreditvolum'!G14</f>
        <v>3.18</v>
      </c>
      <c r="H14">
        <f>'Hypothekenzinssätze-Kreditvolum'!H14</f>
        <v>1215</v>
      </c>
      <c r="I14">
        <f>'Hypothekenzinssätze-Kreditvolum'!I14</f>
        <v>3.59</v>
      </c>
      <c r="J14">
        <f>'Hypothekenzinssätze-Kreditvolum'!J14</f>
        <v>3287</v>
      </c>
      <c r="K14">
        <f>'Hypothekenzinssätze-Kreditvolum'!K14</f>
        <v>3.56</v>
      </c>
      <c r="L14">
        <f>'Hypothekenzinssätze-Kreditvolum'!L14</f>
        <v>3040</v>
      </c>
      <c r="M14">
        <f>'Hypothekenzinssätze-Kreditvolum'!M14</f>
        <v>168</v>
      </c>
      <c r="P14" t="s">
        <v>478</v>
      </c>
    </row>
    <row r="15" spans="1:19">
      <c r="B15" t="str">
        <f>'Hypothekenzinssätze-Kreditvolum'!B15</f>
        <v>Okt.</v>
      </c>
      <c r="C15">
        <f>'Hypothekenzinssätze-Kreditvolum'!C15</f>
        <v>3.43</v>
      </c>
      <c r="D15">
        <f>'Hypothekenzinssätze-Kreditvolum'!D15</f>
        <v>9026</v>
      </c>
      <c r="E15">
        <f>'Hypothekenzinssätze-Kreditvolum'!E15</f>
        <v>2.81</v>
      </c>
      <c r="F15">
        <f>'Hypothekenzinssätze-Kreditvolum'!F15</f>
        <v>1256</v>
      </c>
      <c r="G15">
        <f>'Hypothekenzinssätze-Kreditvolum'!G15</f>
        <v>3.33</v>
      </c>
      <c r="H15">
        <f>'Hypothekenzinssätze-Kreditvolum'!H15</f>
        <v>1322</v>
      </c>
      <c r="I15">
        <f>'Hypothekenzinssätze-Kreditvolum'!I15</f>
        <v>3.52</v>
      </c>
      <c r="J15">
        <f>'Hypothekenzinssätze-Kreditvolum'!J15</f>
        <v>3415</v>
      </c>
      <c r="K15">
        <f>'Hypothekenzinssätze-Kreditvolum'!K15</f>
        <v>3.64</v>
      </c>
      <c r="L15">
        <f>'Hypothekenzinssätze-Kreditvolum'!L15</f>
        <v>3033</v>
      </c>
      <c r="M15">
        <f>'Hypothekenzinssätze-Kreditvolum'!M15</f>
        <v>167</v>
      </c>
      <c r="P15" t="s">
        <v>477</v>
      </c>
    </row>
    <row r="16" spans="1:19">
      <c r="B16" t="str">
        <f>'Hypothekenzinssätze-Kreditvolum'!B16</f>
        <v>Nov.</v>
      </c>
      <c r="C16">
        <f>'Hypothekenzinssätze-Kreditvolum'!C16</f>
        <v>3.47</v>
      </c>
      <c r="D16">
        <f>'Hypothekenzinssätze-Kreditvolum'!D16</f>
        <v>8408</v>
      </c>
      <c r="E16">
        <f>'Hypothekenzinssätze-Kreditvolum'!E16</f>
        <v>3.05</v>
      </c>
      <c r="F16">
        <f>'Hypothekenzinssätze-Kreditvolum'!F16</f>
        <v>923</v>
      </c>
      <c r="G16">
        <f>'Hypothekenzinssätze-Kreditvolum'!G16</f>
        <v>3.17</v>
      </c>
      <c r="H16">
        <f>'Hypothekenzinssätze-Kreditvolum'!H16</f>
        <v>1219</v>
      </c>
      <c r="I16">
        <f>'Hypothekenzinssätze-Kreditvolum'!I16</f>
        <v>3.54</v>
      </c>
      <c r="J16">
        <f>'Hypothekenzinssätze-Kreditvolum'!J16</f>
        <v>3307</v>
      </c>
      <c r="K16">
        <f>'Hypothekenzinssätze-Kreditvolum'!K16</f>
        <v>3.65</v>
      </c>
      <c r="L16">
        <f>'Hypothekenzinssätze-Kreditvolum'!L16</f>
        <v>2959</v>
      </c>
      <c r="M16">
        <f>'Hypothekenzinssätze-Kreditvolum'!M16</f>
        <v>166</v>
      </c>
      <c r="P16" t="s">
        <v>476</v>
      </c>
    </row>
    <row r="17" spans="1:17">
      <c r="B17" t="str">
        <f>'Hypothekenzinssätze-Kreditvolum'!B17</f>
        <v>Dez.</v>
      </c>
      <c r="C17">
        <f>'Hypothekenzinssätze-Kreditvolum'!C17</f>
        <v>3.56</v>
      </c>
      <c r="D17">
        <f>'Hypothekenzinssätze-Kreditvolum'!D17</f>
        <v>8905</v>
      </c>
      <c r="E17">
        <f>'Hypothekenzinssätze-Kreditvolum'!E17</f>
        <v>3.13</v>
      </c>
      <c r="F17">
        <f>'Hypothekenzinssätze-Kreditvolum'!F17</f>
        <v>1149</v>
      </c>
      <c r="G17">
        <f>'Hypothekenzinssätze-Kreditvolum'!G17</f>
        <v>3.29</v>
      </c>
      <c r="H17">
        <f>'Hypothekenzinssätze-Kreditvolum'!H17</f>
        <v>1373</v>
      </c>
      <c r="I17">
        <f>'Hypothekenzinssätze-Kreditvolum'!I17</f>
        <v>3.64</v>
      </c>
      <c r="J17">
        <f>'Hypothekenzinssätze-Kreditvolum'!J17</f>
        <v>3599</v>
      </c>
      <c r="K17">
        <f>'Hypothekenzinssätze-Kreditvolum'!K17</f>
        <v>3.77</v>
      </c>
      <c r="L17">
        <f>'Hypothekenzinssätze-Kreditvolum'!L17</f>
        <v>2784</v>
      </c>
      <c r="M17">
        <f>'Hypothekenzinssätze-Kreditvolum'!M17</f>
        <v>165</v>
      </c>
      <c r="P17" t="s">
        <v>486</v>
      </c>
    </row>
    <row r="18" spans="1:17">
      <c r="A18">
        <f>'Hypothekenzinssätze-Kreditvolum'!A18</f>
        <v>2011</v>
      </c>
      <c r="B18" t="str">
        <f>'Hypothekenzinssätze-Kreditvolum'!B18</f>
        <v>Jan.</v>
      </c>
      <c r="C18">
        <f>'Hypothekenzinssätze-Kreditvolum'!C18</f>
        <v>3.62</v>
      </c>
      <c r="D18">
        <f>'Hypothekenzinssätze-Kreditvolum'!D18</f>
        <v>8615</v>
      </c>
      <c r="E18">
        <f>'Hypothekenzinssätze-Kreditvolum'!E18</f>
        <v>3.05</v>
      </c>
      <c r="F18">
        <f>'Hypothekenzinssätze-Kreditvolum'!F18</f>
        <v>1553</v>
      </c>
      <c r="G18">
        <f>'Hypothekenzinssätze-Kreditvolum'!G18</f>
        <v>3.34</v>
      </c>
      <c r="H18">
        <f>'Hypothekenzinssätze-Kreditvolum'!H18</f>
        <v>1433</v>
      </c>
      <c r="I18">
        <f>'Hypothekenzinssätze-Kreditvolum'!I18</f>
        <v>3.78</v>
      </c>
      <c r="J18">
        <f>'Hypothekenzinssätze-Kreditvolum'!J18</f>
        <v>3403</v>
      </c>
      <c r="K18">
        <f>'Hypothekenzinssätze-Kreditvolum'!K18</f>
        <v>3.98</v>
      </c>
      <c r="L18">
        <f>'Hypothekenzinssätze-Kreditvolum'!L18</f>
        <v>2226</v>
      </c>
      <c r="M18">
        <f>'Hypothekenzinssätze-Kreditvolum'!M18</f>
        <v>164</v>
      </c>
      <c r="O18">
        <v>2011</v>
      </c>
      <c r="P18" t="s">
        <v>485</v>
      </c>
    </row>
    <row r="19" spans="1:17">
      <c r="B19" t="str">
        <f>'Hypothekenzinssätze-Kreditvolum'!B19</f>
        <v>Febr.</v>
      </c>
      <c r="C19">
        <f>'Hypothekenzinssätze-Kreditvolum'!C19</f>
        <v>3.84</v>
      </c>
      <c r="D19">
        <f>'Hypothekenzinssätze-Kreditvolum'!D19</f>
        <v>7606</v>
      </c>
      <c r="E19">
        <f>'Hypothekenzinssätze-Kreditvolum'!E19</f>
        <v>3.29</v>
      </c>
      <c r="F19">
        <f>'Hypothekenzinssätze-Kreditvolum'!F19</f>
        <v>971</v>
      </c>
      <c r="G19">
        <f>'Hypothekenzinssätze-Kreditvolum'!G19</f>
        <v>3.51</v>
      </c>
      <c r="H19">
        <f>'Hypothekenzinssätze-Kreditvolum'!H19</f>
        <v>1298</v>
      </c>
      <c r="I19">
        <f>'Hypothekenzinssätze-Kreditvolum'!I19</f>
        <v>3.98</v>
      </c>
      <c r="J19">
        <f>'Hypothekenzinssätze-Kreditvolum'!J19</f>
        <v>3069</v>
      </c>
      <c r="K19">
        <f>'Hypothekenzinssätze-Kreditvolum'!K19</f>
        <v>4.09</v>
      </c>
      <c r="L19">
        <f>'Hypothekenzinssätze-Kreditvolum'!L19</f>
        <v>2268</v>
      </c>
      <c r="M19">
        <f>'Hypothekenzinssätze-Kreditvolum'!M19</f>
        <v>163</v>
      </c>
      <c r="P19" t="s">
        <v>484</v>
      </c>
    </row>
    <row r="20" spans="1:17">
      <c r="B20" t="str">
        <f>'Hypothekenzinssätze-Kreditvolum'!B20</f>
        <v>März</v>
      </c>
      <c r="C20">
        <f>'Hypothekenzinssätze-Kreditvolum'!C20</f>
        <v>3.92</v>
      </c>
      <c r="D20">
        <f>'Hypothekenzinssätze-Kreditvolum'!D20</f>
        <v>8644</v>
      </c>
      <c r="E20">
        <f>'Hypothekenzinssätze-Kreditvolum'!E20</f>
        <v>3.28</v>
      </c>
      <c r="F20">
        <f>'Hypothekenzinssätze-Kreditvolum'!F20</f>
        <v>1158</v>
      </c>
      <c r="G20">
        <f>'Hypothekenzinssätze-Kreditvolum'!G20</f>
        <v>3.63</v>
      </c>
      <c r="H20">
        <f>'Hypothekenzinssätze-Kreditvolum'!H20</f>
        <v>1380</v>
      </c>
      <c r="I20">
        <f>'Hypothekenzinssätze-Kreditvolum'!I20</f>
        <v>4.05</v>
      </c>
      <c r="J20">
        <f>'Hypothekenzinssätze-Kreditvolum'!J20</f>
        <v>3431</v>
      </c>
      <c r="K20">
        <f>'Hypothekenzinssätze-Kreditvolum'!K20</f>
        <v>4.18</v>
      </c>
      <c r="L20">
        <f>'Hypothekenzinssätze-Kreditvolum'!L20</f>
        <v>2675</v>
      </c>
      <c r="M20">
        <f>'Hypothekenzinssätze-Kreditvolum'!M20</f>
        <v>162</v>
      </c>
      <c r="P20" t="s">
        <v>483</v>
      </c>
    </row>
    <row r="21" spans="1:17">
      <c r="B21" t="str">
        <f>'Hypothekenzinssätze-Kreditvolum'!B21</f>
        <v>Apr.</v>
      </c>
      <c r="C21">
        <f>'Hypothekenzinssätze-Kreditvolum'!C21</f>
        <v>4.0199999999999996</v>
      </c>
      <c r="D21">
        <f>'Hypothekenzinssätze-Kreditvolum'!D21</f>
        <v>8658</v>
      </c>
      <c r="E21">
        <f>'Hypothekenzinssätze-Kreditvolum'!E21</f>
        <v>3.2</v>
      </c>
      <c r="F21">
        <f>'Hypothekenzinssätze-Kreditvolum'!F21</f>
        <v>1405</v>
      </c>
      <c r="G21">
        <f>'Hypothekenzinssätze-Kreditvolum'!G21</f>
        <v>3.7</v>
      </c>
      <c r="H21">
        <f>'Hypothekenzinssätze-Kreditvolum'!H21</f>
        <v>1286</v>
      </c>
      <c r="I21">
        <f>'Hypothekenzinssätze-Kreditvolum'!I21</f>
        <v>4.12</v>
      </c>
      <c r="J21">
        <f>'Hypothekenzinssätze-Kreditvolum'!J21</f>
        <v>3323</v>
      </c>
      <c r="K21">
        <f>'Hypothekenzinssätze-Kreditvolum'!K21</f>
        <v>4.47</v>
      </c>
      <c r="L21">
        <f>'Hypothekenzinssätze-Kreditvolum'!L21</f>
        <v>2644</v>
      </c>
      <c r="M21">
        <f>'Hypothekenzinssätze-Kreditvolum'!M21</f>
        <v>161</v>
      </c>
      <c r="P21" t="s">
        <v>482</v>
      </c>
    </row>
    <row r="22" spans="1:17">
      <c r="B22" t="str">
        <f>'Hypothekenzinssätze-Kreditvolum'!B22</f>
        <v>Mai</v>
      </c>
      <c r="C22">
        <f>'Hypothekenzinssätze-Kreditvolum'!C22</f>
        <v>4.0999999999999996</v>
      </c>
      <c r="D22">
        <f>'Hypothekenzinssätze-Kreditvolum'!D22</f>
        <v>8379</v>
      </c>
      <c r="E22">
        <f>'Hypothekenzinssätze-Kreditvolum'!E22</f>
        <v>3.59</v>
      </c>
      <c r="F22">
        <f>'Hypothekenzinssätze-Kreditvolum'!F22</f>
        <v>1166</v>
      </c>
      <c r="G22">
        <f>'Hypothekenzinssätze-Kreditvolum'!G22</f>
        <v>3.8</v>
      </c>
      <c r="H22">
        <f>'Hypothekenzinssätze-Kreditvolum'!H22</f>
        <v>1271</v>
      </c>
      <c r="I22">
        <f>'Hypothekenzinssätze-Kreditvolum'!I22</f>
        <v>4.2</v>
      </c>
      <c r="J22">
        <f>'Hypothekenzinssätze-Kreditvolum'!J22</f>
        <v>3437</v>
      </c>
      <c r="K22">
        <f>'Hypothekenzinssätze-Kreditvolum'!K22</f>
        <v>4.33</v>
      </c>
      <c r="L22">
        <f>'Hypothekenzinssätze-Kreditvolum'!L22</f>
        <v>2505</v>
      </c>
      <c r="M22">
        <f>'Hypothekenzinssätze-Kreditvolum'!M22</f>
        <v>160</v>
      </c>
      <c r="P22" t="s">
        <v>83</v>
      </c>
    </row>
    <row r="23" spans="1:17">
      <c r="B23" t="str">
        <f>'Hypothekenzinssätze-Kreditvolum'!B23</f>
        <v>Juni</v>
      </c>
      <c r="C23">
        <f>'Hypothekenzinssätze-Kreditvolum'!C23</f>
        <v>4.03</v>
      </c>
      <c r="D23">
        <f>'Hypothekenzinssätze-Kreditvolum'!D23</f>
        <v>7016</v>
      </c>
      <c r="E23">
        <f>'Hypothekenzinssätze-Kreditvolum'!E23</f>
        <v>3.55</v>
      </c>
      <c r="F23">
        <f>'Hypothekenzinssätze-Kreditvolum'!F23</f>
        <v>1045</v>
      </c>
      <c r="G23">
        <f>'Hypothekenzinssätze-Kreditvolum'!G23</f>
        <v>3.74</v>
      </c>
      <c r="H23">
        <f>'Hypothekenzinssätze-Kreditvolum'!H23</f>
        <v>1005</v>
      </c>
      <c r="I23">
        <f>'Hypothekenzinssätze-Kreditvolum'!I23</f>
        <v>4.1500000000000004</v>
      </c>
      <c r="J23">
        <f>'Hypothekenzinssätze-Kreditvolum'!J23</f>
        <v>2769</v>
      </c>
      <c r="K23">
        <f>'Hypothekenzinssätze-Kreditvolum'!K23</f>
        <v>4.25</v>
      </c>
      <c r="L23">
        <f>'Hypothekenzinssätze-Kreditvolum'!L23</f>
        <v>2197</v>
      </c>
      <c r="M23">
        <f>'Hypothekenzinssätze-Kreditvolum'!M23</f>
        <v>159</v>
      </c>
      <c r="P23" t="s">
        <v>481</v>
      </c>
      <c r="Q23">
        <f>C23-C11</f>
        <v>0.39000000000000012</v>
      </c>
    </row>
    <row r="24" spans="1:17">
      <c r="B24" t="str">
        <f>'Hypothekenzinssätze-Kreditvolum'!B24</f>
        <v>Juli</v>
      </c>
      <c r="C24">
        <f>'Hypothekenzinssätze-Kreditvolum'!C24</f>
        <v>3.92</v>
      </c>
      <c r="D24">
        <f>'Hypothekenzinssätze-Kreditvolum'!D24</f>
        <v>8419</v>
      </c>
      <c r="E24">
        <f>'Hypothekenzinssätze-Kreditvolum'!E24</f>
        <v>3.34</v>
      </c>
      <c r="F24">
        <f>'Hypothekenzinssätze-Kreditvolum'!F24</f>
        <v>1670</v>
      </c>
      <c r="G24">
        <f>'Hypothekenzinssätze-Kreditvolum'!G24</f>
        <v>3.78</v>
      </c>
      <c r="H24">
        <f>'Hypothekenzinssätze-Kreditvolum'!H24</f>
        <v>1232</v>
      </c>
      <c r="I24">
        <f>'Hypothekenzinssätze-Kreditvolum'!I24</f>
        <v>4.08</v>
      </c>
      <c r="J24">
        <f>'Hypothekenzinssätze-Kreditvolum'!J24</f>
        <v>3162</v>
      </c>
      <c r="K24">
        <f>'Hypothekenzinssätze-Kreditvolum'!K24</f>
        <v>4.18</v>
      </c>
      <c r="L24">
        <f>'Hypothekenzinssätze-Kreditvolum'!L24</f>
        <v>2355</v>
      </c>
      <c r="M24">
        <f>'Hypothekenzinssätze-Kreditvolum'!M24</f>
        <v>158</v>
      </c>
      <c r="P24" t="s">
        <v>480</v>
      </c>
      <c r="Q24">
        <f t="shared" ref="Q24:Q87" si="0">C24-C12</f>
        <v>0.33000000000000007</v>
      </c>
    </row>
    <row r="25" spans="1:17">
      <c r="B25" t="str">
        <f>'Hypothekenzinssätze-Kreditvolum'!B25</f>
        <v>Aug.</v>
      </c>
      <c r="C25">
        <f>'Hypothekenzinssätze-Kreditvolum'!C25</f>
        <v>3.91</v>
      </c>
      <c r="D25">
        <f>'Hypothekenzinssätze-Kreditvolum'!D25</f>
        <v>7917</v>
      </c>
      <c r="E25">
        <f>'Hypothekenzinssätze-Kreditvolum'!E25</f>
        <v>3.65</v>
      </c>
      <c r="F25">
        <f>'Hypothekenzinssätze-Kreditvolum'!F25</f>
        <v>1086</v>
      </c>
      <c r="G25">
        <f>'Hypothekenzinssätze-Kreditvolum'!G25</f>
        <v>3.63</v>
      </c>
      <c r="H25">
        <f>'Hypothekenzinssätze-Kreditvolum'!H25</f>
        <v>1178</v>
      </c>
      <c r="I25">
        <f>'Hypothekenzinssätze-Kreditvolum'!I25</f>
        <v>3.96</v>
      </c>
      <c r="J25">
        <f>'Hypothekenzinssätze-Kreditvolum'!J25</f>
        <v>3080</v>
      </c>
      <c r="K25">
        <f>'Hypothekenzinssätze-Kreditvolum'!K25</f>
        <v>4.09</v>
      </c>
      <c r="L25">
        <f>'Hypothekenzinssätze-Kreditvolum'!L25</f>
        <v>2573</v>
      </c>
      <c r="M25">
        <f>'Hypothekenzinssätze-Kreditvolum'!M25</f>
        <v>157</v>
      </c>
      <c r="P25" t="s">
        <v>479</v>
      </c>
      <c r="Q25">
        <f t="shared" si="0"/>
        <v>0.33000000000000007</v>
      </c>
    </row>
    <row r="26" spans="1:17">
      <c r="B26" t="str">
        <f>'Hypothekenzinssätze-Kreditvolum'!B26</f>
        <v>Sept.</v>
      </c>
      <c r="C26">
        <f>'Hypothekenzinssätze-Kreditvolum'!C26</f>
        <v>3.67</v>
      </c>
      <c r="D26">
        <f>'Hypothekenzinssätze-Kreditvolum'!D26</f>
        <v>7436</v>
      </c>
      <c r="E26">
        <f>'Hypothekenzinssätze-Kreditvolum'!E26</f>
        <v>3.56</v>
      </c>
      <c r="F26">
        <f>'Hypothekenzinssätze-Kreditvolum'!F26</f>
        <v>977</v>
      </c>
      <c r="G26">
        <f>'Hypothekenzinssätze-Kreditvolum'!G26</f>
        <v>3.39</v>
      </c>
      <c r="H26">
        <f>'Hypothekenzinssätze-Kreditvolum'!H26</f>
        <v>1102</v>
      </c>
      <c r="I26">
        <f>'Hypothekenzinssätze-Kreditvolum'!I26</f>
        <v>3.74</v>
      </c>
      <c r="J26">
        <f>'Hypothekenzinssätze-Kreditvolum'!J26</f>
        <v>2881</v>
      </c>
      <c r="K26">
        <f>'Hypothekenzinssätze-Kreditvolum'!K26</f>
        <v>3.75</v>
      </c>
      <c r="L26">
        <f>'Hypothekenzinssätze-Kreditvolum'!L26</f>
        <v>2476</v>
      </c>
      <c r="M26">
        <f>'Hypothekenzinssätze-Kreditvolum'!M26</f>
        <v>156</v>
      </c>
      <c r="P26" t="s">
        <v>478</v>
      </c>
      <c r="Q26">
        <f t="shared" si="0"/>
        <v>0.20999999999999996</v>
      </c>
    </row>
    <row r="27" spans="1:17">
      <c r="B27" t="str">
        <f>'Hypothekenzinssätze-Kreditvolum'!B27</f>
        <v>Okt.</v>
      </c>
      <c r="C27">
        <f>'Hypothekenzinssätze-Kreditvolum'!C27</f>
        <v>3.53</v>
      </c>
      <c r="D27">
        <f>'Hypothekenzinssätze-Kreditvolum'!D27</f>
        <v>8075</v>
      </c>
      <c r="E27">
        <f>'Hypothekenzinssätze-Kreditvolum'!E27</f>
        <v>3.44</v>
      </c>
      <c r="F27">
        <f>'Hypothekenzinssätze-Kreditvolum'!F27</f>
        <v>1250</v>
      </c>
      <c r="G27">
        <f>'Hypothekenzinssätze-Kreditvolum'!G27</f>
        <v>3.31</v>
      </c>
      <c r="H27">
        <f>'Hypothekenzinssätze-Kreditvolum'!H27</f>
        <v>1147</v>
      </c>
      <c r="I27">
        <f>'Hypothekenzinssätze-Kreditvolum'!I27</f>
        <v>3.55</v>
      </c>
      <c r="J27">
        <f>'Hypothekenzinssätze-Kreditvolum'!J27</f>
        <v>3247</v>
      </c>
      <c r="K27">
        <f>'Hypothekenzinssätze-Kreditvolum'!K27</f>
        <v>3.65</v>
      </c>
      <c r="L27">
        <f>'Hypothekenzinssätze-Kreditvolum'!L27</f>
        <v>2431</v>
      </c>
      <c r="M27">
        <f>'Hypothekenzinssätze-Kreditvolum'!M27</f>
        <v>155</v>
      </c>
      <c r="P27" t="s">
        <v>477</v>
      </c>
      <c r="Q27">
        <f t="shared" si="0"/>
        <v>9.9999999999999645E-2</v>
      </c>
    </row>
    <row r="28" spans="1:17">
      <c r="B28" t="str">
        <f>'Hypothekenzinssätze-Kreditvolum'!B28</f>
        <v>Nov.</v>
      </c>
      <c r="C28">
        <f>'Hypothekenzinssätze-Kreditvolum'!C28</f>
        <v>3.46</v>
      </c>
      <c r="D28">
        <f>'Hypothekenzinssätze-Kreditvolum'!D28</f>
        <v>8115</v>
      </c>
      <c r="E28">
        <f>'Hypothekenzinssätze-Kreditvolum'!E28</f>
        <v>3.46</v>
      </c>
      <c r="F28">
        <f>'Hypothekenzinssätze-Kreditvolum'!F28</f>
        <v>961</v>
      </c>
      <c r="G28">
        <f>'Hypothekenzinssätze-Kreditvolum'!G28</f>
        <v>3.23</v>
      </c>
      <c r="H28">
        <f>'Hypothekenzinssätze-Kreditvolum'!H28</f>
        <v>1150</v>
      </c>
      <c r="I28">
        <f>'Hypothekenzinssätze-Kreditvolum'!I28</f>
        <v>3.5</v>
      </c>
      <c r="J28">
        <f>'Hypothekenzinssätze-Kreditvolum'!J28</f>
        <v>3236</v>
      </c>
      <c r="K28">
        <f>'Hypothekenzinssätze-Kreditvolum'!K28</f>
        <v>3.5</v>
      </c>
      <c r="L28">
        <f>'Hypothekenzinssätze-Kreditvolum'!L28</f>
        <v>2768</v>
      </c>
      <c r="M28">
        <f>'Hypothekenzinssätze-Kreditvolum'!M28</f>
        <v>154</v>
      </c>
      <c r="P28" t="s">
        <v>476</v>
      </c>
      <c r="Q28">
        <f t="shared" si="0"/>
        <v>-1.0000000000000231E-2</v>
      </c>
    </row>
    <row r="29" spans="1:17">
      <c r="B29" t="str">
        <f>'Hypothekenzinssätze-Kreditvolum'!B29</f>
        <v>Dez.</v>
      </c>
      <c r="C29">
        <f>'Hypothekenzinssätze-Kreditvolum'!C29</f>
        <v>3.41</v>
      </c>
      <c r="D29">
        <f>'Hypothekenzinssätze-Kreditvolum'!D29</f>
        <v>8225</v>
      </c>
      <c r="E29">
        <f>'Hypothekenzinssätze-Kreditvolum'!E29</f>
        <v>3.49</v>
      </c>
      <c r="F29">
        <f>'Hypothekenzinssätze-Kreditvolum'!F29</f>
        <v>1073</v>
      </c>
      <c r="G29">
        <f>'Hypothekenzinssätze-Kreditvolum'!G29</f>
        <v>3.18</v>
      </c>
      <c r="H29">
        <f>'Hypothekenzinssätze-Kreditvolum'!H29</f>
        <v>1245</v>
      </c>
      <c r="I29">
        <f>'Hypothekenzinssätze-Kreditvolum'!I29</f>
        <v>3.46</v>
      </c>
      <c r="J29">
        <f>'Hypothekenzinssätze-Kreditvolum'!J29</f>
        <v>3282</v>
      </c>
      <c r="K29">
        <f>'Hypothekenzinssätze-Kreditvolum'!K29</f>
        <v>3.43</v>
      </c>
      <c r="L29">
        <f>'Hypothekenzinssätze-Kreditvolum'!L29</f>
        <v>2625</v>
      </c>
      <c r="M29">
        <f>'Hypothekenzinssätze-Kreditvolum'!M29</f>
        <v>153</v>
      </c>
      <c r="P29" t="s">
        <v>486</v>
      </c>
      <c r="Q29">
        <f t="shared" si="0"/>
        <v>-0.14999999999999991</v>
      </c>
    </row>
    <row r="30" spans="1:17">
      <c r="A30">
        <f>'Hypothekenzinssätze-Kreditvolum'!A30</f>
        <v>2012</v>
      </c>
      <c r="B30" t="str">
        <f>'Hypothekenzinssätze-Kreditvolum'!B30</f>
        <v>Jan.</v>
      </c>
      <c r="C30">
        <f>'Hypothekenzinssätze-Kreditvolum'!C30</f>
        <v>3.41</v>
      </c>
      <c r="D30">
        <f>'Hypothekenzinssätze-Kreditvolum'!D30</f>
        <v>7672</v>
      </c>
      <c r="E30">
        <f>'Hypothekenzinssätze-Kreditvolum'!E30</f>
        <v>3.44</v>
      </c>
      <c r="F30">
        <f>'Hypothekenzinssätze-Kreditvolum'!F30</f>
        <v>1266</v>
      </c>
      <c r="G30">
        <f>'Hypothekenzinssätze-Kreditvolum'!G30</f>
        <v>3.15</v>
      </c>
      <c r="H30">
        <f>'Hypothekenzinssätze-Kreditvolum'!H30</f>
        <v>1225</v>
      </c>
      <c r="I30">
        <f>'Hypothekenzinssätze-Kreditvolum'!I30</f>
        <v>3.41</v>
      </c>
      <c r="J30">
        <f>'Hypothekenzinssätze-Kreditvolum'!J30</f>
        <v>3150</v>
      </c>
      <c r="K30">
        <f>'Hypothekenzinssätze-Kreditvolum'!K30</f>
        <v>3.56</v>
      </c>
      <c r="L30">
        <f>'Hypothekenzinssätze-Kreditvolum'!L30</f>
        <v>2031</v>
      </c>
      <c r="M30">
        <f>'Hypothekenzinssätze-Kreditvolum'!M30</f>
        <v>152</v>
      </c>
      <c r="O30">
        <v>2012</v>
      </c>
      <c r="P30" t="s">
        <v>485</v>
      </c>
      <c r="Q30">
        <f t="shared" si="0"/>
        <v>-0.20999999999999996</v>
      </c>
    </row>
    <row r="31" spans="1:17">
      <c r="B31" t="str">
        <f>'Hypothekenzinssätze-Kreditvolum'!B31</f>
        <v>Febr.</v>
      </c>
      <c r="C31">
        <f>'Hypothekenzinssätze-Kreditvolum'!C31</f>
        <v>3.32</v>
      </c>
      <c r="D31">
        <f>'Hypothekenzinssätze-Kreditvolum'!D31</f>
        <v>6670</v>
      </c>
      <c r="E31">
        <f>'Hypothekenzinssätze-Kreditvolum'!E31</f>
        <v>3.5</v>
      </c>
      <c r="F31">
        <f>'Hypothekenzinssätze-Kreditvolum'!F31</f>
        <v>1092</v>
      </c>
      <c r="G31">
        <f>'Hypothekenzinssätze-Kreditvolum'!G31</f>
        <v>2.94</v>
      </c>
      <c r="H31">
        <f>'Hypothekenzinssätze-Kreditvolum'!H31</f>
        <v>984</v>
      </c>
      <c r="I31">
        <f>'Hypothekenzinssätze-Kreditvolum'!I31</f>
        <v>3.29</v>
      </c>
      <c r="J31">
        <f>'Hypothekenzinssätze-Kreditvolum'!J31</f>
        <v>2489</v>
      </c>
      <c r="K31">
        <f>'Hypothekenzinssätze-Kreditvolum'!K31</f>
        <v>3.43</v>
      </c>
      <c r="L31">
        <f>'Hypothekenzinssätze-Kreditvolum'!L31</f>
        <v>2105</v>
      </c>
      <c r="M31">
        <f>'Hypothekenzinssätze-Kreditvolum'!M31</f>
        <v>151</v>
      </c>
      <c r="P31" t="s">
        <v>484</v>
      </c>
      <c r="Q31">
        <f t="shared" si="0"/>
        <v>-0.52</v>
      </c>
    </row>
    <row r="32" spans="1:17">
      <c r="B32" t="str">
        <f>'Hypothekenzinssätze-Kreditvolum'!B32</f>
        <v>März</v>
      </c>
      <c r="C32">
        <f>'Hypothekenzinssätze-Kreditvolum'!C32</f>
        <v>3.19</v>
      </c>
      <c r="D32">
        <f>'Hypothekenzinssätze-Kreditvolum'!D32</f>
        <v>7447</v>
      </c>
      <c r="E32">
        <f>'Hypothekenzinssätze-Kreditvolum'!E32</f>
        <v>3.13</v>
      </c>
      <c r="F32">
        <f>'Hypothekenzinssätze-Kreditvolum'!F32</f>
        <v>876</v>
      </c>
      <c r="G32">
        <f>'Hypothekenzinssätze-Kreditvolum'!G32</f>
        <v>2.83</v>
      </c>
      <c r="H32">
        <f>'Hypothekenzinssätze-Kreditvolum'!H32</f>
        <v>1187</v>
      </c>
      <c r="I32">
        <f>'Hypothekenzinssätze-Kreditvolum'!I32</f>
        <v>3.21</v>
      </c>
      <c r="J32">
        <f>'Hypothekenzinssätze-Kreditvolum'!J32</f>
        <v>2882</v>
      </c>
      <c r="K32">
        <f>'Hypothekenzinssätze-Kreditvolum'!K32</f>
        <v>3.34</v>
      </c>
      <c r="L32">
        <f>'Hypothekenzinssätze-Kreditvolum'!L32</f>
        <v>2502</v>
      </c>
      <c r="M32">
        <f>'Hypothekenzinssätze-Kreditvolum'!M32</f>
        <v>150</v>
      </c>
      <c r="P32" t="s">
        <v>483</v>
      </c>
      <c r="Q32">
        <f t="shared" si="0"/>
        <v>-0.73</v>
      </c>
    </row>
    <row r="33" spans="1:17">
      <c r="B33" t="str">
        <f>'Hypothekenzinssätze-Kreditvolum'!B33</f>
        <v>Apr.</v>
      </c>
      <c r="C33">
        <f>'Hypothekenzinssätze-Kreditvolum'!C33</f>
        <v>3.27</v>
      </c>
      <c r="D33">
        <f>'Hypothekenzinssätze-Kreditvolum'!D33</f>
        <v>7471</v>
      </c>
      <c r="E33">
        <f>'Hypothekenzinssätze-Kreditvolum'!E33</f>
        <v>3.11</v>
      </c>
      <c r="F33">
        <f>'Hypothekenzinssätze-Kreditvolum'!F33</f>
        <v>1066</v>
      </c>
      <c r="G33">
        <f>'Hypothekenzinssätze-Kreditvolum'!G33</f>
        <v>2.88</v>
      </c>
      <c r="H33">
        <f>'Hypothekenzinssätze-Kreditvolum'!H33</f>
        <v>1130</v>
      </c>
      <c r="I33">
        <f>'Hypothekenzinssätze-Kreditvolum'!I33</f>
        <v>3.18</v>
      </c>
      <c r="J33">
        <f>'Hypothekenzinssätze-Kreditvolum'!J33</f>
        <v>2899</v>
      </c>
      <c r="K33">
        <f>'Hypothekenzinssätze-Kreditvolum'!K33</f>
        <v>3.65</v>
      </c>
      <c r="L33">
        <f>'Hypothekenzinssätze-Kreditvolum'!L33</f>
        <v>2376</v>
      </c>
      <c r="M33">
        <f>'Hypothekenzinssätze-Kreditvolum'!M33</f>
        <v>149</v>
      </c>
      <c r="P33" t="s">
        <v>482</v>
      </c>
      <c r="Q33">
        <f t="shared" si="0"/>
        <v>-0.74999999999999956</v>
      </c>
    </row>
    <row r="34" spans="1:17">
      <c r="B34" t="str">
        <f>'Hypothekenzinssätze-Kreditvolum'!B34</f>
        <v>Mai</v>
      </c>
      <c r="C34">
        <f>'Hypothekenzinssätze-Kreditvolum'!C34</f>
        <v>3.1</v>
      </c>
      <c r="D34">
        <f>'Hypothekenzinssätze-Kreditvolum'!D34</f>
        <v>7125</v>
      </c>
      <c r="E34">
        <f>'Hypothekenzinssätze-Kreditvolum'!E34</f>
        <v>3.01</v>
      </c>
      <c r="F34">
        <f>'Hypothekenzinssätze-Kreditvolum'!F34</f>
        <v>994</v>
      </c>
      <c r="G34">
        <f>'Hypothekenzinssätze-Kreditvolum'!G34</f>
        <v>2.78</v>
      </c>
      <c r="H34">
        <f>'Hypothekenzinssätze-Kreditvolum'!H34</f>
        <v>1011</v>
      </c>
      <c r="I34">
        <f>'Hypothekenzinssätze-Kreditvolum'!I34</f>
        <v>3.1</v>
      </c>
      <c r="J34">
        <f>'Hypothekenzinssätze-Kreditvolum'!J34</f>
        <v>2963</v>
      </c>
      <c r="K34">
        <f>'Hypothekenzinssätze-Kreditvolum'!K34</f>
        <v>3.28</v>
      </c>
      <c r="L34">
        <f>'Hypothekenzinssätze-Kreditvolum'!L34</f>
        <v>2157</v>
      </c>
      <c r="M34">
        <f>'Hypothekenzinssätze-Kreditvolum'!M34</f>
        <v>148</v>
      </c>
      <c r="P34" t="s">
        <v>83</v>
      </c>
      <c r="Q34">
        <f t="shared" si="0"/>
        <v>-0.99999999999999956</v>
      </c>
    </row>
    <row r="35" spans="1:17">
      <c r="B35" t="str">
        <f>'Hypothekenzinssätze-Kreditvolum'!B35</f>
        <v>Juni</v>
      </c>
      <c r="C35">
        <f>'Hypothekenzinssätze-Kreditvolum'!C35</f>
        <v>2.95</v>
      </c>
      <c r="D35">
        <f>'Hypothekenzinssätze-Kreditvolum'!D35</f>
        <v>7274</v>
      </c>
      <c r="E35">
        <f>'Hypothekenzinssätze-Kreditvolum'!E35</f>
        <v>2.94</v>
      </c>
      <c r="F35">
        <f>'Hypothekenzinssätze-Kreditvolum'!F35</f>
        <v>913</v>
      </c>
      <c r="G35">
        <f>'Hypothekenzinssätze-Kreditvolum'!G35</f>
        <v>2.67</v>
      </c>
      <c r="H35">
        <f>'Hypothekenzinssätze-Kreditvolum'!H35</f>
        <v>976</v>
      </c>
      <c r="I35">
        <f>'Hypothekenzinssätze-Kreditvolum'!I35</f>
        <v>2.95</v>
      </c>
      <c r="J35">
        <f>'Hypothekenzinssätze-Kreditvolum'!J35</f>
        <v>2876</v>
      </c>
      <c r="K35">
        <f>'Hypothekenzinssätze-Kreditvolum'!K35</f>
        <v>3.07</v>
      </c>
      <c r="L35">
        <f>'Hypothekenzinssätze-Kreditvolum'!L35</f>
        <v>2509</v>
      </c>
      <c r="M35">
        <f>'Hypothekenzinssätze-Kreditvolum'!M35</f>
        <v>147</v>
      </c>
      <c r="P35" t="s">
        <v>481</v>
      </c>
      <c r="Q35">
        <f t="shared" si="0"/>
        <v>-1.08</v>
      </c>
    </row>
    <row r="36" spans="1:17">
      <c r="B36" t="str">
        <f>'Hypothekenzinssätze-Kreditvolum'!B36</f>
        <v>Juli</v>
      </c>
      <c r="C36">
        <f>'Hypothekenzinssätze-Kreditvolum'!C36</f>
        <v>2.9</v>
      </c>
      <c r="D36">
        <f>'Hypothekenzinssätze-Kreditvolum'!D36</f>
        <v>8609</v>
      </c>
      <c r="E36">
        <f>'Hypothekenzinssätze-Kreditvolum'!E36</f>
        <v>2.99</v>
      </c>
      <c r="F36">
        <f>'Hypothekenzinssätze-Kreditvolum'!F36</f>
        <v>1196</v>
      </c>
      <c r="G36">
        <f>'Hypothekenzinssätze-Kreditvolum'!G36</f>
        <v>2.66</v>
      </c>
      <c r="H36">
        <f>'Hypothekenzinssätze-Kreditvolum'!H36</f>
        <v>1170</v>
      </c>
      <c r="I36">
        <f>'Hypothekenzinssätze-Kreditvolum'!I36</f>
        <v>2.9</v>
      </c>
      <c r="J36">
        <f>'Hypothekenzinssätze-Kreditvolum'!J36</f>
        <v>3526</v>
      </c>
      <c r="K36">
        <f>'Hypothekenzinssätze-Kreditvolum'!K36</f>
        <v>2.97</v>
      </c>
      <c r="L36">
        <f>'Hypothekenzinssätze-Kreditvolum'!L36</f>
        <v>2717</v>
      </c>
      <c r="M36">
        <f>'Hypothekenzinssätze-Kreditvolum'!M36</f>
        <v>146</v>
      </c>
      <c r="P36" t="s">
        <v>480</v>
      </c>
      <c r="Q36">
        <f t="shared" si="0"/>
        <v>-1.02</v>
      </c>
    </row>
    <row r="37" spans="1:17">
      <c r="B37" t="str">
        <f>'Hypothekenzinssätze-Kreditvolum'!B37</f>
        <v>Aug.</v>
      </c>
      <c r="C37">
        <f>'Hypothekenzinssätze-Kreditvolum'!C37</f>
        <v>2.85</v>
      </c>
      <c r="D37">
        <f>'Hypothekenzinssätze-Kreditvolum'!D37</f>
        <v>8203</v>
      </c>
      <c r="E37">
        <f>'Hypothekenzinssätze-Kreditvolum'!E37</f>
        <v>2.98</v>
      </c>
      <c r="F37">
        <f>'Hypothekenzinssätze-Kreditvolum'!F37</f>
        <v>1020</v>
      </c>
      <c r="G37">
        <f>'Hypothekenzinssätze-Kreditvolum'!G37</f>
        <v>2.54</v>
      </c>
      <c r="H37">
        <f>'Hypothekenzinssätze-Kreditvolum'!H37</f>
        <v>1040</v>
      </c>
      <c r="I37">
        <f>'Hypothekenzinssätze-Kreditvolum'!I37</f>
        <v>2.8</v>
      </c>
      <c r="J37">
        <f>'Hypothekenzinssätze-Kreditvolum'!J37</f>
        <v>3252</v>
      </c>
      <c r="K37">
        <f>'Hypothekenzinssätze-Kreditvolum'!K37</f>
        <v>2.98</v>
      </c>
      <c r="L37">
        <f>'Hypothekenzinssätze-Kreditvolum'!L37</f>
        <v>2891</v>
      </c>
      <c r="M37">
        <f>'Hypothekenzinssätze-Kreditvolum'!M37</f>
        <v>145</v>
      </c>
      <c r="P37" t="s">
        <v>479</v>
      </c>
      <c r="Q37">
        <f t="shared" si="0"/>
        <v>-1.06</v>
      </c>
    </row>
    <row r="38" spans="1:17">
      <c r="B38" t="str">
        <f>'Hypothekenzinssätze-Kreditvolum'!B38</f>
        <v>Sept.</v>
      </c>
      <c r="C38">
        <f>'Hypothekenzinssätze-Kreditvolum'!C38</f>
        <v>2.81</v>
      </c>
      <c r="D38">
        <f>'Hypothekenzinssätze-Kreditvolum'!D38</f>
        <v>6931</v>
      </c>
      <c r="E38">
        <f>'Hypothekenzinssätze-Kreditvolum'!E38</f>
        <v>2.78</v>
      </c>
      <c r="F38">
        <f>'Hypothekenzinssätze-Kreditvolum'!F38</f>
        <v>877</v>
      </c>
      <c r="G38">
        <f>'Hypothekenzinssätze-Kreditvolum'!G38</f>
        <v>2.52</v>
      </c>
      <c r="H38">
        <f>'Hypothekenzinssätze-Kreditvolum'!H38</f>
        <v>905</v>
      </c>
      <c r="I38">
        <f>'Hypothekenzinssätze-Kreditvolum'!I38</f>
        <v>2.79</v>
      </c>
      <c r="J38">
        <f>'Hypothekenzinssätze-Kreditvolum'!J38</f>
        <v>2676</v>
      </c>
      <c r="K38">
        <f>'Hypothekenzinssätze-Kreditvolum'!K38</f>
        <v>2.94</v>
      </c>
      <c r="L38">
        <f>'Hypothekenzinssätze-Kreditvolum'!L38</f>
        <v>2473</v>
      </c>
      <c r="M38">
        <f>'Hypothekenzinssätze-Kreditvolum'!M38</f>
        <v>144</v>
      </c>
      <c r="P38" t="s">
        <v>478</v>
      </c>
      <c r="Q38">
        <f t="shared" si="0"/>
        <v>-0.85999999999999988</v>
      </c>
    </row>
    <row r="39" spans="1:17">
      <c r="B39" t="str">
        <f>'Hypothekenzinssätze-Kreditvolum'!B39</f>
        <v>Okt.</v>
      </c>
      <c r="C39">
        <f>'Hypothekenzinssätze-Kreditvolum'!C39</f>
        <v>2.78</v>
      </c>
      <c r="D39">
        <f>'Hypothekenzinssätze-Kreditvolum'!D39</f>
        <v>8150</v>
      </c>
      <c r="E39">
        <f>'Hypothekenzinssätze-Kreditvolum'!E39</f>
        <v>2.59</v>
      </c>
      <c r="F39">
        <f>'Hypothekenzinssätze-Kreditvolum'!F39</f>
        <v>1097</v>
      </c>
      <c r="G39">
        <f>'Hypothekenzinssätze-Kreditvolum'!G39</f>
        <v>2.52</v>
      </c>
      <c r="H39">
        <f>'Hypothekenzinssätze-Kreditvolum'!H39</f>
        <v>1097</v>
      </c>
      <c r="I39">
        <f>'Hypothekenzinssätze-Kreditvolum'!I39</f>
        <v>2.78</v>
      </c>
      <c r="J39">
        <f>'Hypothekenzinssätze-Kreditvolum'!J39</f>
        <v>3271</v>
      </c>
      <c r="K39">
        <f>'Hypothekenzinssätze-Kreditvolum'!K39</f>
        <v>2.97</v>
      </c>
      <c r="L39">
        <f>'Hypothekenzinssätze-Kreditvolum'!L39</f>
        <v>2685</v>
      </c>
      <c r="M39">
        <f>'Hypothekenzinssätze-Kreditvolum'!M39</f>
        <v>143</v>
      </c>
      <c r="P39" t="s">
        <v>477</v>
      </c>
      <c r="Q39">
        <f t="shared" si="0"/>
        <v>-0.75</v>
      </c>
    </row>
    <row r="40" spans="1:17">
      <c r="B40" t="str">
        <f>'Hypothekenzinssätze-Kreditvolum'!B40</f>
        <v>Nov.</v>
      </c>
      <c r="C40">
        <f>'Hypothekenzinssätze-Kreditvolum'!C40</f>
        <v>2.75</v>
      </c>
      <c r="D40">
        <f>'Hypothekenzinssätze-Kreditvolum'!D40</f>
        <v>7445</v>
      </c>
      <c r="E40">
        <f>'Hypothekenzinssätze-Kreditvolum'!E40</f>
        <v>2.79</v>
      </c>
      <c r="F40">
        <f>'Hypothekenzinssätze-Kreditvolum'!F40</f>
        <v>870</v>
      </c>
      <c r="G40">
        <f>'Hypothekenzinssätze-Kreditvolum'!G40</f>
        <v>2.44</v>
      </c>
      <c r="H40">
        <f>'Hypothekenzinssätze-Kreditvolum'!H40</f>
        <v>1028</v>
      </c>
      <c r="I40">
        <f>'Hypothekenzinssätze-Kreditvolum'!I40</f>
        <v>2.73</v>
      </c>
      <c r="J40">
        <f>'Hypothekenzinssätze-Kreditvolum'!J40</f>
        <v>2942</v>
      </c>
      <c r="K40">
        <f>'Hypothekenzinssätze-Kreditvolum'!K40</f>
        <v>2.87</v>
      </c>
      <c r="L40">
        <f>'Hypothekenzinssätze-Kreditvolum'!L40</f>
        <v>2605</v>
      </c>
      <c r="M40">
        <f>'Hypothekenzinssätze-Kreditvolum'!M40</f>
        <v>142</v>
      </c>
      <c r="P40" t="s">
        <v>476</v>
      </c>
      <c r="Q40">
        <f t="shared" si="0"/>
        <v>-0.71</v>
      </c>
    </row>
    <row r="41" spans="1:17">
      <c r="B41" t="str">
        <f>'Hypothekenzinssätze-Kreditvolum'!B41</f>
        <v>Dez.</v>
      </c>
      <c r="C41">
        <f>'Hypothekenzinssätze-Kreditvolum'!C41</f>
        <v>2.71</v>
      </c>
      <c r="D41">
        <f>'Hypothekenzinssätze-Kreditvolum'!D41</f>
        <v>6651</v>
      </c>
      <c r="E41">
        <f>'Hypothekenzinssätze-Kreditvolum'!E41</f>
        <v>2.71</v>
      </c>
      <c r="F41">
        <f>'Hypothekenzinssätze-Kreditvolum'!F41</f>
        <v>1052</v>
      </c>
      <c r="G41">
        <f>'Hypothekenzinssätze-Kreditvolum'!G41</f>
        <v>2.38</v>
      </c>
      <c r="H41">
        <f>'Hypothekenzinssätze-Kreditvolum'!H41</f>
        <v>858</v>
      </c>
      <c r="I41">
        <f>'Hypothekenzinssätze-Kreditvolum'!I41</f>
        <v>2.71</v>
      </c>
      <c r="J41">
        <f>'Hypothekenzinssätze-Kreditvolum'!J41</f>
        <v>2653</v>
      </c>
      <c r="K41">
        <f>'Hypothekenzinssätze-Kreditvolum'!K41</f>
        <v>2.86</v>
      </c>
      <c r="L41">
        <f>'Hypothekenzinssätze-Kreditvolum'!L41</f>
        <v>2088</v>
      </c>
      <c r="M41">
        <f>'Hypothekenzinssätze-Kreditvolum'!M41</f>
        <v>141</v>
      </c>
      <c r="P41" t="s">
        <v>486</v>
      </c>
      <c r="Q41">
        <f t="shared" si="0"/>
        <v>-0.70000000000000018</v>
      </c>
    </row>
    <row r="42" spans="1:17">
      <c r="A42">
        <f>'Hypothekenzinssätze-Kreditvolum'!A42</f>
        <v>2013</v>
      </c>
      <c r="B42" t="str">
        <f>'Hypothekenzinssätze-Kreditvolum'!B42</f>
        <v>Jan.</v>
      </c>
      <c r="C42">
        <f>'Hypothekenzinssätze-Kreditvolum'!C42</f>
        <v>2.67</v>
      </c>
      <c r="D42">
        <f>'Hypothekenzinssätze-Kreditvolum'!D42</f>
        <v>7800</v>
      </c>
      <c r="E42">
        <f>'Hypothekenzinssätze-Kreditvolum'!E42</f>
        <v>2.5499999999999998</v>
      </c>
      <c r="F42">
        <f>'Hypothekenzinssätze-Kreditvolum'!F42</f>
        <v>1297</v>
      </c>
      <c r="G42">
        <f>'Hypothekenzinssätze-Kreditvolum'!G42</f>
        <v>2.42</v>
      </c>
      <c r="H42">
        <f>'Hypothekenzinssätze-Kreditvolum'!H42</f>
        <v>1128</v>
      </c>
      <c r="I42">
        <f>'Hypothekenzinssätze-Kreditvolum'!I42</f>
        <v>2.65</v>
      </c>
      <c r="J42">
        <f>'Hypothekenzinssätze-Kreditvolum'!J42</f>
        <v>3224</v>
      </c>
      <c r="K42">
        <f>'Hypothekenzinssätze-Kreditvolum'!K42</f>
        <v>2.92</v>
      </c>
      <c r="L42">
        <f>'Hypothekenzinssätze-Kreditvolum'!L42</f>
        <v>2151</v>
      </c>
      <c r="M42">
        <f>'Hypothekenzinssätze-Kreditvolum'!M42</f>
        <v>140</v>
      </c>
      <c r="O42">
        <v>2013</v>
      </c>
      <c r="P42" t="s">
        <v>485</v>
      </c>
      <c r="Q42">
        <f t="shared" si="0"/>
        <v>-0.74000000000000021</v>
      </c>
    </row>
    <row r="43" spans="1:17">
      <c r="B43" t="str">
        <f>'Hypothekenzinssätze-Kreditvolum'!B43</f>
        <v>Febr.</v>
      </c>
      <c r="C43">
        <f>'Hypothekenzinssätze-Kreditvolum'!C43</f>
        <v>2.72</v>
      </c>
      <c r="D43">
        <f>'Hypothekenzinssätze-Kreditvolum'!D43</f>
        <v>6586</v>
      </c>
      <c r="E43">
        <f>'Hypothekenzinssätze-Kreditvolum'!E43</f>
        <v>2.67</v>
      </c>
      <c r="F43">
        <f>'Hypothekenzinssätze-Kreditvolum'!F43</f>
        <v>875</v>
      </c>
      <c r="G43">
        <f>'Hypothekenzinssätze-Kreditvolum'!G43</f>
        <v>2.34</v>
      </c>
      <c r="H43">
        <f>'Hypothekenzinssätze-Kreditvolum'!H43</f>
        <v>895</v>
      </c>
      <c r="I43">
        <f>'Hypothekenzinssätze-Kreditvolum'!I43</f>
        <v>2.69</v>
      </c>
      <c r="J43">
        <f>'Hypothekenzinssätze-Kreditvolum'!J43</f>
        <v>2764</v>
      </c>
      <c r="K43">
        <f>'Hypothekenzinssätze-Kreditvolum'!K43</f>
        <v>2.93</v>
      </c>
      <c r="L43">
        <f>'Hypothekenzinssätze-Kreditvolum'!L43</f>
        <v>2052</v>
      </c>
      <c r="M43">
        <f>'Hypothekenzinssätze-Kreditvolum'!M43</f>
        <v>139</v>
      </c>
      <c r="P43" t="s">
        <v>484</v>
      </c>
      <c r="Q43">
        <f t="shared" si="0"/>
        <v>-0.59999999999999964</v>
      </c>
    </row>
    <row r="44" spans="1:17">
      <c r="B44" t="str">
        <f>'Hypothekenzinssätze-Kreditvolum'!B44</f>
        <v>März</v>
      </c>
      <c r="C44">
        <f>'Hypothekenzinssätze-Kreditvolum'!C44</f>
        <v>2.7</v>
      </c>
      <c r="D44">
        <f>'Hypothekenzinssätze-Kreditvolum'!D44</f>
        <v>7157</v>
      </c>
      <c r="E44">
        <f>'Hypothekenzinssätze-Kreditvolum'!E44</f>
        <v>2.67</v>
      </c>
      <c r="F44">
        <f>'Hypothekenzinssätze-Kreditvolum'!F44</f>
        <v>986</v>
      </c>
      <c r="G44">
        <f>'Hypothekenzinssätze-Kreditvolum'!G44</f>
        <v>2.3199999999999998</v>
      </c>
      <c r="H44">
        <f>'Hypothekenzinssätze-Kreditvolum'!H44</f>
        <v>949</v>
      </c>
      <c r="I44">
        <f>'Hypothekenzinssätze-Kreditvolum'!I44</f>
        <v>2.68</v>
      </c>
      <c r="J44">
        <f>'Hypothekenzinssätze-Kreditvolum'!J44</f>
        <v>2846</v>
      </c>
      <c r="K44">
        <f>'Hypothekenzinssätze-Kreditvolum'!K44</f>
        <v>2.89</v>
      </c>
      <c r="L44">
        <f>'Hypothekenzinssätze-Kreditvolum'!L44</f>
        <v>2376</v>
      </c>
      <c r="M44">
        <f>'Hypothekenzinssätze-Kreditvolum'!M44</f>
        <v>138</v>
      </c>
      <c r="P44" t="s">
        <v>483</v>
      </c>
      <c r="Q44">
        <f t="shared" si="0"/>
        <v>-0.48999999999999977</v>
      </c>
    </row>
    <row r="45" spans="1:17">
      <c r="B45" t="str">
        <f>'Hypothekenzinssätze-Kreditvolum'!B45</f>
        <v>Apr.</v>
      </c>
      <c r="C45">
        <f>'Hypothekenzinssätze-Kreditvolum'!C45</f>
        <v>2.74</v>
      </c>
      <c r="D45">
        <f>'Hypothekenzinssätze-Kreditvolum'!D45</f>
        <v>8390</v>
      </c>
      <c r="E45">
        <f>'Hypothekenzinssätze-Kreditvolum'!E45</f>
        <v>2.73</v>
      </c>
      <c r="F45">
        <f>'Hypothekenzinssätze-Kreditvolum'!F45</f>
        <v>1230</v>
      </c>
      <c r="G45">
        <f>'Hypothekenzinssätze-Kreditvolum'!G45</f>
        <v>2.37</v>
      </c>
      <c r="H45">
        <f>'Hypothekenzinssätze-Kreditvolum'!H45</f>
        <v>1130</v>
      </c>
      <c r="I45">
        <f>'Hypothekenzinssätze-Kreditvolum'!I45</f>
        <v>2.64</v>
      </c>
      <c r="J45">
        <f>'Hypothekenzinssätze-Kreditvolum'!J45</f>
        <v>3423</v>
      </c>
      <c r="K45">
        <f>'Hypothekenzinssätze-Kreditvolum'!K45</f>
        <v>3.05</v>
      </c>
      <c r="L45">
        <f>'Hypothekenzinssätze-Kreditvolum'!L45</f>
        <v>2607</v>
      </c>
      <c r="M45">
        <f>'Hypothekenzinssätze-Kreditvolum'!M45</f>
        <v>137</v>
      </c>
      <c r="P45" t="s">
        <v>482</v>
      </c>
      <c r="Q45">
        <f t="shared" si="0"/>
        <v>-0.5299999999999998</v>
      </c>
    </row>
    <row r="46" spans="1:17">
      <c r="B46" t="str">
        <f>'Hypothekenzinssätze-Kreditvolum'!B46</f>
        <v>Mai</v>
      </c>
      <c r="C46">
        <f>'Hypothekenzinssätze-Kreditvolum'!C46</f>
        <v>2.6</v>
      </c>
      <c r="D46">
        <f>'Hypothekenzinssätze-Kreditvolum'!D46</f>
        <v>7219</v>
      </c>
      <c r="E46">
        <f>'Hypothekenzinssätze-Kreditvolum'!E46</f>
        <v>2.73</v>
      </c>
      <c r="F46">
        <f>'Hypothekenzinssätze-Kreditvolum'!F46</f>
        <v>953</v>
      </c>
      <c r="G46">
        <f>'Hypothekenzinssätze-Kreditvolum'!G46</f>
        <v>2.23</v>
      </c>
      <c r="H46">
        <f>'Hypothekenzinssätze-Kreditvolum'!H46</f>
        <v>958</v>
      </c>
      <c r="I46">
        <f>'Hypothekenzinssätze-Kreditvolum'!I46</f>
        <v>2.56</v>
      </c>
      <c r="J46">
        <f>'Hypothekenzinssätze-Kreditvolum'!J46</f>
        <v>2980</v>
      </c>
      <c r="K46">
        <f>'Hypothekenzinssätze-Kreditvolum'!K46</f>
        <v>2.74</v>
      </c>
      <c r="L46">
        <f>'Hypothekenzinssätze-Kreditvolum'!L46</f>
        <v>2328</v>
      </c>
      <c r="M46">
        <f>'Hypothekenzinssätze-Kreditvolum'!M46</f>
        <v>136</v>
      </c>
      <c r="P46" t="s">
        <v>83</v>
      </c>
      <c r="Q46">
        <f t="shared" si="0"/>
        <v>-0.5</v>
      </c>
    </row>
    <row r="47" spans="1:17">
      <c r="B47" t="str">
        <f>'Hypothekenzinssätze-Kreditvolum'!B47</f>
        <v>Juni</v>
      </c>
      <c r="C47">
        <f>'Hypothekenzinssätze-Kreditvolum'!C47</f>
        <v>2.52</v>
      </c>
      <c r="D47">
        <f>'Hypothekenzinssätze-Kreditvolum'!D47</f>
        <v>7892</v>
      </c>
      <c r="E47">
        <f>'Hypothekenzinssätze-Kreditvolum'!E47</f>
        <v>2.5299999999999998</v>
      </c>
      <c r="F47">
        <f>'Hypothekenzinssätze-Kreditvolum'!F47</f>
        <v>1019</v>
      </c>
      <c r="G47">
        <f>'Hypothekenzinssätze-Kreditvolum'!G47</f>
        <v>2.1800000000000002</v>
      </c>
      <c r="H47">
        <f>'Hypothekenzinssätze-Kreditvolum'!H47</f>
        <v>995</v>
      </c>
      <c r="I47">
        <f>'Hypothekenzinssätze-Kreditvolum'!I47</f>
        <v>2.4900000000000002</v>
      </c>
      <c r="J47">
        <f>'Hypothekenzinssätze-Kreditvolum'!J47</f>
        <v>3129</v>
      </c>
      <c r="K47">
        <f>'Hypothekenzinssätze-Kreditvolum'!K47</f>
        <v>2.67</v>
      </c>
      <c r="L47">
        <f>'Hypothekenzinssätze-Kreditvolum'!L47</f>
        <v>2749</v>
      </c>
      <c r="M47">
        <f>'Hypothekenzinssätze-Kreditvolum'!M47</f>
        <v>135</v>
      </c>
      <c r="P47" t="s">
        <v>481</v>
      </c>
      <c r="Q47">
        <f t="shared" si="0"/>
        <v>-0.43000000000000016</v>
      </c>
    </row>
    <row r="48" spans="1:17">
      <c r="B48" t="str">
        <f>'Hypothekenzinssätze-Kreditvolum'!B48</f>
        <v>Juli</v>
      </c>
      <c r="C48">
        <f>'Hypothekenzinssätze-Kreditvolum'!C48</f>
        <v>2.59</v>
      </c>
      <c r="D48">
        <f>'Hypothekenzinssätze-Kreditvolum'!D48</f>
        <v>9973</v>
      </c>
      <c r="E48">
        <f>'Hypothekenzinssätze-Kreditvolum'!E48</f>
        <v>2.61</v>
      </c>
      <c r="F48">
        <f>'Hypothekenzinssätze-Kreditvolum'!F48</f>
        <v>1304</v>
      </c>
      <c r="G48">
        <f>'Hypothekenzinssätze-Kreditvolum'!G48</f>
        <v>2.25</v>
      </c>
      <c r="H48">
        <f>'Hypothekenzinssätze-Kreditvolum'!H48</f>
        <v>1291</v>
      </c>
      <c r="I48">
        <f>'Hypothekenzinssätze-Kreditvolum'!I48</f>
        <v>2.57</v>
      </c>
      <c r="J48">
        <f>'Hypothekenzinssätze-Kreditvolum'!J48</f>
        <v>4165</v>
      </c>
      <c r="K48">
        <f>'Hypothekenzinssätze-Kreditvolum'!K48</f>
        <v>2.73</v>
      </c>
      <c r="L48">
        <f>'Hypothekenzinssätze-Kreditvolum'!L48</f>
        <v>3213</v>
      </c>
      <c r="M48">
        <f>'Hypothekenzinssätze-Kreditvolum'!M48</f>
        <v>134</v>
      </c>
      <c r="P48" t="s">
        <v>480</v>
      </c>
      <c r="Q48">
        <f t="shared" si="0"/>
        <v>-0.31000000000000005</v>
      </c>
    </row>
    <row r="49" spans="1:17">
      <c r="B49" t="str">
        <f>'Hypothekenzinssätze-Kreditvolum'!B49</f>
        <v>Aug.</v>
      </c>
      <c r="C49">
        <f>'Hypothekenzinssätze-Kreditvolum'!C49</f>
        <v>2.67</v>
      </c>
      <c r="D49">
        <f>'Hypothekenzinssätze-Kreditvolum'!D49</f>
        <v>7764</v>
      </c>
      <c r="E49">
        <f>'Hypothekenzinssätze-Kreditvolum'!E49</f>
        <v>2.52</v>
      </c>
      <c r="F49">
        <f>'Hypothekenzinssätze-Kreditvolum'!F49</f>
        <v>1022</v>
      </c>
      <c r="G49">
        <f>'Hypothekenzinssätze-Kreditvolum'!G49</f>
        <v>2.33</v>
      </c>
      <c r="H49">
        <f>'Hypothekenzinssätze-Kreditvolum'!H49</f>
        <v>998</v>
      </c>
      <c r="I49">
        <f>'Hypothekenzinssätze-Kreditvolum'!I49</f>
        <v>2.66</v>
      </c>
      <c r="J49">
        <f>'Hypothekenzinssätze-Kreditvolum'!J49</f>
        <v>3164</v>
      </c>
      <c r="K49">
        <f>'Hypothekenzinssätze-Kreditvolum'!K49</f>
        <v>2.88</v>
      </c>
      <c r="L49">
        <f>'Hypothekenzinssätze-Kreditvolum'!L49</f>
        <v>2580</v>
      </c>
      <c r="M49">
        <f>'Hypothekenzinssätze-Kreditvolum'!M49</f>
        <v>133</v>
      </c>
      <c r="P49" t="s">
        <v>479</v>
      </c>
      <c r="Q49">
        <f t="shared" si="0"/>
        <v>-0.18000000000000016</v>
      </c>
    </row>
    <row r="50" spans="1:17">
      <c r="B50" t="str">
        <f>'Hypothekenzinssätze-Kreditvolum'!B50</f>
        <v>Sept.</v>
      </c>
      <c r="C50">
        <f>'Hypothekenzinssätze-Kreditvolum'!C50</f>
        <v>2.75</v>
      </c>
      <c r="D50">
        <f>'Hypothekenzinssätze-Kreditvolum'!D50</f>
        <v>7140</v>
      </c>
      <c r="E50">
        <f>'Hypothekenzinssätze-Kreditvolum'!E50</f>
        <v>2.65</v>
      </c>
      <c r="F50">
        <f>'Hypothekenzinssätze-Kreditvolum'!F50</f>
        <v>941</v>
      </c>
      <c r="G50">
        <f>'Hypothekenzinssätze-Kreditvolum'!G50</f>
        <v>2.34</v>
      </c>
      <c r="H50">
        <f>'Hypothekenzinssätze-Kreditvolum'!H50</f>
        <v>978</v>
      </c>
      <c r="I50">
        <f>'Hypothekenzinssätze-Kreditvolum'!I50</f>
        <v>2.76</v>
      </c>
      <c r="J50">
        <f>'Hypothekenzinssätze-Kreditvolum'!J50</f>
        <v>2972</v>
      </c>
      <c r="K50">
        <f>'Hypothekenzinssätze-Kreditvolum'!K50</f>
        <v>2.95</v>
      </c>
      <c r="L50">
        <f>'Hypothekenzinssätze-Kreditvolum'!L50</f>
        <v>2249</v>
      </c>
      <c r="M50">
        <f>'Hypothekenzinssätze-Kreditvolum'!M50</f>
        <v>132</v>
      </c>
      <c r="P50" t="s">
        <v>478</v>
      </c>
      <c r="Q50">
        <f t="shared" si="0"/>
        <v>-6.0000000000000053E-2</v>
      </c>
    </row>
    <row r="51" spans="1:17">
      <c r="B51" t="str">
        <f>'Hypothekenzinssätze-Kreditvolum'!B51</f>
        <v>Okt.</v>
      </c>
      <c r="C51">
        <f>'Hypothekenzinssätze-Kreditvolum'!C51</f>
        <v>2.8</v>
      </c>
      <c r="D51">
        <f>'Hypothekenzinssätze-Kreditvolum'!D51</f>
        <v>8059</v>
      </c>
      <c r="E51">
        <f>'Hypothekenzinssätze-Kreditvolum'!E51</f>
        <v>2.52</v>
      </c>
      <c r="F51">
        <f>'Hypothekenzinssätze-Kreditvolum'!F51</f>
        <v>1239</v>
      </c>
      <c r="G51">
        <f>'Hypothekenzinssätze-Kreditvolum'!G51</f>
        <v>2.48</v>
      </c>
      <c r="H51">
        <f>'Hypothekenzinssätze-Kreditvolum'!H51</f>
        <v>1184</v>
      </c>
      <c r="I51">
        <f>'Hypothekenzinssätze-Kreditvolum'!I51</f>
        <v>2.85</v>
      </c>
      <c r="J51">
        <f>'Hypothekenzinssätze-Kreditvolum'!J51</f>
        <v>3276</v>
      </c>
      <c r="K51">
        <f>'Hypothekenzinssätze-Kreditvolum'!K51</f>
        <v>3.03</v>
      </c>
      <c r="L51">
        <f>'Hypothekenzinssätze-Kreditvolum'!L51</f>
        <v>2360</v>
      </c>
      <c r="M51">
        <f>'Hypothekenzinssätze-Kreditvolum'!M51</f>
        <v>131</v>
      </c>
      <c r="P51" t="s">
        <v>477</v>
      </c>
      <c r="Q51">
        <f t="shared" si="0"/>
        <v>2.0000000000000018E-2</v>
      </c>
    </row>
    <row r="52" spans="1:17">
      <c r="B52" t="str">
        <f>'Hypothekenzinssätze-Kreditvolum'!B52</f>
        <v>Nov.</v>
      </c>
      <c r="C52">
        <f>'Hypothekenzinssätze-Kreditvolum'!C52</f>
        <v>2.8</v>
      </c>
      <c r="D52">
        <f>'Hypothekenzinssätze-Kreditvolum'!D52</f>
        <v>6554</v>
      </c>
      <c r="E52">
        <f>'Hypothekenzinssätze-Kreditvolum'!E52</f>
        <v>2.66</v>
      </c>
      <c r="F52">
        <f>'Hypothekenzinssätze-Kreditvolum'!F52</f>
        <v>814</v>
      </c>
      <c r="G52">
        <f>'Hypothekenzinssätze-Kreditvolum'!G52</f>
        <v>2.4300000000000002</v>
      </c>
      <c r="H52">
        <f>'Hypothekenzinssätze-Kreditvolum'!H52</f>
        <v>934</v>
      </c>
      <c r="I52">
        <f>'Hypothekenzinssätze-Kreditvolum'!I52</f>
        <v>2.82</v>
      </c>
      <c r="J52">
        <f>'Hypothekenzinssätze-Kreditvolum'!J52</f>
        <v>2578</v>
      </c>
      <c r="K52">
        <f>'Hypothekenzinssätze-Kreditvolum'!K52</f>
        <v>2.99</v>
      </c>
      <c r="L52">
        <f>'Hypothekenzinssätze-Kreditvolum'!L52</f>
        <v>2228</v>
      </c>
      <c r="M52">
        <f>'Hypothekenzinssätze-Kreditvolum'!M52</f>
        <v>130</v>
      </c>
      <c r="P52" t="s">
        <v>476</v>
      </c>
      <c r="Q52">
        <f t="shared" si="0"/>
        <v>4.9999999999999822E-2</v>
      </c>
    </row>
    <row r="53" spans="1:17">
      <c r="B53" t="str">
        <f>'Hypothekenzinssätze-Kreditvolum'!B53</f>
        <v>Dez.</v>
      </c>
      <c r="C53">
        <f>'Hypothekenzinssätze-Kreditvolum'!C53</f>
        <v>2.72</v>
      </c>
      <c r="D53">
        <f>'Hypothekenzinssätze-Kreditvolum'!D53</f>
        <v>6761</v>
      </c>
      <c r="E53">
        <f>'Hypothekenzinssätze-Kreditvolum'!E53</f>
        <v>2.5299999999999998</v>
      </c>
      <c r="F53">
        <f>'Hypothekenzinssätze-Kreditvolum'!F53</f>
        <v>984</v>
      </c>
      <c r="G53">
        <f>'Hypothekenzinssätze-Kreditvolum'!G53</f>
        <v>2.33</v>
      </c>
      <c r="H53">
        <f>'Hypothekenzinssätze-Kreditvolum'!H53</f>
        <v>1008</v>
      </c>
      <c r="I53">
        <f>'Hypothekenzinssätze-Kreditvolum'!I53</f>
        <v>2.78</v>
      </c>
      <c r="J53">
        <f>'Hypothekenzinssätze-Kreditvolum'!J53</f>
        <v>2747</v>
      </c>
      <c r="K53">
        <f>'Hypothekenzinssätze-Kreditvolum'!K53</f>
        <v>2.94</v>
      </c>
      <c r="L53">
        <f>'Hypothekenzinssätze-Kreditvolum'!L53</f>
        <v>2022</v>
      </c>
      <c r="M53">
        <f>'Hypothekenzinssätze-Kreditvolum'!M53</f>
        <v>129</v>
      </c>
      <c r="P53" t="s">
        <v>486</v>
      </c>
      <c r="Q53">
        <f t="shared" si="0"/>
        <v>1.0000000000000231E-2</v>
      </c>
    </row>
    <row r="54" spans="1:17">
      <c r="A54">
        <f>'Hypothekenzinssätze-Kreditvolum'!A54</f>
        <v>2014</v>
      </c>
      <c r="B54" t="str">
        <f>'Hypothekenzinssätze-Kreditvolum'!B54</f>
        <v>Jan.</v>
      </c>
      <c r="C54">
        <f>'Hypothekenzinssätze-Kreditvolum'!C54</f>
        <v>2.75</v>
      </c>
      <c r="D54">
        <f>'Hypothekenzinssätze-Kreditvolum'!D54</f>
        <v>7748</v>
      </c>
      <c r="E54">
        <f>'Hypothekenzinssätze-Kreditvolum'!E54</f>
        <v>2.57</v>
      </c>
      <c r="F54">
        <f>'Hypothekenzinssätze-Kreditvolum'!F54</f>
        <v>1163</v>
      </c>
      <c r="G54">
        <f>'Hypothekenzinssätze-Kreditvolum'!G54</f>
        <v>2.42</v>
      </c>
      <c r="H54">
        <f>'Hypothekenzinssätze-Kreditvolum'!H54</f>
        <v>1230</v>
      </c>
      <c r="I54">
        <f>'Hypothekenzinssätze-Kreditvolum'!I54</f>
        <v>2.79</v>
      </c>
      <c r="J54">
        <f>'Hypothekenzinssätze-Kreditvolum'!J54</f>
        <v>3150</v>
      </c>
      <c r="K54">
        <f>'Hypothekenzinssätze-Kreditvolum'!K54</f>
        <v>2.99</v>
      </c>
      <c r="L54">
        <f>'Hypothekenzinssätze-Kreditvolum'!L54</f>
        <v>2205</v>
      </c>
      <c r="M54">
        <f>'Hypothekenzinssätze-Kreditvolum'!M54</f>
        <v>128</v>
      </c>
      <c r="O54">
        <v>2014</v>
      </c>
      <c r="P54" t="s">
        <v>485</v>
      </c>
      <c r="Q54">
        <f t="shared" si="0"/>
        <v>8.0000000000000071E-2</v>
      </c>
    </row>
    <row r="55" spans="1:17">
      <c r="B55" t="str">
        <f>'Hypothekenzinssätze-Kreditvolum'!B55</f>
        <v>Febr.</v>
      </c>
      <c r="C55">
        <f>'Hypothekenzinssätze-Kreditvolum'!C55</f>
        <v>2.82</v>
      </c>
      <c r="D55">
        <f>'Hypothekenzinssätze-Kreditvolum'!D55</f>
        <v>6983</v>
      </c>
      <c r="E55">
        <f>'Hypothekenzinssätze-Kreditvolum'!E55</f>
        <v>3.1</v>
      </c>
      <c r="F55">
        <f>'Hypothekenzinssätze-Kreditvolum'!F55</f>
        <v>1210</v>
      </c>
      <c r="G55">
        <f>'Hypothekenzinssätze-Kreditvolum'!G55</f>
        <v>2.33</v>
      </c>
      <c r="H55">
        <f>'Hypothekenzinssätze-Kreditvolum'!H55</f>
        <v>986</v>
      </c>
      <c r="I55">
        <f>'Hypothekenzinssätze-Kreditvolum'!I55</f>
        <v>2.75</v>
      </c>
      <c r="J55">
        <f>'Hypothekenzinssätze-Kreditvolum'!J55</f>
        <v>2561</v>
      </c>
      <c r="K55">
        <f>'Hypothekenzinssätze-Kreditvolum'!K55</f>
        <v>2.95</v>
      </c>
      <c r="L55">
        <f>'Hypothekenzinssätze-Kreditvolum'!L55</f>
        <v>2226</v>
      </c>
      <c r="M55">
        <f>'Hypothekenzinssätze-Kreditvolum'!M55</f>
        <v>127</v>
      </c>
      <c r="P55" t="s">
        <v>484</v>
      </c>
      <c r="Q55">
        <f t="shared" si="0"/>
        <v>9.9999999999999645E-2</v>
      </c>
    </row>
    <row r="56" spans="1:17">
      <c r="B56" t="str">
        <f>'Hypothekenzinssätze-Kreditvolum'!B56</f>
        <v>März</v>
      </c>
      <c r="C56">
        <f>'Hypothekenzinssätze-Kreditvolum'!C56</f>
        <v>2.65</v>
      </c>
      <c r="D56">
        <f>'Hypothekenzinssätze-Kreditvolum'!D56</f>
        <v>7596</v>
      </c>
      <c r="E56">
        <f>'Hypothekenzinssätze-Kreditvolum'!E56</f>
        <v>2.57</v>
      </c>
      <c r="F56">
        <f>'Hypothekenzinssätze-Kreditvolum'!F56</f>
        <v>1001</v>
      </c>
      <c r="G56">
        <f>'Hypothekenzinssätze-Kreditvolum'!G56</f>
        <v>2.2799999999999998</v>
      </c>
      <c r="H56">
        <f>'Hypothekenzinssätze-Kreditvolum'!H56</f>
        <v>1075</v>
      </c>
      <c r="I56">
        <f>'Hypothekenzinssätze-Kreditvolum'!I56</f>
        <v>2.64</v>
      </c>
      <c r="J56">
        <f>'Hypothekenzinssätze-Kreditvolum'!J56</f>
        <v>3000</v>
      </c>
      <c r="K56">
        <f>'Hypothekenzinssätze-Kreditvolum'!K56</f>
        <v>2.86</v>
      </c>
      <c r="L56">
        <f>'Hypothekenzinssätze-Kreditvolum'!L56</f>
        <v>2520</v>
      </c>
      <c r="M56">
        <f>'Hypothekenzinssätze-Kreditvolum'!M56</f>
        <v>126</v>
      </c>
      <c r="P56" t="s">
        <v>483</v>
      </c>
      <c r="Q56">
        <f t="shared" si="0"/>
        <v>-5.0000000000000266E-2</v>
      </c>
    </row>
    <row r="57" spans="1:17">
      <c r="B57" t="str">
        <f>'Hypothekenzinssätze-Kreditvolum'!B57</f>
        <v>Apr.</v>
      </c>
      <c r="C57">
        <f>'Hypothekenzinssätze-Kreditvolum'!C57</f>
        <v>2.68</v>
      </c>
      <c r="D57">
        <f>'Hypothekenzinssätze-Kreditvolum'!D57</f>
        <v>8686</v>
      </c>
      <c r="E57">
        <f>'Hypothekenzinssätze-Kreditvolum'!E57</f>
        <v>2.5299999999999998</v>
      </c>
      <c r="F57">
        <f>'Hypothekenzinssätze-Kreditvolum'!F57</f>
        <v>1201</v>
      </c>
      <c r="G57">
        <f>'Hypothekenzinssätze-Kreditvolum'!G57</f>
        <v>2.29</v>
      </c>
      <c r="H57">
        <f>'Hypothekenzinssätze-Kreditvolum'!H57</f>
        <v>1295</v>
      </c>
      <c r="I57">
        <f>'Hypothekenzinssätze-Kreditvolum'!I57</f>
        <v>2.63</v>
      </c>
      <c r="J57">
        <f>'Hypothekenzinssätze-Kreditvolum'!J57</f>
        <v>3376</v>
      </c>
      <c r="K57">
        <f>'Hypothekenzinssätze-Kreditvolum'!K57</f>
        <v>2.98</v>
      </c>
      <c r="L57">
        <f>'Hypothekenzinssätze-Kreditvolum'!L57</f>
        <v>2814</v>
      </c>
      <c r="M57">
        <f>'Hypothekenzinssätze-Kreditvolum'!M57</f>
        <v>125</v>
      </c>
      <c r="P57" t="s">
        <v>482</v>
      </c>
      <c r="Q57">
        <f t="shared" si="0"/>
        <v>-6.0000000000000053E-2</v>
      </c>
    </row>
    <row r="58" spans="1:17">
      <c r="B58" t="str">
        <f>'Hypothekenzinssätze-Kreditvolum'!B58</f>
        <v>Mai</v>
      </c>
      <c r="C58">
        <f>'Hypothekenzinssätze-Kreditvolum'!C58</f>
        <v>2.56</v>
      </c>
      <c r="D58">
        <f>'Hypothekenzinssätze-Kreditvolum'!D58</f>
        <v>7388</v>
      </c>
      <c r="E58">
        <f>'Hypothekenzinssätze-Kreditvolum'!E58</f>
        <v>2.5099999999999998</v>
      </c>
      <c r="F58">
        <f>'Hypothekenzinssätze-Kreditvolum'!F58</f>
        <v>948</v>
      </c>
      <c r="G58">
        <f>'Hypothekenzinssätze-Kreditvolum'!G58</f>
        <v>2.2000000000000002</v>
      </c>
      <c r="H58">
        <f>'Hypothekenzinssätze-Kreditvolum'!H58</f>
        <v>1054</v>
      </c>
      <c r="I58">
        <f>'Hypothekenzinssätze-Kreditvolum'!I58</f>
        <v>2.5499999999999998</v>
      </c>
      <c r="J58">
        <f>'Hypothekenzinssätze-Kreditvolum'!J58</f>
        <v>2942</v>
      </c>
      <c r="K58">
        <f>'Hypothekenzinssätze-Kreditvolum'!K58</f>
        <v>2.74</v>
      </c>
      <c r="L58">
        <f>'Hypothekenzinssätze-Kreditvolum'!L58</f>
        <v>2444</v>
      </c>
      <c r="M58">
        <f>'Hypothekenzinssätze-Kreditvolum'!M58</f>
        <v>124</v>
      </c>
      <c r="P58" t="s">
        <v>83</v>
      </c>
      <c r="Q58">
        <f t="shared" si="0"/>
        <v>-4.0000000000000036E-2</v>
      </c>
    </row>
    <row r="59" spans="1:17">
      <c r="B59" t="str">
        <f>'Hypothekenzinssätze-Kreditvolum'!B59</f>
        <v>Juni</v>
      </c>
      <c r="C59">
        <f>'Hypothekenzinssätze-Kreditvolum'!C59</f>
        <v>2.4900000000000002</v>
      </c>
      <c r="D59">
        <f>'Hypothekenzinssätze-Kreditvolum'!D59</f>
        <v>7010</v>
      </c>
      <c r="E59">
        <f>'Hypothekenzinssätze-Kreditvolum'!E59</f>
        <v>2.35</v>
      </c>
      <c r="F59">
        <f>'Hypothekenzinssätze-Kreditvolum'!F59</f>
        <v>969</v>
      </c>
      <c r="G59">
        <f>'Hypothekenzinssätze-Kreditvolum'!G59</f>
        <v>2.16</v>
      </c>
      <c r="H59">
        <f>'Hypothekenzinssätze-Kreditvolum'!H59</f>
        <v>962</v>
      </c>
      <c r="I59">
        <f>'Hypothekenzinssätze-Kreditvolum'!I59</f>
        <v>2.48</v>
      </c>
      <c r="J59">
        <f>'Hypothekenzinssätze-Kreditvolum'!J59</f>
        <v>2830</v>
      </c>
      <c r="K59">
        <f>'Hypothekenzinssätze-Kreditvolum'!K59</f>
        <v>2.71</v>
      </c>
      <c r="L59">
        <f>'Hypothekenzinssätze-Kreditvolum'!L59</f>
        <v>2249</v>
      </c>
      <c r="M59">
        <f>'Hypothekenzinssätze-Kreditvolum'!M59</f>
        <v>123</v>
      </c>
      <c r="P59" t="s">
        <v>481</v>
      </c>
      <c r="Q59">
        <f t="shared" si="0"/>
        <v>-2.9999999999999805E-2</v>
      </c>
    </row>
    <row r="60" spans="1:17">
      <c r="B60" t="str">
        <f>'Hypothekenzinssätze-Kreditvolum'!B60</f>
        <v>Juli</v>
      </c>
      <c r="C60">
        <f>'Hypothekenzinssätze-Kreditvolum'!C60</f>
        <v>2.4</v>
      </c>
      <c r="D60">
        <f>'Hypothekenzinssätze-Kreditvolum'!D60</f>
        <v>8812</v>
      </c>
      <c r="E60">
        <f>'Hypothekenzinssätze-Kreditvolum'!E60</f>
        <v>2.37</v>
      </c>
      <c r="F60">
        <f>'Hypothekenzinssätze-Kreditvolum'!F60</f>
        <v>1205</v>
      </c>
      <c r="G60">
        <f>'Hypothekenzinssätze-Kreditvolum'!G60</f>
        <v>2.09</v>
      </c>
      <c r="H60">
        <f>'Hypothekenzinssätze-Kreditvolum'!H60</f>
        <v>1289</v>
      </c>
      <c r="I60">
        <f>'Hypothekenzinssätze-Kreditvolum'!I60</f>
        <v>2.39</v>
      </c>
      <c r="J60">
        <f>'Hypothekenzinssätze-Kreditvolum'!J60</f>
        <v>3568</v>
      </c>
      <c r="K60">
        <f>'Hypothekenzinssätze-Kreditvolum'!K60</f>
        <v>2.56</v>
      </c>
      <c r="L60">
        <f>'Hypothekenzinssätze-Kreditvolum'!L60</f>
        <v>2750</v>
      </c>
      <c r="M60">
        <f>'Hypothekenzinssätze-Kreditvolum'!M60</f>
        <v>122</v>
      </c>
      <c r="P60" t="s">
        <v>480</v>
      </c>
      <c r="Q60">
        <f t="shared" si="0"/>
        <v>-0.18999999999999995</v>
      </c>
    </row>
    <row r="61" spans="1:17">
      <c r="B61" t="str">
        <f>'Hypothekenzinssätze-Kreditvolum'!B61</f>
        <v>Aug.</v>
      </c>
      <c r="C61">
        <f>'Hypothekenzinssätze-Kreditvolum'!C61</f>
        <v>2.34</v>
      </c>
      <c r="D61">
        <f>'Hypothekenzinssätze-Kreditvolum'!D61</f>
        <v>7249</v>
      </c>
      <c r="E61">
        <f>'Hypothekenzinssätze-Kreditvolum'!E61</f>
        <v>2.5099999999999998</v>
      </c>
      <c r="F61">
        <f>'Hypothekenzinssätze-Kreditvolum'!F61</f>
        <v>887</v>
      </c>
      <c r="G61">
        <f>'Hypothekenzinssätze-Kreditvolum'!G61</f>
        <v>2.0299999999999998</v>
      </c>
      <c r="H61">
        <f>'Hypothekenzinssätze-Kreditvolum'!H61</f>
        <v>946</v>
      </c>
      <c r="I61">
        <f>'Hypothekenzinssätze-Kreditvolum'!I61</f>
        <v>2.2999999999999998</v>
      </c>
      <c r="J61">
        <f>'Hypothekenzinssätze-Kreditvolum'!J61</f>
        <v>2895</v>
      </c>
      <c r="K61">
        <f>'Hypothekenzinssätze-Kreditvolum'!K61</f>
        <v>2.4500000000000002</v>
      </c>
      <c r="L61">
        <f>'Hypothekenzinssätze-Kreditvolum'!L61</f>
        <v>2521</v>
      </c>
      <c r="M61">
        <f>'Hypothekenzinssätze-Kreditvolum'!M61</f>
        <v>121</v>
      </c>
      <c r="P61" t="s">
        <v>479</v>
      </c>
      <c r="Q61">
        <f t="shared" si="0"/>
        <v>-0.33000000000000007</v>
      </c>
    </row>
    <row r="62" spans="1:17">
      <c r="B62" t="str">
        <f>'Hypothekenzinssätze-Kreditvolum'!B62</f>
        <v>Sept.</v>
      </c>
      <c r="C62">
        <f>'Hypothekenzinssätze-Kreditvolum'!C62</f>
        <v>2.23</v>
      </c>
      <c r="D62">
        <f>'Hypothekenzinssätze-Kreditvolum'!D62</f>
        <v>7374</v>
      </c>
      <c r="E62">
        <f>'Hypothekenzinssätze-Kreditvolum'!E62</f>
        <v>2.39</v>
      </c>
      <c r="F62">
        <f>'Hypothekenzinssätze-Kreditvolum'!F62</f>
        <v>843</v>
      </c>
      <c r="G62">
        <f>'Hypothekenzinssätze-Kreditvolum'!G62</f>
        <v>1.93</v>
      </c>
      <c r="H62">
        <f>'Hypothekenzinssätze-Kreditvolum'!H62</f>
        <v>957</v>
      </c>
      <c r="I62">
        <f>'Hypothekenzinssätze-Kreditvolum'!I62</f>
        <v>2.1800000000000002</v>
      </c>
      <c r="J62">
        <f>'Hypothekenzinssätze-Kreditvolum'!J62</f>
        <v>2960</v>
      </c>
      <c r="K62">
        <f>'Hypothekenzinssätze-Kreditvolum'!K62</f>
        <v>2.35</v>
      </c>
      <c r="L62">
        <f>'Hypothekenzinssätze-Kreditvolum'!L62</f>
        <v>2614</v>
      </c>
      <c r="M62">
        <f>'Hypothekenzinssätze-Kreditvolum'!M62</f>
        <v>120</v>
      </c>
      <c r="P62" t="s">
        <v>478</v>
      </c>
      <c r="Q62">
        <f t="shared" si="0"/>
        <v>-0.52</v>
      </c>
    </row>
    <row r="63" spans="1:17">
      <c r="B63" t="str">
        <f>'Hypothekenzinssätze-Kreditvolum'!B63</f>
        <v>Okt.</v>
      </c>
      <c r="C63">
        <f>'Hypothekenzinssätze-Kreditvolum'!C63</f>
        <v>2.1800000000000002</v>
      </c>
      <c r="D63">
        <f>'Hypothekenzinssätze-Kreditvolum'!D63</f>
        <v>8147</v>
      </c>
      <c r="E63">
        <f>'Hypothekenzinssätze-Kreditvolum'!E63</f>
        <v>2.33</v>
      </c>
      <c r="F63">
        <f>'Hypothekenzinssätze-Kreditvolum'!F63</f>
        <v>1027</v>
      </c>
      <c r="G63">
        <f>'Hypothekenzinssätze-Kreditvolum'!G63</f>
        <v>1.91</v>
      </c>
      <c r="H63">
        <f>'Hypothekenzinssätze-Kreditvolum'!H63</f>
        <v>1060</v>
      </c>
      <c r="I63">
        <f>'Hypothekenzinssätze-Kreditvolum'!I63</f>
        <v>2.11</v>
      </c>
      <c r="J63">
        <f>'Hypothekenzinssätze-Kreditvolum'!J63</f>
        <v>3264</v>
      </c>
      <c r="K63">
        <f>'Hypothekenzinssätze-Kreditvolum'!K63</f>
        <v>2.31</v>
      </c>
      <c r="L63">
        <f>'Hypothekenzinssätze-Kreditvolum'!L63</f>
        <v>2796</v>
      </c>
      <c r="M63">
        <f>'Hypothekenzinssätze-Kreditvolum'!M63</f>
        <v>119</v>
      </c>
      <c r="P63" t="s">
        <v>477</v>
      </c>
      <c r="Q63">
        <f t="shared" si="0"/>
        <v>-0.61999999999999966</v>
      </c>
    </row>
    <row r="64" spans="1:17">
      <c r="B64" t="str">
        <f>'Hypothekenzinssätze-Kreditvolum'!B64</f>
        <v>Nov.</v>
      </c>
      <c r="C64">
        <f>'Hypothekenzinssätze-Kreditvolum'!C64</f>
        <v>2.0499999999999998</v>
      </c>
      <c r="D64">
        <f>'Hypothekenzinssätze-Kreditvolum'!D64</f>
        <v>7543</v>
      </c>
      <c r="E64">
        <f>'Hypothekenzinssätze-Kreditvolum'!E64</f>
        <v>2.2200000000000002</v>
      </c>
      <c r="F64">
        <f>'Hypothekenzinssätze-Kreditvolum'!F64</f>
        <v>916</v>
      </c>
      <c r="G64">
        <f>'Hypothekenzinssätze-Kreditvolum'!G64</f>
        <v>1.58</v>
      </c>
      <c r="H64">
        <f>'Hypothekenzinssätze-Kreditvolum'!H64</f>
        <v>1157</v>
      </c>
      <c r="I64">
        <f>'Hypothekenzinssätze-Kreditvolum'!I64</f>
        <v>2.02</v>
      </c>
      <c r="J64">
        <f>'Hypothekenzinssätze-Kreditvolum'!J64</f>
        <v>2858</v>
      </c>
      <c r="K64">
        <f>'Hypothekenzinssätze-Kreditvolum'!K64</f>
        <v>2.23</v>
      </c>
      <c r="L64">
        <f>'Hypothekenzinssätze-Kreditvolum'!L64</f>
        <v>2612</v>
      </c>
      <c r="M64">
        <f>'Hypothekenzinssätze-Kreditvolum'!M64</f>
        <v>118</v>
      </c>
      <c r="P64" t="s">
        <v>476</v>
      </c>
      <c r="Q64">
        <f t="shared" si="0"/>
        <v>-0.75</v>
      </c>
    </row>
    <row r="65" spans="1:18">
      <c r="B65" t="str">
        <f>'Hypothekenzinssätze-Kreditvolum'!B65</f>
        <v>Dez.</v>
      </c>
      <c r="C65">
        <f>'Hypothekenzinssätze-Kreditvolum'!C65</f>
        <v>2.06</v>
      </c>
      <c r="D65">
        <f>'Hypothekenzinssätze-Kreditvolum'!D65</f>
        <v>8434</v>
      </c>
      <c r="E65">
        <f>'Hypothekenzinssätze-Kreditvolum'!E65</f>
        <v>2.23</v>
      </c>
      <c r="F65">
        <f>'Hypothekenzinssätze-Kreditvolum'!F65</f>
        <v>1060</v>
      </c>
      <c r="G65">
        <f>'Hypothekenzinssätze-Kreditvolum'!G65</f>
        <v>1.8</v>
      </c>
      <c r="H65">
        <f>'Hypothekenzinssätze-Kreditvolum'!H65</f>
        <v>1024</v>
      </c>
      <c r="I65">
        <f>'Hypothekenzinssätze-Kreditvolum'!I65</f>
        <v>2.0099999999999998</v>
      </c>
      <c r="J65">
        <f>'Hypothekenzinssätze-Kreditvolum'!J65</f>
        <v>3345</v>
      </c>
      <c r="K65">
        <f>'Hypothekenzinssätze-Kreditvolum'!K65</f>
        <v>2.15</v>
      </c>
      <c r="L65">
        <f>'Hypothekenzinssätze-Kreditvolum'!L65</f>
        <v>3005</v>
      </c>
      <c r="M65">
        <f>'Hypothekenzinssätze-Kreditvolum'!M65</f>
        <v>117</v>
      </c>
      <c r="P65" t="s">
        <v>486</v>
      </c>
      <c r="Q65">
        <f t="shared" si="0"/>
        <v>-0.66000000000000014</v>
      </c>
    </row>
    <row r="66" spans="1:18">
      <c r="A66">
        <f>'Hypothekenzinssätze-Kreditvolum'!A66</f>
        <v>2015</v>
      </c>
      <c r="B66" t="str">
        <f>'Hypothekenzinssätze-Kreditvolum'!B66</f>
        <v>Jan.</v>
      </c>
      <c r="C66">
        <f>'Hypothekenzinssätze-Kreditvolum'!C66</f>
        <v>1.79</v>
      </c>
      <c r="D66">
        <f>'Hypothekenzinssätze-Kreditvolum'!D66</f>
        <v>10246</v>
      </c>
      <c r="E66">
        <f>'Hypothekenzinssätze-Kreditvolum'!E66</f>
        <v>2.16</v>
      </c>
      <c r="F66">
        <f>'Hypothekenzinssätze-Kreditvolum'!F66</f>
        <v>1063</v>
      </c>
      <c r="G66">
        <f>'Hypothekenzinssätze-Kreditvolum'!G66</f>
        <v>1.82</v>
      </c>
      <c r="H66">
        <f>'Hypothekenzinssätze-Kreditvolum'!H66</f>
        <v>1061</v>
      </c>
      <c r="I66">
        <f>'Hypothekenzinssätze-Kreditvolum'!I66</f>
        <v>1.93</v>
      </c>
      <c r="J66">
        <f>'Hypothekenzinssätze-Kreditvolum'!J66</f>
        <v>3426</v>
      </c>
      <c r="K66">
        <f>'Hypothekenzinssätze-Kreditvolum'!K66</f>
        <v>1.6</v>
      </c>
      <c r="L66">
        <f>'Hypothekenzinssätze-Kreditvolum'!L66</f>
        <v>4696</v>
      </c>
      <c r="M66">
        <f>'Hypothekenzinssätze-Kreditvolum'!M66</f>
        <v>116</v>
      </c>
      <c r="O66">
        <v>2015</v>
      </c>
      <c r="P66" t="s">
        <v>485</v>
      </c>
      <c r="Q66">
        <f t="shared" si="0"/>
        <v>-0.96</v>
      </c>
    </row>
    <row r="67" spans="1:18">
      <c r="B67" t="str">
        <f>'Hypothekenzinssätze-Kreditvolum'!B67</f>
        <v>Febr.</v>
      </c>
      <c r="C67">
        <f>'Hypothekenzinssätze-Kreditvolum'!C67</f>
        <v>1.89</v>
      </c>
      <c r="D67">
        <f>'Hypothekenzinssätze-Kreditvolum'!D67</f>
        <v>8025</v>
      </c>
      <c r="E67">
        <f>'Hypothekenzinssätze-Kreditvolum'!E67</f>
        <v>2.31</v>
      </c>
      <c r="F67">
        <f>'Hypothekenzinssätze-Kreditvolum'!F67</f>
        <v>895</v>
      </c>
      <c r="G67">
        <f>'Hypothekenzinssätze-Kreditvolum'!G67</f>
        <v>1.69</v>
      </c>
      <c r="H67">
        <f>'Hypothekenzinssätze-Kreditvolum'!H67</f>
        <v>945</v>
      </c>
      <c r="I67">
        <f>'Hypothekenzinssätze-Kreditvolum'!I67</f>
        <v>1.77</v>
      </c>
      <c r="J67">
        <f>'Hypothekenzinssätze-Kreditvolum'!J67</f>
        <v>3166</v>
      </c>
      <c r="K67">
        <f>'Hypothekenzinssätze-Kreditvolum'!K67</f>
        <v>1.96</v>
      </c>
      <c r="L67">
        <f>'Hypothekenzinssätze-Kreditvolum'!L67</f>
        <v>3019</v>
      </c>
      <c r="M67">
        <f>'Hypothekenzinssätze-Kreditvolum'!M67</f>
        <v>115</v>
      </c>
      <c r="P67" t="s">
        <v>484</v>
      </c>
      <c r="Q67">
        <f t="shared" si="0"/>
        <v>-0.92999999999999994</v>
      </c>
    </row>
    <row r="68" spans="1:18">
      <c r="B68" t="str">
        <f>'Hypothekenzinssätze-Kreditvolum'!B68</f>
        <v>März</v>
      </c>
      <c r="C68">
        <f>'Hypothekenzinssätze-Kreditvolum'!C68</f>
        <v>1.79</v>
      </c>
      <c r="D68">
        <f>'Hypothekenzinssätze-Kreditvolum'!D68</f>
        <v>9735</v>
      </c>
      <c r="E68">
        <f>'Hypothekenzinssätze-Kreditvolum'!E68</f>
        <v>2.12</v>
      </c>
      <c r="F68">
        <f>'Hypothekenzinssätze-Kreditvolum'!F68</f>
        <v>1130</v>
      </c>
      <c r="G68">
        <f>'Hypothekenzinssätze-Kreditvolum'!G68</f>
        <v>1.68</v>
      </c>
      <c r="H68">
        <f>'Hypothekenzinssätze-Kreditvolum'!H68</f>
        <v>1050</v>
      </c>
      <c r="I68">
        <f>'Hypothekenzinssätze-Kreditvolum'!I68</f>
        <v>1.69</v>
      </c>
      <c r="J68">
        <f>'Hypothekenzinssätze-Kreditvolum'!J68</f>
        <v>3663</v>
      </c>
      <c r="K68">
        <f>'Hypothekenzinssätze-Kreditvolum'!K68</f>
        <v>1.82</v>
      </c>
      <c r="L68">
        <f>'Hypothekenzinssätze-Kreditvolum'!L68</f>
        <v>3892</v>
      </c>
      <c r="M68">
        <f>'Hypothekenzinssätze-Kreditvolum'!M68</f>
        <v>114</v>
      </c>
      <c r="P68" t="s">
        <v>483</v>
      </c>
      <c r="Q68">
        <f t="shared" si="0"/>
        <v>-0.85999999999999988</v>
      </c>
    </row>
    <row r="69" spans="1:18">
      <c r="B69" t="str">
        <f>'Hypothekenzinssätze-Kreditvolum'!B69</f>
        <v>Apr.</v>
      </c>
      <c r="C69">
        <f>'Hypothekenzinssätze-Kreditvolum'!C69</f>
        <v>1.87</v>
      </c>
      <c r="D69">
        <f>'Hypothekenzinssätze-Kreditvolum'!D69</f>
        <v>9786</v>
      </c>
      <c r="E69">
        <f>'Hypothekenzinssätze-Kreditvolum'!E69</f>
        <v>2.0699999999999998</v>
      </c>
      <c r="F69">
        <f>'Hypothekenzinssätze-Kreditvolum'!F69</f>
        <v>1083</v>
      </c>
      <c r="G69">
        <f>'Hypothekenzinssätze-Kreditvolum'!G69</f>
        <v>1.59</v>
      </c>
      <c r="H69">
        <f>'Hypothekenzinssätze-Kreditvolum'!H69</f>
        <v>1021</v>
      </c>
      <c r="I69">
        <f>'Hypothekenzinssätze-Kreditvolum'!I69</f>
        <v>1.63</v>
      </c>
      <c r="J69">
        <f>'Hypothekenzinssätze-Kreditvolum'!J69</f>
        <v>3549</v>
      </c>
      <c r="K69">
        <f>'Hypothekenzinssätze-Kreditvolum'!K69</f>
        <v>2.09</v>
      </c>
      <c r="L69">
        <f>'Hypothekenzinssätze-Kreditvolum'!L69</f>
        <v>4133</v>
      </c>
      <c r="M69">
        <f>'Hypothekenzinssätze-Kreditvolum'!M69</f>
        <v>113</v>
      </c>
      <c r="P69" t="s">
        <v>482</v>
      </c>
      <c r="Q69">
        <f t="shared" si="0"/>
        <v>-0.81</v>
      </c>
    </row>
    <row r="70" spans="1:18">
      <c r="B70" t="str">
        <f>'Hypothekenzinssätze-Kreditvolum'!B70</f>
        <v>Mai</v>
      </c>
      <c r="C70">
        <f>'Hypothekenzinssätze-Kreditvolum'!C70</f>
        <v>1.68</v>
      </c>
      <c r="D70">
        <f>'Hypothekenzinssätze-Kreditvolum'!D70</f>
        <v>9274</v>
      </c>
      <c r="E70">
        <f>'Hypothekenzinssätze-Kreditvolum'!E70</f>
        <v>2.16</v>
      </c>
      <c r="F70">
        <f>'Hypothekenzinssätze-Kreditvolum'!F70</f>
        <v>879</v>
      </c>
      <c r="G70">
        <f>'Hypothekenzinssätze-Kreditvolum'!G70</f>
        <v>1.56</v>
      </c>
      <c r="H70">
        <f>'Hypothekenzinssätze-Kreditvolum'!H70</f>
        <v>849</v>
      </c>
      <c r="I70">
        <f>'Hypothekenzinssätze-Kreditvolum'!I70</f>
        <v>1.54</v>
      </c>
      <c r="J70">
        <f>'Hypothekenzinssätze-Kreditvolum'!J70</f>
        <v>3669</v>
      </c>
      <c r="K70">
        <f>'Hypothekenzinssätze-Kreditvolum'!K70</f>
        <v>1.74</v>
      </c>
      <c r="L70">
        <f>'Hypothekenzinssätze-Kreditvolum'!L70</f>
        <v>3877</v>
      </c>
      <c r="M70">
        <f>'Hypothekenzinssätze-Kreditvolum'!M70</f>
        <v>112</v>
      </c>
      <c r="P70" t="s">
        <v>83</v>
      </c>
      <c r="Q70">
        <f t="shared" si="0"/>
        <v>-0.88000000000000012</v>
      </c>
    </row>
    <row r="71" spans="1:18">
      <c r="B71" t="str">
        <f>'Hypothekenzinssätze-Kreditvolum'!B71</f>
        <v>Juni</v>
      </c>
      <c r="C71">
        <f>'Hypothekenzinssätze-Kreditvolum'!C71</f>
        <v>1.76</v>
      </c>
      <c r="D71">
        <f>'Hypothekenzinssätze-Kreditvolum'!D71</f>
        <v>11120</v>
      </c>
      <c r="E71">
        <f>'Hypothekenzinssätze-Kreditvolum'!E71</f>
        <v>2.02</v>
      </c>
      <c r="F71">
        <f>'Hypothekenzinssätze-Kreditvolum'!F71</f>
        <v>1096</v>
      </c>
      <c r="G71">
        <f>'Hypothekenzinssätze-Kreditvolum'!G71</f>
        <v>1.59</v>
      </c>
      <c r="H71">
        <f>'Hypothekenzinssätze-Kreditvolum'!H71</f>
        <v>1090</v>
      </c>
      <c r="I71">
        <f>'Hypothekenzinssätze-Kreditvolum'!I71</f>
        <v>1.65</v>
      </c>
      <c r="J71">
        <f>'Hypothekenzinssätze-Kreditvolum'!J71</f>
        <v>4502</v>
      </c>
      <c r="K71">
        <f>'Hypothekenzinssätze-Kreditvolum'!K71</f>
        <v>1.84</v>
      </c>
      <c r="L71">
        <f>'Hypothekenzinssätze-Kreditvolum'!L71</f>
        <v>4432</v>
      </c>
      <c r="M71">
        <f>'Hypothekenzinssätze-Kreditvolum'!M71</f>
        <v>111</v>
      </c>
      <c r="P71" t="s">
        <v>481</v>
      </c>
      <c r="Q71">
        <f t="shared" si="0"/>
        <v>-0.7300000000000002</v>
      </c>
      <c r="R71">
        <f>G71-G11</f>
        <v>-1.6899999999999997</v>
      </c>
    </row>
    <row r="72" spans="1:18">
      <c r="B72" t="str">
        <f>'Hypothekenzinssätze-Kreditvolum'!B72</f>
        <v>Juli</v>
      </c>
      <c r="C72">
        <f>'Hypothekenzinssätze-Kreditvolum'!C72</f>
        <v>1.91</v>
      </c>
      <c r="D72">
        <f>'Hypothekenzinssätze-Kreditvolum'!D72</f>
        <v>11976</v>
      </c>
      <c r="E72">
        <f>'Hypothekenzinssätze-Kreditvolum'!E72</f>
        <v>2.15</v>
      </c>
      <c r="F72">
        <f>'Hypothekenzinssätze-Kreditvolum'!F72</f>
        <v>1134</v>
      </c>
      <c r="G72">
        <f>'Hypothekenzinssätze-Kreditvolum'!G72</f>
        <v>1.69</v>
      </c>
      <c r="H72">
        <f>'Hypothekenzinssätze-Kreditvolum'!H72</f>
        <v>1314</v>
      </c>
      <c r="I72">
        <f>'Hypothekenzinssätze-Kreditvolum'!I72</f>
        <v>1.8</v>
      </c>
      <c r="J72">
        <f>'Hypothekenzinssätze-Kreditvolum'!J72</f>
        <v>4906</v>
      </c>
      <c r="K72">
        <f>'Hypothekenzinssätze-Kreditvolum'!K72</f>
        <v>2.0299999999999998</v>
      </c>
      <c r="L72">
        <f>'Hypothekenzinssätze-Kreditvolum'!L72</f>
        <v>4622</v>
      </c>
      <c r="M72">
        <f>'Hypothekenzinssätze-Kreditvolum'!M72</f>
        <v>110</v>
      </c>
      <c r="P72" t="s">
        <v>480</v>
      </c>
      <c r="Q72">
        <f t="shared" si="0"/>
        <v>-0.49</v>
      </c>
      <c r="R72">
        <f t="shared" ref="R72:R135" si="1">G72-G12</f>
        <v>-1.6600000000000001</v>
      </c>
    </row>
    <row r="73" spans="1:18">
      <c r="B73" t="str">
        <f>'Hypothekenzinssätze-Kreditvolum'!B73</f>
        <v>Aug.</v>
      </c>
      <c r="C73">
        <f>'Hypothekenzinssätze-Kreditvolum'!C73</f>
        <v>1.98</v>
      </c>
      <c r="D73">
        <f>'Hypothekenzinssätze-Kreditvolum'!D73</f>
        <v>9203</v>
      </c>
      <c r="E73">
        <f>'Hypothekenzinssätze-Kreditvolum'!E73</f>
        <v>2.23</v>
      </c>
      <c r="F73">
        <f>'Hypothekenzinssätze-Kreditvolum'!F73</f>
        <v>794</v>
      </c>
      <c r="G73">
        <f>'Hypothekenzinssätze-Kreditvolum'!G73</f>
        <v>1.71</v>
      </c>
      <c r="H73">
        <f>'Hypothekenzinssätze-Kreditvolum'!H73</f>
        <v>1016</v>
      </c>
      <c r="I73">
        <f>'Hypothekenzinssätze-Kreditvolum'!I73</f>
        <v>1.86</v>
      </c>
      <c r="J73">
        <f>'Hypothekenzinssätze-Kreditvolum'!J73</f>
        <v>3653</v>
      </c>
      <c r="K73">
        <f>'Hypothekenzinssätze-Kreditvolum'!K73</f>
        <v>2.11</v>
      </c>
      <c r="L73">
        <f>'Hypothekenzinssätze-Kreditvolum'!L73</f>
        <v>3740</v>
      </c>
      <c r="M73">
        <f>'Hypothekenzinssätze-Kreditvolum'!M73</f>
        <v>109</v>
      </c>
      <c r="P73" t="s">
        <v>479</v>
      </c>
      <c r="Q73">
        <f t="shared" si="0"/>
        <v>-0.35999999999999988</v>
      </c>
      <c r="R73">
        <f t="shared" si="1"/>
        <v>-1.54</v>
      </c>
    </row>
    <row r="74" spans="1:18">
      <c r="B74" t="str">
        <f>'Hypothekenzinssätze-Kreditvolum'!B74</f>
        <v>Sept.</v>
      </c>
      <c r="C74">
        <f>'Hypothekenzinssätze-Kreditvolum'!C74</f>
        <v>1.96</v>
      </c>
      <c r="D74">
        <f>'Hypothekenzinssätze-Kreditvolum'!D74</f>
        <v>8434</v>
      </c>
      <c r="E74">
        <f>'Hypothekenzinssätze-Kreditvolum'!E74</f>
        <v>2.13</v>
      </c>
      <c r="F74">
        <f>'Hypothekenzinssätze-Kreditvolum'!F74</f>
        <v>912</v>
      </c>
      <c r="G74">
        <f>'Hypothekenzinssätze-Kreditvolum'!G74</f>
        <v>1.74</v>
      </c>
      <c r="H74">
        <f>'Hypothekenzinssätze-Kreditvolum'!H74</f>
        <v>878</v>
      </c>
      <c r="I74">
        <f>'Hypothekenzinssätze-Kreditvolum'!I74</f>
        <v>1.87</v>
      </c>
      <c r="J74">
        <f>'Hypothekenzinssätze-Kreditvolum'!J74</f>
        <v>3334</v>
      </c>
      <c r="K74">
        <f>'Hypothekenzinssätze-Kreditvolum'!K74</f>
        <v>2.0699999999999998</v>
      </c>
      <c r="L74">
        <f>'Hypothekenzinssätze-Kreditvolum'!L74</f>
        <v>3310</v>
      </c>
      <c r="M74">
        <f>'Hypothekenzinssätze-Kreditvolum'!M74</f>
        <v>108</v>
      </c>
      <c r="P74" t="s">
        <v>478</v>
      </c>
      <c r="Q74">
        <f t="shared" si="0"/>
        <v>-0.27</v>
      </c>
      <c r="R74">
        <f t="shared" si="1"/>
        <v>-1.4400000000000002</v>
      </c>
    </row>
    <row r="75" spans="1:18">
      <c r="B75" t="str">
        <f>'Hypothekenzinssätze-Kreditvolum'!B75</f>
        <v>Okt.</v>
      </c>
      <c r="C75">
        <f>'Hypothekenzinssätze-Kreditvolum'!C75</f>
        <v>1.99</v>
      </c>
      <c r="D75">
        <f>'Hypothekenzinssätze-Kreditvolum'!D75</f>
        <v>9323</v>
      </c>
      <c r="E75">
        <f>'Hypothekenzinssätze-Kreditvolum'!E75</f>
        <v>2.1</v>
      </c>
      <c r="F75">
        <f>'Hypothekenzinssätze-Kreditvolum'!F75</f>
        <v>995</v>
      </c>
      <c r="G75">
        <f>'Hypothekenzinssätze-Kreditvolum'!G75</f>
        <v>1.71</v>
      </c>
      <c r="H75">
        <f>'Hypothekenzinssätze-Kreditvolum'!H75</f>
        <v>1063</v>
      </c>
      <c r="I75">
        <f>'Hypothekenzinssätze-Kreditvolum'!I75</f>
        <v>1.86</v>
      </c>
      <c r="J75">
        <f>'Hypothekenzinssätze-Kreditvolum'!J75</f>
        <v>3583</v>
      </c>
      <c r="K75">
        <f>'Hypothekenzinssätze-Kreditvolum'!K75</f>
        <v>2.16</v>
      </c>
      <c r="L75">
        <f>'Hypothekenzinssätze-Kreditvolum'!L75</f>
        <v>3682</v>
      </c>
      <c r="M75">
        <f>'Hypothekenzinssätze-Kreditvolum'!M75</f>
        <v>107</v>
      </c>
      <c r="P75" t="s">
        <v>477</v>
      </c>
      <c r="Q75">
        <f t="shared" si="0"/>
        <v>-0.19000000000000017</v>
      </c>
      <c r="R75">
        <f t="shared" si="1"/>
        <v>-1.62</v>
      </c>
    </row>
    <row r="76" spans="1:18">
      <c r="B76" t="str">
        <f>'Hypothekenzinssätze-Kreditvolum'!B76</f>
        <v>Nov.</v>
      </c>
      <c r="C76">
        <f>'Hypothekenzinssätze-Kreditvolum'!C76</f>
        <v>1.94</v>
      </c>
      <c r="D76">
        <f>'Hypothekenzinssätze-Kreditvolum'!D76</f>
        <v>8245</v>
      </c>
      <c r="E76">
        <f>'Hypothekenzinssätze-Kreditvolum'!E76</f>
        <v>2.21</v>
      </c>
      <c r="F76">
        <f>'Hypothekenzinssätze-Kreditvolum'!F76</f>
        <v>812</v>
      </c>
      <c r="G76">
        <f>'Hypothekenzinssätze-Kreditvolum'!G76</f>
        <v>1.69</v>
      </c>
      <c r="H76">
        <f>'Hypothekenzinssätze-Kreditvolum'!H76</f>
        <v>888</v>
      </c>
      <c r="I76">
        <f>'Hypothekenzinssätze-Kreditvolum'!I76</f>
        <v>1.83</v>
      </c>
      <c r="J76">
        <f>'Hypothekenzinssätze-Kreditvolum'!J76</f>
        <v>3378</v>
      </c>
      <c r="K76">
        <f>'Hypothekenzinssätze-Kreditvolum'!K76</f>
        <v>2.0499999999999998</v>
      </c>
      <c r="L76">
        <f>'Hypothekenzinssätze-Kreditvolum'!L76</f>
        <v>3167</v>
      </c>
      <c r="M76">
        <f>'Hypothekenzinssätze-Kreditvolum'!M76</f>
        <v>106</v>
      </c>
      <c r="P76" t="s">
        <v>476</v>
      </c>
      <c r="Q76">
        <f t="shared" si="0"/>
        <v>-0.10999999999999988</v>
      </c>
      <c r="R76">
        <f t="shared" si="1"/>
        <v>-1.48</v>
      </c>
    </row>
    <row r="77" spans="1:18">
      <c r="B77" t="str">
        <f>'Hypothekenzinssätze-Kreditvolum'!B77</f>
        <v>Dez.</v>
      </c>
      <c r="C77">
        <f>'Hypothekenzinssätze-Kreditvolum'!C77</f>
        <v>1.86</v>
      </c>
      <c r="D77">
        <f>'Hypothekenzinssätze-Kreditvolum'!D77</f>
        <v>8294</v>
      </c>
      <c r="E77">
        <f>'Hypothekenzinssätze-Kreditvolum'!E77</f>
        <v>2.06</v>
      </c>
      <c r="F77">
        <f>'Hypothekenzinssätze-Kreditvolum'!F77</f>
        <v>969</v>
      </c>
      <c r="G77">
        <f>'Hypothekenzinssätze-Kreditvolum'!G77</f>
        <v>1.63</v>
      </c>
      <c r="H77">
        <f>'Hypothekenzinssätze-Kreditvolum'!H77</f>
        <v>915</v>
      </c>
      <c r="I77">
        <f>'Hypothekenzinssätze-Kreditvolum'!I77</f>
        <v>1.77</v>
      </c>
      <c r="J77">
        <f>'Hypothekenzinssätze-Kreditvolum'!J77</f>
        <v>3272</v>
      </c>
      <c r="K77">
        <f>'Hypothekenzinssätze-Kreditvolum'!K77</f>
        <v>1.95</v>
      </c>
      <c r="L77">
        <f>'Hypothekenzinssätze-Kreditvolum'!L77</f>
        <v>3138</v>
      </c>
      <c r="M77">
        <f>'Hypothekenzinssätze-Kreditvolum'!M77</f>
        <v>105</v>
      </c>
      <c r="P77" t="s">
        <v>486</v>
      </c>
      <c r="Q77">
        <f t="shared" si="0"/>
        <v>-0.19999999999999996</v>
      </c>
      <c r="R77">
        <f t="shared" si="1"/>
        <v>-1.6600000000000001</v>
      </c>
    </row>
    <row r="78" spans="1:18">
      <c r="A78">
        <f>'Hypothekenzinssätze-Kreditvolum'!A78</f>
        <v>2016</v>
      </c>
      <c r="B78" t="str">
        <f>'Hypothekenzinssätze-Kreditvolum'!B78</f>
        <v>Jan.</v>
      </c>
      <c r="C78">
        <f>'Hypothekenzinssätze-Kreditvolum'!C78</f>
        <v>1.92</v>
      </c>
      <c r="D78">
        <f>'Hypothekenzinssätze-Kreditvolum'!D78</f>
        <v>8349</v>
      </c>
      <c r="E78">
        <f>'Hypothekenzinssätze-Kreditvolum'!E78</f>
        <v>2.2999999999999998</v>
      </c>
      <c r="F78">
        <f>'Hypothekenzinssätze-Kreditvolum'!F78</f>
        <v>916</v>
      </c>
      <c r="G78">
        <f>'Hypothekenzinssätze-Kreditvolum'!G78</f>
        <v>1.62</v>
      </c>
      <c r="H78">
        <f>'Hypothekenzinssätze-Kreditvolum'!H78</f>
        <v>1003</v>
      </c>
      <c r="I78">
        <f>'Hypothekenzinssätze-Kreditvolum'!I78</f>
        <v>1.8</v>
      </c>
      <c r="J78">
        <f>'Hypothekenzinssätze-Kreditvolum'!J78</f>
        <v>3276</v>
      </c>
      <c r="K78">
        <f>'Hypothekenzinssätze-Kreditvolum'!K78</f>
        <v>2.04</v>
      </c>
      <c r="L78">
        <f>'Hypothekenzinssätze-Kreditvolum'!L78</f>
        <v>3154</v>
      </c>
      <c r="M78">
        <f>'Hypothekenzinssätze-Kreditvolum'!M78</f>
        <v>104</v>
      </c>
      <c r="O78">
        <v>2016</v>
      </c>
      <c r="P78" t="s">
        <v>485</v>
      </c>
      <c r="Q78">
        <f t="shared" si="0"/>
        <v>0.12999999999999989</v>
      </c>
      <c r="R78">
        <f t="shared" si="1"/>
        <v>-1.7199999999999998</v>
      </c>
    </row>
    <row r="79" spans="1:18">
      <c r="B79" t="str">
        <f>'Hypothekenzinssätze-Kreditvolum'!B79</f>
        <v>Febr.</v>
      </c>
      <c r="C79">
        <f>'Hypothekenzinssätze-Kreditvolum'!C79</f>
        <v>1.89</v>
      </c>
      <c r="D79">
        <f>'Hypothekenzinssätze-Kreditvolum'!D79</f>
        <v>7875</v>
      </c>
      <c r="E79">
        <f>'Hypothekenzinssätze-Kreditvolum'!E79</f>
        <v>2.4700000000000002</v>
      </c>
      <c r="F79">
        <f>'Hypothekenzinssätze-Kreditvolum'!F79</f>
        <v>987</v>
      </c>
      <c r="G79">
        <f>'Hypothekenzinssätze-Kreditvolum'!G79</f>
        <v>1.62</v>
      </c>
      <c r="H79">
        <f>'Hypothekenzinssätze-Kreditvolum'!H79</f>
        <v>875</v>
      </c>
      <c r="I79">
        <f>'Hypothekenzinssätze-Kreditvolum'!I79</f>
        <v>1.73</v>
      </c>
      <c r="J79">
        <f>'Hypothekenzinssätze-Kreditvolum'!J79</f>
        <v>3048</v>
      </c>
      <c r="K79">
        <f>'Hypothekenzinssätze-Kreditvolum'!K79</f>
        <v>1.95</v>
      </c>
      <c r="L79">
        <f>'Hypothekenzinssätze-Kreditvolum'!L79</f>
        <v>2965</v>
      </c>
      <c r="M79">
        <f>'Hypothekenzinssätze-Kreditvolum'!M79</f>
        <v>103</v>
      </c>
      <c r="P79" t="s">
        <v>484</v>
      </c>
      <c r="Q79">
        <f t="shared" si="0"/>
        <v>0</v>
      </c>
      <c r="R79">
        <f t="shared" si="1"/>
        <v>-1.8899999999999997</v>
      </c>
    </row>
    <row r="80" spans="1:18">
      <c r="B80" t="str">
        <f>'Hypothekenzinssätze-Kreditvolum'!B80</f>
        <v>März</v>
      </c>
      <c r="C80">
        <f>'Hypothekenzinssätze-Kreditvolum'!C80</f>
        <v>1.74</v>
      </c>
      <c r="D80">
        <f>'Hypothekenzinssätze-Kreditvolum'!D80</f>
        <v>9786</v>
      </c>
      <c r="E80">
        <f>'Hypothekenzinssätze-Kreditvolum'!E80</f>
        <v>2.0099999999999998</v>
      </c>
      <c r="F80">
        <f>'Hypothekenzinssätze-Kreditvolum'!F80</f>
        <v>1002</v>
      </c>
      <c r="G80">
        <f>'Hypothekenzinssätze-Kreditvolum'!G80</f>
        <v>1.63</v>
      </c>
      <c r="H80">
        <f>'Hypothekenzinssätze-Kreditvolum'!H80</f>
        <v>1075</v>
      </c>
      <c r="I80">
        <f>'Hypothekenzinssätze-Kreditvolum'!I80</f>
        <v>1.63</v>
      </c>
      <c r="J80">
        <f>'Hypothekenzinssätze-Kreditvolum'!J80</f>
        <v>3807</v>
      </c>
      <c r="K80">
        <f>'Hypothekenzinssätze-Kreditvolum'!K80</f>
        <v>1.81</v>
      </c>
      <c r="L80">
        <f>'Hypothekenzinssätze-Kreditvolum'!L80</f>
        <v>3902</v>
      </c>
      <c r="M80">
        <f>'Hypothekenzinssätze-Kreditvolum'!M80</f>
        <v>102</v>
      </c>
      <c r="P80" t="s">
        <v>483</v>
      </c>
      <c r="Q80">
        <f t="shared" si="0"/>
        <v>-5.0000000000000044E-2</v>
      </c>
      <c r="R80">
        <f t="shared" si="1"/>
        <v>-2</v>
      </c>
    </row>
    <row r="81" spans="1:18">
      <c r="B81" t="str">
        <f>'Hypothekenzinssätze-Kreditvolum'!B81</f>
        <v>Apr.</v>
      </c>
      <c r="C81">
        <f>'Hypothekenzinssätze-Kreditvolum'!C81</f>
        <v>1.89</v>
      </c>
      <c r="D81">
        <f>'Hypothekenzinssätze-Kreditvolum'!D81</f>
        <v>7980</v>
      </c>
      <c r="E81">
        <f>'Hypothekenzinssätze-Kreditvolum'!E81</f>
        <v>2.17</v>
      </c>
      <c r="F81">
        <f>'Hypothekenzinssätze-Kreditvolum'!F81</f>
        <v>848</v>
      </c>
      <c r="G81">
        <f>'Hypothekenzinssätze-Kreditvolum'!G81</f>
        <v>1.53</v>
      </c>
      <c r="H81">
        <f>'Hypothekenzinssätze-Kreditvolum'!H81</f>
        <v>843</v>
      </c>
      <c r="I81">
        <f>'Hypothekenzinssätze-Kreditvolum'!I81</f>
        <v>1.62</v>
      </c>
      <c r="J81">
        <f>'Hypothekenzinssätze-Kreditvolum'!J81</f>
        <v>2827</v>
      </c>
      <c r="K81">
        <f>'Hypothekenzinssätze-Kreditvolum'!K81</f>
        <v>2.14</v>
      </c>
      <c r="L81">
        <f>'Hypothekenzinssätze-Kreditvolum'!L81</f>
        <v>3462</v>
      </c>
      <c r="M81">
        <f>'Hypothekenzinssätze-Kreditvolum'!M81</f>
        <v>101</v>
      </c>
      <c r="P81" t="s">
        <v>482</v>
      </c>
      <c r="Q81">
        <f t="shared" si="0"/>
        <v>1.9999999999999796E-2</v>
      </c>
      <c r="R81">
        <f t="shared" si="1"/>
        <v>-2.17</v>
      </c>
    </row>
    <row r="82" spans="1:18">
      <c r="B82" t="str">
        <f>'Hypothekenzinssätze-Kreditvolum'!B82</f>
        <v>Mai</v>
      </c>
      <c r="C82">
        <f>'Hypothekenzinssätze-Kreditvolum'!C82</f>
        <v>1.71</v>
      </c>
      <c r="D82">
        <f>'Hypothekenzinssätze-Kreditvolum'!D82</f>
        <v>7343</v>
      </c>
      <c r="E82">
        <f>'Hypothekenzinssätze-Kreditvolum'!E82</f>
        <v>2.08</v>
      </c>
      <c r="F82">
        <f>'Hypothekenzinssätze-Kreditvolum'!F82</f>
        <v>783</v>
      </c>
      <c r="G82">
        <f>'Hypothekenzinssätze-Kreditvolum'!G82</f>
        <v>1.53</v>
      </c>
      <c r="H82">
        <f>'Hypothekenzinssätze-Kreditvolum'!H82</f>
        <v>752</v>
      </c>
      <c r="I82">
        <f>'Hypothekenzinssätze-Kreditvolum'!I82</f>
        <v>1.54</v>
      </c>
      <c r="J82">
        <f>'Hypothekenzinssätze-Kreditvolum'!J82</f>
        <v>2804</v>
      </c>
      <c r="K82">
        <f>'Hypothekenzinssätze-Kreditvolum'!K82</f>
        <v>1.81</v>
      </c>
      <c r="L82">
        <f>'Hypothekenzinssätze-Kreditvolum'!L82</f>
        <v>3004</v>
      </c>
      <c r="M82">
        <f>'Hypothekenzinssätze-Kreditvolum'!M82</f>
        <v>100</v>
      </c>
      <c r="P82" t="s">
        <v>83</v>
      </c>
      <c r="Q82">
        <f t="shared" si="0"/>
        <v>3.0000000000000027E-2</v>
      </c>
      <c r="R82">
        <f t="shared" si="1"/>
        <v>-2.2699999999999996</v>
      </c>
    </row>
    <row r="83" spans="1:18">
      <c r="B83" t="str">
        <f>'Hypothekenzinssätze-Kreditvolum'!B83</f>
        <v>Juni</v>
      </c>
      <c r="C83">
        <f>'Hypothekenzinssätze-Kreditvolum'!C83</f>
        <v>1.67</v>
      </c>
      <c r="D83">
        <f>'Hypothekenzinssätze-Kreditvolum'!D83</f>
        <v>9111</v>
      </c>
      <c r="E83">
        <f>'Hypothekenzinssätze-Kreditvolum'!E83</f>
        <v>1.96</v>
      </c>
      <c r="F83">
        <f>'Hypothekenzinssätze-Kreditvolum'!F83</f>
        <v>956</v>
      </c>
      <c r="G83">
        <f>'Hypothekenzinssätze-Kreditvolum'!G83</f>
        <v>1.55</v>
      </c>
      <c r="H83">
        <f>'Hypothekenzinssätze-Kreditvolum'!H83</f>
        <v>849</v>
      </c>
      <c r="I83">
        <f>'Hypothekenzinssätze-Kreditvolum'!I83</f>
        <v>1.53</v>
      </c>
      <c r="J83">
        <f>'Hypothekenzinssätze-Kreditvolum'!J83</f>
        <v>3475</v>
      </c>
      <c r="K83">
        <f>'Hypothekenzinssätze-Kreditvolum'!K83</f>
        <v>1.75</v>
      </c>
      <c r="L83">
        <f>'Hypothekenzinssätze-Kreditvolum'!L83</f>
        <v>3831</v>
      </c>
      <c r="M83">
        <f>'Hypothekenzinssätze-Kreditvolum'!M83</f>
        <v>99</v>
      </c>
      <c r="P83" t="s">
        <v>481</v>
      </c>
      <c r="Q83">
        <f t="shared" si="0"/>
        <v>-9.000000000000008E-2</v>
      </c>
      <c r="R83">
        <f t="shared" si="1"/>
        <v>-2.1900000000000004</v>
      </c>
    </row>
    <row r="84" spans="1:18">
      <c r="B84" t="str">
        <f>'Hypothekenzinssätze-Kreditvolum'!B84</f>
        <v>Juli</v>
      </c>
      <c r="C84">
        <f>'Hypothekenzinssätze-Kreditvolum'!C84</f>
        <v>1.65</v>
      </c>
      <c r="D84">
        <f>'Hypothekenzinssätze-Kreditvolum'!D84</f>
        <v>8675</v>
      </c>
      <c r="E84">
        <f>'Hypothekenzinssätze-Kreditvolum'!E84</f>
        <v>1.86</v>
      </c>
      <c r="F84">
        <f>'Hypothekenzinssätze-Kreditvolum'!F84</f>
        <v>927</v>
      </c>
      <c r="G84">
        <f>'Hypothekenzinssätze-Kreditvolum'!G84</f>
        <v>1.51</v>
      </c>
      <c r="H84">
        <f>'Hypothekenzinssätze-Kreditvolum'!H84</f>
        <v>833</v>
      </c>
      <c r="I84">
        <f>'Hypothekenzinssätze-Kreditvolum'!I84</f>
        <v>1.53</v>
      </c>
      <c r="J84">
        <f>'Hypothekenzinssätze-Kreditvolum'!J84</f>
        <v>3387</v>
      </c>
      <c r="K84">
        <f>'Hypothekenzinssätze-Kreditvolum'!K84</f>
        <v>1.75</v>
      </c>
      <c r="L84">
        <f>'Hypothekenzinssätze-Kreditvolum'!L84</f>
        <v>3528</v>
      </c>
      <c r="M84">
        <f>'Hypothekenzinssätze-Kreditvolum'!M84</f>
        <v>98</v>
      </c>
      <c r="P84" t="s">
        <v>480</v>
      </c>
      <c r="Q84">
        <f t="shared" si="0"/>
        <v>-0.26</v>
      </c>
      <c r="R84">
        <f t="shared" si="1"/>
        <v>-2.2699999999999996</v>
      </c>
    </row>
    <row r="85" spans="1:18">
      <c r="B85" t="str">
        <f>'Hypothekenzinssätze-Kreditvolum'!B85</f>
        <v>Aug.</v>
      </c>
      <c r="C85">
        <f>'Hypothekenzinssätze-Kreditvolum'!C85</f>
        <v>1.58</v>
      </c>
      <c r="D85">
        <f>'Hypothekenzinssätze-Kreditvolum'!D85</f>
        <v>8476</v>
      </c>
      <c r="E85">
        <f>'Hypothekenzinssätze-Kreditvolum'!E85</f>
        <v>1.97</v>
      </c>
      <c r="F85">
        <f>'Hypothekenzinssätze-Kreditvolum'!F85</f>
        <v>770</v>
      </c>
      <c r="G85">
        <f>'Hypothekenzinssätze-Kreditvolum'!G85</f>
        <v>1.46</v>
      </c>
      <c r="H85">
        <f>'Hypothekenzinssätze-Kreditvolum'!H85</f>
        <v>770</v>
      </c>
      <c r="I85">
        <f>'Hypothekenzinssätze-Kreditvolum'!I85</f>
        <v>1.41</v>
      </c>
      <c r="J85">
        <f>'Hypothekenzinssätze-Kreditvolum'!J85</f>
        <v>3410</v>
      </c>
      <c r="K85">
        <f>'Hypothekenzinssätze-Kreditvolum'!K85</f>
        <v>1.67</v>
      </c>
      <c r="L85">
        <f>'Hypothekenzinssätze-Kreditvolum'!L85</f>
        <v>3526</v>
      </c>
      <c r="M85">
        <f>'Hypothekenzinssätze-Kreditvolum'!M85</f>
        <v>97</v>
      </c>
      <c r="P85" t="s">
        <v>479</v>
      </c>
      <c r="Q85">
        <f t="shared" si="0"/>
        <v>-0.39999999999999991</v>
      </c>
      <c r="R85">
        <f t="shared" si="1"/>
        <v>-2.17</v>
      </c>
    </row>
    <row r="86" spans="1:18">
      <c r="B86" t="str">
        <f>'Hypothekenzinssätze-Kreditvolum'!B86</f>
        <v>Sept.</v>
      </c>
      <c r="C86">
        <f>'Hypothekenzinssätze-Kreditvolum'!C86</f>
        <v>1.55</v>
      </c>
      <c r="D86">
        <f>'Hypothekenzinssätze-Kreditvolum'!D86</f>
        <v>7930</v>
      </c>
      <c r="E86">
        <f>'Hypothekenzinssätze-Kreditvolum'!E86</f>
        <v>1.98</v>
      </c>
      <c r="F86">
        <f>'Hypothekenzinssätze-Kreditvolum'!F86</f>
        <v>728</v>
      </c>
      <c r="G86">
        <f>'Hypothekenzinssätze-Kreditvolum'!G86</f>
        <v>1.46</v>
      </c>
      <c r="H86">
        <f>'Hypothekenzinssätze-Kreditvolum'!H86</f>
        <v>708</v>
      </c>
      <c r="I86">
        <f>'Hypothekenzinssätze-Kreditvolum'!I86</f>
        <v>1.39</v>
      </c>
      <c r="J86">
        <f>'Hypothekenzinssätze-Kreditvolum'!J86</f>
        <v>3109</v>
      </c>
      <c r="K86">
        <f>'Hypothekenzinssätze-Kreditvolum'!K86</f>
        <v>1.61</v>
      </c>
      <c r="L86">
        <f>'Hypothekenzinssätze-Kreditvolum'!L86</f>
        <v>3385</v>
      </c>
      <c r="M86">
        <f>'Hypothekenzinssätze-Kreditvolum'!M86</f>
        <v>96</v>
      </c>
      <c r="P86" t="s">
        <v>478</v>
      </c>
      <c r="Q86">
        <f t="shared" si="0"/>
        <v>-0.40999999999999992</v>
      </c>
      <c r="R86">
        <f t="shared" si="1"/>
        <v>-1.9300000000000002</v>
      </c>
    </row>
    <row r="87" spans="1:18">
      <c r="B87" t="str">
        <f>'Hypothekenzinssätze-Kreditvolum'!B87</f>
        <v>Okt.</v>
      </c>
      <c r="C87">
        <f>'Hypothekenzinssätze-Kreditvolum'!C87</f>
        <v>1.55</v>
      </c>
      <c r="D87">
        <f>'Hypothekenzinssätze-Kreditvolum'!D87</f>
        <v>7854</v>
      </c>
      <c r="E87">
        <f>'Hypothekenzinssätze-Kreditvolum'!E87</f>
        <v>1.89</v>
      </c>
      <c r="F87">
        <f>'Hypothekenzinssätze-Kreditvolum'!F87</f>
        <v>764</v>
      </c>
      <c r="G87">
        <f>'Hypothekenzinssätze-Kreditvolum'!G87</f>
        <v>1.43</v>
      </c>
      <c r="H87">
        <f>'Hypothekenzinssätze-Kreditvolum'!H87</f>
        <v>768</v>
      </c>
      <c r="I87">
        <f>'Hypothekenzinssätze-Kreditvolum'!I87</f>
        <v>1.39</v>
      </c>
      <c r="J87">
        <f>'Hypothekenzinssätze-Kreditvolum'!J87</f>
        <v>3023</v>
      </c>
      <c r="K87">
        <f>'Hypothekenzinssätze-Kreditvolum'!K87</f>
        <v>1.65</v>
      </c>
      <c r="L87">
        <f>'Hypothekenzinssätze-Kreditvolum'!L87</f>
        <v>3299</v>
      </c>
      <c r="M87">
        <f>'Hypothekenzinssätze-Kreditvolum'!M87</f>
        <v>95</v>
      </c>
      <c r="P87" t="s">
        <v>477</v>
      </c>
      <c r="Q87">
        <f t="shared" si="0"/>
        <v>-0.43999999999999995</v>
      </c>
      <c r="R87">
        <f t="shared" si="1"/>
        <v>-1.8800000000000001</v>
      </c>
    </row>
    <row r="88" spans="1:18">
      <c r="B88" t="str">
        <f>'Hypothekenzinssätze-Kreditvolum'!B88</f>
        <v>Nov.</v>
      </c>
      <c r="C88">
        <f>'Hypothekenzinssätze-Kreditvolum'!C88</f>
        <v>1.51</v>
      </c>
      <c r="D88">
        <f>'Hypothekenzinssätze-Kreditvolum'!D88</f>
        <v>9115</v>
      </c>
      <c r="E88">
        <f>'Hypothekenzinssätze-Kreditvolum'!E88</f>
        <v>1.54</v>
      </c>
      <c r="F88">
        <f>'Hypothekenzinssätze-Kreditvolum'!F88</f>
        <v>1225</v>
      </c>
      <c r="G88">
        <f>'Hypothekenzinssätze-Kreditvolum'!G88</f>
        <v>1.48</v>
      </c>
      <c r="H88">
        <f>'Hypothekenzinssätze-Kreditvolum'!H88</f>
        <v>763</v>
      </c>
      <c r="I88">
        <f>'Hypothekenzinssätze-Kreditvolum'!I88</f>
        <v>1.36</v>
      </c>
      <c r="J88">
        <f>'Hypothekenzinssätze-Kreditvolum'!J88</f>
        <v>3407</v>
      </c>
      <c r="K88">
        <f>'Hypothekenzinssätze-Kreditvolum'!K88</f>
        <v>1.65</v>
      </c>
      <c r="L88">
        <f>'Hypothekenzinssätze-Kreditvolum'!L88</f>
        <v>3720</v>
      </c>
      <c r="M88">
        <f>'Hypothekenzinssätze-Kreditvolum'!M88</f>
        <v>94</v>
      </c>
      <c r="P88" t="s">
        <v>476</v>
      </c>
      <c r="Q88">
        <f t="shared" ref="Q88:Q151" si="2">C88-C76</f>
        <v>-0.42999999999999994</v>
      </c>
      <c r="R88">
        <f t="shared" si="1"/>
        <v>-1.75</v>
      </c>
    </row>
    <row r="89" spans="1:18">
      <c r="B89" t="str">
        <f>'Hypothekenzinssätze-Kreditvolum'!B89</f>
        <v>Dez.</v>
      </c>
      <c r="C89">
        <f>'Hypothekenzinssätze-Kreditvolum'!C89</f>
        <v>1.57</v>
      </c>
      <c r="D89">
        <f>'Hypothekenzinssätze-Kreditvolum'!D89</f>
        <v>9705</v>
      </c>
      <c r="E89">
        <f>'Hypothekenzinssätze-Kreditvolum'!E89</f>
        <v>1.85</v>
      </c>
      <c r="F89">
        <f>'Hypothekenzinssätze-Kreditvolum'!F89</f>
        <v>863</v>
      </c>
      <c r="G89">
        <f>'Hypothekenzinssätze-Kreditvolum'!G89</f>
        <v>1.55</v>
      </c>
      <c r="H89">
        <f>'Hypothekenzinssätze-Kreditvolum'!H89</f>
        <v>878</v>
      </c>
      <c r="I89">
        <f>'Hypothekenzinssätze-Kreditvolum'!I89</f>
        <v>1.41</v>
      </c>
      <c r="J89">
        <f>'Hypothekenzinssätze-Kreditvolum'!J89</f>
        <v>3968</v>
      </c>
      <c r="K89">
        <f>'Hypothekenzinssätze-Kreditvolum'!K89</f>
        <v>1.66</v>
      </c>
      <c r="L89">
        <f>'Hypothekenzinssätze-Kreditvolum'!L89</f>
        <v>3996</v>
      </c>
      <c r="M89">
        <f>'Hypothekenzinssätze-Kreditvolum'!M89</f>
        <v>93</v>
      </c>
      <c r="P89" t="s">
        <v>486</v>
      </c>
      <c r="Q89">
        <f t="shared" si="2"/>
        <v>-0.29000000000000004</v>
      </c>
      <c r="R89">
        <f t="shared" si="1"/>
        <v>-1.6300000000000001</v>
      </c>
    </row>
    <row r="90" spans="1:18">
      <c r="A90">
        <f>'Hypothekenzinssätze-Kreditvolum'!A90</f>
        <v>2017</v>
      </c>
      <c r="B90" t="str">
        <f>'Hypothekenzinssätze-Kreditvolum'!B90</f>
        <v>Jan.</v>
      </c>
      <c r="C90">
        <f>'Hypothekenzinssätze-Kreditvolum'!C90</f>
        <v>1.67</v>
      </c>
      <c r="D90">
        <f>'Hypothekenzinssätze-Kreditvolum'!D90</f>
        <v>8932</v>
      </c>
      <c r="E90">
        <f>'Hypothekenzinssätze-Kreditvolum'!E90</f>
        <v>1.9</v>
      </c>
      <c r="F90">
        <f>'Hypothekenzinssätze-Kreditvolum'!F90</f>
        <v>835</v>
      </c>
      <c r="G90">
        <f>'Hypothekenzinssätze-Kreditvolum'!G90</f>
        <v>1.5</v>
      </c>
      <c r="H90">
        <f>'Hypothekenzinssätze-Kreditvolum'!H90</f>
        <v>925</v>
      </c>
      <c r="I90">
        <f>'Hypothekenzinssätze-Kreditvolum'!I90</f>
        <v>1.52</v>
      </c>
      <c r="J90">
        <f>'Hypothekenzinssätze-Kreditvolum'!J90</f>
        <v>3632</v>
      </c>
      <c r="K90">
        <f>'Hypothekenzinssätze-Kreditvolum'!K90</f>
        <v>1.81</v>
      </c>
      <c r="L90">
        <f>'Hypothekenzinssätze-Kreditvolum'!L90</f>
        <v>3540</v>
      </c>
      <c r="M90">
        <f>'Hypothekenzinssätze-Kreditvolum'!M90</f>
        <v>92</v>
      </c>
      <c r="O90">
        <v>2017</v>
      </c>
      <c r="P90" t="s">
        <v>485</v>
      </c>
      <c r="Q90">
        <f t="shared" si="2"/>
        <v>-0.25</v>
      </c>
      <c r="R90">
        <f t="shared" si="1"/>
        <v>-1.65</v>
      </c>
    </row>
    <row r="91" spans="1:18">
      <c r="B91" t="str">
        <f>'Hypothekenzinssätze-Kreditvolum'!B91</f>
        <v>Febr.</v>
      </c>
      <c r="C91">
        <f>'Hypothekenzinssätze-Kreditvolum'!C91</f>
        <v>1.71</v>
      </c>
      <c r="D91">
        <f>'Hypothekenzinssätze-Kreditvolum'!D91</f>
        <v>7964</v>
      </c>
      <c r="E91">
        <f>'Hypothekenzinssätze-Kreditvolum'!E91</f>
        <v>2.06</v>
      </c>
      <c r="F91">
        <f>'Hypothekenzinssätze-Kreditvolum'!F91</f>
        <v>643</v>
      </c>
      <c r="G91">
        <f>'Hypothekenzinssätze-Kreditvolum'!G91</f>
        <v>1.5</v>
      </c>
      <c r="H91">
        <f>'Hypothekenzinssätze-Kreditvolum'!H91</f>
        <v>796</v>
      </c>
      <c r="I91">
        <f>'Hypothekenzinssätze-Kreditvolum'!I91</f>
        <v>1.57</v>
      </c>
      <c r="J91">
        <f>'Hypothekenzinssätze-Kreditvolum'!J91</f>
        <v>3181</v>
      </c>
      <c r="K91">
        <f>'Hypothekenzinssätze-Kreditvolum'!K91</f>
        <v>1.82</v>
      </c>
      <c r="L91">
        <f>'Hypothekenzinssätze-Kreditvolum'!L91</f>
        <v>3344</v>
      </c>
      <c r="M91">
        <f>'Hypothekenzinssätze-Kreditvolum'!M91</f>
        <v>91</v>
      </c>
      <c r="P91" t="s">
        <v>484</v>
      </c>
      <c r="Q91">
        <f t="shared" si="2"/>
        <v>-0.17999999999999994</v>
      </c>
      <c r="R91">
        <f t="shared" si="1"/>
        <v>-1.44</v>
      </c>
    </row>
    <row r="92" spans="1:18">
      <c r="B92" t="str">
        <f>'Hypothekenzinssätze-Kreditvolum'!B92</f>
        <v>März</v>
      </c>
      <c r="C92">
        <f>'Hypothekenzinssätze-Kreditvolum'!C92</f>
        <v>1.72</v>
      </c>
      <c r="D92">
        <f>'Hypothekenzinssätze-Kreditvolum'!D92</f>
        <v>9905</v>
      </c>
      <c r="E92">
        <f>'Hypothekenzinssätze-Kreditvolum'!E92</f>
        <v>1.96</v>
      </c>
      <c r="F92">
        <f>'Hypothekenzinssätze-Kreditvolum'!F92</f>
        <v>855</v>
      </c>
      <c r="G92">
        <f>'Hypothekenzinssätze-Kreditvolum'!G92</f>
        <v>1.53</v>
      </c>
      <c r="H92">
        <f>'Hypothekenzinssätze-Kreditvolum'!H92</f>
        <v>939</v>
      </c>
      <c r="I92">
        <f>'Hypothekenzinssätze-Kreditvolum'!I92</f>
        <v>1.59</v>
      </c>
      <c r="J92">
        <f>'Hypothekenzinssätze-Kreditvolum'!J92</f>
        <v>3565</v>
      </c>
      <c r="K92">
        <f>'Hypothekenzinssätze-Kreditvolum'!K92</f>
        <v>1.82</v>
      </c>
      <c r="L92">
        <f>'Hypothekenzinssätze-Kreditvolum'!L92</f>
        <v>4546</v>
      </c>
      <c r="M92">
        <f>'Hypothekenzinssätze-Kreditvolum'!M92</f>
        <v>90</v>
      </c>
      <c r="P92" t="s">
        <v>483</v>
      </c>
      <c r="Q92">
        <f t="shared" si="2"/>
        <v>-2.0000000000000018E-2</v>
      </c>
      <c r="R92">
        <f t="shared" si="1"/>
        <v>-1.3</v>
      </c>
    </row>
    <row r="93" spans="1:18">
      <c r="B93" t="str">
        <f>'Hypothekenzinssätze-Kreditvolum'!B93</f>
        <v>Apr.</v>
      </c>
      <c r="C93">
        <f>'Hypothekenzinssätze-Kreditvolum'!C93</f>
        <v>1.75</v>
      </c>
      <c r="D93">
        <f>'Hypothekenzinssätze-Kreditvolum'!D93</f>
        <v>8413</v>
      </c>
      <c r="E93">
        <f>'Hypothekenzinssätze-Kreditvolum'!E93</f>
        <v>1.98</v>
      </c>
      <c r="F93">
        <f>'Hypothekenzinssätze-Kreditvolum'!F93</f>
        <v>795</v>
      </c>
      <c r="G93">
        <f>'Hypothekenzinssätze-Kreditvolum'!G93</f>
        <v>1.53</v>
      </c>
      <c r="H93">
        <f>'Hypothekenzinssätze-Kreditvolum'!H93</f>
        <v>838</v>
      </c>
      <c r="I93">
        <f>'Hypothekenzinssätze-Kreditvolum'!I93</f>
        <v>1.6</v>
      </c>
      <c r="J93">
        <f>'Hypothekenzinssätze-Kreditvolum'!J93</f>
        <v>3204</v>
      </c>
      <c r="K93">
        <f>'Hypothekenzinssätze-Kreditvolum'!K93</f>
        <v>1.89</v>
      </c>
      <c r="L93">
        <f>'Hypothekenzinssätze-Kreditvolum'!L93</f>
        <v>3576</v>
      </c>
      <c r="M93">
        <f>'Hypothekenzinssätze-Kreditvolum'!M93</f>
        <v>89</v>
      </c>
      <c r="P93" t="s">
        <v>482</v>
      </c>
      <c r="Q93">
        <f t="shared" si="2"/>
        <v>-0.1399999999999999</v>
      </c>
      <c r="R93">
        <f t="shared" si="1"/>
        <v>-1.3499999999999999</v>
      </c>
    </row>
    <row r="94" spans="1:18">
      <c r="B94" t="str">
        <f>'Hypothekenzinssätze-Kreditvolum'!B94</f>
        <v>Mai</v>
      </c>
      <c r="C94">
        <f>'Hypothekenzinssätze-Kreditvolum'!C94</f>
        <v>1.73</v>
      </c>
      <c r="D94">
        <f>'Hypothekenzinssätze-Kreditvolum'!D94</f>
        <v>9110</v>
      </c>
      <c r="E94">
        <f>'Hypothekenzinssätze-Kreditvolum'!E94</f>
        <v>2.09</v>
      </c>
      <c r="F94">
        <f>'Hypothekenzinssätze-Kreditvolum'!F94</f>
        <v>843</v>
      </c>
      <c r="G94">
        <f>'Hypothekenzinssätze-Kreditvolum'!G94</f>
        <v>1.59</v>
      </c>
      <c r="H94">
        <f>'Hypothekenzinssätze-Kreditvolum'!H94</f>
        <v>900</v>
      </c>
      <c r="I94">
        <f>'Hypothekenzinssätze-Kreditvolum'!I94</f>
        <v>1.58</v>
      </c>
      <c r="J94">
        <f>'Hypothekenzinssätze-Kreditvolum'!J94</f>
        <v>3370</v>
      </c>
      <c r="K94">
        <f>'Hypothekenzinssätze-Kreditvolum'!K94</f>
        <v>1.81</v>
      </c>
      <c r="L94">
        <f>'Hypothekenzinssätze-Kreditvolum'!L94</f>
        <v>3997</v>
      </c>
      <c r="M94">
        <f>'Hypothekenzinssätze-Kreditvolum'!M94</f>
        <v>88</v>
      </c>
      <c r="P94" t="s">
        <v>83</v>
      </c>
      <c r="Q94">
        <f t="shared" si="2"/>
        <v>2.0000000000000018E-2</v>
      </c>
      <c r="R94">
        <f t="shared" si="1"/>
        <v>-1.1899999999999997</v>
      </c>
    </row>
    <row r="95" spans="1:18">
      <c r="B95" t="str">
        <f>'Hypothekenzinssätze-Kreditvolum'!B95</f>
        <v>Juni</v>
      </c>
      <c r="C95">
        <f>'Hypothekenzinssätze-Kreditvolum'!C95</f>
        <v>1.72</v>
      </c>
      <c r="D95">
        <f>'Hypothekenzinssätze-Kreditvolum'!D95</f>
        <v>8374</v>
      </c>
      <c r="E95">
        <f>'Hypothekenzinssätze-Kreditvolum'!E95</f>
        <v>1.87</v>
      </c>
      <c r="F95">
        <f>'Hypothekenzinssätze-Kreditvolum'!F95</f>
        <v>865</v>
      </c>
      <c r="G95">
        <f>'Hypothekenzinssätze-Kreditvolum'!G95</f>
        <v>1.53</v>
      </c>
      <c r="H95">
        <f>'Hypothekenzinssätze-Kreditvolum'!H95</f>
        <v>726</v>
      </c>
      <c r="I95">
        <f>'Hypothekenzinssätze-Kreditvolum'!I95</f>
        <v>1.61</v>
      </c>
      <c r="J95">
        <f>'Hypothekenzinssätze-Kreditvolum'!J95</f>
        <v>3030</v>
      </c>
      <c r="K95">
        <f>'Hypothekenzinssätze-Kreditvolum'!K95</f>
        <v>1.82</v>
      </c>
      <c r="L95">
        <f>'Hypothekenzinssätze-Kreditvolum'!L95</f>
        <v>3753</v>
      </c>
      <c r="M95">
        <f>'Hypothekenzinssätze-Kreditvolum'!M95</f>
        <v>87</v>
      </c>
      <c r="P95" t="s">
        <v>481</v>
      </c>
      <c r="Q95">
        <f t="shared" si="2"/>
        <v>5.0000000000000044E-2</v>
      </c>
      <c r="R95">
        <f t="shared" si="1"/>
        <v>-1.1399999999999999</v>
      </c>
    </row>
    <row r="96" spans="1:18">
      <c r="B96" t="str">
        <f>'Hypothekenzinssätze-Kreditvolum'!B96</f>
        <v>Juli</v>
      </c>
      <c r="C96">
        <f>'Hypothekenzinssätze-Kreditvolum'!C96</f>
        <v>1.72</v>
      </c>
      <c r="D96">
        <f>'Hypothekenzinssätze-Kreditvolum'!D96</f>
        <v>9062</v>
      </c>
      <c r="E96">
        <f>'Hypothekenzinssätze-Kreditvolum'!E96</f>
        <v>1.84</v>
      </c>
      <c r="F96">
        <f>'Hypothekenzinssätze-Kreditvolum'!F96</f>
        <v>896</v>
      </c>
      <c r="G96">
        <f>'Hypothekenzinssätze-Kreditvolum'!G96</f>
        <v>1.53</v>
      </c>
      <c r="H96">
        <f>'Hypothekenzinssätze-Kreditvolum'!H96</f>
        <v>891</v>
      </c>
      <c r="I96">
        <f>'Hypothekenzinssätze-Kreditvolum'!I96</f>
        <v>1.6</v>
      </c>
      <c r="J96">
        <f>'Hypothekenzinssätze-Kreditvolum'!J96</f>
        <v>3529</v>
      </c>
      <c r="K96">
        <f>'Hypothekenzinssätze-Kreditvolum'!K96</f>
        <v>1.84</v>
      </c>
      <c r="L96">
        <f>'Hypothekenzinssätze-Kreditvolum'!L96</f>
        <v>3746</v>
      </c>
      <c r="M96">
        <f>'Hypothekenzinssätze-Kreditvolum'!M96</f>
        <v>86</v>
      </c>
      <c r="P96" t="s">
        <v>480</v>
      </c>
      <c r="Q96">
        <f t="shared" si="2"/>
        <v>7.0000000000000062E-2</v>
      </c>
      <c r="R96">
        <f t="shared" si="1"/>
        <v>-1.1300000000000001</v>
      </c>
    </row>
    <row r="97" spans="1:18">
      <c r="B97" t="str">
        <f>'Hypothekenzinssätze-Kreditvolum'!B97</f>
        <v>Aug.</v>
      </c>
      <c r="C97">
        <f>'Hypothekenzinssätze-Kreditvolum'!C97</f>
        <v>1.79</v>
      </c>
      <c r="D97">
        <f>'Hypothekenzinssätze-Kreditvolum'!D97</f>
        <v>8461</v>
      </c>
      <c r="E97">
        <f>'Hypothekenzinssätze-Kreditvolum'!E97</f>
        <v>1.96</v>
      </c>
      <c r="F97">
        <f>'Hypothekenzinssätze-Kreditvolum'!F97</f>
        <v>821</v>
      </c>
      <c r="G97">
        <f>'Hypothekenzinssätze-Kreditvolum'!G97</f>
        <v>1.87</v>
      </c>
      <c r="H97">
        <f>'Hypothekenzinssätze-Kreditvolum'!H97</f>
        <v>996</v>
      </c>
      <c r="I97">
        <f>'Hypothekenzinssätze-Kreditvolum'!I97</f>
        <v>1.59</v>
      </c>
      <c r="J97">
        <f>'Hypothekenzinssätze-Kreditvolum'!J97</f>
        <v>3204</v>
      </c>
      <c r="K97">
        <f>'Hypothekenzinssätze-Kreditvolum'!K97</f>
        <v>1.92</v>
      </c>
      <c r="L97">
        <f>'Hypothekenzinssätze-Kreditvolum'!L97</f>
        <v>3440</v>
      </c>
      <c r="M97">
        <f>'Hypothekenzinssätze-Kreditvolum'!M97</f>
        <v>85</v>
      </c>
      <c r="P97" t="s">
        <v>479</v>
      </c>
      <c r="Q97">
        <f t="shared" si="2"/>
        <v>0.20999999999999996</v>
      </c>
      <c r="R97">
        <f t="shared" si="1"/>
        <v>-0.66999999999999993</v>
      </c>
    </row>
    <row r="98" spans="1:18">
      <c r="B98" t="str">
        <f>'Hypothekenzinssätze-Kreditvolum'!B98</f>
        <v>Sept.</v>
      </c>
      <c r="C98">
        <f>'Hypothekenzinssätze-Kreditvolum'!C98</f>
        <v>1.78</v>
      </c>
      <c r="D98">
        <f>'Hypothekenzinssätze-Kreditvolum'!D98</f>
        <v>7701</v>
      </c>
      <c r="E98">
        <f>'Hypothekenzinssätze-Kreditvolum'!E98</f>
        <v>1.97</v>
      </c>
      <c r="F98">
        <f>'Hypothekenzinssätze-Kreditvolum'!F98</f>
        <v>711</v>
      </c>
      <c r="G98">
        <f>'Hypothekenzinssätze-Kreditvolum'!G98</f>
        <v>1.53</v>
      </c>
      <c r="H98">
        <f>'Hypothekenzinssätze-Kreditvolum'!H98</f>
        <v>797</v>
      </c>
      <c r="I98">
        <f>'Hypothekenzinssätze-Kreditvolum'!I98</f>
        <v>1.63</v>
      </c>
      <c r="J98">
        <f>'Hypothekenzinssätze-Kreditvolum'!J98</f>
        <v>2707</v>
      </c>
      <c r="K98">
        <f>'Hypothekenzinssätze-Kreditvolum'!K98</f>
        <v>1.92</v>
      </c>
      <c r="L98">
        <f>'Hypothekenzinssätze-Kreditvolum'!L98</f>
        <v>3486</v>
      </c>
      <c r="M98">
        <f>'Hypothekenzinssätze-Kreditvolum'!M98</f>
        <v>84</v>
      </c>
      <c r="P98" t="s">
        <v>478</v>
      </c>
      <c r="Q98">
        <f t="shared" si="2"/>
        <v>0.22999999999999998</v>
      </c>
      <c r="R98">
        <f t="shared" si="1"/>
        <v>-0.99</v>
      </c>
    </row>
    <row r="99" spans="1:18">
      <c r="B99" t="str">
        <f>'Hypothekenzinssätze-Kreditvolum'!B99</f>
        <v>Okt.</v>
      </c>
      <c r="C99">
        <f>'Hypothekenzinssätze-Kreditvolum'!C99</f>
        <v>1.77</v>
      </c>
      <c r="D99">
        <f>'Hypothekenzinssätze-Kreditvolum'!D99</f>
        <v>8217</v>
      </c>
      <c r="E99">
        <f>'Hypothekenzinssätze-Kreditvolum'!E99</f>
        <v>1.97</v>
      </c>
      <c r="F99">
        <f>'Hypothekenzinssätze-Kreditvolum'!F99</f>
        <v>780</v>
      </c>
      <c r="G99">
        <f>'Hypothekenzinssätze-Kreditvolum'!G99</f>
        <v>1.53</v>
      </c>
      <c r="H99">
        <f>'Hypothekenzinssätze-Kreditvolum'!H99</f>
        <v>782</v>
      </c>
      <c r="I99">
        <f>'Hypothekenzinssätze-Kreditvolum'!I99</f>
        <v>1.62</v>
      </c>
      <c r="J99">
        <f>'Hypothekenzinssätze-Kreditvolum'!J99</f>
        <v>3095</v>
      </c>
      <c r="K99">
        <f>'Hypothekenzinssätze-Kreditvolum'!K99</f>
        <v>1.92</v>
      </c>
      <c r="L99">
        <f>'Hypothekenzinssätze-Kreditvolum'!L99</f>
        <v>3560</v>
      </c>
      <c r="M99">
        <f>'Hypothekenzinssätze-Kreditvolum'!M99</f>
        <v>83</v>
      </c>
      <c r="P99" t="s">
        <v>477</v>
      </c>
      <c r="Q99">
        <f t="shared" si="2"/>
        <v>0.21999999999999997</v>
      </c>
      <c r="R99">
        <f t="shared" si="1"/>
        <v>-0.99</v>
      </c>
    </row>
    <row r="100" spans="1:18">
      <c r="B100" t="str">
        <f>'Hypothekenzinssätze-Kreditvolum'!B100</f>
        <v>Nov.</v>
      </c>
      <c r="C100">
        <f>'Hypothekenzinssätze-Kreditvolum'!C100</f>
        <v>1.76</v>
      </c>
      <c r="D100">
        <f>'Hypothekenzinssätze-Kreditvolum'!D100</f>
        <v>8464</v>
      </c>
      <c r="E100">
        <f>'Hypothekenzinssätze-Kreditvolum'!E100</f>
        <v>1.93</v>
      </c>
      <c r="F100">
        <f>'Hypothekenzinssätze-Kreditvolum'!F100</f>
        <v>771</v>
      </c>
      <c r="G100">
        <f>'Hypothekenzinssätze-Kreditvolum'!G100</f>
        <v>1.53</v>
      </c>
      <c r="H100">
        <f>'Hypothekenzinssätze-Kreditvolum'!H100</f>
        <v>796</v>
      </c>
      <c r="I100">
        <f>'Hypothekenzinssätze-Kreditvolum'!I100</f>
        <v>1.6</v>
      </c>
      <c r="J100">
        <f>'Hypothekenzinssätze-Kreditvolum'!J100</f>
        <v>3031</v>
      </c>
      <c r="K100">
        <f>'Hypothekenzinssätze-Kreditvolum'!K100</f>
        <v>1.9</v>
      </c>
      <c r="L100">
        <f>'Hypothekenzinssätze-Kreditvolum'!L100</f>
        <v>3866</v>
      </c>
      <c r="M100">
        <f>'Hypothekenzinssätze-Kreditvolum'!M100</f>
        <v>82</v>
      </c>
      <c r="P100" t="s">
        <v>476</v>
      </c>
      <c r="Q100">
        <f t="shared" si="2"/>
        <v>0.25</v>
      </c>
      <c r="R100">
        <f t="shared" si="1"/>
        <v>-0.90999999999999992</v>
      </c>
    </row>
    <row r="101" spans="1:18">
      <c r="B101" t="str">
        <f>'Hypothekenzinssätze-Kreditvolum'!B101</f>
        <v>Dez.</v>
      </c>
      <c r="C101">
        <f>'Hypothekenzinssätze-Kreditvolum'!C101</f>
        <v>1.69</v>
      </c>
      <c r="D101">
        <f>'Hypothekenzinssätze-Kreditvolum'!D101</f>
        <v>7644</v>
      </c>
      <c r="E101">
        <f>'Hypothekenzinssätze-Kreditvolum'!E101</f>
        <v>1.97</v>
      </c>
      <c r="F101">
        <f>'Hypothekenzinssätze-Kreditvolum'!F101</f>
        <v>685</v>
      </c>
      <c r="G101">
        <f>'Hypothekenzinssätze-Kreditvolum'!G101</f>
        <v>1.51</v>
      </c>
      <c r="H101">
        <f>'Hypothekenzinssätze-Kreditvolum'!H101</f>
        <v>740</v>
      </c>
      <c r="I101">
        <f>'Hypothekenzinssätze-Kreditvolum'!I101</f>
        <v>1.57</v>
      </c>
      <c r="J101">
        <f>'Hypothekenzinssätze-Kreditvolum'!J101</f>
        <v>2733</v>
      </c>
      <c r="K101">
        <f>'Hypothekenzinssätze-Kreditvolum'!K101</f>
        <v>1.77</v>
      </c>
      <c r="L101">
        <f>'Hypothekenzinssätze-Kreditvolum'!L101</f>
        <v>3486</v>
      </c>
      <c r="M101">
        <f>'Hypothekenzinssätze-Kreditvolum'!M101</f>
        <v>81</v>
      </c>
      <c r="P101" t="s">
        <v>486</v>
      </c>
      <c r="Q101">
        <f t="shared" si="2"/>
        <v>0.11999999999999988</v>
      </c>
      <c r="R101">
        <f t="shared" si="1"/>
        <v>-0.86999999999999988</v>
      </c>
    </row>
    <row r="102" spans="1:18">
      <c r="A102">
        <f>'Hypothekenzinssätze-Kreditvolum'!A102</f>
        <v>2018</v>
      </c>
      <c r="B102" t="str">
        <f>'Hypothekenzinssätze-Kreditvolum'!B102</f>
        <v>Jan.</v>
      </c>
      <c r="C102">
        <f>'Hypothekenzinssätze-Kreditvolum'!C102</f>
        <v>1.75</v>
      </c>
      <c r="D102">
        <f>'Hypothekenzinssätze-Kreditvolum'!D102</f>
        <v>9069</v>
      </c>
      <c r="E102">
        <f>'Hypothekenzinssätze-Kreditvolum'!E102</f>
        <v>2</v>
      </c>
      <c r="F102">
        <f>'Hypothekenzinssätze-Kreditvolum'!F102</f>
        <v>837</v>
      </c>
      <c r="G102">
        <f>'Hypothekenzinssätze-Kreditvolum'!G102</f>
        <v>1.57</v>
      </c>
      <c r="H102">
        <f>'Hypothekenzinssätze-Kreditvolum'!H102</f>
        <v>946</v>
      </c>
      <c r="I102">
        <f>'Hypothekenzinssätze-Kreditvolum'!I102</f>
        <v>1.59</v>
      </c>
      <c r="J102">
        <f>'Hypothekenzinssätze-Kreditvolum'!J102</f>
        <v>3283</v>
      </c>
      <c r="K102">
        <f>'Hypothekenzinssätze-Kreditvolum'!K102</f>
        <v>1.88</v>
      </c>
      <c r="L102">
        <f>'Hypothekenzinssätze-Kreditvolum'!L102</f>
        <v>4003</v>
      </c>
      <c r="M102">
        <f>'Hypothekenzinssätze-Kreditvolum'!M102</f>
        <v>80</v>
      </c>
      <c r="O102">
        <v>2018</v>
      </c>
      <c r="P102" t="s">
        <v>485</v>
      </c>
      <c r="Q102">
        <f t="shared" si="2"/>
        <v>8.0000000000000071E-2</v>
      </c>
      <c r="R102">
        <f t="shared" si="1"/>
        <v>-0.84999999999999987</v>
      </c>
    </row>
    <row r="103" spans="1:18">
      <c r="B103" t="str">
        <f>'Hypothekenzinssätze-Kreditvolum'!B103</f>
        <v>Febr.</v>
      </c>
      <c r="C103">
        <f>'Hypothekenzinssätze-Kreditvolum'!C103</f>
        <v>1.76</v>
      </c>
      <c r="D103">
        <f>'Hypothekenzinssätze-Kreditvolum'!D103</f>
        <v>8579</v>
      </c>
      <c r="E103">
        <f>'Hypothekenzinssätze-Kreditvolum'!E103</f>
        <v>2.02</v>
      </c>
      <c r="F103">
        <f>'Hypothekenzinssätze-Kreditvolum'!F103</f>
        <v>702</v>
      </c>
      <c r="G103">
        <f>'Hypothekenzinssätze-Kreditvolum'!G103</f>
        <v>1.53</v>
      </c>
      <c r="H103">
        <f>'Hypothekenzinssätze-Kreditvolum'!H103</f>
        <v>803</v>
      </c>
      <c r="I103">
        <f>'Hypothekenzinssätze-Kreditvolum'!I103</f>
        <v>1.61</v>
      </c>
      <c r="J103">
        <f>'Hypothekenzinssätze-Kreditvolum'!J103</f>
        <v>2946</v>
      </c>
      <c r="K103">
        <f>'Hypothekenzinssätze-Kreditvolum'!K103</f>
        <v>1.86</v>
      </c>
      <c r="L103">
        <f>'Hypothekenzinssätze-Kreditvolum'!L103</f>
        <v>4128</v>
      </c>
      <c r="M103">
        <f>'Hypothekenzinssätze-Kreditvolum'!M103</f>
        <v>79</v>
      </c>
      <c r="P103" t="s">
        <v>484</v>
      </c>
      <c r="Q103">
        <f t="shared" si="2"/>
        <v>5.0000000000000044E-2</v>
      </c>
      <c r="R103">
        <f t="shared" si="1"/>
        <v>-0.80999999999999983</v>
      </c>
    </row>
    <row r="104" spans="1:18">
      <c r="B104" t="str">
        <f>'Hypothekenzinssätze-Kreditvolum'!B104</f>
        <v>März</v>
      </c>
      <c r="C104">
        <f>'Hypothekenzinssätze-Kreditvolum'!C104</f>
        <v>1.81</v>
      </c>
      <c r="D104">
        <f>'Hypothekenzinssätze-Kreditvolum'!D104</f>
        <v>9154</v>
      </c>
      <c r="E104">
        <f>'Hypothekenzinssätze-Kreditvolum'!E104</f>
        <v>1.96</v>
      </c>
      <c r="F104">
        <f>'Hypothekenzinssätze-Kreditvolum'!F104</f>
        <v>831</v>
      </c>
      <c r="G104">
        <f>'Hypothekenzinssätze-Kreditvolum'!G104</f>
        <v>1.61</v>
      </c>
      <c r="H104">
        <f>'Hypothekenzinssätze-Kreditvolum'!H104</f>
        <v>871</v>
      </c>
      <c r="I104">
        <f>'Hypothekenzinssätze-Kreditvolum'!I104</f>
        <v>1.67</v>
      </c>
      <c r="J104">
        <f>'Hypothekenzinssätze-Kreditvolum'!J104</f>
        <v>3271</v>
      </c>
      <c r="K104">
        <f>'Hypothekenzinssätze-Kreditvolum'!K104</f>
        <v>1.94</v>
      </c>
      <c r="L104">
        <f>'Hypothekenzinssätze-Kreditvolum'!L104</f>
        <v>4181</v>
      </c>
      <c r="M104">
        <f>'Hypothekenzinssätze-Kreditvolum'!M104</f>
        <v>78</v>
      </c>
      <c r="P104" t="s">
        <v>483</v>
      </c>
      <c r="Q104">
        <f t="shared" si="2"/>
        <v>9.000000000000008E-2</v>
      </c>
      <c r="R104">
        <f t="shared" si="1"/>
        <v>-0.70999999999999974</v>
      </c>
    </row>
    <row r="105" spans="1:18">
      <c r="B105" t="str">
        <f>'Hypothekenzinssätze-Kreditvolum'!B105</f>
        <v>Apr.</v>
      </c>
      <c r="C105">
        <f>'Hypothekenzinssätze-Kreditvolum'!C105</f>
        <v>1.82</v>
      </c>
      <c r="D105">
        <f>'Hypothekenzinssätze-Kreditvolum'!D105</f>
        <v>9782</v>
      </c>
      <c r="E105">
        <f>'Hypothekenzinssätze-Kreditvolum'!E105</f>
        <v>2.08</v>
      </c>
      <c r="F105">
        <f>'Hypothekenzinssätze-Kreditvolum'!F105</f>
        <v>866</v>
      </c>
      <c r="G105">
        <f>'Hypothekenzinssätze-Kreditvolum'!G105</f>
        <v>1.55</v>
      </c>
      <c r="H105">
        <f>'Hypothekenzinssätze-Kreditvolum'!H105</f>
        <v>907</v>
      </c>
      <c r="I105">
        <f>'Hypothekenzinssätze-Kreditvolum'!I105</f>
        <v>1.71</v>
      </c>
      <c r="J105">
        <f>'Hypothekenzinssätze-Kreditvolum'!J105</f>
        <v>3606</v>
      </c>
      <c r="K105">
        <f>'Hypothekenzinssätze-Kreditvolum'!K105</f>
        <v>1.91</v>
      </c>
      <c r="L105">
        <f>'Hypothekenzinssätze-Kreditvolum'!L105</f>
        <v>4403</v>
      </c>
      <c r="M105">
        <f>'Hypothekenzinssätze-Kreditvolum'!M105</f>
        <v>77</v>
      </c>
      <c r="P105" t="s">
        <v>482</v>
      </c>
      <c r="Q105">
        <f t="shared" si="2"/>
        <v>7.0000000000000062E-2</v>
      </c>
      <c r="R105">
        <f t="shared" si="1"/>
        <v>-0.82000000000000006</v>
      </c>
    </row>
    <row r="106" spans="1:18">
      <c r="B106" t="str">
        <f>'Hypothekenzinssätze-Kreditvolum'!B106</f>
        <v>Mai</v>
      </c>
      <c r="C106">
        <f>'Hypothekenzinssätze-Kreditvolum'!C106</f>
        <v>1.84</v>
      </c>
      <c r="D106">
        <f>'Hypothekenzinssätze-Kreditvolum'!D106</f>
        <v>8392</v>
      </c>
      <c r="E106">
        <f>'Hypothekenzinssätze-Kreditvolum'!E106</f>
        <v>2.02</v>
      </c>
      <c r="F106">
        <f>'Hypothekenzinssätze-Kreditvolum'!F106</f>
        <v>733</v>
      </c>
      <c r="G106">
        <f>'Hypothekenzinssätze-Kreditvolum'!G106</f>
        <v>1.55</v>
      </c>
      <c r="H106">
        <f>'Hypothekenzinssätze-Kreditvolum'!H106</f>
        <v>834</v>
      </c>
      <c r="I106">
        <f>'Hypothekenzinssätze-Kreditvolum'!I106</f>
        <v>1.71</v>
      </c>
      <c r="J106">
        <f>'Hypothekenzinssätze-Kreditvolum'!J106</f>
        <v>3043</v>
      </c>
      <c r="K106">
        <f>'Hypothekenzinssätze-Kreditvolum'!K106</f>
        <v>1.96</v>
      </c>
      <c r="L106">
        <f>'Hypothekenzinssätze-Kreditvolum'!L106</f>
        <v>3782</v>
      </c>
      <c r="M106">
        <f>'Hypothekenzinssätze-Kreditvolum'!M106</f>
        <v>76</v>
      </c>
      <c r="P106" t="s">
        <v>83</v>
      </c>
      <c r="Q106">
        <f t="shared" si="2"/>
        <v>0.1100000000000001</v>
      </c>
      <c r="R106">
        <f t="shared" si="1"/>
        <v>-0.67999999999999994</v>
      </c>
    </row>
    <row r="107" spans="1:18">
      <c r="B107" t="str">
        <f>'Hypothekenzinssätze-Kreditvolum'!B107</f>
        <v>Juni</v>
      </c>
      <c r="C107">
        <f>'Hypothekenzinssätze-Kreditvolum'!C107</f>
        <v>1.83</v>
      </c>
      <c r="D107">
        <f>'Hypothekenzinssätze-Kreditvolum'!D107</f>
        <v>9040</v>
      </c>
      <c r="E107">
        <f>'Hypothekenzinssätze-Kreditvolum'!E107</f>
        <v>2</v>
      </c>
      <c r="F107">
        <f>'Hypothekenzinssätze-Kreditvolum'!F107</f>
        <v>1087</v>
      </c>
      <c r="G107">
        <f>'Hypothekenzinssätze-Kreditvolum'!G107</f>
        <v>1.61</v>
      </c>
      <c r="H107">
        <f>'Hypothekenzinssätze-Kreditvolum'!H107</f>
        <v>901</v>
      </c>
      <c r="I107">
        <f>'Hypothekenzinssätze-Kreditvolum'!I107</f>
        <v>1.71</v>
      </c>
      <c r="J107">
        <f>'Hypothekenzinssätze-Kreditvolum'!J107</f>
        <v>3025</v>
      </c>
      <c r="K107">
        <f>'Hypothekenzinssätze-Kreditvolum'!K107</f>
        <v>1.94</v>
      </c>
      <c r="L107">
        <f>'Hypothekenzinssätze-Kreditvolum'!L107</f>
        <v>4027</v>
      </c>
      <c r="M107">
        <f>'Hypothekenzinssätze-Kreditvolum'!M107</f>
        <v>75</v>
      </c>
      <c r="P107" t="s">
        <v>481</v>
      </c>
      <c r="Q107">
        <f t="shared" si="2"/>
        <v>0.1100000000000001</v>
      </c>
      <c r="R107">
        <f t="shared" si="1"/>
        <v>-0.57000000000000006</v>
      </c>
    </row>
    <row r="108" spans="1:18">
      <c r="B108" t="str">
        <f>'Hypothekenzinssätze-Kreditvolum'!B108</f>
        <v>Juli</v>
      </c>
      <c r="C108">
        <f>'Hypothekenzinssätze-Kreditvolum'!C108</f>
        <v>1.83</v>
      </c>
      <c r="D108">
        <f>'Hypothekenzinssätze-Kreditvolum'!D108</f>
        <v>9622</v>
      </c>
      <c r="E108">
        <f>'Hypothekenzinssätze-Kreditvolum'!E108</f>
        <v>2.06</v>
      </c>
      <c r="F108">
        <f>'Hypothekenzinssätze-Kreditvolum'!F108</f>
        <v>914</v>
      </c>
      <c r="G108">
        <f>'Hypothekenzinssätze-Kreditvolum'!G108</f>
        <v>1.6</v>
      </c>
      <c r="H108">
        <f>'Hypothekenzinssätze-Kreditvolum'!H108</f>
        <v>960</v>
      </c>
      <c r="I108">
        <f>'Hypothekenzinssätze-Kreditvolum'!I108</f>
        <v>1.69</v>
      </c>
      <c r="J108">
        <f>'Hypothekenzinssätze-Kreditvolum'!J108</f>
        <v>3575</v>
      </c>
      <c r="K108">
        <f>'Hypothekenzinssätze-Kreditvolum'!K108</f>
        <v>1.94</v>
      </c>
      <c r="L108">
        <f>'Hypothekenzinssätze-Kreditvolum'!L108</f>
        <v>4173</v>
      </c>
      <c r="M108">
        <f>'Hypothekenzinssätze-Kreditvolum'!M108</f>
        <v>74</v>
      </c>
      <c r="P108" t="s">
        <v>480</v>
      </c>
      <c r="Q108">
        <f t="shared" si="2"/>
        <v>0.1100000000000001</v>
      </c>
      <c r="R108">
        <f t="shared" si="1"/>
        <v>-0.64999999999999991</v>
      </c>
    </row>
    <row r="109" spans="1:18">
      <c r="B109" t="str">
        <f>'Hypothekenzinssätze-Kreditvolum'!B109</f>
        <v>Aug.</v>
      </c>
      <c r="C109">
        <f>'Hypothekenzinssätze-Kreditvolum'!C109</f>
        <v>1.82</v>
      </c>
      <c r="D109">
        <f>'Hypothekenzinssätze-Kreditvolum'!D109</f>
        <v>8424</v>
      </c>
      <c r="E109">
        <f>'Hypothekenzinssätze-Kreditvolum'!E109</f>
        <v>2.02</v>
      </c>
      <c r="F109">
        <f>'Hypothekenzinssätze-Kreditvolum'!F109</f>
        <v>807</v>
      </c>
      <c r="G109">
        <f>'Hypothekenzinssätze-Kreditvolum'!G109</f>
        <v>1.54</v>
      </c>
      <c r="H109">
        <f>'Hypothekenzinssätze-Kreditvolum'!H109</f>
        <v>792</v>
      </c>
      <c r="I109">
        <f>'Hypothekenzinssätze-Kreditvolum'!I109</f>
        <v>1.65</v>
      </c>
      <c r="J109">
        <f>'Hypothekenzinssätze-Kreditvolum'!J109</f>
        <v>2911</v>
      </c>
      <c r="K109">
        <f>'Hypothekenzinssätze-Kreditvolum'!K109</f>
        <v>1.96</v>
      </c>
      <c r="L109">
        <f>'Hypothekenzinssätze-Kreditvolum'!L109</f>
        <v>3914</v>
      </c>
      <c r="M109">
        <f>'Hypothekenzinssätze-Kreditvolum'!M109</f>
        <v>73</v>
      </c>
      <c r="P109" t="s">
        <v>479</v>
      </c>
      <c r="Q109">
        <f t="shared" si="2"/>
        <v>3.0000000000000027E-2</v>
      </c>
      <c r="R109">
        <f t="shared" si="1"/>
        <v>-0.79</v>
      </c>
    </row>
    <row r="110" spans="1:18">
      <c r="B110" t="str">
        <f>'Hypothekenzinssätze-Kreditvolum'!B110</f>
        <v>Sept.</v>
      </c>
      <c r="C110">
        <f>'Hypothekenzinssätze-Kreditvolum'!C110</f>
        <v>1.82</v>
      </c>
      <c r="D110">
        <f>'Hypothekenzinssätze-Kreditvolum'!D110</f>
        <v>7495</v>
      </c>
      <c r="E110">
        <f>'Hypothekenzinssätze-Kreditvolum'!E110</f>
        <v>2.13</v>
      </c>
      <c r="F110">
        <f>'Hypothekenzinssätze-Kreditvolum'!F110</f>
        <v>664</v>
      </c>
      <c r="G110">
        <f>'Hypothekenzinssätze-Kreditvolum'!G110</f>
        <v>1.51</v>
      </c>
      <c r="H110">
        <f>'Hypothekenzinssätze-Kreditvolum'!H110</f>
        <v>715</v>
      </c>
      <c r="I110">
        <f>'Hypothekenzinssätze-Kreditvolum'!I110</f>
        <v>1.65</v>
      </c>
      <c r="J110">
        <f>'Hypothekenzinssätze-Kreditvolum'!J110</f>
        <v>2604</v>
      </c>
      <c r="K110">
        <f>'Hypothekenzinssätze-Kreditvolum'!K110</f>
        <v>1.95</v>
      </c>
      <c r="L110">
        <f>'Hypothekenzinssätze-Kreditvolum'!L110</f>
        <v>3512</v>
      </c>
      <c r="M110">
        <f>'Hypothekenzinssätze-Kreditvolum'!M110</f>
        <v>72</v>
      </c>
      <c r="P110" t="s">
        <v>478</v>
      </c>
      <c r="Q110">
        <f t="shared" si="2"/>
        <v>4.0000000000000036E-2</v>
      </c>
      <c r="R110">
        <f t="shared" si="1"/>
        <v>-0.82999999999999985</v>
      </c>
    </row>
    <row r="111" spans="1:18">
      <c r="B111" t="str">
        <f>'Hypothekenzinssätze-Kreditvolum'!B111</f>
        <v>Okt.</v>
      </c>
      <c r="C111">
        <f>'Hypothekenzinssätze-Kreditvolum'!C111</f>
        <v>1.81</v>
      </c>
      <c r="D111">
        <f>'Hypothekenzinssätze-Kreditvolum'!D111</f>
        <v>9201</v>
      </c>
      <c r="E111">
        <f>'Hypothekenzinssätze-Kreditvolum'!E111</f>
        <v>1.98</v>
      </c>
      <c r="F111">
        <f>'Hypothekenzinssätze-Kreditvolum'!F111</f>
        <v>880</v>
      </c>
      <c r="G111">
        <f>'Hypothekenzinssätze-Kreditvolum'!G111</f>
        <v>1.51</v>
      </c>
      <c r="H111">
        <f>'Hypothekenzinssätze-Kreditvolum'!H111</f>
        <v>846</v>
      </c>
      <c r="I111">
        <f>'Hypothekenzinssätze-Kreditvolum'!I111</f>
        <v>1.67</v>
      </c>
      <c r="J111">
        <f>'Hypothekenzinssätze-Kreditvolum'!J111</f>
        <v>3351</v>
      </c>
      <c r="K111">
        <f>'Hypothekenzinssätze-Kreditvolum'!K111</f>
        <v>1.96</v>
      </c>
      <c r="L111">
        <f>'Hypothekenzinssätze-Kreditvolum'!L111</f>
        <v>4124</v>
      </c>
      <c r="M111">
        <f>'Hypothekenzinssätze-Kreditvolum'!M111</f>
        <v>71</v>
      </c>
      <c r="P111" t="s">
        <v>477</v>
      </c>
      <c r="Q111">
        <f t="shared" si="2"/>
        <v>4.0000000000000036E-2</v>
      </c>
      <c r="R111">
        <f t="shared" si="1"/>
        <v>-0.97</v>
      </c>
    </row>
    <row r="112" spans="1:18">
      <c r="B112" t="str">
        <f>'Hypothekenzinssätze-Kreditvolum'!B112</f>
        <v>Nov.</v>
      </c>
      <c r="C112">
        <f>'Hypothekenzinssätze-Kreditvolum'!C112</f>
        <v>1.83</v>
      </c>
      <c r="D112">
        <f>'Hypothekenzinssätze-Kreditvolum'!D112</f>
        <v>8504</v>
      </c>
      <c r="E112">
        <f>'Hypothekenzinssätze-Kreditvolum'!E112</f>
        <v>1.95</v>
      </c>
      <c r="F112">
        <f>'Hypothekenzinssätze-Kreditvolum'!F112</f>
        <v>750</v>
      </c>
      <c r="G112">
        <f>'Hypothekenzinssätze-Kreditvolum'!G112</f>
        <v>1.53</v>
      </c>
      <c r="H112">
        <f>'Hypothekenzinssätze-Kreditvolum'!H112</f>
        <v>771</v>
      </c>
      <c r="I112">
        <f>'Hypothekenzinssätze-Kreditvolum'!I112</f>
        <v>1.67</v>
      </c>
      <c r="J112">
        <f>'Hypothekenzinssätze-Kreditvolum'!J112</f>
        <v>2910</v>
      </c>
      <c r="K112">
        <f>'Hypothekenzinssätze-Kreditvolum'!K112</f>
        <v>1.98</v>
      </c>
      <c r="L112">
        <f>'Hypothekenzinssätze-Kreditvolum'!L112</f>
        <v>4073</v>
      </c>
      <c r="M112">
        <f>'Hypothekenzinssätze-Kreditvolum'!M112</f>
        <v>70</v>
      </c>
      <c r="P112" t="s">
        <v>476</v>
      </c>
      <c r="Q112">
        <f t="shared" si="2"/>
        <v>7.0000000000000062E-2</v>
      </c>
      <c r="R112">
        <f t="shared" si="1"/>
        <v>-0.90000000000000013</v>
      </c>
    </row>
    <row r="113" spans="1:18">
      <c r="B113" t="str">
        <f>'Hypothekenzinssätze-Kreditvolum'!B113</f>
        <v>Dez.</v>
      </c>
      <c r="C113">
        <f>'Hypothekenzinssätze-Kreditvolum'!C113</f>
        <v>1.79</v>
      </c>
      <c r="D113">
        <f>'Hypothekenzinssätze-Kreditvolum'!D113</f>
        <v>7242</v>
      </c>
      <c r="E113">
        <f>'Hypothekenzinssätze-Kreditvolum'!E113</f>
        <v>2.02</v>
      </c>
      <c r="F113">
        <f>'Hypothekenzinssätze-Kreditvolum'!F113</f>
        <v>694</v>
      </c>
      <c r="G113">
        <f>'Hypothekenzinssätze-Kreditvolum'!G113</f>
        <v>1.49</v>
      </c>
      <c r="H113">
        <f>'Hypothekenzinssätze-Kreditvolum'!H113</f>
        <v>670</v>
      </c>
      <c r="I113">
        <f>'Hypothekenzinssätze-Kreditvolum'!I113</f>
        <v>1.64</v>
      </c>
      <c r="J113">
        <f>'Hypothekenzinssätze-Kreditvolum'!J113</f>
        <v>2592</v>
      </c>
      <c r="K113">
        <f>'Hypothekenzinssätze-Kreditvolum'!K113</f>
        <v>1.93</v>
      </c>
      <c r="L113">
        <f>'Hypothekenzinssätze-Kreditvolum'!L113</f>
        <v>3286</v>
      </c>
      <c r="M113">
        <f>'Hypothekenzinssätze-Kreditvolum'!M113</f>
        <v>69</v>
      </c>
      <c r="P113" t="s">
        <v>486</v>
      </c>
      <c r="Q113">
        <f t="shared" si="2"/>
        <v>0.10000000000000009</v>
      </c>
      <c r="R113">
        <f t="shared" si="1"/>
        <v>-0.84000000000000008</v>
      </c>
    </row>
    <row r="114" spans="1:18">
      <c r="A114">
        <f>'Hypothekenzinssätze-Kreditvolum'!A114</f>
        <v>2019</v>
      </c>
      <c r="B114" t="str">
        <f>'Hypothekenzinssätze-Kreditvolum'!B114</f>
        <v>Jan.</v>
      </c>
      <c r="C114">
        <f>'Hypothekenzinssätze-Kreditvolum'!C114</f>
        <v>1.81</v>
      </c>
      <c r="D114">
        <f>'Hypothekenzinssätze-Kreditvolum'!D114</f>
        <v>9238</v>
      </c>
      <c r="E114">
        <f>'Hypothekenzinssätze-Kreditvolum'!E114</f>
        <v>2.04</v>
      </c>
      <c r="F114">
        <f>'Hypothekenzinssätze-Kreditvolum'!F114</f>
        <v>922</v>
      </c>
      <c r="G114">
        <f>'Hypothekenzinssätze-Kreditvolum'!G114</f>
        <v>1.5</v>
      </c>
      <c r="H114">
        <f>'Hypothekenzinssätze-Kreditvolum'!H114</f>
        <v>948</v>
      </c>
      <c r="I114">
        <f>'Hypothekenzinssätze-Kreditvolum'!I114</f>
        <v>1.65</v>
      </c>
      <c r="J114">
        <f>'Hypothekenzinssätze-Kreditvolum'!J114</f>
        <v>3196</v>
      </c>
      <c r="K114">
        <f>'Hypothekenzinssätze-Kreditvolum'!K114</f>
        <v>1.96</v>
      </c>
      <c r="L114">
        <f>'Hypothekenzinssätze-Kreditvolum'!L114</f>
        <v>4172</v>
      </c>
      <c r="M114">
        <f>'Hypothekenzinssätze-Kreditvolum'!M114</f>
        <v>68</v>
      </c>
      <c r="O114">
        <v>2019</v>
      </c>
      <c r="P114" t="s">
        <v>485</v>
      </c>
      <c r="Q114">
        <f t="shared" si="2"/>
        <v>6.0000000000000053E-2</v>
      </c>
      <c r="R114">
        <f t="shared" si="1"/>
        <v>-0.91999999999999993</v>
      </c>
    </row>
    <row r="115" spans="1:18">
      <c r="B115" t="str">
        <f>'Hypothekenzinssätze-Kreditvolum'!B115</f>
        <v>Febr.</v>
      </c>
      <c r="C115">
        <f>'Hypothekenzinssätze-Kreditvolum'!C115</f>
        <v>1.72</v>
      </c>
      <c r="D115">
        <f>'Hypothekenzinssätze-Kreditvolum'!D115</f>
        <v>8040</v>
      </c>
      <c r="E115">
        <f>'Hypothekenzinssätze-Kreditvolum'!E115</f>
        <v>2.0699999999999998</v>
      </c>
      <c r="F115">
        <f>'Hypothekenzinssätze-Kreditvolum'!F115</f>
        <v>682</v>
      </c>
      <c r="G115">
        <f>'Hypothekenzinssätze-Kreditvolum'!G115</f>
        <v>1.45</v>
      </c>
      <c r="H115">
        <f>'Hypothekenzinssätze-Kreditvolum'!H115</f>
        <v>859</v>
      </c>
      <c r="I115">
        <f>'Hypothekenzinssätze-Kreditvolum'!I115</f>
        <v>1.56</v>
      </c>
      <c r="J115">
        <f>'Hypothekenzinssätze-Kreditvolum'!J115</f>
        <v>2709</v>
      </c>
      <c r="K115">
        <f>'Hypothekenzinssätze-Kreditvolum'!K115</f>
        <v>1.84</v>
      </c>
      <c r="L115">
        <f>'Hypothekenzinssätze-Kreditvolum'!L115</f>
        <v>3790</v>
      </c>
      <c r="M115">
        <f>'Hypothekenzinssätze-Kreditvolum'!M115</f>
        <v>67</v>
      </c>
      <c r="P115" t="s">
        <v>484</v>
      </c>
      <c r="Q115">
        <f t="shared" si="2"/>
        <v>-4.0000000000000036E-2</v>
      </c>
      <c r="R115">
        <f t="shared" si="1"/>
        <v>-0.88000000000000012</v>
      </c>
    </row>
    <row r="116" spans="1:18">
      <c r="B116" t="str">
        <f>'Hypothekenzinssätze-Kreditvolum'!B116</f>
        <v>März</v>
      </c>
      <c r="C116">
        <f>'Hypothekenzinssätze-Kreditvolum'!C116</f>
        <v>1.68</v>
      </c>
      <c r="D116">
        <f>'Hypothekenzinssätze-Kreditvolum'!D116</f>
        <v>8615</v>
      </c>
      <c r="E116">
        <f>'Hypothekenzinssätze-Kreditvolum'!E116</f>
        <v>2.06</v>
      </c>
      <c r="F116">
        <f>'Hypothekenzinssätze-Kreditvolum'!F116</f>
        <v>732</v>
      </c>
      <c r="G116">
        <f>'Hypothekenzinssätze-Kreditvolum'!G116</f>
        <v>1.43</v>
      </c>
      <c r="H116">
        <f>'Hypothekenzinssätze-Kreditvolum'!H116</f>
        <v>768</v>
      </c>
      <c r="I116">
        <f>'Hypothekenzinssätze-Kreditvolum'!I116</f>
        <v>1.51</v>
      </c>
      <c r="J116">
        <f>'Hypothekenzinssätze-Kreditvolum'!J116</f>
        <v>2924</v>
      </c>
      <c r="K116">
        <f>'Hypothekenzinssätze-Kreditvolum'!K116</f>
        <v>1.77</v>
      </c>
      <c r="L116">
        <f>'Hypothekenzinssätze-Kreditvolum'!L116</f>
        <v>4191</v>
      </c>
      <c r="M116">
        <f>'Hypothekenzinssätze-Kreditvolum'!M116</f>
        <v>66</v>
      </c>
      <c r="P116" t="s">
        <v>483</v>
      </c>
      <c r="Q116">
        <f t="shared" si="2"/>
        <v>-0.13000000000000012</v>
      </c>
      <c r="R116">
        <f t="shared" si="1"/>
        <v>-0.84999999999999987</v>
      </c>
    </row>
    <row r="117" spans="1:18">
      <c r="B117" t="str">
        <f>'Hypothekenzinssätze-Kreditvolum'!B117</f>
        <v>Apr.</v>
      </c>
      <c r="C117">
        <f>'Hypothekenzinssätze-Kreditvolum'!C117</f>
        <v>1.63</v>
      </c>
      <c r="D117">
        <f>'Hypothekenzinssätze-Kreditvolum'!D117</f>
        <v>9886</v>
      </c>
      <c r="E117">
        <f>'Hypothekenzinssätze-Kreditvolum'!E117</f>
        <v>2.02</v>
      </c>
      <c r="F117">
        <f>'Hypothekenzinssätze-Kreditvolum'!F117</f>
        <v>933</v>
      </c>
      <c r="G117">
        <f>'Hypothekenzinssätze-Kreditvolum'!G117</f>
        <v>1.4</v>
      </c>
      <c r="H117">
        <f>'Hypothekenzinssätze-Kreditvolum'!H117</f>
        <v>986</v>
      </c>
      <c r="I117">
        <f>'Hypothekenzinssätze-Kreditvolum'!I117</f>
        <v>1.47</v>
      </c>
      <c r="J117">
        <f>'Hypothekenzinssätze-Kreditvolum'!J117</f>
        <v>3469</v>
      </c>
      <c r="K117">
        <f>'Hypothekenzinssätze-Kreditvolum'!K117</f>
        <v>1.71</v>
      </c>
      <c r="L117">
        <f>'Hypothekenzinssätze-Kreditvolum'!L117</f>
        <v>4498</v>
      </c>
      <c r="M117">
        <f>'Hypothekenzinssätze-Kreditvolum'!M117</f>
        <v>65</v>
      </c>
      <c r="P117" t="s">
        <v>482</v>
      </c>
      <c r="Q117">
        <f t="shared" si="2"/>
        <v>-0.19000000000000017</v>
      </c>
      <c r="R117">
        <f t="shared" si="1"/>
        <v>-0.89000000000000012</v>
      </c>
    </row>
    <row r="118" spans="1:18">
      <c r="B118" t="str">
        <f>'Hypothekenzinssätze-Kreditvolum'!B118</f>
        <v>Mai</v>
      </c>
      <c r="C118">
        <f>'Hypothekenzinssätze-Kreditvolum'!C118</f>
        <v>1.56</v>
      </c>
      <c r="D118">
        <f>'Hypothekenzinssätze-Kreditvolum'!D118</f>
        <v>9434</v>
      </c>
      <c r="E118">
        <f>'Hypothekenzinssätze-Kreditvolum'!E118</f>
        <v>1.9</v>
      </c>
      <c r="F118">
        <f>'Hypothekenzinssätze-Kreditvolum'!F118</f>
        <v>945</v>
      </c>
      <c r="G118">
        <f>'Hypothekenzinssätze-Kreditvolum'!G118</f>
        <v>1.3</v>
      </c>
      <c r="H118">
        <f>'Hypothekenzinssätze-Kreditvolum'!H118</f>
        <v>879</v>
      </c>
      <c r="I118">
        <f>'Hypothekenzinssätze-Kreditvolum'!I118</f>
        <v>1.39</v>
      </c>
      <c r="J118">
        <f>'Hypothekenzinssätze-Kreditvolum'!J118</f>
        <v>3118</v>
      </c>
      <c r="K118">
        <f>'Hypothekenzinssätze-Kreditvolum'!K118</f>
        <v>1.65</v>
      </c>
      <c r="L118">
        <f>'Hypothekenzinssätze-Kreditvolum'!L118</f>
        <v>4492</v>
      </c>
      <c r="M118">
        <f>'Hypothekenzinssätze-Kreditvolum'!M118</f>
        <v>64</v>
      </c>
      <c r="P118" t="s">
        <v>83</v>
      </c>
      <c r="Q118">
        <f t="shared" si="2"/>
        <v>-0.28000000000000003</v>
      </c>
      <c r="R118">
        <f t="shared" si="1"/>
        <v>-0.90000000000000013</v>
      </c>
    </row>
    <row r="119" spans="1:18">
      <c r="B119" t="str">
        <f>'Hypothekenzinssätze-Kreditvolum'!B119</f>
        <v>Juni</v>
      </c>
      <c r="C119">
        <f>'Hypothekenzinssätze-Kreditvolum'!C119</f>
        <v>1.52</v>
      </c>
      <c r="D119">
        <f>'Hypothekenzinssätze-Kreditvolum'!D119</f>
        <v>8277</v>
      </c>
      <c r="E119">
        <f>'Hypothekenzinssätze-Kreditvolum'!E119</f>
        <v>1.98</v>
      </c>
      <c r="F119">
        <f>'Hypothekenzinssätze-Kreditvolum'!F119</f>
        <v>820</v>
      </c>
      <c r="G119">
        <f>'Hypothekenzinssätze-Kreditvolum'!G119</f>
        <v>1.28</v>
      </c>
      <c r="H119">
        <f>'Hypothekenzinssätze-Kreditvolum'!H119</f>
        <v>744</v>
      </c>
      <c r="I119">
        <f>'Hypothekenzinssätze-Kreditvolum'!I119</f>
        <v>1.35</v>
      </c>
      <c r="J119">
        <f>'Hypothekenzinssätze-Kreditvolum'!J119</f>
        <v>2732</v>
      </c>
      <c r="K119">
        <f>'Hypothekenzinssätze-Kreditvolum'!K119</f>
        <v>1.59</v>
      </c>
      <c r="L119">
        <f>'Hypothekenzinssätze-Kreditvolum'!L119</f>
        <v>3981</v>
      </c>
      <c r="M119">
        <f>'Hypothekenzinssätze-Kreditvolum'!M119</f>
        <v>63</v>
      </c>
      <c r="P119" t="s">
        <v>481</v>
      </c>
      <c r="Q119">
        <f t="shared" si="2"/>
        <v>-0.31000000000000005</v>
      </c>
      <c r="R119">
        <f t="shared" si="1"/>
        <v>-0.88000000000000012</v>
      </c>
    </row>
    <row r="120" spans="1:18">
      <c r="B120" t="str">
        <f>'Hypothekenzinssätze-Kreditvolum'!B120</f>
        <v>Juli</v>
      </c>
      <c r="C120">
        <f>'Hypothekenzinssätze-Kreditvolum'!C120</f>
        <v>1.44</v>
      </c>
      <c r="D120">
        <f>'Hypothekenzinssätze-Kreditvolum'!D120</f>
        <v>10426</v>
      </c>
      <c r="E120">
        <f>'Hypothekenzinssätze-Kreditvolum'!E120</f>
        <v>1.96</v>
      </c>
      <c r="F120">
        <f>'Hypothekenzinssätze-Kreditvolum'!F120</f>
        <v>944</v>
      </c>
      <c r="G120">
        <f>'Hypothekenzinssätze-Kreditvolum'!G120</f>
        <v>1.24</v>
      </c>
      <c r="H120">
        <f>'Hypothekenzinssätze-Kreditvolum'!H120</f>
        <v>935</v>
      </c>
      <c r="I120">
        <f>'Hypothekenzinssätze-Kreditvolum'!I120</f>
        <v>1.3</v>
      </c>
      <c r="J120">
        <f>'Hypothekenzinssätze-Kreditvolum'!J120</f>
        <v>3493</v>
      </c>
      <c r="K120">
        <f>'Hypothekenzinssätze-Kreditvolum'!K120</f>
        <v>1.48</v>
      </c>
      <c r="L120">
        <f>'Hypothekenzinssätze-Kreditvolum'!L120</f>
        <v>5054</v>
      </c>
      <c r="M120">
        <f>'Hypothekenzinssätze-Kreditvolum'!M120</f>
        <v>62</v>
      </c>
      <c r="P120" t="s">
        <v>480</v>
      </c>
      <c r="Q120">
        <f t="shared" si="2"/>
        <v>-0.39000000000000012</v>
      </c>
      <c r="R120">
        <f t="shared" si="1"/>
        <v>-0.84999999999999987</v>
      </c>
    </row>
    <row r="121" spans="1:18">
      <c r="B121" t="str">
        <f>'Hypothekenzinssätze-Kreditvolum'!B121</f>
        <v>Aug.</v>
      </c>
      <c r="C121">
        <f>'Hypothekenzinssätze-Kreditvolum'!C121</f>
        <v>1.32</v>
      </c>
      <c r="D121">
        <f>'Hypothekenzinssätze-Kreditvolum'!D121</f>
        <v>9008</v>
      </c>
      <c r="E121">
        <f>'Hypothekenzinssätze-Kreditvolum'!E121</f>
        <v>1.9</v>
      </c>
      <c r="F121">
        <f>'Hypothekenzinssätze-Kreditvolum'!F121</f>
        <v>732</v>
      </c>
      <c r="G121">
        <f>'Hypothekenzinssätze-Kreditvolum'!G121</f>
        <v>1.19</v>
      </c>
      <c r="H121">
        <f>'Hypothekenzinssätze-Kreditvolum'!H121</f>
        <v>762</v>
      </c>
      <c r="I121">
        <f>'Hypothekenzinssätze-Kreditvolum'!I121</f>
        <v>1.17</v>
      </c>
      <c r="J121">
        <f>'Hypothekenzinssätze-Kreditvolum'!J121</f>
        <v>2860</v>
      </c>
      <c r="K121">
        <f>'Hypothekenzinssätze-Kreditvolum'!K121</f>
        <v>1.35</v>
      </c>
      <c r="L121">
        <f>'Hypothekenzinssätze-Kreditvolum'!L121</f>
        <v>4654</v>
      </c>
      <c r="M121">
        <f>'Hypothekenzinssätze-Kreditvolum'!M121</f>
        <v>61</v>
      </c>
      <c r="P121" t="s">
        <v>479</v>
      </c>
      <c r="Q121">
        <f t="shared" si="2"/>
        <v>-0.5</v>
      </c>
      <c r="R121">
        <f t="shared" si="1"/>
        <v>-0.83999999999999986</v>
      </c>
    </row>
    <row r="122" spans="1:18">
      <c r="B122" t="str">
        <f>'Hypothekenzinssätze-Kreditvolum'!B122</f>
        <v>Sept.</v>
      </c>
      <c r="C122">
        <f>'Hypothekenzinssätze-Kreditvolum'!C122</f>
        <v>1.22</v>
      </c>
      <c r="D122">
        <f>'Hypothekenzinssätze-Kreditvolum'!D122</f>
        <v>8966</v>
      </c>
      <c r="E122">
        <f>'Hypothekenzinssätze-Kreditvolum'!E122</f>
        <v>1.89</v>
      </c>
      <c r="F122">
        <f>'Hypothekenzinssätze-Kreditvolum'!F122</f>
        <v>689</v>
      </c>
      <c r="G122">
        <f>'Hypothekenzinssätze-Kreditvolum'!G122</f>
        <v>1.19</v>
      </c>
      <c r="H122">
        <f>'Hypothekenzinssätze-Kreditvolum'!H122</f>
        <v>689</v>
      </c>
      <c r="I122">
        <f>'Hypothekenzinssätze-Kreditvolum'!I122</f>
        <v>1.08</v>
      </c>
      <c r="J122">
        <f>'Hypothekenzinssätze-Kreditvolum'!J122</f>
        <v>2919</v>
      </c>
      <c r="K122">
        <f>'Hypothekenzinssätze-Kreditvolum'!K122</f>
        <v>1.21</v>
      </c>
      <c r="L122">
        <f>'Hypothekenzinssätze-Kreditvolum'!L122</f>
        <v>4669</v>
      </c>
      <c r="M122">
        <f>'Hypothekenzinssätze-Kreditvolum'!M122</f>
        <v>60</v>
      </c>
      <c r="P122" t="s">
        <v>478</v>
      </c>
      <c r="Q122">
        <f t="shared" si="2"/>
        <v>-0.60000000000000009</v>
      </c>
      <c r="R122">
        <f t="shared" si="1"/>
        <v>-0.74</v>
      </c>
    </row>
    <row r="123" spans="1:18">
      <c r="B123" t="str">
        <f>'Hypothekenzinssätze-Kreditvolum'!B123</f>
        <v>Okt.</v>
      </c>
      <c r="C123">
        <f>'Hypothekenzinssätze-Kreditvolum'!C123</f>
        <v>1.2</v>
      </c>
      <c r="D123">
        <f>'Hypothekenzinssätze-Kreditvolum'!D123</f>
        <v>9660</v>
      </c>
      <c r="E123">
        <f>'Hypothekenzinssätze-Kreditvolum'!E123</f>
        <v>1.82</v>
      </c>
      <c r="F123">
        <f>'Hypothekenzinssätze-Kreditvolum'!F123</f>
        <v>818</v>
      </c>
      <c r="G123">
        <f>'Hypothekenzinssätze-Kreditvolum'!G123</f>
        <v>1.0900000000000001</v>
      </c>
      <c r="H123">
        <f>'Hypothekenzinssätze-Kreditvolum'!H123</f>
        <v>799</v>
      </c>
      <c r="I123">
        <f>'Hypothekenzinssätze-Kreditvolum'!I123</f>
        <v>1.06</v>
      </c>
      <c r="J123">
        <f>'Hypothekenzinssätze-Kreditvolum'!J123</f>
        <v>3118</v>
      </c>
      <c r="K123">
        <f>'Hypothekenzinssätze-Kreditvolum'!K123</f>
        <v>1.2</v>
      </c>
      <c r="L123">
        <f>'Hypothekenzinssätze-Kreditvolum'!L123</f>
        <v>4925</v>
      </c>
      <c r="M123">
        <f>'Hypothekenzinssätze-Kreditvolum'!M123</f>
        <v>59</v>
      </c>
      <c r="P123" t="s">
        <v>477</v>
      </c>
      <c r="Q123">
        <f t="shared" si="2"/>
        <v>-0.6100000000000001</v>
      </c>
      <c r="R123">
        <f t="shared" si="1"/>
        <v>-0.81999999999999984</v>
      </c>
    </row>
    <row r="124" spans="1:18">
      <c r="B124" t="str">
        <f>'Hypothekenzinssätze-Kreditvolum'!B124</f>
        <v>Nov.</v>
      </c>
      <c r="C124">
        <f>'Hypothekenzinssätze-Kreditvolum'!C124</f>
        <v>1.19</v>
      </c>
      <c r="D124">
        <f>'Hypothekenzinssätze-Kreditvolum'!D124</f>
        <v>9173</v>
      </c>
      <c r="E124">
        <f>'Hypothekenzinssätze-Kreditvolum'!E124</f>
        <v>1.75</v>
      </c>
      <c r="F124">
        <f>'Hypothekenzinssätze-Kreditvolum'!F124</f>
        <v>738</v>
      </c>
      <c r="G124">
        <f>'Hypothekenzinssätze-Kreditvolum'!G124</f>
        <v>1.0900000000000001</v>
      </c>
      <c r="H124">
        <f>'Hypothekenzinssätze-Kreditvolum'!H124</f>
        <v>787</v>
      </c>
      <c r="I124">
        <f>'Hypothekenzinssätze-Kreditvolum'!I124</f>
        <v>1.03</v>
      </c>
      <c r="J124">
        <f>'Hypothekenzinssätze-Kreditvolum'!J124</f>
        <v>2848</v>
      </c>
      <c r="K124">
        <f>'Hypothekenzinssätze-Kreditvolum'!K124</f>
        <v>1.22</v>
      </c>
      <c r="L124">
        <f>'Hypothekenzinssätze-Kreditvolum'!L124</f>
        <v>4800</v>
      </c>
      <c r="M124">
        <f>'Hypothekenzinssätze-Kreditvolum'!M124</f>
        <v>58</v>
      </c>
      <c r="P124" t="s">
        <v>476</v>
      </c>
      <c r="Q124">
        <f t="shared" si="2"/>
        <v>-0.64000000000000012</v>
      </c>
      <c r="R124">
        <f t="shared" si="1"/>
        <v>-0.49</v>
      </c>
    </row>
    <row r="125" spans="1:18">
      <c r="B125" t="str">
        <f>'Hypothekenzinssätze-Kreditvolum'!B125</f>
        <v>Dez.</v>
      </c>
      <c r="C125">
        <f>'Hypothekenzinssätze-Kreditvolum'!C125</f>
        <v>1.2</v>
      </c>
      <c r="D125">
        <f>'Hypothekenzinssätze-Kreditvolum'!D125</f>
        <v>8740</v>
      </c>
      <c r="E125">
        <f>'Hypothekenzinssätze-Kreditvolum'!E125</f>
        <v>1.79</v>
      </c>
      <c r="F125">
        <f>'Hypothekenzinssätze-Kreditvolum'!F125</f>
        <v>758</v>
      </c>
      <c r="G125">
        <f>'Hypothekenzinssätze-Kreditvolum'!G125</f>
        <v>1.1499999999999999</v>
      </c>
      <c r="H125">
        <f>'Hypothekenzinssätze-Kreditvolum'!H125</f>
        <v>719</v>
      </c>
      <c r="I125">
        <f>'Hypothekenzinssätze-Kreditvolum'!I125</f>
        <v>1.07</v>
      </c>
      <c r="J125">
        <f>'Hypothekenzinssätze-Kreditvolum'!J125</f>
        <v>2898</v>
      </c>
      <c r="K125">
        <f>'Hypothekenzinssätze-Kreditvolum'!K125</f>
        <v>1.19</v>
      </c>
      <c r="L125">
        <f>'Hypothekenzinssätze-Kreditvolum'!L125</f>
        <v>4365</v>
      </c>
      <c r="M125">
        <f>'Hypothekenzinssätze-Kreditvolum'!M125</f>
        <v>57</v>
      </c>
      <c r="P125" t="s">
        <v>486</v>
      </c>
      <c r="Q125">
        <f t="shared" si="2"/>
        <v>-0.59000000000000008</v>
      </c>
      <c r="R125">
        <f t="shared" si="1"/>
        <v>-0.65000000000000013</v>
      </c>
    </row>
    <row r="126" spans="1:18">
      <c r="A126">
        <f>'Hypothekenzinssätze-Kreditvolum'!A126</f>
        <v>2020</v>
      </c>
      <c r="B126" t="str">
        <f>'Hypothekenzinssätze-Kreditvolum'!B126</f>
        <v>Jan.</v>
      </c>
      <c r="C126">
        <f>'Hypothekenzinssätze-Kreditvolum'!C126</f>
        <v>1.26</v>
      </c>
      <c r="D126">
        <f>'Hypothekenzinssätze-Kreditvolum'!D126</f>
        <v>9963</v>
      </c>
      <c r="E126">
        <f>'Hypothekenzinssätze-Kreditvolum'!E126</f>
        <v>1.77</v>
      </c>
      <c r="F126">
        <f>'Hypothekenzinssätze-Kreditvolum'!F126</f>
        <v>891</v>
      </c>
      <c r="G126">
        <f>'Hypothekenzinssätze-Kreditvolum'!G126</f>
        <v>1.1399999999999999</v>
      </c>
      <c r="H126">
        <f>'Hypothekenzinssätze-Kreditvolum'!H126</f>
        <v>888</v>
      </c>
      <c r="I126">
        <f>'Hypothekenzinssätze-Kreditvolum'!I126</f>
        <v>1.07</v>
      </c>
      <c r="J126">
        <f>'Hypothekenzinssätze-Kreditvolum'!J126</f>
        <v>3130</v>
      </c>
      <c r="K126">
        <f>'Hypothekenzinssätze-Kreditvolum'!K126</f>
        <v>1.3</v>
      </c>
      <c r="L126">
        <f>'Hypothekenzinssätze-Kreditvolum'!L126</f>
        <v>5054</v>
      </c>
      <c r="M126">
        <f>'Hypothekenzinssätze-Kreditvolum'!M126</f>
        <v>56</v>
      </c>
      <c r="O126">
        <v>2020</v>
      </c>
      <c r="P126" t="s">
        <v>485</v>
      </c>
      <c r="Q126">
        <f t="shared" si="2"/>
        <v>-0.55000000000000004</v>
      </c>
      <c r="R126">
        <f t="shared" si="1"/>
        <v>-0.68000000000000016</v>
      </c>
    </row>
    <row r="127" spans="1:18">
      <c r="B127" t="str">
        <f>'Hypothekenzinssätze-Kreditvolum'!B127</f>
        <v>Febr.</v>
      </c>
      <c r="C127">
        <f>'Hypothekenzinssätze-Kreditvolum'!C127</f>
        <v>1.18</v>
      </c>
      <c r="D127">
        <f>'Hypothekenzinssätze-Kreditvolum'!D127</f>
        <v>8867</v>
      </c>
      <c r="E127">
        <f>'Hypothekenzinssätze-Kreditvolum'!E127</f>
        <v>1.73</v>
      </c>
      <c r="F127">
        <f>'Hypothekenzinssätze-Kreditvolum'!F127</f>
        <v>641</v>
      </c>
      <c r="G127">
        <f>'Hypothekenzinssätze-Kreditvolum'!G127</f>
        <v>1.1399999999999999</v>
      </c>
      <c r="H127">
        <f>'Hypothekenzinssätze-Kreditvolum'!H127</f>
        <v>702</v>
      </c>
      <c r="I127">
        <f>'Hypothekenzinssätze-Kreditvolum'!I127</f>
        <v>1.04</v>
      </c>
      <c r="J127">
        <f>'Hypothekenzinssätze-Kreditvolum'!J127</f>
        <v>2785</v>
      </c>
      <c r="K127">
        <f>'Hypothekenzinssätze-Kreditvolum'!K127</f>
        <v>1.19</v>
      </c>
      <c r="L127">
        <f>'Hypothekenzinssätze-Kreditvolum'!L127</f>
        <v>4739</v>
      </c>
      <c r="M127">
        <f>'Hypothekenzinssätze-Kreditvolum'!M127</f>
        <v>55</v>
      </c>
      <c r="P127" t="s">
        <v>484</v>
      </c>
      <c r="Q127">
        <f t="shared" si="2"/>
        <v>-0.54</v>
      </c>
      <c r="R127">
        <f t="shared" si="1"/>
        <v>-0.55000000000000004</v>
      </c>
    </row>
    <row r="128" spans="1:18">
      <c r="B128" t="str">
        <f>'Hypothekenzinssätze-Kreditvolum'!B128</f>
        <v>März</v>
      </c>
      <c r="C128">
        <f>'Hypothekenzinssätze-Kreditvolum'!C128</f>
        <v>1.1299999999999999</v>
      </c>
      <c r="D128">
        <f>'Hypothekenzinssätze-Kreditvolum'!D128</f>
        <v>11461</v>
      </c>
      <c r="E128">
        <f>'Hypothekenzinssätze-Kreditvolum'!E128</f>
        <v>1.76</v>
      </c>
      <c r="F128">
        <f>'Hypothekenzinssätze-Kreditvolum'!F128</f>
        <v>828</v>
      </c>
      <c r="G128">
        <f>'Hypothekenzinssätze-Kreditvolum'!G128</f>
        <v>1.1499999999999999</v>
      </c>
      <c r="H128">
        <f>'Hypothekenzinssätze-Kreditvolum'!H128</f>
        <v>925</v>
      </c>
      <c r="I128">
        <f>'Hypothekenzinssätze-Kreditvolum'!I128</f>
        <v>0.98</v>
      </c>
      <c r="J128">
        <f>'Hypothekenzinssätze-Kreditvolum'!J128</f>
        <v>3673</v>
      </c>
      <c r="K128">
        <f>'Hypothekenzinssätze-Kreditvolum'!K128</f>
        <v>1.1299999999999999</v>
      </c>
      <c r="L128">
        <f>'Hypothekenzinssätze-Kreditvolum'!L128</f>
        <v>6035</v>
      </c>
      <c r="M128">
        <f>'Hypothekenzinssätze-Kreditvolum'!M128</f>
        <v>54</v>
      </c>
      <c r="P128" t="s">
        <v>483</v>
      </c>
      <c r="Q128">
        <f t="shared" si="2"/>
        <v>-0.55000000000000004</v>
      </c>
      <c r="R128">
        <f t="shared" si="1"/>
        <v>-0.53</v>
      </c>
    </row>
    <row r="129" spans="1:19">
      <c r="B129" t="str">
        <f>'Hypothekenzinssätze-Kreditvolum'!B129</f>
        <v>Apr.</v>
      </c>
      <c r="C129">
        <f>'Hypothekenzinssätze-Kreditvolum'!C129</f>
        <v>1.1599999999999999</v>
      </c>
      <c r="D129">
        <f>'Hypothekenzinssätze-Kreditvolum'!D129</f>
        <v>11495</v>
      </c>
      <c r="E129">
        <f>'Hypothekenzinssätze-Kreditvolum'!E129</f>
        <v>1.7</v>
      </c>
      <c r="F129">
        <f>'Hypothekenzinssätze-Kreditvolum'!F129</f>
        <v>951</v>
      </c>
      <c r="G129">
        <f>'Hypothekenzinssätze-Kreditvolum'!G129</f>
        <v>1.21</v>
      </c>
      <c r="H129">
        <f>'Hypothekenzinssätze-Kreditvolum'!H129</f>
        <v>939</v>
      </c>
      <c r="I129">
        <f>'Hypothekenzinssätze-Kreditvolum'!I129</f>
        <v>1.03</v>
      </c>
      <c r="J129">
        <f>'Hypothekenzinssätze-Kreditvolum'!J129</f>
        <v>3594</v>
      </c>
      <c r="K129">
        <f>'Hypothekenzinssätze-Kreditvolum'!K129</f>
        <v>1.1399999999999999</v>
      </c>
      <c r="L129">
        <f>'Hypothekenzinssätze-Kreditvolum'!L129</f>
        <v>6011</v>
      </c>
      <c r="M129">
        <f>'Hypothekenzinssätze-Kreditvolum'!M129</f>
        <v>53</v>
      </c>
      <c r="P129" t="s">
        <v>482</v>
      </c>
      <c r="Q129">
        <f t="shared" si="2"/>
        <v>-0.47</v>
      </c>
      <c r="R129">
        <f t="shared" si="1"/>
        <v>-0.38000000000000012</v>
      </c>
    </row>
    <row r="130" spans="1:19">
      <c r="B130" t="str">
        <f>'Hypothekenzinssätze-Kreditvolum'!B130</f>
        <v>Mai</v>
      </c>
      <c r="C130">
        <f>'Hypothekenzinssätze-Kreditvolum'!C130</f>
        <v>1.24</v>
      </c>
      <c r="D130">
        <f>'Hypothekenzinssätze-Kreditvolum'!D130</f>
        <v>10084</v>
      </c>
      <c r="E130">
        <f>'Hypothekenzinssätze-Kreditvolum'!E130</f>
        <v>1.86</v>
      </c>
      <c r="F130">
        <f>'Hypothekenzinssätze-Kreditvolum'!F130</f>
        <v>1046</v>
      </c>
      <c r="G130">
        <f>'Hypothekenzinssätze-Kreditvolum'!G130</f>
        <v>1.31</v>
      </c>
      <c r="H130">
        <f>'Hypothekenzinssätze-Kreditvolum'!H130</f>
        <v>835</v>
      </c>
      <c r="I130">
        <f>'Hypothekenzinssätze-Kreditvolum'!I130</f>
        <v>1.05</v>
      </c>
      <c r="J130">
        <f>'Hypothekenzinssätze-Kreditvolum'!J130</f>
        <v>3065</v>
      </c>
      <c r="K130">
        <f>'Hypothekenzinssätze-Kreditvolum'!K130</f>
        <v>1.22</v>
      </c>
      <c r="L130">
        <f>'Hypothekenzinssätze-Kreditvolum'!L130</f>
        <v>5138</v>
      </c>
      <c r="M130">
        <f>'Hypothekenzinssätze-Kreditvolum'!M130</f>
        <v>52</v>
      </c>
      <c r="P130" t="s">
        <v>83</v>
      </c>
      <c r="Q130">
        <f t="shared" si="2"/>
        <v>-0.32000000000000006</v>
      </c>
      <c r="R130">
        <f t="shared" si="1"/>
        <v>-0.25</v>
      </c>
    </row>
    <row r="131" spans="1:19">
      <c r="B131" t="str">
        <f>'Hypothekenzinssätze-Kreditvolum'!B131</f>
        <v>Juni</v>
      </c>
      <c r="C131">
        <f>'Hypothekenzinssätze-Kreditvolum'!C131</f>
        <v>1.26</v>
      </c>
      <c r="D131">
        <f>'Hypothekenzinssätze-Kreditvolum'!D131</f>
        <v>10090</v>
      </c>
      <c r="E131">
        <f>'Hypothekenzinssätze-Kreditvolum'!E131</f>
        <v>1.84</v>
      </c>
      <c r="F131">
        <f>'Hypothekenzinssätze-Kreditvolum'!F131</f>
        <v>803</v>
      </c>
      <c r="G131">
        <f>'Hypothekenzinssätze-Kreditvolum'!G131</f>
        <v>1.41</v>
      </c>
      <c r="H131">
        <f>'Hypothekenzinssätze-Kreditvolum'!H131</f>
        <v>935</v>
      </c>
      <c r="I131">
        <f>'Hypothekenzinssätze-Kreditvolum'!I131</f>
        <v>1.1000000000000001</v>
      </c>
      <c r="J131">
        <f>'Hypothekenzinssätze-Kreditvolum'!J131</f>
        <v>3656</v>
      </c>
      <c r="K131">
        <f>'Hypothekenzinssätze-Kreditvolum'!K131</f>
        <v>1.25</v>
      </c>
      <c r="L131">
        <f>'Hypothekenzinssätze-Kreditvolum'!L131</f>
        <v>4696</v>
      </c>
      <c r="M131">
        <f>'Hypothekenzinssätze-Kreditvolum'!M131</f>
        <v>51</v>
      </c>
      <c r="P131" t="s">
        <v>481</v>
      </c>
      <c r="Q131">
        <f t="shared" si="2"/>
        <v>-0.26</v>
      </c>
      <c r="R131">
        <f t="shared" si="1"/>
        <v>-0.18000000000000016</v>
      </c>
      <c r="S131">
        <f>I131-I11</f>
        <v>-2.6999999999999997</v>
      </c>
    </row>
    <row r="132" spans="1:19">
      <c r="B132" t="str">
        <f>'Hypothekenzinssätze-Kreditvolum'!B132</f>
        <v>Juli</v>
      </c>
      <c r="C132">
        <f>'Hypothekenzinssätze-Kreditvolum'!C132</f>
        <v>1.22</v>
      </c>
      <c r="D132">
        <f>'Hypothekenzinssätze-Kreditvolum'!D132</f>
        <v>10687</v>
      </c>
      <c r="E132">
        <f>'Hypothekenzinssätze-Kreditvolum'!E132</f>
        <v>1.76</v>
      </c>
      <c r="F132">
        <f>'Hypothekenzinssätze-Kreditvolum'!F132</f>
        <v>951</v>
      </c>
      <c r="G132">
        <f>'Hypothekenzinssätze-Kreditvolum'!G132</f>
        <v>1.23</v>
      </c>
      <c r="H132">
        <f>'Hypothekenzinssätze-Kreditvolum'!H132</f>
        <v>876</v>
      </c>
      <c r="I132">
        <f>'Hypothekenzinssätze-Kreditvolum'!I132</f>
        <v>1.05</v>
      </c>
      <c r="J132">
        <f>'Hypothekenzinssätze-Kreditvolum'!J132</f>
        <v>3621</v>
      </c>
      <c r="K132">
        <f>'Hypothekenzinssätze-Kreditvolum'!K132</f>
        <v>1.23</v>
      </c>
      <c r="L132">
        <f>'Hypothekenzinssätze-Kreditvolum'!L132</f>
        <v>5239</v>
      </c>
      <c r="M132">
        <f>'Hypothekenzinssätze-Kreditvolum'!M132</f>
        <v>50</v>
      </c>
      <c r="P132" t="s">
        <v>480</v>
      </c>
      <c r="Q132">
        <f t="shared" si="2"/>
        <v>-0.21999999999999997</v>
      </c>
      <c r="R132">
        <f t="shared" si="1"/>
        <v>-0.45999999999999996</v>
      </c>
      <c r="S132">
        <f t="shared" ref="S132:S178" si="3">I132-I12</f>
        <v>-2.71</v>
      </c>
    </row>
    <row r="133" spans="1:19">
      <c r="B133" t="str">
        <f>'Hypothekenzinssätze-Kreditvolum'!B133</f>
        <v>Aug.</v>
      </c>
      <c r="C133">
        <f>'Hypothekenzinssätze-Kreditvolum'!C133</f>
        <v>1.1599999999999999</v>
      </c>
      <c r="D133">
        <f>'Hypothekenzinssätze-Kreditvolum'!D133</f>
        <v>9074</v>
      </c>
      <c r="E133">
        <f>'Hypothekenzinssätze-Kreditvolum'!E133</f>
        <v>1.77</v>
      </c>
      <c r="F133">
        <f>'Hypothekenzinssätze-Kreditvolum'!F133</f>
        <v>748</v>
      </c>
      <c r="G133">
        <f>'Hypothekenzinssätze-Kreditvolum'!G133</f>
        <v>1.17</v>
      </c>
      <c r="H133">
        <f>'Hypothekenzinssätze-Kreditvolum'!H133</f>
        <v>673</v>
      </c>
      <c r="I133">
        <f>'Hypothekenzinssätze-Kreditvolum'!I133</f>
        <v>0.98</v>
      </c>
      <c r="J133">
        <f>'Hypothekenzinssätze-Kreditvolum'!J133</f>
        <v>3137</v>
      </c>
      <c r="K133">
        <f>'Hypothekenzinssätze-Kreditvolum'!K133</f>
        <v>1.17</v>
      </c>
      <c r="L133">
        <f>'Hypothekenzinssätze-Kreditvolum'!L133</f>
        <v>4516</v>
      </c>
      <c r="M133">
        <f>'Hypothekenzinssätze-Kreditvolum'!M133</f>
        <v>49</v>
      </c>
      <c r="P133" t="s">
        <v>479</v>
      </c>
      <c r="Q133">
        <f t="shared" si="2"/>
        <v>-0.16000000000000014</v>
      </c>
      <c r="R133">
        <f t="shared" si="1"/>
        <v>-0.54</v>
      </c>
      <c r="S133">
        <f t="shared" si="3"/>
        <v>-2.74</v>
      </c>
    </row>
    <row r="134" spans="1:19">
      <c r="B134" t="str">
        <f>'Hypothekenzinssätze-Kreditvolum'!B134</f>
        <v>Sept.</v>
      </c>
      <c r="C134">
        <f>'Hypothekenzinssätze-Kreditvolum'!C134</f>
        <v>1.1399999999999999</v>
      </c>
      <c r="D134">
        <f>'Hypothekenzinssätze-Kreditvolum'!D134</f>
        <v>9865</v>
      </c>
      <c r="E134">
        <f>'Hypothekenzinssätze-Kreditvolum'!E134</f>
        <v>1.75</v>
      </c>
      <c r="F134">
        <f>'Hypothekenzinssätze-Kreditvolum'!F134</f>
        <v>795</v>
      </c>
      <c r="G134">
        <f>'Hypothekenzinssätze-Kreditvolum'!G134</f>
        <v>1.1399999999999999</v>
      </c>
      <c r="H134">
        <f>'Hypothekenzinssätze-Kreditvolum'!H134</f>
        <v>753</v>
      </c>
      <c r="I134">
        <f>'Hypothekenzinssätze-Kreditvolum'!I134</f>
        <v>1</v>
      </c>
      <c r="J134">
        <f>'Hypothekenzinssätze-Kreditvolum'!J134</f>
        <v>3201</v>
      </c>
      <c r="K134">
        <f>'Hypothekenzinssätze-Kreditvolum'!K134</f>
        <v>1.1399999999999999</v>
      </c>
      <c r="L134">
        <f>'Hypothekenzinssätze-Kreditvolum'!L134</f>
        <v>5116</v>
      </c>
      <c r="M134">
        <f>'Hypothekenzinssätze-Kreditvolum'!M134</f>
        <v>48</v>
      </c>
      <c r="P134" t="s">
        <v>478</v>
      </c>
      <c r="Q134">
        <f t="shared" si="2"/>
        <v>-8.0000000000000071E-2</v>
      </c>
      <c r="R134">
        <f t="shared" si="1"/>
        <v>-0.60000000000000009</v>
      </c>
      <c r="S134">
        <f t="shared" si="3"/>
        <v>-2.59</v>
      </c>
    </row>
    <row r="135" spans="1:19">
      <c r="B135" t="str">
        <f>'Hypothekenzinssätze-Kreditvolum'!B135</f>
        <v>Okt.</v>
      </c>
      <c r="C135">
        <f>'Hypothekenzinssätze-Kreditvolum'!C135</f>
        <v>1.1399999999999999</v>
      </c>
      <c r="D135">
        <f>'Hypothekenzinssätze-Kreditvolum'!D135</f>
        <v>10142</v>
      </c>
      <c r="E135">
        <f>'Hypothekenzinssätze-Kreditvolum'!E135</f>
        <v>1.73</v>
      </c>
      <c r="F135">
        <f>'Hypothekenzinssätze-Kreditvolum'!F135</f>
        <v>806</v>
      </c>
      <c r="G135">
        <f>'Hypothekenzinssätze-Kreditvolum'!G135</f>
        <v>1.1200000000000001</v>
      </c>
      <c r="H135">
        <f>'Hypothekenzinssätze-Kreditvolum'!H135</f>
        <v>748</v>
      </c>
      <c r="I135">
        <f>'Hypothekenzinssätze-Kreditvolum'!I135</f>
        <v>1</v>
      </c>
      <c r="J135">
        <f>'Hypothekenzinssätze-Kreditvolum'!J135</f>
        <v>3239</v>
      </c>
      <c r="K135">
        <f>'Hypothekenzinssätze-Kreditvolum'!K135</f>
        <v>1.1399999999999999</v>
      </c>
      <c r="L135">
        <f>'Hypothekenzinssätze-Kreditvolum'!L135</f>
        <v>5349</v>
      </c>
      <c r="M135">
        <f>'Hypothekenzinssätze-Kreditvolum'!M135</f>
        <v>47</v>
      </c>
      <c r="P135" t="s">
        <v>477</v>
      </c>
      <c r="Q135">
        <f t="shared" si="2"/>
        <v>-6.0000000000000053E-2</v>
      </c>
      <c r="R135">
        <f t="shared" si="1"/>
        <v>-0.58999999999999986</v>
      </c>
      <c r="S135">
        <f t="shared" si="3"/>
        <v>-2.52</v>
      </c>
    </row>
    <row r="136" spans="1:19">
      <c r="B136" t="str">
        <f>'Hypothekenzinssätze-Kreditvolum'!B136</f>
        <v>Nov.</v>
      </c>
      <c r="C136">
        <f>'Hypothekenzinssätze-Kreditvolum'!C136</f>
        <v>1.1000000000000001</v>
      </c>
      <c r="D136">
        <f>'Hypothekenzinssätze-Kreditvolum'!D136</f>
        <v>10137</v>
      </c>
      <c r="E136">
        <f>'Hypothekenzinssätze-Kreditvolum'!E136</f>
        <v>1.61</v>
      </c>
      <c r="F136">
        <f>'Hypothekenzinssätze-Kreditvolum'!F136</f>
        <v>819</v>
      </c>
      <c r="G136">
        <f>'Hypothekenzinssätze-Kreditvolum'!G136</f>
        <v>1.1000000000000001</v>
      </c>
      <c r="H136">
        <f>'Hypothekenzinssätze-Kreditvolum'!H136</f>
        <v>823</v>
      </c>
      <c r="I136">
        <f>'Hypothekenzinssätze-Kreditvolum'!I136</f>
        <v>0.96</v>
      </c>
      <c r="J136">
        <f>'Hypothekenzinssätze-Kreditvolum'!J136</f>
        <v>3182</v>
      </c>
      <c r="K136">
        <f>'Hypothekenzinssätze-Kreditvolum'!K136</f>
        <v>1.1100000000000001</v>
      </c>
      <c r="L136">
        <f>'Hypothekenzinssätze-Kreditvolum'!L136</f>
        <v>5313</v>
      </c>
      <c r="M136">
        <f>'Hypothekenzinssätze-Kreditvolum'!M136</f>
        <v>46</v>
      </c>
      <c r="P136" t="s">
        <v>476</v>
      </c>
      <c r="Q136">
        <f t="shared" si="2"/>
        <v>-8.9999999999999858E-2</v>
      </c>
      <c r="R136">
        <f t="shared" ref="R136:R178" si="4">G136-G76</f>
        <v>-0.58999999999999986</v>
      </c>
      <c r="S136">
        <f t="shared" si="3"/>
        <v>-2.58</v>
      </c>
    </row>
    <row r="137" spans="1:19">
      <c r="B137" t="str">
        <f>'Hypothekenzinssätze-Kreditvolum'!B137</f>
        <v>Dez.</v>
      </c>
      <c r="C137">
        <f>'Hypothekenzinssätze-Kreditvolum'!C137</f>
        <v>1.08</v>
      </c>
      <c r="D137">
        <f>'Hypothekenzinssätze-Kreditvolum'!D137</f>
        <v>9592</v>
      </c>
      <c r="E137">
        <f>'Hypothekenzinssätze-Kreditvolum'!E137</f>
        <v>1.63</v>
      </c>
      <c r="F137">
        <f>'Hypothekenzinssätze-Kreditvolum'!F137</f>
        <v>796</v>
      </c>
      <c r="G137">
        <f>'Hypothekenzinssätze-Kreditvolum'!G137</f>
        <v>1.1200000000000001</v>
      </c>
      <c r="H137">
        <f>'Hypothekenzinssätze-Kreditvolum'!H137</f>
        <v>781</v>
      </c>
      <c r="I137">
        <f>'Hypothekenzinssätze-Kreditvolum'!I137</f>
        <v>0.95</v>
      </c>
      <c r="J137">
        <f>'Hypothekenzinssätze-Kreditvolum'!J137</f>
        <v>3355</v>
      </c>
      <c r="K137">
        <f>'Hypothekenzinssätze-Kreditvolum'!K137</f>
        <v>1.07</v>
      </c>
      <c r="L137">
        <f>'Hypothekenzinssätze-Kreditvolum'!L137</f>
        <v>4660</v>
      </c>
      <c r="M137">
        <f>'Hypothekenzinssätze-Kreditvolum'!M137</f>
        <v>45</v>
      </c>
      <c r="P137" t="s">
        <v>486</v>
      </c>
      <c r="Q137">
        <f t="shared" si="2"/>
        <v>-0.11999999999999988</v>
      </c>
      <c r="R137">
        <f t="shared" si="4"/>
        <v>-0.50999999999999979</v>
      </c>
      <c r="S137">
        <f t="shared" si="3"/>
        <v>-2.6900000000000004</v>
      </c>
    </row>
    <row r="138" spans="1:19">
      <c r="A138">
        <f>'Hypothekenzinssätze-Kreditvolum'!A138</f>
        <v>2021</v>
      </c>
      <c r="B138" t="str">
        <f>'Hypothekenzinssätze-Kreditvolum'!B138</f>
        <v>Jan.</v>
      </c>
      <c r="C138">
        <f>'Hypothekenzinssätze-Kreditvolum'!C138</f>
        <v>1.1299999999999999</v>
      </c>
      <c r="D138">
        <f>'Hypothekenzinssätze-Kreditvolum'!D138</f>
        <v>9731</v>
      </c>
      <c r="E138">
        <f>'Hypothekenzinssätze-Kreditvolum'!E138</f>
        <v>1.71</v>
      </c>
      <c r="F138">
        <f>'Hypothekenzinssätze-Kreditvolum'!F138</f>
        <v>814</v>
      </c>
      <c r="G138">
        <f>'Hypothekenzinssätze-Kreditvolum'!G138</f>
        <v>1.1100000000000001</v>
      </c>
      <c r="H138">
        <f>'Hypothekenzinssätze-Kreditvolum'!H138</f>
        <v>780</v>
      </c>
      <c r="I138">
        <f>'Hypothekenzinssätze-Kreditvolum'!I138</f>
        <v>0.97</v>
      </c>
      <c r="J138">
        <f>'Hypothekenzinssätze-Kreditvolum'!J138</f>
        <v>3226</v>
      </c>
      <c r="K138">
        <f>'Hypothekenzinssätze-Kreditvolum'!K138</f>
        <v>1.1399999999999999</v>
      </c>
      <c r="L138">
        <f>'Hypothekenzinssätze-Kreditvolum'!L138</f>
        <v>4911</v>
      </c>
      <c r="M138">
        <f>'Hypothekenzinssätze-Kreditvolum'!M138</f>
        <v>44</v>
      </c>
      <c r="O138">
        <v>2021</v>
      </c>
      <c r="P138" t="s">
        <v>485</v>
      </c>
      <c r="Q138">
        <f t="shared" si="2"/>
        <v>-0.13000000000000012</v>
      </c>
      <c r="R138">
        <f t="shared" si="4"/>
        <v>-0.51</v>
      </c>
      <c r="S138">
        <f t="shared" si="3"/>
        <v>-2.8099999999999996</v>
      </c>
    </row>
    <row r="139" spans="1:19">
      <c r="B139" t="str">
        <f>'Hypothekenzinssätze-Kreditvolum'!B139</f>
        <v>Febr.</v>
      </c>
      <c r="C139">
        <f>'Hypothekenzinssätze-Kreditvolum'!C139</f>
        <v>1.1100000000000001</v>
      </c>
      <c r="D139">
        <f>'Hypothekenzinssätze-Kreditvolum'!D139</f>
        <v>9659</v>
      </c>
      <c r="E139">
        <f>'Hypothekenzinssätze-Kreditvolum'!E139</f>
        <v>1.6</v>
      </c>
      <c r="F139">
        <f>'Hypothekenzinssätze-Kreditvolum'!F139</f>
        <v>752</v>
      </c>
      <c r="G139">
        <f>'Hypothekenzinssätze-Kreditvolum'!G139</f>
        <v>1.08</v>
      </c>
      <c r="H139">
        <f>'Hypothekenzinssätze-Kreditvolum'!H139</f>
        <v>773</v>
      </c>
      <c r="I139">
        <f>'Hypothekenzinssätze-Kreditvolum'!I139</f>
        <v>0.96</v>
      </c>
      <c r="J139">
        <f>'Hypothekenzinssätze-Kreditvolum'!J139</f>
        <v>3228</v>
      </c>
      <c r="K139">
        <f>'Hypothekenzinssätze-Kreditvolum'!K139</f>
        <v>1.1399999999999999</v>
      </c>
      <c r="L139">
        <f>'Hypothekenzinssätze-Kreditvolum'!L139</f>
        <v>4906</v>
      </c>
      <c r="M139">
        <f>'Hypothekenzinssätze-Kreditvolum'!M139</f>
        <v>43</v>
      </c>
      <c r="P139" t="s">
        <v>484</v>
      </c>
      <c r="Q139">
        <f t="shared" si="2"/>
        <v>-6.999999999999984E-2</v>
      </c>
      <c r="R139">
        <f t="shared" si="4"/>
        <v>-0.54</v>
      </c>
      <c r="S139">
        <f t="shared" si="3"/>
        <v>-3.02</v>
      </c>
    </row>
    <row r="140" spans="1:19">
      <c r="B140" t="str">
        <f>'Hypothekenzinssätze-Kreditvolum'!B140</f>
        <v>März</v>
      </c>
      <c r="C140">
        <f>'Hypothekenzinssätze-Kreditvolum'!C140</f>
        <v>1.1100000000000001</v>
      </c>
      <c r="D140">
        <f>'Hypothekenzinssätze-Kreditvolum'!D140</f>
        <v>12754</v>
      </c>
      <c r="E140">
        <f>'Hypothekenzinssätze-Kreditvolum'!E140</f>
        <v>1.69</v>
      </c>
      <c r="F140">
        <f>'Hypothekenzinssätze-Kreditvolum'!F140</f>
        <v>929</v>
      </c>
      <c r="G140">
        <f>'Hypothekenzinssätze-Kreditvolum'!G140</f>
        <v>1.08</v>
      </c>
      <c r="H140">
        <f>'Hypothekenzinssätze-Kreditvolum'!H140</f>
        <v>884</v>
      </c>
      <c r="I140">
        <f>'Hypothekenzinssätze-Kreditvolum'!I140</f>
        <v>0.95</v>
      </c>
      <c r="J140">
        <f>'Hypothekenzinssätze-Kreditvolum'!J140</f>
        <v>4589</v>
      </c>
      <c r="K140">
        <f>'Hypothekenzinssätze-Kreditvolum'!K140</f>
        <v>1.1399999999999999</v>
      </c>
      <c r="L140">
        <f>'Hypothekenzinssätze-Kreditvolum'!L140</f>
        <v>6352</v>
      </c>
      <c r="M140">
        <f>'Hypothekenzinssätze-Kreditvolum'!M140</f>
        <v>42</v>
      </c>
      <c r="P140" t="s">
        <v>483</v>
      </c>
      <c r="Q140">
        <f t="shared" si="2"/>
        <v>-1.9999999999999796E-2</v>
      </c>
      <c r="R140">
        <f t="shared" si="4"/>
        <v>-0.54999999999999982</v>
      </c>
      <c r="S140">
        <f t="shared" si="3"/>
        <v>-3.0999999999999996</v>
      </c>
    </row>
    <row r="141" spans="1:19">
      <c r="B141" t="str">
        <f>'Hypothekenzinssätze-Kreditvolum'!B141</f>
        <v>Apr.</v>
      </c>
      <c r="C141">
        <f>'Hypothekenzinssätze-Kreditvolum'!C141</f>
        <v>1.1499999999999999</v>
      </c>
      <c r="D141">
        <f>'Hypothekenzinssätze-Kreditvolum'!D141</f>
        <v>10483</v>
      </c>
      <c r="E141">
        <f>'Hypothekenzinssätze-Kreditvolum'!E141</f>
        <v>1.71</v>
      </c>
      <c r="F141">
        <f>'Hypothekenzinssätze-Kreditvolum'!F141</f>
        <v>801</v>
      </c>
      <c r="G141">
        <f>'Hypothekenzinssätze-Kreditvolum'!G141</f>
        <v>1.1000000000000001</v>
      </c>
      <c r="H141">
        <f>'Hypothekenzinssätze-Kreditvolum'!H141</f>
        <v>822</v>
      </c>
      <c r="I141">
        <f>'Hypothekenzinssätze-Kreditvolum'!I141</f>
        <v>1</v>
      </c>
      <c r="J141">
        <f>'Hypothekenzinssätze-Kreditvolum'!J141</f>
        <v>3834</v>
      </c>
      <c r="K141">
        <f>'Hypothekenzinssätze-Kreditvolum'!K141</f>
        <v>1.18</v>
      </c>
      <c r="L141">
        <f>'Hypothekenzinssätze-Kreditvolum'!L141</f>
        <v>5026</v>
      </c>
      <c r="M141">
        <f>'Hypothekenzinssätze-Kreditvolum'!M141</f>
        <v>41</v>
      </c>
      <c r="P141" t="s">
        <v>482</v>
      </c>
      <c r="Q141">
        <f t="shared" si="2"/>
        <v>-1.0000000000000009E-2</v>
      </c>
      <c r="R141">
        <f t="shared" si="4"/>
        <v>-0.42999999999999994</v>
      </c>
      <c r="S141">
        <f t="shared" si="3"/>
        <v>-3.12</v>
      </c>
    </row>
    <row r="142" spans="1:19">
      <c r="B142" t="str">
        <f>'Hypothekenzinssätze-Kreditvolum'!B142</f>
        <v>Mai</v>
      </c>
      <c r="C142">
        <f>'Hypothekenzinssätze-Kreditvolum'!C142</f>
        <v>1.19</v>
      </c>
      <c r="D142">
        <f>'Hypothekenzinssätze-Kreditvolum'!D142</f>
        <v>9797</v>
      </c>
      <c r="E142">
        <f>'Hypothekenzinssätze-Kreditvolum'!E142</f>
        <v>1.74</v>
      </c>
      <c r="F142">
        <f>'Hypothekenzinssätze-Kreditvolum'!F142</f>
        <v>747</v>
      </c>
      <c r="G142">
        <f>'Hypothekenzinssätze-Kreditvolum'!G142</f>
        <v>1.0900000000000001</v>
      </c>
      <c r="H142">
        <f>'Hypothekenzinssätze-Kreditvolum'!H142</f>
        <v>725</v>
      </c>
      <c r="I142">
        <f>'Hypothekenzinssätze-Kreditvolum'!I142</f>
        <v>1.01</v>
      </c>
      <c r="J142">
        <f>'Hypothekenzinssätze-Kreditvolum'!J142</f>
        <v>3738</v>
      </c>
      <c r="K142">
        <f>'Hypothekenzinssätze-Kreditvolum'!K142</f>
        <v>1.25</v>
      </c>
      <c r="L142">
        <f>'Hypothekenzinssätze-Kreditvolum'!L142</f>
        <v>4587</v>
      </c>
      <c r="M142">
        <f>'Hypothekenzinssätze-Kreditvolum'!M142</f>
        <v>40</v>
      </c>
      <c r="P142" t="s">
        <v>83</v>
      </c>
      <c r="Q142">
        <f t="shared" si="2"/>
        <v>-5.0000000000000044E-2</v>
      </c>
      <c r="R142">
        <f t="shared" si="4"/>
        <v>-0.43999999999999995</v>
      </c>
      <c r="S142">
        <f t="shared" si="3"/>
        <v>-3.1900000000000004</v>
      </c>
    </row>
    <row r="143" spans="1:19">
      <c r="B143" t="str">
        <f>'Hypothekenzinssätze-Kreditvolum'!B143</f>
        <v>Juni</v>
      </c>
      <c r="C143">
        <f>'Hypothekenzinssätze-Kreditvolum'!C143</f>
        <v>1.23</v>
      </c>
      <c r="D143">
        <f>'Hypothekenzinssätze-Kreditvolum'!D143</f>
        <v>10630</v>
      </c>
      <c r="E143">
        <f>'Hypothekenzinssätze-Kreditvolum'!E143</f>
        <v>1.69</v>
      </c>
      <c r="F143">
        <f>'Hypothekenzinssätze-Kreditvolum'!F143</f>
        <v>836</v>
      </c>
      <c r="G143">
        <f>'Hypothekenzinssätze-Kreditvolum'!G143</f>
        <v>1.1399999999999999</v>
      </c>
      <c r="H143">
        <f>'Hypothekenzinssätze-Kreditvolum'!H143</f>
        <v>793</v>
      </c>
      <c r="I143">
        <f>'Hypothekenzinssätze-Kreditvolum'!I143</f>
        <v>1.06</v>
      </c>
      <c r="J143">
        <f>'Hypothekenzinssätze-Kreditvolum'!J143</f>
        <v>4071</v>
      </c>
      <c r="K143">
        <f>'Hypothekenzinssätze-Kreditvolum'!K143</f>
        <v>1.29</v>
      </c>
      <c r="L143">
        <f>'Hypothekenzinssätze-Kreditvolum'!L143</f>
        <v>4930</v>
      </c>
      <c r="M143">
        <f>'Hypothekenzinssätze-Kreditvolum'!M143</f>
        <v>39</v>
      </c>
      <c r="P143" t="s">
        <v>481</v>
      </c>
      <c r="Q143">
        <f t="shared" si="2"/>
        <v>-3.0000000000000027E-2</v>
      </c>
      <c r="R143">
        <f t="shared" si="4"/>
        <v>-0.41000000000000014</v>
      </c>
      <c r="S143">
        <f t="shared" si="3"/>
        <v>-3.0900000000000003</v>
      </c>
    </row>
    <row r="144" spans="1:19">
      <c r="B144" t="str">
        <f>'Hypothekenzinssätze-Kreditvolum'!B144</f>
        <v>Juli</v>
      </c>
      <c r="C144">
        <f>'Hypothekenzinssätze-Kreditvolum'!C144</f>
        <v>1.25</v>
      </c>
      <c r="D144">
        <f>'Hypothekenzinssätze-Kreditvolum'!D144</f>
        <v>10467</v>
      </c>
      <c r="E144">
        <f>'Hypothekenzinssätze-Kreditvolum'!E144</f>
        <v>1.66</v>
      </c>
      <c r="F144">
        <f>'Hypothekenzinssätze-Kreditvolum'!F144</f>
        <v>934</v>
      </c>
      <c r="G144">
        <f>'Hypothekenzinssätze-Kreditvolum'!G144</f>
        <v>1.1499999999999999</v>
      </c>
      <c r="H144">
        <f>'Hypothekenzinssätze-Kreditvolum'!H144</f>
        <v>749</v>
      </c>
      <c r="I144">
        <f>'Hypothekenzinssätze-Kreditvolum'!I144</f>
        <v>1.08</v>
      </c>
      <c r="J144">
        <f>'Hypothekenzinssätze-Kreditvolum'!J144</f>
        <v>3906</v>
      </c>
      <c r="K144">
        <f>'Hypothekenzinssätze-Kreditvolum'!K144</f>
        <v>1.33</v>
      </c>
      <c r="L144">
        <f>'Hypothekenzinssätze-Kreditvolum'!L144</f>
        <v>4878</v>
      </c>
      <c r="M144">
        <f>'Hypothekenzinssätze-Kreditvolum'!M144</f>
        <v>38</v>
      </c>
      <c r="P144" t="s">
        <v>480</v>
      </c>
      <c r="Q144">
        <f t="shared" si="2"/>
        <v>3.0000000000000027E-2</v>
      </c>
      <c r="R144">
        <f t="shared" si="4"/>
        <v>-0.3600000000000001</v>
      </c>
      <c r="S144">
        <f t="shared" si="3"/>
        <v>-3</v>
      </c>
    </row>
    <row r="145" spans="1:19">
      <c r="B145" t="str">
        <f>'Hypothekenzinssätze-Kreditvolum'!B145</f>
        <v>Aug.</v>
      </c>
      <c r="C145">
        <f>'Hypothekenzinssätze-Kreditvolum'!C145</f>
        <v>1.21</v>
      </c>
      <c r="D145">
        <f>'Hypothekenzinssätze-Kreditvolum'!D145</f>
        <v>9407</v>
      </c>
      <c r="E145">
        <f>'Hypothekenzinssätze-Kreditvolum'!E145</f>
        <v>1.67</v>
      </c>
      <c r="F145">
        <f>'Hypothekenzinssätze-Kreditvolum'!F145</f>
        <v>821</v>
      </c>
      <c r="G145">
        <f>'Hypothekenzinssätze-Kreditvolum'!G145</f>
        <v>1.21</v>
      </c>
      <c r="H145">
        <f>'Hypothekenzinssätze-Kreditvolum'!H145</f>
        <v>665</v>
      </c>
      <c r="I145">
        <f>'Hypothekenzinssätze-Kreditvolum'!I145</f>
        <v>1.03</v>
      </c>
      <c r="J145">
        <f>'Hypothekenzinssätze-Kreditvolum'!J145</f>
        <v>3442</v>
      </c>
      <c r="K145">
        <f>'Hypothekenzinssätze-Kreditvolum'!K145</f>
        <v>1.25</v>
      </c>
      <c r="L145">
        <f>'Hypothekenzinssätze-Kreditvolum'!L145</f>
        <v>4479</v>
      </c>
      <c r="M145">
        <f>'Hypothekenzinssätze-Kreditvolum'!M145</f>
        <v>37</v>
      </c>
      <c r="P145" t="s">
        <v>479</v>
      </c>
      <c r="Q145">
        <f t="shared" si="2"/>
        <v>5.0000000000000044E-2</v>
      </c>
      <c r="R145">
        <f t="shared" si="4"/>
        <v>-0.25</v>
      </c>
      <c r="S145">
        <f t="shared" si="3"/>
        <v>-2.9299999999999997</v>
      </c>
    </row>
    <row r="146" spans="1:19">
      <c r="B146" t="str">
        <f>'Hypothekenzinssätze-Kreditvolum'!B146</f>
        <v>Sept.</v>
      </c>
      <c r="C146">
        <f>'Hypothekenzinssätze-Kreditvolum'!C146</f>
        <v>1.2</v>
      </c>
      <c r="D146">
        <f>'Hypothekenzinssätze-Kreditvolum'!D146</f>
        <v>9471</v>
      </c>
      <c r="E146">
        <f>'Hypothekenzinssätze-Kreditvolum'!E146</f>
        <v>1.67</v>
      </c>
      <c r="F146">
        <f>'Hypothekenzinssätze-Kreditvolum'!F146</f>
        <v>802</v>
      </c>
      <c r="G146">
        <f>'Hypothekenzinssätze-Kreditvolum'!G146</f>
        <v>1.1299999999999999</v>
      </c>
      <c r="H146">
        <f>'Hypothekenzinssätze-Kreditvolum'!H146</f>
        <v>664</v>
      </c>
      <c r="I146">
        <f>'Hypothekenzinssätze-Kreditvolum'!I146</f>
        <v>1.03</v>
      </c>
      <c r="J146">
        <f>'Hypothekenzinssätze-Kreditvolum'!J146</f>
        <v>3299</v>
      </c>
      <c r="K146">
        <f>'Hypothekenzinssätze-Kreditvolum'!K146</f>
        <v>1.24</v>
      </c>
      <c r="L146">
        <f>'Hypothekenzinssätze-Kreditvolum'!L146</f>
        <v>4706</v>
      </c>
      <c r="M146">
        <f>'Hypothekenzinssätze-Kreditvolum'!M146</f>
        <v>36</v>
      </c>
      <c r="P146" t="s">
        <v>478</v>
      </c>
      <c r="Q146">
        <f t="shared" si="2"/>
        <v>6.0000000000000053E-2</v>
      </c>
      <c r="R146">
        <f t="shared" si="4"/>
        <v>-0.33000000000000007</v>
      </c>
      <c r="S146">
        <f t="shared" si="3"/>
        <v>-2.71</v>
      </c>
    </row>
    <row r="147" spans="1:19">
      <c r="B147" t="str">
        <f>'Hypothekenzinssätze-Kreditvolum'!B147</f>
        <v>Okt.</v>
      </c>
      <c r="C147">
        <f>'Hypothekenzinssätze-Kreditvolum'!C147</f>
        <v>1.2</v>
      </c>
      <c r="D147">
        <f>'Hypothekenzinssätze-Kreditvolum'!D147</f>
        <v>9766</v>
      </c>
      <c r="E147">
        <f>'Hypothekenzinssätze-Kreditvolum'!E147</f>
        <v>1.7</v>
      </c>
      <c r="F147">
        <f>'Hypothekenzinssätze-Kreditvolum'!F147</f>
        <v>874</v>
      </c>
      <c r="G147">
        <f>'Hypothekenzinssätze-Kreditvolum'!G147</f>
        <v>1.1599999999999999</v>
      </c>
      <c r="H147">
        <f>'Hypothekenzinssätze-Kreditvolum'!H147</f>
        <v>746</v>
      </c>
      <c r="I147">
        <f>'Hypothekenzinssätze-Kreditvolum'!I147</f>
        <v>1.02</v>
      </c>
      <c r="J147">
        <f>'Hypothekenzinssätze-Kreditvolum'!J147</f>
        <v>3569</v>
      </c>
      <c r="K147">
        <f>'Hypothekenzinssätze-Kreditvolum'!K147</f>
        <v>1.25</v>
      </c>
      <c r="L147">
        <f>'Hypothekenzinssätze-Kreditvolum'!L147</f>
        <v>4577</v>
      </c>
      <c r="M147">
        <f>'Hypothekenzinssätze-Kreditvolum'!M147</f>
        <v>35</v>
      </c>
      <c r="P147" t="s">
        <v>477</v>
      </c>
      <c r="Q147">
        <f t="shared" si="2"/>
        <v>6.0000000000000053E-2</v>
      </c>
      <c r="R147">
        <f t="shared" si="4"/>
        <v>-0.27</v>
      </c>
      <c r="S147">
        <f t="shared" si="3"/>
        <v>-2.5299999999999998</v>
      </c>
    </row>
    <row r="148" spans="1:19">
      <c r="B148" t="str">
        <f>'Hypothekenzinssätze-Kreditvolum'!B148</f>
        <v>Nov.</v>
      </c>
      <c r="C148">
        <f>'Hypothekenzinssätze-Kreditvolum'!C148</f>
        <v>1.23</v>
      </c>
      <c r="D148">
        <f>'Hypothekenzinssätze-Kreditvolum'!D148</f>
        <v>9668</v>
      </c>
      <c r="E148">
        <f>'Hypothekenzinssätze-Kreditvolum'!E148</f>
        <v>1.72</v>
      </c>
      <c r="F148">
        <f>'Hypothekenzinssätze-Kreditvolum'!F148</f>
        <v>708</v>
      </c>
      <c r="G148">
        <f>'Hypothekenzinssätze-Kreditvolum'!G148</f>
        <v>1.22</v>
      </c>
      <c r="H148">
        <f>'Hypothekenzinssätze-Kreditvolum'!H148</f>
        <v>685</v>
      </c>
      <c r="I148">
        <f>'Hypothekenzinssätze-Kreditvolum'!I148</f>
        <v>1.08</v>
      </c>
      <c r="J148">
        <f>'Hypothekenzinssätze-Kreditvolum'!J148</f>
        <v>3670</v>
      </c>
      <c r="K148">
        <f>'Hypothekenzinssätze-Kreditvolum'!K148</f>
        <v>1.29</v>
      </c>
      <c r="L148">
        <f>'Hypothekenzinssätze-Kreditvolum'!L148</f>
        <v>4605</v>
      </c>
      <c r="M148">
        <f>'Hypothekenzinssätze-Kreditvolum'!M148</f>
        <v>34</v>
      </c>
      <c r="P148" t="s">
        <v>476</v>
      </c>
      <c r="Q148">
        <f t="shared" si="2"/>
        <v>0.12999999999999989</v>
      </c>
      <c r="R148">
        <f t="shared" si="4"/>
        <v>-0.26</v>
      </c>
      <c r="S148">
        <f t="shared" si="3"/>
        <v>-2.42</v>
      </c>
    </row>
    <row r="149" spans="1:19">
      <c r="B149" t="str">
        <f>'Hypothekenzinssätze-Kreditvolum'!B149</f>
        <v>Dez.</v>
      </c>
      <c r="C149">
        <f>'Hypothekenzinssätze-Kreditvolum'!C149</f>
        <v>1.25</v>
      </c>
      <c r="D149">
        <f>'Hypothekenzinssätze-Kreditvolum'!D149</f>
        <v>10265</v>
      </c>
      <c r="E149">
        <f>'Hypothekenzinssätze-Kreditvolum'!E149</f>
        <v>1.7</v>
      </c>
      <c r="F149">
        <f>'Hypothekenzinssätze-Kreditvolum'!F149</f>
        <v>783</v>
      </c>
      <c r="G149">
        <f>'Hypothekenzinssätze-Kreditvolum'!G149</f>
        <v>1.22</v>
      </c>
      <c r="H149">
        <f>'Hypothekenzinssätze-Kreditvolum'!H149</f>
        <v>727</v>
      </c>
      <c r="I149">
        <f>'Hypothekenzinssätze-Kreditvolum'!I149</f>
        <v>1.0900000000000001</v>
      </c>
      <c r="J149">
        <f>'Hypothekenzinssätze-Kreditvolum'!J149</f>
        <v>3784</v>
      </c>
      <c r="K149">
        <f>'Hypothekenzinssätze-Kreditvolum'!K149</f>
        <v>1.31</v>
      </c>
      <c r="L149">
        <f>'Hypothekenzinssätze-Kreditvolum'!L149</f>
        <v>4971</v>
      </c>
      <c r="M149">
        <f>'Hypothekenzinssätze-Kreditvolum'!M149</f>
        <v>33</v>
      </c>
      <c r="P149" t="s">
        <v>486</v>
      </c>
      <c r="Q149">
        <f t="shared" si="2"/>
        <v>0.16999999999999993</v>
      </c>
      <c r="R149">
        <f t="shared" si="4"/>
        <v>-0.33000000000000007</v>
      </c>
      <c r="S149">
        <f t="shared" si="3"/>
        <v>-2.37</v>
      </c>
    </row>
    <row r="150" spans="1:19">
      <c r="A150">
        <f>'Hypothekenzinssätze-Kreditvolum'!A150</f>
        <v>2022</v>
      </c>
      <c r="B150" t="str">
        <f>'Hypothekenzinssätze-Kreditvolum'!B150</f>
        <v>Jan.</v>
      </c>
      <c r="C150">
        <f>'Hypothekenzinssätze-Kreditvolum'!C150</f>
        <v>1.28</v>
      </c>
      <c r="D150">
        <f>'Hypothekenzinssätze-Kreditvolum'!D150</f>
        <v>11005</v>
      </c>
      <c r="E150">
        <f>'Hypothekenzinssätze-Kreditvolum'!E150</f>
        <v>1.75</v>
      </c>
      <c r="F150">
        <f>'Hypothekenzinssätze-Kreditvolum'!F150</f>
        <v>942</v>
      </c>
      <c r="G150">
        <f>'Hypothekenzinssätze-Kreditvolum'!G150</f>
        <v>1.18</v>
      </c>
      <c r="H150">
        <f>'Hypothekenzinssätze-Kreditvolum'!H150</f>
        <v>861</v>
      </c>
      <c r="I150">
        <f>'Hypothekenzinssätze-Kreditvolum'!I150</f>
        <v>1.1299999999999999</v>
      </c>
      <c r="J150">
        <f>'Hypothekenzinssätze-Kreditvolum'!J150</f>
        <v>4087</v>
      </c>
      <c r="K150">
        <f>'Hypothekenzinssätze-Kreditvolum'!K150</f>
        <v>1.33</v>
      </c>
      <c r="L150">
        <f>'Hypothekenzinssätze-Kreditvolum'!L150</f>
        <v>5115</v>
      </c>
      <c r="M150">
        <f>'Hypothekenzinssätze-Kreditvolum'!M150</f>
        <v>32</v>
      </c>
      <c r="O150">
        <v>2022</v>
      </c>
      <c r="P150" t="s">
        <v>485</v>
      </c>
      <c r="Q150">
        <f t="shared" si="2"/>
        <v>0.15000000000000013</v>
      </c>
      <c r="R150">
        <f t="shared" si="4"/>
        <v>-0.32000000000000006</v>
      </c>
      <c r="S150">
        <f t="shared" si="3"/>
        <v>-2.2800000000000002</v>
      </c>
    </row>
    <row r="151" spans="1:19">
      <c r="B151" t="str">
        <f>'Hypothekenzinssätze-Kreditvolum'!B151</f>
        <v>Febr.</v>
      </c>
      <c r="C151">
        <f>'Hypothekenzinssätze-Kreditvolum'!C151</f>
        <v>1.37</v>
      </c>
      <c r="D151">
        <f>'Hypothekenzinssätze-Kreditvolum'!D151</f>
        <v>11593</v>
      </c>
      <c r="E151">
        <f>'Hypothekenzinssätze-Kreditvolum'!E151</f>
        <v>1.74</v>
      </c>
      <c r="F151">
        <f>'Hypothekenzinssätze-Kreditvolum'!F151</f>
        <v>749</v>
      </c>
      <c r="G151">
        <f>'Hypothekenzinssätze-Kreditvolum'!G151</f>
        <v>1.28</v>
      </c>
      <c r="H151">
        <f>'Hypothekenzinssätze-Kreditvolum'!H151</f>
        <v>826</v>
      </c>
      <c r="I151">
        <f>'Hypothekenzinssätze-Kreditvolum'!I151</f>
        <v>1.24</v>
      </c>
      <c r="J151">
        <f>'Hypothekenzinssätze-Kreditvolum'!J151</f>
        <v>4366</v>
      </c>
      <c r="K151">
        <f>'Hypothekenzinssätze-Kreditvolum'!K151</f>
        <v>1.43</v>
      </c>
      <c r="L151">
        <f>'Hypothekenzinssätze-Kreditvolum'!L151</f>
        <v>5652</v>
      </c>
      <c r="M151">
        <f>'Hypothekenzinssätze-Kreditvolum'!M151</f>
        <v>31</v>
      </c>
      <c r="P151" t="s">
        <v>484</v>
      </c>
      <c r="Q151">
        <f t="shared" si="2"/>
        <v>0.26</v>
      </c>
      <c r="R151">
        <f t="shared" si="4"/>
        <v>-0.21999999999999997</v>
      </c>
      <c r="S151">
        <f t="shared" si="3"/>
        <v>-2.0499999999999998</v>
      </c>
    </row>
    <row r="152" spans="1:19">
      <c r="B152" t="str">
        <f>'Hypothekenzinssätze-Kreditvolum'!B152</f>
        <v>März</v>
      </c>
      <c r="C152">
        <f>'Hypothekenzinssätze-Kreditvolum'!C152</f>
        <v>1.57</v>
      </c>
      <c r="D152">
        <f>'Hypothekenzinssätze-Kreditvolum'!D152</f>
        <v>14566</v>
      </c>
      <c r="E152">
        <f>'Hypothekenzinssätze-Kreditvolum'!E152</f>
        <v>1.8</v>
      </c>
      <c r="F152">
        <f>'Hypothekenzinssätze-Kreditvolum'!F152</f>
        <v>936</v>
      </c>
      <c r="G152">
        <f>'Hypothekenzinssätze-Kreditvolum'!G152</f>
        <v>1.54</v>
      </c>
      <c r="H152">
        <f>'Hypothekenzinssätze-Kreditvolum'!H152</f>
        <v>974</v>
      </c>
      <c r="I152">
        <f>'Hypothekenzinssätze-Kreditvolum'!I152</f>
        <v>1.46</v>
      </c>
      <c r="J152">
        <f>'Hypothekenzinssätze-Kreditvolum'!J152</f>
        <v>5637</v>
      </c>
      <c r="K152">
        <f>'Hypothekenzinssätze-Kreditvolum'!K152</f>
        <v>1.64</v>
      </c>
      <c r="L152">
        <f>'Hypothekenzinssätze-Kreditvolum'!L152</f>
        <v>7019</v>
      </c>
      <c r="M152">
        <f>'Hypothekenzinssätze-Kreditvolum'!M152</f>
        <v>30</v>
      </c>
      <c r="P152" t="s">
        <v>483</v>
      </c>
      <c r="Q152">
        <f t="shared" ref="Q152:Q178" si="5">C152-C140</f>
        <v>0.45999999999999996</v>
      </c>
      <c r="R152">
        <f t="shared" si="4"/>
        <v>1.0000000000000009E-2</v>
      </c>
      <c r="S152">
        <f t="shared" si="3"/>
        <v>-1.75</v>
      </c>
    </row>
    <row r="153" spans="1:19">
      <c r="B153" t="str">
        <f>'Hypothekenzinssätze-Kreditvolum'!B153</f>
        <v>Apr.</v>
      </c>
      <c r="C153">
        <f>'Hypothekenzinssätze-Kreditvolum'!C153</f>
        <v>1.86</v>
      </c>
      <c r="D153">
        <f>'Hypothekenzinssätze-Kreditvolum'!D153</f>
        <v>11672</v>
      </c>
      <c r="E153">
        <f>'Hypothekenzinssätze-Kreditvolum'!E153</f>
        <v>1.88</v>
      </c>
      <c r="F153">
        <f>'Hypothekenzinssätze-Kreditvolum'!F153</f>
        <v>804</v>
      </c>
      <c r="G153">
        <f>'Hypothekenzinssätze-Kreditvolum'!G153</f>
        <v>1.71</v>
      </c>
      <c r="H153">
        <f>'Hypothekenzinssätze-Kreditvolum'!H153</f>
        <v>831</v>
      </c>
      <c r="I153">
        <f>'Hypothekenzinssätze-Kreditvolum'!I153</f>
        <v>1.77</v>
      </c>
      <c r="J153">
        <f>'Hypothekenzinssätze-Kreditvolum'!J153</f>
        <v>4658</v>
      </c>
      <c r="K153">
        <f>'Hypothekenzinssätze-Kreditvolum'!K153</f>
        <v>1.96</v>
      </c>
      <c r="L153">
        <f>'Hypothekenzinssätze-Kreditvolum'!L153</f>
        <v>5379</v>
      </c>
      <c r="M153">
        <f>'Hypothekenzinssätze-Kreditvolum'!M153</f>
        <v>29</v>
      </c>
      <c r="P153" t="s">
        <v>482</v>
      </c>
      <c r="Q153">
        <f t="shared" si="5"/>
        <v>0.71000000000000019</v>
      </c>
      <c r="R153">
        <f t="shared" si="4"/>
        <v>0.17999999999999994</v>
      </c>
      <c r="S153">
        <f t="shared" si="3"/>
        <v>-1.4100000000000001</v>
      </c>
    </row>
    <row r="154" spans="1:19">
      <c r="B154" t="str">
        <f>'Hypothekenzinssätze-Kreditvolum'!B154</f>
        <v>Mai</v>
      </c>
      <c r="C154">
        <f>'Hypothekenzinssätze-Kreditvolum'!C154</f>
        <v>2.2000000000000002</v>
      </c>
      <c r="D154">
        <f>'Hypothekenzinssätze-Kreditvolum'!D154</f>
        <v>12086</v>
      </c>
      <c r="E154">
        <f>'Hypothekenzinssätze-Kreditvolum'!E154</f>
        <v>1.96</v>
      </c>
      <c r="F154">
        <f>'Hypothekenzinssätze-Kreditvolum'!F154</f>
        <v>839</v>
      </c>
      <c r="G154">
        <f>'Hypothekenzinssätze-Kreditvolum'!G154</f>
        <v>2.08</v>
      </c>
      <c r="H154">
        <f>'Hypothekenzinssätze-Kreditvolum'!H154</f>
        <v>856</v>
      </c>
      <c r="I154">
        <f>'Hypothekenzinssätze-Kreditvolum'!I154</f>
        <v>2.11</v>
      </c>
      <c r="J154">
        <f>'Hypothekenzinssätze-Kreditvolum'!J154</f>
        <v>5030</v>
      </c>
      <c r="K154">
        <f>'Hypothekenzinssätze-Kreditvolum'!K154</f>
        <v>2.34</v>
      </c>
      <c r="L154">
        <f>'Hypothekenzinssätze-Kreditvolum'!L154</f>
        <v>5361</v>
      </c>
      <c r="M154">
        <f>'Hypothekenzinssätze-Kreditvolum'!M154</f>
        <v>28</v>
      </c>
      <c r="P154" t="s">
        <v>83</v>
      </c>
      <c r="Q154">
        <f t="shared" si="5"/>
        <v>1.0100000000000002</v>
      </c>
      <c r="R154">
        <f t="shared" si="4"/>
        <v>0.49</v>
      </c>
      <c r="S154">
        <f t="shared" si="3"/>
        <v>-0.99000000000000021</v>
      </c>
    </row>
    <row r="155" spans="1:19">
      <c r="B155" t="str">
        <f>'Hypothekenzinssätze-Kreditvolum'!B155</f>
        <v>Juni</v>
      </c>
      <c r="C155">
        <f>'Hypothekenzinssätze-Kreditvolum'!C155</f>
        <v>2.4900000000000002</v>
      </c>
      <c r="D155">
        <f>'Hypothekenzinssätze-Kreditvolum'!D155</f>
        <v>10285</v>
      </c>
      <c r="E155">
        <f>'Hypothekenzinssätze-Kreditvolum'!E155</f>
        <v>2.08</v>
      </c>
      <c r="F155">
        <f>'Hypothekenzinssätze-Kreditvolum'!F155</f>
        <v>865</v>
      </c>
      <c r="G155">
        <f>'Hypothekenzinssätze-Kreditvolum'!G155</f>
        <v>2.37</v>
      </c>
      <c r="H155">
        <f>'Hypothekenzinssätze-Kreditvolum'!H155</f>
        <v>774</v>
      </c>
      <c r="I155">
        <f>'Hypothekenzinssätze-Kreditvolum'!I155</f>
        <v>2.41</v>
      </c>
      <c r="J155">
        <f>'Hypothekenzinssätze-Kreditvolum'!J155</f>
        <v>4073</v>
      </c>
      <c r="K155">
        <f>'Hypothekenzinssätze-Kreditvolum'!K155</f>
        <v>2.67</v>
      </c>
      <c r="L155">
        <f>'Hypothekenzinssätze-Kreditvolum'!L155</f>
        <v>4573</v>
      </c>
      <c r="M155">
        <f>'Hypothekenzinssätze-Kreditvolum'!M155</f>
        <v>27</v>
      </c>
      <c r="P155" t="s">
        <v>481</v>
      </c>
      <c r="Q155">
        <f t="shared" si="5"/>
        <v>1.2600000000000002</v>
      </c>
      <c r="R155">
        <f t="shared" si="4"/>
        <v>0.84000000000000008</v>
      </c>
      <c r="S155">
        <f t="shared" si="3"/>
        <v>-0.54</v>
      </c>
    </row>
    <row r="156" spans="1:19">
      <c r="B156" t="str">
        <f>'Hypothekenzinssätze-Kreditvolum'!B156</f>
        <v>Juli</v>
      </c>
      <c r="C156">
        <f>'Hypothekenzinssätze-Kreditvolum'!C156</f>
        <v>2.69</v>
      </c>
      <c r="D156">
        <f>'Hypothekenzinssätze-Kreditvolum'!D156</f>
        <v>9711</v>
      </c>
      <c r="E156">
        <f>'Hypothekenzinssätze-Kreditvolum'!E156</f>
        <v>2.19</v>
      </c>
      <c r="F156">
        <f>'Hypothekenzinssätze-Kreditvolum'!F156</f>
        <v>1031</v>
      </c>
      <c r="G156">
        <f>'Hypothekenzinssätze-Kreditvolum'!G156</f>
        <v>2.5099999999999998</v>
      </c>
      <c r="H156">
        <f>'Hypothekenzinssätze-Kreditvolum'!H156</f>
        <v>802</v>
      </c>
      <c r="I156">
        <f>'Hypothekenzinssätze-Kreditvolum'!I156</f>
        <v>2.63</v>
      </c>
      <c r="J156">
        <f>'Hypothekenzinssätze-Kreditvolum'!J156</f>
        <v>3794</v>
      </c>
      <c r="K156">
        <f>'Hypothekenzinssätze-Kreditvolum'!K156</f>
        <v>2.91</v>
      </c>
      <c r="L156">
        <f>'Hypothekenzinssätze-Kreditvolum'!L156</f>
        <v>4084</v>
      </c>
      <c r="M156">
        <f>'Hypothekenzinssätze-Kreditvolum'!M156</f>
        <v>26</v>
      </c>
      <c r="P156" t="s">
        <v>480</v>
      </c>
      <c r="Q156">
        <f t="shared" si="5"/>
        <v>1.44</v>
      </c>
      <c r="R156">
        <f t="shared" si="4"/>
        <v>0.97999999999999976</v>
      </c>
      <c r="S156">
        <f t="shared" si="3"/>
        <v>-0.27</v>
      </c>
    </row>
    <row r="157" spans="1:19">
      <c r="B157" t="str">
        <f>'Hypothekenzinssätze-Kreditvolum'!B157</f>
        <v>Aug.</v>
      </c>
      <c r="C157">
        <f>'Hypothekenzinssätze-Kreditvolum'!C157</f>
        <v>2.74</v>
      </c>
      <c r="D157">
        <f>'Hypothekenzinssätze-Kreditvolum'!D157</f>
        <v>8203</v>
      </c>
      <c r="E157">
        <f>'Hypothekenzinssätze-Kreditvolum'!E157</f>
        <v>2.36</v>
      </c>
      <c r="F157">
        <f>'Hypothekenzinssätze-Kreditvolum'!F157</f>
        <v>820</v>
      </c>
      <c r="G157">
        <f>'Hypothekenzinssätze-Kreditvolum'!G157</f>
        <v>2.63</v>
      </c>
      <c r="H157">
        <f>'Hypothekenzinssätze-Kreditvolum'!H157</f>
        <v>711</v>
      </c>
      <c r="I157">
        <f>'Hypothekenzinssätze-Kreditvolum'!I157</f>
        <v>2.68</v>
      </c>
      <c r="J157">
        <f>'Hypothekenzinssätze-Kreditvolum'!J157</f>
        <v>3215</v>
      </c>
      <c r="K157">
        <f>'Hypothekenzinssätze-Kreditvolum'!K157</f>
        <v>2.92</v>
      </c>
      <c r="L157">
        <f>'Hypothekenzinssätze-Kreditvolum'!L157</f>
        <v>3457</v>
      </c>
      <c r="M157">
        <f>'Hypothekenzinssätze-Kreditvolum'!M157</f>
        <v>25</v>
      </c>
      <c r="P157" t="s">
        <v>479</v>
      </c>
      <c r="Q157">
        <f t="shared" si="5"/>
        <v>1.5300000000000002</v>
      </c>
      <c r="R157">
        <f t="shared" si="4"/>
        <v>0.75999999999999979</v>
      </c>
      <c r="S157">
        <f t="shared" si="3"/>
        <v>-0.11999999999999966</v>
      </c>
    </row>
    <row r="158" spans="1:19">
      <c r="B158" t="str">
        <f>'Hypothekenzinssätze-Kreditvolum'!B158</f>
        <v>Sept.</v>
      </c>
      <c r="C158">
        <f>'Hypothekenzinssätze-Kreditvolum'!C158</f>
        <v>2.9</v>
      </c>
      <c r="D158">
        <f>'Hypothekenzinssätze-Kreditvolum'!D158</f>
        <v>7168</v>
      </c>
      <c r="E158">
        <f>'Hypothekenzinssätze-Kreditvolum'!E158</f>
        <v>2.54</v>
      </c>
      <c r="F158">
        <f>'Hypothekenzinssätze-Kreditvolum'!F158</f>
        <v>746</v>
      </c>
      <c r="G158">
        <f>'Hypothekenzinssätze-Kreditvolum'!G158</f>
        <v>2.8</v>
      </c>
      <c r="H158">
        <f>'Hypothekenzinssätze-Kreditvolum'!H158</f>
        <v>638</v>
      </c>
      <c r="I158">
        <f>'Hypothekenzinssätze-Kreditvolum'!I158</f>
        <v>2.84</v>
      </c>
      <c r="J158">
        <f>'Hypothekenzinssätze-Kreditvolum'!J158</f>
        <v>2725</v>
      </c>
      <c r="K158">
        <f>'Hypothekenzinssätze-Kreditvolum'!K158</f>
        <v>3.05</v>
      </c>
      <c r="L158">
        <f>'Hypothekenzinssätze-Kreditvolum'!L158</f>
        <v>3059</v>
      </c>
      <c r="M158">
        <f>'Hypothekenzinssätze-Kreditvolum'!M158</f>
        <v>24</v>
      </c>
      <c r="P158" t="s">
        <v>478</v>
      </c>
      <c r="Q158">
        <f t="shared" si="5"/>
        <v>1.7</v>
      </c>
      <c r="R158">
        <f t="shared" si="4"/>
        <v>1.2699999999999998</v>
      </c>
      <c r="S158">
        <f t="shared" si="3"/>
        <v>4.9999999999999822E-2</v>
      </c>
    </row>
    <row r="159" spans="1:19">
      <c r="B159" t="str">
        <f>'Hypothekenzinssätze-Kreditvolum'!B159</f>
        <v>Okt.</v>
      </c>
      <c r="C159">
        <f>'Hypothekenzinssätze-Kreditvolum'!C159</f>
        <v>3.15</v>
      </c>
      <c r="D159">
        <f>'Hypothekenzinssätze-Kreditvolum'!D159</f>
        <v>6622</v>
      </c>
      <c r="E159">
        <f>'Hypothekenzinssätze-Kreditvolum'!E159</f>
        <v>2.78</v>
      </c>
      <c r="F159">
        <f>'Hypothekenzinssätze-Kreditvolum'!F159</f>
        <v>916</v>
      </c>
      <c r="G159">
        <f>'Hypothekenzinssätze-Kreditvolum'!G159</f>
        <v>3.2</v>
      </c>
      <c r="H159">
        <f>'Hypothekenzinssätze-Kreditvolum'!H159</f>
        <v>661</v>
      </c>
      <c r="I159">
        <f>'Hypothekenzinssätze-Kreditvolum'!I159</f>
        <v>3.1</v>
      </c>
      <c r="J159">
        <f>'Hypothekenzinssätze-Kreditvolum'!J159</f>
        <v>2482</v>
      </c>
      <c r="K159">
        <f>'Hypothekenzinssätze-Kreditvolum'!K159</f>
        <v>3.31</v>
      </c>
      <c r="L159">
        <f>'Hypothekenzinssätze-Kreditvolum'!L159</f>
        <v>2563</v>
      </c>
      <c r="M159">
        <f>'Hypothekenzinssätze-Kreditvolum'!M159</f>
        <v>23</v>
      </c>
      <c r="P159" t="s">
        <v>477</v>
      </c>
      <c r="Q159">
        <f t="shared" si="5"/>
        <v>1.95</v>
      </c>
      <c r="R159">
        <f t="shared" si="4"/>
        <v>1.6700000000000002</v>
      </c>
      <c r="S159">
        <f t="shared" si="3"/>
        <v>0.32000000000000028</v>
      </c>
    </row>
    <row r="160" spans="1:19">
      <c r="B160" t="str">
        <f>'Hypothekenzinssätze-Kreditvolum'!B160</f>
        <v>Nov.</v>
      </c>
      <c r="C160">
        <f>'Hypothekenzinssätze-Kreditvolum'!C160</f>
        <v>3.47</v>
      </c>
      <c r="D160">
        <f>'Hypothekenzinssätze-Kreditvolum'!D160</f>
        <v>6091</v>
      </c>
      <c r="E160">
        <f>'Hypothekenzinssätze-Kreditvolum'!E160</f>
        <v>3.22</v>
      </c>
      <c r="F160">
        <f>'Hypothekenzinssätze-Kreditvolum'!F160</f>
        <v>806</v>
      </c>
      <c r="G160">
        <f>'Hypothekenzinssätze-Kreditvolum'!G160</f>
        <v>3.63</v>
      </c>
      <c r="H160">
        <f>'Hypothekenzinssätze-Kreditvolum'!H160</f>
        <v>571</v>
      </c>
      <c r="I160">
        <f>'Hypothekenzinssätze-Kreditvolum'!I160</f>
        <v>3.42</v>
      </c>
      <c r="J160">
        <f>'Hypothekenzinssätze-Kreditvolum'!J160</f>
        <v>2402</v>
      </c>
      <c r="K160">
        <f>'Hypothekenzinssätze-Kreditvolum'!K160</f>
        <v>3.57</v>
      </c>
      <c r="L160">
        <f>'Hypothekenzinssätze-Kreditvolum'!L160</f>
        <v>2312</v>
      </c>
      <c r="M160">
        <f>'Hypothekenzinssätze-Kreditvolum'!M160</f>
        <v>22</v>
      </c>
      <c r="P160" t="s">
        <v>476</v>
      </c>
      <c r="Q160">
        <f t="shared" si="5"/>
        <v>2.2400000000000002</v>
      </c>
      <c r="R160">
        <f t="shared" si="4"/>
        <v>2.0999999999999996</v>
      </c>
      <c r="S160">
        <f t="shared" si="3"/>
        <v>0.69</v>
      </c>
    </row>
    <row r="161" spans="1:19">
      <c r="B161" t="str">
        <f>'Hypothekenzinssätze-Kreditvolum'!B161</f>
        <v>Dez.</v>
      </c>
      <c r="C161">
        <f>'Hypothekenzinssätze-Kreditvolum'!C161</f>
        <v>3.43</v>
      </c>
      <c r="D161">
        <f>'Hypothekenzinssätze-Kreditvolum'!D161</f>
        <v>5975</v>
      </c>
      <c r="E161">
        <f>'Hypothekenzinssätze-Kreditvolum'!E161</f>
        <v>3.46</v>
      </c>
      <c r="F161">
        <f>'Hypothekenzinssätze-Kreditvolum'!F161</f>
        <v>923</v>
      </c>
      <c r="G161">
        <f>'Hypothekenzinssätze-Kreditvolum'!G161</f>
        <v>3.64</v>
      </c>
      <c r="H161">
        <f>'Hypothekenzinssätze-Kreditvolum'!H161</f>
        <v>554</v>
      </c>
      <c r="I161">
        <f>'Hypothekenzinssätze-Kreditvolum'!I161</f>
        <v>3.36</v>
      </c>
      <c r="J161">
        <f>'Hypothekenzinssätze-Kreditvolum'!J161</f>
        <v>2213</v>
      </c>
      <c r="K161">
        <f>'Hypothekenzinssätze-Kreditvolum'!K161</f>
        <v>3.42</v>
      </c>
      <c r="L161">
        <f>'Hypothekenzinssätze-Kreditvolum'!L161</f>
        <v>2285</v>
      </c>
      <c r="M161">
        <f>'Hypothekenzinssätze-Kreditvolum'!M161</f>
        <v>21</v>
      </c>
      <c r="P161" t="s">
        <v>486</v>
      </c>
      <c r="Q161">
        <f t="shared" si="5"/>
        <v>2.1800000000000002</v>
      </c>
      <c r="R161">
        <f t="shared" si="4"/>
        <v>2.13</v>
      </c>
      <c r="S161">
        <f t="shared" si="3"/>
        <v>0.64999999999999991</v>
      </c>
    </row>
    <row r="162" spans="1:19">
      <c r="A162">
        <f>'Hypothekenzinssätze-Kreditvolum'!A162</f>
        <v>2023</v>
      </c>
      <c r="B162" t="str">
        <f>'Hypothekenzinssätze-Kreditvolum'!B162</f>
        <v>Jan.</v>
      </c>
      <c r="C162">
        <f>'Hypothekenzinssätze-Kreditvolum'!C162</f>
        <v>3.51</v>
      </c>
      <c r="D162">
        <f>'Hypothekenzinssätze-Kreditvolum'!D162</f>
        <v>5615</v>
      </c>
      <c r="E162">
        <f>'Hypothekenzinssätze-Kreditvolum'!E162</f>
        <v>3.85</v>
      </c>
      <c r="F162">
        <f>'Hypothekenzinssätze-Kreditvolum'!F162</f>
        <v>813</v>
      </c>
      <c r="G162">
        <f>'Hypothekenzinssätze-Kreditvolum'!G162</f>
        <v>3.66</v>
      </c>
      <c r="H162">
        <f>'Hypothekenzinssätze-Kreditvolum'!H162</f>
        <v>584</v>
      </c>
      <c r="I162">
        <f>'Hypothekenzinssätze-Kreditvolum'!I162</f>
        <v>3.38</v>
      </c>
      <c r="J162">
        <f>'Hypothekenzinssätze-Kreditvolum'!J162</f>
        <v>2136</v>
      </c>
      <c r="K162">
        <f>'Hypothekenzinssätze-Kreditvolum'!K162</f>
        <v>3.47</v>
      </c>
      <c r="L162">
        <f>'Hypothekenzinssätze-Kreditvolum'!L162</f>
        <v>2082</v>
      </c>
      <c r="M162">
        <f>'Hypothekenzinssätze-Kreditvolum'!M162</f>
        <v>20</v>
      </c>
      <c r="O162">
        <v>2023</v>
      </c>
      <c r="P162" t="s">
        <v>485</v>
      </c>
      <c r="Q162">
        <f t="shared" si="5"/>
        <v>2.2299999999999995</v>
      </c>
      <c r="R162">
        <f t="shared" si="4"/>
        <v>2.09</v>
      </c>
      <c r="S162">
        <f t="shared" si="3"/>
        <v>0.73</v>
      </c>
    </row>
    <row r="163" spans="1:19">
      <c r="B163" t="str">
        <f>'Hypothekenzinssätze-Kreditvolum'!B163</f>
        <v>Febr.</v>
      </c>
      <c r="C163">
        <f>'Hypothekenzinssätze-Kreditvolum'!C163</f>
        <v>3.64</v>
      </c>
      <c r="D163">
        <f>'Hypothekenzinssätze-Kreditvolum'!D163</f>
        <v>5134</v>
      </c>
      <c r="E163">
        <f>'Hypothekenzinssätze-Kreditvolum'!E163</f>
        <v>4.04</v>
      </c>
      <c r="F163">
        <f>'Hypothekenzinssätze-Kreditvolum'!F163</f>
        <v>763</v>
      </c>
      <c r="G163">
        <f>'Hypothekenzinssätze-Kreditvolum'!G163</f>
        <v>3.84</v>
      </c>
      <c r="H163">
        <f>'Hypothekenzinssätze-Kreditvolum'!H163</f>
        <v>556</v>
      </c>
      <c r="I163">
        <f>'Hypothekenzinssätze-Kreditvolum'!I163</f>
        <v>3.49</v>
      </c>
      <c r="J163">
        <f>'Hypothekenzinssätze-Kreditvolum'!J163</f>
        <v>1928</v>
      </c>
      <c r="K163">
        <f>'Hypothekenzinssätze-Kreditvolum'!K163</f>
        <v>3.58</v>
      </c>
      <c r="L163">
        <f>'Hypothekenzinssätze-Kreditvolum'!L163</f>
        <v>1887</v>
      </c>
      <c r="M163">
        <f>'Hypothekenzinssätze-Kreditvolum'!M163</f>
        <v>19</v>
      </c>
      <c r="P163" t="s">
        <v>484</v>
      </c>
      <c r="Q163">
        <f t="shared" si="5"/>
        <v>2.27</v>
      </c>
      <c r="R163">
        <f t="shared" si="4"/>
        <v>2.3099999999999996</v>
      </c>
      <c r="S163">
        <f t="shared" si="3"/>
        <v>0.80000000000000027</v>
      </c>
    </row>
    <row r="164" spans="1:19">
      <c r="B164" t="str">
        <f>'Hypothekenzinssätze-Kreditvolum'!B164</f>
        <v>März</v>
      </c>
      <c r="C164">
        <f>'Hypothekenzinssätze-Kreditvolum'!C164</f>
        <v>3.74</v>
      </c>
      <c r="D164">
        <f>'Hypothekenzinssätze-Kreditvolum'!D164</f>
        <v>6734</v>
      </c>
      <c r="E164">
        <f>'Hypothekenzinssätze-Kreditvolum'!E164</f>
        <v>4.3</v>
      </c>
      <c r="F164">
        <f>'Hypothekenzinssätze-Kreditvolum'!F164</f>
        <v>841</v>
      </c>
      <c r="G164">
        <f>'Hypothekenzinssätze-Kreditvolum'!G164</f>
        <v>4.05</v>
      </c>
      <c r="H164">
        <f>'Hypothekenzinssätze-Kreditvolum'!H164</f>
        <v>752</v>
      </c>
      <c r="I164">
        <f>'Hypothekenzinssätze-Kreditvolum'!I164</f>
        <v>3.56</v>
      </c>
      <c r="J164">
        <f>'Hypothekenzinssätze-Kreditvolum'!J164</f>
        <v>2520</v>
      </c>
      <c r="K164">
        <f>'Hypothekenzinssätze-Kreditvolum'!K164</f>
        <v>3.65</v>
      </c>
      <c r="L164">
        <f>'Hypothekenzinssätze-Kreditvolum'!L164</f>
        <v>2621</v>
      </c>
      <c r="M164">
        <f>'Hypothekenzinssätze-Kreditvolum'!M164</f>
        <v>18</v>
      </c>
      <c r="P164" t="s">
        <v>483</v>
      </c>
      <c r="Q164">
        <f t="shared" si="5"/>
        <v>2.17</v>
      </c>
      <c r="R164">
        <f t="shared" si="4"/>
        <v>2.4399999999999995</v>
      </c>
      <c r="S164">
        <f t="shared" si="3"/>
        <v>0.87999999999999989</v>
      </c>
    </row>
    <row r="165" spans="1:19">
      <c r="B165" t="str">
        <f>'Hypothekenzinssätze-Kreditvolum'!B165</f>
        <v>Apr.</v>
      </c>
      <c r="C165">
        <f>'Hypothekenzinssätze-Kreditvolum'!C165</f>
        <v>3.79</v>
      </c>
      <c r="D165">
        <f>'Hypothekenzinssätze-Kreditvolum'!D165</f>
        <v>5967</v>
      </c>
      <c r="E165">
        <f>'Hypothekenzinssätze-Kreditvolum'!E165</f>
        <v>4.6100000000000003</v>
      </c>
      <c r="F165">
        <f>'Hypothekenzinssätze-Kreditvolum'!F165</f>
        <v>824</v>
      </c>
      <c r="G165">
        <f>'Hypothekenzinssätze-Kreditvolum'!G165</f>
        <v>4.0199999999999996</v>
      </c>
      <c r="H165">
        <f>'Hypothekenzinssätze-Kreditvolum'!H165</f>
        <v>601</v>
      </c>
      <c r="I165">
        <f>'Hypothekenzinssätze-Kreditvolum'!I165</f>
        <v>3.59</v>
      </c>
      <c r="J165">
        <f>'Hypothekenzinssätze-Kreditvolum'!J165</f>
        <v>2141</v>
      </c>
      <c r="K165">
        <f>'Hypothekenzinssätze-Kreditvolum'!K165</f>
        <v>3.62</v>
      </c>
      <c r="L165">
        <f>'Hypothekenzinssätze-Kreditvolum'!L165</f>
        <v>2401</v>
      </c>
      <c r="M165">
        <f>'Hypothekenzinssätze-Kreditvolum'!M165</f>
        <v>17</v>
      </c>
      <c r="P165" t="s">
        <v>482</v>
      </c>
      <c r="Q165">
        <f t="shared" si="5"/>
        <v>1.93</v>
      </c>
      <c r="R165">
        <f t="shared" si="4"/>
        <v>2.4699999999999998</v>
      </c>
      <c r="S165">
        <f t="shared" si="3"/>
        <v>0.94999999999999973</v>
      </c>
    </row>
    <row r="166" spans="1:19">
      <c r="B166" t="str">
        <f>'Hypothekenzinssätze-Kreditvolum'!B166</f>
        <v>Mai</v>
      </c>
      <c r="C166">
        <f>'Hypothekenzinssätze-Kreditvolum'!C166</f>
        <v>3.82</v>
      </c>
      <c r="D166">
        <f>'Hypothekenzinssätze-Kreditvolum'!D166</f>
        <v>5821</v>
      </c>
      <c r="E166">
        <f>'Hypothekenzinssätze-Kreditvolum'!E166</f>
        <v>4.68</v>
      </c>
      <c r="F166">
        <f>'Hypothekenzinssätze-Kreditvolum'!F166</f>
        <v>789</v>
      </c>
      <c r="G166">
        <f>'Hypothekenzinssätze-Kreditvolum'!G166</f>
        <v>4.1399999999999997</v>
      </c>
      <c r="H166">
        <f>'Hypothekenzinssätze-Kreditvolum'!H166</f>
        <v>629</v>
      </c>
      <c r="I166">
        <f>'Hypothekenzinssätze-Kreditvolum'!I166</f>
        <v>3.59</v>
      </c>
      <c r="J166">
        <f>'Hypothekenzinssätze-Kreditvolum'!J166</f>
        <v>2225</v>
      </c>
      <c r="K166">
        <f>'Hypothekenzinssätze-Kreditvolum'!K166</f>
        <v>3.66</v>
      </c>
      <c r="L166">
        <f>'Hypothekenzinssätze-Kreditvolum'!L166</f>
        <v>2178</v>
      </c>
      <c r="M166">
        <f>'Hypothekenzinssätze-Kreditvolum'!M166</f>
        <v>16</v>
      </c>
      <c r="P166" t="s">
        <v>83</v>
      </c>
      <c r="Q166">
        <f t="shared" si="5"/>
        <v>1.6199999999999997</v>
      </c>
      <c r="R166">
        <f t="shared" si="4"/>
        <v>2.59</v>
      </c>
      <c r="S166">
        <f t="shared" si="3"/>
        <v>1.0299999999999998</v>
      </c>
    </row>
    <row r="167" spans="1:19">
      <c r="B167" t="str">
        <f>'Hypothekenzinssätze-Kreditvolum'!B167</f>
        <v>Juni</v>
      </c>
      <c r="C167">
        <f>'Hypothekenzinssätze-Kreditvolum'!C167</f>
        <v>3.85</v>
      </c>
      <c r="D167">
        <f>'Hypothekenzinssätze-Kreditvolum'!D167</f>
        <v>6185</v>
      </c>
      <c r="E167">
        <f>'Hypothekenzinssätze-Kreditvolum'!E167</f>
        <v>4.8099999999999996</v>
      </c>
      <c r="F167">
        <f>'Hypothekenzinssätze-Kreditvolum'!F167</f>
        <v>836</v>
      </c>
      <c r="G167">
        <f>'Hypothekenzinssätze-Kreditvolum'!G167</f>
        <v>4.13</v>
      </c>
      <c r="H167">
        <f>'Hypothekenzinssätze-Kreditvolum'!H167</f>
        <v>648</v>
      </c>
      <c r="I167">
        <f>'Hypothekenzinssätze-Kreditvolum'!I167</f>
        <v>3.61</v>
      </c>
      <c r="J167">
        <f>'Hypothekenzinssätze-Kreditvolum'!J167</f>
        <v>2314</v>
      </c>
      <c r="K167">
        <f>'Hypothekenzinssätze-Kreditvolum'!K167</f>
        <v>3.67</v>
      </c>
      <c r="L167">
        <f>'Hypothekenzinssätze-Kreditvolum'!L167</f>
        <v>2387</v>
      </c>
      <c r="M167">
        <f>'Hypothekenzinssätze-Kreditvolum'!M167</f>
        <v>15</v>
      </c>
      <c r="P167" t="s">
        <v>481</v>
      </c>
      <c r="Q167">
        <f t="shared" si="5"/>
        <v>1.3599999999999999</v>
      </c>
      <c r="R167">
        <f t="shared" si="4"/>
        <v>2.5199999999999996</v>
      </c>
      <c r="S167">
        <f t="shared" si="3"/>
        <v>1.1199999999999997</v>
      </c>
    </row>
    <row r="168" spans="1:19">
      <c r="B168" t="str">
        <f>'Hypothekenzinssätze-Kreditvolum'!B168</f>
        <v>Juli</v>
      </c>
      <c r="C168">
        <f>'Hypothekenzinssätze-Kreditvolum'!C168</f>
        <v>3.88</v>
      </c>
      <c r="D168">
        <f>'Hypothekenzinssätze-Kreditvolum'!D168</f>
        <v>6592</v>
      </c>
      <c r="E168">
        <f>'Hypothekenzinssätze-Kreditvolum'!E168</f>
        <v>5.08</v>
      </c>
      <c r="F168">
        <f>'Hypothekenzinssätze-Kreditvolum'!F168</f>
        <v>729</v>
      </c>
      <c r="G168">
        <f>'Hypothekenzinssätze-Kreditvolum'!G168</f>
        <v>4.2</v>
      </c>
      <c r="H168">
        <f>'Hypothekenzinssätze-Kreditvolum'!H168</f>
        <v>661</v>
      </c>
      <c r="I168">
        <f>'Hypothekenzinssätze-Kreditvolum'!I168</f>
        <v>3.63</v>
      </c>
      <c r="J168">
        <f>'Hypothekenzinssätze-Kreditvolum'!J168</f>
        <v>2384</v>
      </c>
      <c r="K168">
        <f>'Hypothekenzinssätze-Kreditvolum'!K168</f>
        <v>3.72</v>
      </c>
      <c r="L168">
        <f>'Hypothekenzinssätze-Kreditvolum'!L168</f>
        <v>2818</v>
      </c>
      <c r="M168">
        <f>'Hypothekenzinssätze-Kreditvolum'!M168</f>
        <v>14</v>
      </c>
      <c r="P168" t="s">
        <v>480</v>
      </c>
      <c r="Q168">
        <f t="shared" si="5"/>
        <v>1.19</v>
      </c>
      <c r="R168">
        <f t="shared" si="4"/>
        <v>2.6</v>
      </c>
      <c r="S168">
        <f t="shared" si="3"/>
        <v>1.06</v>
      </c>
    </row>
    <row r="169" spans="1:19">
      <c r="B169" t="str">
        <f>'Hypothekenzinssätze-Kreditvolum'!B169</f>
        <v>Aug.</v>
      </c>
      <c r="C169">
        <f>'Hypothekenzinssätze-Kreditvolum'!C169</f>
        <v>3.96</v>
      </c>
      <c r="D169">
        <f>'Hypothekenzinssätze-Kreditvolum'!D169</f>
        <v>6467</v>
      </c>
      <c r="E169">
        <f>'Hypothekenzinssätze-Kreditvolum'!E169</f>
        <v>5.0999999999999996</v>
      </c>
      <c r="F169">
        <f>'Hypothekenzinssätze-Kreditvolum'!F169</f>
        <v>767</v>
      </c>
      <c r="G169">
        <f>'Hypothekenzinssätze-Kreditvolum'!G169</f>
        <v>4.29</v>
      </c>
      <c r="H169">
        <f>'Hypothekenzinssätze-Kreditvolum'!H169</f>
        <v>637</v>
      </c>
      <c r="I169">
        <f>'Hypothekenzinssätze-Kreditvolum'!I169</f>
        <v>3.73</v>
      </c>
      <c r="J169">
        <f>'Hypothekenzinssätze-Kreditvolum'!J169</f>
        <v>2399</v>
      </c>
      <c r="K169">
        <f>'Hypothekenzinssätze-Kreditvolum'!K169</f>
        <v>3.75</v>
      </c>
      <c r="L169">
        <f>'Hypothekenzinssätze-Kreditvolum'!L169</f>
        <v>2664</v>
      </c>
      <c r="M169">
        <f>'Hypothekenzinssätze-Kreditvolum'!M169</f>
        <v>13</v>
      </c>
      <c r="P169" t="s">
        <v>479</v>
      </c>
      <c r="Q169">
        <f t="shared" si="5"/>
        <v>1.2199999999999998</v>
      </c>
      <c r="R169">
        <f t="shared" si="4"/>
        <v>2.75</v>
      </c>
      <c r="S169">
        <f t="shared" si="3"/>
        <v>1.0699999999999998</v>
      </c>
    </row>
    <row r="170" spans="1:19">
      <c r="B170" t="str">
        <f>'Hypothekenzinssätze-Kreditvolum'!B170</f>
        <v>Sept.</v>
      </c>
      <c r="C170">
        <f>'Hypothekenzinssätze-Kreditvolum'!C170</f>
        <v>3.93</v>
      </c>
      <c r="D170">
        <f>'Hypothekenzinssätze-Kreditvolum'!D170</f>
        <v>5704</v>
      </c>
      <c r="E170">
        <f>'Hypothekenzinssätze-Kreditvolum'!E170</f>
        <v>5.36</v>
      </c>
      <c r="F170">
        <f>'Hypothekenzinssätze-Kreditvolum'!F170</f>
        <v>540</v>
      </c>
      <c r="G170">
        <f>'Hypothekenzinssätze-Kreditvolum'!G170</f>
        <v>4.32</v>
      </c>
      <c r="H170">
        <f>'Hypothekenzinssätze-Kreditvolum'!H170</f>
        <v>551</v>
      </c>
      <c r="I170">
        <f>'Hypothekenzinssätze-Kreditvolum'!I170</f>
        <v>3.78</v>
      </c>
      <c r="J170">
        <f>'Hypothekenzinssätze-Kreditvolum'!J170</f>
        <v>2092</v>
      </c>
      <c r="K170">
        <f>'Hypothekenzinssätze-Kreditvolum'!K170</f>
        <v>3.65</v>
      </c>
      <c r="L170">
        <f>'Hypothekenzinssätze-Kreditvolum'!L170</f>
        <v>2521</v>
      </c>
      <c r="M170">
        <f>'Hypothekenzinssätze-Kreditvolum'!M170</f>
        <v>12</v>
      </c>
      <c r="P170" t="s">
        <v>478</v>
      </c>
      <c r="Q170">
        <f t="shared" si="5"/>
        <v>1.0300000000000002</v>
      </c>
      <c r="R170">
        <f t="shared" si="4"/>
        <v>2.8100000000000005</v>
      </c>
      <c r="S170">
        <f t="shared" si="3"/>
        <v>1.02</v>
      </c>
    </row>
    <row r="171" spans="1:19">
      <c r="B171" t="str">
        <f>'Hypothekenzinssätze-Kreditvolum'!B171</f>
        <v>Okt.</v>
      </c>
      <c r="C171">
        <f>'Hypothekenzinssätze-Kreditvolum'!C171</f>
        <v>4.01</v>
      </c>
      <c r="D171">
        <f>'Hypothekenzinssätze-Kreditvolum'!D171</f>
        <v>6207</v>
      </c>
      <c r="E171">
        <f>'Hypothekenzinssätze-Kreditvolum'!E171</f>
        <v>5.44</v>
      </c>
      <c r="F171">
        <f>'Hypothekenzinssätze-Kreditvolum'!F171</f>
        <v>769</v>
      </c>
      <c r="G171">
        <f>'Hypothekenzinssätze-Kreditvolum'!G171</f>
        <v>4.38</v>
      </c>
      <c r="H171">
        <f>'Hypothekenzinssätze-Kreditvolum'!H171</f>
        <v>587</v>
      </c>
      <c r="I171">
        <f>'Hypothekenzinssätze-Kreditvolum'!I171</f>
        <v>3.73</v>
      </c>
      <c r="J171">
        <f>'Hypothekenzinssätze-Kreditvolum'!J171</f>
        <v>2335</v>
      </c>
      <c r="K171">
        <f>'Hypothekenzinssätze-Kreditvolum'!K171</f>
        <v>3.76</v>
      </c>
      <c r="L171">
        <f>'Hypothekenzinssätze-Kreditvolum'!L171</f>
        <v>2516</v>
      </c>
      <c r="M171">
        <f>'Hypothekenzinssätze-Kreditvolum'!M171</f>
        <v>11</v>
      </c>
      <c r="P171" t="s">
        <v>477</v>
      </c>
      <c r="Q171">
        <f t="shared" si="5"/>
        <v>0.85999999999999988</v>
      </c>
      <c r="R171">
        <f t="shared" si="4"/>
        <v>2.87</v>
      </c>
      <c r="S171">
        <f t="shared" si="3"/>
        <v>0.87999999999999989</v>
      </c>
    </row>
    <row r="172" spans="1:19">
      <c r="B172" t="str">
        <f>'Hypothekenzinssätze-Kreditvolum'!B172</f>
        <v>Nov.</v>
      </c>
      <c r="C172">
        <f>'Hypothekenzinssätze-Kreditvolum'!C172</f>
        <v>4.0199999999999996</v>
      </c>
      <c r="D172">
        <f>'Hypothekenzinssätze-Kreditvolum'!D172</f>
        <v>6174</v>
      </c>
      <c r="E172">
        <f>'Hypothekenzinssätze-Kreditvolum'!E172</f>
        <v>5.5</v>
      </c>
      <c r="F172">
        <f>'Hypothekenzinssätze-Kreditvolum'!F172</f>
        <v>669</v>
      </c>
      <c r="G172">
        <f>'Hypothekenzinssätze-Kreditvolum'!G172</f>
        <v>4.45</v>
      </c>
      <c r="H172">
        <f>'Hypothekenzinssätze-Kreditvolum'!H172</f>
        <v>728</v>
      </c>
      <c r="I172">
        <f>'Hypothekenzinssätze-Kreditvolum'!I172</f>
        <v>3.8</v>
      </c>
      <c r="J172">
        <f>'Hypothekenzinssätze-Kreditvolum'!J172</f>
        <v>2170</v>
      </c>
      <c r="K172">
        <f>'Hypothekenzinssätze-Kreditvolum'!K172</f>
        <v>3.7</v>
      </c>
      <c r="L172">
        <f>'Hypothekenzinssätze-Kreditvolum'!L172</f>
        <v>2607</v>
      </c>
      <c r="M172">
        <f>'Hypothekenzinssätze-Kreditvolum'!M172</f>
        <v>10</v>
      </c>
      <c r="P172" t="s">
        <v>476</v>
      </c>
      <c r="Q172">
        <f t="shared" si="5"/>
        <v>0.54999999999999938</v>
      </c>
      <c r="R172">
        <f t="shared" si="4"/>
        <v>2.92</v>
      </c>
      <c r="S172">
        <f t="shared" si="3"/>
        <v>0.98</v>
      </c>
    </row>
    <row r="173" spans="1:19">
      <c r="B173" t="str">
        <f>'Hypothekenzinssätze-Kreditvolum'!B173</f>
        <v>Dez.</v>
      </c>
      <c r="C173">
        <f>'Hypothekenzinssätze-Kreditvolum'!C173</f>
        <v>3.86</v>
      </c>
      <c r="D173">
        <f>'Hypothekenzinssätze-Kreditvolum'!D173</f>
        <v>5588</v>
      </c>
      <c r="E173">
        <f>'Hypothekenzinssätze-Kreditvolum'!E173</f>
        <v>5.39</v>
      </c>
      <c r="F173">
        <f>'Hypothekenzinssätze-Kreditvolum'!F173</f>
        <v>612</v>
      </c>
      <c r="G173">
        <f>'Hypothekenzinssätze-Kreditvolum'!G173</f>
        <v>4.29</v>
      </c>
      <c r="H173">
        <f>'Hypothekenzinssätze-Kreditvolum'!H173</f>
        <v>609</v>
      </c>
      <c r="I173">
        <f>'Hypothekenzinssätze-Kreditvolum'!I173</f>
        <v>3.73</v>
      </c>
      <c r="J173">
        <f>'Hypothekenzinssätze-Kreditvolum'!J173</f>
        <v>1935</v>
      </c>
      <c r="K173">
        <f>'Hypothekenzinssätze-Kreditvolum'!K173</f>
        <v>3.47</v>
      </c>
      <c r="L173">
        <f>'Hypothekenzinssätze-Kreditvolum'!L173</f>
        <v>2432</v>
      </c>
      <c r="M173">
        <f>'Hypothekenzinssätze-Kreditvolum'!M173</f>
        <v>9</v>
      </c>
      <c r="P173" t="s">
        <v>486</v>
      </c>
      <c r="Q173">
        <f t="shared" si="5"/>
        <v>0.42999999999999972</v>
      </c>
      <c r="R173">
        <f t="shared" si="4"/>
        <v>2.8</v>
      </c>
      <c r="S173">
        <f t="shared" si="3"/>
        <v>0.95000000000000018</v>
      </c>
    </row>
    <row r="174" spans="1:19">
      <c r="A174">
        <f>'Hypothekenzinssätze-Kreditvolum'!A174</f>
        <v>2024</v>
      </c>
      <c r="B174" t="s">
        <v>485</v>
      </c>
      <c r="C174">
        <f>'Hypothekenzinssätze-Kreditvolum'!C174</f>
        <v>3.69</v>
      </c>
      <c r="D174">
        <f>'Hypothekenzinssätze-Kreditvolum'!D174</f>
        <v>7051</v>
      </c>
      <c r="E174">
        <f>'Hypothekenzinssätze-Kreditvolum'!E174</f>
        <v>5.34</v>
      </c>
      <c r="F174">
        <f>'Hypothekenzinssätze-Kreditvolum'!F174</f>
        <v>706</v>
      </c>
      <c r="G174">
        <f>'Hypothekenzinssätze-Kreditvolum'!G174</f>
        <v>3.96</v>
      </c>
      <c r="H174">
        <f>'Hypothekenzinssätze-Kreditvolum'!H174</f>
        <v>746</v>
      </c>
      <c r="I174">
        <f>'Hypothekenzinssätze-Kreditvolum'!I174</f>
        <v>3.44</v>
      </c>
      <c r="J174">
        <f>'Hypothekenzinssätze-Kreditvolum'!J174</f>
        <v>2461</v>
      </c>
      <c r="K174">
        <f>'Hypothekenzinssätze-Kreditvolum'!K174</f>
        <v>3.45</v>
      </c>
      <c r="L174">
        <f>'Hypothekenzinssätze-Kreditvolum'!L174</f>
        <v>3138</v>
      </c>
      <c r="M174">
        <f>'Hypothekenzinssätze-Kreditvolum'!M174</f>
        <v>8</v>
      </c>
      <c r="O174">
        <v>2024</v>
      </c>
      <c r="P174" t="s">
        <v>485</v>
      </c>
      <c r="Q174">
        <f t="shared" si="5"/>
        <v>0.18000000000000016</v>
      </c>
      <c r="R174">
        <f t="shared" si="4"/>
        <v>2.46</v>
      </c>
      <c r="S174">
        <f t="shared" si="3"/>
        <v>0.64999999999999991</v>
      </c>
    </row>
    <row r="175" spans="1:19">
      <c r="B175" t="s">
        <v>484</v>
      </c>
      <c r="C175">
        <f>'Hypothekenzinssätze-Kreditvolum'!C175</f>
        <v>3.7</v>
      </c>
      <c r="D175">
        <f>'Hypothekenzinssätze-Kreditvolum'!D175</f>
        <v>6827</v>
      </c>
      <c r="E175">
        <f>'Hypothekenzinssätze-Kreditvolum'!E175</f>
        <v>5.33</v>
      </c>
      <c r="F175">
        <f>'Hypothekenzinssätze-Kreditvolum'!F175</f>
        <v>717</v>
      </c>
      <c r="G175">
        <f>'Hypothekenzinssätze-Kreditvolum'!G175</f>
        <v>3.82</v>
      </c>
      <c r="H175">
        <f>'Hypothekenzinssätze-Kreditvolum'!H175</f>
        <v>764</v>
      </c>
      <c r="I175">
        <f>'Hypothekenzinssätze-Kreditvolum'!I175</f>
        <v>3.43</v>
      </c>
      <c r="J175">
        <f>'Hypothekenzinssätze-Kreditvolum'!J175</f>
        <v>2314</v>
      </c>
      <c r="K175">
        <f>'Hypothekenzinssätze-Kreditvolum'!K175</f>
        <v>3.5</v>
      </c>
      <c r="L175">
        <f>'Hypothekenzinssätze-Kreditvolum'!L175</f>
        <v>3032</v>
      </c>
      <c r="M175">
        <f>'Hypothekenzinssätze-Kreditvolum'!M175</f>
        <v>7</v>
      </c>
      <c r="P175" t="s">
        <v>484</v>
      </c>
      <c r="Q175">
        <f t="shared" si="5"/>
        <v>6.0000000000000053E-2</v>
      </c>
      <c r="R175">
        <f t="shared" si="4"/>
        <v>2.37</v>
      </c>
      <c r="S175">
        <f t="shared" si="3"/>
        <v>0.68000000000000016</v>
      </c>
    </row>
    <row r="176" spans="1:19">
      <c r="B176" t="s">
        <v>483</v>
      </c>
      <c r="C176">
        <f>'Hypothekenzinssätze-Kreditvolum'!C176</f>
        <v>3.66</v>
      </c>
      <c r="D176">
        <f>'Hypothekenzinssätze-Kreditvolum'!D176</f>
        <v>7324</v>
      </c>
      <c r="E176">
        <f>'Hypothekenzinssätze-Kreditvolum'!E176</f>
        <v>5</v>
      </c>
      <c r="F176">
        <f>'Hypothekenzinssätze-Kreditvolum'!F176</f>
        <v>737</v>
      </c>
      <c r="G176">
        <f>'Hypothekenzinssätze-Kreditvolum'!G176</f>
        <v>3.91</v>
      </c>
      <c r="H176">
        <f>'Hypothekenzinssätze-Kreditvolum'!H176</f>
        <v>762</v>
      </c>
      <c r="I176">
        <f>'Hypothekenzinssätze-Kreditvolum'!I176</f>
        <v>3.43</v>
      </c>
      <c r="J176">
        <f>'Hypothekenzinssätze-Kreditvolum'!J176</f>
        <v>2491</v>
      </c>
      <c r="K176">
        <f>'Hypothekenzinssätze-Kreditvolum'!K176</f>
        <v>3.49</v>
      </c>
      <c r="L176">
        <f>'Hypothekenzinssätze-Kreditvolum'!L176</f>
        <v>3334</v>
      </c>
      <c r="M176">
        <f>'Hypothekenzinssätze-Kreditvolum'!M176</f>
        <v>6</v>
      </c>
      <c r="P176" t="s">
        <v>483</v>
      </c>
      <c r="Q176">
        <f t="shared" si="5"/>
        <v>-8.0000000000000071E-2</v>
      </c>
      <c r="R176">
        <f t="shared" si="4"/>
        <v>2.4800000000000004</v>
      </c>
      <c r="S176">
        <f t="shared" si="3"/>
        <v>0.79</v>
      </c>
    </row>
    <row r="177" spans="1:19">
      <c r="B177" t="s">
        <v>482</v>
      </c>
      <c r="C177">
        <f>'Hypothekenzinssätze-Kreditvolum'!C177</f>
        <v>3.74</v>
      </c>
      <c r="D177">
        <f>'Hypothekenzinssätze-Kreditvolum'!D177</f>
        <v>7898</v>
      </c>
      <c r="E177">
        <f>'Hypothekenzinssätze-Kreditvolum'!E177</f>
        <v>5.48</v>
      </c>
      <c r="F177">
        <f>'Hypothekenzinssätze-Kreditvolum'!F177</f>
        <v>783</v>
      </c>
      <c r="G177">
        <f>'Hypothekenzinssätze-Kreditvolum'!G177</f>
        <v>3.88</v>
      </c>
      <c r="H177">
        <f>'Hypothekenzinssätze-Kreditvolum'!H177</f>
        <v>853</v>
      </c>
      <c r="I177">
        <f>'Hypothekenzinssätze-Kreditvolum'!I177</f>
        <v>3.48</v>
      </c>
      <c r="J177">
        <f>'Hypothekenzinssätze-Kreditvolum'!J177</f>
        <v>2770</v>
      </c>
      <c r="K177">
        <f>'Hypothekenzinssätze-Kreditvolum'!K177</f>
        <v>3.53</v>
      </c>
      <c r="L177">
        <f>'Hypothekenzinssätze-Kreditvolum'!L177</f>
        <v>3492</v>
      </c>
      <c r="M177">
        <f>'Hypothekenzinssätze-Kreditvolum'!M177</f>
        <v>5</v>
      </c>
      <c r="P177" t="s">
        <v>482</v>
      </c>
      <c r="Q177">
        <f t="shared" si="5"/>
        <v>-4.9999999999999822E-2</v>
      </c>
      <c r="R177">
        <f t="shared" si="4"/>
        <v>2.48</v>
      </c>
      <c r="S177">
        <f t="shared" si="3"/>
        <v>0.85000000000000009</v>
      </c>
    </row>
    <row r="178" spans="1:19">
      <c r="B178" t="s">
        <v>83</v>
      </c>
      <c r="C178">
        <f>'Hypothekenzinssätze-Kreditvolum'!C178</f>
        <v>3.77</v>
      </c>
      <c r="D178">
        <f>'Hypothekenzinssätze-Kreditvolum'!D178</f>
        <v>6873</v>
      </c>
      <c r="E178">
        <f>'Hypothekenzinssätze-Kreditvolum'!E178</f>
        <v>5.35</v>
      </c>
      <c r="F178">
        <f>'Hypothekenzinssätze-Kreditvolum'!F178</f>
        <v>740</v>
      </c>
      <c r="G178">
        <f>'Hypothekenzinssätze-Kreditvolum'!G178</f>
        <v>3.97</v>
      </c>
      <c r="H178">
        <f>'Hypothekenzinssätze-Kreditvolum'!H178</f>
        <v>677</v>
      </c>
      <c r="I178">
        <f>'Hypothekenzinssätze-Kreditvolum'!I178</f>
        <v>3.48</v>
      </c>
      <c r="J178">
        <f>'Hypothekenzinssätze-Kreditvolum'!J178</f>
        <v>2483</v>
      </c>
      <c r="K178">
        <f>'Hypothekenzinssätze-Kreditvolum'!K178</f>
        <v>3.57</v>
      </c>
      <c r="L178">
        <f>'Hypothekenzinssätze-Kreditvolum'!L178</f>
        <v>2973</v>
      </c>
      <c r="M178">
        <f>'Hypothekenzinssätze-Kreditvolum'!M178</f>
        <v>4</v>
      </c>
      <c r="P178" t="s">
        <v>83</v>
      </c>
      <c r="Q178">
        <f t="shared" si="5"/>
        <v>-4.9999999999999822E-2</v>
      </c>
      <c r="R178">
        <f t="shared" si="4"/>
        <v>2.67</v>
      </c>
      <c r="S178">
        <f t="shared" si="3"/>
        <v>0.93000000000000016</v>
      </c>
    </row>
    <row r="179" spans="1:19">
      <c r="B179" t="s">
        <v>481</v>
      </c>
      <c r="C179">
        <f>'Hypothekenzinssätze-Kreditvolum'!C179</f>
        <v>3.78</v>
      </c>
      <c r="D179">
        <f>'Hypothekenzinssätze-Kreditvolum'!D179</f>
        <v>7745</v>
      </c>
      <c r="E179">
        <f>'Hypothekenzinssätze-Kreditvolum'!E179</f>
        <v>5.43</v>
      </c>
      <c r="F179">
        <f>'Hypothekenzinssätze-Kreditvolum'!F179</f>
        <v>844</v>
      </c>
      <c r="G179">
        <f>'Hypothekenzinssätze-Kreditvolum'!G179</f>
        <v>4.03</v>
      </c>
      <c r="H179">
        <f>'Hypothekenzinssätze-Kreditvolum'!H179</f>
        <v>682</v>
      </c>
      <c r="I179">
        <f>'Hypothekenzinssätze-Kreditvolum'!I179</f>
        <v>3.54</v>
      </c>
      <c r="J179">
        <f>'Hypothekenzinssätze-Kreditvolum'!J179</f>
        <v>2777</v>
      </c>
      <c r="K179">
        <f>'Hypothekenzinssätze-Kreditvolum'!K179</f>
        <v>3.52</v>
      </c>
      <c r="L179">
        <f>'Hypothekenzinssätze-Kreditvolum'!L179</f>
        <v>3442</v>
      </c>
      <c r="M179">
        <f>'Hypothekenzinssätze-Kreditvolum'!M179</f>
        <v>3</v>
      </c>
      <c r="P179" t="s">
        <v>481</v>
      </c>
      <c r="Q179">
        <f t="shared" ref="Q179:Q233" si="6">C179-C167</f>
        <v>-7.0000000000000284E-2</v>
      </c>
      <c r="R179">
        <f t="shared" ref="R179:R233" si="7">G179-G119</f>
        <v>2.75</v>
      </c>
      <c r="S179">
        <f t="shared" ref="S179:S233" si="8">I179-I59</f>
        <v>1.06</v>
      </c>
    </row>
    <row r="180" spans="1:19">
      <c r="B180" t="s">
        <v>480</v>
      </c>
      <c r="C180">
        <f>'Hypothekenzinssätze-Kreditvolum'!C180</f>
        <v>3.77</v>
      </c>
      <c r="D180">
        <f>'Hypothekenzinssätze-Kreditvolum'!D180</f>
        <v>8861</v>
      </c>
      <c r="E180">
        <f>'Hypothekenzinssätze-Kreditvolum'!E180</f>
        <v>5.27</v>
      </c>
      <c r="F180">
        <f>'Hypothekenzinssätze-Kreditvolum'!F180</f>
        <v>877</v>
      </c>
      <c r="G180">
        <f>'Hypothekenzinssätze-Kreditvolum'!G180</f>
        <v>3.97</v>
      </c>
      <c r="H180">
        <f>'Hypothekenzinssätze-Kreditvolum'!H180</f>
        <v>808</v>
      </c>
      <c r="I180">
        <f>'Hypothekenzinssätze-Kreditvolum'!I180</f>
        <v>3.55</v>
      </c>
      <c r="J180">
        <f>'Hypothekenzinssätze-Kreditvolum'!J180</f>
        <v>3290</v>
      </c>
      <c r="K180">
        <f>'Hypothekenzinssätze-Kreditvolum'!K180</f>
        <v>3.59</v>
      </c>
      <c r="L180">
        <f>'Hypothekenzinssätze-Kreditvolum'!L180</f>
        <v>3886</v>
      </c>
      <c r="M180">
        <f>'Hypothekenzinssätze-Kreditvolum'!M180</f>
        <v>2</v>
      </c>
      <c r="P180" t="s">
        <v>480</v>
      </c>
      <c r="Q180">
        <f t="shared" si="6"/>
        <v>-0.10999999999999988</v>
      </c>
      <c r="R180">
        <f t="shared" si="7"/>
        <v>2.7300000000000004</v>
      </c>
      <c r="S180">
        <f t="shared" si="8"/>
        <v>1.1599999999999997</v>
      </c>
    </row>
    <row r="181" spans="1:19">
      <c r="B181" t="s">
        <v>479</v>
      </c>
      <c r="C181">
        <f>'Hypothekenzinssätze-Kreditvolum'!C181</f>
        <v>3.69</v>
      </c>
      <c r="D181">
        <f>'Hypothekenzinssätze-Kreditvolum'!D181</f>
        <v>7548</v>
      </c>
      <c r="E181">
        <f>'Hypothekenzinssätze-Kreditvolum'!E181</f>
        <v>5.29</v>
      </c>
      <c r="F181">
        <f>'Hypothekenzinssätze-Kreditvolum'!F181</f>
        <v>745</v>
      </c>
      <c r="G181">
        <f>'Hypothekenzinssätze-Kreditvolum'!G181</f>
        <v>3.85</v>
      </c>
      <c r="H181">
        <f>'Hypothekenzinssätze-Kreditvolum'!H181</f>
        <v>710</v>
      </c>
      <c r="I181">
        <f>'Hypothekenzinssätze-Kreditvolum'!I181</f>
        <v>3.51</v>
      </c>
      <c r="J181">
        <f>'Hypothekenzinssätze-Kreditvolum'!J181</f>
        <v>2614</v>
      </c>
      <c r="K181">
        <f>'Hypothekenzinssätze-Kreditvolum'!K181</f>
        <v>3.45</v>
      </c>
      <c r="L181">
        <f>'Hypothekenzinssätze-Kreditvolum'!L181</f>
        <v>3479</v>
      </c>
      <c r="M181">
        <f>'Hypothekenzinssätze-Kreditvolum'!M181</f>
        <v>1</v>
      </c>
      <c r="P181" t="s">
        <v>479</v>
      </c>
      <c r="Q181">
        <f t="shared" si="6"/>
        <v>-0.27</v>
      </c>
      <c r="R181">
        <f t="shared" si="7"/>
        <v>2.66</v>
      </c>
      <c r="S181">
        <f t="shared" si="8"/>
        <v>1.21</v>
      </c>
    </row>
    <row r="182" spans="1:19">
      <c r="B182" s="281" t="s">
        <v>478</v>
      </c>
      <c r="C182">
        <f>'Hypothekenzinssätze-Kreditvolum'!C182</f>
        <v>3.57</v>
      </c>
      <c r="D182">
        <f>'Hypothekenzinssätze-Kreditvolum'!D182</f>
        <v>7608</v>
      </c>
      <c r="E182">
        <f>'Hypothekenzinssätze-Kreditvolum'!E182</f>
        <v>5.0999999999999996</v>
      </c>
      <c r="F182">
        <f>'Hypothekenzinssätze-Kreditvolum'!F182</f>
        <v>746</v>
      </c>
      <c r="G182">
        <f>'Hypothekenzinssätze-Kreditvolum'!G182</f>
        <v>3.7</v>
      </c>
      <c r="H182">
        <f>'Hypothekenzinssätze-Kreditvolum'!H182</f>
        <v>687</v>
      </c>
      <c r="I182">
        <f>'Hypothekenzinssätze-Kreditvolum'!I182</f>
        <v>3.38</v>
      </c>
      <c r="J182">
        <f>'Hypothekenzinssätze-Kreditvolum'!J182</f>
        <v>2689</v>
      </c>
      <c r="K182">
        <f>'Hypothekenzinssätze-Kreditvolum'!K182</f>
        <v>3.37</v>
      </c>
      <c r="L182">
        <f>'Hypothekenzinssätze-Kreditvolum'!L182</f>
        <v>3486</v>
      </c>
      <c r="P182" s="281" t="s">
        <v>478</v>
      </c>
      <c r="Q182">
        <f t="shared" si="6"/>
        <v>-0.36000000000000032</v>
      </c>
      <c r="R182">
        <f t="shared" si="7"/>
        <v>2.5100000000000002</v>
      </c>
      <c r="S182">
        <f t="shared" si="8"/>
        <v>1.1999999999999997</v>
      </c>
    </row>
    <row r="183" spans="1:19">
      <c r="B183" s="281" t="s">
        <v>477</v>
      </c>
      <c r="C183">
        <f>'Hypothekenzinssätze-Kreditvolum'!C183</f>
        <v>3.5</v>
      </c>
      <c r="D183">
        <f>'Hypothekenzinssätze-Kreditvolum'!D183</f>
        <v>8012</v>
      </c>
      <c r="E183">
        <f>'Hypothekenzinssätze-Kreditvolum'!E183</f>
        <v>4.79</v>
      </c>
      <c r="F183">
        <f>'Hypothekenzinssätze-Kreditvolum'!F183</f>
        <v>843</v>
      </c>
      <c r="G183">
        <f>'Hypothekenzinssätze-Kreditvolum'!G183</f>
        <v>3.56</v>
      </c>
      <c r="H183">
        <f>'Hypothekenzinssätze-Kreditvolum'!H183</f>
        <v>787</v>
      </c>
      <c r="I183">
        <f>'Hypothekenzinssätze-Kreditvolum'!I183</f>
        <v>3.32</v>
      </c>
      <c r="J183">
        <f>'Hypothekenzinssätze-Kreditvolum'!J183</f>
        <v>2635</v>
      </c>
      <c r="K183">
        <f>'Hypothekenzinssätze-Kreditvolum'!K183</f>
        <v>3.32</v>
      </c>
      <c r="L183">
        <f>'Hypothekenzinssätze-Kreditvolum'!L183</f>
        <v>3747</v>
      </c>
      <c r="P183" s="281" t="s">
        <v>477</v>
      </c>
      <c r="Q183">
        <f t="shared" si="6"/>
        <v>-0.50999999999999979</v>
      </c>
      <c r="R183">
        <f t="shared" si="7"/>
        <v>2.4699999999999998</v>
      </c>
      <c r="S183">
        <f t="shared" si="8"/>
        <v>1.21</v>
      </c>
    </row>
    <row r="184" spans="1:19">
      <c r="B184" s="281" t="s">
        <v>476</v>
      </c>
      <c r="C184">
        <f>'Hypothekenzinssätze-Kreditvolum'!C184</f>
        <v>3.41</v>
      </c>
      <c r="D184">
        <f>'Hypothekenzinssätze-Kreditvolum'!D184</f>
        <v>7880</v>
      </c>
      <c r="E184">
        <f>'Hypothekenzinssätze-Kreditvolum'!E184</f>
        <v>4.8899999999999997</v>
      </c>
      <c r="F184">
        <f>'Hypothekenzinssätze-Kreditvolum'!F184</f>
        <v>770</v>
      </c>
      <c r="G184">
        <f>'Hypothekenzinssätze-Kreditvolum'!G184</f>
        <v>3.48</v>
      </c>
      <c r="H184">
        <f>'Hypothekenzinssätze-Kreditvolum'!H184</f>
        <v>791</v>
      </c>
      <c r="I184">
        <f>'Hypothekenzinssätze-Kreditvolum'!I184</f>
        <v>3.29</v>
      </c>
      <c r="J184">
        <f>'Hypothekenzinssätze-Kreditvolum'!J184</f>
        <v>2224</v>
      </c>
      <c r="K184">
        <f>'Hypothekenzinssätze-Kreditvolum'!K184</f>
        <v>3.18</v>
      </c>
      <c r="L184">
        <f>'Hypothekenzinssätze-Kreditvolum'!L184</f>
        <v>4095</v>
      </c>
      <c r="P184" s="281" t="s">
        <v>476</v>
      </c>
      <c r="Q184">
        <f t="shared" si="6"/>
        <v>-0.60999999999999943</v>
      </c>
      <c r="R184">
        <f t="shared" si="7"/>
        <v>2.3899999999999997</v>
      </c>
      <c r="S184">
        <f t="shared" si="8"/>
        <v>1.27</v>
      </c>
    </row>
    <row r="185" spans="1:19">
      <c r="B185" s="17" t="s">
        <v>486</v>
      </c>
      <c r="C185" s="17">
        <f>C$184</f>
        <v>3.41</v>
      </c>
      <c r="D185" s="17">
        <f t="shared" ref="D185:L185" si="9">D$184</f>
        <v>7880</v>
      </c>
      <c r="E185" s="17">
        <f t="shared" si="9"/>
        <v>4.8899999999999997</v>
      </c>
      <c r="F185" s="17">
        <f t="shared" si="9"/>
        <v>770</v>
      </c>
      <c r="G185" s="17">
        <f t="shared" si="9"/>
        <v>3.48</v>
      </c>
      <c r="H185" s="17">
        <f t="shared" si="9"/>
        <v>791</v>
      </c>
      <c r="I185" s="17">
        <f t="shared" si="9"/>
        <v>3.29</v>
      </c>
      <c r="J185" s="17">
        <f t="shared" si="9"/>
        <v>2224</v>
      </c>
      <c r="K185" s="17">
        <f t="shared" si="9"/>
        <v>3.18</v>
      </c>
      <c r="L185" s="17">
        <f t="shared" si="9"/>
        <v>4095</v>
      </c>
      <c r="P185" s="17" t="s">
        <v>486</v>
      </c>
      <c r="Q185">
        <f t="shared" si="6"/>
        <v>-0.44999999999999973</v>
      </c>
      <c r="R185">
        <f t="shared" si="7"/>
        <v>2.33</v>
      </c>
      <c r="S185">
        <f t="shared" si="8"/>
        <v>1.2800000000000002</v>
      </c>
    </row>
    <row r="186" spans="1:19">
      <c r="A186">
        <v>2025</v>
      </c>
      <c r="B186" s="17" t="s">
        <v>485</v>
      </c>
      <c r="C186" s="17">
        <f t="shared" ref="C183:L211" si="10">C$178</f>
        <v>3.77</v>
      </c>
      <c r="D186" s="17">
        <f t="shared" si="10"/>
        <v>6873</v>
      </c>
      <c r="E186" s="17">
        <f t="shared" ref="E183:L194" si="11">E$178</f>
        <v>5.35</v>
      </c>
      <c r="F186" s="17">
        <f t="shared" si="11"/>
        <v>740</v>
      </c>
      <c r="G186" s="17">
        <f t="shared" si="11"/>
        <v>3.97</v>
      </c>
      <c r="H186" s="17">
        <f t="shared" si="11"/>
        <v>677</v>
      </c>
      <c r="I186" s="17">
        <f t="shared" si="11"/>
        <v>3.48</v>
      </c>
      <c r="J186" s="17">
        <f t="shared" si="11"/>
        <v>2483</v>
      </c>
      <c r="K186" s="17">
        <f t="shared" si="11"/>
        <v>3.57</v>
      </c>
      <c r="L186" s="17">
        <f t="shared" si="11"/>
        <v>2973</v>
      </c>
      <c r="O186">
        <v>2025</v>
      </c>
      <c r="P186" s="17" t="s">
        <v>485</v>
      </c>
      <c r="Q186">
        <f>C186-C174</f>
        <v>8.0000000000000071E-2</v>
      </c>
      <c r="R186">
        <f t="shared" si="7"/>
        <v>2.83</v>
      </c>
      <c r="S186">
        <f t="shared" si="8"/>
        <v>1.55</v>
      </c>
    </row>
    <row r="187" spans="1:19">
      <c r="B187" s="17" t="s">
        <v>484</v>
      </c>
      <c r="C187" s="17">
        <f t="shared" si="10"/>
        <v>3.77</v>
      </c>
      <c r="D187" s="17">
        <f t="shared" si="10"/>
        <v>6873</v>
      </c>
      <c r="E187" s="17">
        <f t="shared" si="11"/>
        <v>5.35</v>
      </c>
      <c r="F187" s="17">
        <f t="shared" si="11"/>
        <v>740</v>
      </c>
      <c r="G187" s="17">
        <f t="shared" si="11"/>
        <v>3.97</v>
      </c>
      <c r="H187" s="17">
        <f t="shared" si="11"/>
        <v>677</v>
      </c>
      <c r="I187" s="17">
        <f t="shared" si="11"/>
        <v>3.48</v>
      </c>
      <c r="J187" s="17">
        <f t="shared" si="11"/>
        <v>2483</v>
      </c>
      <c r="K187" s="17">
        <f t="shared" si="11"/>
        <v>3.57</v>
      </c>
      <c r="L187" s="17">
        <f t="shared" si="11"/>
        <v>2973</v>
      </c>
      <c r="P187" s="17" t="s">
        <v>484</v>
      </c>
      <c r="Q187">
        <f t="shared" si="6"/>
        <v>6.999999999999984E-2</v>
      </c>
      <c r="R187">
        <f t="shared" si="7"/>
        <v>2.83</v>
      </c>
      <c r="S187">
        <f t="shared" si="8"/>
        <v>1.71</v>
      </c>
    </row>
    <row r="188" spans="1:19">
      <c r="B188" s="17" t="s">
        <v>483</v>
      </c>
      <c r="C188" s="17">
        <f t="shared" si="10"/>
        <v>3.77</v>
      </c>
      <c r="D188" s="17">
        <f t="shared" si="10"/>
        <v>6873</v>
      </c>
      <c r="E188" s="17">
        <f t="shared" si="11"/>
        <v>5.35</v>
      </c>
      <c r="F188" s="17">
        <f t="shared" si="11"/>
        <v>740</v>
      </c>
      <c r="G188" s="17">
        <f t="shared" si="11"/>
        <v>3.97</v>
      </c>
      <c r="H188" s="17">
        <f t="shared" si="11"/>
        <v>677</v>
      </c>
      <c r="I188" s="17">
        <f t="shared" si="11"/>
        <v>3.48</v>
      </c>
      <c r="J188" s="17">
        <f t="shared" si="11"/>
        <v>2483</v>
      </c>
      <c r="K188" s="17">
        <f t="shared" si="11"/>
        <v>3.57</v>
      </c>
      <c r="L188" s="17">
        <f t="shared" si="11"/>
        <v>2973</v>
      </c>
      <c r="P188" s="17" t="s">
        <v>483</v>
      </c>
      <c r="Q188">
        <f t="shared" si="6"/>
        <v>0.10999999999999988</v>
      </c>
      <c r="R188">
        <f t="shared" si="7"/>
        <v>2.8200000000000003</v>
      </c>
      <c r="S188">
        <f t="shared" si="8"/>
        <v>1.79</v>
      </c>
    </row>
    <row r="189" spans="1:19">
      <c r="B189" s="17" t="s">
        <v>482</v>
      </c>
      <c r="C189" s="17">
        <f t="shared" si="10"/>
        <v>3.77</v>
      </c>
      <c r="D189" s="17">
        <f t="shared" si="10"/>
        <v>6873</v>
      </c>
      <c r="E189" s="17">
        <f t="shared" si="11"/>
        <v>5.35</v>
      </c>
      <c r="F189" s="17">
        <f t="shared" si="11"/>
        <v>740</v>
      </c>
      <c r="G189" s="17">
        <f t="shared" si="11"/>
        <v>3.97</v>
      </c>
      <c r="H189" s="17">
        <f t="shared" si="11"/>
        <v>677</v>
      </c>
      <c r="I189" s="17">
        <f t="shared" si="11"/>
        <v>3.48</v>
      </c>
      <c r="J189" s="17">
        <f t="shared" si="11"/>
        <v>2483</v>
      </c>
      <c r="K189" s="17">
        <f t="shared" si="11"/>
        <v>3.57</v>
      </c>
      <c r="L189" s="17">
        <f t="shared" si="11"/>
        <v>2973</v>
      </c>
      <c r="P189" s="17" t="s">
        <v>482</v>
      </c>
      <c r="Q189">
        <f t="shared" si="6"/>
        <v>2.9999999999999805E-2</v>
      </c>
      <c r="R189">
        <f t="shared" si="7"/>
        <v>2.7600000000000002</v>
      </c>
      <c r="S189">
        <f t="shared" si="8"/>
        <v>1.85</v>
      </c>
    </row>
    <row r="190" spans="1:19">
      <c r="B190" s="17" t="s">
        <v>83</v>
      </c>
      <c r="C190" s="17">
        <f t="shared" si="10"/>
        <v>3.77</v>
      </c>
      <c r="D190" s="17">
        <f t="shared" si="10"/>
        <v>6873</v>
      </c>
      <c r="E190" s="17">
        <f t="shared" si="11"/>
        <v>5.35</v>
      </c>
      <c r="F190" s="17">
        <f t="shared" si="11"/>
        <v>740</v>
      </c>
      <c r="G190" s="17">
        <f t="shared" si="11"/>
        <v>3.97</v>
      </c>
      <c r="H190" s="17">
        <f t="shared" si="11"/>
        <v>677</v>
      </c>
      <c r="I190" s="17">
        <f t="shared" si="11"/>
        <v>3.48</v>
      </c>
      <c r="J190" s="17">
        <f t="shared" si="11"/>
        <v>2483</v>
      </c>
      <c r="K190" s="17">
        <f t="shared" si="11"/>
        <v>3.57</v>
      </c>
      <c r="L190" s="17">
        <f t="shared" si="11"/>
        <v>2973</v>
      </c>
      <c r="P190" s="17" t="s">
        <v>83</v>
      </c>
      <c r="Q190">
        <f t="shared" si="6"/>
        <v>0</v>
      </c>
      <c r="R190">
        <f t="shared" si="7"/>
        <v>2.66</v>
      </c>
      <c r="S190">
        <f t="shared" si="8"/>
        <v>1.94</v>
      </c>
    </row>
    <row r="191" spans="1:19">
      <c r="B191" s="17" t="s">
        <v>481</v>
      </c>
      <c r="C191" s="17">
        <f t="shared" si="10"/>
        <v>3.77</v>
      </c>
      <c r="D191" s="17">
        <f t="shared" si="10"/>
        <v>6873</v>
      </c>
      <c r="E191" s="17">
        <f t="shared" si="11"/>
        <v>5.35</v>
      </c>
      <c r="F191" s="17">
        <f t="shared" si="11"/>
        <v>740</v>
      </c>
      <c r="G191" s="17">
        <f t="shared" si="11"/>
        <v>3.97</v>
      </c>
      <c r="H191" s="17">
        <f t="shared" si="11"/>
        <v>677</v>
      </c>
      <c r="I191" s="17">
        <f t="shared" si="11"/>
        <v>3.48</v>
      </c>
      <c r="J191" s="17">
        <f t="shared" si="11"/>
        <v>2483</v>
      </c>
      <c r="K191" s="17">
        <f t="shared" si="11"/>
        <v>3.57</v>
      </c>
      <c r="L191" s="17">
        <f t="shared" si="11"/>
        <v>2973</v>
      </c>
      <c r="P191" s="17" t="s">
        <v>481</v>
      </c>
      <c r="Q191">
        <f t="shared" si="6"/>
        <v>-9.9999999999997868E-3</v>
      </c>
      <c r="R191">
        <f t="shared" si="7"/>
        <v>2.5600000000000005</v>
      </c>
      <c r="S191">
        <f t="shared" si="8"/>
        <v>1.83</v>
      </c>
    </row>
    <row r="192" spans="1:19">
      <c r="B192" s="17" t="s">
        <v>480</v>
      </c>
      <c r="C192" s="17">
        <f t="shared" si="10"/>
        <v>3.77</v>
      </c>
      <c r="D192" s="17">
        <f t="shared" si="10"/>
        <v>6873</v>
      </c>
      <c r="E192" s="17">
        <f t="shared" si="11"/>
        <v>5.35</v>
      </c>
      <c r="F192" s="17">
        <f t="shared" si="11"/>
        <v>740</v>
      </c>
      <c r="G192" s="17">
        <f t="shared" si="11"/>
        <v>3.97</v>
      </c>
      <c r="H192" s="17">
        <f t="shared" si="11"/>
        <v>677</v>
      </c>
      <c r="I192" s="17">
        <f t="shared" si="11"/>
        <v>3.48</v>
      </c>
      <c r="J192" s="17">
        <f t="shared" si="11"/>
        <v>2483</v>
      </c>
      <c r="K192" s="17">
        <f t="shared" si="11"/>
        <v>3.57</v>
      </c>
      <c r="L192" s="17">
        <f t="shared" si="11"/>
        <v>2973</v>
      </c>
      <c r="P192" s="17" t="s">
        <v>480</v>
      </c>
      <c r="Q192">
        <f t="shared" si="6"/>
        <v>0</v>
      </c>
      <c r="R192">
        <f t="shared" si="7"/>
        <v>2.74</v>
      </c>
      <c r="S192">
        <f t="shared" si="8"/>
        <v>1.68</v>
      </c>
    </row>
    <row r="193" spans="1:19">
      <c r="B193" s="17" t="s">
        <v>479</v>
      </c>
      <c r="C193" s="17">
        <f t="shared" si="10"/>
        <v>3.77</v>
      </c>
      <c r="D193" s="17">
        <f t="shared" si="10"/>
        <v>6873</v>
      </c>
      <c r="E193" s="17">
        <f t="shared" si="11"/>
        <v>5.35</v>
      </c>
      <c r="F193" s="17">
        <f t="shared" si="11"/>
        <v>740</v>
      </c>
      <c r="G193" s="17">
        <f t="shared" si="11"/>
        <v>3.97</v>
      </c>
      <c r="H193" s="17">
        <f t="shared" si="11"/>
        <v>677</v>
      </c>
      <c r="I193" s="17">
        <f t="shared" si="11"/>
        <v>3.48</v>
      </c>
      <c r="J193" s="17">
        <f t="shared" si="11"/>
        <v>2483</v>
      </c>
      <c r="K193" s="17">
        <f t="shared" si="11"/>
        <v>3.57</v>
      </c>
      <c r="L193" s="17">
        <f t="shared" si="11"/>
        <v>2973</v>
      </c>
      <c r="P193" s="17" t="s">
        <v>479</v>
      </c>
      <c r="Q193">
        <f t="shared" si="6"/>
        <v>8.0000000000000071E-2</v>
      </c>
      <c r="R193">
        <f t="shared" si="7"/>
        <v>2.8000000000000003</v>
      </c>
      <c r="S193">
        <f t="shared" si="8"/>
        <v>1.6199999999999999</v>
      </c>
    </row>
    <row r="194" spans="1:19">
      <c r="B194" s="17" t="s">
        <v>478</v>
      </c>
      <c r="C194" s="17">
        <f t="shared" si="10"/>
        <v>3.77</v>
      </c>
      <c r="D194" s="17">
        <f t="shared" si="10"/>
        <v>6873</v>
      </c>
      <c r="E194" s="17">
        <f t="shared" si="11"/>
        <v>5.35</v>
      </c>
      <c r="F194" s="17">
        <f t="shared" si="11"/>
        <v>740</v>
      </c>
      <c r="G194" s="17">
        <f t="shared" si="11"/>
        <v>3.97</v>
      </c>
      <c r="H194" s="17">
        <f t="shared" si="11"/>
        <v>677</v>
      </c>
      <c r="I194" s="17">
        <f t="shared" si="11"/>
        <v>3.48</v>
      </c>
      <c r="J194" s="17">
        <f t="shared" si="11"/>
        <v>2483</v>
      </c>
      <c r="K194" s="17">
        <f t="shared" si="11"/>
        <v>3.57</v>
      </c>
      <c r="L194" s="17">
        <f t="shared" si="11"/>
        <v>2973</v>
      </c>
      <c r="P194" s="17" t="s">
        <v>478</v>
      </c>
      <c r="Q194">
        <f t="shared" si="6"/>
        <v>0.20000000000000018</v>
      </c>
      <c r="R194">
        <f t="shared" si="7"/>
        <v>2.83</v>
      </c>
      <c r="S194">
        <f t="shared" si="8"/>
        <v>1.6099999999999999</v>
      </c>
    </row>
    <row r="195" spans="1:19">
      <c r="B195" s="17" t="s">
        <v>477</v>
      </c>
      <c r="C195" s="17">
        <f t="shared" si="10"/>
        <v>3.77</v>
      </c>
      <c r="D195" s="17">
        <f t="shared" si="10"/>
        <v>6873</v>
      </c>
      <c r="E195" s="17">
        <f t="shared" si="10"/>
        <v>5.35</v>
      </c>
      <c r="F195" s="17">
        <f t="shared" si="10"/>
        <v>740</v>
      </c>
      <c r="G195" s="17">
        <f t="shared" si="10"/>
        <v>3.97</v>
      </c>
      <c r="H195" s="17">
        <f t="shared" si="10"/>
        <v>677</v>
      </c>
      <c r="I195" s="17">
        <f t="shared" si="10"/>
        <v>3.48</v>
      </c>
      <c r="J195" s="17">
        <f t="shared" si="10"/>
        <v>2483</v>
      </c>
      <c r="K195" s="17">
        <f t="shared" si="10"/>
        <v>3.57</v>
      </c>
      <c r="L195" s="17">
        <f t="shared" si="10"/>
        <v>2973</v>
      </c>
      <c r="P195" s="17" t="s">
        <v>477</v>
      </c>
      <c r="Q195">
        <f t="shared" si="6"/>
        <v>0.27</v>
      </c>
      <c r="R195">
        <f t="shared" si="7"/>
        <v>2.85</v>
      </c>
      <c r="S195">
        <f t="shared" si="8"/>
        <v>1.6199999999999999</v>
      </c>
    </row>
    <row r="196" spans="1:19">
      <c r="B196" s="17" t="s">
        <v>476</v>
      </c>
      <c r="C196" s="17">
        <f t="shared" si="10"/>
        <v>3.77</v>
      </c>
      <c r="D196" s="17">
        <f t="shared" si="10"/>
        <v>6873</v>
      </c>
      <c r="E196" s="17">
        <f t="shared" si="10"/>
        <v>5.35</v>
      </c>
      <c r="F196" s="17">
        <f t="shared" si="10"/>
        <v>740</v>
      </c>
      <c r="G196" s="17">
        <f t="shared" si="10"/>
        <v>3.97</v>
      </c>
      <c r="H196" s="17">
        <f t="shared" si="10"/>
        <v>677</v>
      </c>
      <c r="I196" s="17">
        <f t="shared" si="10"/>
        <v>3.48</v>
      </c>
      <c r="J196" s="17">
        <f t="shared" si="10"/>
        <v>2483</v>
      </c>
      <c r="K196" s="17">
        <f t="shared" si="10"/>
        <v>3.57</v>
      </c>
      <c r="L196" s="17">
        <f t="shared" si="10"/>
        <v>2973</v>
      </c>
      <c r="P196" s="17" t="s">
        <v>476</v>
      </c>
      <c r="Q196">
        <f t="shared" si="6"/>
        <v>0.35999999999999988</v>
      </c>
      <c r="R196">
        <f t="shared" si="7"/>
        <v>2.87</v>
      </c>
      <c r="S196">
        <f t="shared" si="8"/>
        <v>1.65</v>
      </c>
    </row>
    <row r="197" spans="1:19">
      <c r="B197" s="17" t="s">
        <v>486</v>
      </c>
      <c r="C197" s="17">
        <f t="shared" si="10"/>
        <v>3.77</v>
      </c>
      <c r="D197" s="17">
        <f t="shared" si="10"/>
        <v>6873</v>
      </c>
      <c r="E197" s="17">
        <f t="shared" si="10"/>
        <v>5.35</v>
      </c>
      <c r="F197" s="17">
        <f t="shared" si="10"/>
        <v>740</v>
      </c>
      <c r="G197" s="17">
        <f t="shared" si="10"/>
        <v>3.97</v>
      </c>
      <c r="H197" s="17">
        <f t="shared" si="10"/>
        <v>677</v>
      </c>
      <c r="I197" s="17">
        <f t="shared" si="10"/>
        <v>3.48</v>
      </c>
      <c r="J197" s="17">
        <f t="shared" si="10"/>
        <v>2483</v>
      </c>
      <c r="K197" s="17">
        <f t="shared" si="10"/>
        <v>3.57</v>
      </c>
      <c r="L197" s="17">
        <f t="shared" si="10"/>
        <v>2973</v>
      </c>
      <c r="P197" s="17" t="s">
        <v>486</v>
      </c>
      <c r="Q197">
        <f t="shared" si="6"/>
        <v>0.35999999999999988</v>
      </c>
      <c r="R197">
        <f t="shared" si="7"/>
        <v>2.85</v>
      </c>
      <c r="S197">
        <f t="shared" si="8"/>
        <v>1.71</v>
      </c>
    </row>
    <row r="198" spans="1:19">
      <c r="A198">
        <v>2026</v>
      </c>
      <c r="B198" s="17" t="s">
        <v>485</v>
      </c>
      <c r="C198" s="17">
        <f t="shared" si="10"/>
        <v>3.77</v>
      </c>
      <c r="D198" s="17">
        <f t="shared" si="10"/>
        <v>6873</v>
      </c>
      <c r="E198" s="17">
        <f t="shared" si="10"/>
        <v>5.35</v>
      </c>
      <c r="F198" s="17">
        <f t="shared" si="10"/>
        <v>740</v>
      </c>
      <c r="G198" s="17">
        <f t="shared" si="10"/>
        <v>3.97</v>
      </c>
      <c r="H198" s="17">
        <f t="shared" si="10"/>
        <v>677</v>
      </c>
      <c r="I198" s="17">
        <f t="shared" si="10"/>
        <v>3.48</v>
      </c>
      <c r="J198" s="17">
        <f t="shared" si="10"/>
        <v>2483</v>
      </c>
      <c r="K198" s="17">
        <f t="shared" si="10"/>
        <v>3.57</v>
      </c>
      <c r="L198" s="17">
        <f t="shared" si="10"/>
        <v>2973</v>
      </c>
      <c r="O198">
        <v>2026</v>
      </c>
      <c r="P198" s="17" t="s">
        <v>485</v>
      </c>
      <c r="Q198">
        <f t="shared" si="6"/>
        <v>0</v>
      </c>
      <c r="R198">
        <f t="shared" si="7"/>
        <v>2.8600000000000003</v>
      </c>
      <c r="S198">
        <f t="shared" si="8"/>
        <v>1.68</v>
      </c>
    </row>
    <row r="199" spans="1:19">
      <c r="B199" s="17" t="s">
        <v>484</v>
      </c>
      <c r="C199" s="17">
        <f t="shared" si="10"/>
        <v>3.77</v>
      </c>
      <c r="D199" s="17">
        <f t="shared" si="10"/>
        <v>6873</v>
      </c>
      <c r="E199" s="17">
        <f t="shared" si="10"/>
        <v>5.35</v>
      </c>
      <c r="F199" s="17">
        <f t="shared" si="10"/>
        <v>740</v>
      </c>
      <c r="G199" s="17">
        <f t="shared" si="10"/>
        <v>3.97</v>
      </c>
      <c r="H199" s="17">
        <f t="shared" si="10"/>
        <v>677</v>
      </c>
      <c r="I199" s="17">
        <f t="shared" si="10"/>
        <v>3.48</v>
      </c>
      <c r="J199" s="17">
        <f t="shared" si="10"/>
        <v>2483</v>
      </c>
      <c r="K199" s="17">
        <f t="shared" si="10"/>
        <v>3.57</v>
      </c>
      <c r="L199" s="17">
        <f t="shared" si="10"/>
        <v>2973</v>
      </c>
      <c r="P199" s="17" t="s">
        <v>484</v>
      </c>
      <c r="Q199">
        <f t="shared" si="6"/>
        <v>0</v>
      </c>
      <c r="R199">
        <f t="shared" si="7"/>
        <v>2.89</v>
      </c>
      <c r="S199">
        <f t="shared" si="8"/>
        <v>1.75</v>
      </c>
    </row>
    <row r="200" spans="1:19">
      <c r="B200" s="17" t="s">
        <v>483</v>
      </c>
      <c r="C200" s="17">
        <f t="shared" si="10"/>
        <v>3.77</v>
      </c>
      <c r="D200" s="17">
        <f t="shared" si="10"/>
        <v>6873</v>
      </c>
      <c r="E200" s="17">
        <f t="shared" si="10"/>
        <v>5.35</v>
      </c>
      <c r="F200" s="17">
        <f t="shared" si="10"/>
        <v>740</v>
      </c>
      <c r="G200" s="17">
        <f t="shared" si="10"/>
        <v>3.97</v>
      </c>
      <c r="H200" s="17">
        <f t="shared" si="10"/>
        <v>677</v>
      </c>
      <c r="I200" s="17">
        <f t="shared" si="10"/>
        <v>3.48</v>
      </c>
      <c r="J200" s="17">
        <f t="shared" si="10"/>
        <v>2483</v>
      </c>
      <c r="K200" s="17">
        <f t="shared" si="10"/>
        <v>3.57</v>
      </c>
      <c r="L200" s="17">
        <f t="shared" si="10"/>
        <v>2973</v>
      </c>
      <c r="P200" s="17" t="s">
        <v>483</v>
      </c>
      <c r="Q200">
        <f t="shared" si="6"/>
        <v>0</v>
      </c>
      <c r="R200">
        <f t="shared" si="7"/>
        <v>2.89</v>
      </c>
      <c r="S200">
        <f t="shared" si="8"/>
        <v>1.85</v>
      </c>
    </row>
    <row r="201" spans="1:19">
      <c r="B201" s="17" t="s">
        <v>482</v>
      </c>
      <c r="C201" s="17">
        <f t="shared" si="10"/>
        <v>3.77</v>
      </c>
      <c r="D201" s="17">
        <f t="shared" si="10"/>
        <v>6873</v>
      </c>
      <c r="E201" s="17">
        <f t="shared" si="10"/>
        <v>5.35</v>
      </c>
      <c r="F201" s="17">
        <f t="shared" si="10"/>
        <v>740</v>
      </c>
      <c r="G201" s="17">
        <f t="shared" si="10"/>
        <v>3.97</v>
      </c>
      <c r="H201" s="17">
        <f t="shared" si="10"/>
        <v>677</v>
      </c>
      <c r="I201" s="17">
        <f t="shared" si="10"/>
        <v>3.48</v>
      </c>
      <c r="J201" s="17">
        <f t="shared" si="10"/>
        <v>2483</v>
      </c>
      <c r="K201" s="17">
        <f t="shared" si="10"/>
        <v>3.57</v>
      </c>
      <c r="L201" s="17">
        <f t="shared" si="10"/>
        <v>2973</v>
      </c>
      <c r="P201" s="17" t="s">
        <v>482</v>
      </c>
      <c r="Q201">
        <f t="shared" si="6"/>
        <v>0</v>
      </c>
      <c r="R201">
        <f t="shared" si="7"/>
        <v>2.87</v>
      </c>
      <c r="S201">
        <f t="shared" si="8"/>
        <v>1.8599999999999999</v>
      </c>
    </row>
    <row r="202" spans="1:19">
      <c r="B202" s="17" t="s">
        <v>83</v>
      </c>
      <c r="C202" s="17">
        <f t="shared" si="10"/>
        <v>3.77</v>
      </c>
      <c r="D202" s="17">
        <f t="shared" si="10"/>
        <v>6873</v>
      </c>
      <c r="E202" s="17">
        <f t="shared" si="10"/>
        <v>5.35</v>
      </c>
      <c r="F202" s="17">
        <f t="shared" si="10"/>
        <v>740</v>
      </c>
      <c r="G202" s="17">
        <f t="shared" si="10"/>
        <v>3.97</v>
      </c>
      <c r="H202" s="17">
        <f t="shared" si="10"/>
        <v>677</v>
      </c>
      <c r="I202" s="17">
        <f t="shared" si="10"/>
        <v>3.48</v>
      </c>
      <c r="J202" s="17">
        <f t="shared" si="10"/>
        <v>2483</v>
      </c>
      <c r="K202" s="17">
        <f t="shared" si="10"/>
        <v>3.57</v>
      </c>
      <c r="L202" s="17">
        <f t="shared" si="10"/>
        <v>2973</v>
      </c>
      <c r="P202" s="17" t="s">
        <v>83</v>
      </c>
      <c r="Q202">
        <f t="shared" si="6"/>
        <v>0</v>
      </c>
      <c r="R202">
        <f t="shared" si="7"/>
        <v>2.88</v>
      </c>
      <c r="S202">
        <f t="shared" si="8"/>
        <v>1.94</v>
      </c>
    </row>
    <row r="203" spans="1:19">
      <c r="B203" s="17" t="s">
        <v>481</v>
      </c>
      <c r="C203" s="17">
        <f t="shared" si="10"/>
        <v>3.77</v>
      </c>
      <c r="D203" s="17">
        <f t="shared" si="10"/>
        <v>6873</v>
      </c>
      <c r="E203" s="17">
        <f t="shared" si="10"/>
        <v>5.35</v>
      </c>
      <c r="F203" s="17">
        <f t="shared" si="10"/>
        <v>740</v>
      </c>
      <c r="G203" s="17">
        <f t="shared" si="10"/>
        <v>3.97</v>
      </c>
      <c r="H203" s="17">
        <f t="shared" si="10"/>
        <v>677</v>
      </c>
      <c r="I203" s="17">
        <f t="shared" si="10"/>
        <v>3.48</v>
      </c>
      <c r="J203" s="17">
        <f t="shared" si="10"/>
        <v>2483</v>
      </c>
      <c r="K203" s="17">
        <f t="shared" si="10"/>
        <v>3.57</v>
      </c>
      <c r="L203" s="17">
        <f t="shared" si="10"/>
        <v>2973</v>
      </c>
      <c r="P203" s="17" t="s">
        <v>481</v>
      </c>
      <c r="Q203">
        <f t="shared" si="6"/>
        <v>0</v>
      </c>
      <c r="R203">
        <f t="shared" si="7"/>
        <v>2.83</v>
      </c>
      <c r="S203">
        <f t="shared" si="8"/>
        <v>1.95</v>
      </c>
    </row>
    <row r="204" spans="1:19">
      <c r="B204" s="17" t="s">
        <v>480</v>
      </c>
      <c r="C204" s="17">
        <f t="shared" si="10"/>
        <v>3.77</v>
      </c>
      <c r="D204" s="17">
        <f t="shared" si="10"/>
        <v>6873</v>
      </c>
      <c r="E204" s="17">
        <f t="shared" si="10"/>
        <v>5.35</v>
      </c>
      <c r="F204" s="17">
        <f t="shared" si="10"/>
        <v>740</v>
      </c>
      <c r="G204" s="17">
        <f t="shared" si="10"/>
        <v>3.97</v>
      </c>
      <c r="H204" s="17">
        <f t="shared" si="10"/>
        <v>677</v>
      </c>
      <c r="I204" s="17">
        <f t="shared" si="10"/>
        <v>3.48</v>
      </c>
      <c r="J204" s="17">
        <f t="shared" si="10"/>
        <v>2483</v>
      </c>
      <c r="K204" s="17">
        <f t="shared" si="10"/>
        <v>3.57</v>
      </c>
      <c r="L204" s="17">
        <f t="shared" si="10"/>
        <v>2973</v>
      </c>
      <c r="P204" s="17" t="s">
        <v>480</v>
      </c>
      <c r="Q204">
        <f t="shared" si="6"/>
        <v>0</v>
      </c>
      <c r="R204">
        <f t="shared" si="7"/>
        <v>2.8200000000000003</v>
      </c>
      <c r="S204">
        <f t="shared" si="8"/>
        <v>1.95</v>
      </c>
    </row>
    <row r="205" spans="1:19">
      <c r="B205" s="17" t="s">
        <v>479</v>
      </c>
      <c r="C205" s="17">
        <f t="shared" si="10"/>
        <v>3.77</v>
      </c>
      <c r="D205" s="17">
        <f t="shared" si="10"/>
        <v>6873</v>
      </c>
      <c r="E205" s="17">
        <f t="shared" si="10"/>
        <v>5.35</v>
      </c>
      <c r="F205" s="17">
        <f t="shared" si="10"/>
        <v>740</v>
      </c>
      <c r="G205" s="17">
        <f t="shared" si="10"/>
        <v>3.97</v>
      </c>
      <c r="H205" s="17">
        <f t="shared" si="10"/>
        <v>677</v>
      </c>
      <c r="I205" s="17">
        <f t="shared" si="10"/>
        <v>3.48</v>
      </c>
      <c r="J205" s="17">
        <f t="shared" si="10"/>
        <v>2483</v>
      </c>
      <c r="K205" s="17">
        <f t="shared" si="10"/>
        <v>3.57</v>
      </c>
      <c r="L205" s="17">
        <f t="shared" si="10"/>
        <v>2973</v>
      </c>
      <c r="P205" s="17" t="s">
        <v>479</v>
      </c>
      <c r="Q205">
        <f t="shared" si="6"/>
        <v>0</v>
      </c>
      <c r="R205">
        <f t="shared" si="7"/>
        <v>2.7600000000000002</v>
      </c>
      <c r="S205">
        <f t="shared" si="8"/>
        <v>2.0700000000000003</v>
      </c>
    </row>
    <row r="206" spans="1:19">
      <c r="B206" s="17" t="s">
        <v>478</v>
      </c>
      <c r="C206" s="17">
        <f t="shared" si="10"/>
        <v>3.77</v>
      </c>
      <c r="D206" s="17">
        <f t="shared" si="10"/>
        <v>6873</v>
      </c>
      <c r="E206" s="17">
        <f t="shared" si="10"/>
        <v>5.35</v>
      </c>
      <c r="F206" s="17">
        <f t="shared" si="10"/>
        <v>740</v>
      </c>
      <c r="G206" s="17">
        <f t="shared" si="10"/>
        <v>3.97</v>
      </c>
      <c r="H206" s="17">
        <f t="shared" si="10"/>
        <v>677</v>
      </c>
      <c r="I206" s="17">
        <f t="shared" si="10"/>
        <v>3.48</v>
      </c>
      <c r="J206" s="17">
        <f t="shared" si="10"/>
        <v>2483</v>
      </c>
      <c r="K206" s="17">
        <f t="shared" si="10"/>
        <v>3.57</v>
      </c>
      <c r="L206" s="17">
        <f t="shared" si="10"/>
        <v>2973</v>
      </c>
      <c r="P206" s="17" t="s">
        <v>478</v>
      </c>
      <c r="Q206">
        <f t="shared" si="6"/>
        <v>0</v>
      </c>
      <c r="R206">
        <f t="shared" si="7"/>
        <v>2.8400000000000003</v>
      </c>
      <c r="S206">
        <f t="shared" si="8"/>
        <v>2.09</v>
      </c>
    </row>
    <row r="207" spans="1:19">
      <c r="B207" s="17" t="s">
        <v>477</v>
      </c>
      <c r="C207" s="17">
        <f t="shared" si="10"/>
        <v>3.77</v>
      </c>
      <c r="D207" s="17">
        <f t="shared" si="10"/>
        <v>6873</v>
      </c>
      <c r="E207" s="17">
        <f t="shared" si="10"/>
        <v>5.35</v>
      </c>
      <c r="F207" s="17">
        <f t="shared" si="10"/>
        <v>740</v>
      </c>
      <c r="G207" s="17">
        <f t="shared" si="10"/>
        <v>3.97</v>
      </c>
      <c r="H207" s="17">
        <f t="shared" si="10"/>
        <v>677</v>
      </c>
      <c r="I207" s="17">
        <f t="shared" si="10"/>
        <v>3.48</v>
      </c>
      <c r="J207" s="17">
        <f t="shared" si="10"/>
        <v>2483</v>
      </c>
      <c r="K207" s="17">
        <f t="shared" si="10"/>
        <v>3.57</v>
      </c>
      <c r="L207" s="17">
        <f t="shared" si="10"/>
        <v>2973</v>
      </c>
      <c r="P207" s="17" t="s">
        <v>477</v>
      </c>
      <c r="Q207">
        <f t="shared" si="6"/>
        <v>0</v>
      </c>
      <c r="R207">
        <f t="shared" si="7"/>
        <v>2.8100000000000005</v>
      </c>
      <c r="S207">
        <f t="shared" si="8"/>
        <v>2.09</v>
      </c>
    </row>
    <row r="208" spans="1:19">
      <c r="B208" s="17" t="s">
        <v>476</v>
      </c>
      <c r="C208" s="17">
        <f t="shared" si="10"/>
        <v>3.77</v>
      </c>
      <c r="D208" s="17">
        <f t="shared" si="10"/>
        <v>6873</v>
      </c>
      <c r="E208" s="17">
        <f t="shared" si="10"/>
        <v>5.35</v>
      </c>
      <c r="F208" s="17">
        <f t="shared" si="10"/>
        <v>740</v>
      </c>
      <c r="G208" s="17">
        <f t="shared" si="10"/>
        <v>3.97</v>
      </c>
      <c r="H208" s="17">
        <f t="shared" si="10"/>
        <v>677</v>
      </c>
      <c r="I208" s="17">
        <f t="shared" si="10"/>
        <v>3.48</v>
      </c>
      <c r="J208" s="17">
        <f t="shared" si="10"/>
        <v>2483</v>
      </c>
      <c r="K208" s="17">
        <f t="shared" si="10"/>
        <v>3.57</v>
      </c>
      <c r="L208" s="17">
        <f t="shared" si="10"/>
        <v>2973</v>
      </c>
      <c r="P208" s="17" t="s">
        <v>476</v>
      </c>
      <c r="Q208">
        <f t="shared" si="6"/>
        <v>0</v>
      </c>
      <c r="R208">
        <f t="shared" si="7"/>
        <v>2.75</v>
      </c>
      <c r="S208">
        <f t="shared" si="8"/>
        <v>2.12</v>
      </c>
    </row>
    <row r="209" spans="1:19">
      <c r="B209" s="17" t="s">
        <v>486</v>
      </c>
      <c r="C209" s="17">
        <f t="shared" si="10"/>
        <v>3.77</v>
      </c>
      <c r="D209" s="17">
        <f t="shared" si="10"/>
        <v>6873</v>
      </c>
      <c r="E209" s="17">
        <f t="shared" si="10"/>
        <v>5.35</v>
      </c>
      <c r="F209" s="17">
        <f t="shared" si="10"/>
        <v>740</v>
      </c>
      <c r="G209" s="17">
        <f t="shared" si="10"/>
        <v>3.97</v>
      </c>
      <c r="H209" s="17">
        <f t="shared" si="10"/>
        <v>677</v>
      </c>
      <c r="I209" s="17">
        <f t="shared" si="10"/>
        <v>3.48</v>
      </c>
      <c r="J209" s="17">
        <f t="shared" si="10"/>
        <v>2483</v>
      </c>
      <c r="K209" s="17">
        <f t="shared" si="10"/>
        <v>3.57</v>
      </c>
      <c r="L209" s="17">
        <f t="shared" si="10"/>
        <v>2973</v>
      </c>
      <c r="P209" s="17" t="s">
        <v>486</v>
      </c>
      <c r="Q209">
        <f t="shared" si="6"/>
        <v>0</v>
      </c>
      <c r="R209">
        <f t="shared" si="7"/>
        <v>2.75</v>
      </c>
      <c r="S209">
        <f t="shared" si="8"/>
        <v>2.0700000000000003</v>
      </c>
    </row>
    <row r="210" spans="1:19">
      <c r="A210">
        <v>2026</v>
      </c>
      <c r="B210" s="17" t="s">
        <v>485</v>
      </c>
      <c r="C210" s="17">
        <f t="shared" si="10"/>
        <v>3.77</v>
      </c>
      <c r="D210" s="17">
        <f t="shared" si="10"/>
        <v>6873</v>
      </c>
      <c r="E210" s="17">
        <f t="shared" si="10"/>
        <v>5.35</v>
      </c>
      <c r="F210" s="17">
        <f t="shared" si="10"/>
        <v>740</v>
      </c>
      <c r="G210" s="17">
        <f t="shared" si="10"/>
        <v>3.97</v>
      </c>
      <c r="H210" s="17">
        <f t="shared" si="10"/>
        <v>677</v>
      </c>
      <c r="I210" s="17">
        <f t="shared" si="10"/>
        <v>3.48</v>
      </c>
      <c r="J210" s="17">
        <f t="shared" si="10"/>
        <v>2483</v>
      </c>
      <c r="K210" s="17">
        <f t="shared" si="10"/>
        <v>3.57</v>
      </c>
      <c r="L210" s="17">
        <f t="shared" si="10"/>
        <v>2973</v>
      </c>
      <c r="O210">
        <v>2026</v>
      </c>
      <c r="P210" s="17" t="s">
        <v>485</v>
      </c>
      <c r="Q210">
        <f t="shared" si="6"/>
        <v>0</v>
      </c>
      <c r="R210">
        <f t="shared" si="7"/>
        <v>2.79</v>
      </c>
      <c r="S210">
        <f t="shared" si="8"/>
        <v>1.96</v>
      </c>
    </row>
    <row r="211" spans="1:19">
      <c r="B211" s="17" t="s">
        <v>484</v>
      </c>
      <c r="C211" s="17">
        <f t="shared" si="10"/>
        <v>3.77</v>
      </c>
      <c r="D211" s="17">
        <f t="shared" si="10"/>
        <v>6873</v>
      </c>
      <c r="E211" s="17">
        <f t="shared" si="10"/>
        <v>5.35</v>
      </c>
      <c r="F211" s="17">
        <f t="shared" si="10"/>
        <v>740</v>
      </c>
      <c r="G211" s="17">
        <f t="shared" si="10"/>
        <v>3.97</v>
      </c>
      <c r="H211" s="17">
        <f t="shared" si="10"/>
        <v>677</v>
      </c>
      <c r="I211" s="17">
        <f t="shared" si="10"/>
        <v>3.48</v>
      </c>
      <c r="J211" s="17">
        <f t="shared" si="10"/>
        <v>2483</v>
      </c>
      <c r="K211" s="17">
        <f t="shared" si="10"/>
        <v>3.57</v>
      </c>
      <c r="L211" s="17">
        <f t="shared" si="10"/>
        <v>2973</v>
      </c>
      <c r="P211" s="17" t="s">
        <v>484</v>
      </c>
      <c r="Q211">
        <f t="shared" si="6"/>
        <v>0</v>
      </c>
      <c r="R211">
        <f t="shared" si="7"/>
        <v>2.6900000000000004</v>
      </c>
      <c r="S211">
        <f t="shared" si="8"/>
        <v>1.91</v>
      </c>
    </row>
    <row r="212" spans="1:19">
      <c r="B212" s="17" t="s">
        <v>483</v>
      </c>
      <c r="C212" s="17">
        <f t="shared" ref="C212:L233" si="12">C$178</f>
        <v>3.77</v>
      </c>
      <c r="D212" s="17">
        <f t="shared" si="12"/>
        <v>6873</v>
      </c>
      <c r="E212" s="17">
        <f t="shared" si="12"/>
        <v>5.35</v>
      </c>
      <c r="F212" s="17">
        <f t="shared" si="12"/>
        <v>740</v>
      </c>
      <c r="G212" s="17">
        <f t="shared" si="12"/>
        <v>3.97</v>
      </c>
      <c r="H212" s="17">
        <f t="shared" si="12"/>
        <v>677</v>
      </c>
      <c r="I212" s="17">
        <f t="shared" si="12"/>
        <v>3.48</v>
      </c>
      <c r="J212" s="17">
        <f t="shared" si="12"/>
        <v>2483</v>
      </c>
      <c r="K212" s="17">
        <f t="shared" si="12"/>
        <v>3.57</v>
      </c>
      <c r="L212" s="17">
        <f t="shared" si="12"/>
        <v>2973</v>
      </c>
      <c r="P212" s="17" t="s">
        <v>483</v>
      </c>
      <c r="Q212">
        <f t="shared" si="6"/>
        <v>0</v>
      </c>
      <c r="R212">
        <f t="shared" si="7"/>
        <v>2.4300000000000002</v>
      </c>
      <c r="S212">
        <f t="shared" si="8"/>
        <v>1.89</v>
      </c>
    </row>
    <row r="213" spans="1:19">
      <c r="B213" s="17" t="s">
        <v>482</v>
      </c>
      <c r="C213" s="17">
        <f t="shared" si="12"/>
        <v>3.77</v>
      </c>
      <c r="D213" s="17">
        <f t="shared" si="12"/>
        <v>6873</v>
      </c>
      <c r="E213" s="17">
        <f t="shared" si="12"/>
        <v>5.35</v>
      </c>
      <c r="F213" s="17">
        <f t="shared" si="12"/>
        <v>740</v>
      </c>
      <c r="G213" s="17">
        <f t="shared" si="12"/>
        <v>3.97</v>
      </c>
      <c r="H213" s="17">
        <f t="shared" si="12"/>
        <v>677</v>
      </c>
      <c r="I213" s="17">
        <f t="shared" si="12"/>
        <v>3.48</v>
      </c>
      <c r="J213" s="17">
        <f t="shared" si="12"/>
        <v>2483</v>
      </c>
      <c r="K213" s="17">
        <f t="shared" si="12"/>
        <v>3.57</v>
      </c>
      <c r="L213" s="17">
        <f t="shared" si="12"/>
        <v>2973</v>
      </c>
      <c r="P213" s="17" t="s">
        <v>482</v>
      </c>
      <c r="Q213">
        <f t="shared" si="6"/>
        <v>0</v>
      </c>
      <c r="R213">
        <f t="shared" si="7"/>
        <v>2.2600000000000002</v>
      </c>
      <c r="S213">
        <f t="shared" si="8"/>
        <v>1.88</v>
      </c>
    </row>
    <row r="214" spans="1:19">
      <c r="B214" s="17" t="s">
        <v>83</v>
      </c>
      <c r="C214" s="17">
        <f t="shared" si="12"/>
        <v>3.77</v>
      </c>
      <c r="D214" s="17">
        <f t="shared" si="12"/>
        <v>6873</v>
      </c>
      <c r="E214" s="17">
        <f t="shared" si="12"/>
        <v>5.35</v>
      </c>
      <c r="F214" s="17">
        <f t="shared" si="12"/>
        <v>740</v>
      </c>
      <c r="G214" s="17">
        <f t="shared" si="12"/>
        <v>3.97</v>
      </c>
      <c r="H214" s="17">
        <f t="shared" si="12"/>
        <v>677</v>
      </c>
      <c r="I214" s="17">
        <f t="shared" si="12"/>
        <v>3.48</v>
      </c>
      <c r="J214" s="17">
        <f t="shared" si="12"/>
        <v>2483</v>
      </c>
      <c r="K214" s="17">
        <f t="shared" si="12"/>
        <v>3.57</v>
      </c>
      <c r="L214" s="17">
        <f t="shared" si="12"/>
        <v>2973</v>
      </c>
      <c r="P214" s="17" t="s">
        <v>83</v>
      </c>
      <c r="Q214">
        <f t="shared" si="6"/>
        <v>0</v>
      </c>
      <c r="R214">
        <f t="shared" si="7"/>
        <v>1.8900000000000001</v>
      </c>
      <c r="S214">
        <f t="shared" si="8"/>
        <v>1.9</v>
      </c>
    </row>
    <row r="215" spans="1:19">
      <c r="B215" s="17" t="s">
        <v>481</v>
      </c>
      <c r="C215" s="17">
        <f t="shared" si="12"/>
        <v>3.77</v>
      </c>
      <c r="D215" s="17">
        <f t="shared" si="12"/>
        <v>6873</v>
      </c>
      <c r="E215" s="17">
        <f t="shared" si="12"/>
        <v>5.35</v>
      </c>
      <c r="F215" s="17">
        <f t="shared" si="12"/>
        <v>740</v>
      </c>
      <c r="G215" s="17">
        <f t="shared" si="12"/>
        <v>3.97</v>
      </c>
      <c r="H215" s="17">
        <f t="shared" si="12"/>
        <v>677</v>
      </c>
      <c r="I215" s="17">
        <f t="shared" si="12"/>
        <v>3.48</v>
      </c>
      <c r="J215" s="17">
        <f t="shared" si="12"/>
        <v>2483</v>
      </c>
      <c r="K215" s="17">
        <f t="shared" si="12"/>
        <v>3.57</v>
      </c>
      <c r="L215" s="17">
        <f t="shared" si="12"/>
        <v>2973</v>
      </c>
      <c r="P215" s="17" t="s">
        <v>481</v>
      </c>
      <c r="Q215">
        <f t="shared" si="6"/>
        <v>0</v>
      </c>
      <c r="R215">
        <f t="shared" si="7"/>
        <v>1.6</v>
      </c>
      <c r="S215">
        <f t="shared" si="8"/>
        <v>1.8699999999999999</v>
      </c>
    </row>
    <row r="216" spans="1:19">
      <c r="B216" s="17" t="s">
        <v>480</v>
      </c>
      <c r="C216" s="17">
        <f t="shared" si="12"/>
        <v>3.77</v>
      </c>
      <c r="D216" s="17">
        <f t="shared" si="12"/>
        <v>6873</v>
      </c>
      <c r="E216" s="17">
        <f t="shared" si="12"/>
        <v>5.35</v>
      </c>
      <c r="F216" s="17">
        <f t="shared" si="12"/>
        <v>740</v>
      </c>
      <c r="G216" s="17">
        <f t="shared" si="12"/>
        <v>3.97</v>
      </c>
      <c r="H216" s="17">
        <f t="shared" si="12"/>
        <v>677</v>
      </c>
      <c r="I216" s="17">
        <f t="shared" si="12"/>
        <v>3.48</v>
      </c>
      <c r="J216" s="17">
        <f t="shared" si="12"/>
        <v>2483</v>
      </c>
      <c r="K216" s="17">
        <f t="shared" si="12"/>
        <v>3.57</v>
      </c>
      <c r="L216" s="17">
        <f t="shared" si="12"/>
        <v>2973</v>
      </c>
      <c r="P216" s="17" t="s">
        <v>480</v>
      </c>
      <c r="Q216">
        <f t="shared" si="6"/>
        <v>0</v>
      </c>
      <c r="R216">
        <f t="shared" si="7"/>
        <v>1.4600000000000004</v>
      </c>
      <c r="S216">
        <f t="shared" si="8"/>
        <v>1.88</v>
      </c>
    </row>
    <row r="217" spans="1:19">
      <c r="B217" s="17" t="s">
        <v>479</v>
      </c>
      <c r="C217" s="17">
        <f t="shared" si="12"/>
        <v>3.77</v>
      </c>
      <c r="D217" s="17">
        <f t="shared" si="12"/>
        <v>6873</v>
      </c>
      <c r="E217" s="17">
        <f t="shared" si="12"/>
        <v>5.35</v>
      </c>
      <c r="F217" s="17">
        <f t="shared" si="12"/>
        <v>740</v>
      </c>
      <c r="G217" s="17">
        <f t="shared" si="12"/>
        <v>3.97</v>
      </c>
      <c r="H217" s="17">
        <f t="shared" si="12"/>
        <v>677</v>
      </c>
      <c r="I217" s="17">
        <f t="shared" si="12"/>
        <v>3.48</v>
      </c>
      <c r="J217" s="17">
        <f t="shared" si="12"/>
        <v>2483</v>
      </c>
      <c r="K217" s="17">
        <f t="shared" si="12"/>
        <v>3.57</v>
      </c>
      <c r="L217" s="17">
        <f t="shared" si="12"/>
        <v>2973</v>
      </c>
      <c r="P217" s="17" t="s">
        <v>479</v>
      </c>
      <c r="Q217">
        <f t="shared" si="6"/>
        <v>0</v>
      </c>
      <c r="R217">
        <f t="shared" si="7"/>
        <v>1.3400000000000003</v>
      </c>
      <c r="S217">
        <f t="shared" si="8"/>
        <v>1.89</v>
      </c>
    </row>
    <row r="218" spans="1:19">
      <c r="B218" s="17" t="s">
        <v>478</v>
      </c>
      <c r="C218" s="17">
        <f t="shared" si="12"/>
        <v>3.77</v>
      </c>
      <c r="D218" s="17">
        <f t="shared" si="12"/>
        <v>6873</v>
      </c>
      <c r="E218" s="17">
        <f t="shared" si="12"/>
        <v>5.35</v>
      </c>
      <c r="F218" s="17">
        <f t="shared" si="12"/>
        <v>740</v>
      </c>
      <c r="G218" s="17">
        <f t="shared" si="12"/>
        <v>3.97</v>
      </c>
      <c r="H218" s="17">
        <f t="shared" si="12"/>
        <v>677</v>
      </c>
      <c r="I218" s="17">
        <f t="shared" si="12"/>
        <v>3.48</v>
      </c>
      <c r="J218" s="17">
        <f t="shared" si="12"/>
        <v>2483</v>
      </c>
      <c r="K218" s="17">
        <f t="shared" si="12"/>
        <v>3.57</v>
      </c>
      <c r="L218" s="17">
        <f t="shared" si="12"/>
        <v>2973</v>
      </c>
      <c r="P218" s="17" t="s">
        <v>478</v>
      </c>
      <c r="Q218">
        <f t="shared" si="6"/>
        <v>0</v>
      </c>
      <c r="R218">
        <f t="shared" si="7"/>
        <v>1.1700000000000004</v>
      </c>
      <c r="S218">
        <f t="shared" si="8"/>
        <v>1.85</v>
      </c>
    </row>
    <row r="219" spans="1:19">
      <c r="B219" s="17" t="s">
        <v>477</v>
      </c>
      <c r="C219" s="17">
        <f t="shared" si="12"/>
        <v>3.77</v>
      </c>
      <c r="D219" s="17">
        <f t="shared" si="12"/>
        <v>6873</v>
      </c>
      <c r="E219" s="17">
        <f t="shared" si="12"/>
        <v>5.35</v>
      </c>
      <c r="F219" s="17">
        <f t="shared" si="12"/>
        <v>740</v>
      </c>
      <c r="G219" s="17">
        <f t="shared" si="12"/>
        <v>3.97</v>
      </c>
      <c r="H219" s="17">
        <f t="shared" si="12"/>
        <v>677</v>
      </c>
      <c r="I219" s="17">
        <f t="shared" si="12"/>
        <v>3.48</v>
      </c>
      <c r="J219" s="17">
        <f t="shared" si="12"/>
        <v>2483</v>
      </c>
      <c r="K219" s="17">
        <f t="shared" si="12"/>
        <v>3.57</v>
      </c>
      <c r="L219" s="17">
        <f t="shared" si="12"/>
        <v>2973</v>
      </c>
      <c r="P219" s="17" t="s">
        <v>477</v>
      </c>
      <c r="Q219">
        <f t="shared" si="6"/>
        <v>0</v>
      </c>
      <c r="R219">
        <f t="shared" si="7"/>
        <v>0.77</v>
      </c>
      <c r="S219">
        <f t="shared" si="8"/>
        <v>1.8599999999999999</v>
      </c>
    </row>
    <row r="220" spans="1:19">
      <c r="B220" s="17" t="s">
        <v>476</v>
      </c>
      <c r="C220" s="17">
        <f t="shared" si="12"/>
        <v>3.77</v>
      </c>
      <c r="D220" s="17">
        <f t="shared" si="12"/>
        <v>6873</v>
      </c>
      <c r="E220" s="17">
        <f t="shared" si="12"/>
        <v>5.35</v>
      </c>
      <c r="F220" s="17">
        <f t="shared" si="12"/>
        <v>740</v>
      </c>
      <c r="G220" s="17">
        <f t="shared" si="12"/>
        <v>3.97</v>
      </c>
      <c r="H220" s="17">
        <f t="shared" si="12"/>
        <v>677</v>
      </c>
      <c r="I220" s="17">
        <f t="shared" si="12"/>
        <v>3.48</v>
      </c>
      <c r="J220" s="17">
        <f t="shared" si="12"/>
        <v>2483</v>
      </c>
      <c r="K220" s="17">
        <f t="shared" si="12"/>
        <v>3.57</v>
      </c>
      <c r="L220" s="17">
        <f t="shared" si="12"/>
        <v>2973</v>
      </c>
      <c r="P220" s="17" t="s">
        <v>476</v>
      </c>
      <c r="Q220">
        <f t="shared" si="6"/>
        <v>0</v>
      </c>
      <c r="R220">
        <f t="shared" si="7"/>
        <v>0.3400000000000003</v>
      </c>
      <c r="S220">
        <f t="shared" si="8"/>
        <v>1.88</v>
      </c>
    </row>
    <row r="221" spans="1:19">
      <c r="B221" s="17" t="s">
        <v>486</v>
      </c>
      <c r="C221" s="17">
        <f t="shared" si="12"/>
        <v>3.77</v>
      </c>
      <c r="D221" s="17">
        <f t="shared" si="12"/>
        <v>6873</v>
      </c>
      <c r="E221" s="17">
        <f t="shared" si="12"/>
        <v>5.35</v>
      </c>
      <c r="F221" s="17">
        <f t="shared" si="12"/>
        <v>740</v>
      </c>
      <c r="G221" s="17">
        <f t="shared" si="12"/>
        <v>3.97</v>
      </c>
      <c r="H221" s="17">
        <f t="shared" si="12"/>
        <v>677</v>
      </c>
      <c r="I221" s="17">
        <f t="shared" si="12"/>
        <v>3.48</v>
      </c>
      <c r="J221" s="17">
        <f t="shared" si="12"/>
        <v>2483</v>
      </c>
      <c r="K221" s="17">
        <f t="shared" si="12"/>
        <v>3.57</v>
      </c>
      <c r="L221" s="17">
        <f t="shared" si="12"/>
        <v>2973</v>
      </c>
      <c r="P221" s="17" t="s">
        <v>486</v>
      </c>
      <c r="Q221">
        <f t="shared" si="6"/>
        <v>0</v>
      </c>
      <c r="R221">
        <f t="shared" si="7"/>
        <v>0.33000000000000007</v>
      </c>
      <c r="S221">
        <f t="shared" si="8"/>
        <v>1.91</v>
      </c>
    </row>
    <row r="222" spans="1:19">
      <c r="A222">
        <v>2027</v>
      </c>
      <c r="B222" s="17" t="s">
        <v>485</v>
      </c>
      <c r="C222" s="17">
        <f t="shared" si="12"/>
        <v>3.77</v>
      </c>
      <c r="D222" s="17">
        <f t="shared" si="12"/>
        <v>6873</v>
      </c>
      <c r="E222" s="17">
        <f t="shared" si="12"/>
        <v>5.35</v>
      </c>
      <c r="F222" s="17">
        <f t="shared" si="12"/>
        <v>740</v>
      </c>
      <c r="G222" s="17">
        <f t="shared" si="12"/>
        <v>3.97</v>
      </c>
      <c r="H222" s="17">
        <f t="shared" si="12"/>
        <v>677</v>
      </c>
      <c r="I222" s="17">
        <f t="shared" si="12"/>
        <v>3.48</v>
      </c>
      <c r="J222" s="17">
        <f t="shared" si="12"/>
        <v>2483</v>
      </c>
      <c r="K222" s="17">
        <f t="shared" si="12"/>
        <v>3.57</v>
      </c>
      <c r="L222" s="17">
        <f t="shared" si="12"/>
        <v>2973</v>
      </c>
      <c r="O222">
        <v>2027</v>
      </c>
      <c r="P222" s="17" t="s">
        <v>485</v>
      </c>
      <c r="Q222">
        <f t="shared" si="6"/>
        <v>0</v>
      </c>
      <c r="R222">
        <f t="shared" si="7"/>
        <v>0.31000000000000005</v>
      </c>
      <c r="S222">
        <f t="shared" si="8"/>
        <v>1.89</v>
      </c>
    </row>
    <row r="223" spans="1:19">
      <c r="B223" s="17" t="s">
        <v>484</v>
      </c>
      <c r="C223" s="17">
        <f t="shared" si="12"/>
        <v>3.77</v>
      </c>
      <c r="D223" s="17">
        <f t="shared" si="12"/>
        <v>6873</v>
      </c>
      <c r="E223" s="17">
        <f t="shared" si="12"/>
        <v>5.35</v>
      </c>
      <c r="F223" s="17">
        <f t="shared" si="12"/>
        <v>740</v>
      </c>
      <c r="G223" s="17">
        <f t="shared" si="12"/>
        <v>3.97</v>
      </c>
      <c r="H223" s="17">
        <f t="shared" si="12"/>
        <v>677</v>
      </c>
      <c r="I223" s="17">
        <f t="shared" si="12"/>
        <v>3.48</v>
      </c>
      <c r="J223" s="17">
        <f t="shared" si="12"/>
        <v>2483</v>
      </c>
      <c r="K223" s="17">
        <f t="shared" si="12"/>
        <v>3.57</v>
      </c>
      <c r="L223" s="17">
        <f t="shared" si="12"/>
        <v>2973</v>
      </c>
      <c r="P223" s="17" t="s">
        <v>484</v>
      </c>
      <c r="Q223">
        <f t="shared" si="6"/>
        <v>0</v>
      </c>
      <c r="R223">
        <f t="shared" si="7"/>
        <v>0.13000000000000034</v>
      </c>
      <c r="S223">
        <f t="shared" si="8"/>
        <v>1.8699999999999999</v>
      </c>
    </row>
    <row r="224" spans="1:19">
      <c r="B224" s="17" t="s">
        <v>483</v>
      </c>
      <c r="C224" s="17">
        <f t="shared" si="12"/>
        <v>3.77</v>
      </c>
      <c r="D224" s="17">
        <f t="shared" si="12"/>
        <v>6873</v>
      </c>
      <c r="E224" s="17">
        <f t="shared" si="12"/>
        <v>5.35</v>
      </c>
      <c r="F224" s="17">
        <f t="shared" si="12"/>
        <v>740</v>
      </c>
      <c r="G224" s="17">
        <f t="shared" si="12"/>
        <v>3.97</v>
      </c>
      <c r="H224" s="17">
        <f t="shared" si="12"/>
        <v>677</v>
      </c>
      <c r="I224" s="17">
        <f t="shared" si="12"/>
        <v>3.48</v>
      </c>
      <c r="J224" s="17">
        <f t="shared" si="12"/>
        <v>2483</v>
      </c>
      <c r="K224" s="17">
        <f t="shared" si="12"/>
        <v>3.57</v>
      </c>
      <c r="L224" s="17">
        <f t="shared" si="12"/>
        <v>2973</v>
      </c>
      <c r="P224" s="17" t="s">
        <v>483</v>
      </c>
      <c r="Q224">
        <f t="shared" si="6"/>
        <v>0</v>
      </c>
      <c r="R224">
        <f t="shared" si="7"/>
        <v>-7.9999999999999627E-2</v>
      </c>
      <c r="S224">
        <f t="shared" si="8"/>
        <v>1.81</v>
      </c>
    </row>
    <row r="225" spans="2:19">
      <c r="B225" s="17" t="s">
        <v>482</v>
      </c>
      <c r="C225" s="17">
        <f t="shared" si="12"/>
        <v>3.77</v>
      </c>
      <c r="D225" s="17">
        <f t="shared" si="12"/>
        <v>6873</v>
      </c>
      <c r="E225" s="17">
        <f t="shared" si="12"/>
        <v>5.35</v>
      </c>
      <c r="F225" s="17">
        <f t="shared" si="12"/>
        <v>740</v>
      </c>
      <c r="G225" s="17">
        <f t="shared" si="12"/>
        <v>3.97</v>
      </c>
      <c r="H225" s="17">
        <f t="shared" si="12"/>
        <v>677</v>
      </c>
      <c r="I225" s="17">
        <f t="shared" si="12"/>
        <v>3.48</v>
      </c>
      <c r="J225" s="17">
        <f t="shared" si="12"/>
        <v>2483</v>
      </c>
      <c r="K225" s="17">
        <f t="shared" si="12"/>
        <v>3.57</v>
      </c>
      <c r="L225" s="17">
        <f t="shared" si="12"/>
        <v>2973</v>
      </c>
      <c r="P225" s="17" t="s">
        <v>482</v>
      </c>
      <c r="Q225">
        <f t="shared" si="6"/>
        <v>0</v>
      </c>
      <c r="R225">
        <f t="shared" si="7"/>
        <v>-4.9999999999999378E-2</v>
      </c>
      <c r="S225">
        <f t="shared" si="8"/>
        <v>1.77</v>
      </c>
    </row>
    <row r="226" spans="2:19">
      <c r="B226" s="17" t="s">
        <v>83</v>
      </c>
      <c r="C226" s="17">
        <f t="shared" si="12"/>
        <v>3.77</v>
      </c>
      <c r="D226" s="17">
        <f t="shared" si="12"/>
        <v>6873</v>
      </c>
      <c r="E226" s="17">
        <f t="shared" si="12"/>
        <v>5.35</v>
      </c>
      <c r="F226" s="17">
        <f t="shared" si="12"/>
        <v>740</v>
      </c>
      <c r="G226" s="17">
        <f t="shared" si="12"/>
        <v>3.97</v>
      </c>
      <c r="H226" s="17">
        <f t="shared" si="12"/>
        <v>677</v>
      </c>
      <c r="I226" s="17">
        <f t="shared" si="12"/>
        <v>3.48</v>
      </c>
      <c r="J226" s="17">
        <f t="shared" si="12"/>
        <v>2483</v>
      </c>
      <c r="K226" s="17">
        <f t="shared" si="12"/>
        <v>3.57</v>
      </c>
      <c r="L226" s="17">
        <f t="shared" si="12"/>
        <v>2973</v>
      </c>
      <c r="P226" s="17" t="s">
        <v>83</v>
      </c>
      <c r="Q226">
        <f t="shared" si="6"/>
        <v>0</v>
      </c>
      <c r="R226">
        <f t="shared" si="7"/>
        <v>-0.16999999999999948</v>
      </c>
      <c r="S226">
        <f t="shared" si="8"/>
        <v>1.77</v>
      </c>
    </row>
    <row r="227" spans="2:19">
      <c r="B227" s="17" t="s">
        <v>481</v>
      </c>
      <c r="C227" s="17">
        <f t="shared" si="12"/>
        <v>3.77</v>
      </c>
      <c r="D227" s="17">
        <f t="shared" si="12"/>
        <v>6873</v>
      </c>
      <c r="E227" s="17">
        <f t="shared" si="12"/>
        <v>5.35</v>
      </c>
      <c r="F227" s="17">
        <f t="shared" si="12"/>
        <v>740</v>
      </c>
      <c r="G227" s="17">
        <f t="shared" si="12"/>
        <v>3.97</v>
      </c>
      <c r="H227" s="17">
        <f t="shared" si="12"/>
        <v>677</v>
      </c>
      <c r="I227" s="17">
        <f t="shared" si="12"/>
        <v>3.48</v>
      </c>
      <c r="J227" s="17">
        <f t="shared" si="12"/>
        <v>2483</v>
      </c>
      <c r="K227" s="17">
        <f t="shared" si="12"/>
        <v>3.57</v>
      </c>
      <c r="L227" s="17">
        <f t="shared" si="12"/>
        <v>2973</v>
      </c>
      <c r="P227" s="17" t="s">
        <v>481</v>
      </c>
      <c r="Q227">
        <f t="shared" si="6"/>
        <v>0</v>
      </c>
      <c r="R227">
        <f t="shared" si="7"/>
        <v>-0.1599999999999997</v>
      </c>
      <c r="S227">
        <f t="shared" si="8"/>
        <v>1.77</v>
      </c>
    </row>
    <row r="228" spans="2:19">
      <c r="B228" s="17" t="s">
        <v>480</v>
      </c>
      <c r="C228" s="17">
        <f t="shared" si="12"/>
        <v>3.77</v>
      </c>
      <c r="D228" s="17">
        <f t="shared" si="12"/>
        <v>6873</v>
      </c>
      <c r="E228" s="17">
        <f t="shared" si="12"/>
        <v>5.35</v>
      </c>
      <c r="F228" s="17">
        <f t="shared" si="12"/>
        <v>740</v>
      </c>
      <c r="G228" s="17">
        <f t="shared" si="12"/>
        <v>3.97</v>
      </c>
      <c r="H228" s="17">
        <f t="shared" si="12"/>
        <v>677</v>
      </c>
      <c r="I228" s="17">
        <f t="shared" si="12"/>
        <v>3.48</v>
      </c>
      <c r="J228" s="17">
        <f t="shared" si="12"/>
        <v>2483</v>
      </c>
      <c r="K228" s="17">
        <f t="shared" si="12"/>
        <v>3.57</v>
      </c>
      <c r="L228" s="17">
        <f t="shared" si="12"/>
        <v>2973</v>
      </c>
      <c r="P228" s="17" t="s">
        <v>480</v>
      </c>
      <c r="Q228">
        <f t="shared" si="6"/>
        <v>0</v>
      </c>
      <c r="R228">
        <f t="shared" si="7"/>
        <v>-0.22999999999999998</v>
      </c>
      <c r="S228">
        <f t="shared" si="8"/>
        <v>1.79</v>
      </c>
    </row>
    <row r="229" spans="2:19">
      <c r="B229" s="17" t="s">
        <v>479</v>
      </c>
      <c r="C229" s="17">
        <f t="shared" si="12"/>
        <v>3.77</v>
      </c>
      <c r="D229" s="17">
        <f t="shared" si="12"/>
        <v>6873</v>
      </c>
      <c r="E229" s="17">
        <f t="shared" si="12"/>
        <v>5.35</v>
      </c>
      <c r="F229" s="17">
        <f t="shared" si="12"/>
        <v>740</v>
      </c>
      <c r="G229" s="17">
        <f t="shared" si="12"/>
        <v>3.97</v>
      </c>
      <c r="H229" s="17">
        <f t="shared" si="12"/>
        <v>677</v>
      </c>
      <c r="I229" s="17">
        <f t="shared" si="12"/>
        <v>3.48</v>
      </c>
      <c r="J229" s="17">
        <f t="shared" si="12"/>
        <v>2483</v>
      </c>
      <c r="K229" s="17">
        <f t="shared" si="12"/>
        <v>3.57</v>
      </c>
      <c r="L229" s="17">
        <f t="shared" si="12"/>
        <v>2973</v>
      </c>
      <c r="P229" s="17" t="s">
        <v>479</v>
      </c>
      <c r="Q229">
        <f t="shared" si="6"/>
        <v>0</v>
      </c>
      <c r="R229">
        <f t="shared" si="7"/>
        <v>-0.31999999999999984</v>
      </c>
      <c r="S229">
        <f t="shared" si="8"/>
        <v>1.83</v>
      </c>
    </row>
    <row r="230" spans="2:19">
      <c r="B230" s="17" t="s">
        <v>478</v>
      </c>
      <c r="C230" s="17">
        <f t="shared" si="12"/>
        <v>3.77</v>
      </c>
      <c r="D230" s="17">
        <f t="shared" si="12"/>
        <v>6873</v>
      </c>
      <c r="E230" s="17">
        <f t="shared" si="12"/>
        <v>5.35</v>
      </c>
      <c r="F230" s="17">
        <f t="shared" si="12"/>
        <v>740</v>
      </c>
      <c r="G230" s="17">
        <f t="shared" si="12"/>
        <v>3.97</v>
      </c>
      <c r="H230" s="17">
        <f t="shared" si="12"/>
        <v>677</v>
      </c>
      <c r="I230" s="17">
        <f t="shared" si="12"/>
        <v>3.48</v>
      </c>
      <c r="J230" s="17">
        <f t="shared" si="12"/>
        <v>2483</v>
      </c>
      <c r="K230" s="17">
        <f t="shared" si="12"/>
        <v>3.57</v>
      </c>
      <c r="L230" s="17">
        <f t="shared" si="12"/>
        <v>2973</v>
      </c>
      <c r="P230" s="17" t="s">
        <v>478</v>
      </c>
      <c r="Q230">
        <f t="shared" si="6"/>
        <v>0</v>
      </c>
      <c r="R230">
        <f t="shared" si="7"/>
        <v>-0.35000000000000009</v>
      </c>
      <c r="S230">
        <f t="shared" si="8"/>
        <v>1.83</v>
      </c>
    </row>
    <row r="231" spans="2:19">
      <c r="B231" s="17" t="s">
        <v>477</v>
      </c>
      <c r="C231" s="17">
        <f t="shared" si="12"/>
        <v>3.77</v>
      </c>
      <c r="D231" s="17">
        <f t="shared" si="12"/>
        <v>6873</v>
      </c>
      <c r="E231" s="17">
        <f t="shared" si="12"/>
        <v>5.35</v>
      </c>
      <c r="F231" s="17">
        <f t="shared" si="12"/>
        <v>740</v>
      </c>
      <c r="G231" s="17">
        <f t="shared" si="12"/>
        <v>3.97</v>
      </c>
      <c r="H231" s="17">
        <f t="shared" si="12"/>
        <v>677</v>
      </c>
      <c r="I231" s="17">
        <f t="shared" si="12"/>
        <v>3.48</v>
      </c>
      <c r="J231" s="17">
        <f t="shared" si="12"/>
        <v>2483</v>
      </c>
      <c r="K231" s="17">
        <f t="shared" si="12"/>
        <v>3.57</v>
      </c>
      <c r="L231" s="17">
        <f t="shared" si="12"/>
        <v>2973</v>
      </c>
      <c r="P231" s="17" t="s">
        <v>477</v>
      </c>
      <c r="Q231">
        <f t="shared" si="6"/>
        <v>0</v>
      </c>
      <c r="R231">
        <f t="shared" si="7"/>
        <v>-0.4099999999999997</v>
      </c>
      <c r="S231">
        <f t="shared" si="8"/>
        <v>1.81</v>
      </c>
    </row>
    <row r="232" spans="2:19">
      <c r="B232" s="17" t="s">
        <v>476</v>
      </c>
      <c r="C232" s="17">
        <f t="shared" si="12"/>
        <v>3.77</v>
      </c>
      <c r="D232" s="17">
        <f t="shared" si="12"/>
        <v>6873</v>
      </c>
      <c r="E232" s="17">
        <f t="shared" si="12"/>
        <v>5.35</v>
      </c>
      <c r="F232" s="17">
        <f t="shared" si="12"/>
        <v>740</v>
      </c>
      <c r="G232" s="17">
        <f t="shared" si="12"/>
        <v>3.97</v>
      </c>
      <c r="H232" s="17">
        <f t="shared" si="12"/>
        <v>677</v>
      </c>
      <c r="I232" s="17">
        <f t="shared" si="12"/>
        <v>3.48</v>
      </c>
      <c r="J232" s="17">
        <f t="shared" si="12"/>
        <v>2483</v>
      </c>
      <c r="K232" s="17">
        <f t="shared" si="12"/>
        <v>3.57</v>
      </c>
      <c r="L232" s="17">
        <f t="shared" si="12"/>
        <v>2973</v>
      </c>
      <c r="P232" s="17" t="s">
        <v>476</v>
      </c>
      <c r="Q232">
        <f t="shared" si="6"/>
        <v>0</v>
      </c>
      <c r="R232">
        <f t="shared" si="7"/>
        <v>-0.48</v>
      </c>
      <c r="S232">
        <f t="shared" si="8"/>
        <v>1.81</v>
      </c>
    </row>
    <row r="233" spans="2:19">
      <c r="B233" s="17" t="s">
        <v>486</v>
      </c>
      <c r="C233" s="17">
        <f t="shared" si="12"/>
        <v>3.77</v>
      </c>
      <c r="D233" s="17">
        <f t="shared" si="12"/>
        <v>6873</v>
      </c>
      <c r="E233" s="17">
        <f t="shared" si="12"/>
        <v>5.35</v>
      </c>
      <c r="F233" s="17">
        <f t="shared" si="12"/>
        <v>740</v>
      </c>
      <c r="G233" s="17">
        <f t="shared" si="12"/>
        <v>3.97</v>
      </c>
      <c r="H233" s="17">
        <f t="shared" si="12"/>
        <v>677</v>
      </c>
      <c r="I233" s="17">
        <f t="shared" si="12"/>
        <v>3.48</v>
      </c>
      <c r="J233" s="17">
        <f t="shared" si="12"/>
        <v>2483</v>
      </c>
      <c r="K233" s="17">
        <f t="shared" si="12"/>
        <v>3.57</v>
      </c>
      <c r="L233" s="17">
        <f t="shared" si="12"/>
        <v>2973</v>
      </c>
      <c r="P233" s="17" t="s">
        <v>486</v>
      </c>
      <c r="Q233">
        <f t="shared" si="6"/>
        <v>0</v>
      </c>
      <c r="R233">
        <f t="shared" si="7"/>
        <v>-0.31999999999999984</v>
      </c>
      <c r="S233">
        <f t="shared" si="8"/>
        <v>1.84</v>
      </c>
    </row>
  </sheetData>
  <hyperlinks>
    <hyperlink ref="A4" r:id="rId1" xr:uid="{673C169C-3820-4612-A8CF-8DAD5018BAD6}"/>
  </hyperlinks>
  <pageMargins left="0.7" right="0.7" top="0.78740157499999996" bottom="0.78740157499999996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C0E5A-5EFE-4A9C-B14F-7732947C2A1E}">
  <dimension ref="A1:K49"/>
  <sheetViews>
    <sheetView topLeftCell="A23" zoomScale="80" zoomScaleNormal="80" workbookViewId="0">
      <selection activeCell="E50" sqref="E50"/>
    </sheetView>
  </sheetViews>
  <sheetFormatPr baseColWidth="10" defaultRowHeight="14.5"/>
  <cols>
    <col min="3" max="3" width="12.81640625" bestFit="1" customWidth="1"/>
    <col min="5" max="5" width="17.54296875" customWidth="1"/>
    <col min="6" max="6" width="69.453125" customWidth="1"/>
    <col min="7" max="7" width="10.81640625" style="18"/>
  </cols>
  <sheetData>
    <row r="1" spans="1:11" ht="15.5">
      <c r="A1" s="56" t="s">
        <v>598</v>
      </c>
      <c r="B1" s="57"/>
      <c r="C1" s="57"/>
      <c r="D1" s="57"/>
      <c r="E1" s="64" t="s">
        <v>1557</v>
      </c>
      <c r="F1" s="58"/>
      <c r="G1" s="46" t="s">
        <v>612</v>
      </c>
    </row>
    <row r="2" spans="1:11">
      <c r="A2" s="74" t="s">
        <v>596</v>
      </c>
      <c r="B2" s="47"/>
      <c r="C2" s="47"/>
      <c r="D2" s="47"/>
      <c r="E2" s="47"/>
      <c r="F2" s="53"/>
    </row>
    <row r="3" spans="1:11">
      <c r="A3" s="52" t="s">
        <v>597</v>
      </c>
      <c r="B3" s="47"/>
      <c r="C3" s="47"/>
      <c r="D3" s="47"/>
      <c r="E3" s="47"/>
      <c r="F3" s="53"/>
    </row>
    <row r="4" spans="1:11">
      <c r="A4" s="59" t="s">
        <v>637</v>
      </c>
      <c r="B4" s="54"/>
      <c r="C4" s="54"/>
      <c r="D4" s="54"/>
      <c r="E4" s="54"/>
      <c r="F4" s="55"/>
    </row>
    <row r="6" spans="1:11">
      <c r="A6" t="s">
        <v>557</v>
      </c>
      <c r="B6" t="s">
        <v>558</v>
      </c>
      <c r="C6" t="s">
        <v>559</v>
      </c>
      <c r="D6" t="s">
        <v>560</v>
      </c>
      <c r="I6" t="s">
        <v>558</v>
      </c>
      <c r="J6" t="s">
        <v>559</v>
      </c>
      <c r="K6" t="s">
        <v>560</v>
      </c>
    </row>
    <row r="7" spans="1:11">
      <c r="A7" t="s">
        <v>561</v>
      </c>
      <c r="B7">
        <v>50.3</v>
      </c>
      <c r="C7">
        <v>49.7</v>
      </c>
      <c r="D7">
        <v>0</v>
      </c>
      <c r="G7" s="18">
        <v>2014</v>
      </c>
      <c r="H7" t="s">
        <v>4</v>
      </c>
      <c r="I7">
        <f>B7</f>
        <v>50.3</v>
      </c>
      <c r="J7">
        <f>C7</f>
        <v>49.7</v>
      </c>
      <c r="K7">
        <f>D7</f>
        <v>0</v>
      </c>
    </row>
    <row r="8" spans="1:11">
      <c r="A8" t="s">
        <v>562</v>
      </c>
      <c r="B8">
        <v>64.3</v>
      </c>
      <c r="C8">
        <v>29.5</v>
      </c>
      <c r="D8">
        <v>6.2</v>
      </c>
      <c r="H8" t="s">
        <v>5</v>
      </c>
      <c r="I8">
        <f t="shared" ref="I8:I41" si="0">B8</f>
        <v>64.3</v>
      </c>
      <c r="J8">
        <f t="shared" ref="J8:J41" si="1">C8</f>
        <v>29.5</v>
      </c>
      <c r="K8">
        <f t="shared" ref="K8:K41" si="2">D8</f>
        <v>6.2</v>
      </c>
    </row>
    <row r="9" spans="1:11">
      <c r="A9" t="s">
        <v>563</v>
      </c>
      <c r="B9">
        <v>58</v>
      </c>
      <c r="C9">
        <v>39.799999999999997</v>
      </c>
      <c r="D9">
        <v>2.2000000000000002</v>
      </c>
      <c r="H9" t="s">
        <v>6</v>
      </c>
      <c r="I9">
        <f t="shared" si="0"/>
        <v>58</v>
      </c>
      <c r="J9">
        <f t="shared" si="1"/>
        <v>39.799999999999997</v>
      </c>
      <c r="K9">
        <f t="shared" si="2"/>
        <v>2.2000000000000002</v>
      </c>
    </row>
    <row r="10" spans="1:11">
      <c r="A10" t="s">
        <v>564</v>
      </c>
      <c r="B10">
        <v>60.2</v>
      </c>
      <c r="C10">
        <v>39</v>
      </c>
      <c r="D10">
        <v>0.8</v>
      </c>
      <c r="H10" t="s">
        <v>3</v>
      </c>
      <c r="I10">
        <f t="shared" si="0"/>
        <v>60.2</v>
      </c>
      <c r="J10">
        <f t="shared" si="1"/>
        <v>39</v>
      </c>
      <c r="K10">
        <f t="shared" si="2"/>
        <v>0.8</v>
      </c>
    </row>
    <row r="11" spans="1:11">
      <c r="A11" t="s">
        <v>565</v>
      </c>
      <c r="B11">
        <v>56.2</v>
      </c>
      <c r="C11">
        <v>43</v>
      </c>
      <c r="D11">
        <v>0.8</v>
      </c>
      <c r="G11" s="18">
        <v>2015</v>
      </c>
      <c r="H11" t="s">
        <v>4</v>
      </c>
      <c r="I11">
        <f t="shared" si="0"/>
        <v>56.2</v>
      </c>
      <c r="J11">
        <f t="shared" si="1"/>
        <v>43</v>
      </c>
      <c r="K11">
        <f t="shared" si="2"/>
        <v>0.8</v>
      </c>
    </row>
    <row r="12" spans="1:11">
      <c r="A12" t="s">
        <v>566</v>
      </c>
      <c r="B12">
        <v>67.400000000000006</v>
      </c>
      <c r="C12">
        <v>31.9</v>
      </c>
      <c r="D12">
        <v>0.7</v>
      </c>
      <c r="H12" t="s">
        <v>5</v>
      </c>
      <c r="I12">
        <f t="shared" si="0"/>
        <v>67.400000000000006</v>
      </c>
      <c r="J12">
        <f t="shared" si="1"/>
        <v>31.9</v>
      </c>
      <c r="K12">
        <f t="shared" si="2"/>
        <v>0.7</v>
      </c>
    </row>
    <row r="13" spans="1:11">
      <c r="A13" t="s">
        <v>567</v>
      </c>
      <c r="B13">
        <v>65.599999999999994</v>
      </c>
      <c r="C13">
        <v>32.799999999999997</v>
      </c>
      <c r="D13">
        <v>1.7</v>
      </c>
      <c r="H13" t="s">
        <v>6</v>
      </c>
      <c r="I13">
        <f t="shared" si="0"/>
        <v>65.599999999999994</v>
      </c>
      <c r="J13">
        <f t="shared" si="1"/>
        <v>32.799999999999997</v>
      </c>
      <c r="K13">
        <f t="shared" si="2"/>
        <v>1.7</v>
      </c>
    </row>
    <row r="14" spans="1:11">
      <c r="A14" t="s">
        <v>568</v>
      </c>
      <c r="B14">
        <v>52.5</v>
      </c>
      <c r="C14">
        <v>44.6</v>
      </c>
      <c r="D14">
        <v>2.9</v>
      </c>
      <c r="H14" t="s">
        <v>3</v>
      </c>
      <c r="I14">
        <f t="shared" si="0"/>
        <v>52.5</v>
      </c>
      <c r="J14">
        <f t="shared" si="1"/>
        <v>44.6</v>
      </c>
      <c r="K14">
        <f t="shared" si="2"/>
        <v>2.9</v>
      </c>
    </row>
    <row r="15" spans="1:11">
      <c r="A15" t="s">
        <v>569</v>
      </c>
      <c r="B15">
        <v>60.3</v>
      </c>
      <c r="C15">
        <v>39.700000000000003</v>
      </c>
      <c r="D15">
        <v>0</v>
      </c>
      <c r="G15" s="18">
        <v>2016</v>
      </c>
      <c r="H15" t="s">
        <v>4</v>
      </c>
      <c r="I15">
        <f t="shared" si="0"/>
        <v>60.3</v>
      </c>
      <c r="J15">
        <f t="shared" si="1"/>
        <v>39.700000000000003</v>
      </c>
      <c r="K15">
        <f t="shared" si="2"/>
        <v>0</v>
      </c>
    </row>
    <row r="16" spans="1:11">
      <c r="A16" t="s">
        <v>570</v>
      </c>
      <c r="B16">
        <v>58.3</v>
      </c>
      <c r="C16">
        <v>38.6</v>
      </c>
      <c r="D16">
        <v>3.2</v>
      </c>
      <c r="H16" t="s">
        <v>5</v>
      </c>
      <c r="I16">
        <f t="shared" si="0"/>
        <v>58.3</v>
      </c>
      <c r="J16">
        <f t="shared" si="1"/>
        <v>38.6</v>
      </c>
      <c r="K16">
        <f t="shared" si="2"/>
        <v>3.2</v>
      </c>
    </row>
    <row r="17" spans="1:11">
      <c r="A17" t="s">
        <v>571</v>
      </c>
      <c r="B17">
        <v>60.3</v>
      </c>
      <c r="C17">
        <v>34.5</v>
      </c>
      <c r="D17">
        <v>5.2</v>
      </c>
      <c r="H17" t="s">
        <v>6</v>
      </c>
      <c r="I17">
        <f t="shared" si="0"/>
        <v>60.3</v>
      </c>
      <c r="J17">
        <f t="shared" si="1"/>
        <v>34.5</v>
      </c>
      <c r="K17">
        <f t="shared" si="2"/>
        <v>5.2</v>
      </c>
    </row>
    <row r="18" spans="1:11">
      <c r="A18" t="s">
        <v>572</v>
      </c>
      <c r="B18">
        <v>54.3</v>
      </c>
      <c r="C18">
        <v>45</v>
      </c>
      <c r="D18">
        <v>0.8</v>
      </c>
      <c r="H18" t="s">
        <v>3</v>
      </c>
      <c r="I18">
        <f t="shared" si="0"/>
        <v>54.3</v>
      </c>
      <c r="J18">
        <f t="shared" si="1"/>
        <v>45</v>
      </c>
      <c r="K18">
        <f t="shared" si="2"/>
        <v>0.8</v>
      </c>
    </row>
    <row r="19" spans="1:11">
      <c r="A19" t="s">
        <v>573</v>
      </c>
      <c r="B19">
        <v>70.599999999999994</v>
      </c>
      <c r="C19">
        <v>28.4</v>
      </c>
      <c r="D19">
        <v>0.9</v>
      </c>
      <c r="G19" s="18">
        <v>2017</v>
      </c>
      <c r="H19" t="s">
        <v>4</v>
      </c>
      <c r="I19">
        <f t="shared" si="0"/>
        <v>70.599999999999994</v>
      </c>
      <c r="J19">
        <f t="shared" si="1"/>
        <v>28.4</v>
      </c>
      <c r="K19">
        <f t="shared" si="2"/>
        <v>0.9</v>
      </c>
    </row>
    <row r="20" spans="1:11">
      <c r="A20" t="s">
        <v>574</v>
      </c>
      <c r="B20">
        <v>51.9</v>
      </c>
      <c r="C20">
        <v>48.1</v>
      </c>
      <c r="D20">
        <v>0</v>
      </c>
      <c r="H20" t="s">
        <v>5</v>
      </c>
      <c r="I20">
        <f t="shared" si="0"/>
        <v>51.9</v>
      </c>
      <c r="J20">
        <f t="shared" si="1"/>
        <v>48.1</v>
      </c>
      <c r="K20">
        <f t="shared" si="2"/>
        <v>0</v>
      </c>
    </row>
    <row r="21" spans="1:11">
      <c r="A21" t="s">
        <v>575</v>
      </c>
      <c r="B21">
        <v>61.3</v>
      </c>
      <c r="C21">
        <v>38.700000000000003</v>
      </c>
      <c r="D21">
        <v>0</v>
      </c>
      <c r="H21" t="s">
        <v>6</v>
      </c>
      <c r="I21">
        <f t="shared" si="0"/>
        <v>61.3</v>
      </c>
      <c r="J21">
        <f t="shared" si="1"/>
        <v>38.700000000000003</v>
      </c>
      <c r="K21">
        <f t="shared" si="2"/>
        <v>0</v>
      </c>
    </row>
    <row r="22" spans="1:11">
      <c r="A22" t="s">
        <v>576</v>
      </c>
      <c r="B22">
        <v>55.8</v>
      </c>
      <c r="C22">
        <v>42.5</v>
      </c>
      <c r="D22">
        <v>1.7</v>
      </c>
      <c r="H22" t="s">
        <v>3</v>
      </c>
      <c r="I22">
        <f t="shared" si="0"/>
        <v>55.8</v>
      </c>
      <c r="J22">
        <f t="shared" si="1"/>
        <v>42.5</v>
      </c>
      <c r="K22">
        <f t="shared" si="2"/>
        <v>1.7</v>
      </c>
    </row>
    <row r="23" spans="1:11">
      <c r="A23" t="s">
        <v>577</v>
      </c>
      <c r="B23">
        <v>62</v>
      </c>
      <c r="C23">
        <v>37</v>
      </c>
      <c r="D23">
        <v>1</v>
      </c>
      <c r="G23" s="18">
        <v>2018</v>
      </c>
      <c r="H23" t="s">
        <v>4</v>
      </c>
      <c r="I23">
        <f t="shared" si="0"/>
        <v>62</v>
      </c>
      <c r="J23">
        <f t="shared" si="1"/>
        <v>37</v>
      </c>
      <c r="K23">
        <f t="shared" si="2"/>
        <v>1</v>
      </c>
    </row>
    <row r="24" spans="1:11">
      <c r="A24" t="s">
        <v>578</v>
      </c>
      <c r="B24">
        <v>49.2</v>
      </c>
      <c r="C24">
        <v>45.9</v>
      </c>
      <c r="D24">
        <v>4.9000000000000004</v>
      </c>
      <c r="H24" t="s">
        <v>5</v>
      </c>
      <c r="I24">
        <f t="shared" si="0"/>
        <v>49.2</v>
      </c>
      <c r="J24">
        <f t="shared" si="1"/>
        <v>45.9</v>
      </c>
      <c r="K24">
        <f t="shared" si="2"/>
        <v>4.9000000000000004</v>
      </c>
    </row>
    <row r="25" spans="1:11">
      <c r="A25" t="s">
        <v>579</v>
      </c>
      <c r="B25">
        <v>51.2</v>
      </c>
      <c r="C25">
        <v>46.3</v>
      </c>
      <c r="D25">
        <v>2.5</v>
      </c>
      <c r="H25" t="s">
        <v>6</v>
      </c>
      <c r="I25">
        <f t="shared" si="0"/>
        <v>51.2</v>
      </c>
      <c r="J25">
        <f t="shared" si="1"/>
        <v>46.3</v>
      </c>
      <c r="K25">
        <f t="shared" si="2"/>
        <v>2.5</v>
      </c>
    </row>
    <row r="26" spans="1:11">
      <c r="A26" t="s">
        <v>580</v>
      </c>
      <c r="B26">
        <v>54.1</v>
      </c>
      <c r="C26">
        <v>45.9</v>
      </c>
      <c r="D26">
        <v>0</v>
      </c>
      <c r="H26" t="s">
        <v>3</v>
      </c>
      <c r="I26">
        <f t="shared" si="0"/>
        <v>54.1</v>
      </c>
      <c r="J26">
        <f t="shared" si="1"/>
        <v>45.9</v>
      </c>
      <c r="K26">
        <f t="shared" si="2"/>
        <v>0</v>
      </c>
    </row>
    <row r="27" spans="1:11">
      <c r="A27" t="s">
        <v>581</v>
      </c>
      <c r="B27">
        <v>54.1</v>
      </c>
      <c r="C27">
        <v>45.9</v>
      </c>
      <c r="D27">
        <v>0</v>
      </c>
      <c r="G27" s="18">
        <v>2019</v>
      </c>
      <c r="H27" t="s">
        <v>4</v>
      </c>
      <c r="I27">
        <f t="shared" si="0"/>
        <v>54.1</v>
      </c>
      <c r="J27">
        <f t="shared" si="1"/>
        <v>45.9</v>
      </c>
      <c r="K27">
        <f t="shared" si="2"/>
        <v>0</v>
      </c>
    </row>
    <row r="28" spans="1:11">
      <c r="A28" t="s">
        <v>582</v>
      </c>
      <c r="B28">
        <v>46.9</v>
      </c>
      <c r="C28">
        <v>46.9</v>
      </c>
      <c r="D28">
        <v>6.3</v>
      </c>
      <c r="H28" t="s">
        <v>5</v>
      </c>
      <c r="I28">
        <f t="shared" si="0"/>
        <v>46.9</v>
      </c>
      <c r="J28">
        <f t="shared" si="1"/>
        <v>46.9</v>
      </c>
      <c r="K28">
        <f t="shared" si="2"/>
        <v>6.3</v>
      </c>
    </row>
    <row r="29" spans="1:11">
      <c r="A29" t="s">
        <v>583</v>
      </c>
      <c r="B29">
        <v>48.4</v>
      </c>
      <c r="C29">
        <v>48.4</v>
      </c>
      <c r="D29">
        <v>3.3</v>
      </c>
      <c r="H29" t="s">
        <v>6</v>
      </c>
      <c r="I29">
        <f t="shared" si="0"/>
        <v>48.4</v>
      </c>
      <c r="J29">
        <f t="shared" si="1"/>
        <v>48.4</v>
      </c>
      <c r="K29">
        <f t="shared" si="2"/>
        <v>3.3</v>
      </c>
    </row>
    <row r="30" spans="1:11">
      <c r="A30" t="s">
        <v>584</v>
      </c>
      <c r="B30">
        <v>55.2</v>
      </c>
      <c r="C30">
        <v>36.200000000000003</v>
      </c>
      <c r="D30">
        <v>8.5</v>
      </c>
      <c r="H30" t="s">
        <v>3</v>
      </c>
      <c r="I30">
        <f t="shared" si="0"/>
        <v>55.2</v>
      </c>
      <c r="J30">
        <f t="shared" si="1"/>
        <v>36.200000000000003</v>
      </c>
      <c r="K30">
        <f t="shared" si="2"/>
        <v>8.5</v>
      </c>
    </row>
    <row r="31" spans="1:11">
      <c r="A31" t="s">
        <v>585</v>
      </c>
      <c r="B31">
        <v>18.100000000000001</v>
      </c>
      <c r="C31">
        <v>51.72</v>
      </c>
      <c r="D31">
        <v>30.17</v>
      </c>
      <c r="G31" s="18">
        <v>2020</v>
      </c>
      <c r="H31" t="s">
        <v>4</v>
      </c>
      <c r="I31">
        <f t="shared" si="0"/>
        <v>18.100000000000001</v>
      </c>
      <c r="J31">
        <f t="shared" si="1"/>
        <v>51.72</v>
      </c>
      <c r="K31">
        <f t="shared" si="2"/>
        <v>30.17</v>
      </c>
    </row>
    <row r="32" spans="1:11">
      <c r="A32" t="s">
        <v>586</v>
      </c>
      <c r="B32">
        <v>29.03</v>
      </c>
      <c r="C32">
        <v>54.84</v>
      </c>
      <c r="D32">
        <v>16.13</v>
      </c>
      <c r="H32" t="s">
        <v>5</v>
      </c>
      <c r="I32">
        <f t="shared" si="0"/>
        <v>29.03</v>
      </c>
      <c r="J32">
        <f t="shared" si="1"/>
        <v>54.84</v>
      </c>
      <c r="K32">
        <f t="shared" si="2"/>
        <v>16.13</v>
      </c>
    </row>
    <row r="33" spans="1:11">
      <c r="A33" t="s">
        <v>587</v>
      </c>
      <c r="B33">
        <v>36.28</v>
      </c>
      <c r="C33">
        <v>51.33</v>
      </c>
      <c r="D33">
        <v>12.39</v>
      </c>
      <c r="H33" t="s">
        <v>6</v>
      </c>
      <c r="I33">
        <f t="shared" si="0"/>
        <v>36.28</v>
      </c>
      <c r="J33">
        <f t="shared" si="1"/>
        <v>51.33</v>
      </c>
      <c r="K33">
        <f t="shared" si="2"/>
        <v>12.39</v>
      </c>
    </row>
    <row r="34" spans="1:11">
      <c r="A34" t="s">
        <v>588</v>
      </c>
      <c r="B34">
        <v>34.04</v>
      </c>
      <c r="C34">
        <v>51.77</v>
      </c>
      <c r="D34">
        <v>14.18</v>
      </c>
      <c r="H34" t="s">
        <v>3</v>
      </c>
      <c r="I34">
        <f t="shared" si="0"/>
        <v>34.04</v>
      </c>
      <c r="J34">
        <f t="shared" si="1"/>
        <v>51.77</v>
      </c>
      <c r="K34">
        <f t="shared" si="2"/>
        <v>14.18</v>
      </c>
    </row>
    <row r="35" spans="1:11">
      <c r="A35" t="s">
        <v>589</v>
      </c>
      <c r="B35">
        <v>36.04</v>
      </c>
      <c r="C35">
        <v>63.06</v>
      </c>
      <c r="D35">
        <v>0.9</v>
      </c>
      <c r="G35" s="18">
        <v>2021</v>
      </c>
      <c r="H35" t="s">
        <v>4</v>
      </c>
      <c r="I35">
        <f t="shared" si="0"/>
        <v>36.04</v>
      </c>
      <c r="J35">
        <f t="shared" si="1"/>
        <v>63.06</v>
      </c>
      <c r="K35">
        <f t="shared" si="2"/>
        <v>0.9</v>
      </c>
    </row>
    <row r="36" spans="1:11">
      <c r="A36" t="s">
        <v>590</v>
      </c>
      <c r="B36">
        <v>54.44</v>
      </c>
      <c r="C36">
        <v>42.22</v>
      </c>
      <c r="D36">
        <v>3.33</v>
      </c>
      <c r="H36" t="s">
        <v>5</v>
      </c>
      <c r="I36">
        <f t="shared" si="0"/>
        <v>54.44</v>
      </c>
      <c r="J36">
        <f t="shared" si="1"/>
        <v>42.22</v>
      </c>
      <c r="K36">
        <f t="shared" si="2"/>
        <v>3.33</v>
      </c>
    </row>
    <row r="37" spans="1:11">
      <c r="A37" t="s">
        <v>591</v>
      </c>
      <c r="B37">
        <v>63.11</v>
      </c>
      <c r="C37">
        <v>36.07</v>
      </c>
      <c r="D37">
        <v>0.82</v>
      </c>
      <c r="H37" t="s">
        <v>6</v>
      </c>
      <c r="I37">
        <f t="shared" si="0"/>
        <v>63.11</v>
      </c>
      <c r="J37">
        <f t="shared" si="1"/>
        <v>36.07</v>
      </c>
      <c r="K37">
        <f t="shared" si="2"/>
        <v>0.82</v>
      </c>
    </row>
    <row r="38" spans="1:11">
      <c r="A38" t="s">
        <v>592</v>
      </c>
      <c r="B38">
        <v>62.63</v>
      </c>
      <c r="C38">
        <v>37.369999999999997</v>
      </c>
      <c r="D38">
        <v>0</v>
      </c>
      <c r="H38" t="s">
        <v>3</v>
      </c>
      <c r="I38">
        <f t="shared" si="0"/>
        <v>62.63</v>
      </c>
      <c r="J38">
        <f t="shared" si="1"/>
        <v>37.369999999999997</v>
      </c>
      <c r="K38">
        <f t="shared" si="2"/>
        <v>0</v>
      </c>
    </row>
    <row r="39" spans="1:11">
      <c r="A39" t="s">
        <v>593</v>
      </c>
      <c r="B39">
        <v>31.71</v>
      </c>
      <c r="C39">
        <v>62.2</v>
      </c>
      <c r="D39">
        <v>6.1</v>
      </c>
      <c r="G39" s="18">
        <v>2022</v>
      </c>
      <c r="H39" t="s">
        <v>4</v>
      </c>
      <c r="I39">
        <f t="shared" si="0"/>
        <v>31.71</v>
      </c>
      <c r="J39">
        <f t="shared" si="1"/>
        <v>62.2</v>
      </c>
      <c r="K39">
        <f t="shared" si="2"/>
        <v>6.1</v>
      </c>
    </row>
    <row r="40" spans="1:11">
      <c r="A40" t="s">
        <v>594</v>
      </c>
      <c r="B40">
        <v>15.5</v>
      </c>
      <c r="C40">
        <v>61.9</v>
      </c>
      <c r="D40">
        <v>22.6</v>
      </c>
      <c r="H40" t="s">
        <v>5</v>
      </c>
      <c r="I40">
        <f t="shared" si="0"/>
        <v>15.5</v>
      </c>
      <c r="J40">
        <f t="shared" si="1"/>
        <v>61.9</v>
      </c>
      <c r="K40">
        <f t="shared" si="2"/>
        <v>22.6</v>
      </c>
    </row>
    <row r="41" spans="1:11">
      <c r="A41" t="s">
        <v>595</v>
      </c>
      <c r="B41">
        <v>3.7</v>
      </c>
      <c r="C41">
        <v>37.799999999999997</v>
      </c>
      <c r="D41">
        <v>58.5</v>
      </c>
      <c r="H41" t="s">
        <v>6</v>
      </c>
      <c r="I41">
        <f t="shared" si="0"/>
        <v>3.7</v>
      </c>
      <c r="J41">
        <f t="shared" si="1"/>
        <v>37.799999999999997</v>
      </c>
      <c r="K41">
        <f t="shared" si="2"/>
        <v>58.5</v>
      </c>
    </row>
    <row r="42" spans="1:11">
      <c r="A42" t="s">
        <v>690</v>
      </c>
      <c r="B42">
        <v>8.5</v>
      </c>
      <c r="C42">
        <v>33.1</v>
      </c>
      <c r="D42">
        <v>58.5</v>
      </c>
      <c r="G42" s="18">
        <v>2023</v>
      </c>
      <c r="H42" t="s">
        <v>3</v>
      </c>
      <c r="I42">
        <f t="shared" ref="I42" si="3">B42</f>
        <v>8.5</v>
      </c>
      <c r="J42">
        <f t="shared" ref="J42" si="4">C42</f>
        <v>33.1</v>
      </c>
      <c r="K42">
        <f t="shared" ref="K42" si="5">D42</f>
        <v>58.5</v>
      </c>
    </row>
    <row r="43" spans="1:11">
      <c r="A43" t="s">
        <v>773</v>
      </c>
      <c r="B43">
        <v>2.5</v>
      </c>
      <c r="C43">
        <v>35</v>
      </c>
      <c r="D43">
        <v>62.5</v>
      </c>
      <c r="H43" t="s">
        <v>4</v>
      </c>
      <c r="I43">
        <f t="shared" ref="I43" si="6">B43</f>
        <v>2.5</v>
      </c>
      <c r="J43">
        <f t="shared" ref="J43" si="7">C43</f>
        <v>35</v>
      </c>
      <c r="K43">
        <f t="shared" ref="K43" si="8">D43</f>
        <v>62.5</v>
      </c>
    </row>
    <row r="44" spans="1:11">
      <c r="A44" t="s">
        <v>798</v>
      </c>
      <c r="B44">
        <v>0.8</v>
      </c>
      <c r="C44">
        <v>29.6</v>
      </c>
      <c r="D44">
        <v>69.599999999999994</v>
      </c>
    </row>
    <row r="45" spans="1:11">
      <c r="A45" t="s">
        <v>1519</v>
      </c>
      <c r="B45">
        <v>0</v>
      </c>
      <c r="C45">
        <v>40.700000000000003</v>
      </c>
      <c r="D45">
        <v>59.3</v>
      </c>
    </row>
    <row r="46" spans="1:11">
      <c r="A46" t="s">
        <v>1552</v>
      </c>
      <c r="B46">
        <v>8.1999999999999993</v>
      </c>
      <c r="C46">
        <v>61.2</v>
      </c>
      <c r="D46">
        <v>30.6</v>
      </c>
    </row>
    <row r="47" spans="1:11">
      <c r="A47" t="s">
        <v>1564</v>
      </c>
      <c r="B47">
        <v>11.3</v>
      </c>
      <c r="C47">
        <v>67</v>
      </c>
      <c r="D47">
        <v>21.7</v>
      </c>
    </row>
    <row r="48" spans="1:11">
      <c r="A48" t="s">
        <v>1814</v>
      </c>
    </row>
    <row r="49" spans="1:1">
      <c r="A49" t="s">
        <v>1815</v>
      </c>
    </row>
  </sheetData>
  <hyperlinks>
    <hyperlink ref="A2" r:id="rId1" xr:uid="{5506623E-F615-4C0B-AB4E-BB6121678AE5}"/>
  </hyperlinks>
  <pageMargins left="0.7" right="0.7" top="0.78740157499999996" bottom="0.78740157499999996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4E3D-3032-43C4-95B1-6C76712D8D77}">
  <dimension ref="A1:K49"/>
  <sheetViews>
    <sheetView topLeftCell="A31" zoomScale="80" zoomScaleNormal="80" workbookViewId="0">
      <selection activeCell="E53" sqref="E53"/>
    </sheetView>
  </sheetViews>
  <sheetFormatPr baseColWidth="10" defaultRowHeight="14.5"/>
  <cols>
    <col min="5" max="5" width="15.453125" customWidth="1"/>
    <col min="6" max="6" width="66.1796875" customWidth="1"/>
    <col min="7" max="7" width="10.81640625" style="18"/>
  </cols>
  <sheetData>
    <row r="1" spans="1:11">
      <c r="A1" s="65" t="s">
        <v>600</v>
      </c>
      <c r="B1" s="57"/>
      <c r="C1" s="57"/>
      <c r="D1" s="57"/>
      <c r="E1" s="64" t="s">
        <v>1557</v>
      </c>
      <c r="F1" s="58"/>
      <c r="G1" s="46" t="s">
        <v>612</v>
      </c>
    </row>
    <row r="2" spans="1:11">
      <c r="A2" s="52" t="s">
        <v>596</v>
      </c>
      <c r="B2" s="47"/>
      <c r="C2" s="47"/>
      <c r="D2" s="47"/>
      <c r="E2" s="47"/>
      <c r="F2" s="53"/>
    </row>
    <row r="3" spans="1:11">
      <c r="A3" s="52" t="s">
        <v>599</v>
      </c>
      <c r="B3" s="47"/>
      <c r="C3" s="47"/>
      <c r="D3" s="47"/>
      <c r="E3" s="47"/>
      <c r="F3" s="53"/>
    </row>
    <row r="4" spans="1:11">
      <c r="A4" s="62" t="s">
        <v>637</v>
      </c>
      <c r="B4" s="54"/>
      <c r="C4" s="54"/>
      <c r="D4" s="54"/>
      <c r="E4" s="199" t="s">
        <v>1770</v>
      </c>
      <c r="F4" s="55"/>
    </row>
    <row r="6" spans="1:11">
      <c r="A6" t="s">
        <v>557</v>
      </c>
      <c r="B6" t="s">
        <v>558</v>
      </c>
      <c r="C6" t="s">
        <v>559</v>
      </c>
      <c r="D6" t="s">
        <v>560</v>
      </c>
      <c r="I6" t="s">
        <v>558</v>
      </c>
      <c r="J6" t="s">
        <v>559</v>
      </c>
      <c r="K6" t="s">
        <v>560</v>
      </c>
    </row>
    <row r="7" spans="1:11">
      <c r="A7" t="s">
        <v>561</v>
      </c>
      <c r="B7">
        <v>14.9</v>
      </c>
      <c r="C7">
        <v>77.400000000000006</v>
      </c>
      <c r="D7">
        <v>7.7</v>
      </c>
      <c r="G7" s="18">
        <v>2014</v>
      </c>
      <c r="H7" t="s">
        <v>4</v>
      </c>
      <c r="I7">
        <f>B7</f>
        <v>14.9</v>
      </c>
      <c r="J7">
        <f>C7</f>
        <v>77.400000000000006</v>
      </c>
      <c r="K7">
        <f>D7</f>
        <v>7.7</v>
      </c>
    </row>
    <row r="8" spans="1:11">
      <c r="A8" t="s">
        <v>562</v>
      </c>
      <c r="B8">
        <v>18.8</v>
      </c>
      <c r="C8">
        <v>76.8</v>
      </c>
      <c r="D8">
        <v>4.4000000000000004</v>
      </c>
      <c r="H8" t="s">
        <v>5</v>
      </c>
      <c r="I8">
        <f t="shared" ref="I8:I41" si="0">B8</f>
        <v>18.8</v>
      </c>
      <c r="J8">
        <f t="shared" ref="J8:J41" si="1">C8</f>
        <v>76.8</v>
      </c>
      <c r="K8">
        <f t="shared" ref="K8:K41" si="2">D8</f>
        <v>4.4000000000000004</v>
      </c>
    </row>
    <row r="9" spans="1:11">
      <c r="A9" t="s">
        <v>563</v>
      </c>
      <c r="B9">
        <v>15.5</v>
      </c>
      <c r="C9">
        <v>75.3</v>
      </c>
      <c r="D9">
        <v>9.1999999999999993</v>
      </c>
      <c r="H9" t="s">
        <v>6</v>
      </c>
      <c r="I9">
        <f t="shared" si="0"/>
        <v>15.5</v>
      </c>
      <c r="J9">
        <f t="shared" si="1"/>
        <v>75.3</v>
      </c>
      <c r="K9">
        <f t="shared" si="2"/>
        <v>9.1999999999999993</v>
      </c>
    </row>
    <row r="10" spans="1:11">
      <c r="A10" t="s">
        <v>564</v>
      </c>
      <c r="B10">
        <v>37.4</v>
      </c>
      <c r="C10">
        <v>61</v>
      </c>
      <c r="D10">
        <v>1.6</v>
      </c>
      <c r="H10" t="s">
        <v>3</v>
      </c>
      <c r="I10">
        <f t="shared" si="0"/>
        <v>37.4</v>
      </c>
      <c r="J10">
        <f t="shared" si="1"/>
        <v>61</v>
      </c>
      <c r="K10">
        <f t="shared" si="2"/>
        <v>1.6</v>
      </c>
    </row>
    <row r="11" spans="1:11">
      <c r="A11" t="s">
        <v>565</v>
      </c>
      <c r="B11">
        <v>10.9</v>
      </c>
      <c r="C11">
        <v>69.8</v>
      </c>
      <c r="D11">
        <v>19.3</v>
      </c>
      <c r="G11" s="18">
        <v>2015</v>
      </c>
      <c r="H11" t="s">
        <v>4</v>
      </c>
      <c r="I11">
        <f t="shared" si="0"/>
        <v>10.9</v>
      </c>
      <c r="J11">
        <f t="shared" si="1"/>
        <v>69.8</v>
      </c>
      <c r="K11">
        <f t="shared" si="2"/>
        <v>19.3</v>
      </c>
    </row>
    <row r="12" spans="1:11">
      <c r="A12" t="s">
        <v>566</v>
      </c>
      <c r="B12">
        <v>9</v>
      </c>
      <c r="C12">
        <v>74.900000000000006</v>
      </c>
      <c r="D12">
        <v>16.100000000000001</v>
      </c>
      <c r="H12" t="s">
        <v>5</v>
      </c>
      <c r="I12">
        <f t="shared" si="0"/>
        <v>9</v>
      </c>
      <c r="J12">
        <f t="shared" si="1"/>
        <v>74.900000000000006</v>
      </c>
      <c r="K12">
        <f t="shared" si="2"/>
        <v>16.100000000000001</v>
      </c>
    </row>
    <row r="13" spans="1:11">
      <c r="A13" t="s">
        <v>567</v>
      </c>
      <c r="B13">
        <v>11.4</v>
      </c>
      <c r="C13">
        <v>83.8</v>
      </c>
      <c r="D13">
        <v>4.9000000000000004</v>
      </c>
      <c r="H13" t="s">
        <v>6</v>
      </c>
      <c r="I13">
        <f t="shared" si="0"/>
        <v>11.4</v>
      </c>
      <c r="J13">
        <f t="shared" si="1"/>
        <v>83.8</v>
      </c>
      <c r="K13">
        <f t="shared" si="2"/>
        <v>4.9000000000000004</v>
      </c>
    </row>
    <row r="14" spans="1:11">
      <c r="A14" t="s">
        <v>568</v>
      </c>
      <c r="B14">
        <v>12.6</v>
      </c>
      <c r="C14">
        <v>82.8</v>
      </c>
      <c r="D14">
        <v>4.5999999999999996</v>
      </c>
      <c r="H14" t="s">
        <v>3</v>
      </c>
      <c r="I14">
        <f t="shared" si="0"/>
        <v>12.6</v>
      </c>
      <c r="J14">
        <f t="shared" si="1"/>
        <v>82.8</v>
      </c>
      <c r="K14">
        <f t="shared" si="2"/>
        <v>4.5999999999999996</v>
      </c>
    </row>
    <row r="15" spans="1:11">
      <c r="A15" t="s">
        <v>569</v>
      </c>
      <c r="B15">
        <v>9.6</v>
      </c>
      <c r="C15">
        <v>85.4</v>
      </c>
      <c r="D15">
        <v>5</v>
      </c>
      <c r="G15" s="18">
        <v>2016</v>
      </c>
      <c r="H15" t="s">
        <v>4</v>
      </c>
      <c r="I15">
        <f t="shared" si="0"/>
        <v>9.6</v>
      </c>
      <c r="J15">
        <f t="shared" si="1"/>
        <v>85.4</v>
      </c>
      <c r="K15">
        <f t="shared" si="2"/>
        <v>5</v>
      </c>
    </row>
    <row r="16" spans="1:11">
      <c r="A16" t="s">
        <v>570</v>
      </c>
      <c r="B16">
        <v>14.8</v>
      </c>
      <c r="C16">
        <v>80.2</v>
      </c>
      <c r="D16">
        <v>5</v>
      </c>
      <c r="H16" t="s">
        <v>5</v>
      </c>
      <c r="I16">
        <f t="shared" si="0"/>
        <v>14.8</v>
      </c>
      <c r="J16">
        <f t="shared" si="1"/>
        <v>80.2</v>
      </c>
      <c r="K16">
        <f t="shared" si="2"/>
        <v>5</v>
      </c>
    </row>
    <row r="17" spans="1:11">
      <c r="A17" t="s">
        <v>571</v>
      </c>
      <c r="B17">
        <v>9</v>
      </c>
      <c r="C17">
        <v>70.099999999999994</v>
      </c>
      <c r="D17">
        <v>21</v>
      </c>
      <c r="H17" t="s">
        <v>6</v>
      </c>
      <c r="I17">
        <f t="shared" si="0"/>
        <v>9</v>
      </c>
      <c r="J17">
        <f t="shared" si="1"/>
        <v>70.099999999999994</v>
      </c>
      <c r="K17">
        <f t="shared" si="2"/>
        <v>21</v>
      </c>
    </row>
    <row r="18" spans="1:11">
      <c r="A18" t="s">
        <v>572</v>
      </c>
      <c r="B18">
        <v>8.6</v>
      </c>
      <c r="C18">
        <v>62.4</v>
      </c>
      <c r="D18">
        <v>29</v>
      </c>
      <c r="H18" t="s">
        <v>3</v>
      </c>
      <c r="I18">
        <f t="shared" si="0"/>
        <v>8.6</v>
      </c>
      <c r="J18">
        <f t="shared" si="1"/>
        <v>62.4</v>
      </c>
      <c r="K18">
        <f t="shared" si="2"/>
        <v>29</v>
      </c>
    </row>
    <row r="19" spans="1:11">
      <c r="A19" t="s">
        <v>573</v>
      </c>
      <c r="B19">
        <v>4.2</v>
      </c>
      <c r="C19">
        <v>70.900000000000006</v>
      </c>
      <c r="D19">
        <v>24.8</v>
      </c>
      <c r="G19" s="18">
        <v>2017</v>
      </c>
      <c r="H19" t="s">
        <v>4</v>
      </c>
      <c r="I19">
        <f t="shared" si="0"/>
        <v>4.2</v>
      </c>
      <c r="J19">
        <f t="shared" si="1"/>
        <v>70.900000000000006</v>
      </c>
      <c r="K19">
        <f t="shared" si="2"/>
        <v>24.8</v>
      </c>
    </row>
    <row r="20" spans="1:11">
      <c r="A20" t="s">
        <v>574</v>
      </c>
      <c r="B20">
        <v>9.8000000000000007</v>
      </c>
      <c r="C20">
        <v>64</v>
      </c>
      <c r="D20">
        <v>26.2</v>
      </c>
      <c r="H20" t="s">
        <v>5</v>
      </c>
      <c r="I20">
        <f t="shared" si="0"/>
        <v>9.8000000000000007</v>
      </c>
      <c r="J20">
        <f t="shared" si="1"/>
        <v>64</v>
      </c>
      <c r="K20">
        <f t="shared" si="2"/>
        <v>26.2</v>
      </c>
    </row>
    <row r="21" spans="1:11">
      <c r="A21" t="s">
        <v>575</v>
      </c>
      <c r="B21">
        <v>4.9000000000000004</v>
      </c>
      <c r="C21">
        <v>70.599999999999994</v>
      </c>
      <c r="D21">
        <v>24.5</v>
      </c>
      <c r="H21" t="s">
        <v>6</v>
      </c>
      <c r="I21">
        <f t="shared" si="0"/>
        <v>4.9000000000000004</v>
      </c>
      <c r="J21">
        <f t="shared" si="1"/>
        <v>70.599999999999994</v>
      </c>
      <c r="K21">
        <f t="shared" si="2"/>
        <v>24.5</v>
      </c>
    </row>
    <row r="22" spans="1:11">
      <c r="A22" t="s">
        <v>576</v>
      </c>
      <c r="B22">
        <v>3.8</v>
      </c>
      <c r="C22">
        <v>56.5</v>
      </c>
      <c r="D22">
        <v>39.799999999999997</v>
      </c>
      <c r="H22" t="s">
        <v>3</v>
      </c>
      <c r="I22">
        <f t="shared" si="0"/>
        <v>3.8</v>
      </c>
      <c r="J22">
        <f t="shared" si="1"/>
        <v>56.5</v>
      </c>
      <c r="K22">
        <f t="shared" si="2"/>
        <v>39.799999999999997</v>
      </c>
    </row>
    <row r="23" spans="1:11">
      <c r="A23" t="s">
        <v>577</v>
      </c>
      <c r="B23">
        <v>3.8</v>
      </c>
      <c r="C23">
        <v>62.6</v>
      </c>
      <c r="D23">
        <v>33.6</v>
      </c>
      <c r="G23" s="18">
        <v>2018</v>
      </c>
      <c r="H23" t="s">
        <v>4</v>
      </c>
      <c r="I23">
        <f t="shared" si="0"/>
        <v>3.8</v>
      </c>
      <c r="J23">
        <f t="shared" si="1"/>
        <v>62.6</v>
      </c>
      <c r="K23">
        <f t="shared" si="2"/>
        <v>33.6</v>
      </c>
    </row>
    <row r="24" spans="1:11">
      <c r="A24" t="s">
        <v>578</v>
      </c>
      <c r="B24">
        <v>4.9000000000000004</v>
      </c>
      <c r="C24">
        <v>69.8</v>
      </c>
      <c r="D24">
        <v>25.3</v>
      </c>
      <c r="H24" t="s">
        <v>5</v>
      </c>
      <c r="I24">
        <f t="shared" si="0"/>
        <v>4.9000000000000004</v>
      </c>
      <c r="J24">
        <f t="shared" si="1"/>
        <v>69.8</v>
      </c>
      <c r="K24">
        <f t="shared" si="2"/>
        <v>25.3</v>
      </c>
    </row>
    <row r="25" spans="1:11">
      <c r="A25" t="s">
        <v>579</v>
      </c>
      <c r="B25">
        <v>5.9</v>
      </c>
      <c r="C25">
        <v>69.400000000000006</v>
      </c>
      <c r="D25">
        <v>24.71</v>
      </c>
      <c r="H25" t="s">
        <v>6</v>
      </c>
      <c r="I25">
        <f t="shared" si="0"/>
        <v>5.9</v>
      </c>
      <c r="J25">
        <f t="shared" si="1"/>
        <v>69.400000000000006</v>
      </c>
      <c r="K25">
        <f t="shared" si="2"/>
        <v>24.71</v>
      </c>
    </row>
    <row r="26" spans="1:11">
      <c r="A26" t="s">
        <v>580</v>
      </c>
      <c r="B26">
        <v>6.4</v>
      </c>
      <c r="C26">
        <v>78.400000000000006</v>
      </c>
      <c r="D26">
        <v>15.2</v>
      </c>
      <c r="H26" t="s">
        <v>3</v>
      </c>
      <c r="I26">
        <f t="shared" si="0"/>
        <v>6.4</v>
      </c>
      <c r="J26">
        <f t="shared" si="1"/>
        <v>78.400000000000006</v>
      </c>
      <c r="K26">
        <f t="shared" si="2"/>
        <v>15.2</v>
      </c>
    </row>
    <row r="27" spans="1:11">
      <c r="A27" t="s">
        <v>581</v>
      </c>
      <c r="B27">
        <v>9.6</v>
      </c>
      <c r="C27">
        <v>77.8</v>
      </c>
      <c r="D27">
        <v>12.6</v>
      </c>
      <c r="G27" s="18">
        <v>2019</v>
      </c>
      <c r="H27" t="s">
        <v>4</v>
      </c>
      <c r="I27">
        <f t="shared" si="0"/>
        <v>9.6</v>
      </c>
      <c r="J27">
        <f t="shared" si="1"/>
        <v>77.8</v>
      </c>
      <c r="K27">
        <f t="shared" si="2"/>
        <v>12.6</v>
      </c>
    </row>
    <row r="28" spans="1:11">
      <c r="A28" t="s">
        <v>582</v>
      </c>
      <c r="B28">
        <v>28.9</v>
      </c>
      <c r="C28">
        <v>62.4</v>
      </c>
      <c r="D28">
        <v>8.6999999999999993</v>
      </c>
      <c r="H28" t="s">
        <v>5</v>
      </c>
      <c r="I28">
        <f t="shared" si="0"/>
        <v>28.9</v>
      </c>
      <c r="J28">
        <f t="shared" si="1"/>
        <v>62.4</v>
      </c>
      <c r="K28">
        <f t="shared" si="2"/>
        <v>8.6999999999999993</v>
      </c>
    </row>
    <row r="29" spans="1:11">
      <c r="A29" t="s">
        <v>583</v>
      </c>
      <c r="B29">
        <v>6.9</v>
      </c>
      <c r="C29">
        <v>81.7</v>
      </c>
      <c r="D29">
        <v>11.5</v>
      </c>
      <c r="H29" t="s">
        <v>6</v>
      </c>
      <c r="I29">
        <f t="shared" si="0"/>
        <v>6.9</v>
      </c>
      <c r="J29">
        <f t="shared" si="1"/>
        <v>81.7</v>
      </c>
      <c r="K29">
        <f t="shared" si="2"/>
        <v>11.5</v>
      </c>
    </row>
    <row r="30" spans="1:11">
      <c r="A30" t="s">
        <v>584</v>
      </c>
      <c r="B30">
        <v>16.100000000000001</v>
      </c>
      <c r="C30">
        <v>74.5</v>
      </c>
      <c r="D30">
        <v>9.4</v>
      </c>
      <c r="H30" t="s">
        <v>3</v>
      </c>
      <c r="I30">
        <f t="shared" si="0"/>
        <v>16.100000000000001</v>
      </c>
      <c r="J30">
        <f t="shared" si="1"/>
        <v>74.5</v>
      </c>
      <c r="K30">
        <f t="shared" si="2"/>
        <v>9.4</v>
      </c>
    </row>
    <row r="31" spans="1:11">
      <c r="A31" t="s">
        <v>585</v>
      </c>
      <c r="B31">
        <v>8.02</v>
      </c>
      <c r="C31">
        <v>49.53</v>
      </c>
      <c r="D31">
        <v>42.45</v>
      </c>
      <c r="G31" s="18">
        <v>2020</v>
      </c>
      <c r="H31" t="s">
        <v>4</v>
      </c>
      <c r="I31">
        <f t="shared" si="0"/>
        <v>8.02</v>
      </c>
      <c r="J31">
        <f t="shared" si="1"/>
        <v>49.53</v>
      </c>
      <c r="K31">
        <f t="shared" si="2"/>
        <v>42.45</v>
      </c>
    </row>
    <row r="32" spans="1:11">
      <c r="A32" t="s">
        <v>586</v>
      </c>
      <c r="B32">
        <v>4.3899999999999997</v>
      </c>
      <c r="C32">
        <v>60.96</v>
      </c>
      <c r="D32">
        <v>34.65</v>
      </c>
      <c r="H32" t="s">
        <v>5</v>
      </c>
      <c r="I32">
        <f t="shared" si="0"/>
        <v>4.3899999999999997</v>
      </c>
      <c r="J32">
        <f t="shared" si="1"/>
        <v>60.96</v>
      </c>
      <c r="K32">
        <f t="shared" si="2"/>
        <v>34.65</v>
      </c>
    </row>
    <row r="33" spans="1:11">
      <c r="A33" t="s">
        <v>587</v>
      </c>
      <c r="B33">
        <v>11.79</v>
      </c>
      <c r="C33">
        <v>56.41</v>
      </c>
      <c r="D33">
        <v>31.79</v>
      </c>
      <c r="H33" t="s">
        <v>6</v>
      </c>
      <c r="I33">
        <f t="shared" si="0"/>
        <v>11.79</v>
      </c>
      <c r="J33">
        <f t="shared" si="1"/>
        <v>56.41</v>
      </c>
      <c r="K33">
        <f t="shared" si="2"/>
        <v>31.79</v>
      </c>
    </row>
    <row r="34" spans="1:11">
      <c r="A34" t="s">
        <v>588</v>
      </c>
      <c r="B34">
        <v>1.89</v>
      </c>
      <c r="C34">
        <v>61.74</v>
      </c>
      <c r="D34">
        <v>36.36</v>
      </c>
      <c r="H34" t="s">
        <v>3</v>
      </c>
      <c r="I34">
        <f t="shared" si="0"/>
        <v>1.89</v>
      </c>
      <c r="J34">
        <f t="shared" si="1"/>
        <v>61.74</v>
      </c>
      <c r="K34">
        <f t="shared" si="2"/>
        <v>36.36</v>
      </c>
    </row>
    <row r="35" spans="1:11">
      <c r="A35" t="s">
        <v>589</v>
      </c>
      <c r="B35">
        <v>2.4900000000000002</v>
      </c>
      <c r="C35">
        <v>65.67</v>
      </c>
      <c r="D35">
        <v>31.84</v>
      </c>
      <c r="G35" s="18">
        <v>2021</v>
      </c>
      <c r="H35" t="s">
        <v>4</v>
      </c>
      <c r="I35">
        <f t="shared" si="0"/>
        <v>2.4900000000000002</v>
      </c>
      <c r="J35">
        <f t="shared" si="1"/>
        <v>65.67</v>
      </c>
      <c r="K35">
        <f t="shared" si="2"/>
        <v>31.84</v>
      </c>
    </row>
    <row r="36" spans="1:11">
      <c r="A36" t="s">
        <v>590</v>
      </c>
      <c r="B36">
        <v>3.5</v>
      </c>
      <c r="C36">
        <v>84</v>
      </c>
      <c r="D36">
        <v>12.5</v>
      </c>
      <c r="H36" t="s">
        <v>5</v>
      </c>
      <c r="I36">
        <f t="shared" si="0"/>
        <v>3.5</v>
      </c>
      <c r="J36">
        <f t="shared" si="1"/>
        <v>84</v>
      </c>
      <c r="K36">
        <f t="shared" si="2"/>
        <v>12.5</v>
      </c>
    </row>
    <row r="37" spans="1:11">
      <c r="A37" t="s">
        <v>591</v>
      </c>
      <c r="B37">
        <v>3.45</v>
      </c>
      <c r="C37">
        <v>62.56</v>
      </c>
      <c r="D37">
        <v>33.99</v>
      </c>
      <c r="H37" t="s">
        <v>6</v>
      </c>
      <c r="I37">
        <f t="shared" si="0"/>
        <v>3.45</v>
      </c>
      <c r="J37">
        <f t="shared" si="1"/>
        <v>62.56</v>
      </c>
      <c r="K37">
        <f t="shared" si="2"/>
        <v>33.99</v>
      </c>
    </row>
    <row r="38" spans="1:11">
      <c r="A38" t="s">
        <v>592</v>
      </c>
      <c r="B38">
        <v>2.5099999999999998</v>
      </c>
      <c r="C38">
        <v>28.14</v>
      </c>
      <c r="D38">
        <v>69.349999999999994</v>
      </c>
      <c r="H38" t="s">
        <v>3</v>
      </c>
      <c r="I38">
        <f t="shared" si="0"/>
        <v>2.5099999999999998</v>
      </c>
      <c r="J38">
        <f t="shared" si="1"/>
        <v>28.14</v>
      </c>
      <c r="K38">
        <f t="shared" si="2"/>
        <v>69.349999999999994</v>
      </c>
    </row>
    <row r="39" spans="1:11">
      <c r="A39" t="s">
        <v>593</v>
      </c>
      <c r="B39">
        <v>2.31</v>
      </c>
      <c r="C39">
        <v>16.760000000000002</v>
      </c>
      <c r="D39">
        <v>80.92</v>
      </c>
      <c r="G39" s="18">
        <v>2022</v>
      </c>
      <c r="H39" t="s">
        <v>4</v>
      </c>
      <c r="I39">
        <f t="shared" si="0"/>
        <v>2.31</v>
      </c>
      <c r="J39">
        <f t="shared" si="1"/>
        <v>16.760000000000002</v>
      </c>
      <c r="K39">
        <f t="shared" si="2"/>
        <v>80.92</v>
      </c>
    </row>
    <row r="40" spans="1:11">
      <c r="A40" t="s">
        <v>594</v>
      </c>
      <c r="B40">
        <v>3</v>
      </c>
      <c r="C40">
        <v>30.7</v>
      </c>
      <c r="D40">
        <v>66.3</v>
      </c>
      <c r="H40" t="s">
        <v>5</v>
      </c>
      <c r="I40">
        <f t="shared" si="0"/>
        <v>3</v>
      </c>
      <c r="J40">
        <f t="shared" si="1"/>
        <v>30.7</v>
      </c>
      <c r="K40">
        <f t="shared" si="2"/>
        <v>66.3</v>
      </c>
    </row>
    <row r="41" spans="1:11">
      <c r="A41" t="s">
        <v>595</v>
      </c>
      <c r="B41">
        <v>3.8</v>
      </c>
      <c r="C41">
        <v>32.799999999999997</v>
      </c>
      <c r="D41">
        <v>63.4</v>
      </c>
      <c r="H41" t="s">
        <v>6</v>
      </c>
      <c r="I41">
        <f t="shared" si="0"/>
        <v>3.8</v>
      </c>
      <c r="J41">
        <f t="shared" si="1"/>
        <v>32.799999999999997</v>
      </c>
      <c r="K41">
        <f t="shared" si="2"/>
        <v>63.4</v>
      </c>
    </row>
    <row r="42" spans="1:11">
      <c r="A42" t="s">
        <v>690</v>
      </c>
      <c r="B42">
        <v>3.1</v>
      </c>
      <c r="C42">
        <v>35.5</v>
      </c>
      <c r="D42">
        <v>61.4</v>
      </c>
      <c r="G42" s="18">
        <v>2023</v>
      </c>
      <c r="H42" t="s">
        <v>3</v>
      </c>
      <c r="I42">
        <f t="shared" ref="I42" si="3">B42</f>
        <v>3.1</v>
      </c>
      <c r="J42">
        <f t="shared" ref="J42" si="4">C42</f>
        <v>35.5</v>
      </c>
      <c r="K42">
        <f t="shared" ref="K42" si="5">D42</f>
        <v>61.4</v>
      </c>
    </row>
    <row r="43" spans="1:11">
      <c r="A43" t="s">
        <v>773</v>
      </c>
      <c r="B43">
        <v>4.9000000000000004</v>
      </c>
      <c r="C43">
        <v>41.4</v>
      </c>
      <c r="D43">
        <v>53.7</v>
      </c>
      <c r="H43" t="s">
        <v>4</v>
      </c>
      <c r="I43">
        <f t="shared" ref="I43" si="6">B43</f>
        <v>4.9000000000000004</v>
      </c>
      <c r="J43">
        <f t="shared" ref="J43" si="7">C43</f>
        <v>41.4</v>
      </c>
      <c r="K43">
        <f t="shared" ref="K43" si="8">D43</f>
        <v>53.7</v>
      </c>
    </row>
    <row r="44" spans="1:11">
      <c r="A44" t="s">
        <v>798</v>
      </c>
      <c r="B44">
        <v>8.1</v>
      </c>
      <c r="C44">
        <v>42.2</v>
      </c>
      <c r="D44">
        <v>49.8</v>
      </c>
    </row>
    <row r="45" spans="1:11">
      <c r="A45" t="s">
        <v>1519</v>
      </c>
      <c r="B45">
        <v>13.1</v>
      </c>
      <c r="C45">
        <v>46.2</v>
      </c>
      <c r="D45">
        <v>40.700000000000003</v>
      </c>
    </row>
    <row r="46" spans="1:11">
      <c r="A46" t="s">
        <v>1552</v>
      </c>
      <c r="B46">
        <v>27.6</v>
      </c>
      <c r="C46">
        <v>43.5</v>
      </c>
      <c r="D46">
        <v>28.9</v>
      </c>
    </row>
    <row r="47" spans="1:11">
      <c r="A47" t="s">
        <v>1564</v>
      </c>
      <c r="B47">
        <v>29</v>
      </c>
      <c r="C47">
        <v>54.3</v>
      </c>
      <c r="D47">
        <v>16.7</v>
      </c>
    </row>
    <row r="48" spans="1:11">
      <c r="A48" t="s">
        <v>1814</v>
      </c>
    </row>
    <row r="49" spans="1:1">
      <c r="A49" t="s">
        <v>1815</v>
      </c>
    </row>
  </sheetData>
  <hyperlinks>
    <hyperlink ref="E4" location="'KPI Finanzierung'!A1" display="KPI Finanzierung" xr:uid="{345875B9-93C7-4B2E-8ACF-77B6B4A8033F}"/>
  </hyperlink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23865-529E-4515-9E2C-413005CB1880}">
  <dimension ref="A1:K49"/>
  <sheetViews>
    <sheetView topLeftCell="A22" zoomScale="80" zoomScaleNormal="80" workbookViewId="0">
      <selection activeCell="F49" sqref="F49"/>
    </sheetView>
  </sheetViews>
  <sheetFormatPr baseColWidth="10" defaultRowHeight="14.5"/>
  <cols>
    <col min="5" max="5" width="15.81640625" customWidth="1"/>
    <col min="6" max="6" width="67.1796875" customWidth="1"/>
  </cols>
  <sheetData>
    <row r="1" spans="1:11">
      <c r="A1" s="65" t="s">
        <v>601</v>
      </c>
      <c r="B1" s="57"/>
      <c r="C1" s="57"/>
      <c r="D1" s="57"/>
      <c r="E1" s="64" t="s">
        <v>1557</v>
      </c>
      <c r="F1" s="58"/>
      <c r="G1" s="46" t="s">
        <v>612</v>
      </c>
    </row>
    <row r="2" spans="1:11">
      <c r="A2" s="52" t="s">
        <v>596</v>
      </c>
      <c r="B2" s="47"/>
      <c r="C2" s="47"/>
      <c r="D2" s="47"/>
      <c r="E2" s="47"/>
      <c r="F2" s="53"/>
      <c r="G2" s="18"/>
    </row>
    <row r="3" spans="1:11">
      <c r="A3" s="52" t="s">
        <v>602</v>
      </c>
      <c r="B3" s="47"/>
      <c r="C3" s="47"/>
      <c r="D3" s="47"/>
      <c r="E3" s="47"/>
      <c r="F3" s="53"/>
      <c r="G3" s="18"/>
    </row>
    <row r="4" spans="1:11">
      <c r="A4" s="62" t="s">
        <v>637</v>
      </c>
      <c r="B4" s="54"/>
      <c r="C4" s="54"/>
      <c r="D4" s="54"/>
      <c r="E4" s="54"/>
      <c r="F4" s="55"/>
      <c r="G4" s="18"/>
    </row>
    <row r="5" spans="1:11">
      <c r="G5" s="18"/>
    </row>
    <row r="6" spans="1:11">
      <c r="A6" t="s">
        <v>557</v>
      </c>
      <c r="B6" t="s">
        <v>558</v>
      </c>
      <c r="C6" t="s">
        <v>559</v>
      </c>
      <c r="D6" t="s">
        <v>560</v>
      </c>
      <c r="G6" s="18"/>
      <c r="I6" t="s">
        <v>558</v>
      </c>
      <c r="J6" t="s">
        <v>559</v>
      </c>
      <c r="K6" t="s">
        <v>560</v>
      </c>
    </row>
    <row r="7" spans="1:11">
      <c r="A7" t="s">
        <v>561</v>
      </c>
      <c r="B7">
        <v>66</v>
      </c>
      <c r="C7">
        <v>31.3</v>
      </c>
      <c r="D7">
        <v>2.8</v>
      </c>
      <c r="G7" s="18">
        <v>2014</v>
      </c>
      <c r="H7" t="s">
        <v>4</v>
      </c>
      <c r="I7">
        <f>B7</f>
        <v>66</v>
      </c>
      <c r="J7">
        <f t="shared" ref="J7:K22" si="0">C7</f>
        <v>31.3</v>
      </c>
      <c r="K7">
        <f t="shared" si="0"/>
        <v>2.8</v>
      </c>
    </row>
    <row r="8" spans="1:11">
      <c r="A8" t="s">
        <v>562</v>
      </c>
      <c r="B8">
        <v>52</v>
      </c>
      <c r="C8">
        <v>46.5</v>
      </c>
      <c r="D8">
        <v>1.6</v>
      </c>
      <c r="G8" s="18"/>
      <c r="H8" t="s">
        <v>5</v>
      </c>
      <c r="I8">
        <f t="shared" ref="I8:K41" si="1">B8</f>
        <v>52</v>
      </c>
      <c r="J8">
        <f t="shared" si="0"/>
        <v>46.5</v>
      </c>
      <c r="K8">
        <f t="shared" si="0"/>
        <v>1.6</v>
      </c>
    </row>
    <row r="9" spans="1:11">
      <c r="A9" t="s">
        <v>563</v>
      </c>
      <c r="B9">
        <v>51.9</v>
      </c>
      <c r="C9">
        <v>44.4</v>
      </c>
      <c r="D9">
        <v>3.7</v>
      </c>
      <c r="G9" s="18"/>
      <c r="H9" t="s">
        <v>6</v>
      </c>
      <c r="I9">
        <f t="shared" si="1"/>
        <v>51.9</v>
      </c>
      <c r="J9">
        <f t="shared" si="0"/>
        <v>44.4</v>
      </c>
      <c r="K9">
        <f t="shared" si="0"/>
        <v>3.7</v>
      </c>
    </row>
    <row r="10" spans="1:11">
      <c r="A10" t="s">
        <v>564</v>
      </c>
      <c r="B10">
        <v>58</v>
      </c>
      <c r="C10">
        <v>41.2</v>
      </c>
      <c r="D10">
        <v>0.8</v>
      </c>
      <c r="G10" s="18"/>
      <c r="H10" t="s">
        <v>3</v>
      </c>
      <c r="I10">
        <f t="shared" si="1"/>
        <v>58</v>
      </c>
      <c r="J10">
        <f t="shared" si="0"/>
        <v>41.2</v>
      </c>
      <c r="K10">
        <f t="shared" si="0"/>
        <v>0.8</v>
      </c>
    </row>
    <row r="11" spans="1:11">
      <c r="A11" t="s">
        <v>565</v>
      </c>
      <c r="B11">
        <v>54.6</v>
      </c>
      <c r="C11">
        <v>45.4</v>
      </c>
      <c r="D11">
        <v>0</v>
      </c>
      <c r="G11" s="18">
        <v>2015</v>
      </c>
      <c r="H11" t="s">
        <v>4</v>
      </c>
      <c r="I11">
        <f t="shared" si="1"/>
        <v>54.6</v>
      </c>
      <c r="J11">
        <f t="shared" si="0"/>
        <v>45.4</v>
      </c>
      <c r="K11">
        <f t="shared" si="0"/>
        <v>0</v>
      </c>
    </row>
    <row r="12" spans="1:11">
      <c r="A12" t="s">
        <v>566</v>
      </c>
      <c r="B12">
        <v>53.9</v>
      </c>
      <c r="C12">
        <v>45.4</v>
      </c>
      <c r="D12">
        <v>0.7</v>
      </c>
      <c r="G12" s="18"/>
      <c r="H12" t="s">
        <v>5</v>
      </c>
      <c r="I12">
        <f t="shared" si="1"/>
        <v>53.9</v>
      </c>
      <c r="J12">
        <f t="shared" si="0"/>
        <v>45.4</v>
      </c>
      <c r="K12">
        <f t="shared" si="0"/>
        <v>0.7</v>
      </c>
    </row>
    <row r="13" spans="1:11">
      <c r="A13" t="s">
        <v>567</v>
      </c>
      <c r="B13">
        <v>51.7</v>
      </c>
      <c r="C13">
        <v>46.6</v>
      </c>
      <c r="D13">
        <v>1.7</v>
      </c>
      <c r="G13" s="18"/>
      <c r="H13" t="s">
        <v>6</v>
      </c>
      <c r="I13">
        <f t="shared" si="1"/>
        <v>51.7</v>
      </c>
      <c r="J13">
        <f t="shared" si="0"/>
        <v>46.6</v>
      </c>
      <c r="K13">
        <f t="shared" si="0"/>
        <v>1.7</v>
      </c>
    </row>
    <row r="14" spans="1:11">
      <c r="A14" t="s">
        <v>568</v>
      </c>
      <c r="B14">
        <v>56</v>
      </c>
      <c r="C14">
        <v>43.3</v>
      </c>
      <c r="D14">
        <v>0.7</v>
      </c>
      <c r="G14" s="18"/>
      <c r="H14" t="s">
        <v>3</v>
      </c>
      <c r="I14">
        <f t="shared" si="1"/>
        <v>56</v>
      </c>
      <c r="J14">
        <f t="shared" si="0"/>
        <v>43.3</v>
      </c>
      <c r="K14">
        <f t="shared" si="0"/>
        <v>0.7</v>
      </c>
    </row>
    <row r="15" spans="1:11">
      <c r="A15" t="s">
        <v>569</v>
      </c>
      <c r="B15">
        <v>51.8</v>
      </c>
      <c r="C15">
        <v>48.2</v>
      </c>
      <c r="D15">
        <v>0</v>
      </c>
      <c r="G15" s="18">
        <v>2016</v>
      </c>
      <c r="H15" t="s">
        <v>4</v>
      </c>
      <c r="I15">
        <f t="shared" si="1"/>
        <v>51.8</v>
      </c>
      <c r="J15">
        <f t="shared" si="0"/>
        <v>48.2</v>
      </c>
      <c r="K15">
        <f t="shared" si="0"/>
        <v>0</v>
      </c>
    </row>
    <row r="16" spans="1:11">
      <c r="A16" t="s">
        <v>570</v>
      </c>
      <c r="B16">
        <v>57.3</v>
      </c>
      <c r="C16">
        <v>41.1</v>
      </c>
      <c r="D16">
        <v>1.6</v>
      </c>
      <c r="G16" s="18"/>
      <c r="H16" t="s">
        <v>5</v>
      </c>
      <c r="I16">
        <f t="shared" si="1"/>
        <v>57.3</v>
      </c>
      <c r="J16">
        <f t="shared" si="0"/>
        <v>41.1</v>
      </c>
      <c r="K16">
        <f t="shared" si="0"/>
        <v>1.6</v>
      </c>
    </row>
    <row r="17" spans="1:11">
      <c r="A17" t="s">
        <v>571</v>
      </c>
      <c r="B17">
        <v>57.8</v>
      </c>
      <c r="C17">
        <v>40.5</v>
      </c>
      <c r="D17">
        <v>1.7</v>
      </c>
      <c r="G17" s="18"/>
      <c r="H17" t="s">
        <v>6</v>
      </c>
      <c r="I17">
        <f t="shared" si="1"/>
        <v>57.8</v>
      </c>
      <c r="J17">
        <f t="shared" si="0"/>
        <v>40.5</v>
      </c>
      <c r="K17">
        <f t="shared" si="0"/>
        <v>1.7</v>
      </c>
    </row>
    <row r="18" spans="1:11">
      <c r="A18" t="s">
        <v>572</v>
      </c>
      <c r="B18">
        <v>65.400000000000006</v>
      </c>
      <c r="C18">
        <v>34.6</v>
      </c>
      <c r="D18">
        <v>0</v>
      </c>
      <c r="G18" s="18"/>
      <c r="H18" t="s">
        <v>3</v>
      </c>
      <c r="I18">
        <f t="shared" si="1"/>
        <v>65.400000000000006</v>
      </c>
      <c r="J18">
        <f t="shared" si="0"/>
        <v>34.6</v>
      </c>
      <c r="K18">
        <f t="shared" si="0"/>
        <v>0</v>
      </c>
    </row>
    <row r="19" spans="1:11">
      <c r="A19" t="s">
        <v>573</v>
      </c>
      <c r="B19">
        <v>61.6</v>
      </c>
      <c r="C19">
        <v>38.4</v>
      </c>
      <c r="D19">
        <v>0</v>
      </c>
      <c r="G19" s="18">
        <v>2017</v>
      </c>
      <c r="H19" t="s">
        <v>4</v>
      </c>
      <c r="I19">
        <f t="shared" si="1"/>
        <v>61.6</v>
      </c>
      <c r="J19">
        <f t="shared" si="0"/>
        <v>38.4</v>
      </c>
      <c r="K19">
        <f t="shared" si="0"/>
        <v>0</v>
      </c>
    </row>
    <row r="20" spans="1:11">
      <c r="A20" t="s">
        <v>574</v>
      </c>
      <c r="B20">
        <v>59.8</v>
      </c>
      <c r="C20">
        <v>37.9</v>
      </c>
      <c r="D20">
        <v>2.2999999999999998</v>
      </c>
      <c r="G20" s="18"/>
      <c r="H20" t="s">
        <v>5</v>
      </c>
      <c r="I20">
        <f t="shared" si="1"/>
        <v>59.8</v>
      </c>
      <c r="J20">
        <f t="shared" si="0"/>
        <v>37.9</v>
      </c>
      <c r="K20">
        <f t="shared" si="0"/>
        <v>2.2999999999999998</v>
      </c>
    </row>
    <row r="21" spans="1:11">
      <c r="A21" t="s">
        <v>575</v>
      </c>
      <c r="B21">
        <v>61.2</v>
      </c>
      <c r="C21">
        <v>38.799999999999997</v>
      </c>
      <c r="D21">
        <v>0</v>
      </c>
      <c r="G21" s="18"/>
      <c r="H21" t="s">
        <v>6</v>
      </c>
      <c r="I21">
        <f t="shared" si="1"/>
        <v>61.2</v>
      </c>
      <c r="J21">
        <f t="shared" si="0"/>
        <v>38.799999999999997</v>
      </c>
      <c r="K21">
        <f t="shared" si="0"/>
        <v>0</v>
      </c>
    </row>
    <row r="22" spans="1:11">
      <c r="A22" t="s">
        <v>576</v>
      </c>
      <c r="B22">
        <v>64.8</v>
      </c>
      <c r="C22">
        <v>34.4</v>
      </c>
      <c r="D22">
        <v>0.8</v>
      </c>
      <c r="G22" s="18"/>
      <c r="H22" t="s">
        <v>3</v>
      </c>
      <c r="I22">
        <f t="shared" si="1"/>
        <v>64.8</v>
      </c>
      <c r="J22">
        <f t="shared" si="0"/>
        <v>34.4</v>
      </c>
      <c r="K22">
        <f t="shared" si="0"/>
        <v>0.8</v>
      </c>
    </row>
    <row r="23" spans="1:11">
      <c r="A23" t="s">
        <v>577</v>
      </c>
      <c r="B23">
        <v>68</v>
      </c>
      <c r="C23">
        <v>31</v>
      </c>
      <c r="D23">
        <v>1</v>
      </c>
      <c r="G23" s="18">
        <v>2018</v>
      </c>
      <c r="H23" t="s">
        <v>4</v>
      </c>
      <c r="I23">
        <f t="shared" si="1"/>
        <v>68</v>
      </c>
      <c r="J23">
        <f t="shared" si="1"/>
        <v>31</v>
      </c>
      <c r="K23">
        <f t="shared" si="1"/>
        <v>1</v>
      </c>
    </row>
    <row r="24" spans="1:11">
      <c r="A24" t="s">
        <v>578</v>
      </c>
      <c r="B24">
        <v>67.2</v>
      </c>
      <c r="C24">
        <v>32.799999999999997</v>
      </c>
      <c r="D24">
        <v>0</v>
      </c>
      <c r="G24" s="18"/>
      <c r="H24" t="s">
        <v>5</v>
      </c>
      <c r="I24">
        <f t="shared" si="1"/>
        <v>67.2</v>
      </c>
      <c r="J24">
        <f t="shared" si="1"/>
        <v>32.799999999999997</v>
      </c>
      <c r="K24">
        <f t="shared" si="1"/>
        <v>0</v>
      </c>
    </row>
    <row r="25" spans="1:11">
      <c r="A25" t="s">
        <v>579</v>
      </c>
      <c r="B25">
        <v>57.9</v>
      </c>
      <c r="C25">
        <v>42.1</v>
      </c>
      <c r="D25">
        <v>0</v>
      </c>
      <c r="G25" s="18"/>
      <c r="H25" t="s">
        <v>6</v>
      </c>
      <c r="I25">
        <f t="shared" si="1"/>
        <v>57.9</v>
      </c>
      <c r="J25">
        <f t="shared" si="1"/>
        <v>42.1</v>
      </c>
      <c r="K25">
        <f t="shared" si="1"/>
        <v>0</v>
      </c>
    </row>
    <row r="26" spans="1:11">
      <c r="A26" t="s">
        <v>580</v>
      </c>
      <c r="B26">
        <v>57.6</v>
      </c>
      <c r="C26">
        <v>40</v>
      </c>
      <c r="D26">
        <v>2.4</v>
      </c>
      <c r="G26" s="18"/>
      <c r="H26" t="s">
        <v>3</v>
      </c>
      <c r="I26">
        <f t="shared" si="1"/>
        <v>57.6</v>
      </c>
      <c r="J26">
        <f t="shared" si="1"/>
        <v>40</v>
      </c>
      <c r="K26">
        <f t="shared" si="1"/>
        <v>2.4</v>
      </c>
    </row>
    <row r="27" spans="1:11">
      <c r="A27" t="s">
        <v>581</v>
      </c>
      <c r="B27">
        <v>74.099999999999994</v>
      </c>
      <c r="C27">
        <v>23.5</v>
      </c>
      <c r="D27">
        <v>2.5</v>
      </c>
      <c r="G27" s="18">
        <v>2019</v>
      </c>
      <c r="H27" t="s">
        <v>4</v>
      </c>
      <c r="I27">
        <f t="shared" si="1"/>
        <v>74.099999999999994</v>
      </c>
      <c r="J27">
        <f t="shared" si="1"/>
        <v>23.5</v>
      </c>
      <c r="K27">
        <f t="shared" si="1"/>
        <v>2.5</v>
      </c>
    </row>
    <row r="28" spans="1:11">
      <c r="A28" t="s">
        <v>582</v>
      </c>
      <c r="B28">
        <v>45.7</v>
      </c>
      <c r="C28">
        <v>50</v>
      </c>
      <c r="D28">
        <v>4.3</v>
      </c>
      <c r="G28" s="18"/>
      <c r="H28" t="s">
        <v>5</v>
      </c>
      <c r="I28">
        <f t="shared" si="1"/>
        <v>45.7</v>
      </c>
      <c r="J28">
        <f t="shared" si="1"/>
        <v>50</v>
      </c>
      <c r="K28">
        <f t="shared" si="1"/>
        <v>4.3</v>
      </c>
    </row>
    <row r="29" spans="1:11">
      <c r="A29" t="s">
        <v>583</v>
      </c>
      <c r="B29">
        <v>43.8</v>
      </c>
      <c r="C29">
        <v>52.8</v>
      </c>
      <c r="D29">
        <v>3.4</v>
      </c>
      <c r="G29" s="18"/>
      <c r="H29" t="s">
        <v>6</v>
      </c>
      <c r="I29">
        <f t="shared" si="1"/>
        <v>43.8</v>
      </c>
      <c r="J29">
        <f t="shared" si="1"/>
        <v>52.8</v>
      </c>
      <c r="K29">
        <f t="shared" si="1"/>
        <v>3.4</v>
      </c>
    </row>
    <row r="30" spans="1:11">
      <c r="A30" t="s">
        <v>584</v>
      </c>
      <c r="B30">
        <v>55.2</v>
      </c>
      <c r="C30">
        <v>37.1</v>
      </c>
      <c r="D30">
        <v>7.6</v>
      </c>
      <c r="G30" s="18"/>
      <c r="H30" t="s">
        <v>3</v>
      </c>
      <c r="I30">
        <f t="shared" si="1"/>
        <v>55.2</v>
      </c>
      <c r="J30">
        <f t="shared" si="1"/>
        <v>37.1</v>
      </c>
      <c r="K30">
        <f t="shared" si="1"/>
        <v>7.6</v>
      </c>
    </row>
    <row r="31" spans="1:11">
      <c r="A31" t="s">
        <v>585</v>
      </c>
      <c r="B31">
        <v>22.03</v>
      </c>
      <c r="C31">
        <v>47.46</v>
      </c>
      <c r="D31">
        <v>30.51</v>
      </c>
      <c r="G31" s="18">
        <v>2020</v>
      </c>
      <c r="H31" t="s">
        <v>4</v>
      </c>
      <c r="I31">
        <f t="shared" si="1"/>
        <v>22.03</v>
      </c>
      <c r="J31">
        <f t="shared" si="1"/>
        <v>47.46</v>
      </c>
      <c r="K31">
        <f t="shared" si="1"/>
        <v>30.51</v>
      </c>
    </row>
    <row r="32" spans="1:11">
      <c r="A32" t="s">
        <v>586</v>
      </c>
      <c r="B32">
        <v>18.03</v>
      </c>
      <c r="C32">
        <v>58.2</v>
      </c>
      <c r="D32">
        <v>23.77</v>
      </c>
      <c r="G32" s="18"/>
      <c r="H32" t="s">
        <v>5</v>
      </c>
      <c r="I32">
        <f t="shared" si="1"/>
        <v>18.03</v>
      </c>
      <c r="J32">
        <f t="shared" si="1"/>
        <v>58.2</v>
      </c>
      <c r="K32">
        <f t="shared" si="1"/>
        <v>23.77</v>
      </c>
    </row>
    <row r="33" spans="1:11">
      <c r="A33" t="s">
        <v>587</v>
      </c>
      <c r="B33">
        <v>26.55</v>
      </c>
      <c r="C33">
        <v>56.64</v>
      </c>
      <c r="D33">
        <v>16.809999999999999</v>
      </c>
      <c r="G33" s="18"/>
      <c r="H33" t="s">
        <v>6</v>
      </c>
      <c r="I33">
        <f t="shared" si="1"/>
        <v>26.55</v>
      </c>
      <c r="J33">
        <f t="shared" si="1"/>
        <v>56.64</v>
      </c>
      <c r="K33">
        <f t="shared" si="1"/>
        <v>16.809999999999999</v>
      </c>
    </row>
    <row r="34" spans="1:11">
      <c r="A34" t="s">
        <v>588</v>
      </c>
      <c r="B34">
        <v>27.4</v>
      </c>
      <c r="C34">
        <v>56.85</v>
      </c>
      <c r="D34">
        <v>15.75</v>
      </c>
      <c r="G34" s="18"/>
      <c r="H34" t="s">
        <v>3</v>
      </c>
      <c r="I34">
        <f t="shared" si="1"/>
        <v>27.4</v>
      </c>
      <c r="J34">
        <f t="shared" si="1"/>
        <v>56.85</v>
      </c>
      <c r="K34">
        <f t="shared" si="1"/>
        <v>15.75</v>
      </c>
    </row>
    <row r="35" spans="1:11">
      <c r="A35" t="s">
        <v>589</v>
      </c>
      <c r="B35">
        <v>37.96</v>
      </c>
      <c r="C35">
        <v>55.56</v>
      </c>
      <c r="D35">
        <v>6.48</v>
      </c>
      <c r="G35" s="18">
        <v>2021</v>
      </c>
      <c r="H35" t="s">
        <v>4</v>
      </c>
      <c r="I35">
        <f t="shared" si="1"/>
        <v>37.96</v>
      </c>
      <c r="J35">
        <f t="shared" si="1"/>
        <v>55.56</v>
      </c>
      <c r="K35">
        <f t="shared" si="1"/>
        <v>6.48</v>
      </c>
    </row>
    <row r="36" spans="1:11">
      <c r="A36" t="s">
        <v>590</v>
      </c>
      <c r="B36">
        <v>48.28</v>
      </c>
      <c r="C36">
        <v>47.13</v>
      </c>
      <c r="D36">
        <v>4.5999999999999996</v>
      </c>
      <c r="G36" s="18"/>
      <c r="H36" t="s">
        <v>5</v>
      </c>
      <c r="I36">
        <f t="shared" si="1"/>
        <v>48.28</v>
      </c>
      <c r="J36">
        <f t="shared" si="1"/>
        <v>47.13</v>
      </c>
      <c r="K36">
        <f t="shared" si="1"/>
        <v>4.5999999999999996</v>
      </c>
    </row>
    <row r="37" spans="1:11">
      <c r="A37" t="s">
        <v>591</v>
      </c>
      <c r="B37">
        <v>59.02</v>
      </c>
      <c r="C37">
        <v>35.25</v>
      </c>
      <c r="D37">
        <v>5.74</v>
      </c>
      <c r="G37" s="18"/>
      <c r="H37" t="s">
        <v>6</v>
      </c>
      <c r="I37">
        <f t="shared" si="1"/>
        <v>59.02</v>
      </c>
      <c r="J37">
        <f t="shared" si="1"/>
        <v>35.25</v>
      </c>
      <c r="K37">
        <f t="shared" si="1"/>
        <v>5.74</v>
      </c>
    </row>
    <row r="38" spans="1:11">
      <c r="A38" t="s">
        <v>592</v>
      </c>
      <c r="B38">
        <v>66.67</v>
      </c>
      <c r="C38">
        <v>32.35</v>
      </c>
      <c r="D38">
        <v>0.98</v>
      </c>
      <c r="G38" s="18"/>
      <c r="H38" t="s">
        <v>3</v>
      </c>
      <c r="I38">
        <f t="shared" si="1"/>
        <v>66.67</v>
      </c>
      <c r="J38">
        <f t="shared" si="1"/>
        <v>32.35</v>
      </c>
      <c r="K38">
        <f t="shared" si="1"/>
        <v>0.98</v>
      </c>
    </row>
    <row r="39" spans="1:11">
      <c r="A39" t="s">
        <v>593</v>
      </c>
      <c r="B39">
        <v>68.290000000000006</v>
      </c>
      <c r="C39">
        <v>30.49</v>
      </c>
      <c r="D39">
        <v>1.22</v>
      </c>
      <c r="G39" s="18">
        <v>2022</v>
      </c>
      <c r="H39" t="s">
        <v>4</v>
      </c>
      <c r="I39">
        <f t="shared" si="1"/>
        <v>68.290000000000006</v>
      </c>
      <c r="J39">
        <f t="shared" si="1"/>
        <v>30.49</v>
      </c>
      <c r="K39">
        <f t="shared" si="1"/>
        <v>1.22</v>
      </c>
    </row>
    <row r="40" spans="1:11">
      <c r="A40" t="s">
        <v>594</v>
      </c>
      <c r="B40">
        <v>74.099999999999994</v>
      </c>
      <c r="C40">
        <v>21</v>
      </c>
      <c r="D40">
        <v>4.9000000000000004</v>
      </c>
      <c r="G40" s="18"/>
      <c r="H40" t="s">
        <v>5</v>
      </c>
      <c r="I40">
        <f t="shared" si="1"/>
        <v>74.099999999999994</v>
      </c>
      <c r="J40">
        <f t="shared" si="1"/>
        <v>21</v>
      </c>
      <c r="K40">
        <f t="shared" si="1"/>
        <v>4.9000000000000004</v>
      </c>
    </row>
    <row r="41" spans="1:11">
      <c r="A41" t="s">
        <v>595</v>
      </c>
      <c r="B41">
        <v>69.5</v>
      </c>
      <c r="C41">
        <v>29.3</v>
      </c>
      <c r="D41">
        <v>1.2</v>
      </c>
      <c r="G41" s="18"/>
      <c r="H41" t="s">
        <v>6</v>
      </c>
      <c r="I41">
        <f t="shared" si="1"/>
        <v>69.5</v>
      </c>
      <c r="J41">
        <f t="shared" si="1"/>
        <v>29.3</v>
      </c>
      <c r="K41">
        <f t="shared" si="1"/>
        <v>1.2</v>
      </c>
    </row>
    <row r="42" spans="1:11">
      <c r="A42" t="s">
        <v>690</v>
      </c>
      <c r="B42">
        <v>66.2</v>
      </c>
      <c r="C42">
        <v>33.1</v>
      </c>
      <c r="D42">
        <v>0.8</v>
      </c>
      <c r="G42" s="18">
        <v>2023</v>
      </c>
      <c r="H42" t="s">
        <v>3</v>
      </c>
      <c r="I42">
        <f t="shared" ref="I42" si="2">B42</f>
        <v>66.2</v>
      </c>
      <c r="J42">
        <f t="shared" ref="J42" si="3">C42</f>
        <v>33.1</v>
      </c>
      <c r="K42">
        <f t="shared" ref="K42" si="4">D42</f>
        <v>0.8</v>
      </c>
    </row>
    <row r="43" spans="1:11">
      <c r="A43" t="s">
        <v>773</v>
      </c>
      <c r="B43">
        <v>79.2</v>
      </c>
      <c r="C43">
        <v>16.7</v>
      </c>
      <c r="D43">
        <v>4.2</v>
      </c>
      <c r="H43" t="s">
        <v>4</v>
      </c>
      <c r="I43">
        <f t="shared" ref="I43" si="5">B43</f>
        <v>79.2</v>
      </c>
      <c r="J43">
        <f t="shared" ref="J43" si="6">C43</f>
        <v>16.7</v>
      </c>
      <c r="K43">
        <f t="shared" ref="K43" si="7">D43</f>
        <v>4.2</v>
      </c>
    </row>
    <row r="44" spans="1:11">
      <c r="A44" t="s">
        <v>798</v>
      </c>
      <c r="B44">
        <v>80.8</v>
      </c>
      <c r="C44">
        <v>14.4</v>
      </c>
      <c r="D44">
        <v>4.8</v>
      </c>
    </row>
    <row r="45" spans="1:11">
      <c r="A45" t="s">
        <v>1519</v>
      </c>
      <c r="B45">
        <v>70.2</v>
      </c>
      <c r="C45">
        <v>18.399999999999999</v>
      </c>
      <c r="D45">
        <v>11.4</v>
      </c>
    </row>
    <row r="46" spans="1:11">
      <c r="A46" t="s">
        <v>1552</v>
      </c>
      <c r="B46">
        <v>72.900000000000006</v>
      </c>
      <c r="C46">
        <v>24.8</v>
      </c>
      <c r="D46">
        <v>2.2999999999999998</v>
      </c>
    </row>
    <row r="47" spans="1:11">
      <c r="A47" t="s">
        <v>1564</v>
      </c>
      <c r="B47">
        <v>77.8</v>
      </c>
      <c r="C47">
        <v>19.399999999999999</v>
      </c>
      <c r="D47">
        <v>2.8</v>
      </c>
    </row>
    <row r="48" spans="1:11">
      <c r="A48" t="s">
        <v>1814</v>
      </c>
    </row>
    <row r="49" spans="1:1">
      <c r="A49" t="s">
        <v>1815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ED8A1-5597-4021-895C-C2FF470A5465}">
  <dimension ref="A1:J63"/>
  <sheetViews>
    <sheetView zoomScale="80" zoomScaleNormal="70" workbookViewId="0">
      <selection activeCell="E18" sqref="E18"/>
    </sheetView>
  </sheetViews>
  <sheetFormatPr baseColWidth="10" defaultRowHeight="14.5"/>
  <cols>
    <col min="5" max="5" width="18.1796875" customWidth="1"/>
  </cols>
  <sheetData>
    <row r="1" spans="1:10">
      <c r="A1" s="65" t="s">
        <v>598</v>
      </c>
      <c r="B1" s="57"/>
      <c r="C1" s="57"/>
      <c r="D1" s="57"/>
      <c r="E1" s="64" t="s">
        <v>1730</v>
      </c>
      <c r="F1" s="232" t="s">
        <v>1553</v>
      </c>
    </row>
    <row r="2" spans="1:10">
      <c r="A2" t="s">
        <v>1554</v>
      </c>
      <c r="B2" s="47"/>
      <c r="C2" s="47"/>
      <c r="D2" s="47"/>
      <c r="E2" s="47"/>
      <c r="F2" s="53"/>
    </row>
    <row r="3" spans="1:10">
      <c r="A3" t="s">
        <v>841</v>
      </c>
      <c r="B3" s="47"/>
      <c r="C3" s="47"/>
      <c r="D3" s="47"/>
      <c r="E3" s="47"/>
      <c r="F3" s="53"/>
    </row>
    <row r="4" spans="1:10">
      <c r="A4" s="62" t="s">
        <v>637</v>
      </c>
      <c r="B4" s="54"/>
      <c r="C4" s="54"/>
      <c r="D4" s="54"/>
      <c r="E4" s="54"/>
      <c r="F4" s="55"/>
    </row>
    <row r="5" spans="1:10">
      <c r="A5" t="s">
        <v>1520</v>
      </c>
    </row>
    <row r="6" spans="1:10">
      <c r="B6" t="s">
        <v>202</v>
      </c>
      <c r="C6" t="s">
        <v>453</v>
      </c>
      <c r="F6" t="s">
        <v>844</v>
      </c>
      <c r="G6" t="s">
        <v>845</v>
      </c>
      <c r="H6" t="s">
        <v>846</v>
      </c>
      <c r="I6" t="s">
        <v>847</v>
      </c>
      <c r="J6" t="s">
        <v>848</v>
      </c>
    </row>
    <row r="7" spans="1:10">
      <c r="A7" t="s">
        <v>799</v>
      </c>
      <c r="B7">
        <v>7.29</v>
      </c>
      <c r="C7">
        <v>5</v>
      </c>
      <c r="E7" t="s">
        <v>799</v>
      </c>
      <c r="F7">
        <v>5.3</v>
      </c>
      <c r="G7">
        <v>26.2</v>
      </c>
      <c r="H7">
        <v>38.9</v>
      </c>
      <c r="I7">
        <v>18.600000000000001</v>
      </c>
      <c r="J7">
        <v>10.9</v>
      </c>
    </row>
    <row r="8" spans="1:10">
      <c r="A8" t="s">
        <v>800</v>
      </c>
      <c r="B8" t="s">
        <v>764</v>
      </c>
      <c r="C8" t="s">
        <v>764</v>
      </c>
      <c r="E8" t="s">
        <v>800</v>
      </c>
      <c r="F8">
        <v>3.3</v>
      </c>
      <c r="G8">
        <v>19.600000000000001</v>
      </c>
      <c r="H8">
        <v>35</v>
      </c>
      <c r="I8">
        <v>29</v>
      </c>
      <c r="J8">
        <v>13</v>
      </c>
    </row>
    <row r="9" spans="1:10">
      <c r="A9" t="s">
        <v>801</v>
      </c>
      <c r="B9">
        <v>5.76</v>
      </c>
      <c r="C9">
        <v>5</v>
      </c>
      <c r="E9" t="s">
        <v>801</v>
      </c>
      <c r="F9">
        <v>2.6</v>
      </c>
      <c r="G9">
        <v>15</v>
      </c>
      <c r="H9">
        <v>35.299999999999997</v>
      </c>
      <c r="I9">
        <v>31.3</v>
      </c>
      <c r="J9">
        <v>15.7</v>
      </c>
    </row>
    <row r="10" spans="1:10">
      <c r="A10" t="s">
        <v>802</v>
      </c>
      <c r="B10">
        <v>7.29</v>
      </c>
      <c r="C10">
        <v>5</v>
      </c>
      <c r="E10" t="s">
        <v>802</v>
      </c>
      <c r="F10">
        <v>1.9</v>
      </c>
      <c r="G10">
        <v>10.7</v>
      </c>
      <c r="H10">
        <v>29.9</v>
      </c>
      <c r="I10">
        <v>36.200000000000003</v>
      </c>
      <c r="J10">
        <v>21.3</v>
      </c>
    </row>
    <row r="11" spans="1:10">
      <c r="A11" t="s">
        <v>803</v>
      </c>
      <c r="B11">
        <v>7.33</v>
      </c>
      <c r="C11">
        <v>5</v>
      </c>
      <c r="E11" t="s">
        <v>803</v>
      </c>
      <c r="F11">
        <v>2.1</v>
      </c>
      <c r="G11">
        <v>7.5</v>
      </c>
      <c r="H11">
        <v>25.1</v>
      </c>
      <c r="I11">
        <v>36.9</v>
      </c>
      <c r="J11">
        <v>28.4</v>
      </c>
    </row>
    <row r="12" spans="1:10">
      <c r="A12" t="s">
        <v>804</v>
      </c>
      <c r="B12">
        <v>8.3000000000000007</v>
      </c>
      <c r="C12">
        <v>5</v>
      </c>
      <c r="E12" t="s">
        <v>804</v>
      </c>
      <c r="F12">
        <v>1.6</v>
      </c>
      <c r="G12">
        <v>5.8</v>
      </c>
      <c r="H12">
        <v>23.1</v>
      </c>
      <c r="I12">
        <v>38.200000000000003</v>
      </c>
      <c r="J12">
        <v>31.3</v>
      </c>
    </row>
    <row r="13" spans="1:10">
      <c r="A13" t="s">
        <v>805</v>
      </c>
      <c r="B13">
        <v>6.59</v>
      </c>
      <c r="C13">
        <v>5</v>
      </c>
      <c r="E13" t="s">
        <v>805</v>
      </c>
      <c r="F13">
        <v>1.5</v>
      </c>
      <c r="G13">
        <v>6.8</v>
      </c>
      <c r="H13">
        <v>22.7</v>
      </c>
      <c r="I13">
        <v>38.299999999999997</v>
      </c>
      <c r="J13">
        <v>30.7</v>
      </c>
    </row>
    <row r="14" spans="1:10">
      <c r="A14" t="s">
        <v>806</v>
      </c>
      <c r="B14">
        <v>8.39</v>
      </c>
      <c r="C14">
        <v>5</v>
      </c>
      <c r="E14" t="s">
        <v>806</v>
      </c>
      <c r="F14">
        <v>1.1000000000000001</v>
      </c>
      <c r="G14">
        <v>8.9</v>
      </c>
      <c r="H14">
        <v>22.9</v>
      </c>
      <c r="I14">
        <v>39.700000000000003</v>
      </c>
      <c r="J14">
        <v>27.4</v>
      </c>
    </row>
    <row r="15" spans="1:10">
      <c r="A15" t="s">
        <v>807</v>
      </c>
      <c r="B15">
        <v>8.2100000000000009</v>
      </c>
      <c r="C15">
        <v>5</v>
      </c>
      <c r="E15" t="s">
        <v>807</v>
      </c>
      <c r="F15">
        <v>1.9</v>
      </c>
      <c r="G15">
        <v>5.5</v>
      </c>
      <c r="H15">
        <v>24.9</v>
      </c>
      <c r="I15">
        <v>39.799999999999997</v>
      </c>
      <c r="J15">
        <v>27.9</v>
      </c>
    </row>
    <row r="16" spans="1:10">
      <c r="A16" t="s">
        <v>808</v>
      </c>
      <c r="B16">
        <v>7.2</v>
      </c>
      <c r="C16">
        <v>5</v>
      </c>
      <c r="E16" t="s">
        <v>808</v>
      </c>
      <c r="F16">
        <v>1</v>
      </c>
      <c r="G16">
        <v>6.1</v>
      </c>
      <c r="H16">
        <v>29</v>
      </c>
      <c r="I16">
        <v>37.4</v>
      </c>
      <c r="J16">
        <v>26.5</v>
      </c>
    </row>
    <row r="17" spans="1:10">
      <c r="A17" t="s">
        <v>809</v>
      </c>
      <c r="B17">
        <v>8.8800000000000008</v>
      </c>
      <c r="C17">
        <v>5</v>
      </c>
      <c r="E17" t="s">
        <v>809</v>
      </c>
      <c r="F17">
        <v>1.2</v>
      </c>
      <c r="G17">
        <v>5.3</v>
      </c>
      <c r="H17">
        <v>22.9</v>
      </c>
      <c r="I17">
        <v>39.6</v>
      </c>
      <c r="J17">
        <v>31</v>
      </c>
    </row>
    <row r="18" spans="1:10">
      <c r="A18" t="s">
        <v>810</v>
      </c>
      <c r="B18">
        <v>8.69</v>
      </c>
      <c r="C18">
        <v>5</v>
      </c>
      <c r="E18" t="s">
        <v>810</v>
      </c>
      <c r="F18">
        <v>0.8</v>
      </c>
      <c r="G18">
        <v>4.0999999999999996</v>
      </c>
      <c r="H18">
        <v>19</v>
      </c>
      <c r="I18">
        <v>40.799999999999997</v>
      </c>
      <c r="J18">
        <v>35.299999999999997</v>
      </c>
    </row>
    <row r="19" spans="1:10">
      <c r="A19" t="s">
        <v>811</v>
      </c>
      <c r="B19">
        <v>8.56</v>
      </c>
      <c r="C19">
        <v>5</v>
      </c>
      <c r="E19" t="s">
        <v>811</v>
      </c>
      <c r="F19">
        <v>0.8</v>
      </c>
      <c r="G19">
        <v>2.5</v>
      </c>
      <c r="H19">
        <v>15.2</v>
      </c>
      <c r="I19">
        <v>40.9</v>
      </c>
      <c r="J19">
        <v>40.5</v>
      </c>
    </row>
    <row r="20" spans="1:10">
      <c r="A20" t="s">
        <v>812</v>
      </c>
      <c r="B20">
        <v>9.5299999999999994</v>
      </c>
      <c r="C20">
        <v>7</v>
      </c>
      <c r="E20" t="s">
        <v>812</v>
      </c>
      <c r="F20">
        <v>0.5</v>
      </c>
      <c r="G20">
        <v>1.9</v>
      </c>
      <c r="H20">
        <v>14.9</v>
      </c>
      <c r="I20">
        <v>37.299999999999997</v>
      </c>
      <c r="J20">
        <v>45.4</v>
      </c>
    </row>
    <row r="21" spans="1:10">
      <c r="A21" t="s">
        <v>813</v>
      </c>
      <c r="B21">
        <v>10.9</v>
      </c>
      <c r="C21">
        <v>8</v>
      </c>
      <c r="E21" t="s">
        <v>813</v>
      </c>
      <c r="F21">
        <v>0.1</v>
      </c>
      <c r="G21">
        <v>1.3</v>
      </c>
      <c r="H21">
        <v>13.7</v>
      </c>
      <c r="I21">
        <v>43</v>
      </c>
      <c r="J21">
        <v>42</v>
      </c>
    </row>
    <row r="22" spans="1:10">
      <c r="A22" t="s">
        <v>814</v>
      </c>
      <c r="B22">
        <v>9.98</v>
      </c>
      <c r="C22">
        <v>8</v>
      </c>
      <c r="E22" t="s">
        <v>814</v>
      </c>
      <c r="F22">
        <v>0.7</v>
      </c>
      <c r="G22">
        <v>2.2999999999999998</v>
      </c>
      <c r="H22">
        <v>12.5</v>
      </c>
      <c r="I22">
        <v>41.4</v>
      </c>
      <c r="J22">
        <v>43</v>
      </c>
    </row>
    <row r="23" spans="1:10">
      <c r="A23" t="s">
        <v>815</v>
      </c>
      <c r="B23">
        <v>9.91</v>
      </c>
      <c r="C23">
        <v>8</v>
      </c>
      <c r="E23" t="s">
        <v>815</v>
      </c>
      <c r="F23">
        <v>0.4</v>
      </c>
      <c r="G23">
        <v>1.5</v>
      </c>
      <c r="H23">
        <v>12.4</v>
      </c>
      <c r="I23">
        <v>40.799999999999997</v>
      </c>
      <c r="J23">
        <v>44.9</v>
      </c>
    </row>
    <row r="24" spans="1:10">
      <c r="A24" t="s">
        <v>816</v>
      </c>
      <c r="B24">
        <v>11.85</v>
      </c>
      <c r="C24">
        <v>10</v>
      </c>
      <c r="E24" t="s">
        <v>816</v>
      </c>
      <c r="F24">
        <v>0.2</v>
      </c>
      <c r="G24">
        <v>1.1000000000000001</v>
      </c>
      <c r="H24">
        <v>9.9</v>
      </c>
      <c r="I24">
        <v>46.7</v>
      </c>
      <c r="J24">
        <v>42.1</v>
      </c>
    </row>
    <row r="25" spans="1:10">
      <c r="A25" t="s">
        <v>817</v>
      </c>
      <c r="B25">
        <v>10.49</v>
      </c>
      <c r="C25">
        <v>8</v>
      </c>
      <c r="E25" t="s">
        <v>817</v>
      </c>
      <c r="F25">
        <v>0.5</v>
      </c>
      <c r="G25">
        <v>1.8</v>
      </c>
      <c r="H25">
        <v>10.199999999999999</v>
      </c>
      <c r="I25">
        <v>40.299999999999997</v>
      </c>
      <c r="J25">
        <v>47.2</v>
      </c>
    </row>
    <row r="26" spans="1:10">
      <c r="A26" t="s">
        <v>818</v>
      </c>
      <c r="B26">
        <v>10.9</v>
      </c>
      <c r="C26">
        <v>9</v>
      </c>
      <c r="E26" t="s">
        <v>818</v>
      </c>
      <c r="F26">
        <v>0.4</v>
      </c>
      <c r="G26">
        <v>1.1000000000000001</v>
      </c>
      <c r="H26">
        <v>11.7</v>
      </c>
      <c r="I26">
        <v>43.3</v>
      </c>
      <c r="J26">
        <v>43.4</v>
      </c>
    </row>
    <row r="27" spans="1:10">
      <c r="A27" t="s">
        <v>819</v>
      </c>
      <c r="B27">
        <v>9.58</v>
      </c>
      <c r="C27">
        <v>7</v>
      </c>
      <c r="E27" t="s">
        <v>819</v>
      </c>
      <c r="F27">
        <v>0.4</v>
      </c>
      <c r="G27">
        <v>1.2</v>
      </c>
      <c r="H27">
        <v>15</v>
      </c>
      <c r="I27">
        <v>45</v>
      </c>
      <c r="J27">
        <v>38.299999999999997</v>
      </c>
    </row>
    <row r="28" spans="1:10">
      <c r="A28" t="s">
        <v>820</v>
      </c>
      <c r="B28">
        <v>10.029999999999999</v>
      </c>
      <c r="C28">
        <v>8</v>
      </c>
      <c r="E28" t="s">
        <v>820</v>
      </c>
      <c r="F28">
        <v>0.3</v>
      </c>
      <c r="G28">
        <v>1</v>
      </c>
      <c r="H28">
        <v>12.8</v>
      </c>
      <c r="I28">
        <v>42.1</v>
      </c>
      <c r="J28">
        <v>43.9</v>
      </c>
    </row>
    <row r="29" spans="1:10">
      <c r="A29" t="s">
        <v>821</v>
      </c>
      <c r="B29">
        <v>9.36</v>
      </c>
      <c r="C29">
        <v>7</v>
      </c>
      <c r="E29" t="s">
        <v>821</v>
      </c>
      <c r="F29">
        <v>0.4</v>
      </c>
      <c r="G29">
        <v>1.7</v>
      </c>
      <c r="H29">
        <v>12.2</v>
      </c>
      <c r="I29">
        <v>41.3</v>
      </c>
      <c r="J29">
        <v>44.5</v>
      </c>
    </row>
    <row r="30" spans="1:10">
      <c r="A30" t="s">
        <v>822</v>
      </c>
      <c r="B30">
        <v>10.33</v>
      </c>
      <c r="C30">
        <v>10</v>
      </c>
      <c r="E30" t="s">
        <v>822</v>
      </c>
      <c r="F30">
        <v>0.5</v>
      </c>
      <c r="G30">
        <v>2.6</v>
      </c>
      <c r="H30">
        <v>17.5</v>
      </c>
      <c r="I30">
        <v>38.9</v>
      </c>
      <c r="J30">
        <v>40.5</v>
      </c>
    </row>
    <row r="31" spans="1:10">
      <c r="A31" t="s">
        <v>823</v>
      </c>
      <c r="B31">
        <v>9.68</v>
      </c>
      <c r="C31">
        <v>8</v>
      </c>
      <c r="E31" t="s">
        <v>823</v>
      </c>
      <c r="F31">
        <v>0.6</v>
      </c>
      <c r="G31">
        <v>3.2</v>
      </c>
      <c r="H31">
        <v>16.3</v>
      </c>
      <c r="I31">
        <v>38.200000000000003</v>
      </c>
      <c r="J31">
        <v>41.6</v>
      </c>
    </row>
    <row r="32" spans="1:10">
      <c r="A32" t="s">
        <v>824</v>
      </c>
      <c r="B32">
        <v>9.36</v>
      </c>
      <c r="C32">
        <v>8</v>
      </c>
      <c r="E32" t="s">
        <v>824</v>
      </c>
      <c r="F32">
        <v>0.6</v>
      </c>
      <c r="G32">
        <v>5.0999999999999996</v>
      </c>
      <c r="H32">
        <v>16.8</v>
      </c>
      <c r="I32">
        <v>37.799999999999997</v>
      </c>
      <c r="J32">
        <v>39.6</v>
      </c>
    </row>
    <row r="33" spans="1:10">
      <c r="A33" t="s">
        <v>825</v>
      </c>
      <c r="B33">
        <v>9.59</v>
      </c>
      <c r="C33">
        <v>8</v>
      </c>
      <c r="E33" t="s">
        <v>825</v>
      </c>
      <c r="F33">
        <v>1</v>
      </c>
      <c r="G33">
        <v>7.7</v>
      </c>
      <c r="H33">
        <v>21.2</v>
      </c>
      <c r="I33">
        <v>35.5</v>
      </c>
      <c r="J33">
        <v>34.6</v>
      </c>
    </row>
    <row r="34" spans="1:10">
      <c r="A34" t="s">
        <v>826</v>
      </c>
      <c r="B34">
        <v>8.32</v>
      </c>
      <c r="C34">
        <v>5</v>
      </c>
      <c r="E34" t="s">
        <v>826</v>
      </c>
      <c r="F34">
        <v>1.8</v>
      </c>
      <c r="G34">
        <v>12.9</v>
      </c>
      <c r="H34">
        <v>24.4</v>
      </c>
      <c r="I34">
        <v>31.4</v>
      </c>
      <c r="J34">
        <v>29.6</v>
      </c>
    </row>
    <row r="35" spans="1:10">
      <c r="A35" t="s">
        <v>827</v>
      </c>
      <c r="B35">
        <v>8.18</v>
      </c>
      <c r="C35">
        <v>5</v>
      </c>
      <c r="E35" t="s">
        <v>827</v>
      </c>
      <c r="F35">
        <v>3.1</v>
      </c>
      <c r="G35">
        <v>14.5</v>
      </c>
      <c r="H35">
        <v>25.4</v>
      </c>
      <c r="I35">
        <v>29.1</v>
      </c>
      <c r="J35">
        <v>27.8</v>
      </c>
    </row>
    <row r="36" spans="1:10">
      <c r="A36" t="s">
        <v>828</v>
      </c>
      <c r="B36">
        <v>7.05</v>
      </c>
      <c r="C36">
        <v>5</v>
      </c>
      <c r="E36" t="s">
        <v>828</v>
      </c>
      <c r="F36">
        <v>3.1</v>
      </c>
      <c r="G36">
        <v>16.2</v>
      </c>
      <c r="H36">
        <v>25.4</v>
      </c>
      <c r="I36">
        <v>29.8</v>
      </c>
      <c r="J36">
        <v>25.6</v>
      </c>
    </row>
    <row r="37" spans="1:10">
      <c r="A37" t="s">
        <v>829</v>
      </c>
      <c r="B37">
        <v>7.11</v>
      </c>
      <c r="C37">
        <v>5</v>
      </c>
      <c r="E37" t="s">
        <v>829</v>
      </c>
      <c r="F37">
        <v>3.1</v>
      </c>
      <c r="G37">
        <v>19</v>
      </c>
      <c r="H37">
        <v>24</v>
      </c>
      <c r="I37">
        <v>29.3</v>
      </c>
      <c r="J37">
        <v>24.5</v>
      </c>
    </row>
    <row r="38" spans="1:10">
      <c r="A38" t="s">
        <v>830</v>
      </c>
      <c r="B38">
        <v>6.59</v>
      </c>
      <c r="C38">
        <v>5</v>
      </c>
      <c r="E38" t="s">
        <v>830</v>
      </c>
      <c r="F38">
        <v>3.6</v>
      </c>
      <c r="G38">
        <v>20.7</v>
      </c>
      <c r="H38">
        <v>26.3</v>
      </c>
      <c r="I38">
        <v>28.6</v>
      </c>
      <c r="J38">
        <v>20.8</v>
      </c>
    </row>
    <row r="39" spans="1:10">
      <c r="A39" t="s">
        <v>831</v>
      </c>
      <c r="B39">
        <v>6.31</v>
      </c>
      <c r="C39">
        <v>5</v>
      </c>
      <c r="E39" t="s">
        <v>831</v>
      </c>
      <c r="F39">
        <v>3.5</v>
      </c>
      <c r="G39">
        <v>20.3</v>
      </c>
      <c r="H39">
        <v>25.4</v>
      </c>
      <c r="I39">
        <v>29.2</v>
      </c>
      <c r="J39">
        <v>21.7</v>
      </c>
    </row>
    <row r="40" spans="1:10">
      <c r="A40" t="s">
        <v>832</v>
      </c>
      <c r="B40">
        <v>6.47</v>
      </c>
      <c r="C40">
        <v>5</v>
      </c>
      <c r="E40" t="s">
        <v>832</v>
      </c>
      <c r="F40">
        <v>2.1</v>
      </c>
      <c r="G40">
        <v>19.899999999999999</v>
      </c>
      <c r="H40">
        <v>28</v>
      </c>
      <c r="I40">
        <v>29.7</v>
      </c>
      <c r="J40">
        <v>20.399999999999999</v>
      </c>
    </row>
    <row r="41" spans="1:10">
      <c r="A41" t="s">
        <v>833</v>
      </c>
      <c r="B41">
        <v>5.79</v>
      </c>
      <c r="C41">
        <v>5</v>
      </c>
      <c r="E41" t="s">
        <v>833</v>
      </c>
      <c r="F41">
        <v>2.4</v>
      </c>
      <c r="G41">
        <v>20.2</v>
      </c>
      <c r="H41">
        <v>28.3</v>
      </c>
      <c r="I41">
        <v>28.6</v>
      </c>
      <c r="J41">
        <v>20.6</v>
      </c>
    </row>
    <row r="42" spans="1:10">
      <c r="A42" t="s">
        <v>834</v>
      </c>
      <c r="B42">
        <v>5.74</v>
      </c>
      <c r="C42">
        <v>5</v>
      </c>
      <c r="E42" t="s">
        <v>834</v>
      </c>
      <c r="F42">
        <v>2.5</v>
      </c>
      <c r="G42">
        <v>20.9</v>
      </c>
      <c r="H42">
        <v>27.2</v>
      </c>
      <c r="I42">
        <v>29.3</v>
      </c>
      <c r="J42">
        <v>20.2</v>
      </c>
    </row>
    <row r="43" spans="1:10">
      <c r="A43" t="s">
        <v>835</v>
      </c>
      <c r="B43">
        <v>5.67</v>
      </c>
      <c r="C43">
        <v>5</v>
      </c>
      <c r="E43" t="s">
        <v>835</v>
      </c>
      <c r="F43">
        <v>3.3</v>
      </c>
      <c r="G43">
        <v>22.4</v>
      </c>
      <c r="H43">
        <v>27</v>
      </c>
      <c r="I43">
        <v>27.6</v>
      </c>
      <c r="J43">
        <v>19.7</v>
      </c>
    </row>
    <row r="44" spans="1:10">
      <c r="A44" t="s">
        <v>836</v>
      </c>
      <c r="B44">
        <v>4.4400000000000004</v>
      </c>
      <c r="C44">
        <v>4</v>
      </c>
      <c r="E44" t="s">
        <v>836</v>
      </c>
      <c r="F44">
        <v>4.7</v>
      </c>
      <c r="G44">
        <v>25.3</v>
      </c>
      <c r="H44">
        <v>27.8</v>
      </c>
      <c r="I44">
        <v>26.1</v>
      </c>
      <c r="J44">
        <v>16.100000000000001</v>
      </c>
    </row>
    <row r="45" spans="1:10">
      <c r="A45" t="s">
        <v>837</v>
      </c>
      <c r="B45">
        <v>4.88</v>
      </c>
      <c r="C45">
        <v>5</v>
      </c>
      <c r="E45" t="s">
        <v>837</v>
      </c>
      <c r="F45">
        <v>4.3</v>
      </c>
      <c r="G45">
        <v>24.5</v>
      </c>
      <c r="H45">
        <v>27.2</v>
      </c>
      <c r="I45">
        <v>27.6</v>
      </c>
      <c r="J45">
        <v>16.399999999999999</v>
      </c>
    </row>
    <row r="46" spans="1:10">
      <c r="A46" t="s">
        <v>838</v>
      </c>
      <c r="B46">
        <v>3.78</v>
      </c>
      <c r="C46">
        <v>3</v>
      </c>
      <c r="E46" t="s">
        <v>838</v>
      </c>
      <c r="F46">
        <v>5.0999999999999996</v>
      </c>
      <c r="G46">
        <v>27.7</v>
      </c>
      <c r="H46">
        <v>29.5</v>
      </c>
      <c r="I46">
        <v>22.7</v>
      </c>
      <c r="J46">
        <v>15</v>
      </c>
    </row>
    <row r="47" spans="1:10">
      <c r="A47" t="s">
        <v>839</v>
      </c>
      <c r="B47">
        <v>4.29</v>
      </c>
      <c r="C47">
        <v>4</v>
      </c>
      <c r="E47" t="s">
        <v>839</v>
      </c>
      <c r="F47">
        <v>3.3</v>
      </c>
      <c r="G47">
        <v>23.9</v>
      </c>
      <c r="H47">
        <v>30.3</v>
      </c>
      <c r="I47">
        <v>27</v>
      </c>
      <c r="J47">
        <v>15.5</v>
      </c>
    </row>
    <row r="48" spans="1:10">
      <c r="A48" t="s">
        <v>840</v>
      </c>
      <c r="B48">
        <v>3.95</v>
      </c>
      <c r="C48">
        <v>4</v>
      </c>
      <c r="E48" t="s">
        <v>840</v>
      </c>
      <c r="F48">
        <v>4.5999999999999996</v>
      </c>
      <c r="G48">
        <v>23.2</v>
      </c>
      <c r="H48">
        <v>31.9</v>
      </c>
      <c r="I48">
        <v>25.2</v>
      </c>
      <c r="J48">
        <v>15</v>
      </c>
    </row>
    <row r="49" spans="1:10">
      <c r="A49" t="s">
        <v>1515</v>
      </c>
      <c r="B49">
        <v>4.2699999999999996</v>
      </c>
      <c r="C49">
        <v>4</v>
      </c>
      <c r="E49" t="s">
        <v>1515</v>
      </c>
      <c r="F49">
        <v>3.8</v>
      </c>
      <c r="G49">
        <v>24.4</v>
      </c>
      <c r="H49">
        <v>32.9</v>
      </c>
      <c r="I49">
        <v>25.2</v>
      </c>
      <c r="J49">
        <v>13.8</v>
      </c>
    </row>
    <row r="50" spans="1:10">
      <c r="A50" t="s">
        <v>1516</v>
      </c>
      <c r="B50">
        <v>3.87</v>
      </c>
      <c r="C50">
        <v>3</v>
      </c>
      <c r="E50" t="s">
        <v>1516</v>
      </c>
      <c r="F50">
        <v>3.7</v>
      </c>
      <c r="G50">
        <v>26.4</v>
      </c>
      <c r="H50">
        <v>30.4</v>
      </c>
      <c r="I50">
        <v>24.9</v>
      </c>
      <c r="J50">
        <v>14.5</v>
      </c>
    </row>
    <row r="51" spans="1:10">
      <c r="A51" t="s">
        <v>1517</v>
      </c>
      <c r="B51">
        <v>3.3</v>
      </c>
      <c r="C51">
        <v>3</v>
      </c>
      <c r="E51" t="s">
        <v>1517</v>
      </c>
      <c r="F51">
        <v>4.0999999999999996</v>
      </c>
      <c r="G51">
        <v>24.2</v>
      </c>
      <c r="H51">
        <v>33.1</v>
      </c>
      <c r="I51">
        <v>26.3</v>
      </c>
      <c r="J51">
        <v>12.3</v>
      </c>
    </row>
    <row r="52" spans="1:10">
      <c r="A52" t="s">
        <v>1549</v>
      </c>
      <c r="B52">
        <v>3.78</v>
      </c>
      <c r="C52">
        <v>3</v>
      </c>
      <c r="E52" t="s">
        <v>1549</v>
      </c>
      <c r="F52">
        <v>3.5</v>
      </c>
      <c r="G52">
        <v>25.6</v>
      </c>
      <c r="H52">
        <v>32.4</v>
      </c>
      <c r="I52">
        <v>24.9</v>
      </c>
      <c r="J52">
        <v>13.7</v>
      </c>
    </row>
    <row r="53" spans="1:10">
      <c r="A53" t="s">
        <v>1550</v>
      </c>
      <c r="B53">
        <v>3.27</v>
      </c>
      <c r="C53">
        <v>3</v>
      </c>
      <c r="E53" t="s">
        <v>1550</v>
      </c>
      <c r="F53">
        <v>4.4000000000000004</v>
      </c>
      <c r="G53">
        <v>28.8</v>
      </c>
      <c r="H53">
        <v>31.3</v>
      </c>
      <c r="I53">
        <v>24.2</v>
      </c>
      <c r="J53">
        <v>11.3</v>
      </c>
    </row>
    <row r="54" spans="1:10">
      <c r="A54" t="s">
        <v>1560</v>
      </c>
      <c r="B54">
        <v>3.55</v>
      </c>
      <c r="C54">
        <v>3</v>
      </c>
      <c r="E54" t="s">
        <v>1560</v>
      </c>
      <c r="F54">
        <v>2.5</v>
      </c>
      <c r="G54">
        <v>25.6</v>
      </c>
      <c r="H54">
        <v>34.200000000000003</v>
      </c>
      <c r="I54">
        <v>27.8</v>
      </c>
      <c r="J54">
        <v>10</v>
      </c>
    </row>
    <row r="55" spans="1:10">
      <c r="A55" t="s">
        <v>1561</v>
      </c>
      <c r="B55">
        <v>3.9</v>
      </c>
      <c r="C55">
        <v>3</v>
      </c>
      <c r="E55" t="s">
        <v>1561</v>
      </c>
      <c r="F55">
        <v>1.7</v>
      </c>
      <c r="G55">
        <v>21.4</v>
      </c>
      <c r="H55">
        <v>36.4</v>
      </c>
      <c r="I55">
        <v>29.9</v>
      </c>
      <c r="J55">
        <v>10.6</v>
      </c>
    </row>
    <row r="56" spans="1:10">
      <c r="A56" t="s">
        <v>1562</v>
      </c>
      <c r="B56">
        <v>4.0999999999999996</v>
      </c>
      <c r="C56">
        <v>3</v>
      </c>
      <c r="E56" t="s">
        <v>1562</v>
      </c>
      <c r="F56">
        <v>2.2999999999999998</v>
      </c>
      <c r="G56">
        <v>20.100000000000001</v>
      </c>
      <c r="H56">
        <v>35.299999999999997</v>
      </c>
      <c r="I56">
        <v>29.2</v>
      </c>
      <c r="J56">
        <v>13</v>
      </c>
    </row>
    <row r="57" spans="1:10">
      <c r="A57" t="s">
        <v>1718</v>
      </c>
      <c r="B57">
        <v>4.3099999999999996</v>
      </c>
      <c r="C57">
        <v>3</v>
      </c>
      <c r="E57" t="s">
        <v>1718</v>
      </c>
      <c r="F57">
        <v>1.4</v>
      </c>
      <c r="G57">
        <v>18.399999999999999</v>
      </c>
      <c r="H57">
        <v>35.700000000000003</v>
      </c>
      <c r="I57">
        <v>32</v>
      </c>
      <c r="J57">
        <v>12.5</v>
      </c>
    </row>
    <row r="58" spans="1:10">
      <c r="A58" t="s">
        <v>1719</v>
      </c>
      <c r="B58">
        <v>4.51</v>
      </c>
      <c r="C58">
        <v>3</v>
      </c>
      <c r="E58" t="s">
        <v>1719</v>
      </c>
      <c r="F58">
        <v>1.8</v>
      </c>
      <c r="G58">
        <v>17.899999999999999</v>
      </c>
      <c r="H58">
        <v>37.4</v>
      </c>
      <c r="I58">
        <v>29.3</v>
      </c>
      <c r="J58">
        <v>13.6</v>
      </c>
    </row>
    <row r="59" spans="1:10">
      <c r="A59" t="s">
        <v>1720</v>
      </c>
      <c r="B59">
        <v>4.4000000000000004</v>
      </c>
      <c r="C59">
        <v>4</v>
      </c>
      <c r="E59" t="s">
        <v>1720</v>
      </c>
      <c r="F59">
        <v>1.3</v>
      </c>
      <c r="G59">
        <v>14</v>
      </c>
      <c r="H59">
        <v>35.6</v>
      </c>
      <c r="I59">
        <v>36.6</v>
      </c>
      <c r="J59">
        <v>12.5</v>
      </c>
    </row>
    <row r="60" spans="1:10">
      <c r="A60" t="s">
        <v>1721</v>
      </c>
      <c r="B60">
        <v>4.53</v>
      </c>
      <c r="C60">
        <v>4</v>
      </c>
      <c r="E60" t="s">
        <v>1721</v>
      </c>
      <c r="F60">
        <v>0.9</v>
      </c>
      <c r="G60">
        <v>12.6</v>
      </c>
      <c r="H60">
        <v>37.6</v>
      </c>
      <c r="I60">
        <v>37.799999999999997</v>
      </c>
      <c r="J60">
        <v>11.1</v>
      </c>
    </row>
    <row r="61" spans="1:10">
      <c r="A61" t="s">
        <v>1789</v>
      </c>
      <c r="B61">
        <v>4.5199999999999996</v>
      </c>
      <c r="C61">
        <v>4</v>
      </c>
      <c r="E61" t="s">
        <v>1789</v>
      </c>
      <c r="F61">
        <v>1</v>
      </c>
      <c r="G61">
        <v>11.9</v>
      </c>
      <c r="H61">
        <v>37.5</v>
      </c>
      <c r="I61">
        <v>38.4</v>
      </c>
      <c r="J61">
        <v>11.2</v>
      </c>
    </row>
    <row r="62" spans="1:10">
      <c r="A62" t="s">
        <v>1790</v>
      </c>
      <c r="B62">
        <v>4.8099999999999996</v>
      </c>
      <c r="C62">
        <v>4</v>
      </c>
      <c r="E62" t="s">
        <v>1790</v>
      </c>
      <c r="F62">
        <v>0.9</v>
      </c>
      <c r="G62">
        <v>10.6</v>
      </c>
      <c r="H62">
        <v>36.1</v>
      </c>
      <c r="I62">
        <v>39.4</v>
      </c>
      <c r="J62">
        <v>13.1</v>
      </c>
    </row>
    <row r="63" spans="1:10">
      <c r="A63" t="s">
        <v>1791</v>
      </c>
      <c r="B63">
        <v>5.29</v>
      </c>
      <c r="C63">
        <v>5</v>
      </c>
      <c r="E63" t="s">
        <v>1791</v>
      </c>
      <c r="F63">
        <v>1.5</v>
      </c>
      <c r="G63">
        <v>10.199999999999999</v>
      </c>
      <c r="H63">
        <v>35.799999999999997</v>
      </c>
      <c r="I63">
        <v>40</v>
      </c>
      <c r="J63">
        <v>12.5</v>
      </c>
    </row>
  </sheetData>
  <phoneticPr fontId="17" type="noConversion"/>
  <hyperlinks>
    <hyperlink ref="F1" r:id="rId1" xr:uid="{5EE7A3AB-68BE-42D6-83FE-4391DEC71789}"/>
  </hyperlinks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DE65-2C08-4EB5-9BD6-ECB906D4AA17}">
  <dimension ref="A1:F64"/>
  <sheetViews>
    <sheetView zoomScale="80" zoomScaleNormal="80" workbookViewId="0">
      <selection activeCell="E16" sqref="E16"/>
    </sheetView>
  </sheetViews>
  <sheetFormatPr baseColWidth="10" defaultRowHeight="14.5"/>
  <cols>
    <col min="5" max="5" width="17.54296875" customWidth="1"/>
  </cols>
  <sheetData>
    <row r="1" spans="1:6">
      <c r="A1" s="65" t="s">
        <v>601</v>
      </c>
      <c r="B1" s="57"/>
      <c r="C1" s="57"/>
      <c r="D1" s="57"/>
      <c r="E1" s="64" t="s">
        <v>1730</v>
      </c>
      <c r="F1" s="232" t="s">
        <v>1565</v>
      </c>
    </row>
    <row r="2" spans="1:6">
      <c r="A2" t="s">
        <v>843</v>
      </c>
      <c r="B2" s="47"/>
      <c r="C2" s="47"/>
      <c r="D2" s="47"/>
      <c r="E2" s="47"/>
      <c r="F2" s="53"/>
    </row>
    <row r="3" spans="1:6">
      <c r="A3" s="85" t="s">
        <v>1514</v>
      </c>
      <c r="B3" s="47"/>
      <c r="C3" s="47"/>
      <c r="D3" s="47"/>
      <c r="E3" s="47"/>
      <c r="F3" s="53"/>
    </row>
    <row r="4" spans="1:6">
      <c r="A4" t="s">
        <v>842</v>
      </c>
      <c r="B4" s="47"/>
      <c r="C4" s="47"/>
      <c r="D4" s="47"/>
      <c r="E4" s="47"/>
      <c r="F4" s="53"/>
    </row>
    <row r="5" spans="1:6">
      <c r="A5" s="62" t="s">
        <v>1518</v>
      </c>
      <c r="B5" s="54"/>
      <c r="C5" s="54"/>
      <c r="D5" s="54"/>
      <c r="E5" s="54"/>
      <c r="F5" s="55"/>
    </row>
    <row r="6" spans="1:6">
      <c r="A6" t="s">
        <v>1520</v>
      </c>
    </row>
    <row r="7" spans="1:6">
      <c r="B7" t="s">
        <v>844</v>
      </c>
      <c r="C7" t="s">
        <v>845</v>
      </c>
      <c r="D7" t="s">
        <v>846</v>
      </c>
      <c r="E7" t="s">
        <v>847</v>
      </c>
      <c r="F7" t="s">
        <v>848</v>
      </c>
    </row>
    <row r="8" spans="1:6">
      <c r="A8" t="s">
        <v>799</v>
      </c>
      <c r="B8">
        <v>0.7</v>
      </c>
      <c r="C8">
        <v>9.6</v>
      </c>
      <c r="D8">
        <v>58</v>
      </c>
      <c r="E8">
        <v>24.1</v>
      </c>
      <c r="F8">
        <v>7.5</v>
      </c>
    </row>
    <row r="9" spans="1:6">
      <c r="A9" t="s">
        <v>800</v>
      </c>
      <c r="B9">
        <v>0.4</v>
      </c>
      <c r="C9">
        <v>8.6</v>
      </c>
      <c r="D9">
        <v>48.5</v>
      </c>
      <c r="E9">
        <v>33.1</v>
      </c>
      <c r="F9">
        <v>9.5</v>
      </c>
    </row>
    <row r="10" spans="1:6">
      <c r="A10" t="s">
        <v>801</v>
      </c>
      <c r="B10">
        <v>0.3</v>
      </c>
      <c r="C10">
        <v>4.9000000000000004</v>
      </c>
      <c r="D10">
        <v>48.6</v>
      </c>
      <c r="E10">
        <v>35.299999999999997</v>
      </c>
      <c r="F10">
        <v>10.9</v>
      </c>
    </row>
    <row r="11" spans="1:6">
      <c r="A11" t="s">
        <v>802</v>
      </c>
      <c r="B11">
        <v>0.6</v>
      </c>
      <c r="C11">
        <v>4.5999999999999996</v>
      </c>
      <c r="D11">
        <v>40.299999999999997</v>
      </c>
      <c r="E11">
        <v>38.6</v>
      </c>
      <c r="F11">
        <v>15.9</v>
      </c>
    </row>
    <row r="12" spans="1:6">
      <c r="A12" t="s">
        <v>803</v>
      </c>
      <c r="B12">
        <v>0.9</v>
      </c>
      <c r="C12">
        <v>3.8</v>
      </c>
      <c r="D12">
        <v>32.4</v>
      </c>
      <c r="E12">
        <v>42</v>
      </c>
      <c r="F12">
        <v>20.9</v>
      </c>
    </row>
    <row r="13" spans="1:6">
      <c r="A13" t="s">
        <v>804</v>
      </c>
      <c r="B13">
        <v>0.5</v>
      </c>
      <c r="C13">
        <v>2.7</v>
      </c>
      <c r="D13">
        <v>30.6</v>
      </c>
      <c r="E13">
        <v>42.7</v>
      </c>
      <c r="F13">
        <v>23.4</v>
      </c>
    </row>
    <row r="14" spans="1:6">
      <c r="A14" t="s">
        <v>805</v>
      </c>
      <c r="B14">
        <v>0.5</v>
      </c>
      <c r="C14">
        <v>2.2000000000000002</v>
      </c>
      <c r="D14">
        <v>29.2</v>
      </c>
      <c r="E14">
        <v>47.6</v>
      </c>
      <c r="F14">
        <v>20.6</v>
      </c>
    </row>
    <row r="15" spans="1:6">
      <c r="A15" t="s">
        <v>806</v>
      </c>
      <c r="B15">
        <v>0.2</v>
      </c>
      <c r="C15">
        <v>4.2</v>
      </c>
      <c r="D15">
        <v>33.200000000000003</v>
      </c>
      <c r="E15">
        <v>45.5</v>
      </c>
      <c r="F15">
        <v>16.899999999999999</v>
      </c>
    </row>
    <row r="16" spans="1:6">
      <c r="A16" t="s">
        <v>807</v>
      </c>
      <c r="B16">
        <v>0.8</v>
      </c>
      <c r="C16">
        <v>1.9</v>
      </c>
      <c r="D16">
        <v>31.9</v>
      </c>
      <c r="E16">
        <v>45.1</v>
      </c>
      <c r="F16">
        <v>20.3</v>
      </c>
    </row>
    <row r="17" spans="1:6">
      <c r="A17" t="s">
        <v>808</v>
      </c>
      <c r="B17">
        <v>0.1</v>
      </c>
      <c r="C17">
        <v>2.2999999999999998</v>
      </c>
      <c r="D17">
        <v>43.6</v>
      </c>
      <c r="E17">
        <v>37.9</v>
      </c>
      <c r="F17">
        <v>16.100000000000001</v>
      </c>
    </row>
    <row r="18" spans="1:6">
      <c r="A18" t="s">
        <v>809</v>
      </c>
      <c r="B18">
        <v>0.2</v>
      </c>
      <c r="C18">
        <v>1.8</v>
      </c>
      <c r="D18">
        <v>34.4</v>
      </c>
      <c r="E18">
        <v>44.2</v>
      </c>
      <c r="F18">
        <v>19.399999999999999</v>
      </c>
    </row>
    <row r="19" spans="1:6">
      <c r="A19" t="s">
        <v>810</v>
      </c>
      <c r="B19">
        <v>0.3</v>
      </c>
      <c r="C19">
        <v>1.9</v>
      </c>
      <c r="D19">
        <v>26.3</v>
      </c>
      <c r="E19">
        <v>46.5</v>
      </c>
      <c r="F19">
        <v>25</v>
      </c>
    </row>
    <row r="20" spans="1:6">
      <c r="A20" t="s">
        <v>811</v>
      </c>
      <c r="B20">
        <v>0.3</v>
      </c>
      <c r="C20">
        <v>1.8</v>
      </c>
      <c r="D20">
        <v>22.4</v>
      </c>
      <c r="E20">
        <v>48</v>
      </c>
      <c r="F20">
        <v>27.5</v>
      </c>
    </row>
    <row r="21" spans="1:6">
      <c r="A21" t="s">
        <v>812</v>
      </c>
      <c r="B21">
        <v>0.1</v>
      </c>
      <c r="C21">
        <v>0.9</v>
      </c>
      <c r="D21">
        <v>22.1</v>
      </c>
      <c r="E21">
        <v>50</v>
      </c>
      <c r="F21">
        <v>27</v>
      </c>
    </row>
    <row r="22" spans="1:6">
      <c r="A22" t="s">
        <v>813</v>
      </c>
      <c r="B22">
        <v>0</v>
      </c>
      <c r="C22">
        <v>0.3</v>
      </c>
      <c r="D22">
        <v>19.5</v>
      </c>
      <c r="E22">
        <v>50.4</v>
      </c>
      <c r="F22">
        <v>29.8</v>
      </c>
    </row>
    <row r="23" spans="1:6">
      <c r="A23" t="s">
        <v>814</v>
      </c>
      <c r="B23">
        <v>0.1</v>
      </c>
      <c r="C23">
        <v>0.5</v>
      </c>
      <c r="D23">
        <v>20.7</v>
      </c>
      <c r="E23">
        <v>50.4</v>
      </c>
      <c r="F23">
        <v>28.1</v>
      </c>
    </row>
    <row r="24" spans="1:6">
      <c r="A24" t="s">
        <v>815</v>
      </c>
      <c r="B24">
        <v>0.4</v>
      </c>
      <c r="C24">
        <v>0.6</v>
      </c>
      <c r="D24">
        <v>15.8</v>
      </c>
      <c r="E24">
        <v>50.3</v>
      </c>
      <c r="F24">
        <v>32.9</v>
      </c>
    </row>
    <row r="25" spans="1:6">
      <c r="A25" t="s">
        <v>816</v>
      </c>
      <c r="B25">
        <v>0.1</v>
      </c>
      <c r="C25">
        <v>0.5</v>
      </c>
      <c r="D25">
        <v>15.7</v>
      </c>
      <c r="E25">
        <v>55.8</v>
      </c>
      <c r="F25">
        <v>27.9</v>
      </c>
    </row>
    <row r="26" spans="1:6">
      <c r="A26" t="s">
        <v>817</v>
      </c>
      <c r="B26">
        <v>0.3</v>
      </c>
      <c r="C26">
        <v>0.6</v>
      </c>
      <c r="D26">
        <v>14.4</v>
      </c>
      <c r="E26">
        <v>51.3</v>
      </c>
      <c r="F26">
        <v>33.4</v>
      </c>
    </row>
    <row r="27" spans="1:6">
      <c r="A27" t="s">
        <v>818</v>
      </c>
      <c r="B27">
        <v>0.2</v>
      </c>
      <c r="C27">
        <v>0.6</v>
      </c>
      <c r="D27">
        <v>16.3</v>
      </c>
      <c r="E27">
        <v>50</v>
      </c>
      <c r="F27">
        <v>32.9</v>
      </c>
    </row>
    <row r="28" spans="1:6">
      <c r="A28" t="s">
        <v>819</v>
      </c>
      <c r="B28">
        <v>0.3</v>
      </c>
      <c r="C28">
        <v>0.9</v>
      </c>
      <c r="D28">
        <v>19.399999999999999</v>
      </c>
      <c r="E28">
        <v>52.3</v>
      </c>
      <c r="F28">
        <v>27</v>
      </c>
    </row>
    <row r="29" spans="1:6">
      <c r="A29" t="s">
        <v>820</v>
      </c>
      <c r="B29">
        <v>0.1</v>
      </c>
      <c r="C29">
        <v>0.4</v>
      </c>
      <c r="D29">
        <v>14.4</v>
      </c>
      <c r="E29">
        <v>54.6</v>
      </c>
      <c r="F29">
        <v>30.5</v>
      </c>
    </row>
    <row r="30" spans="1:6">
      <c r="A30" t="s">
        <v>821</v>
      </c>
      <c r="B30">
        <v>0.1</v>
      </c>
      <c r="C30">
        <v>0.5</v>
      </c>
      <c r="D30">
        <v>14.5</v>
      </c>
      <c r="E30">
        <v>50.2</v>
      </c>
      <c r="F30">
        <v>34.700000000000003</v>
      </c>
    </row>
    <row r="31" spans="1:6">
      <c r="A31" t="s">
        <v>822</v>
      </c>
      <c r="B31">
        <v>0.1</v>
      </c>
      <c r="C31">
        <v>0.8</v>
      </c>
      <c r="D31">
        <v>18.8</v>
      </c>
      <c r="E31">
        <v>48.7</v>
      </c>
      <c r="F31">
        <v>31.7</v>
      </c>
    </row>
    <row r="32" spans="1:6">
      <c r="A32" t="s">
        <v>823</v>
      </c>
      <c r="B32">
        <v>0.3</v>
      </c>
      <c r="C32">
        <v>0.8</v>
      </c>
      <c r="D32">
        <v>17.600000000000001</v>
      </c>
      <c r="E32">
        <v>49.1</v>
      </c>
      <c r="F32">
        <v>32.200000000000003</v>
      </c>
    </row>
    <row r="33" spans="1:6">
      <c r="A33" t="s">
        <v>824</v>
      </c>
      <c r="B33">
        <v>0.1</v>
      </c>
      <c r="C33">
        <v>1.1000000000000001</v>
      </c>
      <c r="D33">
        <v>18.399999999999999</v>
      </c>
      <c r="E33">
        <v>48.1</v>
      </c>
      <c r="F33">
        <v>32.299999999999997</v>
      </c>
    </row>
    <row r="34" spans="1:6">
      <c r="A34" t="s">
        <v>825</v>
      </c>
      <c r="B34">
        <v>0.1</v>
      </c>
      <c r="C34">
        <v>0.9</v>
      </c>
      <c r="D34">
        <v>19.7</v>
      </c>
      <c r="E34">
        <v>46.8</v>
      </c>
      <c r="F34">
        <v>32.4</v>
      </c>
    </row>
    <row r="35" spans="1:6">
      <c r="A35" t="s">
        <v>826</v>
      </c>
      <c r="B35">
        <v>0.2</v>
      </c>
      <c r="C35">
        <v>1.4</v>
      </c>
      <c r="D35">
        <v>24.4</v>
      </c>
      <c r="E35">
        <v>43.3</v>
      </c>
      <c r="F35">
        <v>30.7</v>
      </c>
    </row>
    <row r="36" spans="1:6">
      <c r="A36" t="s">
        <v>827</v>
      </c>
      <c r="B36">
        <v>0.2</v>
      </c>
      <c r="C36">
        <v>2</v>
      </c>
      <c r="D36">
        <v>22.1</v>
      </c>
      <c r="E36">
        <v>42.5</v>
      </c>
      <c r="F36">
        <v>33.200000000000003</v>
      </c>
    </row>
    <row r="37" spans="1:6">
      <c r="A37" t="s">
        <v>828</v>
      </c>
      <c r="B37">
        <v>0.2</v>
      </c>
      <c r="C37">
        <v>2</v>
      </c>
      <c r="D37">
        <v>24.1</v>
      </c>
      <c r="E37">
        <v>43.8</v>
      </c>
      <c r="F37">
        <v>29.9</v>
      </c>
    </row>
    <row r="38" spans="1:6">
      <c r="A38" t="s">
        <v>829</v>
      </c>
      <c r="B38">
        <v>0.1</v>
      </c>
      <c r="C38">
        <v>2.8</v>
      </c>
      <c r="D38">
        <v>24.7</v>
      </c>
      <c r="E38">
        <v>43.1</v>
      </c>
      <c r="F38">
        <v>29.2</v>
      </c>
    </row>
    <row r="39" spans="1:6">
      <c r="A39" t="s">
        <v>830</v>
      </c>
      <c r="B39">
        <v>0</v>
      </c>
      <c r="C39">
        <v>2</v>
      </c>
      <c r="D39">
        <v>27.9</v>
      </c>
      <c r="E39">
        <v>45.9</v>
      </c>
      <c r="F39">
        <v>24.2</v>
      </c>
    </row>
    <row r="40" spans="1:6">
      <c r="A40" t="s">
        <v>831</v>
      </c>
      <c r="B40">
        <v>0.1</v>
      </c>
      <c r="C40">
        <v>2</v>
      </c>
      <c r="D40">
        <v>24.6</v>
      </c>
      <c r="E40">
        <v>48</v>
      </c>
      <c r="F40">
        <v>25.4</v>
      </c>
    </row>
    <row r="41" spans="1:6">
      <c r="A41" t="s">
        <v>832</v>
      </c>
      <c r="B41">
        <v>0.2</v>
      </c>
      <c r="C41">
        <v>1.7</v>
      </c>
      <c r="D41">
        <v>26.6</v>
      </c>
      <c r="E41">
        <v>47.2</v>
      </c>
      <c r="F41">
        <v>24.3</v>
      </c>
    </row>
    <row r="42" spans="1:6">
      <c r="A42" t="s">
        <v>833</v>
      </c>
      <c r="B42">
        <v>0.2</v>
      </c>
      <c r="C42">
        <v>2.2000000000000002</v>
      </c>
      <c r="D42">
        <v>26.3</v>
      </c>
      <c r="E42">
        <v>47.5</v>
      </c>
      <c r="F42">
        <v>23.8</v>
      </c>
    </row>
    <row r="43" spans="1:6">
      <c r="A43" t="s">
        <v>834</v>
      </c>
      <c r="B43">
        <v>0.1</v>
      </c>
      <c r="C43">
        <v>2</v>
      </c>
      <c r="D43">
        <v>28.3</v>
      </c>
      <c r="E43">
        <v>45.7</v>
      </c>
      <c r="F43">
        <v>24</v>
      </c>
    </row>
    <row r="44" spans="1:6">
      <c r="A44" t="s">
        <v>835</v>
      </c>
      <c r="B44">
        <v>0.1</v>
      </c>
      <c r="C44">
        <v>1.8</v>
      </c>
      <c r="D44">
        <v>26</v>
      </c>
      <c r="E44">
        <v>46.1</v>
      </c>
      <c r="F44">
        <v>26</v>
      </c>
    </row>
    <row r="45" spans="1:6">
      <c r="A45" t="s">
        <v>836</v>
      </c>
      <c r="B45">
        <v>0.4</v>
      </c>
      <c r="C45">
        <v>2.1</v>
      </c>
      <c r="D45">
        <v>28.8</v>
      </c>
      <c r="E45">
        <v>47.2</v>
      </c>
      <c r="F45">
        <v>21.5</v>
      </c>
    </row>
    <row r="46" spans="1:6">
      <c r="A46" t="s">
        <v>837</v>
      </c>
      <c r="B46">
        <v>0.1</v>
      </c>
      <c r="C46">
        <v>2.4</v>
      </c>
      <c r="D46">
        <v>28.3</v>
      </c>
      <c r="E46">
        <v>47.9</v>
      </c>
      <c r="F46">
        <v>21.2</v>
      </c>
    </row>
    <row r="47" spans="1:6">
      <c r="A47" t="s">
        <v>838</v>
      </c>
      <c r="B47">
        <v>0</v>
      </c>
      <c r="C47">
        <v>3.5</v>
      </c>
      <c r="D47">
        <v>32.6</v>
      </c>
      <c r="E47">
        <v>44.3</v>
      </c>
      <c r="F47">
        <v>19.5</v>
      </c>
    </row>
    <row r="48" spans="1:6">
      <c r="A48" t="s">
        <v>839</v>
      </c>
      <c r="B48">
        <v>0.4</v>
      </c>
      <c r="C48">
        <v>2.4</v>
      </c>
      <c r="D48">
        <v>28.9</v>
      </c>
      <c r="E48">
        <v>47.7</v>
      </c>
      <c r="F48">
        <v>20.6</v>
      </c>
    </row>
    <row r="49" spans="1:6">
      <c r="A49" t="s">
        <v>840</v>
      </c>
      <c r="B49">
        <v>0.2</v>
      </c>
      <c r="C49">
        <v>2.4</v>
      </c>
      <c r="D49">
        <v>32.4</v>
      </c>
      <c r="E49">
        <v>45.3</v>
      </c>
      <c r="F49">
        <v>19.7</v>
      </c>
    </row>
    <row r="50" spans="1:6">
      <c r="A50" t="s">
        <v>1515</v>
      </c>
      <c r="B50">
        <v>0.4</v>
      </c>
      <c r="C50">
        <v>2.4</v>
      </c>
      <c r="D50">
        <v>31.4</v>
      </c>
      <c r="E50">
        <v>47.6</v>
      </c>
      <c r="F50">
        <v>18.2</v>
      </c>
    </row>
    <row r="51" spans="1:6">
      <c r="A51" t="s">
        <v>1516</v>
      </c>
      <c r="B51">
        <v>0.1</v>
      </c>
      <c r="C51">
        <v>2.4</v>
      </c>
      <c r="D51">
        <v>30.1</v>
      </c>
      <c r="E51">
        <v>47.9</v>
      </c>
      <c r="F51">
        <v>19.5</v>
      </c>
    </row>
    <row r="52" spans="1:6">
      <c r="A52" t="s">
        <v>1517</v>
      </c>
      <c r="B52">
        <v>0.2</v>
      </c>
      <c r="C52">
        <v>2.7</v>
      </c>
      <c r="D52">
        <v>28.7</v>
      </c>
      <c r="E52">
        <v>48.4</v>
      </c>
      <c r="F52">
        <v>20</v>
      </c>
    </row>
    <row r="53" spans="1:6">
      <c r="A53" t="s">
        <v>1549</v>
      </c>
      <c r="B53">
        <v>0.3</v>
      </c>
      <c r="C53">
        <v>2.1</v>
      </c>
      <c r="D53">
        <v>28.7</v>
      </c>
      <c r="E53">
        <v>46.9</v>
      </c>
      <c r="F53">
        <v>21.9</v>
      </c>
    </row>
    <row r="54" spans="1:6">
      <c r="A54" t="s">
        <v>1550</v>
      </c>
      <c r="B54">
        <v>0.1</v>
      </c>
      <c r="C54">
        <v>2.6</v>
      </c>
      <c r="D54">
        <v>32.299999999999997</v>
      </c>
      <c r="E54">
        <v>46</v>
      </c>
      <c r="F54">
        <v>19</v>
      </c>
    </row>
    <row r="55" spans="1:6">
      <c r="A55" t="s">
        <v>1560</v>
      </c>
      <c r="B55">
        <v>0.1</v>
      </c>
      <c r="C55">
        <v>3.1</v>
      </c>
      <c r="D55">
        <v>31.3</v>
      </c>
      <c r="E55">
        <v>48.5</v>
      </c>
      <c r="F55">
        <v>17</v>
      </c>
    </row>
    <row r="56" spans="1:6">
      <c r="A56" t="s">
        <v>1561</v>
      </c>
      <c r="B56">
        <v>0.2</v>
      </c>
      <c r="C56">
        <v>1.5</v>
      </c>
      <c r="D56">
        <v>32.200000000000003</v>
      </c>
      <c r="E56">
        <v>51.7</v>
      </c>
      <c r="F56">
        <v>14.4</v>
      </c>
    </row>
    <row r="57" spans="1:6">
      <c r="A57" t="s">
        <v>1562</v>
      </c>
      <c r="B57">
        <v>0.1</v>
      </c>
      <c r="C57">
        <v>1.7</v>
      </c>
      <c r="D57">
        <v>31.4</v>
      </c>
      <c r="E57">
        <v>49.8</v>
      </c>
      <c r="F57">
        <v>17</v>
      </c>
    </row>
    <row r="58" spans="1:6">
      <c r="A58" t="s">
        <v>1718</v>
      </c>
      <c r="B58">
        <v>0.3</v>
      </c>
      <c r="C58">
        <v>1.7</v>
      </c>
      <c r="D58">
        <v>35.200000000000003</v>
      </c>
      <c r="E58">
        <v>47.4</v>
      </c>
      <c r="F58">
        <v>15.4</v>
      </c>
    </row>
    <row r="59" spans="1:6">
      <c r="A59" t="s">
        <v>1719</v>
      </c>
      <c r="B59">
        <v>0.3</v>
      </c>
      <c r="C59">
        <v>2.4</v>
      </c>
      <c r="D59">
        <v>32.6</v>
      </c>
      <c r="E59">
        <v>48.4</v>
      </c>
      <c r="F59">
        <v>16.3</v>
      </c>
    </row>
    <row r="60" spans="1:6">
      <c r="A60" t="s">
        <v>1720</v>
      </c>
      <c r="B60">
        <v>0.2</v>
      </c>
      <c r="C60">
        <v>1.7</v>
      </c>
      <c r="D60">
        <v>34.5</v>
      </c>
      <c r="E60">
        <v>49.8</v>
      </c>
      <c r="F60">
        <v>13.7</v>
      </c>
    </row>
    <row r="61" spans="1:6">
      <c r="A61" t="s">
        <v>1721</v>
      </c>
      <c r="B61">
        <v>0.1</v>
      </c>
      <c r="C61">
        <v>2.2000000000000002</v>
      </c>
      <c r="D61">
        <v>36.700000000000003</v>
      </c>
      <c r="E61">
        <v>48.1</v>
      </c>
      <c r="F61">
        <v>12.9</v>
      </c>
    </row>
    <row r="62" spans="1:6">
      <c r="A62" t="s">
        <v>1789</v>
      </c>
      <c r="B62">
        <v>0.1</v>
      </c>
      <c r="C62">
        <v>1.8</v>
      </c>
      <c r="D62">
        <v>34.1</v>
      </c>
      <c r="E62">
        <v>49.8</v>
      </c>
      <c r="F62">
        <v>14.2</v>
      </c>
    </row>
    <row r="63" spans="1:6">
      <c r="A63" t="s">
        <v>1790</v>
      </c>
      <c r="B63">
        <v>0.1</v>
      </c>
      <c r="C63">
        <v>2.1</v>
      </c>
      <c r="D63">
        <v>31.9</v>
      </c>
      <c r="E63">
        <v>50.5</v>
      </c>
      <c r="F63">
        <v>15.4</v>
      </c>
    </row>
    <row r="64" spans="1:6">
      <c r="A64" t="s">
        <v>1791</v>
      </c>
      <c r="B64">
        <v>0.4</v>
      </c>
      <c r="C64">
        <v>1.3</v>
      </c>
      <c r="D64">
        <v>29.3</v>
      </c>
      <c r="E64">
        <v>52.4</v>
      </c>
      <c r="F64">
        <v>16.5</v>
      </c>
    </row>
  </sheetData>
  <phoneticPr fontId="17" type="noConversion"/>
  <hyperlinks>
    <hyperlink ref="A3" r:id="rId1" xr:uid="{0444E61C-2601-4FD7-BE77-2F0C11F1DD58}"/>
    <hyperlink ref="F1" r:id="rId2" xr:uid="{0BCF429C-3210-4BCB-B7EB-3B6ED2910A2F}"/>
  </hyperlinks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CD9ED-5BD6-400E-B7F8-02F7B5F737BD}">
  <dimension ref="A1:G195"/>
  <sheetViews>
    <sheetView zoomScale="80" zoomScaleNormal="80" workbookViewId="0">
      <selection activeCell="G59" sqref="G59"/>
    </sheetView>
  </sheetViews>
  <sheetFormatPr baseColWidth="10" defaultRowHeight="14.5"/>
  <cols>
    <col min="6" max="6" width="33.7265625" customWidth="1"/>
    <col min="7" max="7" width="10.81640625" style="18"/>
  </cols>
  <sheetData>
    <row r="1" spans="1:7">
      <c r="A1" s="65" t="s">
        <v>490</v>
      </c>
      <c r="B1" s="57"/>
      <c r="C1" s="57"/>
      <c r="D1" s="57"/>
      <c r="E1" s="57"/>
      <c r="F1" s="64" t="s">
        <v>1730</v>
      </c>
      <c r="G1" s="1" t="s">
        <v>612</v>
      </c>
    </row>
    <row r="2" spans="1:7">
      <c r="A2" s="52" t="s">
        <v>493</v>
      </c>
      <c r="B2" s="47"/>
      <c r="C2" s="47"/>
      <c r="D2" s="47"/>
      <c r="E2" s="47"/>
      <c r="F2" s="53"/>
      <c r="G2" s="47" t="s">
        <v>640</v>
      </c>
    </row>
    <row r="3" spans="1:7">
      <c r="A3" s="52" t="s">
        <v>639</v>
      </c>
      <c r="B3" s="47"/>
      <c r="C3" s="47"/>
      <c r="D3" s="47"/>
      <c r="E3" s="47"/>
      <c r="F3" s="53"/>
      <c r="G3"/>
    </row>
    <row r="4" spans="1:7">
      <c r="A4" s="74" t="s">
        <v>489</v>
      </c>
      <c r="B4" s="47"/>
      <c r="C4" s="47"/>
      <c r="D4" s="47"/>
      <c r="E4" s="47"/>
      <c r="F4" s="53"/>
      <c r="G4"/>
    </row>
    <row r="5" spans="1:7">
      <c r="A5" s="62" t="s">
        <v>637</v>
      </c>
      <c r="B5" s="54"/>
      <c r="C5" s="54"/>
      <c r="D5" s="54"/>
      <c r="E5" s="54"/>
      <c r="F5" s="241" t="s">
        <v>1728</v>
      </c>
      <c r="G5"/>
    </row>
    <row r="8" spans="1:7">
      <c r="A8" t="s">
        <v>491</v>
      </c>
      <c r="B8" t="s">
        <v>492</v>
      </c>
      <c r="F8" t="s">
        <v>492</v>
      </c>
    </row>
    <row r="9" spans="1:7">
      <c r="A9" s="2">
        <v>40179.041666666664</v>
      </c>
      <c r="B9">
        <v>12226</v>
      </c>
      <c r="D9">
        <v>2010</v>
      </c>
      <c r="E9" t="s">
        <v>3</v>
      </c>
      <c r="F9">
        <v>39477</v>
      </c>
    </row>
    <row r="10" spans="1:7">
      <c r="A10" s="2">
        <v>40210.041666666664</v>
      </c>
      <c r="B10">
        <v>12738</v>
      </c>
      <c r="E10" t="s">
        <v>4</v>
      </c>
      <c r="F10">
        <v>45453</v>
      </c>
    </row>
    <row r="11" spans="1:7">
      <c r="A11" s="2">
        <v>40238.041666666664</v>
      </c>
      <c r="B11">
        <v>14513</v>
      </c>
      <c r="C11">
        <f>SUM(B9:B11)</f>
        <v>39477</v>
      </c>
      <c r="E11" t="s">
        <v>5</v>
      </c>
      <c r="F11">
        <v>52939</v>
      </c>
    </row>
    <row r="12" spans="1:7">
      <c r="A12" s="2">
        <v>40269.083333333336</v>
      </c>
      <c r="B12">
        <v>13354</v>
      </c>
      <c r="E12" t="s">
        <v>6</v>
      </c>
      <c r="F12">
        <v>49798</v>
      </c>
    </row>
    <row r="13" spans="1:7">
      <c r="A13" s="2">
        <v>40299.083333333336</v>
      </c>
      <c r="B13">
        <v>15115</v>
      </c>
      <c r="D13">
        <v>2011</v>
      </c>
      <c r="E13" t="s">
        <v>3</v>
      </c>
      <c r="F13">
        <v>50672</v>
      </c>
    </row>
    <row r="14" spans="1:7">
      <c r="A14" s="2">
        <v>40330.083333333336</v>
      </c>
      <c r="B14">
        <v>16984</v>
      </c>
      <c r="C14">
        <f>SUM(B12:B14)</f>
        <v>45453</v>
      </c>
      <c r="E14" t="s">
        <v>4</v>
      </c>
      <c r="F14">
        <v>57924</v>
      </c>
    </row>
    <row r="15" spans="1:7">
      <c r="A15" s="2">
        <v>40360.083333333336</v>
      </c>
      <c r="B15">
        <v>18787</v>
      </c>
      <c r="E15" t="s">
        <v>5</v>
      </c>
      <c r="F15">
        <v>59105</v>
      </c>
    </row>
    <row r="16" spans="1:7">
      <c r="A16" s="2">
        <v>40391.083333333336</v>
      </c>
      <c r="B16">
        <v>17946</v>
      </c>
      <c r="E16" t="s">
        <v>6</v>
      </c>
      <c r="F16">
        <v>60694</v>
      </c>
    </row>
    <row r="17" spans="1:6">
      <c r="A17" s="2">
        <v>40422.083333333336</v>
      </c>
      <c r="B17">
        <v>16206</v>
      </c>
      <c r="C17">
        <f>SUM(B15:B17)</f>
        <v>52939</v>
      </c>
      <c r="D17">
        <v>2012</v>
      </c>
      <c r="E17" t="s">
        <v>3</v>
      </c>
      <c r="F17">
        <v>49034</v>
      </c>
    </row>
    <row r="18" spans="1:6">
      <c r="A18" s="2">
        <v>40452.083333333336</v>
      </c>
      <c r="B18">
        <v>16936</v>
      </c>
      <c r="E18" t="s">
        <v>4</v>
      </c>
      <c r="F18">
        <v>64929</v>
      </c>
    </row>
    <row r="19" spans="1:6">
      <c r="A19" s="2">
        <v>40483.041666666664</v>
      </c>
      <c r="B19">
        <v>16617</v>
      </c>
      <c r="E19" t="s">
        <v>5</v>
      </c>
      <c r="F19">
        <v>64134</v>
      </c>
    </row>
    <row r="20" spans="1:6">
      <c r="A20" s="2">
        <v>40513.041666666664</v>
      </c>
      <c r="B20">
        <v>16245.000000000002</v>
      </c>
      <c r="C20">
        <f>SUM(B18:B20)</f>
        <v>49798</v>
      </c>
      <c r="E20" t="s">
        <v>6</v>
      </c>
      <c r="F20">
        <v>61368</v>
      </c>
    </row>
    <row r="21" spans="1:6">
      <c r="A21" s="2">
        <v>40544.041666666664</v>
      </c>
      <c r="B21">
        <v>14884</v>
      </c>
      <c r="D21">
        <v>2013</v>
      </c>
      <c r="E21" t="s">
        <v>3</v>
      </c>
      <c r="F21">
        <v>55412</v>
      </c>
    </row>
    <row r="22" spans="1:6">
      <c r="A22" s="2">
        <v>40575.041666666664</v>
      </c>
      <c r="B22">
        <v>15712</v>
      </c>
      <c r="E22" t="s">
        <v>4</v>
      </c>
      <c r="F22">
        <v>69464</v>
      </c>
    </row>
    <row r="23" spans="1:6">
      <c r="A23" s="2">
        <v>40603.041666666664</v>
      </c>
      <c r="B23">
        <v>20076</v>
      </c>
      <c r="C23">
        <f>SUM(B21:B23)</f>
        <v>50672</v>
      </c>
      <c r="E23" t="s">
        <v>5</v>
      </c>
      <c r="F23">
        <v>77247</v>
      </c>
    </row>
    <row r="24" spans="1:6">
      <c r="A24" s="2">
        <v>40634.083333333336</v>
      </c>
      <c r="B24">
        <v>17219</v>
      </c>
      <c r="E24" t="s">
        <v>6</v>
      </c>
      <c r="F24">
        <v>68241</v>
      </c>
    </row>
    <row r="25" spans="1:6">
      <c r="A25" s="2">
        <v>40664.083333333336</v>
      </c>
      <c r="B25">
        <v>21788</v>
      </c>
      <c r="D25">
        <v>2014</v>
      </c>
      <c r="E25" t="s">
        <v>3</v>
      </c>
      <c r="F25">
        <v>63894</v>
      </c>
    </row>
    <row r="26" spans="1:6">
      <c r="A26" s="2">
        <v>40695.083333333336</v>
      </c>
      <c r="B26">
        <v>18917</v>
      </c>
      <c r="C26">
        <f>SUM(B24:B26)</f>
        <v>57924</v>
      </c>
      <c r="E26" t="s">
        <v>4</v>
      </c>
      <c r="F26">
        <v>72949</v>
      </c>
    </row>
    <row r="27" spans="1:6">
      <c r="A27" s="2">
        <v>40725.083333333336</v>
      </c>
      <c r="B27">
        <v>19267</v>
      </c>
      <c r="E27" t="s">
        <v>5</v>
      </c>
      <c r="F27">
        <v>75708</v>
      </c>
    </row>
    <row r="28" spans="1:6">
      <c r="A28" s="2">
        <v>40756.083333333336</v>
      </c>
      <c r="B28">
        <v>20279</v>
      </c>
      <c r="E28" t="s">
        <v>6</v>
      </c>
      <c r="F28">
        <v>72300</v>
      </c>
    </row>
    <row r="29" spans="1:6">
      <c r="A29" s="2">
        <v>40787.083333333336</v>
      </c>
      <c r="B29">
        <v>19559</v>
      </c>
      <c r="C29">
        <f>SUM(B27:B29)</f>
        <v>59105</v>
      </c>
      <c r="D29">
        <v>2015</v>
      </c>
      <c r="E29" t="s">
        <v>3</v>
      </c>
      <c r="F29">
        <v>64928</v>
      </c>
    </row>
    <row r="30" spans="1:6">
      <c r="A30" s="2">
        <v>40817.083333333336</v>
      </c>
      <c r="B30">
        <v>18848</v>
      </c>
      <c r="E30" t="s">
        <v>4</v>
      </c>
      <c r="F30">
        <v>75235</v>
      </c>
    </row>
    <row r="31" spans="1:6">
      <c r="A31" s="2">
        <v>40848.041666666664</v>
      </c>
      <c r="B31">
        <v>18186</v>
      </c>
      <c r="E31" t="s">
        <v>5</v>
      </c>
      <c r="F31">
        <v>82637</v>
      </c>
    </row>
    <row r="32" spans="1:6">
      <c r="A32" s="2">
        <v>40878.041666666664</v>
      </c>
      <c r="B32">
        <v>23660</v>
      </c>
      <c r="C32">
        <f>SUM(B30:B32)</f>
        <v>60694</v>
      </c>
      <c r="E32" t="s">
        <v>6</v>
      </c>
      <c r="F32">
        <v>85887</v>
      </c>
    </row>
    <row r="33" spans="1:6">
      <c r="A33" s="2">
        <v>40909.041666666664</v>
      </c>
      <c r="B33">
        <v>13910</v>
      </c>
      <c r="D33">
        <v>2016</v>
      </c>
      <c r="E33" t="s">
        <v>3</v>
      </c>
      <c r="F33">
        <v>84789</v>
      </c>
    </row>
    <row r="34" spans="1:6">
      <c r="A34" s="2">
        <v>40940.041666666664</v>
      </c>
      <c r="B34">
        <v>15427</v>
      </c>
      <c r="E34" t="s">
        <v>4</v>
      </c>
      <c r="F34">
        <v>98031</v>
      </c>
    </row>
    <row r="35" spans="1:6">
      <c r="A35" s="2">
        <v>40969.041666666664</v>
      </c>
      <c r="B35">
        <v>19697</v>
      </c>
      <c r="C35">
        <f>SUM(B33:B35)</f>
        <v>49034</v>
      </c>
      <c r="E35" t="s">
        <v>5</v>
      </c>
      <c r="F35">
        <v>93477</v>
      </c>
    </row>
    <row r="36" spans="1:6">
      <c r="A36" s="2">
        <v>41000.083333333336</v>
      </c>
      <c r="B36">
        <v>18104</v>
      </c>
      <c r="E36" t="s">
        <v>6</v>
      </c>
      <c r="F36">
        <v>99292</v>
      </c>
    </row>
    <row r="37" spans="1:6">
      <c r="A37" s="2">
        <v>41030.083333333336</v>
      </c>
      <c r="B37">
        <v>23058</v>
      </c>
      <c r="D37">
        <v>2017</v>
      </c>
      <c r="E37" t="s">
        <v>3</v>
      </c>
      <c r="F37">
        <v>79151</v>
      </c>
    </row>
    <row r="38" spans="1:6">
      <c r="A38" s="2">
        <v>41061.083333333336</v>
      </c>
      <c r="B38">
        <v>23767</v>
      </c>
      <c r="C38">
        <f>SUM(B36:B38)</f>
        <v>64929</v>
      </c>
      <c r="E38" t="s">
        <v>4</v>
      </c>
      <c r="F38">
        <v>90303</v>
      </c>
    </row>
    <row r="39" spans="1:6">
      <c r="A39" s="2">
        <v>41091.083333333336</v>
      </c>
      <c r="B39">
        <v>22030</v>
      </c>
      <c r="E39" t="s">
        <v>5</v>
      </c>
      <c r="F39">
        <v>87367</v>
      </c>
    </row>
    <row r="40" spans="1:6">
      <c r="A40" s="2">
        <v>41122.083333333336</v>
      </c>
      <c r="B40">
        <v>21644</v>
      </c>
      <c r="E40" t="s">
        <v>6</v>
      </c>
      <c r="F40">
        <v>91307</v>
      </c>
    </row>
    <row r="41" spans="1:6">
      <c r="A41" s="2">
        <v>41153.083333333336</v>
      </c>
      <c r="B41">
        <v>20460</v>
      </c>
      <c r="C41">
        <f>SUM(B39:B41)</f>
        <v>64134</v>
      </c>
      <c r="D41">
        <v>2018</v>
      </c>
      <c r="E41" t="s">
        <v>3</v>
      </c>
      <c r="F41">
        <v>77811</v>
      </c>
    </row>
    <row r="42" spans="1:6">
      <c r="A42" s="2">
        <v>41183.083333333336</v>
      </c>
      <c r="B42">
        <v>22165</v>
      </c>
      <c r="E42" t="s">
        <v>4</v>
      </c>
      <c r="F42">
        <v>90680</v>
      </c>
    </row>
    <row r="43" spans="1:6">
      <c r="A43" s="2">
        <v>41214.041666666664</v>
      </c>
      <c r="B43">
        <v>18388</v>
      </c>
      <c r="E43" t="s">
        <v>5</v>
      </c>
      <c r="F43">
        <v>94339</v>
      </c>
    </row>
    <row r="44" spans="1:6">
      <c r="A44" s="2">
        <v>41244.041666666664</v>
      </c>
      <c r="B44">
        <v>20815</v>
      </c>
      <c r="C44">
        <f>SUM(B42:B44)</f>
        <v>61368</v>
      </c>
      <c r="E44" t="s">
        <v>6</v>
      </c>
      <c r="F44">
        <v>84462</v>
      </c>
    </row>
    <row r="45" spans="1:6">
      <c r="A45" s="2">
        <v>41275.041666666664</v>
      </c>
      <c r="B45">
        <v>17655</v>
      </c>
      <c r="D45">
        <v>2019</v>
      </c>
      <c r="E45" t="s">
        <v>3</v>
      </c>
      <c r="F45">
        <v>75628</v>
      </c>
    </row>
    <row r="46" spans="1:6">
      <c r="A46" s="2">
        <v>41306.041666666664</v>
      </c>
      <c r="B46">
        <v>18049</v>
      </c>
      <c r="E46" t="s">
        <v>4</v>
      </c>
      <c r="F46">
        <v>89013</v>
      </c>
    </row>
    <row r="47" spans="1:6">
      <c r="A47" s="2">
        <v>41334.041666666664</v>
      </c>
      <c r="B47">
        <v>19708</v>
      </c>
      <c r="C47">
        <f>SUM(B45:B47)</f>
        <v>55412</v>
      </c>
      <c r="E47" t="s">
        <v>5</v>
      </c>
      <c r="F47">
        <v>93246</v>
      </c>
    </row>
    <row r="48" spans="1:6">
      <c r="A48" s="2">
        <v>41365.083333333336</v>
      </c>
      <c r="B48">
        <v>23998</v>
      </c>
      <c r="E48" t="s">
        <v>6</v>
      </c>
      <c r="F48">
        <v>102691</v>
      </c>
    </row>
    <row r="49" spans="1:6">
      <c r="A49" s="2">
        <v>41395.083333333336</v>
      </c>
      <c r="B49">
        <v>22697</v>
      </c>
      <c r="D49">
        <v>2020</v>
      </c>
      <c r="E49" t="s">
        <v>3</v>
      </c>
      <c r="F49">
        <v>80075</v>
      </c>
    </row>
    <row r="50" spans="1:6">
      <c r="A50" s="2">
        <v>41426.083333333336</v>
      </c>
      <c r="B50">
        <v>22769</v>
      </c>
      <c r="C50">
        <f>SUM(B48:B50)</f>
        <v>69464</v>
      </c>
      <c r="E50" t="s">
        <v>4</v>
      </c>
      <c r="F50">
        <v>96156</v>
      </c>
    </row>
    <row r="51" spans="1:6">
      <c r="A51" s="2">
        <v>41456.083333333336</v>
      </c>
      <c r="B51">
        <v>28632</v>
      </c>
      <c r="E51" t="s">
        <v>5</v>
      </c>
      <c r="F51">
        <v>92516</v>
      </c>
    </row>
    <row r="52" spans="1:6">
      <c r="A52" s="2">
        <v>41487.083333333336</v>
      </c>
      <c r="B52">
        <v>24313</v>
      </c>
      <c r="E52" t="s">
        <v>6</v>
      </c>
      <c r="F52">
        <v>99692</v>
      </c>
    </row>
    <row r="53" spans="1:6">
      <c r="A53" s="2">
        <v>41518.083333333336</v>
      </c>
      <c r="B53">
        <v>24302</v>
      </c>
      <c r="C53">
        <f>SUM(B51:B53)</f>
        <v>77247</v>
      </c>
      <c r="D53">
        <v>2021</v>
      </c>
      <c r="E53" t="s">
        <v>3</v>
      </c>
      <c r="F53">
        <v>95916</v>
      </c>
    </row>
    <row r="54" spans="1:6">
      <c r="A54" s="2">
        <v>41548.083333333336</v>
      </c>
      <c r="B54">
        <v>23912</v>
      </c>
      <c r="E54" t="s">
        <v>4</v>
      </c>
      <c r="F54">
        <v>93865</v>
      </c>
    </row>
    <row r="55" spans="1:6">
      <c r="A55" s="2">
        <v>41579.041666666664</v>
      </c>
      <c r="B55">
        <v>20728</v>
      </c>
      <c r="E55" t="s">
        <v>5</v>
      </c>
      <c r="F55">
        <v>92639</v>
      </c>
    </row>
    <row r="56" spans="1:6">
      <c r="A56" s="2">
        <v>41609.041666666664</v>
      </c>
      <c r="B56">
        <v>23601</v>
      </c>
      <c r="C56">
        <f>SUM(B54:B56)</f>
        <v>68241</v>
      </c>
      <c r="E56" t="s">
        <v>6</v>
      </c>
      <c r="F56">
        <v>98494</v>
      </c>
    </row>
    <row r="57" spans="1:6">
      <c r="A57" s="2">
        <v>41640.041666666664</v>
      </c>
      <c r="B57">
        <v>20873</v>
      </c>
      <c r="D57">
        <v>2022</v>
      </c>
      <c r="E57" t="s">
        <v>3</v>
      </c>
      <c r="F57">
        <v>92507</v>
      </c>
    </row>
    <row r="58" spans="1:6">
      <c r="A58" s="2">
        <v>41671.041666666664</v>
      </c>
      <c r="B58">
        <v>19866</v>
      </c>
      <c r="E58" t="s">
        <v>4</v>
      </c>
      <c r="F58">
        <v>93265</v>
      </c>
    </row>
    <row r="59" spans="1:6">
      <c r="A59" s="2">
        <v>41699.041666666664</v>
      </c>
      <c r="B59">
        <v>23155</v>
      </c>
      <c r="C59">
        <f>SUM(B57:B59)</f>
        <v>63894</v>
      </c>
      <c r="E59" t="s">
        <v>5</v>
      </c>
      <c r="F59">
        <v>86282</v>
      </c>
    </row>
    <row r="60" spans="1:6">
      <c r="A60" s="2">
        <v>41730.083333333336</v>
      </c>
      <c r="B60">
        <v>23769</v>
      </c>
      <c r="E60" t="s">
        <v>6</v>
      </c>
      <c r="F60">
        <v>82289</v>
      </c>
    </row>
    <row r="61" spans="1:6">
      <c r="A61" s="2">
        <v>41760.083333333336</v>
      </c>
      <c r="B61">
        <v>25495</v>
      </c>
      <c r="D61">
        <v>2023</v>
      </c>
      <c r="E61" t="s">
        <v>3</v>
      </c>
      <c r="F61">
        <v>68707</v>
      </c>
    </row>
    <row r="62" spans="1:6">
      <c r="A62" s="2">
        <v>41791.083333333336</v>
      </c>
      <c r="B62">
        <v>23685</v>
      </c>
      <c r="C62">
        <f>SUM(B60:B62)</f>
        <v>72949</v>
      </c>
      <c r="E62" t="s">
        <v>4</v>
      </c>
      <c r="F62">
        <v>66460</v>
      </c>
    </row>
    <row r="63" spans="1:6">
      <c r="A63" s="2">
        <v>41821.083333333336</v>
      </c>
      <c r="B63">
        <v>27316</v>
      </c>
      <c r="E63" t="s">
        <v>5</v>
      </c>
      <c r="F63">
        <v>60491</v>
      </c>
    </row>
    <row r="64" spans="1:6">
      <c r="A64" s="2">
        <v>41852.083333333336</v>
      </c>
      <c r="B64">
        <v>24863</v>
      </c>
      <c r="E64" t="s">
        <v>6</v>
      </c>
      <c r="F64">
        <v>64416</v>
      </c>
    </row>
    <row r="65" spans="1:6">
      <c r="A65" s="2">
        <v>41883.083333333336</v>
      </c>
      <c r="B65">
        <v>23529</v>
      </c>
      <c r="C65">
        <f>SUM(B63:B65)</f>
        <v>75708</v>
      </c>
      <c r="D65">
        <v>2024</v>
      </c>
      <c r="E65" t="s">
        <v>3</v>
      </c>
      <c r="F65">
        <f>C179</f>
        <v>53630</v>
      </c>
    </row>
    <row r="66" spans="1:6">
      <c r="A66" s="2">
        <v>41913.083333333336</v>
      </c>
      <c r="B66">
        <v>26629</v>
      </c>
      <c r="E66" t="s">
        <v>4</v>
      </c>
      <c r="F66">
        <f>C182</f>
        <v>53024</v>
      </c>
    </row>
    <row r="67" spans="1:6">
      <c r="A67" s="2">
        <v>41944.041666666664</v>
      </c>
      <c r="B67">
        <v>20669</v>
      </c>
      <c r="E67" t="s">
        <v>5</v>
      </c>
      <c r="F67">
        <f>C185</f>
        <v>50524</v>
      </c>
    </row>
    <row r="68" spans="1:6">
      <c r="A68" s="2">
        <v>41974.041666666664</v>
      </c>
      <c r="B68">
        <v>25002</v>
      </c>
      <c r="C68">
        <f>SUM(B66:B68)</f>
        <v>72300</v>
      </c>
      <c r="E68" t="s">
        <v>6</v>
      </c>
      <c r="F68">
        <f>C188</f>
        <v>0</v>
      </c>
    </row>
    <row r="69" spans="1:6">
      <c r="A69" s="2">
        <v>42005.041666666664</v>
      </c>
      <c r="B69">
        <v>19546</v>
      </c>
    </row>
    <row r="70" spans="1:6">
      <c r="A70" s="2">
        <v>42036.041666666664</v>
      </c>
      <c r="B70">
        <v>21202</v>
      </c>
    </row>
    <row r="71" spans="1:6">
      <c r="A71" s="2">
        <v>42064.041666666664</v>
      </c>
      <c r="B71">
        <v>24180</v>
      </c>
      <c r="C71">
        <f>SUM(B69:B71)</f>
        <v>64928</v>
      </c>
    </row>
    <row r="72" spans="1:6">
      <c r="A72" s="2">
        <v>42095.083333333336</v>
      </c>
      <c r="B72">
        <v>24292</v>
      </c>
    </row>
    <row r="73" spans="1:6">
      <c r="A73" s="2">
        <v>42125.083333333336</v>
      </c>
      <c r="B73">
        <v>24414</v>
      </c>
    </row>
    <row r="74" spans="1:6">
      <c r="A74" s="2">
        <v>42156.083333333336</v>
      </c>
      <c r="B74">
        <v>26529</v>
      </c>
      <c r="C74">
        <f>SUM(B72:B74)</f>
        <v>75235</v>
      </c>
    </row>
    <row r="75" spans="1:6">
      <c r="A75" s="2">
        <v>42186.083333333336</v>
      </c>
      <c r="B75">
        <v>29201</v>
      </c>
    </row>
    <row r="76" spans="1:6">
      <c r="A76" s="2">
        <v>42217.083333333336</v>
      </c>
      <c r="B76">
        <v>26788</v>
      </c>
    </row>
    <row r="77" spans="1:6">
      <c r="A77" s="2">
        <v>42248.083333333336</v>
      </c>
      <c r="B77">
        <v>26648</v>
      </c>
      <c r="C77">
        <f>SUM(B75:B77)</f>
        <v>82637</v>
      </c>
    </row>
    <row r="78" spans="1:6">
      <c r="A78" s="2">
        <v>42278.083333333336</v>
      </c>
      <c r="B78">
        <v>27407</v>
      </c>
    </row>
    <row r="79" spans="1:6">
      <c r="A79" s="2">
        <v>42309.041666666664</v>
      </c>
      <c r="B79">
        <v>26184</v>
      </c>
    </row>
    <row r="80" spans="1:6">
      <c r="A80" s="2">
        <v>42339.041666666664</v>
      </c>
      <c r="B80">
        <v>32296</v>
      </c>
      <c r="C80">
        <f>SUM(B78:B80)</f>
        <v>85887</v>
      </c>
    </row>
    <row r="81" spans="1:3">
      <c r="A81" s="2">
        <v>42370.041666666664</v>
      </c>
      <c r="B81">
        <v>26288</v>
      </c>
    </row>
    <row r="82" spans="1:3">
      <c r="A82" s="2">
        <v>42401.041666666664</v>
      </c>
      <c r="B82">
        <v>27946</v>
      </c>
    </row>
    <row r="83" spans="1:3">
      <c r="A83" s="2">
        <v>42430.041666666664</v>
      </c>
      <c r="B83">
        <v>30555</v>
      </c>
      <c r="C83">
        <f>SUM(B81:B83)</f>
        <v>84789</v>
      </c>
    </row>
    <row r="84" spans="1:3">
      <c r="A84" s="2">
        <v>42461.083333333336</v>
      </c>
      <c r="B84">
        <v>32259</v>
      </c>
    </row>
    <row r="85" spans="1:3">
      <c r="A85" s="2">
        <v>42491.083333333336</v>
      </c>
      <c r="B85">
        <v>31343</v>
      </c>
    </row>
    <row r="86" spans="1:3">
      <c r="A86" s="2">
        <v>42522.083333333336</v>
      </c>
      <c r="B86">
        <v>34429</v>
      </c>
      <c r="C86">
        <f>SUM(B84:B86)</f>
        <v>98031</v>
      </c>
    </row>
    <row r="87" spans="1:3">
      <c r="A87" s="2">
        <v>42552.083333333336</v>
      </c>
      <c r="B87">
        <v>30795</v>
      </c>
    </row>
    <row r="88" spans="1:3">
      <c r="A88" s="2">
        <v>42583.083333333336</v>
      </c>
      <c r="B88">
        <v>31710</v>
      </c>
    </row>
    <row r="89" spans="1:3">
      <c r="A89" s="2">
        <v>42614.083333333336</v>
      </c>
      <c r="B89">
        <v>30972</v>
      </c>
      <c r="C89">
        <f>SUM(B87:B89)</f>
        <v>93477</v>
      </c>
    </row>
    <row r="90" spans="1:3">
      <c r="A90" s="2">
        <v>42644.083333333336</v>
      </c>
      <c r="B90">
        <v>32369</v>
      </c>
    </row>
    <row r="91" spans="1:3">
      <c r="A91" s="2">
        <v>42675.041666666664</v>
      </c>
      <c r="B91">
        <v>31343</v>
      </c>
    </row>
    <row r="92" spans="1:3">
      <c r="A92" s="2">
        <v>42705.041666666664</v>
      </c>
      <c r="B92">
        <v>35580</v>
      </c>
      <c r="C92">
        <f>SUM(B90:B92)</f>
        <v>99292</v>
      </c>
    </row>
    <row r="93" spans="1:3">
      <c r="A93" s="2">
        <v>42736.041666666664</v>
      </c>
      <c r="B93">
        <v>25483</v>
      </c>
    </row>
    <row r="94" spans="1:3">
      <c r="A94" s="2">
        <v>42767.041666666664</v>
      </c>
      <c r="B94">
        <v>25205</v>
      </c>
    </row>
    <row r="95" spans="1:3">
      <c r="A95" s="2">
        <v>42795.041666666664</v>
      </c>
      <c r="B95">
        <v>28463</v>
      </c>
      <c r="C95">
        <f>SUM(B93:B95)</f>
        <v>79151</v>
      </c>
    </row>
    <row r="96" spans="1:3">
      <c r="A96" s="2">
        <v>42826.083333333336</v>
      </c>
      <c r="B96">
        <v>27377</v>
      </c>
    </row>
    <row r="97" spans="1:3">
      <c r="A97" s="2">
        <v>42856.083333333336</v>
      </c>
      <c r="B97">
        <v>30529</v>
      </c>
    </row>
    <row r="98" spans="1:3">
      <c r="A98" s="2">
        <v>42887.083333333336</v>
      </c>
      <c r="B98">
        <v>32397</v>
      </c>
      <c r="C98">
        <f>SUM(B96:B98)</f>
        <v>90303</v>
      </c>
    </row>
    <row r="99" spans="1:3">
      <c r="A99" s="2">
        <v>42917.083333333336</v>
      </c>
      <c r="B99">
        <v>29972</v>
      </c>
    </row>
    <row r="100" spans="1:3">
      <c r="A100" s="2">
        <v>42948.083333333336</v>
      </c>
      <c r="B100">
        <v>30516</v>
      </c>
    </row>
    <row r="101" spans="1:3">
      <c r="A101" s="2">
        <v>42979.083333333336</v>
      </c>
      <c r="B101">
        <v>26879</v>
      </c>
      <c r="C101">
        <f>SUM(B99:B101)</f>
        <v>87367</v>
      </c>
    </row>
    <row r="102" spans="1:3">
      <c r="A102" s="2">
        <v>43009.083333333336</v>
      </c>
      <c r="B102">
        <v>29445</v>
      </c>
    </row>
    <row r="103" spans="1:3">
      <c r="A103" s="2">
        <v>43040.041666666664</v>
      </c>
      <c r="B103">
        <v>27392</v>
      </c>
    </row>
    <row r="104" spans="1:3">
      <c r="A104" s="2">
        <v>43070.041666666664</v>
      </c>
      <c r="B104">
        <v>34470</v>
      </c>
      <c r="C104">
        <f>SUM(B102:B104)</f>
        <v>91307</v>
      </c>
    </row>
    <row r="105" spans="1:3">
      <c r="A105" s="2">
        <v>43101.041666666664</v>
      </c>
      <c r="B105">
        <v>24840</v>
      </c>
    </row>
    <row r="106" spans="1:3">
      <c r="A106" s="2">
        <v>43132.041666666664</v>
      </c>
      <c r="B106">
        <v>24562</v>
      </c>
    </row>
    <row r="107" spans="1:3">
      <c r="A107" s="2">
        <v>43160.041666666664</v>
      </c>
      <c r="B107">
        <v>28409</v>
      </c>
      <c r="C107">
        <f>SUM(B105:B107)</f>
        <v>77811</v>
      </c>
    </row>
    <row r="108" spans="1:3">
      <c r="A108" s="2">
        <v>43191.083333333336</v>
      </c>
      <c r="B108">
        <v>29445</v>
      </c>
    </row>
    <row r="109" spans="1:3">
      <c r="A109" s="2">
        <v>43221.083333333336</v>
      </c>
      <c r="B109">
        <v>32330</v>
      </c>
    </row>
    <row r="110" spans="1:3">
      <c r="A110" s="2">
        <v>43252.083333333336</v>
      </c>
      <c r="B110">
        <v>28905</v>
      </c>
      <c r="C110">
        <f>SUM(B108:B110)</f>
        <v>90680</v>
      </c>
    </row>
    <row r="111" spans="1:3">
      <c r="A111" s="2">
        <v>43282.083333333336</v>
      </c>
      <c r="B111">
        <v>34791</v>
      </c>
    </row>
    <row r="112" spans="1:3">
      <c r="A112" s="2">
        <v>43313.083333333336</v>
      </c>
      <c r="B112">
        <v>31138</v>
      </c>
    </row>
    <row r="113" spans="1:3">
      <c r="A113" s="2">
        <v>43344.083333333336</v>
      </c>
      <c r="B113">
        <v>28410</v>
      </c>
      <c r="C113">
        <f>SUM(B111:B113)</f>
        <v>94339</v>
      </c>
    </row>
    <row r="114" spans="1:3">
      <c r="A114" s="2">
        <v>43374.083333333336</v>
      </c>
      <c r="B114">
        <v>26886</v>
      </c>
    </row>
    <row r="115" spans="1:3">
      <c r="A115" s="2">
        <v>43405.041666666664</v>
      </c>
      <c r="B115">
        <v>25506</v>
      </c>
    </row>
    <row r="116" spans="1:3">
      <c r="A116" s="2">
        <v>43435.041666666664</v>
      </c>
      <c r="B116">
        <v>32070</v>
      </c>
      <c r="C116">
        <f>SUM(B114:B116)</f>
        <v>84462</v>
      </c>
    </row>
    <row r="117" spans="1:3">
      <c r="A117" s="2">
        <v>43466.041666666664</v>
      </c>
      <c r="B117">
        <v>27100</v>
      </c>
    </row>
    <row r="118" spans="1:3">
      <c r="A118" s="2">
        <v>43497.041666666664</v>
      </c>
      <c r="B118">
        <v>22251</v>
      </c>
    </row>
    <row r="119" spans="1:3">
      <c r="A119" s="2">
        <v>43525.041666666664</v>
      </c>
      <c r="B119">
        <v>26277</v>
      </c>
      <c r="C119">
        <f>SUM(B117:B119)</f>
        <v>75628</v>
      </c>
    </row>
    <row r="120" spans="1:3">
      <c r="A120" s="2">
        <v>43556.083333333336</v>
      </c>
      <c r="B120">
        <v>30183</v>
      </c>
    </row>
    <row r="121" spans="1:3">
      <c r="A121" s="2">
        <v>43586.083333333336</v>
      </c>
      <c r="B121">
        <v>30809</v>
      </c>
    </row>
    <row r="122" spans="1:3">
      <c r="A122" s="2">
        <v>43617.083333333336</v>
      </c>
      <c r="B122">
        <v>28021</v>
      </c>
      <c r="C122">
        <f>SUM(B120:B122)</f>
        <v>89013</v>
      </c>
    </row>
    <row r="123" spans="1:3">
      <c r="A123" s="2">
        <v>43647.083333333336</v>
      </c>
      <c r="B123">
        <v>31796</v>
      </c>
    </row>
    <row r="124" spans="1:3">
      <c r="A124" s="2">
        <v>43678.083333333336</v>
      </c>
      <c r="B124">
        <v>32063.000000000004</v>
      </c>
    </row>
    <row r="125" spans="1:3">
      <c r="A125" s="2">
        <v>43709.083333333336</v>
      </c>
      <c r="B125">
        <v>29387</v>
      </c>
      <c r="C125">
        <f>SUM(B123:B125)</f>
        <v>93246</v>
      </c>
    </row>
    <row r="126" spans="1:3">
      <c r="A126" s="2">
        <v>43739.083333333336</v>
      </c>
      <c r="B126">
        <v>31785</v>
      </c>
    </row>
    <row r="127" spans="1:3">
      <c r="A127" s="2">
        <v>43770.041666666664</v>
      </c>
      <c r="B127">
        <v>29860</v>
      </c>
    </row>
    <row r="128" spans="1:3">
      <c r="A128" s="2">
        <v>43800.041666666664</v>
      </c>
      <c r="B128">
        <v>41046</v>
      </c>
      <c r="C128">
        <f>SUM(B126:B128)</f>
        <v>102691</v>
      </c>
    </row>
    <row r="129" spans="1:3">
      <c r="A129" s="2">
        <v>43831.041666666664</v>
      </c>
      <c r="B129">
        <v>27018</v>
      </c>
    </row>
    <row r="130" spans="1:3">
      <c r="A130" s="2">
        <v>43862.041666666664</v>
      </c>
      <c r="B130">
        <v>24309</v>
      </c>
    </row>
    <row r="131" spans="1:3">
      <c r="A131" s="2">
        <v>43891.041666666664</v>
      </c>
      <c r="B131">
        <v>28748</v>
      </c>
      <c r="C131">
        <f>SUM(B129:B131)</f>
        <v>80075</v>
      </c>
    </row>
    <row r="132" spans="1:3">
      <c r="A132" s="2">
        <v>43922.083333333336</v>
      </c>
      <c r="B132">
        <v>30293</v>
      </c>
    </row>
    <row r="133" spans="1:3">
      <c r="A133" s="2">
        <v>43952.083333333336</v>
      </c>
      <c r="B133">
        <v>31558</v>
      </c>
    </row>
    <row r="134" spans="1:3">
      <c r="A134" s="2">
        <v>43983.083333333336</v>
      </c>
      <c r="B134">
        <v>34305</v>
      </c>
      <c r="C134">
        <f>SUM(B132:B134)</f>
        <v>96156</v>
      </c>
    </row>
    <row r="135" spans="1:3">
      <c r="A135" s="2">
        <v>44013.083333333336</v>
      </c>
      <c r="B135">
        <v>31231</v>
      </c>
    </row>
    <row r="136" spans="1:3">
      <c r="A136" s="2">
        <v>44044.083333333336</v>
      </c>
      <c r="B136">
        <v>31621</v>
      </c>
    </row>
    <row r="137" spans="1:3">
      <c r="A137" s="2">
        <v>44075.083333333336</v>
      </c>
      <c r="B137">
        <v>29664</v>
      </c>
      <c r="C137">
        <f>SUM(B135:B137)</f>
        <v>92516</v>
      </c>
    </row>
    <row r="138" spans="1:3">
      <c r="A138" s="2">
        <v>44105.083333333336</v>
      </c>
      <c r="B138">
        <v>30631</v>
      </c>
    </row>
    <row r="139" spans="1:3">
      <c r="A139" s="2">
        <v>44136.041666666664</v>
      </c>
      <c r="B139">
        <v>32531</v>
      </c>
    </row>
    <row r="140" spans="1:3">
      <c r="A140" s="2">
        <v>44166.041666666664</v>
      </c>
      <c r="B140">
        <v>36530</v>
      </c>
      <c r="C140">
        <f>SUM(B138:B140)</f>
        <v>99692</v>
      </c>
    </row>
    <row r="141" spans="1:3">
      <c r="A141" s="2">
        <v>44197.041666666664</v>
      </c>
      <c r="B141">
        <v>27654</v>
      </c>
    </row>
    <row r="142" spans="1:3">
      <c r="A142" s="2">
        <v>44228.041666666664</v>
      </c>
      <c r="B142">
        <v>30058</v>
      </c>
    </row>
    <row r="143" spans="1:3">
      <c r="A143" s="2">
        <v>44256.041666666664</v>
      </c>
      <c r="B143">
        <v>38204</v>
      </c>
      <c r="C143">
        <f>SUM(B141:B143)</f>
        <v>95916</v>
      </c>
    </row>
    <row r="144" spans="1:3">
      <c r="A144" s="2">
        <v>44287.083333333336</v>
      </c>
      <c r="B144">
        <v>29637</v>
      </c>
    </row>
    <row r="145" spans="1:3">
      <c r="A145" s="2">
        <v>44317.083333333336</v>
      </c>
      <c r="B145">
        <v>32384</v>
      </c>
    </row>
    <row r="146" spans="1:3">
      <c r="A146" s="2">
        <v>44348.083333333336</v>
      </c>
      <c r="B146">
        <v>31844</v>
      </c>
      <c r="C146">
        <f>SUM(B144:B146)</f>
        <v>93865</v>
      </c>
    </row>
    <row r="147" spans="1:3">
      <c r="A147" s="2">
        <v>44378.083333333336</v>
      </c>
      <c r="B147">
        <v>31334</v>
      </c>
    </row>
    <row r="148" spans="1:3">
      <c r="A148" s="2">
        <v>44409.083333333336</v>
      </c>
      <c r="B148">
        <v>31114</v>
      </c>
    </row>
    <row r="149" spans="1:3">
      <c r="A149" s="2">
        <v>44440.083333333336</v>
      </c>
      <c r="B149">
        <v>30191</v>
      </c>
      <c r="C149">
        <f>SUM(B147:B149)</f>
        <v>92639</v>
      </c>
    </row>
    <row r="150" spans="1:3">
      <c r="A150" s="2">
        <v>44470.083333333336</v>
      </c>
      <c r="B150">
        <v>29597</v>
      </c>
    </row>
    <row r="151" spans="1:3">
      <c r="A151" s="2">
        <v>44501.041666666664</v>
      </c>
      <c r="B151">
        <v>29020</v>
      </c>
    </row>
    <row r="152" spans="1:3">
      <c r="A152" s="2">
        <v>44531.041666666664</v>
      </c>
      <c r="B152">
        <v>39877</v>
      </c>
      <c r="C152">
        <f>SUM(B150:B152)</f>
        <v>98494</v>
      </c>
    </row>
    <row r="153" spans="1:3">
      <c r="A153" s="2">
        <v>44562.041666666664</v>
      </c>
      <c r="B153">
        <v>29653</v>
      </c>
    </row>
    <row r="154" spans="1:3">
      <c r="A154" s="2">
        <v>44593.041666666664</v>
      </c>
      <c r="B154">
        <v>28060</v>
      </c>
    </row>
    <row r="155" spans="1:3">
      <c r="A155" s="2">
        <v>44621.041666666664</v>
      </c>
      <c r="B155">
        <v>34794</v>
      </c>
      <c r="C155">
        <f>SUM(B153:B155)</f>
        <v>92507</v>
      </c>
    </row>
    <row r="156" spans="1:3">
      <c r="A156" s="2">
        <v>44652.083333333336</v>
      </c>
      <c r="B156">
        <v>31152</v>
      </c>
    </row>
    <row r="157" spans="1:3">
      <c r="A157" s="2">
        <v>44682.083333333336</v>
      </c>
      <c r="B157">
        <v>31688</v>
      </c>
    </row>
    <row r="158" spans="1:3">
      <c r="A158" s="2">
        <v>44713.083333333336</v>
      </c>
      <c r="B158">
        <v>30425</v>
      </c>
      <c r="C158">
        <f>SUM(B156:B158)</f>
        <v>93265</v>
      </c>
    </row>
    <row r="159" spans="1:3">
      <c r="A159" s="2">
        <v>44743.083333333336</v>
      </c>
      <c r="B159">
        <v>30653</v>
      </c>
    </row>
    <row r="160" spans="1:3">
      <c r="A160" s="2">
        <v>44774.083333333336</v>
      </c>
      <c r="B160">
        <v>28180</v>
      </c>
    </row>
    <row r="161" spans="1:3">
      <c r="A161" s="2">
        <v>44805.083333333336</v>
      </c>
      <c r="B161">
        <v>27449</v>
      </c>
      <c r="C161">
        <f>SUM(B159:B161)</f>
        <v>86282</v>
      </c>
    </row>
    <row r="162" spans="1:3">
      <c r="A162" s="2">
        <v>44835.083333333336</v>
      </c>
      <c r="B162">
        <v>25339</v>
      </c>
    </row>
    <row r="163" spans="1:3">
      <c r="A163" s="2">
        <v>44866.041666666664</v>
      </c>
      <c r="B163">
        <v>24304</v>
      </c>
    </row>
    <row r="164" spans="1:3">
      <c r="A164" s="2">
        <v>44896</v>
      </c>
      <c r="B164">
        <v>32646</v>
      </c>
      <c r="C164">
        <f>SUM(B162:B164)</f>
        <v>82289</v>
      </c>
    </row>
    <row r="165" spans="1:3">
      <c r="A165" s="2">
        <v>44927</v>
      </c>
      <c r="B165">
        <v>21949</v>
      </c>
    </row>
    <row r="166" spans="1:3">
      <c r="A166" s="2">
        <v>44958</v>
      </c>
      <c r="B166">
        <v>22270</v>
      </c>
    </row>
    <row r="167" spans="1:3">
      <c r="A167" s="2">
        <v>44986</v>
      </c>
      <c r="B167">
        <v>24488</v>
      </c>
      <c r="C167">
        <f>SUM(B165:B167)</f>
        <v>68707</v>
      </c>
    </row>
    <row r="168" spans="1:3">
      <c r="A168" s="2">
        <v>45017</v>
      </c>
      <c r="B168">
        <v>21220</v>
      </c>
    </row>
    <row r="169" spans="1:3">
      <c r="A169" s="2">
        <v>45047</v>
      </c>
      <c r="B169">
        <v>23470</v>
      </c>
    </row>
    <row r="170" spans="1:3">
      <c r="A170" s="2">
        <v>45078</v>
      </c>
      <c r="B170">
        <v>21770</v>
      </c>
      <c r="C170">
        <f>SUM(B168:B170)</f>
        <v>66460</v>
      </c>
    </row>
    <row r="171" spans="1:3">
      <c r="A171" s="2">
        <v>45108</v>
      </c>
      <c r="B171">
        <v>21010</v>
      </c>
    </row>
    <row r="172" spans="1:3">
      <c r="A172" s="2">
        <v>45139</v>
      </c>
      <c r="B172">
        <v>19625</v>
      </c>
    </row>
    <row r="173" spans="1:3">
      <c r="A173" s="2">
        <v>45170</v>
      </c>
      <c r="B173">
        <v>19856</v>
      </c>
      <c r="C173">
        <f>SUM(B171:B173)</f>
        <v>60491</v>
      </c>
    </row>
    <row r="174" spans="1:3">
      <c r="A174" s="2">
        <v>45200</v>
      </c>
      <c r="B174">
        <v>22681</v>
      </c>
    </row>
    <row r="175" spans="1:3">
      <c r="A175" s="2">
        <v>45231</v>
      </c>
      <c r="B175">
        <v>20553</v>
      </c>
    </row>
    <row r="176" spans="1:3">
      <c r="A176" s="2">
        <v>45261</v>
      </c>
      <c r="B176">
        <v>21182</v>
      </c>
      <c r="C176">
        <f>SUM(B174:B176)</f>
        <v>64416</v>
      </c>
    </row>
    <row r="177" spans="1:3">
      <c r="A177" s="2">
        <v>45292</v>
      </c>
      <c r="B177">
        <v>16843</v>
      </c>
    </row>
    <row r="178" spans="1:3">
      <c r="A178" s="2">
        <v>45323</v>
      </c>
      <c r="B178">
        <v>18323</v>
      </c>
    </row>
    <row r="179" spans="1:3">
      <c r="A179" s="2">
        <v>45352</v>
      </c>
      <c r="B179">
        <v>18464</v>
      </c>
      <c r="C179">
        <f>SUM(B177:B179)</f>
        <v>53630</v>
      </c>
    </row>
    <row r="180" spans="1:3">
      <c r="A180" s="2">
        <v>45383</v>
      </c>
      <c r="B180">
        <v>17611</v>
      </c>
    </row>
    <row r="181" spans="1:3">
      <c r="A181" s="2">
        <v>45413</v>
      </c>
      <c r="B181">
        <v>17787</v>
      </c>
    </row>
    <row r="182" spans="1:3">
      <c r="A182" s="2">
        <v>45444</v>
      </c>
      <c r="B182">
        <v>17626</v>
      </c>
      <c r="C182">
        <f>SUM(B180:B182)</f>
        <v>53024</v>
      </c>
    </row>
    <row r="183" spans="1:3">
      <c r="A183" s="2">
        <v>45474</v>
      </c>
      <c r="B183">
        <v>16980</v>
      </c>
    </row>
    <row r="184" spans="1:3">
      <c r="A184" s="2">
        <v>45505</v>
      </c>
      <c r="B184">
        <v>18281</v>
      </c>
    </row>
    <row r="185" spans="1:3">
      <c r="A185" s="2">
        <v>45536</v>
      </c>
      <c r="B185">
        <v>15263</v>
      </c>
      <c r="C185">
        <f>SUM(B183:B185)</f>
        <v>50524</v>
      </c>
    </row>
    <row r="186" spans="1:3">
      <c r="A186" s="2">
        <v>45566</v>
      </c>
      <c r="B186">
        <v>18596</v>
      </c>
    </row>
    <row r="187" spans="1:3">
      <c r="A187" s="2">
        <v>45597</v>
      </c>
      <c r="B187">
        <v>17891</v>
      </c>
    </row>
    <row r="188" spans="1:3">
      <c r="A188" s="2">
        <v>45627</v>
      </c>
    </row>
    <row r="189" spans="1:3">
      <c r="A189" s="2">
        <v>45658</v>
      </c>
    </row>
    <row r="191" spans="1:3">
      <c r="B191" s="1" t="s">
        <v>492</v>
      </c>
    </row>
    <row r="192" spans="1:3">
      <c r="A192" s="1" t="s">
        <v>704</v>
      </c>
      <c r="B192" s="99">
        <f>B183/AVERAGE(B177:B179)-1</f>
        <v>-5.0158493380570657E-2</v>
      </c>
    </row>
    <row r="193" spans="1:2">
      <c r="A193" s="1" t="s">
        <v>1615</v>
      </c>
      <c r="B193" s="99">
        <f>B184/AVERAGE(B168)-1</f>
        <v>-0.13850141376060321</v>
      </c>
    </row>
    <row r="194" spans="1:2">
      <c r="A194" s="1" t="s">
        <v>1616</v>
      </c>
      <c r="B194" s="222">
        <f>(B184-AVERAGE(B9:B184))/_xlfn.STDEV.S(B9:B184)</f>
        <v>-1.1894527944493736</v>
      </c>
    </row>
    <row r="195" spans="1:2">
      <c r="A195" s="1" t="s">
        <v>1617</v>
      </c>
      <c r="B195" s="222">
        <f>(B184-AVERAGE(B21:B155))/_xlfn.STDEV.S(B21:B155)</f>
        <v>-1.5694308184422541</v>
      </c>
    </row>
  </sheetData>
  <hyperlinks>
    <hyperlink ref="A4" r:id="rId1" location="239658" xr:uid="{2D412425-4B99-4AF0-BB75-1360778C1A58}"/>
    <hyperlink ref="F5" location="'KPI Angebot'!A1" display="Angebots KPIs" xr:uid="{D4B031EC-8050-4EBD-9A86-FE35F526510E}"/>
  </hyperlinks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9E49-F76F-4977-9D03-3B92FFDEC551}">
  <dimension ref="A1:BF817"/>
  <sheetViews>
    <sheetView topLeftCell="A227" zoomScale="80" zoomScaleNormal="80" workbookViewId="0">
      <selection activeCell="F31" sqref="F31"/>
    </sheetView>
  </sheetViews>
  <sheetFormatPr baseColWidth="10" defaultRowHeight="14.5"/>
  <cols>
    <col min="1" max="1" width="29.26953125" customWidth="1"/>
    <col min="3" max="3" width="60.81640625" customWidth="1"/>
    <col min="5" max="5" width="13.54296875" customWidth="1"/>
    <col min="36" max="36" width="28.54296875" customWidth="1"/>
    <col min="37" max="37" width="16.453125" customWidth="1"/>
    <col min="38" max="38" width="10.81640625" style="18"/>
    <col min="40" max="40" width="31" customWidth="1"/>
    <col min="53" max="53" width="37.81640625" bestFit="1" customWidth="1"/>
    <col min="54" max="54" width="43.26953125" bestFit="1" customWidth="1"/>
    <col min="55" max="55" width="52.26953125" bestFit="1" customWidth="1"/>
    <col min="56" max="56" width="45.81640625" bestFit="1" customWidth="1"/>
  </cols>
  <sheetData>
    <row r="1" spans="1:58">
      <c r="A1" s="65" t="s">
        <v>1722</v>
      </c>
      <c r="B1" s="57"/>
      <c r="C1" s="57"/>
      <c r="D1" s="57"/>
      <c r="E1" s="64" t="s">
        <v>1716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8"/>
      <c r="AL1" s="46" t="s">
        <v>612</v>
      </c>
    </row>
    <row r="2" spans="1:58">
      <c r="A2" s="52" t="s">
        <v>495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53"/>
      <c r="AL2" s="47" t="s">
        <v>642</v>
      </c>
    </row>
    <row r="3" spans="1:58">
      <c r="A3" s="52" t="s">
        <v>496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53"/>
    </row>
    <row r="4" spans="1:58">
      <c r="A4" s="52" t="s">
        <v>497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53"/>
    </row>
    <row r="5" spans="1:58">
      <c r="A5" s="52" t="s">
        <v>498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53"/>
    </row>
    <row r="6" spans="1:58">
      <c r="A6" s="52" t="s">
        <v>46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53"/>
    </row>
    <row r="7" spans="1:58">
      <c r="A7" s="52" t="s">
        <v>494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53"/>
    </row>
    <row r="8" spans="1:58">
      <c r="A8" s="62" t="s">
        <v>635</v>
      </c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5"/>
    </row>
    <row r="10" spans="1:58">
      <c r="C10" s="49" t="s">
        <v>641</v>
      </c>
      <c r="D10" t="s">
        <v>499</v>
      </c>
      <c r="E10" t="s">
        <v>499</v>
      </c>
      <c r="F10" t="s">
        <v>499</v>
      </c>
      <c r="G10" t="s">
        <v>499</v>
      </c>
      <c r="H10" t="s">
        <v>499</v>
      </c>
      <c r="I10" t="s">
        <v>499</v>
      </c>
      <c r="J10" t="s">
        <v>499</v>
      </c>
      <c r="K10" t="s">
        <v>499</v>
      </c>
      <c r="L10" t="s">
        <v>499</v>
      </c>
      <c r="M10" t="s">
        <v>499</v>
      </c>
      <c r="N10" t="s">
        <v>499</v>
      </c>
      <c r="O10" t="s">
        <v>499</v>
      </c>
      <c r="P10" t="s">
        <v>499</v>
      </c>
      <c r="Q10" t="s">
        <v>499</v>
      </c>
      <c r="R10" t="s">
        <v>499</v>
      </c>
      <c r="S10" t="s">
        <v>499</v>
      </c>
      <c r="T10" t="s">
        <v>499</v>
      </c>
      <c r="U10" t="s">
        <v>499</v>
      </c>
      <c r="V10" t="s">
        <v>499</v>
      </c>
      <c r="W10" t="s">
        <v>499</v>
      </c>
      <c r="X10" t="s">
        <v>499</v>
      </c>
      <c r="Y10" t="s">
        <v>499</v>
      </c>
      <c r="Z10" t="s">
        <v>499</v>
      </c>
      <c r="AA10" t="s">
        <v>499</v>
      </c>
      <c r="AB10" t="s">
        <v>499</v>
      </c>
      <c r="AC10" t="s">
        <v>499</v>
      </c>
      <c r="AD10" t="s">
        <v>499</v>
      </c>
      <c r="AE10" t="s">
        <v>499</v>
      </c>
      <c r="AF10" t="s">
        <v>499</v>
      </c>
      <c r="AG10" t="s">
        <v>499</v>
      </c>
      <c r="AH10" t="s">
        <v>499</v>
      </c>
      <c r="AI10" t="s">
        <v>499</v>
      </c>
      <c r="AJ10" t="s">
        <v>499</v>
      </c>
      <c r="AM10" t="s">
        <v>1430</v>
      </c>
      <c r="AS10" t="s">
        <v>501</v>
      </c>
    </row>
    <row r="11" spans="1:58">
      <c r="C11" s="49"/>
      <c r="D11" t="s">
        <v>500</v>
      </c>
      <c r="E11" t="s">
        <v>500</v>
      </c>
      <c r="F11" t="s">
        <v>500</v>
      </c>
      <c r="G11" t="s">
        <v>500</v>
      </c>
      <c r="H11" t="s">
        <v>500</v>
      </c>
      <c r="I11" t="s">
        <v>500</v>
      </c>
      <c r="J11" t="s">
        <v>500</v>
      </c>
      <c r="K11" t="s">
        <v>500</v>
      </c>
      <c r="L11" t="s">
        <v>500</v>
      </c>
      <c r="M11" t="s">
        <v>500</v>
      </c>
      <c r="N11" t="s">
        <v>500</v>
      </c>
      <c r="O11" t="s">
        <v>501</v>
      </c>
      <c r="P11" t="s">
        <v>501</v>
      </c>
      <c r="Q11" t="s">
        <v>501</v>
      </c>
      <c r="R11" t="s">
        <v>501</v>
      </c>
      <c r="S11" t="s">
        <v>501</v>
      </c>
      <c r="T11" t="s">
        <v>501</v>
      </c>
      <c r="U11" t="s">
        <v>501</v>
      </c>
      <c r="V11" t="s">
        <v>501</v>
      </c>
      <c r="W11" t="s">
        <v>501</v>
      </c>
      <c r="X11" t="s">
        <v>501</v>
      </c>
      <c r="Y11" t="s">
        <v>501</v>
      </c>
      <c r="Z11" t="s">
        <v>502</v>
      </c>
      <c r="AA11" t="s">
        <v>502</v>
      </c>
      <c r="AB11" t="s">
        <v>502</v>
      </c>
      <c r="AC11" t="s">
        <v>502</v>
      </c>
      <c r="AD11" t="s">
        <v>502</v>
      </c>
      <c r="AE11" t="s">
        <v>502</v>
      </c>
      <c r="AF11" t="s">
        <v>502</v>
      </c>
      <c r="AG11" t="s">
        <v>502</v>
      </c>
      <c r="AH11" t="s">
        <v>502</v>
      </c>
      <c r="AI11" t="s">
        <v>502</v>
      </c>
      <c r="AJ11" t="s">
        <v>502</v>
      </c>
      <c r="AM11" s="1" t="s">
        <v>643</v>
      </c>
      <c r="AS11" s="1" t="s">
        <v>631</v>
      </c>
      <c r="AZ11" s="1" t="s">
        <v>633</v>
      </c>
    </row>
    <row r="12" spans="1:58">
      <c r="C12" s="49"/>
      <c r="D12" t="s">
        <v>503</v>
      </c>
      <c r="E12" t="s">
        <v>504</v>
      </c>
      <c r="F12" t="s">
        <v>505</v>
      </c>
      <c r="G12" t="s">
        <v>506</v>
      </c>
      <c r="H12" t="s">
        <v>507</v>
      </c>
      <c r="I12" t="s">
        <v>508</v>
      </c>
      <c r="J12" t="s">
        <v>509</v>
      </c>
      <c r="K12" t="s">
        <v>510</v>
      </c>
      <c r="L12" t="s">
        <v>511</v>
      </c>
      <c r="M12" t="s">
        <v>512</v>
      </c>
      <c r="N12" t="s">
        <v>513</v>
      </c>
      <c r="O12" t="s">
        <v>503</v>
      </c>
      <c r="P12" t="s">
        <v>504</v>
      </c>
      <c r="Q12" t="s">
        <v>505</v>
      </c>
      <c r="R12" t="s">
        <v>506</v>
      </c>
      <c r="S12" t="s">
        <v>507</v>
      </c>
      <c r="T12" t="s">
        <v>508</v>
      </c>
      <c r="U12" t="s">
        <v>509</v>
      </c>
      <c r="V12" t="s">
        <v>510</v>
      </c>
      <c r="W12" t="s">
        <v>511</v>
      </c>
      <c r="X12" t="s">
        <v>512</v>
      </c>
      <c r="Y12" t="s">
        <v>513</v>
      </c>
      <c r="Z12" t="s">
        <v>503</v>
      </c>
      <c r="AA12" t="s">
        <v>504</v>
      </c>
      <c r="AB12" t="s">
        <v>505</v>
      </c>
      <c r="AC12" t="s">
        <v>506</v>
      </c>
      <c r="AD12" t="s">
        <v>507</v>
      </c>
      <c r="AE12" t="s">
        <v>508</v>
      </c>
      <c r="AF12" t="s">
        <v>509</v>
      </c>
      <c r="AG12" t="s">
        <v>510</v>
      </c>
      <c r="AH12" t="s">
        <v>511</v>
      </c>
      <c r="AI12" t="s">
        <v>512</v>
      </c>
      <c r="AJ12" t="s">
        <v>513</v>
      </c>
      <c r="AN12" s="1" t="s">
        <v>630</v>
      </c>
      <c r="AO12" s="1" t="s">
        <v>632</v>
      </c>
      <c r="AP12" s="1" t="s">
        <v>644</v>
      </c>
      <c r="AT12" s="1" t="s">
        <v>517</v>
      </c>
      <c r="AU12" s="1" t="s">
        <v>519</v>
      </c>
      <c r="AV12" s="1" t="s">
        <v>521</v>
      </c>
      <c r="AW12" s="1" t="s">
        <v>522</v>
      </c>
      <c r="BA12" s="1" t="s">
        <v>524</v>
      </c>
      <c r="BB12" s="1" t="s">
        <v>525</v>
      </c>
      <c r="BC12" s="1" t="s">
        <v>526</v>
      </c>
      <c r="BD12" s="1" t="s">
        <v>527</v>
      </c>
      <c r="BE12" s="1" t="s">
        <v>528</v>
      </c>
      <c r="BF12" s="1" t="s">
        <v>529</v>
      </c>
    </row>
    <row r="13" spans="1:58">
      <c r="C13" s="49"/>
      <c r="D13" t="s">
        <v>55</v>
      </c>
      <c r="E13" t="s">
        <v>55</v>
      </c>
      <c r="F13" t="s">
        <v>514</v>
      </c>
      <c r="G13" t="s">
        <v>55</v>
      </c>
      <c r="H13" t="s">
        <v>56</v>
      </c>
      <c r="I13" t="s">
        <v>55</v>
      </c>
      <c r="J13" t="s">
        <v>56</v>
      </c>
      <c r="K13" t="s">
        <v>55</v>
      </c>
      <c r="L13" t="s">
        <v>56</v>
      </c>
      <c r="M13" t="s">
        <v>55</v>
      </c>
      <c r="N13" t="s">
        <v>515</v>
      </c>
      <c r="O13" t="s">
        <v>55</v>
      </c>
      <c r="P13" t="s">
        <v>55</v>
      </c>
      <c r="Q13" t="s">
        <v>514</v>
      </c>
      <c r="R13" t="s">
        <v>55</v>
      </c>
      <c r="S13" t="s">
        <v>56</v>
      </c>
      <c r="T13" t="s">
        <v>55</v>
      </c>
      <c r="U13" t="s">
        <v>56</v>
      </c>
      <c r="V13" t="s">
        <v>55</v>
      </c>
      <c r="W13" t="s">
        <v>56</v>
      </c>
      <c r="X13" t="s">
        <v>55</v>
      </c>
      <c r="Y13" t="s">
        <v>515</v>
      </c>
      <c r="Z13" t="s">
        <v>55</v>
      </c>
      <c r="AA13" t="s">
        <v>55</v>
      </c>
      <c r="AB13" t="s">
        <v>514</v>
      </c>
      <c r="AC13" t="s">
        <v>55</v>
      </c>
      <c r="AD13" t="s">
        <v>56</v>
      </c>
      <c r="AE13" t="s">
        <v>55</v>
      </c>
      <c r="AF13" t="s">
        <v>56</v>
      </c>
      <c r="AG13" t="s">
        <v>55</v>
      </c>
      <c r="AH13" t="s">
        <v>56</v>
      </c>
      <c r="AI13" t="s">
        <v>55</v>
      </c>
      <c r="AJ13" t="s">
        <v>515</v>
      </c>
      <c r="AM13">
        <v>2001</v>
      </c>
      <c r="AN13">
        <f>I191</f>
        <v>326187</v>
      </c>
      <c r="AO13">
        <f>I59</f>
        <v>65959</v>
      </c>
      <c r="AP13">
        <f>AO13/AN13</f>
        <v>0.20221222795513003</v>
      </c>
      <c r="AS13">
        <v>2001</v>
      </c>
      <c r="AT13">
        <f>T125</f>
        <v>144186</v>
      </c>
      <c r="AU13">
        <f>T103</f>
        <v>41186</v>
      </c>
      <c r="AV13">
        <f>T81</f>
        <v>99631</v>
      </c>
      <c r="AW13">
        <f>T31</f>
        <v>99629</v>
      </c>
      <c r="AZ13">
        <v>2001</v>
      </c>
      <c r="BB13">
        <f>T214</f>
        <v>110012</v>
      </c>
      <c r="BC13">
        <f>T14</f>
        <v>94318</v>
      </c>
    </row>
    <row r="14" spans="1:58">
      <c r="A14" t="s">
        <v>526</v>
      </c>
      <c r="B14">
        <v>2001</v>
      </c>
      <c r="C14" s="49" t="str">
        <f t="shared" ref="C14:C77" si="0">CONCATENATE(A14,B14)</f>
        <v>Wohnungsunternehmen als Bauherren von Wohngebäuden2001</v>
      </c>
      <c r="D14">
        <v>43667</v>
      </c>
      <c r="E14" t="s">
        <v>66</v>
      </c>
      <c r="F14" t="s">
        <v>66</v>
      </c>
      <c r="G14" t="s">
        <v>66</v>
      </c>
      <c r="H14">
        <v>1796</v>
      </c>
      <c r="I14">
        <v>97087</v>
      </c>
      <c r="J14">
        <v>9142</v>
      </c>
      <c r="K14">
        <v>628</v>
      </c>
      <c r="L14">
        <v>24</v>
      </c>
      <c r="M14">
        <v>426946</v>
      </c>
      <c r="N14">
        <v>11171871</v>
      </c>
      <c r="O14" t="s">
        <v>66</v>
      </c>
      <c r="P14">
        <v>40213</v>
      </c>
      <c r="Q14">
        <v>46275</v>
      </c>
      <c r="R14" t="s">
        <v>66</v>
      </c>
      <c r="S14">
        <v>1949</v>
      </c>
      <c r="T14">
        <v>94318</v>
      </c>
      <c r="U14">
        <v>8746</v>
      </c>
      <c r="V14">
        <v>736</v>
      </c>
      <c r="W14">
        <v>27</v>
      </c>
      <c r="X14">
        <v>414790</v>
      </c>
      <c r="Y14">
        <v>10238719</v>
      </c>
      <c r="Z14" t="s">
        <v>66</v>
      </c>
      <c r="AA14" t="s">
        <v>66</v>
      </c>
      <c r="AB14" t="s">
        <v>66</v>
      </c>
      <c r="AC14">
        <v>3454</v>
      </c>
      <c r="AD14">
        <v>-153</v>
      </c>
      <c r="AE14">
        <v>2769</v>
      </c>
      <c r="AF14">
        <v>396</v>
      </c>
      <c r="AG14">
        <v>-108</v>
      </c>
      <c r="AH14">
        <v>-2</v>
      </c>
      <c r="AI14">
        <v>12156</v>
      </c>
      <c r="AJ14">
        <v>933152</v>
      </c>
      <c r="AM14">
        <v>2002</v>
      </c>
      <c r="AN14">
        <f t="shared" ref="AN14:AN34" si="1">I192</f>
        <v>289590</v>
      </c>
      <c r="AO14">
        <f t="shared" ref="AO14:AO34" si="2">I60</f>
        <v>52554</v>
      </c>
      <c r="AP14">
        <f t="shared" ref="AP14:AP34" si="3">AO14/AN14</f>
        <v>0.18147726095514347</v>
      </c>
      <c r="AS14">
        <v>2002</v>
      </c>
      <c r="AT14">
        <f t="shared" ref="AT14:AT34" si="4">T126</f>
        <v>135246</v>
      </c>
      <c r="AU14">
        <f t="shared" ref="AU14:AU34" si="5">T104</f>
        <v>37628</v>
      </c>
      <c r="AV14">
        <f t="shared" ref="AV14:AV34" si="6">T82</f>
        <v>79728</v>
      </c>
      <c r="AW14">
        <f t="shared" ref="AW14:AW34" si="7">T32</f>
        <v>101991</v>
      </c>
      <c r="AZ14">
        <v>2002</v>
      </c>
    </row>
    <row r="15" spans="1:58">
      <c r="A15" t="s">
        <v>526</v>
      </c>
      <c r="B15">
        <v>2002</v>
      </c>
      <c r="C15" s="49" t="str">
        <f t="shared" si="0"/>
        <v>Wohnungsunternehmen als Bauherren von Wohngebäuden2002</v>
      </c>
      <c r="D15">
        <v>37069</v>
      </c>
      <c r="E15" t="s">
        <v>66</v>
      </c>
      <c r="F15" t="s">
        <v>66</v>
      </c>
      <c r="G15" t="s">
        <v>66</v>
      </c>
      <c r="H15">
        <v>1539</v>
      </c>
      <c r="I15">
        <v>79843</v>
      </c>
      <c r="J15">
        <v>7662</v>
      </c>
      <c r="K15">
        <v>337</v>
      </c>
      <c r="L15">
        <v>13</v>
      </c>
      <c r="M15">
        <v>353087</v>
      </c>
      <c r="N15">
        <v>9379447</v>
      </c>
      <c r="O15" t="s">
        <v>66</v>
      </c>
      <c r="P15">
        <v>33696</v>
      </c>
      <c r="Q15">
        <v>38755</v>
      </c>
      <c r="R15" t="s">
        <v>66</v>
      </c>
      <c r="S15">
        <v>1682</v>
      </c>
      <c r="T15">
        <v>77422</v>
      </c>
      <c r="U15">
        <v>7315</v>
      </c>
      <c r="V15">
        <v>437</v>
      </c>
      <c r="W15">
        <v>15</v>
      </c>
      <c r="X15">
        <v>343196</v>
      </c>
      <c r="Y15">
        <v>8566027</v>
      </c>
      <c r="Z15" t="s">
        <v>66</v>
      </c>
      <c r="AA15" t="s">
        <v>66</v>
      </c>
      <c r="AB15" t="s">
        <v>66</v>
      </c>
      <c r="AC15">
        <v>3373</v>
      </c>
      <c r="AD15">
        <v>-143</v>
      </c>
      <c r="AE15">
        <v>2421</v>
      </c>
      <c r="AF15">
        <v>347</v>
      </c>
      <c r="AG15">
        <v>-100</v>
      </c>
      <c r="AH15">
        <v>-2</v>
      </c>
      <c r="AI15">
        <v>9891</v>
      </c>
      <c r="AJ15">
        <v>813420</v>
      </c>
      <c r="AM15">
        <v>2003</v>
      </c>
      <c r="AN15">
        <f t="shared" si="1"/>
        <v>268103</v>
      </c>
      <c r="AO15">
        <f t="shared" si="2"/>
        <v>45007</v>
      </c>
      <c r="AP15">
        <f t="shared" si="3"/>
        <v>0.16787204917513046</v>
      </c>
      <c r="AS15">
        <v>2003</v>
      </c>
      <c r="AT15">
        <f t="shared" si="4"/>
        <v>131820</v>
      </c>
      <c r="AU15">
        <f t="shared" si="5"/>
        <v>33342</v>
      </c>
      <c r="AV15">
        <f t="shared" si="6"/>
        <v>70354</v>
      </c>
      <c r="AW15">
        <f t="shared" si="7"/>
        <v>108449</v>
      </c>
      <c r="AZ15">
        <v>2003</v>
      </c>
    </row>
    <row r="16" spans="1:58">
      <c r="A16" t="s">
        <v>526</v>
      </c>
      <c r="B16">
        <v>2003</v>
      </c>
      <c r="C16" s="49" t="str">
        <f t="shared" si="0"/>
        <v>Wohnungsunternehmen als Bauherren von Wohngebäuden2003</v>
      </c>
      <c r="D16">
        <v>33984</v>
      </c>
      <c r="E16" t="s">
        <v>66</v>
      </c>
      <c r="F16" t="s">
        <v>66</v>
      </c>
      <c r="G16" t="s">
        <v>66</v>
      </c>
      <c r="H16">
        <v>1375</v>
      </c>
      <c r="I16">
        <v>70007</v>
      </c>
      <c r="J16">
        <v>6941</v>
      </c>
      <c r="K16">
        <v>647</v>
      </c>
      <c r="L16">
        <v>21</v>
      </c>
      <c r="M16">
        <v>316436</v>
      </c>
      <c r="N16">
        <v>8625630</v>
      </c>
      <c r="O16" t="s">
        <v>66</v>
      </c>
      <c r="P16">
        <v>30815</v>
      </c>
      <c r="Q16">
        <v>35160</v>
      </c>
      <c r="R16" t="s">
        <v>66</v>
      </c>
      <c r="S16">
        <v>1511</v>
      </c>
      <c r="T16">
        <v>68863</v>
      </c>
      <c r="U16">
        <v>6632</v>
      </c>
      <c r="V16">
        <v>759</v>
      </c>
      <c r="W16">
        <v>24</v>
      </c>
      <c r="X16">
        <v>309120</v>
      </c>
      <c r="Y16">
        <v>7824175</v>
      </c>
      <c r="Z16" t="s">
        <v>66</v>
      </c>
      <c r="AA16" t="s">
        <v>66</v>
      </c>
      <c r="AB16" t="s">
        <v>66</v>
      </c>
      <c r="AC16">
        <v>3169</v>
      </c>
      <c r="AD16">
        <v>-136</v>
      </c>
      <c r="AE16">
        <v>1144</v>
      </c>
      <c r="AF16">
        <v>308</v>
      </c>
      <c r="AG16">
        <v>-112</v>
      </c>
      <c r="AH16">
        <v>-3</v>
      </c>
      <c r="AI16">
        <v>7316</v>
      </c>
      <c r="AJ16">
        <v>801455</v>
      </c>
      <c r="AM16">
        <v>2004</v>
      </c>
      <c r="AN16">
        <f t="shared" si="1"/>
        <v>278008</v>
      </c>
      <c r="AO16">
        <f t="shared" si="2"/>
        <v>45518</v>
      </c>
      <c r="AP16">
        <f t="shared" si="3"/>
        <v>0.1637291013208253</v>
      </c>
      <c r="AS16">
        <v>2004</v>
      </c>
      <c r="AT16">
        <f t="shared" si="4"/>
        <v>144088</v>
      </c>
      <c r="AU16">
        <f t="shared" si="5"/>
        <v>33116</v>
      </c>
      <c r="AV16">
        <f t="shared" si="6"/>
        <v>69386</v>
      </c>
      <c r="AW16">
        <f t="shared" si="7"/>
        <v>105096</v>
      </c>
      <c r="AZ16">
        <v>2004</v>
      </c>
    </row>
    <row r="17" spans="1:52">
      <c r="A17" t="s">
        <v>526</v>
      </c>
      <c r="B17">
        <v>2004</v>
      </c>
      <c r="C17" s="49" t="str">
        <f t="shared" si="0"/>
        <v>Wohnungsunternehmen als Bauherren von Wohngebäuden2004</v>
      </c>
      <c r="D17">
        <v>35369</v>
      </c>
      <c r="E17" t="s">
        <v>66</v>
      </c>
      <c r="F17" t="s">
        <v>66</v>
      </c>
      <c r="G17" t="s">
        <v>66</v>
      </c>
      <c r="H17">
        <v>1438</v>
      </c>
      <c r="I17">
        <v>71010</v>
      </c>
      <c r="J17">
        <v>7086</v>
      </c>
      <c r="K17">
        <v>328</v>
      </c>
      <c r="L17">
        <v>15</v>
      </c>
      <c r="M17">
        <v>319122</v>
      </c>
      <c r="N17">
        <v>8868569</v>
      </c>
      <c r="O17" t="s">
        <v>66</v>
      </c>
      <c r="P17">
        <v>31698</v>
      </c>
      <c r="Q17">
        <v>36004</v>
      </c>
      <c r="R17" t="s">
        <v>66</v>
      </c>
      <c r="S17">
        <v>1555</v>
      </c>
      <c r="T17">
        <v>70229</v>
      </c>
      <c r="U17">
        <v>6795</v>
      </c>
      <c r="V17">
        <v>595</v>
      </c>
      <c r="W17">
        <v>22</v>
      </c>
      <c r="X17">
        <v>313993</v>
      </c>
      <c r="Y17">
        <v>8035694</v>
      </c>
      <c r="Z17" t="s">
        <v>66</v>
      </c>
      <c r="AA17" t="s">
        <v>66</v>
      </c>
      <c r="AB17" t="s">
        <v>66</v>
      </c>
      <c r="AC17">
        <v>3671</v>
      </c>
      <c r="AD17">
        <v>-117</v>
      </c>
      <c r="AE17">
        <v>781</v>
      </c>
      <c r="AF17">
        <v>291</v>
      </c>
      <c r="AG17">
        <v>-267</v>
      </c>
      <c r="AH17">
        <v>-7</v>
      </c>
      <c r="AI17">
        <v>5129</v>
      </c>
      <c r="AJ17">
        <v>832875</v>
      </c>
      <c r="AM17">
        <v>2005</v>
      </c>
      <c r="AN17">
        <f t="shared" si="1"/>
        <v>242316</v>
      </c>
      <c r="AO17">
        <f t="shared" si="2"/>
        <v>40368</v>
      </c>
      <c r="AP17">
        <f t="shared" si="3"/>
        <v>0.16659238349923242</v>
      </c>
      <c r="AS17">
        <v>2005</v>
      </c>
      <c r="AT17">
        <f t="shared" si="4"/>
        <v>122826</v>
      </c>
      <c r="AU17">
        <f t="shared" si="5"/>
        <v>28630</v>
      </c>
      <c r="AV17">
        <f t="shared" si="6"/>
        <v>61518</v>
      </c>
      <c r="AW17">
        <f t="shared" si="7"/>
        <v>103909</v>
      </c>
      <c r="AZ17">
        <v>2005</v>
      </c>
    </row>
    <row r="18" spans="1:52">
      <c r="A18" t="s">
        <v>526</v>
      </c>
      <c r="B18">
        <v>2005</v>
      </c>
      <c r="C18" s="49" t="str">
        <f t="shared" si="0"/>
        <v>Wohnungsunternehmen als Bauherren von Wohngebäuden2005</v>
      </c>
      <c r="D18">
        <v>29193</v>
      </c>
      <c r="E18" t="s">
        <v>66</v>
      </c>
      <c r="F18" t="s">
        <v>66</v>
      </c>
      <c r="G18" t="s">
        <v>66</v>
      </c>
      <c r="H18">
        <v>1221</v>
      </c>
      <c r="I18">
        <v>61566</v>
      </c>
      <c r="J18">
        <v>6140</v>
      </c>
      <c r="K18">
        <v>888</v>
      </c>
      <c r="L18">
        <v>33</v>
      </c>
      <c r="M18">
        <v>278077</v>
      </c>
      <c r="N18">
        <v>7524105</v>
      </c>
      <c r="O18" t="s">
        <v>66</v>
      </c>
      <c r="P18">
        <v>25917</v>
      </c>
      <c r="Q18">
        <v>30809</v>
      </c>
      <c r="R18" t="s">
        <v>66</v>
      </c>
      <c r="S18">
        <v>1367</v>
      </c>
      <c r="T18">
        <v>60016</v>
      </c>
      <c r="U18">
        <v>5836</v>
      </c>
      <c r="V18">
        <v>1275</v>
      </c>
      <c r="W18">
        <v>35</v>
      </c>
      <c r="X18">
        <v>270526</v>
      </c>
      <c r="Y18">
        <v>6820429</v>
      </c>
      <c r="Z18" t="s">
        <v>66</v>
      </c>
      <c r="AA18" t="s">
        <v>66</v>
      </c>
      <c r="AB18" t="s">
        <v>66</v>
      </c>
      <c r="AC18">
        <v>3276</v>
      </c>
      <c r="AD18">
        <v>-146</v>
      </c>
      <c r="AE18">
        <v>1550</v>
      </c>
      <c r="AF18">
        <v>303</v>
      </c>
      <c r="AG18">
        <v>-387</v>
      </c>
      <c r="AH18">
        <v>-2</v>
      </c>
      <c r="AI18">
        <v>7551</v>
      </c>
      <c r="AJ18">
        <v>703676</v>
      </c>
      <c r="AM18">
        <v>2006</v>
      </c>
      <c r="AN18">
        <f t="shared" si="1"/>
        <v>249436</v>
      </c>
      <c r="AO18">
        <f t="shared" si="2"/>
        <v>45976</v>
      </c>
      <c r="AP18">
        <f t="shared" si="3"/>
        <v>0.18431982552638754</v>
      </c>
      <c r="AS18">
        <v>2006</v>
      </c>
      <c r="AT18">
        <f t="shared" si="4"/>
        <v>124411</v>
      </c>
      <c r="AU18">
        <f t="shared" si="5"/>
        <v>25658</v>
      </c>
      <c r="AV18">
        <f t="shared" si="6"/>
        <v>69616</v>
      </c>
      <c r="AW18">
        <f t="shared" si="7"/>
        <v>1522</v>
      </c>
      <c r="AZ18">
        <v>2006</v>
      </c>
    </row>
    <row r="19" spans="1:52">
      <c r="A19" t="s">
        <v>526</v>
      </c>
      <c r="B19">
        <v>2006</v>
      </c>
      <c r="C19" s="49" t="str">
        <f t="shared" si="0"/>
        <v>Wohnungsunternehmen als Bauherren von Wohngebäuden2006</v>
      </c>
      <c r="D19">
        <v>31166</v>
      </c>
      <c r="E19" t="s">
        <v>66</v>
      </c>
      <c r="F19" t="s">
        <v>66</v>
      </c>
      <c r="G19" t="s">
        <v>66</v>
      </c>
      <c r="H19">
        <v>1175</v>
      </c>
      <c r="I19">
        <v>71623</v>
      </c>
      <c r="J19">
        <v>6888</v>
      </c>
      <c r="K19">
        <v>773</v>
      </c>
      <c r="L19">
        <v>28</v>
      </c>
      <c r="M19">
        <v>311171</v>
      </c>
      <c r="N19">
        <v>8585038</v>
      </c>
      <c r="O19" t="s">
        <v>66</v>
      </c>
      <c r="P19">
        <v>27841</v>
      </c>
      <c r="Q19">
        <v>34203</v>
      </c>
      <c r="R19" t="s">
        <v>66</v>
      </c>
      <c r="S19">
        <v>1346</v>
      </c>
      <c r="T19">
        <v>69343</v>
      </c>
      <c r="U19">
        <v>6535</v>
      </c>
      <c r="V19">
        <v>1106</v>
      </c>
      <c r="W19">
        <v>33</v>
      </c>
      <c r="X19">
        <v>300697</v>
      </c>
      <c r="Y19">
        <v>7844927</v>
      </c>
      <c r="Z19" t="s">
        <v>66</v>
      </c>
      <c r="AA19" t="s">
        <v>66</v>
      </c>
      <c r="AB19" t="s">
        <v>66</v>
      </c>
      <c r="AC19">
        <v>3325</v>
      </c>
      <c r="AD19">
        <v>-171</v>
      </c>
      <c r="AE19">
        <v>2280</v>
      </c>
      <c r="AF19">
        <v>353</v>
      </c>
      <c r="AG19">
        <v>-333</v>
      </c>
      <c r="AH19">
        <v>-5</v>
      </c>
      <c r="AI19">
        <v>10474</v>
      </c>
      <c r="AJ19">
        <v>740111</v>
      </c>
      <c r="AM19">
        <v>2007</v>
      </c>
      <c r="AN19">
        <f t="shared" si="1"/>
        <v>210729</v>
      </c>
      <c r="AO19">
        <f t="shared" si="2"/>
        <v>37720</v>
      </c>
      <c r="AP19">
        <f t="shared" si="3"/>
        <v>0.17899766999321404</v>
      </c>
      <c r="AS19">
        <v>2007</v>
      </c>
      <c r="AT19">
        <f t="shared" si="4"/>
        <v>101144</v>
      </c>
      <c r="AU19">
        <f t="shared" si="5"/>
        <v>22896</v>
      </c>
      <c r="AV19">
        <f t="shared" si="6"/>
        <v>59859</v>
      </c>
      <c r="AW19">
        <f t="shared" si="7"/>
        <v>922</v>
      </c>
      <c r="AZ19">
        <v>2007</v>
      </c>
    </row>
    <row r="20" spans="1:52">
      <c r="A20" t="s">
        <v>526</v>
      </c>
      <c r="B20">
        <v>2007</v>
      </c>
      <c r="C20" s="49" t="str">
        <f t="shared" si="0"/>
        <v>Wohnungsunternehmen als Bauherren von Wohngebäuden2007</v>
      </c>
      <c r="D20">
        <v>25933</v>
      </c>
      <c r="E20" t="s">
        <v>66</v>
      </c>
      <c r="F20" t="s">
        <v>66</v>
      </c>
      <c r="G20" t="s">
        <v>66</v>
      </c>
      <c r="H20">
        <v>1016</v>
      </c>
      <c r="I20">
        <v>59653</v>
      </c>
      <c r="J20">
        <v>5861</v>
      </c>
      <c r="K20">
        <v>907</v>
      </c>
      <c r="L20">
        <v>31</v>
      </c>
      <c r="M20">
        <v>256102</v>
      </c>
      <c r="N20">
        <v>7212280</v>
      </c>
      <c r="O20" t="s">
        <v>66</v>
      </c>
      <c r="P20">
        <v>22743</v>
      </c>
      <c r="Q20">
        <v>29048</v>
      </c>
      <c r="R20" t="s">
        <v>66</v>
      </c>
      <c r="S20">
        <v>1209</v>
      </c>
      <c r="T20">
        <v>57580</v>
      </c>
      <c r="U20">
        <v>5537</v>
      </c>
      <c r="V20">
        <v>953</v>
      </c>
      <c r="W20">
        <v>32</v>
      </c>
      <c r="X20">
        <v>247845</v>
      </c>
      <c r="Y20">
        <v>6518243</v>
      </c>
      <c r="Z20" t="s">
        <v>66</v>
      </c>
      <c r="AA20" t="s">
        <v>66</v>
      </c>
      <c r="AB20" t="s">
        <v>66</v>
      </c>
      <c r="AC20">
        <v>3190</v>
      </c>
      <c r="AD20">
        <v>-193</v>
      </c>
      <c r="AE20">
        <v>2073</v>
      </c>
      <c r="AF20">
        <v>323</v>
      </c>
      <c r="AG20">
        <v>-46</v>
      </c>
      <c r="AH20">
        <v>-1</v>
      </c>
      <c r="AI20">
        <v>8257</v>
      </c>
      <c r="AJ20">
        <v>694037</v>
      </c>
      <c r="AM20">
        <v>2008</v>
      </c>
      <c r="AN20">
        <f t="shared" si="1"/>
        <v>175927</v>
      </c>
      <c r="AO20">
        <f t="shared" si="2"/>
        <v>34152</v>
      </c>
      <c r="AP20">
        <f t="shared" si="3"/>
        <v>0.1941259727045877</v>
      </c>
      <c r="AS20">
        <v>2008</v>
      </c>
      <c r="AT20">
        <f t="shared" si="4"/>
        <v>78885</v>
      </c>
      <c r="AU20">
        <f t="shared" si="5"/>
        <v>17484</v>
      </c>
      <c r="AV20">
        <f t="shared" si="6"/>
        <v>54615</v>
      </c>
      <c r="AW20">
        <f t="shared" si="7"/>
        <v>1098</v>
      </c>
      <c r="AZ20">
        <v>2008</v>
      </c>
    </row>
    <row r="21" spans="1:52">
      <c r="A21" t="s">
        <v>526</v>
      </c>
      <c r="B21">
        <v>2008</v>
      </c>
      <c r="C21" s="49" t="str">
        <f t="shared" si="0"/>
        <v>Wohnungsunternehmen als Bauherren von Wohngebäuden2008</v>
      </c>
      <c r="D21">
        <v>22031</v>
      </c>
      <c r="E21" t="s">
        <v>66</v>
      </c>
      <c r="F21" t="s">
        <v>66</v>
      </c>
      <c r="G21" t="s">
        <v>66</v>
      </c>
      <c r="H21">
        <v>811</v>
      </c>
      <c r="I21">
        <v>54954</v>
      </c>
      <c r="J21">
        <v>5352</v>
      </c>
      <c r="K21">
        <v>1000</v>
      </c>
      <c r="L21">
        <v>38</v>
      </c>
      <c r="M21">
        <v>231036</v>
      </c>
      <c r="N21">
        <v>6790128</v>
      </c>
      <c r="O21" t="s">
        <v>66</v>
      </c>
      <c r="P21">
        <v>18830</v>
      </c>
      <c r="Q21">
        <v>26174</v>
      </c>
      <c r="R21" t="s">
        <v>66</v>
      </c>
      <c r="S21">
        <v>1061</v>
      </c>
      <c r="T21">
        <v>52489</v>
      </c>
      <c r="U21">
        <v>4986</v>
      </c>
      <c r="V21">
        <v>1130</v>
      </c>
      <c r="W21">
        <v>42</v>
      </c>
      <c r="X21">
        <v>222241</v>
      </c>
      <c r="Y21">
        <v>5969619</v>
      </c>
      <c r="Z21" t="s">
        <v>66</v>
      </c>
      <c r="AA21" t="s">
        <v>66</v>
      </c>
      <c r="AB21" t="s">
        <v>66</v>
      </c>
      <c r="AC21">
        <v>3201</v>
      </c>
      <c r="AD21">
        <v>-249</v>
      </c>
      <c r="AE21">
        <v>2465</v>
      </c>
      <c r="AF21">
        <v>366</v>
      </c>
      <c r="AG21">
        <v>-130</v>
      </c>
      <c r="AH21">
        <v>-5</v>
      </c>
      <c r="AI21">
        <v>8795</v>
      </c>
      <c r="AJ21">
        <v>820509</v>
      </c>
      <c r="AM21">
        <v>2009</v>
      </c>
      <c r="AN21">
        <f t="shared" si="1"/>
        <v>158987</v>
      </c>
      <c r="AO21">
        <f t="shared" si="2"/>
        <v>30363</v>
      </c>
      <c r="AP21">
        <f t="shared" si="3"/>
        <v>0.19097787869448446</v>
      </c>
      <c r="AS21">
        <v>2009</v>
      </c>
      <c r="AT21">
        <f t="shared" si="4"/>
        <v>69078</v>
      </c>
      <c r="AU21">
        <f t="shared" si="5"/>
        <v>14820</v>
      </c>
      <c r="AV21">
        <f t="shared" si="6"/>
        <v>51463</v>
      </c>
      <c r="AW21">
        <f t="shared" si="7"/>
        <v>572</v>
      </c>
      <c r="AZ21">
        <v>2009</v>
      </c>
    </row>
    <row r="22" spans="1:52">
      <c r="A22" t="s">
        <v>526</v>
      </c>
      <c r="B22">
        <v>2009</v>
      </c>
      <c r="C22" s="49" t="str">
        <f t="shared" si="0"/>
        <v>Wohnungsunternehmen als Bauherren von Wohngebäuden2009</v>
      </c>
      <c r="D22">
        <v>19432</v>
      </c>
      <c r="E22" t="s">
        <v>66</v>
      </c>
      <c r="F22" t="s">
        <v>66</v>
      </c>
      <c r="G22" t="s">
        <v>66</v>
      </c>
      <c r="H22">
        <v>730</v>
      </c>
      <c r="I22">
        <v>50900</v>
      </c>
      <c r="J22">
        <v>4916</v>
      </c>
      <c r="K22">
        <v>701</v>
      </c>
      <c r="L22">
        <v>31</v>
      </c>
      <c r="M22">
        <v>209312</v>
      </c>
      <c r="N22">
        <v>6316220</v>
      </c>
      <c r="O22" t="s">
        <v>66</v>
      </c>
      <c r="P22">
        <v>16477</v>
      </c>
      <c r="Q22">
        <v>23903</v>
      </c>
      <c r="R22" t="s">
        <v>66</v>
      </c>
      <c r="S22">
        <v>939</v>
      </c>
      <c r="T22">
        <v>48109</v>
      </c>
      <c r="U22">
        <v>4582</v>
      </c>
      <c r="V22">
        <v>1000</v>
      </c>
      <c r="W22">
        <v>38</v>
      </c>
      <c r="X22">
        <v>201232</v>
      </c>
      <c r="Y22">
        <v>5574039</v>
      </c>
      <c r="Z22" t="s">
        <v>66</v>
      </c>
      <c r="AA22" t="s">
        <v>66</v>
      </c>
      <c r="AB22" t="s">
        <v>66</v>
      </c>
      <c r="AC22">
        <v>2955</v>
      </c>
      <c r="AD22">
        <v>-209</v>
      </c>
      <c r="AE22">
        <v>2791</v>
      </c>
      <c r="AF22">
        <v>334</v>
      </c>
      <c r="AG22">
        <v>-299</v>
      </c>
      <c r="AH22">
        <v>-7</v>
      </c>
      <c r="AI22">
        <v>8080</v>
      </c>
      <c r="AJ22">
        <v>742181</v>
      </c>
      <c r="AM22">
        <v>2010</v>
      </c>
      <c r="AN22">
        <f t="shared" si="1"/>
        <v>159832</v>
      </c>
      <c r="AO22">
        <f t="shared" si="2"/>
        <v>30811</v>
      </c>
      <c r="AP22">
        <f t="shared" si="3"/>
        <v>0.19277115971770359</v>
      </c>
      <c r="AS22">
        <v>2010</v>
      </c>
      <c r="AT22">
        <f t="shared" si="4"/>
        <v>70965</v>
      </c>
      <c r="AU22">
        <f t="shared" si="5"/>
        <v>14402</v>
      </c>
      <c r="AV22">
        <f t="shared" si="6"/>
        <v>53014</v>
      </c>
      <c r="AW22">
        <f t="shared" si="7"/>
        <v>1205</v>
      </c>
      <c r="AZ22">
        <v>2010</v>
      </c>
    </row>
    <row r="23" spans="1:52">
      <c r="A23" t="s">
        <v>526</v>
      </c>
      <c r="B23">
        <v>2010</v>
      </c>
      <c r="C23" s="49" t="str">
        <f t="shared" si="0"/>
        <v>Wohnungsunternehmen als Bauherren von Wohngebäuden2010</v>
      </c>
      <c r="D23">
        <v>18592</v>
      </c>
      <c r="E23" t="s">
        <v>66</v>
      </c>
      <c r="F23" t="s">
        <v>66</v>
      </c>
      <c r="G23" t="s">
        <v>66</v>
      </c>
      <c r="H23">
        <v>751</v>
      </c>
      <c r="I23">
        <v>50799</v>
      </c>
      <c r="J23">
        <v>4835</v>
      </c>
      <c r="K23">
        <v>962</v>
      </c>
      <c r="L23">
        <v>33</v>
      </c>
      <c r="M23">
        <v>204558</v>
      </c>
      <c r="N23">
        <v>6308762</v>
      </c>
      <c r="O23" t="s">
        <v>66</v>
      </c>
      <c r="P23">
        <v>15808</v>
      </c>
      <c r="Q23">
        <v>23621</v>
      </c>
      <c r="R23" t="s">
        <v>66</v>
      </c>
      <c r="S23">
        <v>960</v>
      </c>
      <c r="T23">
        <v>48842</v>
      </c>
      <c r="U23">
        <v>4540</v>
      </c>
      <c r="V23">
        <v>838</v>
      </c>
      <c r="W23">
        <v>26</v>
      </c>
      <c r="X23">
        <v>197832</v>
      </c>
      <c r="Y23">
        <v>5569386</v>
      </c>
      <c r="Z23" t="s">
        <v>66</v>
      </c>
      <c r="AA23" t="s">
        <v>66</v>
      </c>
      <c r="AB23" t="s">
        <v>66</v>
      </c>
      <c r="AC23">
        <v>2784</v>
      </c>
      <c r="AD23">
        <v>-208</v>
      </c>
      <c r="AE23">
        <v>1957</v>
      </c>
      <c r="AF23">
        <v>295</v>
      </c>
      <c r="AG23">
        <v>124</v>
      </c>
      <c r="AH23">
        <v>7</v>
      </c>
      <c r="AI23">
        <v>6726</v>
      </c>
      <c r="AJ23">
        <v>739376</v>
      </c>
      <c r="AM23">
        <v>2011</v>
      </c>
      <c r="AN23">
        <f t="shared" si="1"/>
        <v>183110</v>
      </c>
      <c r="AO23">
        <f t="shared" si="2"/>
        <v>36680</v>
      </c>
      <c r="AP23">
        <f t="shared" si="3"/>
        <v>0.20031674949483916</v>
      </c>
      <c r="AS23">
        <v>2011</v>
      </c>
      <c r="AT23">
        <f t="shared" si="4"/>
        <v>81101</v>
      </c>
      <c r="AU23">
        <f t="shared" si="5"/>
        <v>15914</v>
      </c>
      <c r="AV23">
        <f t="shared" si="6"/>
        <v>61217</v>
      </c>
      <c r="AW23">
        <f t="shared" si="7"/>
        <v>792</v>
      </c>
      <c r="AZ23">
        <v>2011</v>
      </c>
    </row>
    <row r="24" spans="1:52">
      <c r="A24" t="s">
        <v>526</v>
      </c>
      <c r="B24">
        <v>2011</v>
      </c>
      <c r="C24" s="49" t="str">
        <f t="shared" si="0"/>
        <v>Wohnungsunternehmen als Bauherren von Wohngebäuden2011</v>
      </c>
      <c r="D24">
        <v>20600</v>
      </c>
      <c r="E24" t="s">
        <v>66</v>
      </c>
      <c r="F24" t="s">
        <v>66</v>
      </c>
      <c r="G24" t="s">
        <v>66</v>
      </c>
      <c r="H24">
        <v>836</v>
      </c>
      <c r="I24">
        <v>57972</v>
      </c>
      <c r="J24">
        <v>5480</v>
      </c>
      <c r="K24">
        <v>475</v>
      </c>
      <c r="L24">
        <v>14</v>
      </c>
      <c r="M24">
        <v>228196</v>
      </c>
      <c r="N24">
        <v>7289514</v>
      </c>
      <c r="O24" t="s">
        <v>66</v>
      </c>
      <c r="P24">
        <v>17552</v>
      </c>
      <c r="Q24">
        <v>26517</v>
      </c>
      <c r="R24" t="s">
        <v>66</v>
      </c>
      <c r="S24">
        <v>1057</v>
      </c>
      <c r="T24">
        <v>54706</v>
      </c>
      <c r="U24">
        <v>5104</v>
      </c>
      <c r="V24">
        <v>833</v>
      </c>
      <c r="W24">
        <v>23</v>
      </c>
      <c r="X24">
        <v>218265</v>
      </c>
      <c r="Y24">
        <v>6456349</v>
      </c>
      <c r="Z24" t="s">
        <v>66</v>
      </c>
      <c r="AA24" t="s">
        <v>66</v>
      </c>
      <c r="AB24" t="s">
        <v>66</v>
      </c>
      <c r="AC24">
        <v>3048</v>
      </c>
      <c r="AD24">
        <v>-221</v>
      </c>
      <c r="AE24">
        <v>3266</v>
      </c>
      <c r="AF24">
        <v>377</v>
      </c>
      <c r="AG24">
        <v>-358</v>
      </c>
      <c r="AH24">
        <v>-9</v>
      </c>
      <c r="AI24">
        <v>9931</v>
      </c>
      <c r="AJ24">
        <v>833165</v>
      </c>
      <c r="AM24">
        <v>2012</v>
      </c>
      <c r="AN24">
        <f t="shared" si="1"/>
        <v>200466</v>
      </c>
      <c r="AO24">
        <f t="shared" si="2"/>
        <v>44426</v>
      </c>
      <c r="AP24">
        <f t="shared" si="3"/>
        <v>0.22161364021829139</v>
      </c>
      <c r="AS24">
        <v>2012</v>
      </c>
      <c r="AT24">
        <f t="shared" si="4"/>
        <v>84324</v>
      </c>
      <c r="AU24">
        <f t="shared" si="5"/>
        <v>15970</v>
      </c>
      <c r="AV24">
        <f t="shared" si="6"/>
        <v>71041</v>
      </c>
      <c r="AW24">
        <f t="shared" si="7"/>
        <v>952</v>
      </c>
      <c r="AZ24">
        <v>2012</v>
      </c>
    </row>
    <row r="25" spans="1:52">
      <c r="A25" t="s">
        <v>526</v>
      </c>
      <c r="B25">
        <v>2012</v>
      </c>
      <c r="C25" s="49" t="str">
        <f t="shared" si="0"/>
        <v>Wohnungsunternehmen als Bauherren von Wohngebäuden2012</v>
      </c>
      <c r="D25">
        <v>20295</v>
      </c>
      <c r="E25" t="s">
        <v>66</v>
      </c>
      <c r="F25" t="s">
        <v>66</v>
      </c>
      <c r="G25" t="s">
        <v>66</v>
      </c>
      <c r="H25">
        <v>940</v>
      </c>
      <c r="I25">
        <v>64727</v>
      </c>
      <c r="J25">
        <v>5976</v>
      </c>
      <c r="K25" t="s">
        <v>66</v>
      </c>
      <c r="L25" t="s">
        <v>66</v>
      </c>
      <c r="M25">
        <v>244079</v>
      </c>
      <c r="N25">
        <v>8098539</v>
      </c>
      <c r="O25" t="s">
        <v>66</v>
      </c>
      <c r="P25">
        <v>17348</v>
      </c>
      <c r="Q25">
        <v>28964</v>
      </c>
      <c r="R25" t="s">
        <v>66</v>
      </c>
      <c r="S25">
        <v>1176</v>
      </c>
      <c r="T25">
        <v>61289</v>
      </c>
      <c r="U25">
        <v>5621</v>
      </c>
      <c r="V25" t="s">
        <v>66</v>
      </c>
      <c r="W25" t="s">
        <v>66</v>
      </c>
      <c r="X25">
        <v>235349</v>
      </c>
      <c r="Y25">
        <v>7269422</v>
      </c>
      <c r="Z25" t="s">
        <v>66</v>
      </c>
      <c r="AA25" t="s">
        <v>66</v>
      </c>
      <c r="AB25" t="s">
        <v>66</v>
      </c>
      <c r="AC25">
        <v>2947</v>
      </c>
      <c r="AD25">
        <v>-236</v>
      </c>
      <c r="AE25">
        <v>3438</v>
      </c>
      <c r="AF25">
        <v>354</v>
      </c>
      <c r="AG25" t="s">
        <v>66</v>
      </c>
      <c r="AH25" t="s">
        <v>66</v>
      </c>
      <c r="AI25">
        <v>8730</v>
      </c>
      <c r="AJ25">
        <v>829117</v>
      </c>
      <c r="AM25">
        <v>2013</v>
      </c>
      <c r="AN25">
        <f t="shared" si="1"/>
        <v>214817</v>
      </c>
      <c r="AO25">
        <f t="shared" si="2"/>
        <v>49906</v>
      </c>
      <c r="AP25">
        <f t="shared" si="3"/>
        <v>0.23231867124110289</v>
      </c>
      <c r="AS25">
        <v>2013</v>
      </c>
      <c r="AT25">
        <f t="shared" si="4"/>
        <v>85332</v>
      </c>
      <c r="AU25">
        <f t="shared" si="5"/>
        <v>16914</v>
      </c>
      <c r="AV25">
        <f t="shared" si="6"/>
        <v>78910</v>
      </c>
      <c r="AW25">
        <f t="shared" si="7"/>
        <v>1416</v>
      </c>
      <c r="AZ25">
        <v>2013</v>
      </c>
    </row>
    <row r="26" spans="1:52">
      <c r="A26" t="s">
        <v>526</v>
      </c>
      <c r="B26">
        <v>2013</v>
      </c>
      <c r="C26" s="49" t="str">
        <f t="shared" si="0"/>
        <v>Wohnungsunternehmen als Bauherren von Wohngebäuden2013</v>
      </c>
      <c r="D26">
        <v>20160</v>
      </c>
      <c r="E26" t="s">
        <v>66</v>
      </c>
      <c r="F26" t="s">
        <v>66</v>
      </c>
      <c r="G26" t="s">
        <v>66</v>
      </c>
      <c r="H26">
        <v>928</v>
      </c>
      <c r="I26">
        <v>69512</v>
      </c>
      <c r="J26">
        <v>6262</v>
      </c>
      <c r="K26" t="s">
        <v>66</v>
      </c>
      <c r="L26" t="s">
        <v>66</v>
      </c>
      <c r="M26">
        <v>251289</v>
      </c>
      <c r="N26">
        <v>8859006</v>
      </c>
      <c r="O26" t="s">
        <v>66</v>
      </c>
      <c r="P26">
        <v>17084</v>
      </c>
      <c r="Q26">
        <v>30309</v>
      </c>
      <c r="R26" t="s">
        <v>66</v>
      </c>
      <c r="S26">
        <v>1257</v>
      </c>
      <c r="T26">
        <v>65456</v>
      </c>
      <c r="U26">
        <v>5842</v>
      </c>
      <c r="V26" t="s">
        <v>66</v>
      </c>
      <c r="W26" t="s">
        <v>66</v>
      </c>
      <c r="X26">
        <v>240766</v>
      </c>
      <c r="Y26">
        <v>7907507</v>
      </c>
      <c r="Z26" t="s">
        <v>66</v>
      </c>
      <c r="AA26" t="s">
        <v>66</v>
      </c>
      <c r="AB26" t="s">
        <v>66</v>
      </c>
      <c r="AC26">
        <v>3076</v>
      </c>
      <c r="AD26">
        <v>-329</v>
      </c>
      <c r="AE26">
        <v>4056</v>
      </c>
      <c r="AF26">
        <v>420</v>
      </c>
      <c r="AG26" t="s">
        <v>66</v>
      </c>
      <c r="AH26" t="s">
        <v>66</v>
      </c>
      <c r="AI26">
        <v>10523</v>
      </c>
      <c r="AJ26">
        <v>951499</v>
      </c>
      <c r="AM26">
        <v>2014</v>
      </c>
      <c r="AN26">
        <f t="shared" si="1"/>
        <v>245325</v>
      </c>
      <c r="AO26">
        <f t="shared" si="2"/>
        <v>60801</v>
      </c>
      <c r="AP26">
        <f t="shared" si="3"/>
        <v>0.24783858147355547</v>
      </c>
      <c r="AS26">
        <v>2014</v>
      </c>
      <c r="AT26">
        <f t="shared" si="4"/>
        <v>87868</v>
      </c>
      <c r="AU26">
        <f t="shared" si="5"/>
        <v>18978</v>
      </c>
      <c r="AV26">
        <f t="shared" si="6"/>
        <v>101021</v>
      </c>
      <c r="AW26">
        <f t="shared" si="7"/>
        <v>1253</v>
      </c>
      <c r="AZ26">
        <v>2014</v>
      </c>
    </row>
    <row r="27" spans="1:52">
      <c r="A27" t="s">
        <v>526</v>
      </c>
      <c r="B27">
        <v>2014</v>
      </c>
      <c r="C27" s="49" t="str">
        <f t="shared" si="0"/>
        <v>Wohnungsunternehmen als Bauherren von Wohngebäuden2014</v>
      </c>
      <c r="D27">
        <v>21257</v>
      </c>
      <c r="E27" t="s">
        <v>66</v>
      </c>
      <c r="F27" t="s">
        <v>66</v>
      </c>
      <c r="G27" t="s">
        <v>66</v>
      </c>
      <c r="H27">
        <v>1238</v>
      </c>
      <c r="I27">
        <v>84287</v>
      </c>
      <c r="J27">
        <v>7563</v>
      </c>
      <c r="K27" t="s">
        <v>66</v>
      </c>
      <c r="L27" t="s">
        <v>66</v>
      </c>
      <c r="M27">
        <v>302848</v>
      </c>
      <c r="N27">
        <v>10855313</v>
      </c>
      <c r="O27" t="s">
        <v>66</v>
      </c>
      <c r="P27">
        <v>18353</v>
      </c>
      <c r="Q27">
        <v>36905</v>
      </c>
      <c r="R27" t="s">
        <v>66</v>
      </c>
      <c r="S27">
        <v>1565</v>
      </c>
      <c r="T27">
        <v>79488</v>
      </c>
      <c r="U27">
        <v>7062</v>
      </c>
      <c r="V27" t="s">
        <v>66</v>
      </c>
      <c r="W27" t="s">
        <v>66</v>
      </c>
      <c r="X27">
        <v>288308</v>
      </c>
      <c r="Y27">
        <v>9788517</v>
      </c>
      <c r="Z27" t="s">
        <v>66</v>
      </c>
      <c r="AA27" t="s">
        <v>66</v>
      </c>
      <c r="AB27" t="s">
        <v>66</v>
      </c>
      <c r="AC27">
        <v>2904</v>
      </c>
      <c r="AD27">
        <v>-327</v>
      </c>
      <c r="AE27">
        <v>4799</v>
      </c>
      <c r="AF27">
        <v>500</v>
      </c>
      <c r="AG27" t="s">
        <v>66</v>
      </c>
      <c r="AH27" t="s">
        <v>66</v>
      </c>
      <c r="AI27">
        <v>14540</v>
      </c>
      <c r="AJ27">
        <v>1066796</v>
      </c>
      <c r="AM27">
        <v>2015</v>
      </c>
      <c r="AN27">
        <f t="shared" si="1"/>
        <v>247722</v>
      </c>
      <c r="AO27">
        <f t="shared" si="2"/>
        <v>64676</v>
      </c>
      <c r="AP27">
        <f t="shared" si="3"/>
        <v>0.26108298818837244</v>
      </c>
      <c r="AS27">
        <v>2015</v>
      </c>
      <c r="AT27">
        <f t="shared" si="4"/>
        <v>84603</v>
      </c>
      <c r="AU27">
        <f t="shared" si="5"/>
        <v>18110</v>
      </c>
      <c r="AV27">
        <f t="shared" si="6"/>
        <v>105095</v>
      </c>
      <c r="AW27">
        <f t="shared" si="7"/>
        <v>1157</v>
      </c>
      <c r="AZ27">
        <v>2015</v>
      </c>
    </row>
    <row r="28" spans="1:52">
      <c r="A28" t="s">
        <v>526</v>
      </c>
      <c r="B28">
        <v>2015</v>
      </c>
      <c r="C28" s="49" t="str">
        <f t="shared" si="0"/>
        <v>Wohnungsunternehmen als Bauherren von Wohngebäuden2015</v>
      </c>
      <c r="D28">
        <v>20279</v>
      </c>
      <c r="E28" t="s">
        <v>66</v>
      </c>
      <c r="F28" t="s">
        <v>66</v>
      </c>
      <c r="G28" t="s">
        <v>66</v>
      </c>
      <c r="H28">
        <v>1334</v>
      </c>
      <c r="I28">
        <v>83746</v>
      </c>
      <c r="J28">
        <v>7435</v>
      </c>
      <c r="K28" t="s">
        <v>66</v>
      </c>
      <c r="L28" t="s">
        <v>66</v>
      </c>
      <c r="M28">
        <v>292847</v>
      </c>
      <c r="N28">
        <v>11034486</v>
      </c>
      <c r="O28" t="s">
        <v>66</v>
      </c>
      <c r="P28">
        <v>17321</v>
      </c>
      <c r="Q28">
        <v>36628</v>
      </c>
      <c r="R28" t="s">
        <v>66</v>
      </c>
      <c r="S28">
        <v>1623</v>
      </c>
      <c r="T28">
        <v>79024</v>
      </c>
      <c r="U28">
        <v>6967</v>
      </c>
      <c r="V28" t="s">
        <v>66</v>
      </c>
      <c r="W28" t="s">
        <v>66</v>
      </c>
      <c r="X28">
        <v>279238</v>
      </c>
      <c r="Y28">
        <v>10018861</v>
      </c>
      <c r="Z28" t="s">
        <v>66</v>
      </c>
      <c r="AA28" t="s">
        <v>66</v>
      </c>
      <c r="AB28" t="s">
        <v>66</v>
      </c>
      <c r="AC28">
        <v>2958</v>
      </c>
      <c r="AD28">
        <v>-289</v>
      </c>
      <c r="AE28">
        <v>4722</v>
      </c>
      <c r="AF28">
        <v>468</v>
      </c>
      <c r="AG28" t="s">
        <v>66</v>
      </c>
      <c r="AH28" t="s">
        <v>66</v>
      </c>
      <c r="AI28">
        <v>13609</v>
      </c>
      <c r="AJ28">
        <v>1015625</v>
      </c>
      <c r="AM28">
        <v>2016</v>
      </c>
      <c r="AN28">
        <f t="shared" si="1"/>
        <v>277691</v>
      </c>
      <c r="AO28">
        <f t="shared" si="2"/>
        <v>67886</v>
      </c>
      <c r="AP28">
        <f t="shared" si="3"/>
        <v>0.24446597116939331</v>
      </c>
      <c r="AS28">
        <v>2016</v>
      </c>
      <c r="AT28">
        <f t="shared" si="4"/>
        <v>87743</v>
      </c>
      <c r="AU28">
        <f t="shared" si="5"/>
        <v>18558</v>
      </c>
      <c r="AV28">
        <f t="shared" si="6"/>
        <v>115150</v>
      </c>
      <c r="AW28">
        <f t="shared" si="7"/>
        <v>1715</v>
      </c>
      <c r="AZ28">
        <v>2016</v>
      </c>
    </row>
    <row r="29" spans="1:52">
      <c r="A29" t="s">
        <v>526</v>
      </c>
      <c r="B29">
        <v>2016</v>
      </c>
      <c r="C29" s="49" t="str">
        <f t="shared" si="0"/>
        <v>Wohnungsunternehmen als Bauherren von Wohngebäuden2016</v>
      </c>
      <c r="D29">
        <v>20649</v>
      </c>
      <c r="E29" t="s">
        <v>66</v>
      </c>
      <c r="F29" t="s">
        <v>66</v>
      </c>
      <c r="G29" t="s">
        <v>66</v>
      </c>
      <c r="H29">
        <v>1324</v>
      </c>
      <c r="I29">
        <v>92389</v>
      </c>
      <c r="J29">
        <v>7822</v>
      </c>
      <c r="K29" t="s">
        <v>66</v>
      </c>
      <c r="L29" t="s">
        <v>66</v>
      </c>
      <c r="M29">
        <v>307332</v>
      </c>
      <c r="N29">
        <v>11917986</v>
      </c>
      <c r="O29" t="s">
        <v>66</v>
      </c>
      <c r="P29">
        <v>17680</v>
      </c>
      <c r="Q29">
        <v>38126</v>
      </c>
      <c r="R29" t="s">
        <v>66</v>
      </c>
      <c r="S29">
        <v>1722</v>
      </c>
      <c r="T29">
        <v>84524</v>
      </c>
      <c r="U29">
        <v>7233</v>
      </c>
      <c r="V29" t="s">
        <v>66</v>
      </c>
      <c r="W29" t="s">
        <v>66</v>
      </c>
      <c r="X29">
        <v>287793</v>
      </c>
      <c r="Y29">
        <v>10843015</v>
      </c>
      <c r="Z29" t="s">
        <v>66</v>
      </c>
      <c r="AA29" t="s">
        <v>66</v>
      </c>
      <c r="AB29" t="s">
        <v>66</v>
      </c>
      <c r="AC29">
        <v>2969</v>
      </c>
      <c r="AD29">
        <v>-399</v>
      </c>
      <c r="AE29">
        <v>7865</v>
      </c>
      <c r="AF29">
        <v>589</v>
      </c>
      <c r="AG29" t="s">
        <v>66</v>
      </c>
      <c r="AH29" t="s">
        <v>66</v>
      </c>
      <c r="AI29">
        <v>19539</v>
      </c>
      <c r="AJ29">
        <v>1074971</v>
      </c>
      <c r="AM29">
        <v>2017</v>
      </c>
      <c r="AN29">
        <f t="shared" si="1"/>
        <v>284816</v>
      </c>
      <c r="AO29">
        <f t="shared" si="2"/>
        <v>70093</v>
      </c>
      <c r="AP29">
        <f t="shared" si="3"/>
        <v>0.24609923599797764</v>
      </c>
      <c r="AS29">
        <v>2017</v>
      </c>
      <c r="AT29">
        <f t="shared" si="4"/>
        <v>86440</v>
      </c>
      <c r="AU29">
        <f t="shared" si="5"/>
        <v>19508</v>
      </c>
      <c r="AV29">
        <f t="shared" si="6"/>
        <v>122841</v>
      </c>
      <c r="AW29">
        <f t="shared" si="7"/>
        <v>2954</v>
      </c>
      <c r="AZ29">
        <v>2017</v>
      </c>
    </row>
    <row r="30" spans="1:52">
      <c r="A30" t="s">
        <v>526</v>
      </c>
      <c r="B30">
        <v>2017</v>
      </c>
      <c r="C30" s="49" t="str">
        <f t="shared" si="0"/>
        <v>Wohnungsunternehmen als Bauherren von Wohngebäuden2017</v>
      </c>
      <c r="D30">
        <v>21153</v>
      </c>
      <c r="E30" t="s">
        <v>66</v>
      </c>
      <c r="F30" t="s">
        <v>66</v>
      </c>
      <c r="G30" t="s">
        <v>66</v>
      </c>
      <c r="H30">
        <v>1392</v>
      </c>
      <c r="I30">
        <v>98828</v>
      </c>
      <c r="J30">
        <v>8402</v>
      </c>
      <c r="K30" t="s">
        <v>66</v>
      </c>
      <c r="L30" t="s">
        <v>66</v>
      </c>
      <c r="M30">
        <v>323930</v>
      </c>
      <c r="N30">
        <v>13244719</v>
      </c>
      <c r="O30" t="s">
        <v>66</v>
      </c>
      <c r="P30">
        <v>18171</v>
      </c>
      <c r="Q30">
        <v>41041</v>
      </c>
      <c r="R30" t="s">
        <v>66</v>
      </c>
      <c r="S30">
        <v>1825</v>
      </c>
      <c r="T30">
        <v>90837</v>
      </c>
      <c r="U30">
        <v>7757</v>
      </c>
      <c r="V30" t="s">
        <v>66</v>
      </c>
      <c r="W30" t="s">
        <v>66</v>
      </c>
      <c r="X30">
        <v>304085</v>
      </c>
      <c r="Y30">
        <v>12041921</v>
      </c>
      <c r="Z30" t="s">
        <v>66</v>
      </c>
      <c r="AA30" t="s">
        <v>66</v>
      </c>
      <c r="AB30" t="s">
        <v>66</v>
      </c>
      <c r="AC30">
        <v>2982</v>
      </c>
      <c r="AD30">
        <v>-433</v>
      </c>
      <c r="AE30">
        <v>7991</v>
      </c>
      <c r="AF30">
        <v>645</v>
      </c>
      <c r="AG30" t="s">
        <v>66</v>
      </c>
      <c r="AH30" t="s">
        <v>66</v>
      </c>
      <c r="AI30">
        <v>19845</v>
      </c>
      <c r="AJ30">
        <v>1202798</v>
      </c>
      <c r="AM30">
        <v>2018</v>
      </c>
      <c r="AN30">
        <f t="shared" si="1"/>
        <v>287352</v>
      </c>
      <c r="AO30">
        <f t="shared" si="2"/>
        <v>71125</v>
      </c>
      <c r="AP30">
        <f t="shared" si="3"/>
        <v>0.24751872268158914</v>
      </c>
      <c r="AS30">
        <v>2018</v>
      </c>
      <c r="AT30">
        <f t="shared" si="4"/>
        <v>83503</v>
      </c>
      <c r="AU30">
        <f t="shared" si="5"/>
        <v>19860</v>
      </c>
      <c r="AV30">
        <f t="shared" si="6"/>
        <v>134954</v>
      </c>
      <c r="AW30">
        <f t="shared" si="7"/>
        <v>5282</v>
      </c>
      <c r="AZ30">
        <v>2018</v>
      </c>
    </row>
    <row r="31" spans="1:52">
      <c r="A31" t="s">
        <v>526</v>
      </c>
      <c r="B31">
        <v>2018</v>
      </c>
      <c r="C31" s="49" t="str">
        <f t="shared" si="0"/>
        <v>Wohnungsunternehmen als Bauherren von Wohngebäuden2018</v>
      </c>
      <c r="D31">
        <v>21220</v>
      </c>
      <c r="E31" t="s">
        <v>66</v>
      </c>
      <c r="F31" t="s">
        <v>66</v>
      </c>
      <c r="G31" t="s">
        <v>66</v>
      </c>
      <c r="H31">
        <v>1557</v>
      </c>
      <c r="I31">
        <v>106126</v>
      </c>
      <c r="J31">
        <v>8749</v>
      </c>
      <c r="K31" t="s">
        <v>66</v>
      </c>
      <c r="L31" t="s">
        <v>66</v>
      </c>
      <c r="M31">
        <v>337676</v>
      </c>
      <c r="N31">
        <v>14316947</v>
      </c>
      <c r="O31" t="s">
        <v>66</v>
      </c>
      <c r="P31">
        <v>18036</v>
      </c>
      <c r="Q31">
        <v>43481</v>
      </c>
      <c r="R31" t="s">
        <v>66</v>
      </c>
      <c r="S31">
        <v>1918</v>
      </c>
      <c r="T31">
        <v>99629</v>
      </c>
      <c r="U31">
        <v>8171</v>
      </c>
      <c r="V31" t="s">
        <v>66</v>
      </c>
      <c r="W31" t="s">
        <v>66</v>
      </c>
      <c r="X31">
        <v>319511</v>
      </c>
      <c r="Y31">
        <v>13132559</v>
      </c>
      <c r="Z31" t="s">
        <v>66</v>
      </c>
      <c r="AA31" t="s">
        <v>66</v>
      </c>
      <c r="AB31" t="s">
        <v>66</v>
      </c>
      <c r="AC31">
        <v>3184</v>
      </c>
      <c r="AD31">
        <v>-361</v>
      </c>
      <c r="AE31">
        <v>6497</v>
      </c>
      <c r="AF31">
        <v>578</v>
      </c>
      <c r="AG31" t="s">
        <v>66</v>
      </c>
      <c r="AH31" t="s">
        <v>66</v>
      </c>
      <c r="AI31">
        <v>18165</v>
      </c>
      <c r="AJ31">
        <v>1184388</v>
      </c>
      <c r="AM31">
        <v>2019</v>
      </c>
      <c r="AN31">
        <f t="shared" si="1"/>
        <v>293002</v>
      </c>
      <c r="AO31">
        <f t="shared" si="2"/>
        <v>71270</v>
      </c>
      <c r="AP31">
        <f t="shared" si="3"/>
        <v>0.24324066047330736</v>
      </c>
      <c r="AS31">
        <v>2019</v>
      </c>
      <c r="AT31">
        <f t="shared" si="4"/>
        <v>83804</v>
      </c>
      <c r="AU31">
        <f t="shared" si="5"/>
        <v>19306</v>
      </c>
      <c r="AV31">
        <f t="shared" si="6"/>
        <v>143053</v>
      </c>
      <c r="AW31">
        <f t="shared" si="7"/>
        <v>7241</v>
      </c>
      <c r="AZ31">
        <v>2019</v>
      </c>
    </row>
    <row r="32" spans="1:52">
      <c r="A32" t="s">
        <v>526</v>
      </c>
      <c r="B32">
        <v>2019</v>
      </c>
      <c r="C32" s="49" t="str">
        <f t="shared" si="0"/>
        <v>Wohnungsunternehmen als Bauherren von Wohngebäuden2019</v>
      </c>
      <c r="D32">
        <v>21490</v>
      </c>
      <c r="E32" t="s">
        <v>66</v>
      </c>
      <c r="F32" t="s">
        <v>66</v>
      </c>
      <c r="G32" t="s">
        <v>66</v>
      </c>
      <c r="H32">
        <v>1605</v>
      </c>
      <c r="I32">
        <v>108993</v>
      </c>
      <c r="J32">
        <v>8994</v>
      </c>
      <c r="K32" t="s">
        <v>66</v>
      </c>
      <c r="L32" t="s">
        <v>66</v>
      </c>
      <c r="M32">
        <v>346097</v>
      </c>
      <c r="N32">
        <v>15218999</v>
      </c>
      <c r="O32" t="s">
        <v>66</v>
      </c>
      <c r="P32">
        <v>18168</v>
      </c>
      <c r="Q32">
        <v>44264</v>
      </c>
      <c r="R32" t="s">
        <v>66</v>
      </c>
      <c r="S32">
        <v>1973</v>
      </c>
      <c r="T32">
        <v>101991</v>
      </c>
      <c r="U32">
        <v>8385</v>
      </c>
      <c r="V32" t="s">
        <v>66</v>
      </c>
      <c r="W32" t="s">
        <v>66</v>
      </c>
      <c r="X32">
        <v>326354</v>
      </c>
      <c r="Y32">
        <v>13971242</v>
      </c>
      <c r="Z32" t="s">
        <v>66</v>
      </c>
      <c r="AA32" t="s">
        <v>66</v>
      </c>
      <c r="AB32" t="s">
        <v>66</v>
      </c>
      <c r="AC32">
        <v>3322</v>
      </c>
      <c r="AD32">
        <v>-368</v>
      </c>
      <c r="AE32">
        <v>7002</v>
      </c>
      <c r="AF32">
        <v>609</v>
      </c>
      <c r="AG32" t="s">
        <v>66</v>
      </c>
      <c r="AH32" t="s">
        <v>66</v>
      </c>
      <c r="AI32">
        <v>19743</v>
      </c>
      <c r="AJ32">
        <v>1247757</v>
      </c>
      <c r="AM32">
        <v>2020</v>
      </c>
      <c r="AN32">
        <f t="shared" si="1"/>
        <v>306376</v>
      </c>
      <c r="AO32">
        <f t="shared" si="2"/>
        <v>74227</v>
      </c>
      <c r="AP32">
        <f t="shared" si="3"/>
        <v>0.2422741990234222</v>
      </c>
      <c r="AS32">
        <v>2020</v>
      </c>
      <c r="AT32">
        <f t="shared" si="4"/>
        <v>87275</v>
      </c>
      <c r="AU32">
        <f t="shared" si="5"/>
        <v>20472</v>
      </c>
      <c r="AV32">
        <f t="shared" si="6"/>
        <v>153377</v>
      </c>
      <c r="AW32">
        <f t="shared" si="7"/>
        <v>8253</v>
      </c>
      <c r="AZ32">
        <v>2020</v>
      </c>
    </row>
    <row r="33" spans="1:52">
      <c r="A33" t="s">
        <v>526</v>
      </c>
      <c r="B33">
        <v>2020</v>
      </c>
      <c r="C33" s="49" t="str">
        <f t="shared" si="0"/>
        <v>Wohnungsunternehmen als Bauherren von Wohngebäuden2020</v>
      </c>
      <c r="D33">
        <v>22379</v>
      </c>
      <c r="E33" t="s">
        <v>66</v>
      </c>
      <c r="F33" t="s">
        <v>66</v>
      </c>
      <c r="G33" t="s">
        <v>66</v>
      </c>
      <c r="H33">
        <v>1953</v>
      </c>
      <c r="I33">
        <v>115160</v>
      </c>
      <c r="J33">
        <v>9435</v>
      </c>
      <c r="K33" t="s">
        <v>66</v>
      </c>
      <c r="L33" t="s">
        <v>66</v>
      </c>
      <c r="M33">
        <v>360674</v>
      </c>
      <c r="N33">
        <v>16686618</v>
      </c>
      <c r="O33" t="s">
        <v>66</v>
      </c>
      <c r="P33">
        <v>18902</v>
      </c>
      <c r="Q33">
        <v>47428</v>
      </c>
      <c r="R33" t="s">
        <v>66</v>
      </c>
      <c r="S33">
        <v>2252</v>
      </c>
      <c r="T33">
        <v>108449</v>
      </c>
      <c r="U33">
        <v>8871</v>
      </c>
      <c r="V33" t="s">
        <v>66</v>
      </c>
      <c r="W33" t="s">
        <v>66</v>
      </c>
      <c r="X33">
        <v>342847</v>
      </c>
      <c r="Y33">
        <v>15389154</v>
      </c>
      <c r="Z33" t="s">
        <v>66</v>
      </c>
      <c r="AA33" t="s">
        <v>66</v>
      </c>
      <c r="AB33" t="s">
        <v>66</v>
      </c>
      <c r="AC33">
        <v>3477</v>
      </c>
      <c r="AD33">
        <v>-299</v>
      </c>
      <c r="AE33">
        <v>6711</v>
      </c>
      <c r="AF33">
        <v>564</v>
      </c>
      <c r="AG33" t="s">
        <v>66</v>
      </c>
      <c r="AH33" t="s">
        <v>66</v>
      </c>
      <c r="AI33">
        <v>17827</v>
      </c>
      <c r="AJ33">
        <v>1297464</v>
      </c>
      <c r="AM33">
        <v>2021</v>
      </c>
      <c r="AN33">
        <f t="shared" si="1"/>
        <v>293393</v>
      </c>
      <c r="AO33">
        <f t="shared" si="2"/>
        <v>73036</v>
      </c>
      <c r="AP33">
        <f t="shared" si="3"/>
        <v>0.24893572784626763</v>
      </c>
      <c r="AS33">
        <v>2021</v>
      </c>
      <c r="AT33">
        <f t="shared" si="4"/>
        <v>78210</v>
      </c>
      <c r="AU33">
        <f t="shared" si="5"/>
        <v>20118</v>
      </c>
      <c r="AV33">
        <f t="shared" si="6"/>
        <v>147925</v>
      </c>
      <c r="AW33">
        <f t="shared" si="7"/>
        <v>8919</v>
      </c>
      <c r="AZ33">
        <v>2021</v>
      </c>
    </row>
    <row r="34" spans="1:52">
      <c r="A34" t="s">
        <v>526</v>
      </c>
      <c r="B34">
        <v>2021</v>
      </c>
      <c r="C34" s="49" t="str">
        <f t="shared" si="0"/>
        <v>Wohnungsunternehmen als Bauherren von Wohngebäuden2021</v>
      </c>
      <c r="D34">
        <v>21590</v>
      </c>
      <c r="E34" t="s">
        <v>66</v>
      </c>
      <c r="F34" t="s">
        <v>66</v>
      </c>
      <c r="G34" t="s">
        <v>66</v>
      </c>
      <c r="H34">
        <v>1774</v>
      </c>
      <c r="I34">
        <v>111270</v>
      </c>
      <c r="J34">
        <v>9057</v>
      </c>
      <c r="K34" t="s">
        <v>66</v>
      </c>
      <c r="L34" t="s">
        <v>66</v>
      </c>
      <c r="M34">
        <v>344928</v>
      </c>
      <c r="N34">
        <v>16434364</v>
      </c>
      <c r="O34" t="s">
        <v>66</v>
      </c>
      <c r="P34">
        <v>18478</v>
      </c>
      <c r="Q34">
        <v>45162</v>
      </c>
      <c r="R34" t="s">
        <v>66</v>
      </c>
      <c r="S34">
        <v>2092</v>
      </c>
      <c r="T34">
        <v>105096</v>
      </c>
      <c r="U34">
        <v>8512</v>
      </c>
      <c r="V34" t="s">
        <v>66</v>
      </c>
      <c r="W34" t="s">
        <v>66</v>
      </c>
      <c r="X34">
        <v>327702</v>
      </c>
      <c r="Y34">
        <v>15173205</v>
      </c>
      <c r="Z34" t="s">
        <v>66</v>
      </c>
      <c r="AA34" t="s">
        <v>66</v>
      </c>
      <c r="AB34" t="s">
        <v>66</v>
      </c>
      <c r="AC34">
        <v>3112</v>
      </c>
      <c r="AD34">
        <v>-318</v>
      </c>
      <c r="AE34">
        <v>6174</v>
      </c>
      <c r="AF34">
        <v>545</v>
      </c>
      <c r="AG34" t="s">
        <v>66</v>
      </c>
      <c r="AH34" t="s">
        <v>66</v>
      </c>
      <c r="AI34">
        <v>17226</v>
      </c>
      <c r="AJ34">
        <v>1261159</v>
      </c>
      <c r="AM34">
        <v>2022</v>
      </c>
      <c r="AN34">
        <f t="shared" si="1"/>
        <v>295275</v>
      </c>
      <c r="AO34">
        <f t="shared" si="2"/>
        <v>71022</v>
      </c>
      <c r="AP34">
        <f t="shared" si="3"/>
        <v>0.24052832105664212</v>
      </c>
      <c r="AS34">
        <v>2022</v>
      </c>
      <c r="AT34">
        <f t="shared" si="4"/>
        <v>77050</v>
      </c>
      <c r="AU34">
        <f t="shared" si="5"/>
        <v>22950</v>
      </c>
      <c r="AV34">
        <f t="shared" si="6"/>
        <v>150158</v>
      </c>
      <c r="AW34">
        <f t="shared" si="7"/>
        <v>14207</v>
      </c>
      <c r="AZ34">
        <v>2022</v>
      </c>
    </row>
    <row r="35" spans="1:52">
      <c r="A35" t="s">
        <v>526</v>
      </c>
      <c r="B35">
        <v>2022</v>
      </c>
      <c r="C35" s="49" t="str">
        <f t="shared" si="0"/>
        <v>Wohnungsunternehmen als Bauherren von Wohngebäuden2022</v>
      </c>
      <c r="D35">
        <v>20565</v>
      </c>
      <c r="E35" t="s">
        <v>66</v>
      </c>
      <c r="F35" t="s">
        <v>66</v>
      </c>
      <c r="G35" t="s">
        <v>66</v>
      </c>
      <c r="H35">
        <v>1825</v>
      </c>
      <c r="I35">
        <v>110375</v>
      </c>
      <c r="J35">
        <v>8914</v>
      </c>
      <c r="K35" t="s">
        <v>66</v>
      </c>
      <c r="L35" t="s">
        <v>66</v>
      </c>
      <c r="M35">
        <v>337088</v>
      </c>
      <c r="N35">
        <v>17111867</v>
      </c>
      <c r="O35" t="s">
        <v>66</v>
      </c>
      <c r="P35">
        <v>17391</v>
      </c>
      <c r="Q35">
        <v>44861</v>
      </c>
      <c r="R35" t="s">
        <v>66</v>
      </c>
      <c r="S35">
        <v>2115</v>
      </c>
      <c r="T35">
        <v>103909</v>
      </c>
      <c r="U35">
        <v>8392</v>
      </c>
      <c r="V35" t="s">
        <v>66</v>
      </c>
      <c r="W35" t="s">
        <v>66</v>
      </c>
      <c r="X35">
        <v>320452</v>
      </c>
      <c r="Y35">
        <v>15812803</v>
      </c>
      <c r="Z35" t="s">
        <v>66</v>
      </c>
      <c r="AA35" t="s">
        <v>66</v>
      </c>
      <c r="AB35" t="s">
        <v>66</v>
      </c>
      <c r="AC35">
        <v>3174</v>
      </c>
      <c r="AD35">
        <v>-290</v>
      </c>
      <c r="AE35">
        <v>6466</v>
      </c>
      <c r="AF35">
        <v>522</v>
      </c>
      <c r="AG35" t="s">
        <v>66</v>
      </c>
      <c r="AH35" t="s">
        <v>66</v>
      </c>
      <c r="AI35">
        <v>16636</v>
      </c>
      <c r="AJ35">
        <v>1299064</v>
      </c>
    </row>
    <row r="36" spans="1:52">
      <c r="A36" t="s">
        <v>859</v>
      </c>
      <c r="B36">
        <v>2022</v>
      </c>
      <c r="C36" s="49" t="str">
        <f t="shared" si="0"/>
        <v>Wohnungsunternehmen als Bauherren v. Nichtwohngeb.2022</v>
      </c>
      <c r="D36">
        <v>1600</v>
      </c>
      <c r="E36" t="s">
        <v>66</v>
      </c>
      <c r="F36" t="s">
        <v>66</v>
      </c>
      <c r="G36" t="s">
        <v>66</v>
      </c>
      <c r="H36">
        <v>2031</v>
      </c>
      <c r="I36">
        <v>1890</v>
      </c>
      <c r="J36">
        <v>100</v>
      </c>
      <c r="K36" t="s">
        <v>66</v>
      </c>
      <c r="L36" t="s">
        <v>66</v>
      </c>
      <c r="M36">
        <v>3493</v>
      </c>
      <c r="N36">
        <v>3178756</v>
      </c>
      <c r="O36" t="s">
        <v>66</v>
      </c>
      <c r="P36">
        <v>1065</v>
      </c>
      <c r="Q36">
        <v>10302</v>
      </c>
      <c r="R36" t="s">
        <v>66</v>
      </c>
      <c r="S36">
        <v>1975</v>
      </c>
      <c r="T36">
        <v>1522</v>
      </c>
      <c r="U36">
        <v>85</v>
      </c>
      <c r="V36" t="s">
        <v>66</v>
      </c>
      <c r="W36" t="s">
        <v>66</v>
      </c>
      <c r="X36">
        <v>3117</v>
      </c>
      <c r="Y36">
        <v>2749289</v>
      </c>
      <c r="Z36" t="s">
        <v>66</v>
      </c>
      <c r="AA36" t="s">
        <v>66</v>
      </c>
      <c r="AB36" t="s">
        <v>66</v>
      </c>
      <c r="AC36">
        <v>535</v>
      </c>
      <c r="AD36">
        <v>56</v>
      </c>
      <c r="AE36">
        <v>368</v>
      </c>
      <c r="AF36">
        <v>15</v>
      </c>
      <c r="AG36" t="s">
        <v>66</v>
      </c>
      <c r="AH36" t="s">
        <v>66</v>
      </c>
      <c r="AI36">
        <v>376</v>
      </c>
      <c r="AJ36">
        <v>429467</v>
      </c>
    </row>
    <row r="37" spans="1:52">
      <c r="A37" t="s">
        <v>522</v>
      </c>
      <c r="B37">
        <v>2001</v>
      </c>
      <c r="C37" s="49" t="str">
        <f t="shared" si="0"/>
        <v>Wohnheime2001</v>
      </c>
      <c r="D37">
        <v>252</v>
      </c>
      <c r="E37" t="s">
        <v>66</v>
      </c>
      <c r="F37" t="s">
        <v>66</v>
      </c>
      <c r="G37" t="s">
        <v>66</v>
      </c>
      <c r="H37">
        <v>26</v>
      </c>
      <c r="I37">
        <v>951</v>
      </c>
      <c r="J37">
        <v>42</v>
      </c>
      <c r="K37">
        <v>3395</v>
      </c>
      <c r="L37">
        <v>128</v>
      </c>
      <c r="M37">
        <v>6689</v>
      </c>
      <c r="N37">
        <v>305556</v>
      </c>
      <c r="O37" t="s">
        <v>66</v>
      </c>
      <c r="P37">
        <v>124</v>
      </c>
      <c r="Q37">
        <v>823</v>
      </c>
      <c r="R37" t="s">
        <v>66</v>
      </c>
      <c r="S37">
        <v>40</v>
      </c>
      <c r="T37">
        <v>922</v>
      </c>
      <c r="U37">
        <v>41</v>
      </c>
      <c r="V37">
        <v>2761</v>
      </c>
      <c r="W37">
        <v>98</v>
      </c>
      <c r="X37">
        <v>5482</v>
      </c>
      <c r="Y37">
        <v>224469</v>
      </c>
      <c r="Z37" t="s">
        <v>66</v>
      </c>
      <c r="AA37" t="s">
        <v>66</v>
      </c>
      <c r="AB37" t="s">
        <v>66</v>
      </c>
      <c r="AC37">
        <v>128</v>
      </c>
      <c r="AD37">
        <v>-14</v>
      </c>
      <c r="AE37">
        <v>29</v>
      </c>
      <c r="AF37">
        <v>1</v>
      </c>
      <c r="AG37">
        <v>634</v>
      </c>
      <c r="AH37">
        <v>30</v>
      </c>
      <c r="AI37">
        <v>1207</v>
      </c>
      <c r="AJ37">
        <v>81087</v>
      </c>
    </row>
    <row r="38" spans="1:52">
      <c r="A38" t="s">
        <v>522</v>
      </c>
      <c r="B38">
        <v>2002</v>
      </c>
      <c r="C38" s="49" t="str">
        <f t="shared" si="0"/>
        <v>Wohnheime2002</v>
      </c>
      <c r="D38">
        <v>255</v>
      </c>
      <c r="E38" t="s">
        <v>66</v>
      </c>
      <c r="F38" t="s">
        <v>66</v>
      </c>
      <c r="G38" t="s">
        <v>66</v>
      </c>
      <c r="H38">
        <v>29</v>
      </c>
      <c r="I38">
        <v>1141</v>
      </c>
      <c r="J38">
        <v>46</v>
      </c>
      <c r="K38">
        <v>3295</v>
      </c>
      <c r="L38">
        <v>110</v>
      </c>
      <c r="M38">
        <v>5898</v>
      </c>
      <c r="N38">
        <v>271839</v>
      </c>
      <c r="O38" t="s">
        <v>66</v>
      </c>
      <c r="P38">
        <v>127</v>
      </c>
      <c r="Q38">
        <v>727</v>
      </c>
      <c r="R38" t="s">
        <v>66</v>
      </c>
      <c r="S38">
        <v>40</v>
      </c>
      <c r="T38">
        <v>1098</v>
      </c>
      <c r="U38">
        <v>44</v>
      </c>
      <c r="V38">
        <v>2428</v>
      </c>
      <c r="W38">
        <v>82</v>
      </c>
      <c r="X38">
        <v>4756</v>
      </c>
      <c r="Y38">
        <v>190929</v>
      </c>
      <c r="Z38" t="s">
        <v>66</v>
      </c>
      <c r="AA38" t="s">
        <v>66</v>
      </c>
      <c r="AB38" t="s">
        <v>66</v>
      </c>
      <c r="AC38">
        <v>128</v>
      </c>
      <c r="AD38">
        <v>-11</v>
      </c>
      <c r="AE38">
        <v>43</v>
      </c>
      <c r="AF38">
        <v>2</v>
      </c>
      <c r="AG38">
        <v>867</v>
      </c>
      <c r="AH38">
        <v>28</v>
      </c>
      <c r="AI38">
        <v>1142</v>
      </c>
      <c r="AJ38">
        <v>80910</v>
      </c>
    </row>
    <row r="39" spans="1:52">
      <c r="A39" t="s">
        <v>522</v>
      </c>
      <c r="B39">
        <v>2003</v>
      </c>
      <c r="C39" s="49" t="str">
        <f t="shared" si="0"/>
        <v>Wohnheime2003</v>
      </c>
      <c r="D39">
        <v>245</v>
      </c>
      <c r="E39" t="s">
        <v>66</v>
      </c>
      <c r="F39" t="s">
        <v>66</v>
      </c>
      <c r="G39" t="s">
        <v>66</v>
      </c>
      <c r="H39">
        <v>34</v>
      </c>
      <c r="I39">
        <v>575</v>
      </c>
      <c r="J39">
        <v>25</v>
      </c>
      <c r="K39">
        <v>4904</v>
      </c>
      <c r="L39">
        <v>158</v>
      </c>
      <c r="M39">
        <v>7616</v>
      </c>
      <c r="N39">
        <v>342449</v>
      </c>
      <c r="O39" t="s">
        <v>66</v>
      </c>
      <c r="P39">
        <v>124</v>
      </c>
      <c r="Q39">
        <v>919</v>
      </c>
      <c r="R39" t="s">
        <v>66</v>
      </c>
      <c r="S39">
        <v>53</v>
      </c>
      <c r="T39">
        <v>572</v>
      </c>
      <c r="U39">
        <v>24</v>
      </c>
      <c r="V39">
        <v>3654</v>
      </c>
      <c r="W39">
        <v>120</v>
      </c>
      <c r="X39">
        <v>6088</v>
      </c>
      <c r="Y39">
        <v>250903</v>
      </c>
      <c r="Z39" t="s">
        <v>66</v>
      </c>
      <c r="AA39" t="s">
        <v>66</v>
      </c>
      <c r="AB39" t="s">
        <v>66</v>
      </c>
      <c r="AC39">
        <v>121</v>
      </c>
      <c r="AD39">
        <v>-19</v>
      </c>
      <c r="AE39">
        <v>3</v>
      </c>
      <c r="AF39">
        <v>1</v>
      </c>
      <c r="AG39">
        <v>1250</v>
      </c>
      <c r="AH39">
        <v>38</v>
      </c>
      <c r="AI39">
        <v>1528</v>
      </c>
      <c r="AJ39">
        <v>91546</v>
      </c>
      <c r="AS39">
        <v>2010</v>
      </c>
      <c r="AT39">
        <v>159832</v>
      </c>
      <c r="AU39">
        <f>ROUND(AT39/4, 0)</f>
        <v>39958</v>
      </c>
    </row>
    <row r="40" spans="1:52">
      <c r="A40" t="s">
        <v>522</v>
      </c>
      <c r="B40">
        <v>2004</v>
      </c>
      <c r="C40" s="49" t="str">
        <f t="shared" si="0"/>
        <v>Wohnheime2004</v>
      </c>
      <c r="D40">
        <v>246</v>
      </c>
      <c r="E40" t="s">
        <v>66</v>
      </c>
      <c r="F40" t="s">
        <v>66</v>
      </c>
      <c r="G40" t="s">
        <v>66</v>
      </c>
      <c r="H40">
        <v>38</v>
      </c>
      <c r="I40">
        <v>1255</v>
      </c>
      <c r="J40">
        <v>62</v>
      </c>
      <c r="K40">
        <v>4871</v>
      </c>
      <c r="L40">
        <v>156</v>
      </c>
      <c r="M40">
        <v>8660</v>
      </c>
      <c r="N40">
        <v>378669</v>
      </c>
      <c r="O40" t="s">
        <v>66</v>
      </c>
      <c r="P40">
        <v>142</v>
      </c>
      <c r="Q40">
        <v>1123</v>
      </c>
      <c r="R40" t="s">
        <v>66</v>
      </c>
      <c r="S40">
        <v>55</v>
      </c>
      <c r="T40">
        <v>1205</v>
      </c>
      <c r="U40">
        <v>60</v>
      </c>
      <c r="V40">
        <v>4347</v>
      </c>
      <c r="W40">
        <v>123</v>
      </c>
      <c r="X40">
        <v>7868</v>
      </c>
      <c r="Y40">
        <v>289358</v>
      </c>
      <c r="Z40" t="s">
        <v>66</v>
      </c>
      <c r="AA40" t="s">
        <v>66</v>
      </c>
      <c r="AB40" t="s">
        <v>66</v>
      </c>
      <c r="AC40">
        <v>104</v>
      </c>
      <c r="AD40">
        <v>-17</v>
      </c>
      <c r="AE40">
        <v>50</v>
      </c>
      <c r="AF40">
        <v>3</v>
      </c>
      <c r="AG40">
        <v>524</v>
      </c>
      <c r="AH40">
        <v>32</v>
      </c>
      <c r="AI40">
        <v>792</v>
      </c>
      <c r="AJ40">
        <v>89311</v>
      </c>
      <c r="AS40">
        <v>2011</v>
      </c>
      <c r="AT40">
        <v>183110</v>
      </c>
      <c r="AU40">
        <f t="shared" ref="AU40:AU51" si="8">ROUND(AT40/4, 0)</f>
        <v>45778</v>
      </c>
    </row>
    <row r="41" spans="1:52">
      <c r="A41" t="s">
        <v>522</v>
      </c>
      <c r="B41">
        <v>2005</v>
      </c>
      <c r="C41" s="49" t="str">
        <f t="shared" si="0"/>
        <v>Wohnheime2005</v>
      </c>
      <c r="D41">
        <v>255</v>
      </c>
      <c r="E41" t="s">
        <v>66</v>
      </c>
      <c r="F41" t="s">
        <v>66</v>
      </c>
      <c r="G41" t="s">
        <v>66</v>
      </c>
      <c r="H41">
        <v>50</v>
      </c>
      <c r="I41">
        <v>954</v>
      </c>
      <c r="J41">
        <v>30</v>
      </c>
      <c r="K41">
        <v>5458</v>
      </c>
      <c r="L41">
        <v>165</v>
      </c>
      <c r="M41">
        <v>9295</v>
      </c>
      <c r="N41">
        <v>314777</v>
      </c>
      <c r="O41" t="s">
        <v>66</v>
      </c>
      <c r="P41">
        <v>149</v>
      </c>
      <c r="Q41">
        <v>971</v>
      </c>
      <c r="R41" t="s">
        <v>66</v>
      </c>
      <c r="S41">
        <v>63</v>
      </c>
      <c r="T41">
        <v>792</v>
      </c>
      <c r="U41">
        <v>27</v>
      </c>
      <c r="V41">
        <v>4675</v>
      </c>
      <c r="W41">
        <v>136</v>
      </c>
      <c r="X41">
        <v>7883</v>
      </c>
      <c r="Y41">
        <v>240035</v>
      </c>
      <c r="Z41" t="s">
        <v>66</v>
      </c>
      <c r="AA41" t="s">
        <v>66</v>
      </c>
      <c r="AB41" t="s">
        <v>66</v>
      </c>
      <c r="AC41">
        <v>106</v>
      </c>
      <c r="AD41">
        <v>-13</v>
      </c>
      <c r="AE41">
        <v>162</v>
      </c>
      <c r="AF41">
        <v>3</v>
      </c>
      <c r="AG41">
        <v>783</v>
      </c>
      <c r="AH41">
        <v>30</v>
      </c>
      <c r="AI41">
        <v>1412</v>
      </c>
      <c r="AJ41">
        <v>74742</v>
      </c>
      <c r="AS41">
        <v>2012</v>
      </c>
      <c r="AT41">
        <v>200466</v>
      </c>
      <c r="AU41">
        <f t="shared" si="8"/>
        <v>50117</v>
      </c>
    </row>
    <row r="42" spans="1:52">
      <c r="A42" t="s">
        <v>522</v>
      </c>
      <c r="B42">
        <v>2006</v>
      </c>
      <c r="C42" s="49" t="str">
        <f t="shared" si="0"/>
        <v>Wohnheime2006</v>
      </c>
      <c r="D42">
        <v>290</v>
      </c>
      <c r="E42" t="s">
        <v>66</v>
      </c>
      <c r="F42" t="s">
        <v>66</v>
      </c>
      <c r="G42" t="s">
        <v>66</v>
      </c>
      <c r="H42">
        <v>59</v>
      </c>
      <c r="I42">
        <v>942</v>
      </c>
      <c r="J42">
        <v>35</v>
      </c>
      <c r="K42">
        <v>5866</v>
      </c>
      <c r="L42">
        <v>178</v>
      </c>
      <c r="M42">
        <v>9027</v>
      </c>
      <c r="N42">
        <v>364212</v>
      </c>
      <c r="O42" t="s">
        <v>66</v>
      </c>
      <c r="P42">
        <v>166</v>
      </c>
      <c r="Q42">
        <v>1131</v>
      </c>
      <c r="R42" t="s">
        <v>66</v>
      </c>
      <c r="S42">
        <v>73</v>
      </c>
      <c r="T42">
        <v>952</v>
      </c>
      <c r="U42">
        <v>36</v>
      </c>
      <c r="V42">
        <v>5025</v>
      </c>
      <c r="W42">
        <v>151</v>
      </c>
      <c r="X42">
        <v>8223</v>
      </c>
      <c r="Y42">
        <v>292369</v>
      </c>
      <c r="Z42" t="s">
        <v>66</v>
      </c>
      <c r="AA42" t="s">
        <v>66</v>
      </c>
      <c r="AB42" t="s">
        <v>66</v>
      </c>
      <c r="AC42">
        <v>124</v>
      </c>
      <c r="AD42">
        <v>-14</v>
      </c>
      <c r="AE42">
        <v>-10</v>
      </c>
      <c r="AF42">
        <v>-1</v>
      </c>
      <c r="AG42">
        <v>841</v>
      </c>
      <c r="AH42">
        <v>27</v>
      </c>
      <c r="AI42">
        <v>804</v>
      </c>
      <c r="AJ42">
        <v>71843</v>
      </c>
      <c r="AS42">
        <v>2013</v>
      </c>
      <c r="AT42">
        <v>214817</v>
      </c>
      <c r="AU42">
        <f t="shared" si="8"/>
        <v>53704</v>
      </c>
    </row>
    <row r="43" spans="1:52">
      <c r="A43" t="s">
        <v>522</v>
      </c>
      <c r="B43">
        <v>2007</v>
      </c>
      <c r="C43" s="49" t="str">
        <f t="shared" si="0"/>
        <v>Wohnheime2007</v>
      </c>
      <c r="D43">
        <v>278</v>
      </c>
      <c r="E43" t="s">
        <v>66</v>
      </c>
      <c r="F43" t="s">
        <v>66</v>
      </c>
      <c r="G43" t="s">
        <v>66</v>
      </c>
      <c r="H43">
        <v>56</v>
      </c>
      <c r="I43">
        <v>1534</v>
      </c>
      <c r="J43">
        <v>65</v>
      </c>
      <c r="K43">
        <v>6159</v>
      </c>
      <c r="L43">
        <v>196</v>
      </c>
      <c r="M43">
        <v>11245</v>
      </c>
      <c r="N43">
        <v>388732</v>
      </c>
      <c r="O43" t="s">
        <v>66</v>
      </c>
      <c r="P43">
        <v>155</v>
      </c>
      <c r="Q43">
        <v>1314</v>
      </c>
      <c r="R43" t="s">
        <v>66</v>
      </c>
      <c r="S43">
        <v>78</v>
      </c>
      <c r="T43">
        <v>1416</v>
      </c>
      <c r="U43">
        <v>59</v>
      </c>
      <c r="V43">
        <v>5027</v>
      </c>
      <c r="W43">
        <v>163</v>
      </c>
      <c r="X43">
        <v>9582</v>
      </c>
      <c r="Y43">
        <v>320189</v>
      </c>
      <c r="Z43" t="s">
        <v>66</v>
      </c>
      <c r="AA43" t="s">
        <v>66</v>
      </c>
      <c r="AB43" t="s">
        <v>66</v>
      </c>
      <c r="AC43">
        <v>123</v>
      </c>
      <c r="AD43">
        <v>-22</v>
      </c>
      <c r="AE43">
        <v>118</v>
      </c>
      <c r="AF43">
        <v>6</v>
      </c>
      <c r="AG43">
        <v>1132</v>
      </c>
      <c r="AH43">
        <v>33</v>
      </c>
      <c r="AI43">
        <v>1663</v>
      </c>
      <c r="AJ43">
        <v>68543</v>
      </c>
      <c r="AS43">
        <v>2014</v>
      </c>
      <c r="AT43">
        <v>245325</v>
      </c>
      <c r="AU43">
        <f t="shared" si="8"/>
        <v>61331</v>
      </c>
    </row>
    <row r="44" spans="1:52">
      <c r="A44" t="s">
        <v>522</v>
      </c>
      <c r="B44">
        <v>2008</v>
      </c>
      <c r="C44" s="49" t="str">
        <f t="shared" si="0"/>
        <v>Wohnheime2008</v>
      </c>
      <c r="D44">
        <v>224</v>
      </c>
      <c r="E44" t="s">
        <v>66</v>
      </c>
      <c r="F44" t="s">
        <v>66</v>
      </c>
      <c r="G44" t="s">
        <v>66</v>
      </c>
      <c r="H44">
        <v>52</v>
      </c>
      <c r="I44">
        <v>1263</v>
      </c>
      <c r="J44">
        <v>42</v>
      </c>
      <c r="K44">
        <v>4769</v>
      </c>
      <c r="L44">
        <v>156</v>
      </c>
      <c r="M44">
        <v>8448</v>
      </c>
      <c r="N44">
        <v>338829</v>
      </c>
      <c r="O44" t="s">
        <v>66</v>
      </c>
      <c r="P44">
        <v>119</v>
      </c>
      <c r="Q44">
        <v>1080</v>
      </c>
      <c r="R44" t="s">
        <v>66</v>
      </c>
      <c r="S44">
        <v>63</v>
      </c>
      <c r="T44">
        <v>1253</v>
      </c>
      <c r="U44">
        <v>45</v>
      </c>
      <c r="V44">
        <v>3981</v>
      </c>
      <c r="W44">
        <v>129</v>
      </c>
      <c r="X44">
        <v>7588</v>
      </c>
      <c r="Y44">
        <v>263923</v>
      </c>
      <c r="Z44" t="s">
        <v>66</v>
      </c>
      <c r="AA44" t="s">
        <v>66</v>
      </c>
      <c r="AB44" t="s">
        <v>66</v>
      </c>
      <c r="AC44">
        <v>105</v>
      </c>
      <c r="AD44">
        <v>-11</v>
      </c>
      <c r="AE44">
        <v>10</v>
      </c>
      <c r="AF44">
        <v>-3</v>
      </c>
      <c r="AG44">
        <v>788</v>
      </c>
      <c r="AH44">
        <v>27</v>
      </c>
      <c r="AI44">
        <v>860</v>
      </c>
      <c r="AJ44">
        <v>74906</v>
      </c>
      <c r="AS44">
        <v>2015</v>
      </c>
      <c r="AT44">
        <v>247722</v>
      </c>
      <c r="AU44">
        <f t="shared" si="8"/>
        <v>61931</v>
      </c>
    </row>
    <row r="45" spans="1:52">
      <c r="A45" t="s">
        <v>522</v>
      </c>
      <c r="B45">
        <v>2009</v>
      </c>
      <c r="C45" s="49" t="str">
        <f t="shared" si="0"/>
        <v>Wohnheime2009</v>
      </c>
      <c r="D45">
        <v>255</v>
      </c>
      <c r="E45" t="s">
        <v>66</v>
      </c>
      <c r="F45" t="s">
        <v>66</v>
      </c>
      <c r="G45" t="s">
        <v>66</v>
      </c>
      <c r="H45">
        <v>49</v>
      </c>
      <c r="I45">
        <v>1126</v>
      </c>
      <c r="J45">
        <v>39</v>
      </c>
      <c r="K45">
        <v>4830</v>
      </c>
      <c r="L45">
        <v>158</v>
      </c>
      <c r="M45">
        <v>8130</v>
      </c>
      <c r="N45">
        <v>337760</v>
      </c>
      <c r="O45" t="s">
        <v>66</v>
      </c>
      <c r="P45">
        <v>151</v>
      </c>
      <c r="Q45">
        <v>1038</v>
      </c>
      <c r="R45" t="s">
        <v>66</v>
      </c>
      <c r="S45">
        <v>55</v>
      </c>
      <c r="T45">
        <v>1157</v>
      </c>
      <c r="U45">
        <v>46</v>
      </c>
      <c r="V45">
        <v>4092</v>
      </c>
      <c r="W45">
        <v>134</v>
      </c>
      <c r="X45">
        <v>7617</v>
      </c>
      <c r="Y45">
        <v>282315</v>
      </c>
      <c r="Z45" t="s">
        <v>66</v>
      </c>
      <c r="AA45" t="s">
        <v>66</v>
      </c>
      <c r="AB45" t="s">
        <v>66</v>
      </c>
      <c r="AC45">
        <v>104</v>
      </c>
      <c r="AD45">
        <v>-6</v>
      </c>
      <c r="AE45">
        <v>-31</v>
      </c>
      <c r="AF45">
        <v>-7</v>
      </c>
      <c r="AG45">
        <v>738</v>
      </c>
      <c r="AH45">
        <v>24</v>
      </c>
      <c r="AI45">
        <v>513</v>
      </c>
      <c r="AJ45">
        <v>55445</v>
      </c>
      <c r="AS45">
        <v>2016</v>
      </c>
      <c r="AT45">
        <v>277691</v>
      </c>
      <c r="AU45">
        <f t="shared" si="8"/>
        <v>69423</v>
      </c>
    </row>
    <row r="46" spans="1:52">
      <c r="A46" t="s">
        <v>522</v>
      </c>
      <c r="B46">
        <v>2010</v>
      </c>
      <c r="C46" s="49" t="str">
        <f t="shared" si="0"/>
        <v>Wohnheime2010</v>
      </c>
      <c r="D46">
        <v>234</v>
      </c>
      <c r="E46" t="s">
        <v>66</v>
      </c>
      <c r="F46" t="s">
        <v>66</v>
      </c>
      <c r="G46" t="s">
        <v>66</v>
      </c>
      <c r="H46">
        <v>32</v>
      </c>
      <c r="I46">
        <v>1665</v>
      </c>
      <c r="J46">
        <v>54</v>
      </c>
      <c r="K46">
        <v>4148</v>
      </c>
      <c r="L46">
        <v>123</v>
      </c>
      <c r="M46">
        <v>7414</v>
      </c>
      <c r="N46">
        <v>280029</v>
      </c>
      <c r="O46" t="s">
        <v>66</v>
      </c>
      <c r="P46">
        <v>138</v>
      </c>
      <c r="Q46">
        <v>837</v>
      </c>
      <c r="R46" t="s">
        <v>66</v>
      </c>
      <c r="S46">
        <v>48</v>
      </c>
      <c r="T46">
        <v>1715</v>
      </c>
      <c r="U46">
        <v>56</v>
      </c>
      <c r="V46">
        <v>3215</v>
      </c>
      <c r="W46">
        <v>91</v>
      </c>
      <c r="X46">
        <v>6396</v>
      </c>
      <c r="Y46">
        <v>222994</v>
      </c>
      <c r="Z46" t="s">
        <v>66</v>
      </c>
      <c r="AA46" t="s">
        <v>66</v>
      </c>
      <c r="AB46" t="s">
        <v>66</v>
      </c>
      <c r="AC46">
        <v>96</v>
      </c>
      <c r="AD46">
        <v>-16</v>
      </c>
      <c r="AE46">
        <v>-50</v>
      </c>
      <c r="AF46">
        <v>-1</v>
      </c>
      <c r="AG46">
        <v>933</v>
      </c>
      <c r="AH46">
        <v>33</v>
      </c>
      <c r="AI46">
        <v>1018</v>
      </c>
      <c r="AJ46">
        <v>57035</v>
      </c>
      <c r="AS46">
        <v>2017</v>
      </c>
      <c r="AT46">
        <v>284816</v>
      </c>
      <c r="AU46">
        <f t="shared" si="8"/>
        <v>71204</v>
      </c>
    </row>
    <row r="47" spans="1:52">
      <c r="A47" t="s">
        <v>522</v>
      </c>
      <c r="B47">
        <v>2011</v>
      </c>
      <c r="C47" s="49" t="str">
        <f t="shared" si="0"/>
        <v>Wohnheime2011</v>
      </c>
      <c r="D47">
        <v>262</v>
      </c>
      <c r="E47" t="s">
        <v>66</v>
      </c>
      <c r="F47" t="s">
        <v>66</v>
      </c>
      <c r="G47" t="s">
        <v>66</v>
      </c>
      <c r="H47">
        <v>42</v>
      </c>
      <c r="I47">
        <v>3110</v>
      </c>
      <c r="J47">
        <v>97</v>
      </c>
      <c r="K47">
        <v>3437</v>
      </c>
      <c r="L47">
        <v>103</v>
      </c>
      <c r="M47">
        <v>8343</v>
      </c>
      <c r="N47">
        <v>359442</v>
      </c>
      <c r="O47" t="s">
        <v>66</v>
      </c>
      <c r="P47">
        <v>161</v>
      </c>
      <c r="Q47">
        <v>1055</v>
      </c>
      <c r="R47" t="s">
        <v>66</v>
      </c>
      <c r="S47">
        <v>61</v>
      </c>
      <c r="T47">
        <v>2954</v>
      </c>
      <c r="U47">
        <v>90</v>
      </c>
      <c r="V47">
        <v>2737</v>
      </c>
      <c r="W47">
        <v>83</v>
      </c>
      <c r="X47">
        <v>7430</v>
      </c>
      <c r="Y47">
        <v>299159</v>
      </c>
      <c r="Z47" t="s">
        <v>66</v>
      </c>
      <c r="AA47" t="s">
        <v>66</v>
      </c>
      <c r="AB47" t="s">
        <v>66</v>
      </c>
      <c r="AC47">
        <v>101</v>
      </c>
      <c r="AD47">
        <v>-19</v>
      </c>
      <c r="AE47">
        <v>156</v>
      </c>
      <c r="AF47">
        <v>7</v>
      </c>
      <c r="AG47">
        <v>700</v>
      </c>
      <c r="AH47">
        <v>20</v>
      </c>
      <c r="AI47">
        <v>913</v>
      </c>
      <c r="AJ47">
        <v>60283</v>
      </c>
      <c r="AS47">
        <v>2018</v>
      </c>
      <c r="AT47">
        <v>287352</v>
      </c>
      <c r="AU47">
        <f t="shared" si="8"/>
        <v>71838</v>
      </c>
    </row>
    <row r="48" spans="1:52">
      <c r="A48" t="s">
        <v>522</v>
      </c>
      <c r="B48">
        <v>2012</v>
      </c>
      <c r="C48" s="49" t="str">
        <f t="shared" si="0"/>
        <v>Wohnheime2012</v>
      </c>
      <c r="D48">
        <v>261</v>
      </c>
      <c r="E48" t="s">
        <v>66</v>
      </c>
      <c r="F48" t="s">
        <v>66</v>
      </c>
      <c r="G48" t="s">
        <v>66</v>
      </c>
      <c r="H48">
        <v>12</v>
      </c>
      <c r="I48">
        <v>6432</v>
      </c>
      <c r="J48">
        <v>210</v>
      </c>
      <c r="K48" t="s">
        <v>66</v>
      </c>
      <c r="L48" t="s">
        <v>66</v>
      </c>
      <c r="M48">
        <v>8650</v>
      </c>
      <c r="N48">
        <v>379898</v>
      </c>
      <c r="O48" t="s">
        <v>66</v>
      </c>
      <c r="P48">
        <v>142</v>
      </c>
      <c r="Q48">
        <v>972</v>
      </c>
      <c r="R48" t="s">
        <v>66</v>
      </c>
      <c r="S48">
        <v>45</v>
      </c>
      <c r="T48">
        <v>5282</v>
      </c>
      <c r="U48">
        <v>176</v>
      </c>
      <c r="V48" t="s">
        <v>66</v>
      </c>
      <c r="W48" t="s">
        <v>66</v>
      </c>
      <c r="X48">
        <v>7424</v>
      </c>
      <c r="Y48">
        <v>285823</v>
      </c>
      <c r="Z48" t="s">
        <v>66</v>
      </c>
      <c r="AA48" t="s">
        <v>66</v>
      </c>
      <c r="AB48" t="s">
        <v>66</v>
      </c>
      <c r="AC48">
        <v>119</v>
      </c>
      <c r="AD48">
        <v>-33</v>
      </c>
      <c r="AE48">
        <v>1150</v>
      </c>
      <c r="AF48">
        <v>35</v>
      </c>
      <c r="AG48" t="s">
        <v>66</v>
      </c>
      <c r="AH48" t="s">
        <v>66</v>
      </c>
      <c r="AI48">
        <v>1226</v>
      </c>
      <c r="AJ48">
        <v>94075</v>
      </c>
      <c r="AS48">
        <v>2019</v>
      </c>
      <c r="AT48">
        <v>293002</v>
      </c>
      <c r="AU48">
        <f t="shared" si="8"/>
        <v>73251</v>
      </c>
    </row>
    <row r="49" spans="1:47">
      <c r="A49" t="s">
        <v>522</v>
      </c>
      <c r="B49">
        <v>2013</v>
      </c>
      <c r="C49" s="49" t="str">
        <f t="shared" si="0"/>
        <v>Wohnheime2013</v>
      </c>
      <c r="D49">
        <v>270</v>
      </c>
      <c r="E49" t="s">
        <v>66</v>
      </c>
      <c r="F49" t="s">
        <v>66</v>
      </c>
      <c r="G49" t="s">
        <v>66</v>
      </c>
      <c r="H49">
        <v>35</v>
      </c>
      <c r="I49">
        <v>8378</v>
      </c>
      <c r="J49">
        <v>272</v>
      </c>
      <c r="K49" t="s">
        <v>66</v>
      </c>
      <c r="L49" t="s">
        <v>66</v>
      </c>
      <c r="M49">
        <v>10740</v>
      </c>
      <c r="N49">
        <v>464239</v>
      </c>
      <c r="O49" t="s">
        <v>66</v>
      </c>
      <c r="P49">
        <v>150</v>
      </c>
      <c r="Q49">
        <v>1298</v>
      </c>
      <c r="R49" t="s">
        <v>66</v>
      </c>
      <c r="S49">
        <v>62</v>
      </c>
      <c r="T49">
        <v>7241</v>
      </c>
      <c r="U49">
        <v>232</v>
      </c>
      <c r="V49" t="s">
        <v>66</v>
      </c>
      <c r="W49" t="s">
        <v>66</v>
      </c>
      <c r="X49">
        <v>9384</v>
      </c>
      <c r="Y49">
        <v>406585</v>
      </c>
      <c r="Z49" t="s">
        <v>66</v>
      </c>
      <c r="AA49" t="s">
        <v>66</v>
      </c>
      <c r="AB49" t="s">
        <v>66</v>
      </c>
      <c r="AC49">
        <v>120</v>
      </c>
      <c r="AD49">
        <v>-27</v>
      </c>
      <c r="AE49">
        <v>1137</v>
      </c>
      <c r="AF49">
        <v>39</v>
      </c>
      <c r="AG49" t="s">
        <v>66</v>
      </c>
      <c r="AH49" t="s">
        <v>66</v>
      </c>
      <c r="AI49">
        <v>1356</v>
      </c>
      <c r="AJ49">
        <v>57654</v>
      </c>
      <c r="AS49">
        <v>2020</v>
      </c>
      <c r="AT49">
        <v>306376</v>
      </c>
      <c r="AU49">
        <f t="shared" si="8"/>
        <v>76594</v>
      </c>
    </row>
    <row r="50" spans="1:47">
      <c r="A50" t="s">
        <v>522</v>
      </c>
      <c r="B50">
        <v>2014</v>
      </c>
      <c r="C50" s="49" t="str">
        <f t="shared" si="0"/>
        <v>Wohnheime2014</v>
      </c>
      <c r="D50">
        <v>351</v>
      </c>
      <c r="E50" t="s">
        <v>66</v>
      </c>
      <c r="F50" t="s">
        <v>66</v>
      </c>
      <c r="G50" t="s">
        <v>66</v>
      </c>
      <c r="H50">
        <v>17</v>
      </c>
      <c r="I50">
        <v>10816</v>
      </c>
      <c r="J50">
        <v>338</v>
      </c>
      <c r="K50" t="s">
        <v>66</v>
      </c>
      <c r="L50" t="s">
        <v>66</v>
      </c>
      <c r="M50">
        <v>13984</v>
      </c>
      <c r="N50">
        <v>537800</v>
      </c>
      <c r="O50" t="s">
        <v>66</v>
      </c>
      <c r="P50">
        <v>193</v>
      </c>
      <c r="Q50">
        <v>1476</v>
      </c>
      <c r="R50" t="s">
        <v>66</v>
      </c>
      <c r="S50">
        <v>75</v>
      </c>
      <c r="T50">
        <v>8253</v>
      </c>
      <c r="U50">
        <v>269</v>
      </c>
      <c r="V50" t="s">
        <v>66</v>
      </c>
      <c r="W50" t="s">
        <v>66</v>
      </c>
      <c r="X50">
        <v>10957</v>
      </c>
      <c r="Y50">
        <v>437099</v>
      </c>
      <c r="Z50" t="s">
        <v>66</v>
      </c>
      <c r="AA50" t="s">
        <v>66</v>
      </c>
      <c r="AB50" t="s">
        <v>66</v>
      </c>
      <c r="AC50">
        <v>158</v>
      </c>
      <c r="AD50">
        <v>-58</v>
      </c>
      <c r="AE50">
        <v>2563</v>
      </c>
      <c r="AF50">
        <v>70</v>
      </c>
      <c r="AG50" t="s">
        <v>66</v>
      </c>
      <c r="AH50" t="s">
        <v>66</v>
      </c>
      <c r="AI50">
        <v>3027</v>
      </c>
      <c r="AJ50">
        <v>100701</v>
      </c>
      <c r="AS50">
        <v>2021</v>
      </c>
      <c r="AT50">
        <v>293393</v>
      </c>
      <c r="AU50">
        <f t="shared" si="8"/>
        <v>73348</v>
      </c>
    </row>
    <row r="51" spans="1:47">
      <c r="A51" t="s">
        <v>522</v>
      </c>
      <c r="B51">
        <v>2015</v>
      </c>
      <c r="C51" s="49" t="str">
        <f t="shared" si="0"/>
        <v>Wohnheime2015</v>
      </c>
      <c r="D51">
        <v>443</v>
      </c>
      <c r="E51" t="s">
        <v>66</v>
      </c>
      <c r="F51" t="s">
        <v>66</v>
      </c>
      <c r="G51" t="s">
        <v>66</v>
      </c>
      <c r="H51">
        <v>7</v>
      </c>
      <c r="I51">
        <v>11377</v>
      </c>
      <c r="J51">
        <v>360</v>
      </c>
      <c r="K51" t="s">
        <v>66</v>
      </c>
      <c r="L51" t="s">
        <v>66</v>
      </c>
      <c r="M51">
        <v>15487</v>
      </c>
      <c r="N51">
        <v>580125</v>
      </c>
      <c r="O51" t="s">
        <v>66</v>
      </c>
      <c r="P51">
        <v>220</v>
      </c>
      <c r="Q51">
        <v>1503</v>
      </c>
      <c r="R51" t="s">
        <v>66</v>
      </c>
      <c r="S51">
        <v>79</v>
      </c>
      <c r="T51">
        <v>8919</v>
      </c>
      <c r="U51">
        <v>273</v>
      </c>
      <c r="V51" t="s">
        <v>66</v>
      </c>
      <c r="W51" t="s">
        <v>66</v>
      </c>
      <c r="X51">
        <v>12009</v>
      </c>
      <c r="Y51">
        <v>492187</v>
      </c>
      <c r="Z51" t="s">
        <v>66</v>
      </c>
      <c r="AA51" t="s">
        <v>66</v>
      </c>
      <c r="AB51" t="s">
        <v>66</v>
      </c>
      <c r="AC51">
        <v>223</v>
      </c>
      <c r="AD51">
        <v>-72</v>
      </c>
      <c r="AE51">
        <v>2458</v>
      </c>
      <c r="AF51">
        <v>87</v>
      </c>
      <c r="AG51" t="s">
        <v>66</v>
      </c>
      <c r="AH51" t="s">
        <v>66</v>
      </c>
      <c r="AI51">
        <v>3478</v>
      </c>
      <c r="AJ51">
        <v>87938</v>
      </c>
      <c r="AS51">
        <v>2022</v>
      </c>
      <c r="AT51">
        <v>295275</v>
      </c>
      <c r="AU51">
        <f t="shared" si="8"/>
        <v>73819</v>
      </c>
    </row>
    <row r="52" spans="1:47">
      <c r="A52" t="s">
        <v>522</v>
      </c>
      <c r="B52">
        <v>2016</v>
      </c>
      <c r="C52" s="49" t="str">
        <f t="shared" si="0"/>
        <v>Wohnheime2016</v>
      </c>
      <c r="D52">
        <v>1122</v>
      </c>
      <c r="E52" t="s">
        <v>66</v>
      </c>
      <c r="F52" t="s">
        <v>66</v>
      </c>
      <c r="G52" t="s">
        <v>66</v>
      </c>
      <c r="H52">
        <v>-247</v>
      </c>
      <c r="I52">
        <v>24142</v>
      </c>
      <c r="J52">
        <v>869</v>
      </c>
      <c r="K52" t="s">
        <v>66</v>
      </c>
      <c r="L52" t="s">
        <v>66</v>
      </c>
      <c r="M52">
        <v>35305</v>
      </c>
      <c r="N52">
        <v>1006131</v>
      </c>
      <c r="O52" t="s">
        <v>66</v>
      </c>
      <c r="P52">
        <v>531</v>
      </c>
      <c r="Q52">
        <v>2400</v>
      </c>
      <c r="R52" t="s">
        <v>66</v>
      </c>
      <c r="S52">
        <v>111</v>
      </c>
      <c r="T52">
        <v>14207</v>
      </c>
      <c r="U52">
        <v>473</v>
      </c>
      <c r="V52" t="s">
        <v>66</v>
      </c>
      <c r="W52" t="s">
        <v>66</v>
      </c>
      <c r="X52">
        <v>20575</v>
      </c>
      <c r="Y52">
        <v>750495</v>
      </c>
      <c r="Z52" t="s">
        <v>66</v>
      </c>
      <c r="AA52" t="s">
        <v>66</v>
      </c>
      <c r="AB52" t="s">
        <v>66</v>
      </c>
      <c r="AC52">
        <v>591</v>
      </c>
      <c r="AD52">
        <v>-358</v>
      </c>
      <c r="AE52">
        <v>9935</v>
      </c>
      <c r="AF52">
        <v>396</v>
      </c>
      <c r="AG52" t="s">
        <v>66</v>
      </c>
      <c r="AH52" t="s">
        <v>66</v>
      </c>
      <c r="AI52">
        <v>14730</v>
      </c>
      <c r="AJ52">
        <v>255636</v>
      </c>
    </row>
    <row r="53" spans="1:47">
      <c r="A53" t="s">
        <v>522</v>
      </c>
      <c r="B53">
        <v>2017</v>
      </c>
      <c r="C53" s="49" t="str">
        <f t="shared" si="0"/>
        <v>Wohnheime2017</v>
      </c>
      <c r="D53">
        <v>917</v>
      </c>
      <c r="E53" t="s">
        <v>66</v>
      </c>
      <c r="F53" t="s">
        <v>66</v>
      </c>
      <c r="G53" t="s">
        <v>66</v>
      </c>
      <c r="H53">
        <v>-88</v>
      </c>
      <c r="I53">
        <v>21690</v>
      </c>
      <c r="J53">
        <v>799</v>
      </c>
      <c r="K53" t="s">
        <v>66</v>
      </c>
      <c r="L53" t="s">
        <v>66</v>
      </c>
      <c r="M53">
        <v>32867</v>
      </c>
      <c r="N53">
        <v>1217568</v>
      </c>
      <c r="O53" t="s">
        <v>66</v>
      </c>
      <c r="P53">
        <v>509</v>
      </c>
      <c r="Q53">
        <v>2985</v>
      </c>
      <c r="R53" t="s">
        <v>66</v>
      </c>
      <c r="S53">
        <v>131</v>
      </c>
      <c r="T53">
        <v>16515</v>
      </c>
      <c r="U53">
        <v>564</v>
      </c>
      <c r="V53" t="s">
        <v>66</v>
      </c>
      <c r="W53" t="s">
        <v>66</v>
      </c>
      <c r="X53">
        <v>24068</v>
      </c>
      <c r="Y53">
        <v>1039190</v>
      </c>
      <c r="Z53" t="s">
        <v>66</v>
      </c>
      <c r="AA53" t="s">
        <v>66</v>
      </c>
      <c r="AB53" t="s">
        <v>66</v>
      </c>
      <c r="AC53">
        <v>408</v>
      </c>
      <c r="AD53">
        <v>-219</v>
      </c>
      <c r="AE53">
        <v>5175</v>
      </c>
      <c r="AF53">
        <v>236</v>
      </c>
      <c r="AG53" t="s">
        <v>66</v>
      </c>
      <c r="AH53" t="s">
        <v>66</v>
      </c>
      <c r="AI53">
        <v>8799</v>
      </c>
      <c r="AJ53">
        <v>178378</v>
      </c>
    </row>
    <row r="54" spans="1:47">
      <c r="A54" t="s">
        <v>522</v>
      </c>
      <c r="B54">
        <v>2018</v>
      </c>
      <c r="C54" s="49" t="str">
        <f t="shared" si="0"/>
        <v>Wohnheime2018</v>
      </c>
      <c r="D54">
        <v>594</v>
      </c>
      <c r="E54" t="s">
        <v>66</v>
      </c>
      <c r="F54" t="s">
        <v>66</v>
      </c>
      <c r="G54" t="s">
        <v>66</v>
      </c>
      <c r="H54">
        <v>17</v>
      </c>
      <c r="I54">
        <v>16020</v>
      </c>
      <c r="J54">
        <v>507</v>
      </c>
      <c r="K54" t="s">
        <v>66</v>
      </c>
      <c r="L54" t="s">
        <v>66</v>
      </c>
      <c r="M54">
        <v>21912</v>
      </c>
      <c r="N54">
        <v>928085</v>
      </c>
      <c r="O54" t="s">
        <v>66</v>
      </c>
      <c r="P54">
        <v>334</v>
      </c>
      <c r="Q54">
        <v>2234</v>
      </c>
      <c r="R54" t="s">
        <v>66</v>
      </c>
      <c r="S54">
        <v>119</v>
      </c>
      <c r="T54">
        <v>13021</v>
      </c>
      <c r="U54">
        <v>404</v>
      </c>
      <c r="V54" t="s">
        <v>66</v>
      </c>
      <c r="W54" t="s">
        <v>66</v>
      </c>
      <c r="X54">
        <v>17883</v>
      </c>
      <c r="Y54">
        <v>795754</v>
      </c>
      <c r="Z54" t="s">
        <v>66</v>
      </c>
      <c r="AA54" t="s">
        <v>66</v>
      </c>
      <c r="AB54" t="s">
        <v>66</v>
      </c>
      <c r="AC54">
        <v>260</v>
      </c>
      <c r="AD54">
        <v>-102</v>
      </c>
      <c r="AE54">
        <v>2999</v>
      </c>
      <c r="AF54">
        <v>104</v>
      </c>
      <c r="AG54" t="s">
        <v>66</v>
      </c>
      <c r="AH54" t="s">
        <v>66</v>
      </c>
      <c r="AI54">
        <v>4029</v>
      </c>
      <c r="AJ54">
        <v>132331</v>
      </c>
    </row>
    <row r="55" spans="1:47">
      <c r="A55" t="s">
        <v>522</v>
      </c>
      <c r="B55">
        <v>2019</v>
      </c>
      <c r="C55" s="49" t="str">
        <f t="shared" si="0"/>
        <v>Wohnheime2019</v>
      </c>
      <c r="D55">
        <v>421</v>
      </c>
      <c r="E55" t="s">
        <v>66</v>
      </c>
      <c r="F55" t="s">
        <v>66</v>
      </c>
      <c r="G55" t="s">
        <v>66</v>
      </c>
      <c r="H55">
        <v>42</v>
      </c>
      <c r="I55">
        <v>11606</v>
      </c>
      <c r="J55">
        <v>413</v>
      </c>
      <c r="K55" t="s">
        <v>66</v>
      </c>
      <c r="L55" t="s">
        <v>66</v>
      </c>
      <c r="M55">
        <v>16528</v>
      </c>
      <c r="N55">
        <v>779675</v>
      </c>
      <c r="O55" t="s">
        <v>66</v>
      </c>
      <c r="P55">
        <v>212</v>
      </c>
      <c r="Q55">
        <v>1899</v>
      </c>
      <c r="R55" t="s">
        <v>66</v>
      </c>
      <c r="S55">
        <v>111</v>
      </c>
      <c r="T55">
        <v>9762</v>
      </c>
      <c r="U55">
        <v>327</v>
      </c>
      <c r="V55" t="s">
        <v>66</v>
      </c>
      <c r="W55" t="s">
        <v>66</v>
      </c>
      <c r="X55">
        <v>13281</v>
      </c>
      <c r="Y55">
        <v>660575</v>
      </c>
      <c r="Z55" t="s">
        <v>66</v>
      </c>
      <c r="AA55" t="s">
        <v>66</v>
      </c>
      <c r="AB55" t="s">
        <v>66</v>
      </c>
      <c r="AC55">
        <v>209</v>
      </c>
      <c r="AD55">
        <v>-68</v>
      </c>
      <c r="AE55">
        <v>1844</v>
      </c>
      <c r="AF55">
        <v>86</v>
      </c>
      <c r="AG55" t="s">
        <v>66</v>
      </c>
      <c r="AH55" t="s">
        <v>66</v>
      </c>
      <c r="AI55">
        <v>3247</v>
      </c>
      <c r="AJ55">
        <v>119100</v>
      </c>
    </row>
    <row r="56" spans="1:47">
      <c r="A56" t="s">
        <v>522</v>
      </c>
      <c r="B56">
        <v>2020</v>
      </c>
      <c r="C56" s="49" t="str">
        <f t="shared" si="0"/>
        <v>Wohnheime2020</v>
      </c>
      <c r="D56">
        <v>357</v>
      </c>
      <c r="E56" t="s">
        <v>66</v>
      </c>
      <c r="F56" t="s">
        <v>66</v>
      </c>
      <c r="G56" t="s">
        <v>66</v>
      </c>
      <c r="H56">
        <v>35</v>
      </c>
      <c r="I56">
        <v>9533</v>
      </c>
      <c r="J56">
        <v>334</v>
      </c>
      <c r="K56" t="s">
        <v>66</v>
      </c>
      <c r="L56" t="s">
        <v>66</v>
      </c>
      <c r="M56">
        <v>13266</v>
      </c>
      <c r="N56">
        <v>741369</v>
      </c>
      <c r="O56" t="s">
        <v>66</v>
      </c>
      <c r="P56">
        <v>188</v>
      </c>
      <c r="Q56">
        <v>1623</v>
      </c>
      <c r="R56" t="s">
        <v>66</v>
      </c>
      <c r="S56">
        <v>82</v>
      </c>
      <c r="T56">
        <v>7650</v>
      </c>
      <c r="U56">
        <v>274</v>
      </c>
      <c r="V56" t="s">
        <v>66</v>
      </c>
      <c r="W56" t="s">
        <v>66</v>
      </c>
      <c r="X56">
        <v>10938</v>
      </c>
      <c r="Y56">
        <v>602310</v>
      </c>
      <c r="Z56" t="s">
        <v>66</v>
      </c>
      <c r="AA56" t="s">
        <v>66</v>
      </c>
      <c r="AB56" t="s">
        <v>66</v>
      </c>
      <c r="AC56">
        <v>169</v>
      </c>
      <c r="AD56">
        <v>-48</v>
      </c>
      <c r="AE56">
        <v>1883</v>
      </c>
      <c r="AF56">
        <v>60</v>
      </c>
      <c r="AG56" t="s">
        <v>66</v>
      </c>
      <c r="AH56" t="s">
        <v>66</v>
      </c>
      <c r="AI56">
        <v>2328</v>
      </c>
      <c r="AJ56">
        <v>139059</v>
      </c>
    </row>
    <row r="57" spans="1:47">
      <c r="A57" t="s">
        <v>522</v>
      </c>
      <c r="B57">
        <v>2021</v>
      </c>
      <c r="C57" s="49" t="str">
        <f t="shared" si="0"/>
        <v>Wohnheime2021</v>
      </c>
      <c r="D57">
        <v>344</v>
      </c>
      <c r="E57" t="s">
        <v>66</v>
      </c>
      <c r="F57" t="s">
        <v>66</v>
      </c>
      <c r="G57" t="s">
        <v>66</v>
      </c>
      <c r="H57">
        <v>30</v>
      </c>
      <c r="I57">
        <v>11852</v>
      </c>
      <c r="J57">
        <v>371</v>
      </c>
      <c r="K57" t="s">
        <v>66</v>
      </c>
      <c r="L57" t="s">
        <v>66</v>
      </c>
      <c r="M57">
        <v>16533</v>
      </c>
      <c r="N57">
        <v>831578</v>
      </c>
      <c r="O57" t="s">
        <v>66</v>
      </c>
      <c r="P57">
        <v>203</v>
      </c>
      <c r="Q57">
        <v>1722</v>
      </c>
      <c r="R57" t="s">
        <v>66</v>
      </c>
      <c r="S57">
        <v>80</v>
      </c>
      <c r="T57">
        <v>10099</v>
      </c>
      <c r="U57">
        <v>311</v>
      </c>
      <c r="V57" t="s">
        <v>66</v>
      </c>
      <c r="W57" t="s">
        <v>66</v>
      </c>
      <c r="X57">
        <v>14235</v>
      </c>
      <c r="Y57">
        <v>691233</v>
      </c>
      <c r="Z57" t="s">
        <v>66</v>
      </c>
      <c r="AA57" t="s">
        <v>66</v>
      </c>
      <c r="AB57" t="s">
        <v>66</v>
      </c>
      <c r="AC57">
        <v>141</v>
      </c>
      <c r="AD57">
        <v>-50</v>
      </c>
      <c r="AE57">
        <v>1753</v>
      </c>
      <c r="AF57">
        <v>60</v>
      </c>
      <c r="AG57" t="s">
        <v>66</v>
      </c>
      <c r="AH57" t="s">
        <v>66</v>
      </c>
      <c r="AI57">
        <v>2298</v>
      </c>
      <c r="AJ57">
        <v>140345</v>
      </c>
    </row>
    <row r="58" spans="1:47">
      <c r="A58" t="s">
        <v>522</v>
      </c>
      <c r="B58">
        <v>2022</v>
      </c>
      <c r="C58" s="49" t="str">
        <f t="shared" si="0"/>
        <v>Wohnheime2022</v>
      </c>
      <c r="D58">
        <v>302</v>
      </c>
      <c r="E58" t="s">
        <v>66</v>
      </c>
      <c r="F58" t="s">
        <v>66</v>
      </c>
      <c r="G58" t="s">
        <v>66</v>
      </c>
      <c r="H58">
        <v>47</v>
      </c>
      <c r="I58">
        <v>10066</v>
      </c>
      <c r="J58">
        <v>325</v>
      </c>
      <c r="K58" t="s">
        <v>66</v>
      </c>
      <c r="L58" t="s">
        <v>66</v>
      </c>
      <c r="M58">
        <v>13898</v>
      </c>
      <c r="N58">
        <v>767665</v>
      </c>
      <c r="O58" t="s">
        <v>66</v>
      </c>
      <c r="P58">
        <v>178</v>
      </c>
      <c r="Q58">
        <v>1618</v>
      </c>
      <c r="R58" t="s">
        <v>66</v>
      </c>
      <c r="S58">
        <v>78</v>
      </c>
      <c r="T58">
        <v>8636</v>
      </c>
      <c r="U58">
        <v>286</v>
      </c>
      <c r="V58" t="s">
        <v>66</v>
      </c>
      <c r="W58" t="s">
        <v>66</v>
      </c>
      <c r="X58">
        <v>12321</v>
      </c>
      <c r="Y58">
        <v>671458</v>
      </c>
      <c r="Z58" t="s">
        <v>66</v>
      </c>
      <c r="AA58" t="s">
        <v>66</v>
      </c>
      <c r="AB58" t="s">
        <v>66</v>
      </c>
      <c r="AC58">
        <v>124</v>
      </c>
      <c r="AD58">
        <v>-31</v>
      </c>
      <c r="AE58">
        <v>1430</v>
      </c>
      <c r="AF58">
        <v>40</v>
      </c>
      <c r="AG58" t="s">
        <v>66</v>
      </c>
      <c r="AH58" t="s">
        <v>66</v>
      </c>
      <c r="AI58">
        <v>1577</v>
      </c>
      <c r="AJ58">
        <v>96207</v>
      </c>
    </row>
    <row r="59" spans="1:47">
      <c r="A59" t="s">
        <v>523</v>
      </c>
      <c r="B59">
        <v>2001</v>
      </c>
      <c r="C59" s="49" t="str">
        <f t="shared" si="0"/>
        <v>Wohngebäude mit Eigentumswohnungen2001</v>
      </c>
      <c r="D59">
        <v>12857</v>
      </c>
      <c r="E59" t="s">
        <v>66</v>
      </c>
      <c r="F59" t="s">
        <v>66</v>
      </c>
      <c r="G59" t="s">
        <v>66</v>
      </c>
      <c r="H59">
        <v>905</v>
      </c>
      <c r="I59">
        <v>65959</v>
      </c>
      <c r="J59">
        <v>5410</v>
      </c>
      <c r="K59">
        <v>-134</v>
      </c>
      <c r="L59">
        <v>-3</v>
      </c>
      <c r="M59">
        <v>248934</v>
      </c>
      <c r="N59">
        <v>6714538</v>
      </c>
      <c r="O59" t="s">
        <v>66</v>
      </c>
      <c r="P59">
        <v>8443</v>
      </c>
      <c r="Q59">
        <v>25520</v>
      </c>
      <c r="R59" t="s">
        <v>66</v>
      </c>
      <c r="S59">
        <v>1107</v>
      </c>
      <c r="T59">
        <v>59655</v>
      </c>
      <c r="U59">
        <v>4798</v>
      </c>
      <c r="V59">
        <v>49</v>
      </c>
      <c r="W59">
        <v>2</v>
      </c>
      <c r="X59">
        <v>225299</v>
      </c>
      <c r="Y59">
        <v>5799472</v>
      </c>
      <c r="Z59" t="s">
        <v>66</v>
      </c>
      <c r="AA59" t="s">
        <v>66</v>
      </c>
      <c r="AB59" t="s">
        <v>66</v>
      </c>
      <c r="AC59">
        <v>4414</v>
      </c>
      <c r="AD59">
        <v>-201</v>
      </c>
      <c r="AE59">
        <v>6304</v>
      </c>
      <c r="AF59">
        <v>612</v>
      </c>
      <c r="AG59">
        <v>-183</v>
      </c>
      <c r="AH59">
        <v>-4</v>
      </c>
      <c r="AI59">
        <v>23635</v>
      </c>
      <c r="AJ59">
        <v>915066</v>
      </c>
    </row>
    <row r="60" spans="1:47">
      <c r="A60" t="s">
        <v>523</v>
      </c>
      <c r="B60">
        <v>2002</v>
      </c>
      <c r="C60" s="49" t="str">
        <f t="shared" si="0"/>
        <v>Wohngebäude mit Eigentumswohnungen2002</v>
      </c>
      <c r="D60">
        <v>11240</v>
      </c>
      <c r="E60" t="s">
        <v>66</v>
      </c>
      <c r="F60" t="s">
        <v>66</v>
      </c>
      <c r="G60" t="s">
        <v>66</v>
      </c>
      <c r="H60">
        <v>789</v>
      </c>
      <c r="I60">
        <v>52554</v>
      </c>
      <c r="J60">
        <v>4441</v>
      </c>
      <c r="K60">
        <v>-100</v>
      </c>
      <c r="L60">
        <v>-2</v>
      </c>
      <c r="M60">
        <v>202315</v>
      </c>
      <c r="N60">
        <v>5487566</v>
      </c>
      <c r="O60" t="s">
        <v>66</v>
      </c>
      <c r="P60">
        <v>7368</v>
      </c>
      <c r="Q60">
        <v>21085</v>
      </c>
      <c r="R60" t="s">
        <v>66</v>
      </c>
      <c r="S60">
        <v>941</v>
      </c>
      <c r="T60">
        <v>48138</v>
      </c>
      <c r="U60">
        <v>3966</v>
      </c>
      <c r="V60">
        <v>11</v>
      </c>
      <c r="W60">
        <v>0</v>
      </c>
      <c r="X60">
        <v>184327</v>
      </c>
      <c r="Y60">
        <v>4747595</v>
      </c>
      <c r="Z60" t="s">
        <v>66</v>
      </c>
      <c r="AA60" t="s">
        <v>66</v>
      </c>
      <c r="AB60" t="s">
        <v>66</v>
      </c>
      <c r="AC60">
        <v>3872</v>
      </c>
      <c r="AD60">
        <v>-152</v>
      </c>
      <c r="AE60">
        <v>4416</v>
      </c>
      <c r="AF60">
        <v>474</v>
      </c>
      <c r="AG60">
        <v>-111</v>
      </c>
      <c r="AH60">
        <v>-2</v>
      </c>
      <c r="AI60">
        <v>17988</v>
      </c>
      <c r="AJ60">
        <v>739971</v>
      </c>
    </row>
    <row r="61" spans="1:47">
      <c r="A61" t="s">
        <v>523</v>
      </c>
      <c r="B61">
        <v>2003</v>
      </c>
      <c r="C61" s="49" t="str">
        <f t="shared" si="0"/>
        <v>Wohngebäude mit Eigentumswohnungen2003</v>
      </c>
      <c r="D61">
        <v>9886</v>
      </c>
      <c r="E61" t="s">
        <v>66</v>
      </c>
      <c r="F61" t="s">
        <v>66</v>
      </c>
      <c r="G61" t="s">
        <v>66</v>
      </c>
      <c r="H61">
        <v>662</v>
      </c>
      <c r="I61">
        <v>45007</v>
      </c>
      <c r="J61">
        <v>3856</v>
      </c>
      <c r="K61" t="s">
        <v>66</v>
      </c>
      <c r="L61">
        <v>1</v>
      </c>
      <c r="M61">
        <v>173505</v>
      </c>
      <c r="N61">
        <v>4780815</v>
      </c>
      <c r="O61" t="s">
        <v>66</v>
      </c>
      <c r="P61">
        <v>6418</v>
      </c>
      <c r="Q61">
        <v>17934</v>
      </c>
      <c r="R61" t="s">
        <v>66</v>
      </c>
      <c r="S61">
        <v>811</v>
      </c>
      <c r="T61">
        <v>40597</v>
      </c>
      <c r="U61">
        <v>3400</v>
      </c>
      <c r="V61">
        <v>148</v>
      </c>
      <c r="W61">
        <v>4</v>
      </c>
      <c r="X61">
        <v>156152</v>
      </c>
      <c r="Y61">
        <v>4088702</v>
      </c>
      <c r="Z61" t="s">
        <v>66</v>
      </c>
      <c r="AA61" t="s">
        <v>66</v>
      </c>
      <c r="AB61" t="s">
        <v>66</v>
      </c>
      <c r="AC61">
        <v>3468</v>
      </c>
      <c r="AD61">
        <v>-150</v>
      </c>
      <c r="AE61">
        <v>4410</v>
      </c>
      <c r="AF61">
        <v>456</v>
      </c>
      <c r="AG61">
        <v>-148</v>
      </c>
      <c r="AH61">
        <v>-4</v>
      </c>
      <c r="AI61">
        <v>17353</v>
      </c>
      <c r="AJ61">
        <v>692113</v>
      </c>
    </row>
    <row r="62" spans="1:47">
      <c r="A62" t="s">
        <v>523</v>
      </c>
      <c r="B62">
        <v>2004</v>
      </c>
      <c r="C62" s="49" t="str">
        <f t="shared" si="0"/>
        <v>Wohngebäude mit Eigentumswohnungen2004</v>
      </c>
      <c r="D62">
        <v>10067</v>
      </c>
      <c r="E62" t="s">
        <v>66</v>
      </c>
      <c r="F62" t="s">
        <v>66</v>
      </c>
      <c r="G62" t="s">
        <v>66</v>
      </c>
      <c r="H62">
        <v>644</v>
      </c>
      <c r="I62">
        <v>45518</v>
      </c>
      <c r="J62">
        <v>3941</v>
      </c>
      <c r="K62">
        <v>-294</v>
      </c>
      <c r="L62">
        <v>-9</v>
      </c>
      <c r="M62">
        <v>177361</v>
      </c>
      <c r="N62">
        <v>4843066</v>
      </c>
      <c r="O62" t="s">
        <v>66</v>
      </c>
      <c r="P62">
        <v>6836</v>
      </c>
      <c r="Q62">
        <v>18424</v>
      </c>
      <c r="R62" t="s">
        <v>66</v>
      </c>
      <c r="S62">
        <v>788</v>
      </c>
      <c r="T62">
        <v>41656</v>
      </c>
      <c r="U62">
        <v>3510</v>
      </c>
      <c r="V62">
        <v>16</v>
      </c>
      <c r="W62">
        <v>1</v>
      </c>
      <c r="X62">
        <v>161664</v>
      </c>
      <c r="Y62">
        <v>4214799</v>
      </c>
      <c r="Z62" t="s">
        <v>66</v>
      </c>
      <c r="AA62" t="s">
        <v>66</v>
      </c>
      <c r="AB62" t="s">
        <v>66</v>
      </c>
      <c r="AC62">
        <v>3231</v>
      </c>
      <c r="AD62">
        <v>-144</v>
      </c>
      <c r="AE62">
        <v>3862</v>
      </c>
      <c r="AF62">
        <v>431</v>
      </c>
      <c r="AG62">
        <v>-310</v>
      </c>
      <c r="AH62">
        <v>-10</v>
      </c>
      <c r="AI62">
        <v>15697</v>
      </c>
      <c r="AJ62">
        <v>628267</v>
      </c>
    </row>
    <row r="63" spans="1:47">
      <c r="A63" t="s">
        <v>523</v>
      </c>
      <c r="B63">
        <v>2005</v>
      </c>
      <c r="C63" s="49" t="str">
        <f t="shared" si="0"/>
        <v>Wohngebäude mit Eigentumswohnungen2005</v>
      </c>
      <c r="D63">
        <v>8673</v>
      </c>
      <c r="E63" t="s">
        <v>66</v>
      </c>
      <c r="F63" t="s">
        <v>66</v>
      </c>
      <c r="G63" t="s">
        <v>66</v>
      </c>
      <c r="H63">
        <v>576</v>
      </c>
      <c r="I63">
        <v>40368</v>
      </c>
      <c r="J63">
        <v>3529</v>
      </c>
      <c r="K63">
        <v>-148</v>
      </c>
      <c r="L63">
        <v>-3</v>
      </c>
      <c r="M63">
        <v>157978</v>
      </c>
      <c r="N63">
        <v>4291155</v>
      </c>
      <c r="O63" t="s">
        <v>66</v>
      </c>
      <c r="P63">
        <v>5556</v>
      </c>
      <c r="Q63">
        <v>16225</v>
      </c>
      <c r="R63" t="s">
        <v>66</v>
      </c>
      <c r="S63">
        <v>747</v>
      </c>
      <c r="T63">
        <v>36549</v>
      </c>
      <c r="U63">
        <v>3104</v>
      </c>
      <c r="V63">
        <v>11</v>
      </c>
      <c r="W63">
        <v>0</v>
      </c>
      <c r="X63">
        <v>142261</v>
      </c>
      <c r="Y63">
        <v>3718419</v>
      </c>
      <c r="Z63" t="s">
        <v>66</v>
      </c>
      <c r="AA63" t="s">
        <v>66</v>
      </c>
      <c r="AB63" t="s">
        <v>66</v>
      </c>
      <c r="AC63">
        <v>3117</v>
      </c>
      <c r="AD63">
        <v>-171</v>
      </c>
      <c r="AE63">
        <v>3819</v>
      </c>
      <c r="AF63">
        <v>425</v>
      </c>
      <c r="AG63">
        <v>-159</v>
      </c>
      <c r="AH63">
        <v>-3</v>
      </c>
      <c r="AI63">
        <v>15717</v>
      </c>
      <c r="AJ63">
        <v>572736</v>
      </c>
    </row>
    <row r="64" spans="1:47">
      <c r="A64" t="s">
        <v>523</v>
      </c>
      <c r="B64">
        <v>2006</v>
      </c>
      <c r="C64" s="49" t="str">
        <f t="shared" si="0"/>
        <v>Wohngebäude mit Eigentumswohnungen2006</v>
      </c>
      <c r="D64">
        <v>8903</v>
      </c>
      <c r="E64" t="s">
        <v>66</v>
      </c>
      <c r="F64" t="s">
        <v>66</v>
      </c>
      <c r="G64" t="s">
        <v>66</v>
      </c>
      <c r="H64">
        <v>550</v>
      </c>
      <c r="I64">
        <v>45976</v>
      </c>
      <c r="J64">
        <v>3903</v>
      </c>
      <c r="K64">
        <v>-254</v>
      </c>
      <c r="L64">
        <v>-5</v>
      </c>
      <c r="M64">
        <v>174164</v>
      </c>
      <c r="N64">
        <v>4817557</v>
      </c>
      <c r="O64" t="s">
        <v>66</v>
      </c>
      <c r="P64">
        <v>5772</v>
      </c>
      <c r="Q64">
        <v>17890</v>
      </c>
      <c r="R64" t="s">
        <v>66</v>
      </c>
      <c r="S64">
        <v>747</v>
      </c>
      <c r="T64">
        <v>41622</v>
      </c>
      <c r="U64">
        <v>3422</v>
      </c>
      <c r="V64">
        <v>46</v>
      </c>
      <c r="W64">
        <v>2</v>
      </c>
      <c r="X64">
        <v>156822</v>
      </c>
      <c r="Y64">
        <v>4164073</v>
      </c>
      <c r="Z64" t="s">
        <v>66</v>
      </c>
      <c r="AA64" t="s">
        <v>66</v>
      </c>
      <c r="AB64" t="s">
        <v>66</v>
      </c>
      <c r="AC64">
        <v>3131</v>
      </c>
      <c r="AD64">
        <v>-198</v>
      </c>
      <c r="AE64">
        <v>4354</v>
      </c>
      <c r="AF64">
        <v>481</v>
      </c>
      <c r="AG64">
        <v>-300</v>
      </c>
      <c r="AH64">
        <v>-7</v>
      </c>
      <c r="AI64">
        <v>17342</v>
      </c>
      <c r="AJ64">
        <v>653484</v>
      </c>
    </row>
    <row r="65" spans="1:36">
      <c r="A65" t="s">
        <v>523</v>
      </c>
      <c r="B65">
        <v>2007</v>
      </c>
      <c r="C65" s="49" t="str">
        <f t="shared" si="0"/>
        <v>Wohngebäude mit Eigentumswohnungen2007</v>
      </c>
      <c r="D65">
        <v>7285</v>
      </c>
      <c r="E65" t="s">
        <v>66</v>
      </c>
      <c r="F65" t="s">
        <v>66</v>
      </c>
      <c r="G65" t="s">
        <v>66</v>
      </c>
      <c r="H65">
        <v>494</v>
      </c>
      <c r="I65">
        <v>37720</v>
      </c>
      <c r="J65">
        <v>3345</v>
      </c>
      <c r="K65">
        <v>-97</v>
      </c>
      <c r="L65">
        <v>-3</v>
      </c>
      <c r="M65">
        <v>144789</v>
      </c>
      <c r="N65">
        <v>4084060</v>
      </c>
      <c r="O65" t="s">
        <v>66</v>
      </c>
      <c r="P65">
        <v>4683</v>
      </c>
      <c r="Q65">
        <v>15410</v>
      </c>
      <c r="R65" t="s">
        <v>66</v>
      </c>
      <c r="S65">
        <v>705</v>
      </c>
      <c r="T65">
        <v>34010</v>
      </c>
      <c r="U65">
        <v>2933</v>
      </c>
      <c r="V65">
        <v>10</v>
      </c>
      <c r="W65">
        <v>0</v>
      </c>
      <c r="X65">
        <v>130291</v>
      </c>
      <c r="Y65">
        <v>3560929</v>
      </c>
      <c r="Z65" t="s">
        <v>66</v>
      </c>
      <c r="AA65" t="s">
        <v>66</v>
      </c>
      <c r="AB65" t="s">
        <v>66</v>
      </c>
      <c r="AC65">
        <v>2602</v>
      </c>
      <c r="AD65">
        <v>-211</v>
      </c>
      <c r="AE65">
        <v>3710</v>
      </c>
      <c r="AF65">
        <v>411</v>
      </c>
      <c r="AG65">
        <v>-107</v>
      </c>
      <c r="AH65">
        <v>-3</v>
      </c>
      <c r="AI65">
        <v>14498</v>
      </c>
      <c r="AJ65">
        <v>523131</v>
      </c>
    </row>
    <row r="66" spans="1:36">
      <c r="A66" t="s">
        <v>523</v>
      </c>
      <c r="B66">
        <v>2008</v>
      </c>
      <c r="C66" s="49" t="str">
        <f t="shared" si="0"/>
        <v>Wohngebäude mit Eigentumswohnungen2008</v>
      </c>
      <c r="D66">
        <v>6637</v>
      </c>
      <c r="E66" t="s">
        <v>66</v>
      </c>
      <c r="F66" t="s">
        <v>66</v>
      </c>
      <c r="G66" t="s">
        <v>66</v>
      </c>
      <c r="H66">
        <v>409</v>
      </c>
      <c r="I66">
        <v>34152</v>
      </c>
      <c r="J66">
        <v>3109</v>
      </c>
      <c r="K66">
        <v>-181</v>
      </c>
      <c r="L66">
        <v>-5</v>
      </c>
      <c r="M66">
        <v>132431</v>
      </c>
      <c r="N66">
        <v>3809540</v>
      </c>
      <c r="O66" t="s">
        <v>66</v>
      </c>
      <c r="P66">
        <v>4072</v>
      </c>
      <c r="Q66">
        <v>14073</v>
      </c>
      <c r="R66" t="s">
        <v>66</v>
      </c>
      <c r="S66">
        <v>653</v>
      </c>
      <c r="T66">
        <v>30371</v>
      </c>
      <c r="U66">
        <v>2670</v>
      </c>
      <c r="V66">
        <v>31</v>
      </c>
      <c r="W66">
        <v>1</v>
      </c>
      <c r="X66">
        <v>117301</v>
      </c>
      <c r="Y66">
        <v>3251872</v>
      </c>
      <c r="Z66" t="s">
        <v>66</v>
      </c>
      <c r="AA66" t="s">
        <v>66</v>
      </c>
      <c r="AB66" t="s">
        <v>66</v>
      </c>
      <c r="AC66">
        <v>2565</v>
      </c>
      <c r="AD66">
        <v>-245</v>
      </c>
      <c r="AE66">
        <v>3781</v>
      </c>
      <c r="AF66">
        <v>439</v>
      </c>
      <c r="AG66">
        <v>-212</v>
      </c>
      <c r="AH66">
        <v>-6</v>
      </c>
      <c r="AI66">
        <v>15130</v>
      </c>
      <c r="AJ66">
        <v>557668</v>
      </c>
    </row>
    <row r="67" spans="1:36">
      <c r="A67" t="s">
        <v>523</v>
      </c>
      <c r="B67">
        <v>2009</v>
      </c>
      <c r="C67" s="49" t="str">
        <f t="shared" si="0"/>
        <v>Wohngebäude mit Eigentumswohnungen2009</v>
      </c>
      <c r="D67">
        <v>6030</v>
      </c>
      <c r="E67" t="s">
        <v>66</v>
      </c>
      <c r="F67" t="s">
        <v>66</v>
      </c>
      <c r="G67" t="s">
        <v>66</v>
      </c>
      <c r="H67">
        <v>345</v>
      </c>
      <c r="I67">
        <v>30363</v>
      </c>
      <c r="J67">
        <v>2797</v>
      </c>
      <c r="K67">
        <v>-34</v>
      </c>
      <c r="L67">
        <v>-1</v>
      </c>
      <c r="M67">
        <v>116630</v>
      </c>
      <c r="N67">
        <v>3487640</v>
      </c>
      <c r="O67" t="s">
        <v>66</v>
      </c>
      <c r="P67">
        <v>3701</v>
      </c>
      <c r="Q67">
        <v>12516</v>
      </c>
      <c r="R67" t="s">
        <v>66</v>
      </c>
      <c r="S67">
        <v>572</v>
      </c>
      <c r="T67">
        <v>26511</v>
      </c>
      <c r="U67">
        <v>2385</v>
      </c>
      <c r="V67">
        <v>44</v>
      </c>
      <c r="W67">
        <v>2</v>
      </c>
      <c r="X67">
        <v>102019</v>
      </c>
      <c r="Y67">
        <v>2959555</v>
      </c>
      <c r="Z67" t="s">
        <v>66</v>
      </c>
      <c r="AA67" t="s">
        <v>66</v>
      </c>
      <c r="AB67" t="s">
        <v>66</v>
      </c>
      <c r="AC67">
        <v>2329</v>
      </c>
      <c r="AD67">
        <v>-227</v>
      </c>
      <c r="AE67">
        <v>3852</v>
      </c>
      <c r="AF67">
        <v>413</v>
      </c>
      <c r="AG67">
        <v>-78</v>
      </c>
      <c r="AH67">
        <v>-2</v>
      </c>
      <c r="AI67">
        <v>14611</v>
      </c>
      <c r="AJ67">
        <v>528085</v>
      </c>
    </row>
    <row r="68" spans="1:36">
      <c r="A68" t="s">
        <v>523</v>
      </c>
      <c r="B68">
        <v>2010</v>
      </c>
      <c r="C68" s="49" t="str">
        <f t="shared" si="0"/>
        <v>Wohngebäude mit Eigentumswohnungen2010</v>
      </c>
      <c r="D68">
        <v>5839</v>
      </c>
      <c r="E68" t="s">
        <v>66</v>
      </c>
      <c r="F68" t="s">
        <v>66</v>
      </c>
      <c r="G68" t="s">
        <v>66</v>
      </c>
      <c r="H68">
        <v>340</v>
      </c>
      <c r="I68">
        <v>30811</v>
      </c>
      <c r="J68">
        <v>2835</v>
      </c>
      <c r="K68">
        <v>-13</v>
      </c>
      <c r="L68">
        <v>0</v>
      </c>
      <c r="M68">
        <v>117577</v>
      </c>
      <c r="N68">
        <v>3590726</v>
      </c>
      <c r="O68" t="s">
        <v>66</v>
      </c>
      <c r="P68">
        <v>3569</v>
      </c>
      <c r="Q68">
        <v>12737</v>
      </c>
      <c r="R68" t="s">
        <v>66</v>
      </c>
      <c r="S68">
        <v>587</v>
      </c>
      <c r="T68">
        <v>27364</v>
      </c>
      <c r="U68">
        <v>2451</v>
      </c>
      <c r="V68">
        <v>7</v>
      </c>
      <c r="W68">
        <v>0</v>
      </c>
      <c r="X68">
        <v>104201</v>
      </c>
      <c r="Y68">
        <v>3061900</v>
      </c>
      <c r="Z68" t="s">
        <v>66</v>
      </c>
      <c r="AA68" t="s">
        <v>66</v>
      </c>
      <c r="AB68" t="s">
        <v>66</v>
      </c>
      <c r="AC68">
        <v>2270</v>
      </c>
      <c r="AD68">
        <v>-247</v>
      </c>
      <c r="AE68">
        <v>3447</v>
      </c>
      <c r="AF68">
        <v>385</v>
      </c>
      <c r="AG68">
        <v>-20</v>
      </c>
      <c r="AH68">
        <v>-1</v>
      </c>
      <c r="AI68">
        <v>13376</v>
      </c>
      <c r="AJ68">
        <v>528826</v>
      </c>
    </row>
    <row r="69" spans="1:36">
      <c r="A69" t="s">
        <v>523</v>
      </c>
      <c r="B69">
        <v>2011</v>
      </c>
      <c r="C69" s="49" t="str">
        <f t="shared" si="0"/>
        <v>Wohngebäude mit Eigentumswohnungen2011</v>
      </c>
      <c r="D69">
        <v>6899</v>
      </c>
      <c r="E69" t="s">
        <v>66</v>
      </c>
      <c r="F69" t="s">
        <v>66</v>
      </c>
      <c r="G69" t="s">
        <v>66</v>
      </c>
      <c r="H69">
        <v>483</v>
      </c>
      <c r="I69">
        <v>36680</v>
      </c>
      <c r="J69">
        <v>3400</v>
      </c>
      <c r="K69">
        <v>-187</v>
      </c>
      <c r="L69">
        <v>-4</v>
      </c>
      <c r="M69">
        <v>137690</v>
      </c>
      <c r="N69">
        <v>4379924</v>
      </c>
      <c r="O69" t="s">
        <v>66</v>
      </c>
      <c r="P69">
        <v>4455</v>
      </c>
      <c r="Q69">
        <v>15439</v>
      </c>
      <c r="R69" t="s">
        <v>66</v>
      </c>
      <c r="S69">
        <v>720</v>
      </c>
      <c r="T69">
        <v>32698</v>
      </c>
      <c r="U69">
        <v>2965</v>
      </c>
      <c r="V69">
        <v>18</v>
      </c>
      <c r="W69">
        <v>1</v>
      </c>
      <c r="X69">
        <v>123447</v>
      </c>
      <c r="Y69">
        <v>3777202</v>
      </c>
      <c r="Z69" t="s">
        <v>66</v>
      </c>
      <c r="AA69" t="s">
        <v>66</v>
      </c>
      <c r="AB69" t="s">
        <v>66</v>
      </c>
      <c r="AC69">
        <v>2444</v>
      </c>
      <c r="AD69">
        <v>-237</v>
      </c>
      <c r="AE69">
        <v>3982</v>
      </c>
      <c r="AF69">
        <v>435</v>
      </c>
      <c r="AG69">
        <v>-205</v>
      </c>
      <c r="AH69">
        <v>-5</v>
      </c>
      <c r="AI69">
        <v>14243</v>
      </c>
      <c r="AJ69">
        <v>602722</v>
      </c>
    </row>
    <row r="70" spans="1:36">
      <c r="A70" t="s">
        <v>523</v>
      </c>
      <c r="B70">
        <v>2012</v>
      </c>
      <c r="C70" s="49" t="str">
        <f t="shared" si="0"/>
        <v>Wohngebäude mit Eigentumswohnungen2012</v>
      </c>
      <c r="D70">
        <v>7807</v>
      </c>
      <c r="E70" t="s">
        <v>66</v>
      </c>
      <c r="F70" t="s">
        <v>66</v>
      </c>
      <c r="G70" t="s">
        <v>66</v>
      </c>
      <c r="H70">
        <v>640</v>
      </c>
      <c r="I70">
        <v>44426</v>
      </c>
      <c r="J70">
        <v>4026</v>
      </c>
      <c r="K70" t="s">
        <v>66</v>
      </c>
      <c r="L70" t="s">
        <v>66</v>
      </c>
      <c r="M70">
        <v>161025</v>
      </c>
      <c r="N70">
        <v>5367721</v>
      </c>
      <c r="O70" t="s">
        <v>66</v>
      </c>
      <c r="P70">
        <v>5422</v>
      </c>
      <c r="Q70">
        <v>18744</v>
      </c>
      <c r="R70" t="s">
        <v>66</v>
      </c>
      <c r="S70">
        <v>885</v>
      </c>
      <c r="T70">
        <v>40321</v>
      </c>
      <c r="U70">
        <v>3593</v>
      </c>
      <c r="V70" t="s">
        <v>66</v>
      </c>
      <c r="W70" t="s">
        <v>66</v>
      </c>
      <c r="X70">
        <v>146979</v>
      </c>
      <c r="Y70">
        <v>4743323</v>
      </c>
      <c r="Z70" t="s">
        <v>66</v>
      </c>
      <c r="AA70" t="s">
        <v>66</v>
      </c>
      <c r="AB70" t="s">
        <v>66</v>
      </c>
      <c r="AC70">
        <v>2385</v>
      </c>
      <c r="AD70">
        <v>-245</v>
      </c>
      <c r="AE70">
        <v>4105</v>
      </c>
      <c r="AF70">
        <v>433</v>
      </c>
      <c r="AG70" t="s">
        <v>66</v>
      </c>
      <c r="AH70" t="s">
        <v>66</v>
      </c>
      <c r="AI70">
        <v>14046</v>
      </c>
      <c r="AJ70">
        <v>624398</v>
      </c>
    </row>
    <row r="71" spans="1:36">
      <c r="A71" t="s">
        <v>523</v>
      </c>
      <c r="B71">
        <v>2013</v>
      </c>
      <c r="C71" s="49" t="str">
        <f t="shared" si="0"/>
        <v>Wohngebäude mit Eigentumswohnungen2013</v>
      </c>
      <c r="D71">
        <v>8164</v>
      </c>
      <c r="E71" t="s">
        <v>66</v>
      </c>
      <c r="F71" t="s">
        <v>66</v>
      </c>
      <c r="G71" t="s">
        <v>66</v>
      </c>
      <c r="H71">
        <v>602</v>
      </c>
      <c r="I71">
        <v>49906</v>
      </c>
      <c r="J71">
        <v>4471</v>
      </c>
      <c r="K71" t="s">
        <v>66</v>
      </c>
      <c r="L71" t="s">
        <v>66</v>
      </c>
      <c r="M71">
        <v>177275</v>
      </c>
      <c r="N71">
        <v>6086122</v>
      </c>
      <c r="O71" t="s">
        <v>66</v>
      </c>
      <c r="P71">
        <v>5764</v>
      </c>
      <c r="Q71">
        <v>20763</v>
      </c>
      <c r="R71" t="s">
        <v>66</v>
      </c>
      <c r="S71">
        <v>936</v>
      </c>
      <c r="T71">
        <v>44411</v>
      </c>
      <c r="U71">
        <v>3963</v>
      </c>
      <c r="V71" t="s">
        <v>66</v>
      </c>
      <c r="W71" t="s">
        <v>66</v>
      </c>
      <c r="X71">
        <v>160001</v>
      </c>
      <c r="Y71">
        <v>5436247</v>
      </c>
      <c r="Z71" t="s">
        <v>66</v>
      </c>
      <c r="AA71" t="s">
        <v>66</v>
      </c>
      <c r="AB71" t="s">
        <v>66</v>
      </c>
      <c r="AC71">
        <v>2400</v>
      </c>
      <c r="AD71">
        <v>-333</v>
      </c>
      <c r="AE71">
        <v>5495</v>
      </c>
      <c r="AF71">
        <v>508</v>
      </c>
      <c r="AG71" t="s">
        <v>66</v>
      </c>
      <c r="AH71" t="s">
        <v>66</v>
      </c>
      <c r="AI71">
        <v>17274</v>
      </c>
      <c r="AJ71">
        <v>649875</v>
      </c>
    </row>
    <row r="72" spans="1:36">
      <c r="A72" t="s">
        <v>523</v>
      </c>
      <c r="B72">
        <v>2014</v>
      </c>
      <c r="C72" s="49" t="str">
        <f t="shared" si="0"/>
        <v>Wohngebäude mit Eigentumswohnungen2014</v>
      </c>
      <c r="D72">
        <v>9560</v>
      </c>
      <c r="E72" t="s">
        <v>66</v>
      </c>
      <c r="F72" t="s">
        <v>66</v>
      </c>
      <c r="G72" t="s">
        <v>66</v>
      </c>
      <c r="H72">
        <v>869</v>
      </c>
      <c r="I72">
        <v>60801</v>
      </c>
      <c r="J72">
        <v>5533</v>
      </c>
      <c r="K72" t="s">
        <v>66</v>
      </c>
      <c r="L72" t="s">
        <v>66</v>
      </c>
      <c r="M72">
        <v>213978</v>
      </c>
      <c r="N72">
        <v>7820402</v>
      </c>
      <c r="O72" t="s">
        <v>66</v>
      </c>
      <c r="P72">
        <v>6835</v>
      </c>
      <c r="Q72">
        <v>26327</v>
      </c>
      <c r="R72" t="s">
        <v>66</v>
      </c>
      <c r="S72">
        <v>1198</v>
      </c>
      <c r="T72">
        <v>55954</v>
      </c>
      <c r="U72">
        <v>5002</v>
      </c>
      <c r="V72" t="s">
        <v>66</v>
      </c>
      <c r="W72" t="s">
        <v>66</v>
      </c>
      <c r="X72">
        <v>196930</v>
      </c>
      <c r="Y72">
        <v>7053368</v>
      </c>
      <c r="Z72" t="s">
        <v>66</v>
      </c>
      <c r="AA72" t="s">
        <v>66</v>
      </c>
      <c r="AB72" t="s">
        <v>66</v>
      </c>
      <c r="AC72">
        <v>2725</v>
      </c>
      <c r="AD72">
        <v>-329</v>
      </c>
      <c r="AE72">
        <v>4847</v>
      </c>
      <c r="AF72">
        <v>530</v>
      </c>
      <c r="AG72" t="s">
        <v>66</v>
      </c>
      <c r="AH72" t="s">
        <v>66</v>
      </c>
      <c r="AI72">
        <v>17048</v>
      </c>
      <c r="AJ72">
        <v>767034</v>
      </c>
    </row>
    <row r="73" spans="1:36">
      <c r="A73" t="s">
        <v>523</v>
      </c>
      <c r="B73">
        <v>2015</v>
      </c>
      <c r="C73" s="49" t="str">
        <f t="shared" si="0"/>
        <v>Wohngebäude mit Eigentumswohnungen2015</v>
      </c>
      <c r="D73">
        <v>9882</v>
      </c>
      <c r="E73" t="s">
        <v>66</v>
      </c>
      <c r="F73" t="s">
        <v>66</v>
      </c>
      <c r="G73" t="s">
        <v>66</v>
      </c>
      <c r="H73">
        <v>1030</v>
      </c>
      <c r="I73">
        <v>64676</v>
      </c>
      <c r="J73">
        <v>5724</v>
      </c>
      <c r="K73" t="s">
        <v>66</v>
      </c>
      <c r="L73" t="s">
        <v>66</v>
      </c>
      <c r="M73">
        <v>220125</v>
      </c>
      <c r="N73">
        <v>8396334</v>
      </c>
      <c r="O73" t="s">
        <v>66</v>
      </c>
      <c r="P73">
        <v>7001</v>
      </c>
      <c r="Q73">
        <v>27485</v>
      </c>
      <c r="R73" t="s">
        <v>66</v>
      </c>
      <c r="S73">
        <v>1325</v>
      </c>
      <c r="T73">
        <v>58962</v>
      </c>
      <c r="U73">
        <v>5198</v>
      </c>
      <c r="V73" t="s">
        <v>66</v>
      </c>
      <c r="W73" t="s">
        <v>66</v>
      </c>
      <c r="X73">
        <v>202064</v>
      </c>
      <c r="Y73">
        <v>7602991</v>
      </c>
      <c r="Z73" t="s">
        <v>66</v>
      </c>
      <c r="AA73" t="s">
        <v>66</v>
      </c>
      <c r="AB73" t="s">
        <v>66</v>
      </c>
      <c r="AC73">
        <v>2881</v>
      </c>
      <c r="AD73">
        <v>-294</v>
      </c>
      <c r="AE73">
        <v>5714</v>
      </c>
      <c r="AF73">
        <v>525</v>
      </c>
      <c r="AG73" t="s">
        <v>66</v>
      </c>
      <c r="AH73" t="s">
        <v>66</v>
      </c>
      <c r="AI73">
        <v>18061</v>
      </c>
      <c r="AJ73">
        <v>793343</v>
      </c>
    </row>
    <row r="74" spans="1:36">
      <c r="A74" t="s">
        <v>523</v>
      </c>
      <c r="B74">
        <v>2016</v>
      </c>
      <c r="C74" s="49" t="str">
        <f t="shared" si="0"/>
        <v>Wohngebäude mit Eigentumswohnungen2016</v>
      </c>
      <c r="D74">
        <v>10215</v>
      </c>
      <c r="E74" t="s">
        <v>66</v>
      </c>
      <c r="F74" t="s">
        <v>66</v>
      </c>
      <c r="G74" t="s">
        <v>66</v>
      </c>
      <c r="H74">
        <v>1011</v>
      </c>
      <c r="I74">
        <v>67886</v>
      </c>
      <c r="J74">
        <v>6000</v>
      </c>
      <c r="K74" t="s">
        <v>66</v>
      </c>
      <c r="L74" t="s">
        <v>66</v>
      </c>
      <c r="M74">
        <v>227106</v>
      </c>
      <c r="N74">
        <v>9098415</v>
      </c>
      <c r="O74" t="s">
        <v>66</v>
      </c>
      <c r="P74">
        <v>7084</v>
      </c>
      <c r="Q74">
        <v>28718</v>
      </c>
      <c r="R74" t="s">
        <v>66</v>
      </c>
      <c r="S74">
        <v>1396</v>
      </c>
      <c r="T74">
        <v>61910</v>
      </c>
      <c r="U74">
        <v>5393</v>
      </c>
      <c r="V74" t="s">
        <v>66</v>
      </c>
      <c r="W74" t="s">
        <v>66</v>
      </c>
      <c r="X74">
        <v>206757</v>
      </c>
      <c r="Y74">
        <v>8229102</v>
      </c>
      <c r="Z74" t="s">
        <v>66</v>
      </c>
      <c r="AA74" t="s">
        <v>66</v>
      </c>
      <c r="AB74" t="s">
        <v>66</v>
      </c>
      <c r="AC74">
        <v>3131</v>
      </c>
      <c r="AD74">
        <v>-385</v>
      </c>
      <c r="AE74">
        <v>5976</v>
      </c>
      <c r="AF74">
        <v>607</v>
      </c>
      <c r="AG74" t="s">
        <v>66</v>
      </c>
      <c r="AH74" t="s">
        <v>66</v>
      </c>
      <c r="AI74">
        <v>20349</v>
      </c>
      <c r="AJ74">
        <v>869313</v>
      </c>
    </row>
    <row r="75" spans="1:36">
      <c r="A75" t="s">
        <v>523</v>
      </c>
      <c r="B75">
        <v>2017</v>
      </c>
      <c r="C75" s="49" t="str">
        <f t="shared" si="0"/>
        <v>Wohngebäude mit Eigentumswohnungen2017</v>
      </c>
      <c r="D75">
        <v>10868</v>
      </c>
      <c r="E75" t="s">
        <v>66</v>
      </c>
      <c r="F75" t="s">
        <v>66</v>
      </c>
      <c r="G75" t="s">
        <v>66</v>
      </c>
      <c r="H75">
        <v>1063</v>
      </c>
      <c r="I75">
        <v>70093</v>
      </c>
      <c r="J75">
        <v>6157</v>
      </c>
      <c r="K75" t="s">
        <v>66</v>
      </c>
      <c r="L75" t="s">
        <v>66</v>
      </c>
      <c r="M75">
        <v>230296</v>
      </c>
      <c r="N75">
        <v>9625173</v>
      </c>
      <c r="O75" t="s">
        <v>66</v>
      </c>
      <c r="P75">
        <v>7498</v>
      </c>
      <c r="Q75">
        <v>29549</v>
      </c>
      <c r="R75" t="s">
        <v>66</v>
      </c>
      <c r="S75">
        <v>1410</v>
      </c>
      <c r="T75">
        <v>63809</v>
      </c>
      <c r="U75">
        <v>5560</v>
      </c>
      <c r="V75" t="s">
        <v>66</v>
      </c>
      <c r="W75" t="s">
        <v>66</v>
      </c>
      <c r="X75">
        <v>210502</v>
      </c>
      <c r="Y75">
        <v>8696469</v>
      </c>
      <c r="Z75" t="s">
        <v>66</v>
      </c>
      <c r="AA75" t="s">
        <v>66</v>
      </c>
      <c r="AB75" t="s">
        <v>66</v>
      </c>
      <c r="AC75">
        <v>3370</v>
      </c>
      <c r="AD75">
        <v>-348</v>
      </c>
      <c r="AE75">
        <v>6284</v>
      </c>
      <c r="AF75">
        <v>597</v>
      </c>
      <c r="AG75" t="s">
        <v>66</v>
      </c>
      <c r="AH75" t="s">
        <v>66</v>
      </c>
      <c r="AI75">
        <v>19794</v>
      </c>
      <c r="AJ75">
        <v>928704</v>
      </c>
    </row>
    <row r="76" spans="1:36">
      <c r="A76" t="s">
        <v>523</v>
      </c>
      <c r="B76">
        <v>2018</v>
      </c>
      <c r="C76" s="49" t="str">
        <f t="shared" si="0"/>
        <v>Wohngebäude mit Eigentumswohnungen2018</v>
      </c>
      <c r="D76">
        <v>10854</v>
      </c>
      <c r="E76" t="s">
        <v>66</v>
      </c>
      <c r="F76" t="s">
        <v>66</v>
      </c>
      <c r="G76" t="s">
        <v>66</v>
      </c>
      <c r="H76">
        <v>1079</v>
      </c>
      <c r="I76">
        <v>71125</v>
      </c>
      <c r="J76">
        <v>6053</v>
      </c>
      <c r="K76" t="s">
        <v>66</v>
      </c>
      <c r="L76" t="s">
        <v>66</v>
      </c>
      <c r="M76">
        <v>227444</v>
      </c>
      <c r="N76">
        <v>9870634</v>
      </c>
      <c r="O76" t="s">
        <v>66</v>
      </c>
      <c r="P76">
        <v>7406</v>
      </c>
      <c r="Q76">
        <v>29438</v>
      </c>
      <c r="R76" t="s">
        <v>66</v>
      </c>
      <c r="S76">
        <v>1431</v>
      </c>
      <c r="T76">
        <v>64932</v>
      </c>
      <c r="U76">
        <v>5456</v>
      </c>
      <c r="V76" t="s">
        <v>66</v>
      </c>
      <c r="W76" t="s">
        <v>66</v>
      </c>
      <c r="X76">
        <v>206728</v>
      </c>
      <c r="Y76">
        <v>8914553</v>
      </c>
      <c r="Z76" t="s">
        <v>66</v>
      </c>
      <c r="AA76" t="s">
        <v>66</v>
      </c>
      <c r="AB76" t="s">
        <v>66</v>
      </c>
      <c r="AC76">
        <v>3448</v>
      </c>
      <c r="AD76">
        <v>-352</v>
      </c>
      <c r="AE76">
        <v>6193</v>
      </c>
      <c r="AF76">
        <v>596</v>
      </c>
      <c r="AG76" t="s">
        <v>66</v>
      </c>
      <c r="AH76" t="s">
        <v>66</v>
      </c>
      <c r="AI76">
        <v>20716</v>
      </c>
      <c r="AJ76">
        <v>956081</v>
      </c>
    </row>
    <row r="77" spans="1:36">
      <c r="A77" t="s">
        <v>523</v>
      </c>
      <c r="B77">
        <v>2019</v>
      </c>
      <c r="C77" s="49" t="str">
        <f t="shared" si="0"/>
        <v>Wohngebäude mit Eigentumswohnungen2019</v>
      </c>
      <c r="D77">
        <v>10848</v>
      </c>
      <c r="E77" t="s">
        <v>66</v>
      </c>
      <c r="F77" t="s">
        <v>66</v>
      </c>
      <c r="G77" t="s">
        <v>66</v>
      </c>
      <c r="H77">
        <v>1160</v>
      </c>
      <c r="I77">
        <v>71270</v>
      </c>
      <c r="J77">
        <v>6150</v>
      </c>
      <c r="K77" t="s">
        <v>66</v>
      </c>
      <c r="L77" t="s">
        <v>66</v>
      </c>
      <c r="M77">
        <v>227693</v>
      </c>
      <c r="N77">
        <v>10378640</v>
      </c>
      <c r="O77" t="s">
        <v>66</v>
      </c>
      <c r="P77">
        <v>7320</v>
      </c>
      <c r="Q77">
        <v>29788</v>
      </c>
      <c r="R77" t="s">
        <v>66</v>
      </c>
      <c r="S77">
        <v>1506</v>
      </c>
      <c r="T77">
        <v>65298</v>
      </c>
      <c r="U77">
        <v>5565</v>
      </c>
      <c r="V77" t="s">
        <v>66</v>
      </c>
      <c r="W77" t="s">
        <v>66</v>
      </c>
      <c r="X77">
        <v>208074</v>
      </c>
      <c r="Y77">
        <v>9383598</v>
      </c>
      <c r="Z77" t="s">
        <v>66</v>
      </c>
      <c r="AA77" t="s">
        <v>66</v>
      </c>
      <c r="AB77" t="s">
        <v>66</v>
      </c>
      <c r="AC77">
        <v>3528</v>
      </c>
      <c r="AD77">
        <v>-345</v>
      </c>
      <c r="AE77">
        <v>5972</v>
      </c>
      <c r="AF77">
        <v>584</v>
      </c>
      <c r="AG77" t="s">
        <v>66</v>
      </c>
      <c r="AH77" t="s">
        <v>66</v>
      </c>
      <c r="AI77">
        <v>19619</v>
      </c>
      <c r="AJ77">
        <v>995042</v>
      </c>
    </row>
    <row r="78" spans="1:36">
      <c r="A78" t="s">
        <v>523</v>
      </c>
      <c r="B78">
        <v>2020</v>
      </c>
      <c r="C78" s="49" t="str">
        <f t="shared" ref="C78:C141" si="9">CONCATENATE(A78,B78)</f>
        <v>Wohngebäude mit Eigentumswohnungen2020</v>
      </c>
      <c r="D78">
        <v>11251</v>
      </c>
      <c r="E78" t="s">
        <v>66</v>
      </c>
      <c r="F78" t="s">
        <v>66</v>
      </c>
      <c r="G78" t="s">
        <v>66</v>
      </c>
      <c r="H78">
        <v>1333</v>
      </c>
      <c r="I78">
        <v>74227</v>
      </c>
      <c r="J78">
        <v>6257</v>
      </c>
      <c r="K78" t="s">
        <v>66</v>
      </c>
      <c r="L78" t="s">
        <v>66</v>
      </c>
      <c r="M78">
        <v>232756</v>
      </c>
      <c r="N78">
        <v>10957298</v>
      </c>
      <c r="O78" t="s">
        <v>66</v>
      </c>
      <c r="P78">
        <v>7578</v>
      </c>
      <c r="Q78">
        <v>30803</v>
      </c>
      <c r="R78" t="s">
        <v>66</v>
      </c>
      <c r="S78">
        <v>1616</v>
      </c>
      <c r="T78">
        <v>68573</v>
      </c>
      <c r="U78">
        <v>5747</v>
      </c>
      <c r="V78" t="s">
        <v>66</v>
      </c>
      <c r="W78" t="s">
        <v>66</v>
      </c>
      <c r="X78">
        <v>214888</v>
      </c>
      <c r="Y78">
        <v>9984509</v>
      </c>
      <c r="Z78" t="s">
        <v>66</v>
      </c>
      <c r="AA78" t="s">
        <v>66</v>
      </c>
      <c r="AB78" t="s">
        <v>66</v>
      </c>
      <c r="AC78">
        <v>3673</v>
      </c>
      <c r="AD78">
        <v>-283</v>
      </c>
      <c r="AE78">
        <v>5654</v>
      </c>
      <c r="AF78">
        <v>510</v>
      </c>
      <c r="AG78" t="s">
        <v>66</v>
      </c>
      <c r="AH78" t="s">
        <v>66</v>
      </c>
      <c r="AI78">
        <v>17868</v>
      </c>
      <c r="AJ78">
        <v>972789</v>
      </c>
    </row>
    <row r="79" spans="1:36">
      <c r="A79" t="s">
        <v>523</v>
      </c>
      <c r="B79">
        <v>2021</v>
      </c>
      <c r="C79" s="49" t="str">
        <f t="shared" si="9"/>
        <v>Wohngebäude mit Eigentumswohnungen2021</v>
      </c>
      <c r="D79">
        <v>10631</v>
      </c>
      <c r="E79" t="s">
        <v>66</v>
      </c>
      <c r="F79" t="s">
        <v>66</v>
      </c>
      <c r="G79" t="s">
        <v>66</v>
      </c>
      <c r="H79">
        <v>1243</v>
      </c>
      <c r="I79">
        <v>73036</v>
      </c>
      <c r="J79">
        <v>6105</v>
      </c>
      <c r="K79" t="s">
        <v>66</v>
      </c>
      <c r="L79" t="s">
        <v>66</v>
      </c>
      <c r="M79">
        <v>225427</v>
      </c>
      <c r="N79">
        <v>11034483</v>
      </c>
      <c r="O79" t="s">
        <v>66</v>
      </c>
      <c r="P79">
        <v>7188</v>
      </c>
      <c r="Q79">
        <v>29905</v>
      </c>
      <c r="R79" t="s">
        <v>66</v>
      </c>
      <c r="S79">
        <v>1564</v>
      </c>
      <c r="T79">
        <v>67144</v>
      </c>
      <c r="U79">
        <v>5546</v>
      </c>
      <c r="V79" t="s">
        <v>66</v>
      </c>
      <c r="W79" t="s">
        <v>66</v>
      </c>
      <c r="X79">
        <v>206579</v>
      </c>
      <c r="Y79">
        <v>10027722</v>
      </c>
      <c r="Z79" t="s">
        <v>66</v>
      </c>
      <c r="AA79" t="s">
        <v>66</v>
      </c>
      <c r="AB79" t="s">
        <v>66</v>
      </c>
      <c r="AC79">
        <v>3443</v>
      </c>
      <c r="AD79">
        <v>-321</v>
      </c>
      <c r="AE79">
        <v>5892</v>
      </c>
      <c r="AF79">
        <v>559</v>
      </c>
      <c r="AG79" t="s">
        <v>66</v>
      </c>
      <c r="AH79" t="s">
        <v>66</v>
      </c>
      <c r="AI79">
        <v>18848</v>
      </c>
      <c r="AJ79">
        <v>1006761</v>
      </c>
    </row>
    <row r="80" spans="1:36">
      <c r="A80" t="s">
        <v>523</v>
      </c>
      <c r="B80">
        <v>2022</v>
      </c>
      <c r="C80" s="49" t="str">
        <f t="shared" si="9"/>
        <v>Wohngebäude mit Eigentumswohnungen2022</v>
      </c>
      <c r="D80">
        <v>10657</v>
      </c>
      <c r="E80" t="s">
        <v>66</v>
      </c>
      <c r="F80" t="s">
        <v>66</v>
      </c>
      <c r="G80" t="s">
        <v>66</v>
      </c>
      <c r="H80">
        <v>1255</v>
      </c>
      <c r="I80">
        <v>71022</v>
      </c>
      <c r="J80">
        <v>5886</v>
      </c>
      <c r="K80" t="s">
        <v>66</v>
      </c>
      <c r="L80" t="s">
        <v>66</v>
      </c>
      <c r="M80">
        <v>215569</v>
      </c>
      <c r="N80">
        <v>11261883</v>
      </c>
      <c r="O80" t="s">
        <v>66</v>
      </c>
      <c r="P80">
        <v>6906</v>
      </c>
      <c r="Q80">
        <v>28950</v>
      </c>
      <c r="R80" t="s">
        <v>66</v>
      </c>
      <c r="S80">
        <v>1530</v>
      </c>
      <c r="T80">
        <v>64787</v>
      </c>
      <c r="U80">
        <v>5352</v>
      </c>
      <c r="V80" t="s">
        <v>66</v>
      </c>
      <c r="W80" t="s">
        <v>66</v>
      </c>
      <c r="X80">
        <v>197302</v>
      </c>
      <c r="Y80">
        <v>10163393</v>
      </c>
      <c r="Z80" t="s">
        <v>66</v>
      </c>
      <c r="AA80" t="s">
        <v>66</v>
      </c>
      <c r="AB80" t="s">
        <v>66</v>
      </c>
      <c r="AC80">
        <v>3751</v>
      </c>
      <c r="AD80">
        <v>-275</v>
      </c>
      <c r="AE80">
        <v>6235</v>
      </c>
      <c r="AF80">
        <v>534</v>
      </c>
      <c r="AG80" t="s">
        <v>66</v>
      </c>
      <c r="AH80" t="s">
        <v>66</v>
      </c>
      <c r="AI80">
        <v>18267</v>
      </c>
      <c r="AJ80">
        <v>1098490</v>
      </c>
    </row>
    <row r="81" spans="1:45">
      <c r="A81" t="s">
        <v>521</v>
      </c>
      <c r="B81">
        <v>2001</v>
      </c>
      <c r="C81" s="49" t="str">
        <f t="shared" si="9"/>
        <v>Wohngebäude mit 3 oder mehr Wohnungen2001</v>
      </c>
      <c r="D81" t="s">
        <v>518</v>
      </c>
      <c r="E81" t="s">
        <v>518</v>
      </c>
      <c r="F81" t="s">
        <v>518</v>
      </c>
      <c r="G81" t="s">
        <v>518</v>
      </c>
      <c r="H81" t="s">
        <v>518</v>
      </c>
      <c r="I81" t="s">
        <v>518</v>
      </c>
      <c r="J81" t="s">
        <v>518</v>
      </c>
      <c r="K81" t="s">
        <v>518</v>
      </c>
      <c r="L81" t="s">
        <v>518</v>
      </c>
      <c r="M81" t="s">
        <v>518</v>
      </c>
      <c r="N81" t="s">
        <v>518</v>
      </c>
      <c r="O81" t="s">
        <v>66</v>
      </c>
      <c r="P81">
        <v>12866</v>
      </c>
      <c r="Q81">
        <v>41067</v>
      </c>
      <c r="R81" t="s">
        <v>66</v>
      </c>
      <c r="S81">
        <v>1688</v>
      </c>
      <c r="T81">
        <v>99631</v>
      </c>
      <c r="U81">
        <v>7697</v>
      </c>
      <c r="V81">
        <v>79</v>
      </c>
      <c r="W81">
        <v>2</v>
      </c>
      <c r="X81">
        <v>369093</v>
      </c>
      <c r="Y81">
        <v>9342829</v>
      </c>
      <c r="Z81" t="s">
        <v>66</v>
      </c>
      <c r="AA81" t="s">
        <v>66</v>
      </c>
      <c r="AB81" t="s">
        <v>66</v>
      </c>
      <c r="AC81" t="s">
        <v>518</v>
      </c>
      <c r="AD81" t="s">
        <v>518</v>
      </c>
      <c r="AE81" t="s">
        <v>518</v>
      </c>
      <c r="AF81" t="s">
        <v>518</v>
      </c>
      <c r="AG81" t="s">
        <v>518</v>
      </c>
      <c r="AH81" t="s">
        <v>518</v>
      </c>
      <c r="AI81" t="s">
        <v>518</v>
      </c>
      <c r="AJ81" t="s">
        <v>518</v>
      </c>
    </row>
    <row r="82" spans="1:45">
      <c r="A82" t="s">
        <v>521</v>
      </c>
      <c r="B82">
        <v>2002</v>
      </c>
      <c r="C82" s="49" t="str">
        <f t="shared" si="9"/>
        <v>Wohngebäude mit 3 oder mehr Wohnungen2002</v>
      </c>
      <c r="D82" t="s">
        <v>518</v>
      </c>
      <c r="E82" t="s">
        <v>518</v>
      </c>
      <c r="F82" t="s">
        <v>518</v>
      </c>
      <c r="G82" t="s">
        <v>518</v>
      </c>
      <c r="H82" t="s">
        <v>518</v>
      </c>
      <c r="I82" t="s">
        <v>518</v>
      </c>
      <c r="J82" t="s">
        <v>518</v>
      </c>
      <c r="K82" t="s">
        <v>518</v>
      </c>
      <c r="L82" t="s">
        <v>518</v>
      </c>
      <c r="M82" t="s">
        <v>518</v>
      </c>
      <c r="N82" t="s">
        <v>518</v>
      </c>
      <c r="O82" t="s">
        <v>66</v>
      </c>
      <c r="P82">
        <v>10651</v>
      </c>
      <c r="Q82">
        <v>33507</v>
      </c>
      <c r="R82" t="s">
        <v>66</v>
      </c>
      <c r="S82">
        <v>1409</v>
      </c>
      <c r="T82">
        <v>79728</v>
      </c>
      <c r="U82">
        <v>6283</v>
      </c>
      <c r="V82">
        <v>44</v>
      </c>
      <c r="W82">
        <v>1</v>
      </c>
      <c r="X82">
        <v>297440</v>
      </c>
      <c r="Y82">
        <v>7538694</v>
      </c>
      <c r="Z82" t="s">
        <v>66</v>
      </c>
      <c r="AA82" t="s">
        <v>66</v>
      </c>
      <c r="AB82" t="s">
        <v>66</v>
      </c>
      <c r="AC82" t="s">
        <v>518</v>
      </c>
      <c r="AD82" t="s">
        <v>518</v>
      </c>
      <c r="AE82" t="s">
        <v>518</v>
      </c>
      <c r="AF82" t="s">
        <v>518</v>
      </c>
      <c r="AG82" t="s">
        <v>518</v>
      </c>
      <c r="AH82" t="s">
        <v>518</v>
      </c>
      <c r="AI82" t="s">
        <v>518</v>
      </c>
      <c r="AJ82" t="s">
        <v>518</v>
      </c>
    </row>
    <row r="83" spans="1:45">
      <c r="A83" t="s">
        <v>521</v>
      </c>
      <c r="B83">
        <v>2003</v>
      </c>
      <c r="C83" s="49" t="str">
        <f t="shared" si="9"/>
        <v>Wohngebäude mit 3 oder mehr Wohnungen2003</v>
      </c>
      <c r="D83" t="s">
        <v>518</v>
      </c>
      <c r="E83" t="s">
        <v>518</v>
      </c>
      <c r="F83" t="s">
        <v>518</v>
      </c>
      <c r="G83" t="s">
        <v>518</v>
      </c>
      <c r="H83" t="s">
        <v>518</v>
      </c>
      <c r="I83" t="s">
        <v>518</v>
      </c>
      <c r="J83" t="s">
        <v>518</v>
      </c>
      <c r="K83" t="s">
        <v>518</v>
      </c>
      <c r="L83" t="s">
        <v>518</v>
      </c>
      <c r="M83" t="s">
        <v>518</v>
      </c>
      <c r="N83" t="s">
        <v>518</v>
      </c>
      <c r="O83" t="s">
        <v>66</v>
      </c>
      <c r="P83">
        <v>9577</v>
      </c>
      <c r="Q83">
        <v>29837</v>
      </c>
      <c r="R83" t="s">
        <v>66</v>
      </c>
      <c r="S83">
        <v>1271</v>
      </c>
      <c r="T83">
        <v>70354</v>
      </c>
      <c r="U83">
        <v>5604</v>
      </c>
      <c r="V83">
        <v>154</v>
      </c>
      <c r="W83">
        <v>4</v>
      </c>
      <c r="X83">
        <v>262336</v>
      </c>
      <c r="Y83">
        <v>6785516</v>
      </c>
      <c r="Z83" t="s">
        <v>66</v>
      </c>
      <c r="AA83" t="s">
        <v>66</v>
      </c>
      <c r="AB83" t="s">
        <v>66</v>
      </c>
      <c r="AC83" t="s">
        <v>518</v>
      </c>
      <c r="AD83" t="s">
        <v>518</v>
      </c>
      <c r="AE83" t="s">
        <v>518</v>
      </c>
      <c r="AF83" t="s">
        <v>518</v>
      </c>
      <c r="AG83" t="s">
        <v>518</v>
      </c>
      <c r="AH83" t="s">
        <v>518</v>
      </c>
      <c r="AI83" t="s">
        <v>518</v>
      </c>
      <c r="AJ83" t="s">
        <v>518</v>
      </c>
    </row>
    <row r="84" spans="1:45">
      <c r="A84" t="s">
        <v>521</v>
      </c>
      <c r="B84">
        <v>2004</v>
      </c>
      <c r="C84" s="49" t="str">
        <f t="shared" si="9"/>
        <v>Wohngebäude mit 3 oder mehr Wohnungen2004</v>
      </c>
      <c r="D84" t="s">
        <v>518</v>
      </c>
      <c r="E84" t="s">
        <v>518</v>
      </c>
      <c r="F84" t="s">
        <v>518</v>
      </c>
      <c r="G84" t="s">
        <v>518</v>
      </c>
      <c r="H84" t="s">
        <v>518</v>
      </c>
      <c r="I84" t="s">
        <v>518</v>
      </c>
      <c r="J84" t="s">
        <v>518</v>
      </c>
      <c r="K84" t="s">
        <v>518</v>
      </c>
      <c r="L84" t="s">
        <v>518</v>
      </c>
      <c r="M84" t="s">
        <v>518</v>
      </c>
      <c r="N84" t="s">
        <v>518</v>
      </c>
      <c r="O84" t="s">
        <v>66</v>
      </c>
      <c r="P84">
        <v>9612</v>
      </c>
      <c r="Q84">
        <v>29568</v>
      </c>
      <c r="R84" t="s">
        <v>66</v>
      </c>
      <c r="S84">
        <v>1235</v>
      </c>
      <c r="T84">
        <v>69386</v>
      </c>
      <c r="U84">
        <v>5569</v>
      </c>
      <c r="V84">
        <v>76</v>
      </c>
      <c r="W84">
        <v>3</v>
      </c>
      <c r="X84">
        <v>260338</v>
      </c>
      <c r="Y84">
        <v>6768075</v>
      </c>
      <c r="Z84" t="s">
        <v>66</v>
      </c>
      <c r="AA84" t="s">
        <v>66</v>
      </c>
      <c r="AB84" t="s">
        <v>66</v>
      </c>
      <c r="AC84" t="s">
        <v>518</v>
      </c>
      <c r="AD84" t="s">
        <v>518</v>
      </c>
      <c r="AE84" t="s">
        <v>518</v>
      </c>
      <c r="AF84" t="s">
        <v>518</v>
      </c>
      <c r="AG84" t="s">
        <v>518</v>
      </c>
      <c r="AH84" t="s">
        <v>518</v>
      </c>
      <c r="AI84" t="s">
        <v>518</v>
      </c>
      <c r="AJ84" t="s">
        <v>518</v>
      </c>
    </row>
    <row r="85" spans="1:45">
      <c r="A85" t="s">
        <v>521</v>
      </c>
      <c r="B85">
        <v>2005</v>
      </c>
      <c r="C85" s="49" t="str">
        <f t="shared" si="9"/>
        <v>Wohngebäude mit 3 oder mehr Wohnungen2005</v>
      </c>
      <c r="D85" t="s">
        <v>518</v>
      </c>
      <c r="E85" t="s">
        <v>518</v>
      </c>
      <c r="F85" t="s">
        <v>518</v>
      </c>
      <c r="G85" t="s">
        <v>518</v>
      </c>
      <c r="H85" t="s">
        <v>518</v>
      </c>
      <c r="I85" t="s">
        <v>518</v>
      </c>
      <c r="J85" t="s">
        <v>518</v>
      </c>
      <c r="K85" t="s">
        <v>518</v>
      </c>
      <c r="L85" t="s">
        <v>518</v>
      </c>
      <c r="M85" t="s">
        <v>518</v>
      </c>
      <c r="N85" t="s">
        <v>518</v>
      </c>
      <c r="O85" t="s">
        <v>66</v>
      </c>
      <c r="P85">
        <v>8314</v>
      </c>
      <c r="Q85">
        <v>26376</v>
      </c>
      <c r="R85" t="s">
        <v>66</v>
      </c>
      <c r="S85">
        <v>1148</v>
      </c>
      <c r="T85">
        <v>61518</v>
      </c>
      <c r="U85">
        <v>4988</v>
      </c>
      <c r="V85">
        <v>12</v>
      </c>
      <c r="W85">
        <v>1</v>
      </c>
      <c r="X85">
        <v>231443</v>
      </c>
      <c r="Y85">
        <v>6040113</v>
      </c>
      <c r="Z85" t="s">
        <v>66</v>
      </c>
      <c r="AA85" t="s">
        <v>66</v>
      </c>
      <c r="AB85" t="s">
        <v>66</v>
      </c>
      <c r="AC85" t="s">
        <v>518</v>
      </c>
      <c r="AD85" t="s">
        <v>518</v>
      </c>
      <c r="AE85" t="s">
        <v>518</v>
      </c>
      <c r="AF85" t="s">
        <v>518</v>
      </c>
      <c r="AG85" t="s">
        <v>518</v>
      </c>
      <c r="AH85" t="s">
        <v>518</v>
      </c>
      <c r="AI85" t="s">
        <v>518</v>
      </c>
      <c r="AJ85" t="s">
        <v>518</v>
      </c>
    </row>
    <row r="86" spans="1:45">
      <c r="A86" t="s">
        <v>521</v>
      </c>
      <c r="B86">
        <v>2006</v>
      </c>
      <c r="C86" s="49" t="str">
        <f t="shared" si="9"/>
        <v>Wohngebäude mit 3 oder mehr Wohnungen2006</v>
      </c>
      <c r="D86" t="s">
        <v>518</v>
      </c>
      <c r="E86" t="s">
        <v>518</v>
      </c>
      <c r="F86" t="s">
        <v>518</v>
      </c>
      <c r="G86" t="s">
        <v>518</v>
      </c>
      <c r="H86" t="s">
        <v>518</v>
      </c>
      <c r="I86" t="s">
        <v>518</v>
      </c>
      <c r="J86" t="s">
        <v>518</v>
      </c>
      <c r="K86" t="s">
        <v>518</v>
      </c>
      <c r="L86" t="s">
        <v>518</v>
      </c>
      <c r="M86" t="s">
        <v>518</v>
      </c>
      <c r="N86" t="s">
        <v>518</v>
      </c>
      <c r="O86" t="s">
        <v>66</v>
      </c>
      <c r="P86">
        <v>8897</v>
      </c>
      <c r="Q86">
        <v>28838</v>
      </c>
      <c r="R86" t="s">
        <v>66</v>
      </c>
      <c r="S86">
        <v>1165</v>
      </c>
      <c r="T86">
        <v>69616</v>
      </c>
      <c r="U86">
        <v>5480</v>
      </c>
      <c r="V86">
        <v>108</v>
      </c>
      <c r="W86">
        <v>4</v>
      </c>
      <c r="X86">
        <v>254561</v>
      </c>
      <c r="Y86">
        <v>6772091</v>
      </c>
      <c r="Z86" t="s">
        <v>66</v>
      </c>
      <c r="AA86" t="s">
        <v>66</v>
      </c>
      <c r="AB86" t="s">
        <v>66</v>
      </c>
      <c r="AC86" t="s">
        <v>518</v>
      </c>
      <c r="AD86" t="s">
        <v>518</v>
      </c>
      <c r="AE86" t="s">
        <v>518</v>
      </c>
      <c r="AF86" t="s">
        <v>518</v>
      </c>
      <c r="AG86" t="s">
        <v>518</v>
      </c>
      <c r="AH86" t="s">
        <v>518</v>
      </c>
      <c r="AI86" t="s">
        <v>518</v>
      </c>
      <c r="AJ86" t="s">
        <v>518</v>
      </c>
    </row>
    <row r="87" spans="1:45">
      <c r="A87" t="s">
        <v>521</v>
      </c>
      <c r="B87">
        <v>2007</v>
      </c>
      <c r="C87" s="49" t="str">
        <f t="shared" si="9"/>
        <v>Wohngebäude mit 3 oder mehr Wohnungen2007</v>
      </c>
      <c r="D87" t="s">
        <v>518</v>
      </c>
      <c r="E87" t="s">
        <v>518</v>
      </c>
      <c r="F87" t="s">
        <v>518</v>
      </c>
      <c r="G87" t="s">
        <v>518</v>
      </c>
      <c r="H87" t="s">
        <v>518</v>
      </c>
      <c r="I87" t="s">
        <v>518</v>
      </c>
      <c r="J87" t="s">
        <v>518</v>
      </c>
      <c r="K87" t="s">
        <v>518</v>
      </c>
      <c r="L87" t="s">
        <v>518</v>
      </c>
      <c r="M87" t="s">
        <v>518</v>
      </c>
      <c r="N87" t="s">
        <v>518</v>
      </c>
      <c r="O87" t="s">
        <v>66</v>
      </c>
      <c r="P87">
        <v>7492</v>
      </c>
      <c r="Q87">
        <v>25530</v>
      </c>
      <c r="R87" t="s">
        <v>66</v>
      </c>
      <c r="S87">
        <v>1103</v>
      </c>
      <c r="T87">
        <v>59859</v>
      </c>
      <c r="U87">
        <v>4838</v>
      </c>
      <c r="V87">
        <v>12</v>
      </c>
      <c r="W87">
        <v>0</v>
      </c>
      <c r="X87">
        <v>218433</v>
      </c>
      <c r="Y87">
        <v>5843877</v>
      </c>
      <c r="Z87" t="s">
        <v>66</v>
      </c>
      <c r="AA87" t="s">
        <v>66</v>
      </c>
      <c r="AB87" t="s">
        <v>66</v>
      </c>
      <c r="AC87" t="s">
        <v>518</v>
      </c>
      <c r="AD87" t="s">
        <v>518</v>
      </c>
      <c r="AE87" t="s">
        <v>518</v>
      </c>
      <c r="AF87" t="s">
        <v>518</v>
      </c>
      <c r="AG87" t="s">
        <v>518</v>
      </c>
      <c r="AH87" t="s">
        <v>518</v>
      </c>
      <c r="AI87" t="s">
        <v>518</v>
      </c>
      <c r="AJ87" t="s">
        <v>518</v>
      </c>
    </row>
    <row r="88" spans="1:45">
      <c r="A88" t="s">
        <v>521</v>
      </c>
      <c r="B88">
        <v>2008</v>
      </c>
      <c r="C88" s="49" t="str">
        <f t="shared" si="9"/>
        <v>Wohngebäude mit 3 oder mehr Wohnungen2008</v>
      </c>
      <c r="D88" t="s">
        <v>518</v>
      </c>
      <c r="E88" t="s">
        <v>518</v>
      </c>
      <c r="F88" t="s">
        <v>518</v>
      </c>
      <c r="G88" t="s">
        <v>518</v>
      </c>
      <c r="H88" t="s">
        <v>518</v>
      </c>
      <c r="I88" t="s">
        <v>518</v>
      </c>
      <c r="J88" t="s">
        <v>518</v>
      </c>
      <c r="K88" t="s">
        <v>518</v>
      </c>
      <c r="L88" t="s">
        <v>518</v>
      </c>
      <c r="M88" t="s">
        <v>518</v>
      </c>
      <c r="N88" t="s">
        <v>518</v>
      </c>
      <c r="O88" t="s">
        <v>66</v>
      </c>
      <c r="P88">
        <v>6669</v>
      </c>
      <c r="Q88">
        <v>23583</v>
      </c>
      <c r="R88" t="s">
        <v>66</v>
      </c>
      <c r="S88">
        <v>1031</v>
      </c>
      <c r="T88">
        <v>54615</v>
      </c>
      <c r="U88">
        <v>4455</v>
      </c>
      <c r="V88">
        <v>79</v>
      </c>
      <c r="W88">
        <v>2</v>
      </c>
      <c r="X88">
        <v>199654</v>
      </c>
      <c r="Y88">
        <v>5485438</v>
      </c>
      <c r="Z88" t="s">
        <v>66</v>
      </c>
      <c r="AA88" t="s">
        <v>66</v>
      </c>
      <c r="AB88" t="s">
        <v>66</v>
      </c>
      <c r="AC88" t="s">
        <v>518</v>
      </c>
      <c r="AD88" t="s">
        <v>518</v>
      </c>
      <c r="AE88" t="s">
        <v>518</v>
      </c>
      <c r="AF88" t="s">
        <v>518</v>
      </c>
      <c r="AG88" t="s">
        <v>518</v>
      </c>
      <c r="AH88" t="s">
        <v>518</v>
      </c>
      <c r="AI88" t="s">
        <v>518</v>
      </c>
      <c r="AJ88" t="s">
        <v>518</v>
      </c>
    </row>
    <row r="89" spans="1:45">
      <c r="A89" t="s">
        <v>521</v>
      </c>
      <c r="B89">
        <v>2009</v>
      </c>
      <c r="C89" s="49" t="str">
        <f t="shared" si="9"/>
        <v>Wohngebäude mit 3 oder mehr Wohnungen2009</v>
      </c>
      <c r="D89" t="s">
        <v>518</v>
      </c>
      <c r="E89" t="s">
        <v>518</v>
      </c>
      <c r="F89" t="s">
        <v>518</v>
      </c>
      <c r="G89" t="s">
        <v>518</v>
      </c>
      <c r="H89" t="s">
        <v>518</v>
      </c>
      <c r="I89" t="s">
        <v>518</v>
      </c>
      <c r="J89" t="s">
        <v>518</v>
      </c>
      <c r="K89" t="s">
        <v>518</v>
      </c>
      <c r="L89" t="s">
        <v>518</v>
      </c>
      <c r="M89" t="s">
        <v>518</v>
      </c>
      <c r="N89" t="s">
        <v>518</v>
      </c>
      <c r="O89" t="s">
        <v>66</v>
      </c>
      <c r="P89">
        <v>5956</v>
      </c>
      <c r="Q89">
        <v>22310</v>
      </c>
      <c r="R89" t="s">
        <v>66</v>
      </c>
      <c r="S89">
        <v>966</v>
      </c>
      <c r="T89">
        <v>51463</v>
      </c>
      <c r="U89">
        <v>4214</v>
      </c>
      <c r="V89">
        <v>105</v>
      </c>
      <c r="W89">
        <v>5</v>
      </c>
      <c r="X89">
        <v>186050</v>
      </c>
      <c r="Y89">
        <v>5293711</v>
      </c>
      <c r="Z89" t="s">
        <v>66</v>
      </c>
      <c r="AA89" t="s">
        <v>66</v>
      </c>
      <c r="AB89" t="s">
        <v>66</v>
      </c>
      <c r="AC89" t="s">
        <v>518</v>
      </c>
      <c r="AD89" t="s">
        <v>518</v>
      </c>
      <c r="AE89" t="s">
        <v>518</v>
      </c>
      <c r="AF89" t="s">
        <v>518</v>
      </c>
      <c r="AG89" t="s">
        <v>518</v>
      </c>
      <c r="AH89" t="s">
        <v>518</v>
      </c>
      <c r="AI89" t="s">
        <v>518</v>
      </c>
      <c r="AJ89" t="s">
        <v>518</v>
      </c>
    </row>
    <row r="90" spans="1:45">
      <c r="A90" t="s">
        <v>521</v>
      </c>
      <c r="B90">
        <v>2010</v>
      </c>
      <c r="C90" s="49" t="str">
        <f t="shared" si="9"/>
        <v>Wohngebäude mit 3 oder mehr Wohnungen2010</v>
      </c>
      <c r="D90" t="s">
        <v>518</v>
      </c>
      <c r="E90" t="s">
        <v>518</v>
      </c>
      <c r="F90" t="s">
        <v>518</v>
      </c>
      <c r="G90" t="s">
        <v>518</v>
      </c>
      <c r="H90" t="s">
        <v>518</v>
      </c>
      <c r="I90" t="s">
        <v>518</v>
      </c>
      <c r="J90" t="s">
        <v>518</v>
      </c>
      <c r="K90" t="s">
        <v>518</v>
      </c>
      <c r="L90" t="s">
        <v>518</v>
      </c>
      <c r="M90" t="s">
        <v>518</v>
      </c>
      <c r="N90" t="s">
        <v>518</v>
      </c>
      <c r="O90" t="s">
        <v>66</v>
      </c>
      <c r="P90">
        <v>6036</v>
      </c>
      <c r="Q90">
        <v>22649</v>
      </c>
      <c r="R90" t="s">
        <v>66</v>
      </c>
      <c r="S90">
        <v>1015</v>
      </c>
      <c r="T90">
        <v>53014</v>
      </c>
      <c r="U90">
        <v>4301</v>
      </c>
      <c r="V90">
        <v>50</v>
      </c>
      <c r="W90">
        <v>2</v>
      </c>
      <c r="X90">
        <v>188713</v>
      </c>
      <c r="Y90">
        <v>5413029</v>
      </c>
      <c r="Z90" t="s">
        <v>66</v>
      </c>
      <c r="AA90" t="s">
        <v>66</v>
      </c>
      <c r="AB90" t="s">
        <v>66</v>
      </c>
      <c r="AC90" t="s">
        <v>518</v>
      </c>
      <c r="AD90" t="s">
        <v>518</v>
      </c>
      <c r="AE90" t="s">
        <v>518</v>
      </c>
      <c r="AF90" t="s">
        <v>518</v>
      </c>
      <c r="AG90" t="s">
        <v>518</v>
      </c>
      <c r="AH90" t="s">
        <v>518</v>
      </c>
      <c r="AI90" t="s">
        <v>518</v>
      </c>
      <c r="AJ90" t="s">
        <v>518</v>
      </c>
    </row>
    <row r="91" spans="1:45">
      <c r="A91" t="s">
        <v>521</v>
      </c>
      <c r="B91">
        <v>2011</v>
      </c>
      <c r="C91" s="49" t="str">
        <f t="shared" si="9"/>
        <v>Wohngebäude mit 3 oder mehr Wohnungen2011</v>
      </c>
      <c r="D91" t="s">
        <v>518</v>
      </c>
      <c r="E91" t="s">
        <v>518</v>
      </c>
      <c r="F91" t="s">
        <v>518</v>
      </c>
      <c r="G91" t="s">
        <v>518</v>
      </c>
      <c r="H91" t="s">
        <v>518</v>
      </c>
      <c r="I91" t="s">
        <v>518</v>
      </c>
      <c r="J91" t="s">
        <v>518</v>
      </c>
      <c r="K91" t="s">
        <v>518</v>
      </c>
      <c r="L91" t="s">
        <v>518</v>
      </c>
      <c r="M91" t="s">
        <v>518</v>
      </c>
      <c r="N91" t="s">
        <v>518</v>
      </c>
      <c r="O91" t="s">
        <v>66</v>
      </c>
      <c r="P91">
        <v>7330</v>
      </c>
      <c r="Q91">
        <v>26399</v>
      </c>
      <c r="R91" t="s">
        <v>66</v>
      </c>
      <c r="S91">
        <v>1172</v>
      </c>
      <c r="T91">
        <v>61217</v>
      </c>
      <c r="U91">
        <v>5009</v>
      </c>
      <c r="V91">
        <v>31</v>
      </c>
      <c r="W91">
        <v>2</v>
      </c>
      <c r="X91">
        <v>214897</v>
      </c>
      <c r="Y91">
        <v>6503158</v>
      </c>
      <c r="Z91" t="s">
        <v>66</v>
      </c>
      <c r="AA91" t="s">
        <v>66</v>
      </c>
      <c r="AB91" t="s">
        <v>66</v>
      </c>
      <c r="AC91" t="s">
        <v>518</v>
      </c>
      <c r="AD91" t="s">
        <v>518</v>
      </c>
      <c r="AE91" t="s">
        <v>518</v>
      </c>
      <c r="AF91" t="s">
        <v>518</v>
      </c>
      <c r="AG91" t="s">
        <v>518</v>
      </c>
      <c r="AH91" t="s">
        <v>518</v>
      </c>
      <c r="AI91" t="s">
        <v>518</v>
      </c>
      <c r="AJ91" t="s">
        <v>518</v>
      </c>
    </row>
    <row r="92" spans="1:45">
      <c r="A92" t="s">
        <v>521</v>
      </c>
      <c r="B92">
        <v>2012</v>
      </c>
      <c r="C92" s="49" t="str">
        <f t="shared" si="9"/>
        <v>Wohngebäude mit 3 oder mehr Wohnungen2012</v>
      </c>
      <c r="D92" t="s">
        <v>518</v>
      </c>
      <c r="E92" t="s">
        <v>518</v>
      </c>
      <c r="F92" t="s">
        <v>518</v>
      </c>
      <c r="G92" t="s">
        <v>518</v>
      </c>
      <c r="H92" t="s">
        <v>518</v>
      </c>
      <c r="I92" t="s">
        <v>518</v>
      </c>
      <c r="J92" t="s">
        <v>518</v>
      </c>
      <c r="K92" t="s">
        <v>518</v>
      </c>
      <c r="L92" t="s">
        <v>518</v>
      </c>
      <c r="M92" t="s">
        <v>518</v>
      </c>
      <c r="N92" t="s">
        <v>518</v>
      </c>
      <c r="O92" t="s">
        <v>66</v>
      </c>
      <c r="P92">
        <v>8365</v>
      </c>
      <c r="Q92">
        <v>30968</v>
      </c>
      <c r="R92" t="s">
        <v>66</v>
      </c>
      <c r="S92">
        <v>1349</v>
      </c>
      <c r="T92">
        <v>71041</v>
      </c>
      <c r="U92">
        <v>5876</v>
      </c>
      <c r="V92" t="s">
        <v>66</v>
      </c>
      <c r="W92" t="s">
        <v>66</v>
      </c>
      <c r="X92">
        <v>246368</v>
      </c>
      <c r="Y92">
        <v>7847955</v>
      </c>
      <c r="Z92" t="s">
        <v>66</v>
      </c>
      <c r="AA92" t="s">
        <v>66</v>
      </c>
      <c r="AB92" t="s">
        <v>66</v>
      </c>
      <c r="AC92" t="s">
        <v>518</v>
      </c>
      <c r="AD92" t="s">
        <v>518</v>
      </c>
      <c r="AE92" t="s">
        <v>518</v>
      </c>
      <c r="AF92" t="s">
        <v>518</v>
      </c>
      <c r="AG92" t="s">
        <v>518</v>
      </c>
      <c r="AH92" t="s">
        <v>518</v>
      </c>
      <c r="AI92" t="s">
        <v>518</v>
      </c>
      <c r="AJ92" t="s">
        <v>518</v>
      </c>
      <c r="AM92">
        <v>2012</v>
      </c>
      <c r="AN92" t="e">
        <f t="shared" ref="AN92:AN101" si="10">INDEX($A$14:$I$748,MATCH(CONCATENATE($AN$54,AM92),$C$14:$C$748,0),9)</f>
        <v>#N/A</v>
      </c>
      <c r="AO92" t="e">
        <f t="shared" ref="AO92:AO101" si="11">INDEX($A$14:$I$748,MATCH(CONCATENATE($AO$54,AM92),$C$14:$C$748,0),9)</f>
        <v>#N/A</v>
      </c>
      <c r="AP92" t="e">
        <f t="shared" ref="AP92:AP101" si="12">INDEX($A$14:$I$748,MATCH(CONCATENATE($AP$54,AM92),$C$14:$C$748,0),9)</f>
        <v>#N/A</v>
      </c>
      <c r="AQ92" t="e">
        <f t="shared" ref="AQ92:AQ101" si="13">INDEX($A$14:$I$748,MATCH(CONCATENATE($AQ$54,AM92),$C$14:$C$748,0),9)</f>
        <v>#N/A</v>
      </c>
      <c r="AR92" t="e">
        <f t="shared" ref="AR92:AR101" si="14">INDEX($A$14:$I$748,MATCH(CONCATENATE($AR$54,AM92),$C$14:$C$748,0),9)</f>
        <v>#N/A</v>
      </c>
      <c r="AS92" t="e">
        <f t="shared" ref="AS92:AS101" si="15">INDEX($A$14:$I$748,MATCH(CONCATENATE($AS$54,AM92),$C$14:$C$748,0),9)</f>
        <v>#N/A</v>
      </c>
    </row>
    <row r="93" spans="1:45">
      <c r="A93" t="s">
        <v>521</v>
      </c>
      <c r="B93">
        <v>2013</v>
      </c>
      <c r="C93" s="49" t="str">
        <f t="shared" si="9"/>
        <v>Wohngebäude mit 3 oder mehr Wohnungen2013</v>
      </c>
      <c r="D93" t="s">
        <v>518</v>
      </c>
      <c r="E93" t="s">
        <v>518</v>
      </c>
      <c r="F93" t="s">
        <v>518</v>
      </c>
      <c r="G93" t="s">
        <v>518</v>
      </c>
      <c r="H93" t="s">
        <v>518</v>
      </c>
      <c r="I93" t="s">
        <v>518</v>
      </c>
      <c r="J93" t="s">
        <v>518</v>
      </c>
      <c r="K93" t="s">
        <v>518</v>
      </c>
      <c r="L93" t="s">
        <v>518</v>
      </c>
      <c r="M93" t="s">
        <v>518</v>
      </c>
      <c r="N93" t="s">
        <v>518</v>
      </c>
      <c r="O93" t="s">
        <v>66</v>
      </c>
      <c r="P93">
        <v>9392</v>
      </c>
      <c r="Q93">
        <v>34374</v>
      </c>
      <c r="R93" t="s">
        <v>66</v>
      </c>
      <c r="S93">
        <v>1505</v>
      </c>
      <c r="T93">
        <v>78910</v>
      </c>
      <c r="U93">
        <v>6516</v>
      </c>
      <c r="V93" t="s">
        <v>66</v>
      </c>
      <c r="W93" t="s">
        <v>66</v>
      </c>
      <c r="X93">
        <v>270733</v>
      </c>
      <c r="Y93">
        <v>9014718</v>
      </c>
      <c r="Z93" t="s">
        <v>66</v>
      </c>
      <c r="AA93" t="s">
        <v>66</v>
      </c>
      <c r="AB93" t="s">
        <v>66</v>
      </c>
      <c r="AC93" t="s">
        <v>518</v>
      </c>
      <c r="AD93" t="s">
        <v>518</v>
      </c>
      <c r="AE93" t="s">
        <v>518</v>
      </c>
      <c r="AF93" t="s">
        <v>518</v>
      </c>
      <c r="AG93" t="s">
        <v>518</v>
      </c>
      <c r="AH93" t="s">
        <v>518</v>
      </c>
      <c r="AI93" t="s">
        <v>518</v>
      </c>
      <c r="AJ93" t="s">
        <v>518</v>
      </c>
      <c r="AM93">
        <v>2013</v>
      </c>
      <c r="AN93" t="e">
        <f t="shared" si="10"/>
        <v>#N/A</v>
      </c>
      <c r="AO93" t="e">
        <f t="shared" si="11"/>
        <v>#N/A</v>
      </c>
      <c r="AP93" t="e">
        <f t="shared" si="12"/>
        <v>#N/A</v>
      </c>
      <c r="AQ93" t="e">
        <f t="shared" si="13"/>
        <v>#N/A</v>
      </c>
      <c r="AR93" t="e">
        <f t="shared" si="14"/>
        <v>#N/A</v>
      </c>
      <c r="AS93" t="e">
        <f t="shared" si="15"/>
        <v>#N/A</v>
      </c>
    </row>
    <row r="94" spans="1:45">
      <c r="A94" t="s">
        <v>521</v>
      </c>
      <c r="B94">
        <v>2014</v>
      </c>
      <c r="C94" s="49" t="str">
        <f t="shared" si="9"/>
        <v>Wohngebäude mit 3 oder mehr Wohnungen2014</v>
      </c>
      <c r="D94" t="s">
        <v>518</v>
      </c>
      <c r="E94" t="s">
        <v>518</v>
      </c>
      <c r="F94" t="s">
        <v>518</v>
      </c>
      <c r="G94" t="s">
        <v>518</v>
      </c>
      <c r="H94" t="s">
        <v>518</v>
      </c>
      <c r="I94" t="s">
        <v>518</v>
      </c>
      <c r="J94" t="s">
        <v>518</v>
      </c>
      <c r="K94" t="s">
        <v>518</v>
      </c>
      <c r="L94" t="s">
        <v>518</v>
      </c>
      <c r="M94" t="s">
        <v>518</v>
      </c>
      <c r="N94" t="s">
        <v>518</v>
      </c>
      <c r="O94" t="s">
        <v>66</v>
      </c>
      <c r="P94">
        <v>11358</v>
      </c>
      <c r="Q94">
        <v>44414</v>
      </c>
      <c r="R94" t="s">
        <v>66</v>
      </c>
      <c r="S94">
        <v>2015</v>
      </c>
      <c r="T94">
        <v>101021</v>
      </c>
      <c r="U94">
        <v>8360</v>
      </c>
      <c r="V94" t="s">
        <v>66</v>
      </c>
      <c r="W94" t="s">
        <v>66</v>
      </c>
      <c r="X94">
        <v>341887</v>
      </c>
      <c r="Y94">
        <v>11930349</v>
      </c>
      <c r="Z94" t="s">
        <v>66</v>
      </c>
      <c r="AA94" t="s">
        <v>66</v>
      </c>
      <c r="AB94" t="s">
        <v>66</v>
      </c>
      <c r="AC94" t="s">
        <v>518</v>
      </c>
      <c r="AD94" t="s">
        <v>518</v>
      </c>
      <c r="AE94" t="s">
        <v>518</v>
      </c>
      <c r="AF94" t="s">
        <v>518</v>
      </c>
      <c r="AG94" t="s">
        <v>518</v>
      </c>
      <c r="AH94" t="s">
        <v>518</v>
      </c>
      <c r="AI94" t="s">
        <v>518</v>
      </c>
      <c r="AJ94" t="s">
        <v>518</v>
      </c>
      <c r="AM94">
        <v>2014</v>
      </c>
      <c r="AN94" t="e">
        <f t="shared" si="10"/>
        <v>#N/A</v>
      </c>
      <c r="AO94" t="e">
        <f t="shared" si="11"/>
        <v>#N/A</v>
      </c>
      <c r="AP94" t="e">
        <f t="shared" si="12"/>
        <v>#N/A</v>
      </c>
      <c r="AQ94" t="e">
        <f t="shared" si="13"/>
        <v>#N/A</v>
      </c>
      <c r="AR94" t="e">
        <f t="shared" si="14"/>
        <v>#N/A</v>
      </c>
      <c r="AS94" t="e">
        <f t="shared" si="15"/>
        <v>#N/A</v>
      </c>
    </row>
    <row r="95" spans="1:45">
      <c r="A95" t="s">
        <v>521</v>
      </c>
      <c r="B95">
        <v>2015</v>
      </c>
      <c r="C95" s="49" t="str">
        <f t="shared" si="9"/>
        <v>Wohngebäude mit 3 oder mehr Wohnungen2015</v>
      </c>
      <c r="D95" t="s">
        <v>518</v>
      </c>
      <c r="E95" t="s">
        <v>518</v>
      </c>
      <c r="F95" t="s">
        <v>518</v>
      </c>
      <c r="G95" t="s">
        <v>518</v>
      </c>
      <c r="H95" t="s">
        <v>518</v>
      </c>
      <c r="I95" t="s">
        <v>518</v>
      </c>
      <c r="J95" t="s">
        <v>518</v>
      </c>
      <c r="K95" t="s">
        <v>518</v>
      </c>
      <c r="L95" t="s">
        <v>518</v>
      </c>
      <c r="M95" t="s">
        <v>518</v>
      </c>
      <c r="N95" t="s">
        <v>518</v>
      </c>
      <c r="O95" t="s">
        <v>66</v>
      </c>
      <c r="P95">
        <v>11690</v>
      </c>
      <c r="Q95">
        <v>46299</v>
      </c>
      <c r="R95" t="s">
        <v>66</v>
      </c>
      <c r="S95">
        <v>2166</v>
      </c>
      <c r="T95">
        <v>105095</v>
      </c>
      <c r="U95">
        <v>8704</v>
      </c>
      <c r="V95" t="s">
        <v>66</v>
      </c>
      <c r="W95" t="s">
        <v>66</v>
      </c>
      <c r="X95">
        <v>348434</v>
      </c>
      <c r="Y95">
        <v>12870433</v>
      </c>
      <c r="Z95" t="s">
        <v>66</v>
      </c>
      <c r="AA95" t="s">
        <v>66</v>
      </c>
      <c r="AB95" t="s">
        <v>66</v>
      </c>
      <c r="AC95" t="s">
        <v>518</v>
      </c>
      <c r="AD95" t="s">
        <v>518</v>
      </c>
      <c r="AE95" t="s">
        <v>518</v>
      </c>
      <c r="AF95" t="s">
        <v>518</v>
      </c>
      <c r="AG95" t="s">
        <v>518</v>
      </c>
      <c r="AH95" t="s">
        <v>518</v>
      </c>
      <c r="AI95" t="s">
        <v>518</v>
      </c>
      <c r="AJ95" t="s">
        <v>518</v>
      </c>
      <c r="AM95">
        <v>2015</v>
      </c>
      <c r="AN95" t="e">
        <f t="shared" si="10"/>
        <v>#N/A</v>
      </c>
      <c r="AO95" t="e">
        <f t="shared" si="11"/>
        <v>#N/A</v>
      </c>
      <c r="AP95" t="e">
        <f t="shared" si="12"/>
        <v>#N/A</v>
      </c>
      <c r="AQ95" t="e">
        <f t="shared" si="13"/>
        <v>#N/A</v>
      </c>
      <c r="AR95" t="e">
        <f t="shared" si="14"/>
        <v>#N/A</v>
      </c>
      <c r="AS95" t="e">
        <f t="shared" si="15"/>
        <v>#N/A</v>
      </c>
    </row>
    <row r="96" spans="1:45">
      <c r="A96" t="s">
        <v>521</v>
      </c>
      <c r="B96">
        <v>2016</v>
      </c>
      <c r="C96" s="49" t="str">
        <f t="shared" si="9"/>
        <v>Wohngebäude mit 3 oder mehr Wohnungen2016</v>
      </c>
      <c r="D96" t="s">
        <v>518</v>
      </c>
      <c r="E96" t="s">
        <v>518</v>
      </c>
      <c r="F96" t="s">
        <v>518</v>
      </c>
      <c r="G96" t="s">
        <v>518</v>
      </c>
      <c r="H96" t="s">
        <v>518</v>
      </c>
      <c r="I96" t="s">
        <v>518</v>
      </c>
      <c r="J96" t="s">
        <v>518</v>
      </c>
      <c r="K96" t="s">
        <v>518</v>
      </c>
      <c r="L96" t="s">
        <v>518</v>
      </c>
      <c r="M96" t="s">
        <v>518</v>
      </c>
      <c r="N96" t="s">
        <v>518</v>
      </c>
      <c r="O96" t="s">
        <v>66</v>
      </c>
      <c r="P96">
        <v>12437</v>
      </c>
      <c r="Q96">
        <v>49456</v>
      </c>
      <c r="R96" t="s">
        <v>66</v>
      </c>
      <c r="S96">
        <v>2331</v>
      </c>
      <c r="T96">
        <v>115150</v>
      </c>
      <c r="U96">
        <v>9285</v>
      </c>
      <c r="V96" t="s">
        <v>66</v>
      </c>
      <c r="W96" t="s">
        <v>66</v>
      </c>
      <c r="X96">
        <v>370615</v>
      </c>
      <c r="Y96">
        <v>14214384</v>
      </c>
      <c r="Z96" t="s">
        <v>66</v>
      </c>
      <c r="AA96" t="s">
        <v>66</v>
      </c>
      <c r="AB96" t="s">
        <v>66</v>
      </c>
      <c r="AC96" t="s">
        <v>518</v>
      </c>
      <c r="AD96" t="s">
        <v>518</v>
      </c>
      <c r="AE96" t="s">
        <v>518</v>
      </c>
      <c r="AF96" t="s">
        <v>518</v>
      </c>
      <c r="AG96" t="s">
        <v>518</v>
      </c>
      <c r="AH96" t="s">
        <v>518</v>
      </c>
      <c r="AI96" t="s">
        <v>518</v>
      </c>
      <c r="AJ96" t="s">
        <v>518</v>
      </c>
      <c r="AM96">
        <v>2016</v>
      </c>
      <c r="AN96" t="e">
        <f t="shared" si="10"/>
        <v>#N/A</v>
      </c>
      <c r="AO96" t="e">
        <f t="shared" si="11"/>
        <v>#N/A</v>
      </c>
      <c r="AP96" t="e">
        <f t="shared" si="12"/>
        <v>#N/A</v>
      </c>
      <c r="AQ96" t="e">
        <f t="shared" si="13"/>
        <v>#N/A</v>
      </c>
      <c r="AR96" t="e">
        <f t="shared" si="14"/>
        <v>#N/A</v>
      </c>
      <c r="AS96" t="e">
        <f t="shared" si="15"/>
        <v>#N/A</v>
      </c>
    </row>
    <row r="97" spans="1:45">
      <c r="A97" t="s">
        <v>521</v>
      </c>
      <c r="B97">
        <v>2017</v>
      </c>
      <c r="C97" s="49" t="str">
        <f t="shared" si="9"/>
        <v>Wohngebäude mit 3 oder mehr Wohnungen2017</v>
      </c>
      <c r="D97" t="s">
        <v>518</v>
      </c>
      <c r="E97" t="s">
        <v>518</v>
      </c>
      <c r="F97" t="s">
        <v>518</v>
      </c>
      <c r="G97" t="s">
        <v>518</v>
      </c>
      <c r="H97" t="s">
        <v>518</v>
      </c>
      <c r="I97" t="s">
        <v>518</v>
      </c>
      <c r="J97" t="s">
        <v>518</v>
      </c>
      <c r="K97" t="s">
        <v>518</v>
      </c>
      <c r="L97" t="s">
        <v>518</v>
      </c>
      <c r="M97" t="s">
        <v>518</v>
      </c>
      <c r="N97" t="s">
        <v>518</v>
      </c>
      <c r="O97" t="s">
        <v>66</v>
      </c>
      <c r="P97">
        <v>13348</v>
      </c>
      <c r="Q97">
        <v>52874</v>
      </c>
      <c r="R97" t="s">
        <v>66</v>
      </c>
      <c r="S97">
        <v>2490</v>
      </c>
      <c r="T97">
        <v>122841</v>
      </c>
      <c r="U97">
        <v>9885</v>
      </c>
      <c r="V97" t="s">
        <v>66</v>
      </c>
      <c r="W97" t="s">
        <v>66</v>
      </c>
      <c r="X97">
        <v>389605</v>
      </c>
      <c r="Y97">
        <v>15637208</v>
      </c>
      <c r="Z97" t="s">
        <v>66</v>
      </c>
      <c r="AA97" t="s">
        <v>66</v>
      </c>
      <c r="AB97" t="s">
        <v>66</v>
      </c>
      <c r="AC97" t="s">
        <v>518</v>
      </c>
      <c r="AD97" t="s">
        <v>518</v>
      </c>
      <c r="AE97" t="s">
        <v>518</v>
      </c>
      <c r="AF97" t="s">
        <v>518</v>
      </c>
      <c r="AG97" t="s">
        <v>518</v>
      </c>
      <c r="AH97" t="s">
        <v>518</v>
      </c>
      <c r="AI97" t="s">
        <v>518</v>
      </c>
      <c r="AJ97" t="s">
        <v>518</v>
      </c>
      <c r="AM97">
        <v>2017</v>
      </c>
      <c r="AN97" t="e">
        <f t="shared" si="10"/>
        <v>#N/A</v>
      </c>
      <c r="AO97" t="e">
        <f t="shared" si="11"/>
        <v>#N/A</v>
      </c>
      <c r="AP97" t="e">
        <f t="shared" si="12"/>
        <v>#N/A</v>
      </c>
      <c r="AQ97" t="e">
        <f t="shared" si="13"/>
        <v>#N/A</v>
      </c>
      <c r="AR97" t="e">
        <f t="shared" si="14"/>
        <v>#N/A</v>
      </c>
      <c r="AS97" t="e">
        <f t="shared" si="15"/>
        <v>#N/A</v>
      </c>
    </row>
    <row r="98" spans="1:45">
      <c r="A98" t="s">
        <v>521</v>
      </c>
      <c r="B98">
        <v>2018</v>
      </c>
      <c r="C98" s="49" t="str">
        <f t="shared" si="9"/>
        <v>Wohngebäude mit 3 oder mehr Wohnungen2018</v>
      </c>
      <c r="D98" t="s">
        <v>518</v>
      </c>
      <c r="E98" t="s">
        <v>518</v>
      </c>
      <c r="F98" t="s">
        <v>518</v>
      </c>
      <c r="G98" t="s">
        <v>518</v>
      </c>
      <c r="H98" t="s">
        <v>518</v>
      </c>
      <c r="I98" t="s">
        <v>518</v>
      </c>
      <c r="J98" t="s">
        <v>518</v>
      </c>
      <c r="K98" t="s">
        <v>518</v>
      </c>
      <c r="L98" t="s">
        <v>518</v>
      </c>
      <c r="M98" t="s">
        <v>518</v>
      </c>
      <c r="N98" t="s">
        <v>518</v>
      </c>
      <c r="O98" t="s">
        <v>66</v>
      </c>
      <c r="P98">
        <v>13814</v>
      </c>
      <c r="Q98">
        <v>56572</v>
      </c>
      <c r="R98" t="s">
        <v>66</v>
      </c>
      <c r="S98">
        <v>2639</v>
      </c>
      <c r="T98">
        <v>134954</v>
      </c>
      <c r="U98">
        <v>10551</v>
      </c>
      <c r="V98" t="s">
        <v>66</v>
      </c>
      <c r="W98" t="s">
        <v>66</v>
      </c>
      <c r="X98">
        <v>412669</v>
      </c>
      <c r="Y98">
        <v>17201021</v>
      </c>
      <c r="Z98" t="s">
        <v>66</v>
      </c>
      <c r="AA98" t="s">
        <v>66</v>
      </c>
      <c r="AB98" t="s">
        <v>66</v>
      </c>
      <c r="AC98" t="s">
        <v>518</v>
      </c>
      <c r="AD98" t="s">
        <v>518</v>
      </c>
      <c r="AE98" t="s">
        <v>518</v>
      </c>
      <c r="AF98" t="s">
        <v>518</v>
      </c>
      <c r="AG98" t="s">
        <v>518</v>
      </c>
      <c r="AH98" t="s">
        <v>518</v>
      </c>
      <c r="AI98" t="s">
        <v>518</v>
      </c>
      <c r="AJ98" t="s">
        <v>518</v>
      </c>
      <c r="AM98">
        <v>2018</v>
      </c>
      <c r="AN98" t="e">
        <f t="shared" si="10"/>
        <v>#N/A</v>
      </c>
      <c r="AO98" t="e">
        <f t="shared" si="11"/>
        <v>#N/A</v>
      </c>
      <c r="AP98" t="e">
        <f t="shared" si="12"/>
        <v>#N/A</v>
      </c>
      <c r="AQ98" t="e">
        <f t="shared" si="13"/>
        <v>#N/A</v>
      </c>
      <c r="AR98" t="e">
        <f t="shared" si="14"/>
        <v>#N/A</v>
      </c>
      <c r="AS98" t="e">
        <f t="shared" si="15"/>
        <v>#N/A</v>
      </c>
    </row>
    <row r="99" spans="1:45">
      <c r="A99" t="s">
        <v>521</v>
      </c>
      <c r="B99">
        <v>2019</v>
      </c>
      <c r="C99" s="49" t="str">
        <f t="shared" si="9"/>
        <v>Wohngebäude mit 3 oder mehr Wohnungen2019</v>
      </c>
      <c r="D99" t="s">
        <v>518</v>
      </c>
      <c r="E99" t="s">
        <v>518</v>
      </c>
      <c r="F99" t="s">
        <v>518</v>
      </c>
      <c r="G99" t="s">
        <v>518</v>
      </c>
      <c r="H99" t="s">
        <v>518</v>
      </c>
      <c r="I99" t="s">
        <v>518</v>
      </c>
      <c r="J99" t="s">
        <v>518</v>
      </c>
      <c r="K99" t="s">
        <v>518</v>
      </c>
      <c r="L99" t="s">
        <v>518</v>
      </c>
      <c r="M99" t="s">
        <v>518</v>
      </c>
      <c r="N99" t="s">
        <v>518</v>
      </c>
      <c r="O99" t="s">
        <v>66</v>
      </c>
      <c r="P99">
        <v>14402</v>
      </c>
      <c r="Q99">
        <v>59725</v>
      </c>
      <c r="R99" t="s">
        <v>66</v>
      </c>
      <c r="S99">
        <v>2817</v>
      </c>
      <c r="T99">
        <v>143053</v>
      </c>
      <c r="U99">
        <v>11165</v>
      </c>
      <c r="V99" t="s">
        <v>66</v>
      </c>
      <c r="W99" t="s">
        <v>66</v>
      </c>
      <c r="X99">
        <v>433658</v>
      </c>
      <c r="Y99">
        <v>18837047</v>
      </c>
      <c r="Z99" t="s">
        <v>66</v>
      </c>
      <c r="AA99" t="s">
        <v>66</v>
      </c>
      <c r="AB99" t="s">
        <v>66</v>
      </c>
      <c r="AC99" t="s">
        <v>518</v>
      </c>
      <c r="AD99" t="s">
        <v>518</v>
      </c>
      <c r="AE99" t="s">
        <v>518</v>
      </c>
      <c r="AF99" t="s">
        <v>518</v>
      </c>
      <c r="AG99" t="s">
        <v>518</v>
      </c>
      <c r="AH99" t="s">
        <v>518</v>
      </c>
      <c r="AI99" t="s">
        <v>518</v>
      </c>
      <c r="AJ99" t="s">
        <v>518</v>
      </c>
      <c r="AM99">
        <v>2019</v>
      </c>
      <c r="AN99" t="e">
        <f t="shared" si="10"/>
        <v>#N/A</v>
      </c>
      <c r="AO99" t="e">
        <f t="shared" si="11"/>
        <v>#N/A</v>
      </c>
      <c r="AP99" t="e">
        <f t="shared" si="12"/>
        <v>#N/A</v>
      </c>
      <c r="AQ99" t="e">
        <f t="shared" si="13"/>
        <v>#N/A</v>
      </c>
      <c r="AR99" t="e">
        <f t="shared" si="14"/>
        <v>#N/A</v>
      </c>
      <c r="AS99" t="e">
        <f t="shared" si="15"/>
        <v>#N/A</v>
      </c>
    </row>
    <row r="100" spans="1:45">
      <c r="A100" t="s">
        <v>521</v>
      </c>
      <c r="B100">
        <v>2020</v>
      </c>
      <c r="C100" s="49" t="str">
        <f t="shared" si="9"/>
        <v>Wohngebäude mit 3 oder mehr Wohnungen2020</v>
      </c>
      <c r="D100" t="s">
        <v>518</v>
      </c>
      <c r="E100" t="s">
        <v>518</v>
      </c>
      <c r="F100" t="s">
        <v>518</v>
      </c>
      <c r="G100" t="s">
        <v>518</v>
      </c>
      <c r="H100" t="s">
        <v>518</v>
      </c>
      <c r="I100" t="s">
        <v>518</v>
      </c>
      <c r="J100" t="s">
        <v>518</v>
      </c>
      <c r="K100" t="s">
        <v>518</v>
      </c>
      <c r="L100" t="s">
        <v>518</v>
      </c>
      <c r="M100" t="s">
        <v>518</v>
      </c>
      <c r="N100" t="s">
        <v>518</v>
      </c>
      <c r="O100" t="s">
        <v>66</v>
      </c>
      <c r="P100">
        <v>15236</v>
      </c>
      <c r="Q100">
        <v>63809</v>
      </c>
      <c r="R100" t="s">
        <v>66</v>
      </c>
      <c r="S100">
        <v>3143</v>
      </c>
      <c r="T100">
        <v>153377</v>
      </c>
      <c r="U100">
        <v>11854</v>
      </c>
      <c r="V100" t="s">
        <v>66</v>
      </c>
      <c r="W100" t="s">
        <v>66</v>
      </c>
      <c r="X100">
        <v>458814</v>
      </c>
      <c r="Y100">
        <v>20860679</v>
      </c>
      <c r="Z100" t="s">
        <v>66</v>
      </c>
      <c r="AA100" t="s">
        <v>66</v>
      </c>
      <c r="AB100" t="s">
        <v>66</v>
      </c>
      <c r="AC100" t="s">
        <v>518</v>
      </c>
      <c r="AD100" t="s">
        <v>518</v>
      </c>
      <c r="AE100" t="s">
        <v>518</v>
      </c>
      <c r="AF100" t="s">
        <v>518</v>
      </c>
      <c r="AG100" t="s">
        <v>518</v>
      </c>
      <c r="AH100" t="s">
        <v>518</v>
      </c>
      <c r="AI100" t="s">
        <v>518</v>
      </c>
      <c r="AJ100" t="s">
        <v>518</v>
      </c>
      <c r="AM100">
        <v>2020</v>
      </c>
      <c r="AN100" t="e">
        <f t="shared" si="10"/>
        <v>#N/A</v>
      </c>
      <c r="AO100" t="e">
        <f t="shared" si="11"/>
        <v>#N/A</v>
      </c>
      <c r="AP100" t="e">
        <f t="shared" si="12"/>
        <v>#N/A</v>
      </c>
      <c r="AQ100" t="e">
        <f t="shared" si="13"/>
        <v>#N/A</v>
      </c>
      <c r="AR100" t="e">
        <f t="shared" si="14"/>
        <v>#N/A</v>
      </c>
      <c r="AS100" t="e">
        <f t="shared" si="15"/>
        <v>#N/A</v>
      </c>
    </row>
    <row r="101" spans="1:45">
      <c r="A101" t="s">
        <v>521</v>
      </c>
      <c r="B101">
        <v>2021</v>
      </c>
      <c r="C101" s="49" t="str">
        <f t="shared" si="9"/>
        <v>Wohngebäude mit 3 oder mehr Wohnungen2021</v>
      </c>
      <c r="D101" t="s">
        <v>518</v>
      </c>
      <c r="E101" t="s">
        <v>518</v>
      </c>
      <c r="F101" t="s">
        <v>518</v>
      </c>
      <c r="G101" t="s">
        <v>518</v>
      </c>
      <c r="H101" t="s">
        <v>518</v>
      </c>
      <c r="I101" t="s">
        <v>518</v>
      </c>
      <c r="J101" t="s">
        <v>518</v>
      </c>
      <c r="K101" t="s">
        <v>518</v>
      </c>
      <c r="L101" t="s">
        <v>518</v>
      </c>
      <c r="M101" t="s">
        <v>518</v>
      </c>
      <c r="N101" t="s">
        <v>518</v>
      </c>
      <c r="O101" t="s">
        <v>66</v>
      </c>
      <c r="P101">
        <v>14483</v>
      </c>
      <c r="Q101">
        <v>60785</v>
      </c>
      <c r="R101" t="s">
        <v>66</v>
      </c>
      <c r="S101">
        <v>2979</v>
      </c>
      <c r="T101">
        <v>147925</v>
      </c>
      <c r="U101">
        <v>11324</v>
      </c>
      <c r="V101" t="s">
        <v>66</v>
      </c>
      <c r="W101" t="s">
        <v>66</v>
      </c>
      <c r="X101">
        <v>437762</v>
      </c>
      <c r="Y101">
        <v>20637656</v>
      </c>
      <c r="Z101" t="s">
        <v>66</v>
      </c>
      <c r="AA101" t="s">
        <v>66</v>
      </c>
      <c r="AB101" t="s">
        <v>66</v>
      </c>
      <c r="AC101" t="s">
        <v>518</v>
      </c>
      <c r="AD101" t="s">
        <v>518</v>
      </c>
      <c r="AE101" t="s">
        <v>518</v>
      </c>
      <c r="AF101" t="s">
        <v>518</v>
      </c>
      <c r="AG101" t="s">
        <v>518</v>
      </c>
      <c r="AH101" t="s">
        <v>518</v>
      </c>
      <c r="AI101" t="s">
        <v>518</v>
      </c>
      <c r="AJ101" t="s">
        <v>518</v>
      </c>
      <c r="AM101">
        <v>2021</v>
      </c>
      <c r="AN101" t="e">
        <f t="shared" si="10"/>
        <v>#N/A</v>
      </c>
      <c r="AO101" t="e">
        <f t="shared" si="11"/>
        <v>#N/A</v>
      </c>
      <c r="AP101" t="e">
        <f t="shared" si="12"/>
        <v>#N/A</v>
      </c>
      <c r="AQ101" t="e">
        <f t="shared" si="13"/>
        <v>#N/A</v>
      </c>
      <c r="AR101" t="e">
        <f t="shared" si="14"/>
        <v>#N/A</v>
      </c>
      <c r="AS101" t="e">
        <f t="shared" si="15"/>
        <v>#N/A</v>
      </c>
    </row>
    <row r="102" spans="1:45">
      <c r="A102" t="s">
        <v>521</v>
      </c>
      <c r="B102">
        <v>2022</v>
      </c>
      <c r="C102" s="49" t="str">
        <f t="shared" si="9"/>
        <v>Wohngebäude mit 3 oder mehr Wohnungen2022</v>
      </c>
      <c r="D102" t="s">
        <v>518</v>
      </c>
      <c r="E102" t="s">
        <v>518</v>
      </c>
      <c r="F102" t="s">
        <v>518</v>
      </c>
      <c r="G102" t="s">
        <v>518</v>
      </c>
      <c r="H102" t="s">
        <v>518</v>
      </c>
      <c r="I102" t="s">
        <v>518</v>
      </c>
      <c r="J102" t="s">
        <v>518</v>
      </c>
      <c r="K102" t="s">
        <v>518</v>
      </c>
      <c r="L102" t="s">
        <v>518</v>
      </c>
      <c r="M102" t="s">
        <v>518</v>
      </c>
      <c r="N102" t="s">
        <v>518</v>
      </c>
      <c r="O102" t="s">
        <v>66</v>
      </c>
      <c r="P102">
        <v>14822</v>
      </c>
      <c r="Q102">
        <v>61703</v>
      </c>
      <c r="R102" t="s">
        <v>66</v>
      </c>
      <c r="S102">
        <v>3049</v>
      </c>
      <c r="T102">
        <v>150158</v>
      </c>
      <c r="U102">
        <v>11460</v>
      </c>
      <c r="V102" t="s">
        <v>66</v>
      </c>
      <c r="W102" t="s">
        <v>66</v>
      </c>
      <c r="X102">
        <v>440753</v>
      </c>
      <c r="Y102">
        <v>21760055</v>
      </c>
      <c r="Z102" t="s">
        <v>66</v>
      </c>
      <c r="AA102" t="s">
        <v>66</v>
      </c>
      <c r="AB102" t="s">
        <v>66</v>
      </c>
      <c r="AC102" t="s">
        <v>518</v>
      </c>
      <c r="AD102" t="s">
        <v>518</v>
      </c>
      <c r="AE102" t="s">
        <v>518</v>
      </c>
      <c r="AF102" t="s">
        <v>518</v>
      </c>
      <c r="AG102" t="s">
        <v>518</v>
      </c>
      <c r="AH102" t="s">
        <v>518</v>
      </c>
      <c r="AI102" t="s">
        <v>518</v>
      </c>
      <c r="AJ102" t="s">
        <v>518</v>
      </c>
      <c r="AM102">
        <v>2022</v>
      </c>
      <c r="AN102" t="e">
        <f>INDEX($A$14:$I$999,MATCH(CONCATENATE($AN$54,AM102),$C$14:$C$999,0),9)</f>
        <v>#N/A</v>
      </c>
      <c r="AO102" t="e">
        <f>INDEX($A$14:$I$999,MATCH(CONCATENATE($AO$54,AM102),$C$14:$C$999,0),9)</f>
        <v>#N/A</v>
      </c>
      <c r="AP102" t="e">
        <f>INDEX($A$14:$I$999,MATCH(CONCATENATE($AP$54,AM102),$C$14:$C$999,0),9)</f>
        <v>#N/A</v>
      </c>
      <c r="AQ102" t="e">
        <f>INDEX($A$14:$I$999,MATCH(CONCATENATE($AQ$54,AM102),$C$14:$C$999,0),9)</f>
        <v>#N/A</v>
      </c>
      <c r="AR102" t="e">
        <f>INDEX($A$14:$I$999,MATCH(CONCATENATE($AR$54,AM102),$C$14:$C$999,0),9)</f>
        <v>#N/A</v>
      </c>
      <c r="AS102" t="e">
        <f>INDEX($A$14:$I$999,MATCH(CONCATENATE($AS$54,AM102),$C$14:$C$999,0),9)</f>
        <v>#N/A</v>
      </c>
    </row>
    <row r="103" spans="1:45">
      <c r="A103" t="s">
        <v>519</v>
      </c>
      <c r="B103">
        <v>2001</v>
      </c>
      <c r="C103" s="49" t="str">
        <f t="shared" si="9"/>
        <v>Wohngebäude mit 2 Wohnungen2001</v>
      </c>
      <c r="D103" t="s">
        <v>518</v>
      </c>
      <c r="E103" t="s">
        <v>518</v>
      </c>
      <c r="F103" t="s">
        <v>518</v>
      </c>
      <c r="G103" t="s">
        <v>518</v>
      </c>
      <c r="H103" t="s">
        <v>518</v>
      </c>
      <c r="I103" t="s">
        <v>518</v>
      </c>
      <c r="J103" t="s">
        <v>518</v>
      </c>
      <c r="K103" t="s">
        <v>518</v>
      </c>
      <c r="L103" t="s">
        <v>518</v>
      </c>
      <c r="M103" t="s">
        <v>518</v>
      </c>
      <c r="N103" t="s">
        <v>518</v>
      </c>
      <c r="O103" t="s">
        <v>66</v>
      </c>
      <c r="P103">
        <v>20593</v>
      </c>
      <c r="Q103">
        <v>23986</v>
      </c>
      <c r="R103" t="s">
        <v>66</v>
      </c>
      <c r="S103">
        <v>1146</v>
      </c>
      <c r="T103">
        <v>41186</v>
      </c>
      <c r="U103">
        <v>4295</v>
      </c>
      <c r="V103">
        <v>39</v>
      </c>
      <c r="W103">
        <v>1</v>
      </c>
      <c r="X103">
        <v>195289</v>
      </c>
      <c r="Y103">
        <v>5336058</v>
      </c>
      <c r="Z103" t="s">
        <v>66</v>
      </c>
      <c r="AA103" t="s">
        <v>66</v>
      </c>
      <c r="AB103" t="s">
        <v>66</v>
      </c>
      <c r="AC103" t="s">
        <v>518</v>
      </c>
      <c r="AD103" t="s">
        <v>518</v>
      </c>
      <c r="AE103" t="s">
        <v>518</v>
      </c>
      <c r="AF103" t="s">
        <v>518</v>
      </c>
      <c r="AG103" t="s">
        <v>518</v>
      </c>
      <c r="AH103" t="s">
        <v>518</v>
      </c>
      <c r="AI103" t="s">
        <v>518</v>
      </c>
      <c r="AJ103" t="s">
        <v>518</v>
      </c>
    </row>
    <row r="104" spans="1:45">
      <c r="A104" t="s">
        <v>519</v>
      </c>
      <c r="B104">
        <v>2002</v>
      </c>
      <c r="C104" s="49" t="str">
        <f t="shared" si="9"/>
        <v>Wohngebäude mit 2 Wohnungen2002</v>
      </c>
      <c r="D104" t="s">
        <v>518</v>
      </c>
      <c r="E104" t="s">
        <v>518</v>
      </c>
      <c r="F104" t="s">
        <v>518</v>
      </c>
      <c r="G104" t="s">
        <v>518</v>
      </c>
      <c r="H104" t="s">
        <v>518</v>
      </c>
      <c r="I104" t="s">
        <v>518</v>
      </c>
      <c r="J104" t="s">
        <v>518</v>
      </c>
      <c r="K104" t="s">
        <v>518</v>
      </c>
      <c r="L104" t="s">
        <v>518</v>
      </c>
      <c r="M104" t="s">
        <v>518</v>
      </c>
      <c r="N104" t="s">
        <v>518</v>
      </c>
      <c r="O104" t="s">
        <v>66</v>
      </c>
      <c r="P104">
        <v>18814</v>
      </c>
      <c r="Q104">
        <v>21972</v>
      </c>
      <c r="R104" t="s">
        <v>66</v>
      </c>
      <c r="S104">
        <v>1060</v>
      </c>
      <c r="T104">
        <v>37628</v>
      </c>
      <c r="U104">
        <v>3953</v>
      </c>
      <c r="V104">
        <v>24</v>
      </c>
      <c r="W104">
        <v>1</v>
      </c>
      <c r="X104">
        <v>177960</v>
      </c>
      <c r="Y104">
        <v>4877246</v>
      </c>
      <c r="Z104" t="s">
        <v>66</v>
      </c>
      <c r="AA104" t="s">
        <v>66</v>
      </c>
      <c r="AB104" t="s">
        <v>66</v>
      </c>
      <c r="AC104" t="s">
        <v>518</v>
      </c>
      <c r="AD104" t="s">
        <v>518</v>
      </c>
      <c r="AE104" t="s">
        <v>518</v>
      </c>
      <c r="AF104" t="s">
        <v>518</v>
      </c>
      <c r="AG104" t="s">
        <v>518</v>
      </c>
      <c r="AH104" t="s">
        <v>518</v>
      </c>
      <c r="AI104" t="s">
        <v>518</v>
      </c>
      <c r="AJ104" t="s">
        <v>518</v>
      </c>
    </row>
    <row r="105" spans="1:45">
      <c r="A105" t="s">
        <v>519</v>
      </c>
      <c r="B105">
        <v>2003</v>
      </c>
      <c r="C105" s="49" t="str">
        <f t="shared" si="9"/>
        <v>Wohngebäude mit 2 Wohnungen2003</v>
      </c>
      <c r="D105" t="s">
        <v>518</v>
      </c>
      <c r="E105" t="s">
        <v>518</v>
      </c>
      <c r="F105" t="s">
        <v>518</v>
      </c>
      <c r="G105" t="s">
        <v>518</v>
      </c>
      <c r="H105" t="s">
        <v>518</v>
      </c>
      <c r="I105" t="s">
        <v>518</v>
      </c>
      <c r="J105" t="s">
        <v>518</v>
      </c>
      <c r="K105" t="s">
        <v>518</v>
      </c>
      <c r="L105" t="s">
        <v>518</v>
      </c>
      <c r="M105" t="s">
        <v>518</v>
      </c>
      <c r="N105" t="s">
        <v>518</v>
      </c>
      <c r="O105" t="s">
        <v>66</v>
      </c>
      <c r="P105">
        <v>16671</v>
      </c>
      <c r="Q105">
        <v>19148</v>
      </c>
      <c r="R105" t="s">
        <v>66</v>
      </c>
      <c r="S105">
        <v>934</v>
      </c>
      <c r="T105">
        <v>33342</v>
      </c>
      <c r="U105">
        <v>3472</v>
      </c>
      <c r="V105">
        <v>30</v>
      </c>
      <c r="W105">
        <v>1</v>
      </c>
      <c r="X105">
        <v>156761</v>
      </c>
      <c r="Y105">
        <v>4270916</v>
      </c>
      <c r="Z105" t="s">
        <v>66</v>
      </c>
      <c r="AA105" t="s">
        <v>66</v>
      </c>
      <c r="AB105" t="s">
        <v>66</v>
      </c>
      <c r="AC105" t="s">
        <v>518</v>
      </c>
      <c r="AD105" t="s">
        <v>518</v>
      </c>
      <c r="AE105" t="s">
        <v>518</v>
      </c>
      <c r="AF105" t="s">
        <v>518</v>
      </c>
      <c r="AG105" t="s">
        <v>518</v>
      </c>
      <c r="AH105" t="s">
        <v>518</v>
      </c>
      <c r="AI105" t="s">
        <v>518</v>
      </c>
      <c r="AJ105" t="s">
        <v>518</v>
      </c>
    </row>
    <row r="106" spans="1:45">
      <c r="A106" t="s">
        <v>519</v>
      </c>
      <c r="B106">
        <v>2004</v>
      </c>
      <c r="C106" s="49" t="str">
        <f t="shared" si="9"/>
        <v>Wohngebäude mit 2 Wohnungen2004</v>
      </c>
      <c r="D106" t="s">
        <v>518</v>
      </c>
      <c r="E106" t="s">
        <v>518</v>
      </c>
      <c r="F106" t="s">
        <v>518</v>
      </c>
      <c r="G106" t="s">
        <v>518</v>
      </c>
      <c r="H106" t="s">
        <v>518</v>
      </c>
      <c r="I106" t="s">
        <v>518</v>
      </c>
      <c r="J106" t="s">
        <v>518</v>
      </c>
      <c r="K106" t="s">
        <v>518</v>
      </c>
      <c r="L106" t="s">
        <v>518</v>
      </c>
      <c r="M106" t="s">
        <v>518</v>
      </c>
      <c r="N106" t="s">
        <v>518</v>
      </c>
      <c r="O106" t="s">
        <v>66</v>
      </c>
      <c r="P106">
        <v>16558</v>
      </c>
      <c r="Q106">
        <v>19068</v>
      </c>
      <c r="R106" t="s">
        <v>66</v>
      </c>
      <c r="S106">
        <v>928</v>
      </c>
      <c r="T106">
        <v>33116</v>
      </c>
      <c r="U106">
        <v>3475</v>
      </c>
      <c r="V106">
        <v>27</v>
      </c>
      <c r="W106">
        <v>1</v>
      </c>
      <c r="X106">
        <v>156612</v>
      </c>
      <c r="Y106">
        <v>4265584</v>
      </c>
      <c r="Z106" t="s">
        <v>66</v>
      </c>
      <c r="AA106" t="s">
        <v>66</v>
      </c>
      <c r="AB106" t="s">
        <v>66</v>
      </c>
      <c r="AC106" t="s">
        <v>518</v>
      </c>
      <c r="AD106" t="s">
        <v>518</v>
      </c>
      <c r="AE106" t="s">
        <v>518</v>
      </c>
      <c r="AF106" t="s">
        <v>518</v>
      </c>
      <c r="AG106" t="s">
        <v>518</v>
      </c>
      <c r="AH106" t="s">
        <v>518</v>
      </c>
      <c r="AI106" t="s">
        <v>518</v>
      </c>
      <c r="AJ106" t="s">
        <v>518</v>
      </c>
    </row>
    <row r="107" spans="1:45">
      <c r="A107" t="s">
        <v>519</v>
      </c>
      <c r="B107">
        <v>2005</v>
      </c>
      <c r="C107" s="49" t="str">
        <f t="shared" si="9"/>
        <v>Wohngebäude mit 2 Wohnungen2005</v>
      </c>
      <c r="D107" t="s">
        <v>518</v>
      </c>
      <c r="E107" t="s">
        <v>518</v>
      </c>
      <c r="F107" t="s">
        <v>518</v>
      </c>
      <c r="G107" t="s">
        <v>518</v>
      </c>
      <c r="H107" t="s">
        <v>518</v>
      </c>
      <c r="I107" t="s">
        <v>518</v>
      </c>
      <c r="J107" t="s">
        <v>518</v>
      </c>
      <c r="K107" t="s">
        <v>518</v>
      </c>
      <c r="L107" t="s">
        <v>518</v>
      </c>
      <c r="M107" t="s">
        <v>518</v>
      </c>
      <c r="N107" t="s">
        <v>518</v>
      </c>
      <c r="O107" t="s">
        <v>66</v>
      </c>
      <c r="P107">
        <v>14315</v>
      </c>
      <c r="Q107">
        <v>16707</v>
      </c>
      <c r="R107" t="s">
        <v>66</v>
      </c>
      <c r="S107">
        <v>832</v>
      </c>
      <c r="T107">
        <v>28630</v>
      </c>
      <c r="U107">
        <v>3042</v>
      </c>
      <c r="V107">
        <v>22</v>
      </c>
      <c r="W107">
        <v>1</v>
      </c>
      <c r="X107">
        <v>135870</v>
      </c>
      <c r="Y107">
        <v>3751684</v>
      </c>
      <c r="Z107" t="s">
        <v>66</v>
      </c>
      <c r="AA107" t="s">
        <v>66</v>
      </c>
      <c r="AB107" t="s">
        <v>66</v>
      </c>
      <c r="AC107" t="s">
        <v>518</v>
      </c>
      <c r="AD107" t="s">
        <v>518</v>
      </c>
      <c r="AE107" t="s">
        <v>518</v>
      </c>
      <c r="AF107" t="s">
        <v>518</v>
      </c>
      <c r="AG107" t="s">
        <v>518</v>
      </c>
      <c r="AH107" t="s">
        <v>518</v>
      </c>
      <c r="AI107" t="s">
        <v>518</v>
      </c>
      <c r="AJ107" t="s">
        <v>518</v>
      </c>
    </row>
    <row r="108" spans="1:45">
      <c r="A108" t="s">
        <v>519</v>
      </c>
      <c r="B108">
        <v>2006</v>
      </c>
      <c r="C108" s="49" t="str">
        <f t="shared" si="9"/>
        <v>Wohngebäude mit 2 Wohnungen2006</v>
      </c>
      <c r="D108" t="s">
        <v>518</v>
      </c>
      <c r="E108" t="s">
        <v>518</v>
      </c>
      <c r="F108" t="s">
        <v>518</v>
      </c>
      <c r="G108" t="s">
        <v>518</v>
      </c>
      <c r="H108" t="s">
        <v>518</v>
      </c>
      <c r="I108" t="s">
        <v>518</v>
      </c>
      <c r="J108" t="s">
        <v>518</v>
      </c>
      <c r="K108" t="s">
        <v>518</v>
      </c>
      <c r="L108" t="s">
        <v>518</v>
      </c>
      <c r="M108" t="s">
        <v>518</v>
      </c>
      <c r="N108" t="s">
        <v>518</v>
      </c>
      <c r="O108" t="s">
        <v>66</v>
      </c>
      <c r="P108">
        <v>12829</v>
      </c>
      <c r="Q108">
        <v>14918</v>
      </c>
      <c r="R108" t="s">
        <v>66</v>
      </c>
      <c r="S108">
        <v>752</v>
      </c>
      <c r="T108">
        <v>25658</v>
      </c>
      <c r="U108">
        <v>2737</v>
      </c>
      <c r="V108">
        <v>15</v>
      </c>
      <c r="W108">
        <v>1</v>
      </c>
      <c r="X108">
        <v>121060</v>
      </c>
      <c r="Y108">
        <v>3382050</v>
      </c>
      <c r="Z108" t="s">
        <v>66</v>
      </c>
      <c r="AA108" t="s">
        <v>66</v>
      </c>
      <c r="AB108" t="s">
        <v>66</v>
      </c>
      <c r="AC108" t="s">
        <v>518</v>
      </c>
      <c r="AD108" t="s">
        <v>518</v>
      </c>
      <c r="AE108" t="s">
        <v>518</v>
      </c>
      <c r="AF108" t="s">
        <v>518</v>
      </c>
      <c r="AG108" t="s">
        <v>518</v>
      </c>
      <c r="AH108" t="s">
        <v>518</v>
      </c>
      <c r="AI108" t="s">
        <v>518</v>
      </c>
      <c r="AJ108" t="s">
        <v>518</v>
      </c>
    </row>
    <row r="109" spans="1:45">
      <c r="A109" t="s">
        <v>519</v>
      </c>
      <c r="B109">
        <v>2007</v>
      </c>
      <c r="C109" s="49" t="str">
        <f t="shared" si="9"/>
        <v>Wohngebäude mit 2 Wohnungen2007</v>
      </c>
      <c r="D109" t="s">
        <v>518</v>
      </c>
      <c r="E109" t="s">
        <v>518</v>
      </c>
      <c r="F109" t="s">
        <v>518</v>
      </c>
      <c r="G109" t="s">
        <v>518</v>
      </c>
      <c r="H109" t="s">
        <v>518</v>
      </c>
      <c r="I109" t="s">
        <v>518</v>
      </c>
      <c r="J109" t="s">
        <v>518</v>
      </c>
      <c r="K109" t="s">
        <v>518</v>
      </c>
      <c r="L109" t="s">
        <v>518</v>
      </c>
      <c r="M109" t="s">
        <v>518</v>
      </c>
      <c r="N109" t="s">
        <v>518</v>
      </c>
      <c r="O109" t="s">
        <v>66</v>
      </c>
      <c r="P109">
        <v>11448</v>
      </c>
      <c r="Q109">
        <v>13372</v>
      </c>
      <c r="R109" t="s">
        <v>66</v>
      </c>
      <c r="S109">
        <v>673</v>
      </c>
      <c r="T109">
        <v>22896</v>
      </c>
      <c r="U109">
        <v>2448</v>
      </c>
      <c r="V109">
        <v>23</v>
      </c>
      <c r="W109">
        <v>1</v>
      </c>
      <c r="X109">
        <v>107394</v>
      </c>
      <c r="Y109">
        <v>3059076</v>
      </c>
      <c r="Z109" t="s">
        <v>66</v>
      </c>
      <c r="AA109" t="s">
        <v>66</v>
      </c>
      <c r="AB109" t="s">
        <v>66</v>
      </c>
      <c r="AC109" t="s">
        <v>518</v>
      </c>
      <c r="AD109" t="s">
        <v>518</v>
      </c>
      <c r="AE109" t="s">
        <v>518</v>
      </c>
      <c r="AF109" t="s">
        <v>518</v>
      </c>
      <c r="AG109" t="s">
        <v>518</v>
      </c>
      <c r="AH109" t="s">
        <v>518</v>
      </c>
      <c r="AI109" t="s">
        <v>518</v>
      </c>
      <c r="AJ109" t="s">
        <v>518</v>
      </c>
    </row>
    <row r="110" spans="1:45">
      <c r="A110" t="s">
        <v>519</v>
      </c>
      <c r="B110">
        <v>2008</v>
      </c>
      <c r="C110" s="49" t="str">
        <f t="shared" si="9"/>
        <v>Wohngebäude mit 2 Wohnungen2008</v>
      </c>
      <c r="D110" t="s">
        <v>518</v>
      </c>
      <c r="E110" t="s">
        <v>518</v>
      </c>
      <c r="F110" t="s">
        <v>518</v>
      </c>
      <c r="G110" t="s">
        <v>518</v>
      </c>
      <c r="H110" t="s">
        <v>518</v>
      </c>
      <c r="I110" t="s">
        <v>518</v>
      </c>
      <c r="J110" t="s">
        <v>518</v>
      </c>
      <c r="K110" t="s">
        <v>518</v>
      </c>
      <c r="L110" t="s">
        <v>518</v>
      </c>
      <c r="M110" t="s">
        <v>518</v>
      </c>
      <c r="N110" t="s">
        <v>518</v>
      </c>
      <c r="O110" t="s">
        <v>66</v>
      </c>
      <c r="P110">
        <v>8742</v>
      </c>
      <c r="Q110">
        <v>10264</v>
      </c>
      <c r="R110" t="s">
        <v>66</v>
      </c>
      <c r="S110">
        <v>526</v>
      </c>
      <c r="T110">
        <v>17484</v>
      </c>
      <c r="U110">
        <v>1878</v>
      </c>
      <c r="V110">
        <v>18</v>
      </c>
      <c r="W110">
        <v>1</v>
      </c>
      <c r="X110">
        <v>81414</v>
      </c>
      <c r="Y110">
        <v>2373424</v>
      </c>
      <c r="Z110" t="s">
        <v>66</v>
      </c>
      <c r="AA110" t="s">
        <v>66</v>
      </c>
      <c r="AB110" t="s">
        <v>66</v>
      </c>
      <c r="AC110" t="s">
        <v>518</v>
      </c>
      <c r="AD110" t="s">
        <v>518</v>
      </c>
      <c r="AE110" t="s">
        <v>518</v>
      </c>
      <c r="AF110" t="s">
        <v>518</v>
      </c>
      <c r="AG110" t="s">
        <v>518</v>
      </c>
      <c r="AH110" t="s">
        <v>518</v>
      </c>
      <c r="AI110" t="s">
        <v>518</v>
      </c>
      <c r="AJ110" t="s">
        <v>518</v>
      </c>
    </row>
    <row r="111" spans="1:45">
      <c r="A111" t="s">
        <v>519</v>
      </c>
      <c r="B111">
        <v>2009</v>
      </c>
      <c r="C111" s="49" t="str">
        <f t="shared" si="9"/>
        <v>Wohngebäude mit 2 Wohnungen2009</v>
      </c>
      <c r="D111" t="s">
        <v>518</v>
      </c>
      <c r="E111" t="s">
        <v>518</v>
      </c>
      <c r="F111" t="s">
        <v>518</v>
      </c>
      <c r="G111" t="s">
        <v>518</v>
      </c>
      <c r="H111" t="s">
        <v>518</v>
      </c>
      <c r="I111" t="s">
        <v>518</v>
      </c>
      <c r="J111" t="s">
        <v>518</v>
      </c>
      <c r="K111" t="s">
        <v>518</v>
      </c>
      <c r="L111" t="s">
        <v>518</v>
      </c>
      <c r="M111" t="s">
        <v>518</v>
      </c>
      <c r="N111" t="s">
        <v>518</v>
      </c>
      <c r="O111" t="s">
        <v>66</v>
      </c>
      <c r="P111">
        <v>7410</v>
      </c>
      <c r="Q111">
        <v>8694</v>
      </c>
      <c r="R111" t="s">
        <v>66</v>
      </c>
      <c r="S111">
        <v>432</v>
      </c>
      <c r="T111">
        <v>14820</v>
      </c>
      <c r="U111">
        <v>1605</v>
      </c>
      <c r="V111">
        <v>14</v>
      </c>
      <c r="W111">
        <v>1</v>
      </c>
      <c r="X111">
        <v>68705</v>
      </c>
      <c r="Y111">
        <v>2073457</v>
      </c>
      <c r="Z111" t="s">
        <v>66</v>
      </c>
      <c r="AA111" t="s">
        <v>66</v>
      </c>
      <c r="AB111" t="s">
        <v>66</v>
      </c>
      <c r="AC111" t="s">
        <v>518</v>
      </c>
      <c r="AD111" t="s">
        <v>518</v>
      </c>
      <c r="AE111" t="s">
        <v>518</v>
      </c>
      <c r="AF111" t="s">
        <v>518</v>
      </c>
      <c r="AG111" t="s">
        <v>518</v>
      </c>
      <c r="AH111" t="s">
        <v>518</v>
      </c>
      <c r="AI111" t="s">
        <v>518</v>
      </c>
      <c r="AJ111" t="s">
        <v>518</v>
      </c>
    </row>
    <row r="112" spans="1:45">
      <c r="A112" t="s">
        <v>519</v>
      </c>
      <c r="B112">
        <v>2010</v>
      </c>
      <c r="C112" s="49" t="str">
        <f t="shared" si="9"/>
        <v>Wohngebäude mit 2 Wohnungen2010</v>
      </c>
      <c r="D112" t="s">
        <v>518</v>
      </c>
      <c r="E112" t="s">
        <v>518</v>
      </c>
      <c r="F112" t="s">
        <v>518</v>
      </c>
      <c r="G112" t="s">
        <v>518</v>
      </c>
      <c r="H112" t="s">
        <v>518</v>
      </c>
      <c r="I112" t="s">
        <v>518</v>
      </c>
      <c r="J112" t="s">
        <v>518</v>
      </c>
      <c r="K112" t="s">
        <v>518</v>
      </c>
      <c r="L112" t="s">
        <v>518</v>
      </c>
      <c r="M112" t="s">
        <v>518</v>
      </c>
      <c r="N112" t="s">
        <v>518</v>
      </c>
      <c r="O112" t="s">
        <v>66</v>
      </c>
      <c r="P112">
        <v>7201</v>
      </c>
      <c r="Q112">
        <v>8500</v>
      </c>
      <c r="R112" t="s">
        <v>66</v>
      </c>
      <c r="S112">
        <v>414</v>
      </c>
      <c r="T112">
        <v>14402</v>
      </c>
      <c r="U112">
        <v>1566</v>
      </c>
      <c r="V112">
        <v>17</v>
      </c>
      <c r="W112">
        <v>1</v>
      </c>
      <c r="X112">
        <v>66842</v>
      </c>
      <c r="Y112">
        <v>2050654</v>
      </c>
      <c r="Z112" t="s">
        <v>66</v>
      </c>
      <c r="AA112" t="s">
        <v>66</v>
      </c>
      <c r="AB112" t="s">
        <v>66</v>
      </c>
      <c r="AC112" t="s">
        <v>518</v>
      </c>
      <c r="AD112" t="s">
        <v>518</v>
      </c>
      <c r="AE112" t="s">
        <v>518</v>
      </c>
      <c r="AF112" t="s">
        <v>518</v>
      </c>
      <c r="AG112" t="s">
        <v>518</v>
      </c>
      <c r="AH112" t="s">
        <v>518</v>
      </c>
      <c r="AI112" t="s">
        <v>518</v>
      </c>
      <c r="AJ112" t="s">
        <v>518</v>
      </c>
    </row>
    <row r="113" spans="1:45">
      <c r="A113" t="s">
        <v>519</v>
      </c>
      <c r="B113">
        <v>2011</v>
      </c>
      <c r="C113" s="49" t="str">
        <f t="shared" si="9"/>
        <v>Wohngebäude mit 2 Wohnungen2011</v>
      </c>
      <c r="D113" t="s">
        <v>518</v>
      </c>
      <c r="E113" t="s">
        <v>518</v>
      </c>
      <c r="F113" t="s">
        <v>518</v>
      </c>
      <c r="G113" t="s">
        <v>518</v>
      </c>
      <c r="H113" t="s">
        <v>518</v>
      </c>
      <c r="I113" t="s">
        <v>518</v>
      </c>
      <c r="J113" t="s">
        <v>518</v>
      </c>
      <c r="K113" t="s">
        <v>518</v>
      </c>
      <c r="L113" t="s">
        <v>518</v>
      </c>
      <c r="M113" t="s">
        <v>518</v>
      </c>
      <c r="N113" t="s">
        <v>518</v>
      </c>
      <c r="O113" t="s">
        <v>66</v>
      </c>
      <c r="P113">
        <v>7957</v>
      </c>
      <c r="Q113">
        <v>9339</v>
      </c>
      <c r="R113" t="s">
        <v>66</v>
      </c>
      <c r="S113">
        <v>451</v>
      </c>
      <c r="T113">
        <v>15914</v>
      </c>
      <c r="U113">
        <v>1740</v>
      </c>
      <c r="V113">
        <v>14</v>
      </c>
      <c r="W113">
        <v>1</v>
      </c>
      <c r="X113">
        <v>73202</v>
      </c>
      <c r="Y113">
        <v>2336322</v>
      </c>
      <c r="Z113" t="s">
        <v>66</v>
      </c>
      <c r="AA113" t="s">
        <v>66</v>
      </c>
      <c r="AB113" t="s">
        <v>66</v>
      </c>
      <c r="AC113" t="s">
        <v>518</v>
      </c>
      <c r="AD113" t="s">
        <v>518</v>
      </c>
      <c r="AE113" t="s">
        <v>518</v>
      </c>
      <c r="AF113" t="s">
        <v>518</v>
      </c>
      <c r="AG113" t="s">
        <v>518</v>
      </c>
      <c r="AH113" t="s">
        <v>518</v>
      </c>
      <c r="AI113" t="s">
        <v>518</v>
      </c>
      <c r="AJ113" t="s">
        <v>518</v>
      </c>
    </row>
    <row r="114" spans="1:45">
      <c r="A114" t="s">
        <v>519</v>
      </c>
      <c r="B114">
        <v>2012</v>
      </c>
      <c r="C114" s="49" t="str">
        <f t="shared" si="9"/>
        <v>Wohngebäude mit 2 Wohnungen2012</v>
      </c>
      <c r="D114" t="s">
        <v>518</v>
      </c>
      <c r="E114" t="s">
        <v>518</v>
      </c>
      <c r="F114" t="s">
        <v>518</v>
      </c>
      <c r="G114" t="s">
        <v>518</v>
      </c>
      <c r="H114" t="s">
        <v>518</v>
      </c>
      <c r="I114" t="s">
        <v>518</v>
      </c>
      <c r="J114" t="s">
        <v>518</v>
      </c>
      <c r="K114" t="s">
        <v>518</v>
      </c>
      <c r="L114" t="s">
        <v>518</v>
      </c>
      <c r="M114" t="s">
        <v>518</v>
      </c>
      <c r="N114" t="s">
        <v>518</v>
      </c>
      <c r="O114" t="s">
        <v>66</v>
      </c>
      <c r="P114">
        <v>7985</v>
      </c>
      <c r="Q114">
        <v>9365</v>
      </c>
      <c r="R114" t="s">
        <v>66</v>
      </c>
      <c r="S114">
        <v>443</v>
      </c>
      <c r="T114">
        <v>15970</v>
      </c>
      <c r="U114">
        <v>1749</v>
      </c>
      <c r="V114" t="s">
        <v>66</v>
      </c>
      <c r="W114" t="s">
        <v>66</v>
      </c>
      <c r="X114">
        <v>73413</v>
      </c>
      <c r="Y114">
        <v>2383242</v>
      </c>
      <c r="Z114" t="s">
        <v>66</v>
      </c>
      <c r="AA114" t="s">
        <v>66</v>
      </c>
      <c r="AB114" t="s">
        <v>66</v>
      </c>
      <c r="AC114" t="s">
        <v>518</v>
      </c>
      <c r="AD114" t="s">
        <v>518</v>
      </c>
      <c r="AE114" t="s">
        <v>518</v>
      </c>
      <c r="AF114" t="s">
        <v>518</v>
      </c>
      <c r="AG114" t="s">
        <v>518</v>
      </c>
      <c r="AH114" t="s">
        <v>518</v>
      </c>
      <c r="AI114" t="s">
        <v>518</v>
      </c>
      <c r="AJ114" t="s">
        <v>518</v>
      </c>
      <c r="AM114">
        <v>2018</v>
      </c>
      <c r="AN114" t="e">
        <f>INDEX($S$14:$Z$748,MATCH(CONCATENATE($AN$27,AM114),$C$14:$C$748,0),2)</f>
        <v>#N/A</v>
      </c>
      <c r="AO114" t="e">
        <f>INDEX($S$14:$Z$748,MATCH(CONCATENATE($AO$27,AM114),$C$14:$C$748,0),2)</f>
        <v>#N/A</v>
      </c>
      <c r="AP114" t="e">
        <f>INDEX($S$14:$Z$748,MATCH(CONCATENATE($AP$27,AM114),$C$14:$C$748,0),2)</f>
        <v>#N/A</v>
      </c>
      <c r="AQ114" t="e">
        <f>INDEX($S$14:$Z$748,MATCH(CONCATENATE($AQ$27,AM114),$C$14:$C$748,0),2)</f>
        <v>#N/A</v>
      </c>
    </row>
    <row r="115" spans="1:45">
      <c r="A115" t="s">
        <v>519</v>
      </c>
      <c r="B115">
        <v>2013</v>
      </c>
      <c r="C115" s="49" t="str">
        <f t="shared" si="9"/>
        <v>Wohngebäude mit 2 Wohnungen2013</v>
      </c>
      <c r="D115" t="s">
        <v>518</v>
      </c>
      <c r="E115" t="s">
        <v>518</v>
      </c>
      <c r="F115" t="s">
        <v>518</v>
      </c>
      <c r="G115" t="s">
        <v>518</v>
      </c>
      <c r="H115" t="s">
        <v>518</v>
      </c>
      <c r="I115" t="s">
        <v>518</v>
      </c>
      <c r="J115" t="s">
        <v>518</v>
      </c>
      <c r="K115" t="s">
        <v>518</v>
      </c>
      <c r="L115" t="s">
        <v>518</v>
      </c>
      <c r="M115" t="s">
        <v>518</v>
      </c>
      <c r="N115" t="s">
        <v>518</v>
      </c>
      <c r="O115" t="s">
        <v>66</v>
      </c>
      <c r="P115">
        <v>8457</v>
      </c>
      <c r="Q115">
        <v>9950</v>
      </c>
      <c r="R115" t="s">
        <v>66</v>
      </c>
      <c r="S115">
        <v>488</v>
      </c>
      <c r="T115">
        <v>16914</v>
      </c>
      <c r="U115">
        <v>1844</v>
      </c>
      <c r="V115" t="s">
        <v>66</v>
      </c>
      <c r="W115" t="s">
        <v>66</v>
      </c>
      <c r="X115">
        <v>77105</v>
      </c>
      <c r="Y115">
        <v>2590678</v>
      </c>
      <c r="Z115" t="s">
        <v>66</v>
      </c>
      <c r="AA115" t="s">
        <v>66</v>
      </c>
      <c r="AB115" t="s">
        <v>66</v>
      </c>
      <c r="AC115" t="s">
        <v>518</v>
      </c>
      <c r="AD115" t="s">
        <v>518</v>
      </c>
      <c r="AE115" t="s">
        <v>518</v>
      </c>
      <c r="AF115" t="s">
        <v>518</v>
      </c>
      <c r="AG115" t="s">
        <v>518</v>
      </c>
      <c r="AH115" t="s">
        <v>518</v>
      </c>
      <c r="AI115" t="s">
        <v>518</v>
      </c>
      <c r="AJ115" t="s">
        <v>518</v>
      </c>
      <c r="AM115">
        <v>2019</v>
      </c>
      <c r="AN115" t="e">
        <f>INDEX($S$14:$Z$748,MATCH(CONCATENATE($AN$27,AM115),$C$14:$C$748,0),2)</f>
        <v>#N/A</v>
      </c>
      <c r="AO115" t="e">
        <f>INDEX($S$14:$Z$748,MATCH(CONCATENATE($AO$27,AM115),$C$14:$C$748,0),2)</f>
        <v>#N/A</v>
      </c>
      <c r="AP115" t="e">
        <f>INDEX($S$14:$Z$748,MATCH(CONCATENATE($AP$27,AM115),$C$14:$C$748,0),2)</f>
        <v>#N/A</v>
      </c>
      <c r="AQ115" t="e">
        <f>INDEX($S$14:$Z$748,MATCH(CONCATENATE($AQ$27,AM115),$C$14:$C$748,0),2)</f>
        <v>#N/A</v>
      </c>
    </row>
    <row r="116" spans="1:45">
      <c r="A116" t="s">
        <v>519</v>
      </c>
      <c r="B116">
        <v>2014</v>
      </c>
      <c r="C116" s="49" t="str">
        <f t="shared" si="9"/>
        <v>Wohngebäude mit 2 Wohnungen2014</v>
      </c>
      <c r="D116" t="s">
        <v>518</v>
      </c>
      <c r="E116" t="s">
        <v>518</v>
      </c>
      <c r="F116" t="s">
        <v>518</v>
      </c>
      <c r="G116" t="s">
        <v>518</v>
      </c>
      <c r="H116" t="s">
        <v>518</v>
      </c>
      <c r="I116" t="s">
        <v>518</v>
      </c>
      <c r="J116" t="s">
        <v>518</v>
      </c>
      <c r="K116" t="s">
        <v>518</v>
      </c>
      <c r="L116" t="s">
        <v>518</v>
      </c>
      <c r="M116" t="s">
        <v>518</v>
      </c>
      <c r="N116" t="s">
        <v>518</v>
      </c>
      <c r="O116" t="s">
        <v>66</v>
      </c>
      <c r="P116">
        <v>9489</v>
      </c>
      <c r="Q116">
        <v>11128</v>
      </c>
      <c r="R116" t="s">
        <v>66</v>
      </c>
      <c r="S116">
        <v>542</v>
      </c>
      <c r="T116">
        <v>18978</v>
      </c>
      <c r="U116">
        <v>2069</v>
      </c>
      <c r="V116" t="s">
        <v>66</v>
      </c>
      <c r="W116" t="s">
        <v>66</v>
      </c>
      <c r="X116">
        <v>84852</v>
      </c>
      <c r="Y116">
        <v>3025831</v>
      </c>
      <c r="Z116" t="s">
        <v>66</v>
      </c>
      <c r="AA116" t="s">
        <v>66</v>
      </c>
      <c r="AB116" t="s">
        <v>66</v>
      </c>
      <c r="AC116" t="s">
        <v>518</v>
      </c>
      <c r="AD116" t="s">
        <v>518</v>
      </c>
      <c r="AE116" t="s">
        <v>518</v>
      </c>
      <c r="AF116" t="s">
        <v>518</v>
      </c>
      <c r="AG116" t="s">
        <v>518</v>
      </c>
      <c r="AH116" t="s">
        <v>518</v>
      </c>
      <c r="AI116" t="s">
        <v>518</v>
      </c>
      <c r="AJ116" t="s">
        <v>518</v>
      </c>
      <c r="AM116">
        <v>2020</v>
      </c>
      <c r="AN116" t="e">
        <f>INDEX($S$14:$Z$748,MATCH(CONCATENATE($AN$27,AM116),$C$14:$C$748,0),2)</f>
        <v>#N/A</v>
      </c>
      <c r="AO116" t="e">
        <f>INDEX($S$14:$Z$748,MATCH(CONCATENATE($AO$27,AM116),$C$14:$C$748,0),2)</f>
        <v>#N/A</v>
      </c>
      <c r="AP116" t="e">
        <f>INDEX($S$14:$Z$748,MATCH(CONCATENATE($AP$27,AM116),$C$14:$C$748,0),2)</f>
        <v>#N/A</v>
      </c>
      <c r="AQ116" t="e">
        <f>INDEX($S$14:$Z$748,MATCH(CONCATENATE($AQ$27,AM116),$C$14:$C$748,0),2)</f>
        <v>#N/A</v>
      </c>
    </row>
    <row r="117" spans="1:45">
      <c r="A117" t="s">
        <v>519</v>
      </c>
      <c r="B117">
        <v>2015</v>
      </c>
      <c r="C117" s="49" t="str">
        <f t="shared" si="9"/>
        <v>Wohngebäude mit 2 Wohnungen2015</v>
      </c>
      <c r="D117" t="s">
        <v>518</v>
      </c>
      <c r="E117" t="s">
        <v>518</v>
      </c>
      <c r="F117" t="s">
        <v>518</v>
      </c>
      <c r="G117" t="s">
        <v>518</v>
      </c>
      <c r="H117" t="s">
        <v>518</v>
      </c>
      <c r="I117" t="s">
        <v>518</v>
      </c>
      <c r="J117" t="s">
        <v>518</v>
      </c>
      <c r="K117" t="s">
        <v>518</v>
      </c>
      <c r="L117" t="s">
        <v>518</v>
      </c>
      <c r="M117" t="s">
        <v>518</v>
      </c>
      <c r="N117" t="s">
        <v>518</v>
      </c>
      <c r="O117" t="s">
        <v>66</v>
      </c>
      <c r="P117">
        <v>9055</v>
      </c>
      <c r="Q117">
        <v>10693</v>
      </c>
      <c r="R117" t="s">
        <v>66</v>
      </c>
      <c r="S117">
        <v>521</v>
      </c>
      <c r="T117">
        <v>18110</v>
      </c>
      <c r="U117">
        <v>1994</v>
      </c>
      <c r="V117" t="s">
        <v>66</v>
      </c>
      <c r="W117" t="s">
        <v>66</v>
      </c>
      <c r="X117">
        <v>81078</v>
      </c>
      <c r="Y117">
        <v>2985612</v>
      </c>
      <c r="Z117" t="s">
        <v>66</v>
      </c>
      <c r="AA117" t="s">
        <v>66</v>
      </c>
      <c r="AB117" t="s">
        <v>66</v>
      </c>
      <c r="AC117" t="s">
        <v>518</v>
      </c>
      <c r="AD117" t="s">
        <v>518</v>
      </c>
      <c r="AE117" t="s">
        <v>518</v>
      </c>
      <c r="AF117" t="s">
        <v>518</v>
      </c>
      <c r="AG117" t="s">
        <v>518</v>
      </c>
      <c r="AH117" t="s">
        <v>518</v>
      </c>
      <c r="AI117" t="s">
        <v>518</v>
      </c>
      <c r="AJ117" t="s">
        <v>518</v>
      </c>
      <c r="AM117">
        <v>2021</v>
      </c>
      <c r="AN117" t="e">
        <f>INDEX($S$14:$Z$748,MATCH(CONCATENATE($AN$27,AM117),$C$14:$C$748,0),2)</f>
        <v>#N/A</v>
      </c>
      <c r="AO117" t="e">
        <f>INDEX($S$14:$Z$748,MATCH(CONCATENATE($AO$27,AM117),$C$14:$C$748,0),2)</f>
        <v>#N/A</v>
      </c>
      <c r="AP117" t="e">
        <f>INDEX($S$14:$Z$748,MATCH(CONCATENATE($AP$27,AM117),$C$14:$C$748,0),2)</f>
        <v>#N/A</v>
      </c>
      <c r="AQ117" t="e">
        <f>INDEX($S$14:$Z$748,MATCH(CONCATENATE($AQ$27,AM117),$C$14:$C$748,0),2)</f>
        <v>#N/A</v>
      </c>
    </row>
    <row r="118" spans="1:45">
      <c r="A118" t="s">
        <v>519</v>
      </c>
      <c r="B118">
        <v>2016</v>
      </c>
      <c r="C118" s="49" t="str">
        <f t="shared" si="9"/>
        <v>Wohngebäude mit 2 Wohnungen2016</v>
      </c>
      <c r="D118" t="s">
        <v>518</v>
      </c>
      <c r="E118" t="s">
        <v>518</v>
      </c>
      <c r="F118" t="s">
        <v>518</v>
      </c>
      <c r="G118" t="s">
        <v>518</v>
      </c>
      <c r="H118" t="s">
        <v>518</v>
      </c>
      <c r="I118" t="s">
        <v>518</v>
      </c>
      <c r="J118" t="s">
        <v>518</v>
      </c>
      <c r="K118" t="s">
        <v>518</v>
      </c>
      <c r="L118" t="s">
        <v>518</v>
      </c>
      <c r="M118" t="s">
        <v>518</v>
      </c>
      <c r="N118" t="s">
        <v>518</v>
      </c>
      <c r="O118" t="s">
        <v>66</v>
      </c>
      <c r="P118">
        <v>9279</v>
      </c>
      <c r="Q118">
        <v>10991</v>
      </c>
      <c r="R118" t="s">
        <v>66</v>
      </c>
      <c r="S118">
        <v>543</v>
      </c>
      <c r="T118">
        <v>18558</v>
      </c>
      <c r="U118">
        <v>2056</v>
      </c>
      <c r="V118" t="s">
        <v>66</v>
      </c>
      <c r="W118" t="s">
        <v>66</v>
      </c>
      <c r="X118">
        <v>82477</v>
      </c>
      <c r="Y118">
        <v>3144023</v>
      </c>
      <c r="Z118" t="s">
        <v>66</v>
      </c>
      <c r="AA118" t="s">
        <v>66</v>
      </c>
      <c r="AB118" t="s">
        <v>66</v>
      </c>
      <c r="AC118" t="s">
        <v>518</v>
      </c>
      <c r="AD118" t="s">
        <v>518</v>
      </c>
      <c r="AE118" t="s">
        <v>518</v>
      </c>
      <c r="AF118" t="s">
        <v>518</v>
      </c>
      <c r="AG118" t="s">
        <v>518</v>
      </c>
      <c r="AH118" t="s">
        <v>518</v>
      </c>
      <c r="AI118" t="s">
        <v>518</v>
      </c>
      <c r="AJ118" t="s">
        <v>518</v>
      </c>
      <c r="AM118">
        <v>2022</v>
      </c>
      <c r="AN118" t="e">
        <f>INDEX($S$14:$Z$999,MATCH(CONCATENATE($AN$27,AM118),$C$14:$C$999,0),2)</f>
        <v>#N/A</v>
      </c>
      <c r="AO118" t="e">
        <f>INDEX($S$14:$Z$999,MATCH(CONCATENATE($AO$27,AM118),$C$14:$C$999,0),2)</f>
        <v>#N/A</v>
      </c>
      <c r="AP118" t="e">
        <f>INDEX($S$14:$Z$999,MATCH(CONCATENATE($AP$27,AM118),$C$14:$C$999,0),2)</f>
        <v>#N/A</v>
      </c>
      <c r="AQ118" t="e">
        <f>INDEX($S$14:$Z$999,MATCH(CONCATENATE($AQ$27,AM118),$C$14:$C$999,0),2)</f>
        <v>#N/A</v>
      </c>
    </row>
    <row r="119" spans="1:45">
      <c r="A119" t="s">
        <v>519</v>
      </c>
      <c r="B119">
        <v>2017</v>
      </c>
      <c r="C119" s="49" t="str">
        <f t="shared" si="9"/>
        <v>Wohngebäude mit 2 Wohnungen2017</v>
      </c>
      <c r="D119" t="s">
        <v>518</v>
      </c>
      <c r="E119" t="s">
        <v>518</v>
      </c>
      <c r="F119" t="s">
        <v>518</v>
      </c>
      <c r="G119" t="s">
        <v>518</v>
      </c>
      <c r="H119" t="s">
        <v>518</v>
      </c>
      <c r="I119" t="s">
        <v>518</v>
      </c>
      <c r="J119" t="s">
        <v>518</v>
      </c>
      <c r="K119" t="s">
        <v>518</v>
      </c>
      <c r="L119" t="s">
        <v>518</v>
      </c>
      <c r="M119" t="s">
        <v>518</v>
      </c>
      <c r="N119" t="s">
        <v>518</v>
      </c>
      <c r="O119" t="s">
        <v>66</v>
      </c>
      <c r="P119">
        <v>9754</v>
      </c>
      <c r="Q119">
        <v>11538</v>
      </c>
      <c r="R119" t="s">
        <v>66</v>
      </c>
      <c r="S119">
        <v>562</v>
      </c>
      <c r="T119">
        <v>19508</v>
      </c>
      <c r="U119">
        <v>2155</v>
      </c>
      <c r="V119" t="s">
        <v>66</v>
      </c>
      <c r="W119" t="s">
        <v>66</v>
      </c>
      <c r="X119">
        <v>85767</v>
      </c>
      <c r="Y119">
        <v>3426830</v>
      </c>
      <c r="Z119" t="s">
        <v>66</v>
      </c>
      <c r="AA119" t="s">
        <v>66</v>
      </c>
      <c r="AB119" t="s">
        <v>66</v>
      </c>
      <c r="AC119" t="s">
        <v>518</v>
      </c>
      <c r="AD119" t="s">
        <v>518</v>
      </c>
      <c r="AE119" t="s">
        <v>518</v>
      </c>
      <c r="AF119" t="s">
        <v>518</v>
      </c>
      <c r="AG119" t="s">
        <v>518</v>
      </c>
      <c r="AH119" t="s">
        <v>518</v>
      </c>
      <c r="AI119" t="s">
        <v>518</v>
      </c>
      <c r="AJ119" t="s">
        <v>518</v>
      </c>
    </row>
    <row r="120" spans="1:45">
      <c r="A120" t="s">
        <v>519</v>
      </c>
      <c r="B120">
        <v>2018</v>
      </c>
      <c r="C120" s="49" t="str">
        <f t="shared" si="9"/>
        <v>Wohngebäude mit 2 Wohnungen2018</v>
      </c>
      <c r="D120" t="s">
        <v>518</v>
      </c>
      <c r="E120" t="s">
        <v>518</v>
      </c>
      <c r="F120" t="s">
        <v>518</v>
      </c>
      <c r="G120" t="s">
        <v>518</v>
      </c>
      <c r="H120" t="s">
        <v>518</v>
      </c>
      <c r="I120" t="s">
        <v>518</v>
      </c>
      <c r="J120" t="s">
        <v>518</v>
      </c>
      <c r="K120" t="s">
        <v>518</v>
      </c>
      <c r="L120" t="s">
        <v>518</v>
      </c>
      <c r="M120" t="s">
        <v>518</v>
      </c>
      <c r="N120" t="s">
        <v>518</v>
      </c>
      <c r="O120" t="s">
        <v>66</v>
      </c>
      <c r="P120">
        <v>9930</v>
      </c>
      <c r="Q120">
        <v>11748</v>
      </c>
      <c r="R120" t="s">
        <v>66</v>
      </c>
      <c r="S120">
        <v>573</v>
      </c>
      <c r="T120">
        <v>19860</v>
      </c>
      <c r="U120">
        <v>2207</v>
      </c>
      <c r="V120" t="s">
        <v>66</v>
      </c>
      <c r="W120" t="s">
        <v>66</v>
      </c>
      <c r="X120">
        <v>87159</v>
      </c>
      <c r="Y120">
        <v>3605406</v>
      </c>
      <c r="Z120" t="s">
        <v>66</v>
      </c>
      <c r="AA120" t="s">
        <v>66</v>
      </c>
      <c r="AB120" t="s">
        <v>66</v>
      </c>
      <c r="AC120" t="s">
        <v>518</v>
      </c>
      <c r="AD120" t="s">
        <v>518</v>
      </c>
      <c r="AE120" t="s">
        <v>518</v>
      </c>
      <c r="AF120" t="s">
        <v>518</v>
      </c>
      <c r="AG120" t="s">
        <v>518</v>
      </c>
      <c r="AH120" t="s">
        <v>518</v>
      </c>
      <c r="AI120" t="s">
        <v>518</v>
      </c>
      <c r="AJ120" t="s">
        <v>518</v>
      </c>
    </row>
    <row r="121" spans="1:45">
      <c r="A121" t="s">
        <v>519</v>
      </c>
      <c r="B121">
        <v>2019</v>
      </c>
      <c r="C121" s="49" t="str">
        <f t="shared" si="9"/>
        <v>Wohngebäude mit 2 Wohnungen2019</v>
      </c>
      <c r="D121" t="s">
        <v>518</v>
      </c>
      <c r="E121" t="s">
        <v>518</v>
      </c>
      <c r="F121" t="s">
        <v>518</v>
      </c>
      <c r="G121" t="s">
        <v>518</v>
      </c>
      <c r="H121" t="s">
        <v>518</v>
      </c>
      <c r="I121" t="s">
        <v>518</v>
      </c>
      <c r="J121" t="s">
        <v>518</v>
      </c>
      <c r="K121" t="s">
        <v>518</v>
      </c>
      <c r="L121" t="s">
        <v>518</v>
      </c>
      <c r="M121" t="s">
        <v>518</v>
      </c>
      <c r="N121" t="s">
        <v>518</v>
      </c>
      <c r="O121" t="s">
        <v>66</v>
      </c>
      <c r="P121">
        <v>9653</v>
      </c>
      <c r="Q121">
        <v>11565</v>
      </c>
      <c r="R121" t="s">
        <v>66</v>
      </c>
      <c r="S121">
        <v>571</v>
      </c>
      <c r="T121">
        <v>19306</v>
      </c>
      <c r="U121">
        <v>2163</v>
      </c>
      <c r="V121" t="s">
        <v>66</v>
      </c>
      <c r="W121" t="s">
        <v>66</v>
      </c>
      <c r="X121">
        <v>84834</v>
      </c>
      <c r="Y121">
        <v>3655161</v>
      </c>
      <c r="Z121" t="s">
        <v>66</v>
      </c>
      <c r="AA121" t="s">
        <v>66</v>
      </c>
      <c r="AB121" t="s">
        <v>66</v>
      </c>
      <c r="AC121" t="s">
        <v>518</v>
      </c>
      <c r="AD121" t="s">
        <v>518</v>
      </c>
      <c r="AE121" t="s">
        <v>518</v>
      </c>
      <c r="AF121" t="s">
        <v>518</v>
      </c>
      <c r="AG121" t="s">
        <v>518</v>
      </c>
      <c r="AH121" t="s">
        <v>518</v>
      </c>
      <c r="AI121" t="s">
        <v>518</v>
      </c>
      <c r="AJ121" t="s">
        <v>518</v>
      </c>
    </row>
    <row r="122" spans="1:45">
      <c r="A122" t="s">
        <v>519</v>
      </c>
      <c r="B122">
        <v>2020</v>
      </c>
      <c r="C122" s="49" t="str">
        <f t="shared" si="9"/>
        <v>Wohngebäude mit 2 Wohnungen2020</v>
      </c>
      <c r="D122" t="s">
        <v>518</v>
      </c>
      <c r="E122" t="s">
        <v>518</v>
      </c>
      <c r="F122" t="s">
        <v>518</v>
      </c>
      <c r="G122" t="s">
        <v>518</v>
      </c>
      <c r="H122" t="s">
        <v>518</v>
      </c>
      <c r="I122" t="s">
        <v>518</v>
      </c>
      <c r="J122" t="s">
        <v>518</v>
      </c>
      <c r="K122" t="s">
        <v>518</v>
      </c>
      <c r="L122" t="s">
        <v>518</v>
      </c>
      <c r="M122" t="s">
        <v>518</v>
      </c>
      <c r="N122" t="s">
        <v>518</v>
      </c>
      <c r="O122" t="s">
        <v>66</v>
      </c>
      <c r="P122">
        <v>10236</v>
      </c>
      <c r="Q122">
        <v>12233</v>
      </c>
      <c r="R122" t="s">
        <v>66</v>
      </c>
      <c r="S122">
        <v>590</v>
      </c>
      <c r="T122">
        <v>20472</v>
      </c>
      <c r="U122">
        <v>2301</v>
      </c>
      <c r="V122" t="s">
        <v>66</v>
      </c>
      <c r="W122" t="s">
        <v>66</v>
      </c>
      <c r="X122">
        <v>89815</v>
      </c>
      <c r="Y122">
        <v>4026360</v>
      </c>
      <c r="Z122" t="s">
        <v>66</v>
      </c>
      <c r="AA122" t="s">
        <v>66</v>
      </c>
      <c r="AB122" t="s">
        <v>66</v>
      </c>
      <c r="AC122" t="s">
        <v>518</v>
      </c>
      <c r="AD122" t="s">
        <v>518</v>
      </c>
      <c r="AE122" t="s">
        <v>518</v>
      </c>
      <c r="AF122" t="s">
        <v>518</v>
      </c>
      <c r="AG122" t="s">
        <v>518</v>
      </c>
      <c r="AH122" t="s">
        <v>518</v>
      </c>
      <c r="AI122" t="s">
        <v>518</v>
      </c>
      <c r="AJ122" t="s">
        <v>518</v>
      </c>
    </row>
    <row r="123" spans="1:45">
      <c r="A123" t="s">
        <v>519</v>
      </c>
      <c r="B123">
        <v>2021</v>
      </c>
      <c r="C123" s="49" t="str">
        <f t="shared" si="9"/>
        <v>Wohngebäude mit 2 Wohnungen2021</v>
      </c>
      <c r="D123" t="s">
        <v>518</v>
      </c>
      <c r="E123" t="s">
        <v>518</v>
      </c>
      <c r="F123" t="s">
        <v>518</v>
      </c>
      <c r="G123" t="s">
        <v>518</v>
      </c>
      <c r="H123" t="s">
        <v>518</v>
      </c>
      <c r="I123" t="s">
        <v>518</v>
      </c>
      <c r="J123" t="s">
        <v>518</v>
      </c>
      <c r="K123" t="s">
        <v>518</v>
      </c>
      <c r="L123" t="s">
        <v>518</v>
      </c>
      <c r="M123" t="s">
        <v>518</v>
      </c>
      <c r="N123" t="s">
        <v>518</v>
      </c>
      <c r="O123" t="s">
        <v>66</v>
      </c>
      <c r="P123">
        <v>10059</v>
      </c>
      <c r="Q123">
        <v>12026</v>
      </c>
      <c r="R123" t="s">
        <v>66</v>
      </c>
      <c r="S123">
        <v>581</v>
      </c>
      <c r="T123">
        <v>20118</v>
      </c>
      <c r="U123">
        <v>2253</v>
      </c>
      <c r="V123" t="s">
        <v>66</v>
      </c>
      <c r="W123" t="s">
        <v>66</v>
      </c>
      <c r="X123">
        <v>86914</v>
      </c>
      <c r="Y123">
        <v>4127429</v>
      </c>
      <c r="Z123" t="s">
        <v>66</v>
      </c>
      <c r="AA123" t="s">
        <v>66</v>
      </c>
      <c r="AB123" t="s">
        <v>66</v>
      </c>
      <c r="AC123" t="s">
        <v>518</v>
      </c>
      <c r="AD123" t="s">
        <v>518</v>
      </c>
      <c r="AE123" t="s">
        <v>518</v>
      </c>
      <c r="AF123" t="s">
        <v>518</v>
      </c>
      <c r="AG123" t="s">
        <v>518</v>
      </c>
      <c r="AH123" t="s">
        <v>518</v>
      </c>
      <c r="AI123" t="s">
        <v>518</v>
      </c>
      <c r="AJ123" t="s">
        <v>518</v>
      </c>
    </row>
    <row r="124" spans="1:45">
      <c r="A124" t="s">
        <v>519</v>
      </c>
      <c r="B124">
        <v>2022</v>
      </c>
      <c r="C124" s="49" t="str">
        <f t="shared" si="9"/>
        <v>Wohngebäude mit 2 Wohnungen2022</v>
      </c>
      <c r="D124" t="s">
        <v>518</v>
      </c>
      <c r="E124" t="s">
        <v>518</v>
      </c>
      <c r="F124" t="s">
        <v>518</v>
      </c>
      <c r="G124" t="s">
        <v>518</v>
      </c>
      <c r="H124" t="s">
        <v>518</v>
      </c>
      <c r="I124" t="s">
        <v>518</v>
      </c>
      <c r="J124" t="s">
        <v>518</v>
      </c>
      <c r="K124" t="s">
        <v>518</v>
      </c>
      <c r="L124" t="s">
        <v>518</v>
      </c>
      <c r="M124" t="s">
        <v>518</v>
      </c>
      <c r="N124" t="s">
        <v>518</v>
      </c>
      <c r="O124" t="s">
        <v>66</v>
      </c>
      <c r="P124">
        <v>11475</v>
      </c>
      <c r="Q124">
        <v>13789</v>
      </c>
      <c r="R124" t="s">
        <v>66</v>
      </c>
      <c r="S124">
        <v>674</v>
      </c>
      <c r="T124">
        <v>22950</v>
      </c>
      <c r="U124">
        <v>2578</v>
      </c>
      <c r="V124" t="s">
        <v>66</v>
      </c>
      <c r="W124" t="s">
        <v>66</v>
      </c>
      <c r="X124">
        <v>98480</v>
      </c>
      <c r="Y124">
        <v>4983588</v>
      </c>
      <c r="Z124" t="s">
        <v>66</v>
      </c>
      <c r="AA124" t="s">
        <v>66</v>
      </c>
      <c r="AB124" t="s">
        <v>66</v>
      </c>
      <c r="AC124" t="s">
        <v>518</v>
      </c>
      <c r="AD124" t="s">
        <v>518</v>
      </c>
      <c r="AE124" t="s">
        <v>518</v>
      </c>
      <c r="AF124" t="s">
        <v>518</v>
      </c>
      <c r="AG124" t="s">
        <v>518</v>
      </c>
      <c r="AH124" t="s">
        <v>518</v>
      </c>
      <c r="AI124" t="s">
        <v>518</v>
      </c>
      <c r="AJ124" t="s">
        <v>518</v>
      </c>
      <c r="AM124">
        <v>2001</v>
      </c>
      <c r="AN124" t="e">
        <f t="shared" ref="AN124:AN134" si="16">INDEX($A$14:$I$748,MATCH(CONCATENATE($AN$54,AM124),$C$14:$C$748,0),9)</f>
        <v>#N/A</v>
      </c>
      <c r="AO124" t="e">
        <f t="shared" ref="AO124:AO134" si="17">INDEX($A$14:$I$748,MATCH(CONCATENATE($AO$54,AM124),$C$14:$C$748,0),9)</f>
        <v>#N/A</v>
      </c>
      <c r="AP124" t="e">
        <f t="shared" ref="AP124:AP134" si="18">INDEX($A$14:$I$748,MATCH(CONCATENATE($AP$54,AM124),$C$14:$C$748,0),9)</f>
        <v>#N/A</v>
      </c>
      <c r="AQ124" t="e">
        <f t="shared" ref="AQ124:AQ134" si="19">INDEX($A$14:$I$748,MATCH(CONCATENATE($AQ$54,AM124),$C$14:$C$748,0),9)</f>
        <v>#N/A</v>
      </c>
      <c r="AR124" t="e">
        <f t="shared" ref="AR124:AR134" si="20">INDEX($A$14:$I$748,MATCH(CONCATENATE($AR$54,AM124),$C$14:$C$748,0),9)</f>
        <v>#N/A</v>
      </c>
      <c r="AS124" t="e">
        <f t="shared" ref="AS124:AS134" si="21">INDEX($A$14:$I$748,MATCH(CONCATENATE($AS$54,AM124),$C$14:$C$748,0),9)</f>
        <v>#N/A</v>
      </c>
    </row>
    <row r="125" spans="1:45">
      <c r="A125" t="s">
        <v>517</v>
      </c>
      <c r="B125">
        <v>2001</v>
      </c>
      <c r="C125" s="49" t="str">
        <f t="shared" si="9"/>
        <v>Wohngebäude mit 1 Wohnung2001</v>
      </c>
      <c r="D125" t="s">
        <v>518</v>
      </c>
      <c r="E125" t="s">
        <v>518</v>
      </c>
      <c r="F125" t="s">
        <v>518</v>
      </c>
      <c r="G125" t="s">
        <v>518</v>
      </c>
      <c r="H125" t="s">
        <v>518</v>
      </c>
      <c r="I125" t="s">
        <v>518</v>
      </c>
      <c r="J125" t="s">
        <v>518</v>
      </c>
      <c r="K125" t="s">
        <v>518</v>
      </c>
      <c r="L125" t="s">
        <v>518</v>
      </c>
      <c r="M125" t="s">
        <v>518</v>
      </c>
      <c r="N125" t="s">
        <v>518</v>
      </c>
      <c r="O125" t="s">
        <v>66</v>
      </c>
      <c r="P125">
        <v>144186</v>
      </c>
      <c r="Q125">
        <v>108898</v>
      </c>
      <c r="R125" t="s">
        <v>66</v>
      </c>
      <c r="S125">
        <v>5214</v>
      </c>
      <c r="T125">
        <v>144186</v>
      </c>
      <c r="U125">
        <v>19345</v>
      </c>
      <c r="V125">
        <v>106</v>
      </c>
      <c r="W125">
        <v>4</v>
      </c>
      <c r="X125">
        <v>867118</v>
      </c>
      <c r="Y125">
        <v>24143378</v>
      </c>
      <c r="Z125" t="s">
        <v>66</v>
      </c>
      <c r="AA125" t="s">
        <v>66</v>
      </c>
      <c r="AB125" t="s">
        <v>66</v>
      </c>
      <c r="AC125" t="s">
        <v>518</v>
      </c>
      <c r="AD125" t="s">
        <v>518</v>
      </c>
      <c r="AE125" t="s">
        <v>518</v>
      </c>
      <c r="AF125" t="s">
        <v>518</v>
      </c>
      <c r="AG125" t="s">
        <v>518</v>
      </c>
      <c r="AH125" t="s">
        <v>518</v>
      </c>
      <c r="AI125" t="s">
        <v>518</v>
      </c>
      <c r="AJ125" t="s">
        <v>518</v>
      </c>
      <c r="AM125">
        <v>2002</v>
      </c>
      <c r="AN125" t="e">
        <f t="shared" si="16"/>
        <v>#N/A</v>
      </c>
      <c r="AO125" t="e">
        <f t="shared" si="17"/>
        <v>#N/A</v>
      </c>
      <c r="AP125" t="e">
        <f t="shared" si="18"/>
        <v>#N/A</v>
      </c>
      <c r="AQ125" t="e">
        <f t="shared" si="19"/>
        <v>#N/A</v>
      </c>
      <c r="AR125" t="e">
        <f t="shared" si="20"/>
        <v>#N/A</v>
      </c>
      <c r="AS125" t="e">
        <f t="shared" si="21"/>
        <v>#N/A</v>
      </c>
    </row>
    <row r="126" spans="1:45">
      <c r="A126" t="s">
        <v>517</v>
      </c>
      <c r="B126">
        <v>2002</v>
      </c>
      <c r="C126" s="49" t="str">
        <f t="shared" si="9"/>
        <v>Wohngebäude mit 1 Wohnung2002</v>
      </c>
      <c r="D126" t="s">
        <v>518</v>
      </c>
      <c r="E126" t="s">
        <v>518</v>
      </c>
      <c r="F126" t="s">
        <v>518</v>
      </c>
      <c r="G126" t="s">
        <v>518</v>
      </c>
      <c r="H126" t="s">
        <v>518</v>
      </c>
      <c r="I126" t="s">
        <v>518</v>
      </c>
      <c r="J126" t="s">
        <v>518</v>
      </c>
      <c r="K126" t="s">
        <v>518</v>
      </c>
      <c r="L126" t="s">
        <v>518</v>
      </c>
      <c r="M126" t="s">
        <v>518</v>
      </c>
      <c r="N126" t="s">
        <v>518</v>
      </c>
      <c r="O126" t="s">
        <v>66</v>
      </c>
      <c r="P126">
        <v>135246</v>
      </c>
      <c r="Q126">
        <v>103883</v>
      </c>
      <c r="R126" t="s">
        <v>66</v>
      </c>
      <c r="S126">
        <v>5072</v>
      </c>
      <c r="T126">
        <v>135246</v>
      </c>
      <c r="U126">
        <v>18338</v>
      </c>
      <c r="V126">
        <v>125</v>
      </c>
      <c r="W126">
        <v>4</v>
      </c>
      <c r="X126">
        <v>815995</v>
      </c>
      <c r="Y126">
        <v>23035616</v>
      </c>
      <c r="Z126" t="s">
        <v>66</v>
      </c>
      <c r="AA126" t="s">
        <v>66</v>
      </c>
      <c r="AB126" t="s">
        <v>66</v>
      </c>
      <c r="AC126" t="s">
        <v>518</v>
      </c>
      <c r="AD126" t="s">
        <v>518</v>
      </c>
      <c r="AE126" t="s">
        <v>518</v>
      </c>
      <c r="AF126" t="s">
        <v>518</v>
      </c>
      <c r="AG126" t="s">
        <v>518</v>
      </c>
      <c r="AH126" t="s">
        <v>518</v>
      </c>
      <c r="AI126" t="s">
        <v>518</v>
      </c>
      <c r="AJ126" t="s">
        <v>518</v>
      </c>
      <c r="AM126">
        <v>2003</v>
      </c>
      <c r="AN126" t="e">
        <f t="shared" si="16"/>
        <v>#N/A</v>
      </c>
      <c r="AO126" t="e">
        <f t="shared" si="17"/>
        <v>#N/A</v>
      </c>
      <c r="AP126" t="e">
        <f t="shared" si="18"/>
        <v>#N/A</v>
      </c>
      <c r="AQ126" t="e">
        <f t="shared" si="19"/>
        <v>#N/A</v>
      </c>
      <c r="AR126" t="e">
        <f t="shared" si="20"/>
        <v>#N/A</v>
      </c>
      <c r="AS126" t="e">
        <f t="shared" si="21"/>
        <v>#N/A</v>
      </c>
    </row>
    <row r="127" spans="1:45">
      <c r="A127" t="s">
        <v>517</v>
      </c>
      <c r="B127">
        <v>2003</v>
      </c>
      <c r="C127" s="49" t="str">
        <f t="shared" si="9"/>
        <v>Wohngebäude mit 1 Wohnung2003</v>
      </c>
      <c r="D127" t="s">
        <v>518</v>
      </c>
      <c r="E127" t="s">
        <v>518</v>
      </c>
      <c r="F127" t="s">
        <v>518</v>
      </c>
      <c r="G127" t="s">
        <v>518</v>
      </c>
      <c r="H127" t="s">
        <v>518</v>
      </c>
      <c r="I127" t="s">
        <v>518</v>
      </c>
      <c r="J127" t="s">
        <v>518</v>
      </c>
      <c r="K127" t="s">
        <v>518</v>
      </c>
      <c r="L127" t="s">
        <v>518</v>
      </c>
      <c r="M127" t="s">
        <v>518</v>
      </c>
      <c r="N127" t="s">
        <v>518</v>
      </c>
      <c r="O127" t="s">
        <v>66</v>
      </c>
      <c r="P127">
        <v>131820</v>
      </c>
      <c r="Q127">
        <v>100382</v>
      </c>
      <c r="R127" t="s">
        <v>66</v>
      </c>
      <c r="S127">
        <v>4869</v>
      </c>
      <c r="T127">
        <v>131820</v>
      </c>
      <c r="U127">
        <v>17945</v>
      </c>
      <c r="V127">
        <v>111</v>
      </c>
      <c r="W127">
        <v>4</v>
      </c>
      <c r="X127">
        <v>796987</v>
      </c>
      <c r="Y127">
        <v>22273146</v>
      </c>
      <c r="Z127" t="s">
        <v>66</v>
      </c>
      <c r="AA127" t="s">
        <v>66</v>
      </c>
      <c r="AB127" t="s">
        <v>66</v>
      </c>
      <c r="AC127" t="s">
        <v>518</v>
      </c>
      <c r="AD127" t="s">
        <v>518</v>
      </c>
      <c r="AE127" t="s">
        <v>518</v>
      </c>
      <c r="AF127" t="s">
        <v>518</v>
      </c>
      <c r="AG127" t="s">
        <v>518</v>
      </c>
      <c r="AH127" t="s">
        <v>518</v>
      </c>
      <c r="AI127" t="s">
        <v>518</v>
      </c>
      <c r="AJ127" t="s">
        <v>518</v>
      </c>
      <c r="AM127">
        <v>2004</v>
      </c>
      <c r="AN127" t="e">
        <f t="shared" si="16"/>
        <v>#N/A</v>
      </c>
      <c r="AO127" t="e">
        <f t="shared" si="17"/>
        <v>#N/A</v>
      </c>
      <c r="AP127" t="e">
        <f t="shared" si="18"/>
        <v>#N/A</v>
      </c>
      <c r="AQ127" t="e">
        <f t="shared" si="19"/>
        <v>#N/A</v>
      </c>
      <c r="AR127" t="e">
        <f t="shared" si="20"/>
        <v>#N/A</v>
      </c>
      <c r="AS127" t="e">
        <f t="shared" si="21"/>
        <v>#N/A</v>
      </c>
    </row>
    <row r="128" spans="1:45">
      <c r="A128" t="s">
        <v>517</v>
      </c>
      <c r="B128">
        <v>2004</v>
      </c>
      <c r="C128" s="49" t="str">
        <f t="shared" si="9"/>
        <v>Wohngebäude mit 1 Wohnung2004</v>
      </c>
      <c r="D128" t="s">
        <v>518</v>
      </c>
      <c r="E128" t="s">
        <v>518</v>
      </c>
      <c r="F128" t="s">
        <v>518</v>
      </c>
      <c r="G128" t="s">
        <v>518</v>
      </c>
      <c r="H128" t="s">
        <v>518</v>
      </c>
      <c r="I128" t="s">
        <v>518</v>
      </c>
      <c r="J128" t="s">
        <v>518</v>
      </c>
      <c r="K128" t="s">
        <v>518</v>
      </c>
      <c r="L128" t="s">
        <v>518</v>
      </c>
      <c r="M128" t="s">
        <v>518</v>
      </c>
      <c r="N128" t="s">
        <v>518</v>
      </c>
      <c r="O128" t="s">
        <v>66</v>
      </c>
      <c r="P128">
        <v>144088</v>
      </c>
      <c r="Q128">
        <v>109923</v>
      </c>
      <c r="R128" t="s">
        <v>66</v>
      </c>
      <c r="S128">
        <v>5382</v>
      </c>
      <c r="T128">
        <v>144088</v>
      </c>
      <c r="U128">
        <v>19680</v>
      </c>
      <c r="V128">
        <v>116</v>
      </c>
      <c r="W128">
        <v>4</v>
      </c>
      <c r="X128">
        <v>869540</v>
      </c>
      <c r="Y128">
        <v>24345827</v>
      </c>
      <c r="Z128" t="s">
        <v>66</v>
      </c>
      <c r="AA128" t="s">
        <v>66</v>
      </c>
      <c r="AB128" t="s">
        <v>66</v>
      </c>
      <c r="AC128" t="s">
        <v>518</v>
      </c>
      <c r="AD128" t="s">
        <v>518</v>
      </c>
      <c r="AE128" t="s">
        <v>518</v>
      </c>
      <c r="AF128" t="s">
        <v>518</v>
      </c>
      <c r="AG128" t="s">
        <v>518</v>
      </c>
      <c r="AH128" t="s">
        <v>518</v>
      </c>
      <c r="AI128" t="s">
        <v>518</v>
      </c>
      <c r="AJ128" t="s">
        <v>518</v>
      </c>
      <c r="AM128">
        <v>2005</v>
      </c>
      <c r="AN128" t="e">
        <f t="shared" si="16"/>
        <v>#N/A</v>
      </c>
      <c r="AO128" t="e">
        <f t="shared" si="17"/>
        <v>#N/A</v>
      </c>
      <c r="AP128" t="e">
        <f t="shared" si="18"/>
        <v>#N/A</v>
      </c>
      <c r="AQ128" t="e">
        <f t="shared" si="19"/>
        <v>#N/A</v>
      </c>
      <c r="AR128" t="e">
        <f t="shared" si="20"/>
        <v>#N/A</v>
      </c>
      <c r="AS128" t="e">
        <f t="shared" si="21"/>
        <v>#N/A</v>
      </c>
    </row>
    <row r="129" spans="1:45">
      <c r="A129" t="s">
        <v>517</v>
      </c>
      <c r="B129">
        <v>2005</v>
      </c>
      <c r="C129" s="49" t="str">
        <f t="shared" si="9"/>
        <v>Wohngebäude mit 1 Wohnung2005</v>
      </c>
      <c r="D129" t="s">
        <v>518</v>
      </c>
      <c r="E129" t="s">
        <v>518</v>
      </c>
      <c r="F129" t="s">
        <v>518</v>
      </c>
      <c r="G129" t="s">
        <v>518</v>
      </c>
      <c r="H129" t="s">
        <v>518</v>
      </c>
      <c r="I129" t="s">
        <v>518</v>
      </c>
      <c r="J129" t="s">
        <v>518</v>
      </c>
      <c r="K129" t="s">
        <v>518</v>
      </c>
      <c r="L129" t="s">
        <v>518</v>
      </c>
      <c r="M129" t="s">
        <v>518</v>
      </c>
      <c r="N129" t="s">
        <v>518</v>
      </c>
      <c r="O129" t="s">
        <v>66</v>
      </c>
      <c r="P129">
        <v>122826</v>
      </c>
      <c r="Q129">
        <v>94552</v>
      </c>
      <c r="R129" t="s">
        <v>66</v>
      </c>
      <c r="S129">
        <v>4765</v>
      </c>
      <c r="T129">
        <v>122826</v>
      </c>
      <c r="U129">
        <v>16926</v>
      </c>
      <c r="V129">
        <v>64</v>
      </c>
      <c r="W129">
        <v>2</v>
      </c>
      <c r="X129">
        <v>742059</v>
      </c>
      <c r="Y129">
        <v>21029069</v>
      </c>
      <c r="Z129" t="s">
        <v>66</v>
      </c>
      <c r="AA129" t="s">
        <v>66</v>
      </c>
      <c r="AB129" t="s">
        <v>66</v>
      </c>
      <c r="AC129" t="s">
        <v>518</v>
      </c>
      <c r="AD129" t="s">
        <v>518</v>
      </c>
      <c r="AE129" t="s">
        <v>518</v>
      </c>
      <c r="AF129" t="s">
        <v>518</v>
      </c>
      <c r="AG129" t="s">
        <v>518</v>
      </c>
      <c r="AH129" t="s">
        <v>518</v>
      </c>
      <c r="AI129" t="s">
        <v>518</v>
      </c>
      <c r="AJ129" t="s">
        <v>518</v>
      </c>
      <c r="AM129">
        <v>2006</v>
      </c>
      <c r="AN129" t="e">
        <f t="shared" si="16"/>
        <v>#N/A</v>
      </c>
      <c r="AO129" t="e">
        <f t="shared" si="17"/>
        <v>#N/A</v>
      </c>
      <c r="AP129" t="e">
        <f t="shared" si="18"/>
        <v>#N/A</v>
      </c>
      <c r="AQ129" t="e">
        <f t="shared" si="19"/>
        <v>#N/A</v>
      </c>
      <c r="AR129" t="e">
        <f t="shared" si="20"/>
        <v>#N/A</v>
      </c>
      <c r="AS129" t="e">
        <f t="shared" si="21"/>
        <v>#N/A</v>
      </c>
    </row>
    <row r="130" spans="1:45">
      <c r="A130" t="s">
        <v>517</v>
      </c>
      <c r="B130">
        <v>2006</v>
      </c>
      <c r="C130" s="49" t="str">
        <f t="shared" si="9"/>
        <v>Wohngebäude mit 1 Wohnung2006</v>
      </c>
      <c r="D130" t="s">
        <v>518</v>
      </c>
      <c r="E130" t="s">
        <v>518</v>
      </c>
      <c r="F130" t="s">
        <v>518</v>
      </c>
      <c r="G130" t="s">
        <v>518</v>
      </c>
      <c r="H130" t="s">
        <v>518</v>
      </c>
      <c r="I130" t="s">
        <v>518</v>
      </c>
      <c r="J130" t="s">
        <v>518</v>
      </c>
      <c r="K130" t="s">
        <v>518</v>
      </c>
      <c r="L130" t="s">
        <v>518</v>
      </c>
      <c r="M130" t="s">
        <v>518</v>
      </c>
      <c r="N130" t="s">
        <v>518</v>
      </c>
      <c r="O130" t="s">
        <v>66</v>
      </c>
      <c r="P130">
        <v>124411</v>
      </c>
      <c r="Q130">
        <v>94893</v>
      </c>
      <c r="R130" t="s">
        <v>66</v>
      </c>
      <c r="S130">
        <v>4628</v>
      </c>
      <c r="T130">
        <v>124411</v>
      </c>
      <c r="U130">
        <v>17245</v>
      </c>
      <c r="V130">
        <v>91</v>
      </c>
      <c r="W130">
        <v>3</v>
      </c>
      <c r="X130">
        <v>749309</v>
      </c>
      <c r="Y130">
        <v>21295128</v>
      </c>
      <c r="Z130" t="s">
        <v>66</v>
      </c>
      <c r="AA130" t="s">
        <v>66</v>
      </c>
      <c r="AB130" t="s">
        <v>66</v>
      </c>
      <c r="AC130" t="s">
        <v>518</v>
      </c>
      <c r="AD130" t="s">
        <v>518</v>
      </c>
      <c r="AE130" t="s">
        <v>518</v>
      </c>
      <c r="AF130" t="s">
        <v>518</v>
      </c>
      <c r="AG130" t="s">
        <v>518</v>
      </c>
      <c r="AH130" t="s">
        <v>518</v>
      </c>
      <c r="AI130" t="s">
        <v>518</v>
      </c>
      <c r="AJ130" t="s">
        <v>518</v>
      </c>
      <c r="AM130">
        <v>2007</v>
      </c>
      <c r="AN130" t="e">
        <f t="shared" si="16"/>
        <v>#N/A</v>
      </c>
      <c r="AO130" t="e">
        <f t="shared" si="17"/>
        <v>#N/A</v>
      </c>
      <c r="AP130" t="e">
        <f t="shared" si="18"/>
        <v>#N/A</v>
      </c>
      <c r="AQ130" t="e">
        <f t="shared" si="19"/>
        <v>#N/A</v>
      </c>
      <c r="AR130" t="e">
        <f t="shared" si="20"/>
        <v>#N/A</v>
      </c>
      <c r="AS130" t="e">
        <f t="shared" si="21"/>
        <v>#N/A</v>
      </c>
    </row>
    <row r="131" spans="1:45">
      <c r="A131" t="s">
        <v>517</v>
      </c>
      <c r="B131">
        <v>2007</v>
      </c>
      <c r="C131" s="49" t="str">
        <f t="shared" si="9"/>
        <v>Wohngebäude mit 1 Wohnung2007</v>
      </c>
      <c r="D131" t="s">
        <v>518</v>
      </c>
      <c r="E131" t="s">
        <v>518</v>
      </c>
      <c r="F131" t="s">
        <v>518</v>
      </c>
      <c r="G131" t="s">
        <v>518</v>
      </c>
      <c r="H131" t="s">
        <v>518</v>
      </c>
      <c r="I131" t="s">
        <v>518</v>
      </c>
      <c r="J131" t="s">
        <v>518</v>
      </c>
      <c r="K131" t="s">
        <v>518</v>
      </c>
      <c r="L131" t="s">
        <v>518</v>
      </c>
      <c r="M131" t="s">
        <v>518</v>
      </c>
      <c r="N131" t="s">
        <v>518</v>
      </c>
      <c r="O131" t="s">
        <v>66</v>
      </c>
      <c r="P131">
        <v>101144</v>
      </c>
      <c r="Q131">
        <v>79256</v>
      </c>
      <c r="R131" t="s">
        <v>66</v>
      </c>
      <c r="S131">
        <v>3926</v>
      </c>
      <c r="T131">
        <v>101144</v>
      </c>
      <c r="U131">
        <v>14311</v>
      </c>
      <c r="V131">
        <v>56</v>
      </c>
      <c r="W131">
        <v>2</v>
      </c>
      <c r="X131">
        <v>610418</v>
      </c>
      <c r="Y131">
        <v>17937428</v>
      </c>
      <c r="Z131" t="s">
        <v>66</v>
      </c>
      <c r="AA131" t="s">
        <v>66</v>
      </c>
      <c r="AB131" t="s">
        <v>66</v>
      </c>
      <c r="AC131" t="s">
        <v>518</v>
      </c>
      <c r="AD131" t="s">
        <v>518</v>
      </c>
      <c r="AE131" t="s">
        <v>518</v>
      </c>
      <c r="AF131" t="s">
        <v>518</v>
      </c>
      <c r="AG131" t="s">
        <v>518</v>
      </c>
      <c r="AH131" t="s">
        <v>518</v>
      </c>
      <c r="AI131" t="s">
        <v>518</v>
      </c>
      <c r="AJ131" t="s">
        <v>518</v>
      </c>
      <c r="AM131">
        <v>2008</v>
      </c>
      <c r="AN131" t="e">
        <f t="shared" si="16"/>
        <v>#N/A</v>
      </c>
      <c r="AO131" t="e">
        <f t="shared" si="17"/>
        <v>#N/A</v>
      </c>
      <c r="AP131" t="e">
        <f t="shared" si="18"/>
        <v>#N/A</v>
      </c>
      <c r="AQ131" t="e">
        <f t="shared" si="19"/>
        <v>#N/A</v>
      </c>
      <c r="AR131" t="e">
        <f t="shared" si="20"/>
        <v>#N/A</v>
      </c>
      <c r="AS131" t="e">
        <f t="shared" si="21"/>
        <v>#N/A</v>
      </c>
    </row>
    <row r="132" spans="1:45">
      <c r="A132" t="s">
        <v>517</v>
      </c>
      <c r="B132">
        <v>2008</v>
      </c>
      <c r="C132" s="49" t="str">
        <f t="shared" si="9"/>
        <v>Wohngebäude mit 1 Wohnung2008</v>
      </c>
      <c r="D132" t="s">
        <v>518</v>
      </c>
      <c r="E132" t="s">
        <v>518</v>
      </c>
      <c r="F132" t="s">
        <v>518</v>
      </c>
      <c r="G132" t="s">
        <v>518</v>
      </c>
      <c r="H132" t="s">
        <v>518</v>
      </c>
      <c r="I132" t="s">
        <v>518</v>
      </c>
      <c r="J132" t="s">
        <v>518</v>
      </c>
      <c r="K132" t="s">
        <v>518</v>
      </c>
      <c r="L132" t="s">
        <v>518</v>
      </c>
      <c r="M132" t="s">
        <v>518</v>
      </c>
      <c r="N132" t="s">
        <v>518</v>
      </c>
      <c r="O132" t="s">
        <v>66</v>
      </c>
      <c r="P132">
        <v>78885</v>
      </c>
      <c r="Q132">
        <v>61869</v>
      </c>
      <c r="R132" t="s">
        <v>66</v>
      </c>
      <c r="S132">
        <v>3040</v>
      </c>
      <c r="T132">
        <v>78885</v>
      </c>
      <c r="U132">
        <v>11251</v>
      </c>
      <c r="V132">
        <v>70</v>
      </c>
      <c r="W132">
        <v>2</v>
      </c>
      <c r="X132">
        <v>474083</v>
      </c>
      <c r="Y132">
        <v>14303437</v>
      </c>
      <c r="Z132" t="s">
        <v>66</v>
      </c>
      <c r="AA132" t="s">
        <v>66</v>
      </c>
      <c r="AB132" t="s">
        <v>66</v>
      </c>
      <c r="AC132" t="s">
        <v>518</v>
      </c>
      <c r="AD132" t="s">
        <v>518</v>
      </c>
      <c r="AE132" t="s">
        <v>518</v>
      </c>
      <c r="AF132" t="s">
        <v>518</v>
      </c>
      <c r="AG132" t="s">
        <v>518</v>
      </c>
      <c r="AH132" t="s">
        <v>518</v>
      </c>
      <c r="AI132" t="s">
        <v>518</v>
      </c>
      <c r="AJ132" t="s">
        <v>518</v>
      </c>
      <c r="AM132">
        <v>2009</v>
      </c>
      <c r="AN132" t="e">
        <f t="shared" si="16"/>
        <v>#N/A</v>
      </c>
      <c r="AO132" t="e">
        <f t="shared" si="17"/>
        <v>#N/A</v>
      </c>
      <c r="AP132" t="e">
        <f t="shared" si="18"/>
        <v>#N/A</v>
      </c>
      <c r="AQ132" t="e">
        <f t="shared" si="19"/>
        <v>#N/A</v>
      </c>
      <c r="AR132" t="e">
        <f t="shared" si="20"/>
        <v>#N/A</v>
      </c>
      <c r="AS132" t="e">
        <f t="shared" si="21"/>
        <v>#N/A</v>
      </c>
    </row>
    <row r="133" spans="1:45">
      <c r="A133" t="s">
        <v>517</v>
      </c>
      <c r="B133">
        <v>2009</v>
      </c>
      <c r="C133" s="49" t="str">
        <f t="shared" si="9"/>
        <v>Wohngebäude mit 1 Wohnung2009</v>
      </c>
      <c r="D133" t="s">
        <v>518</v>
      </c>
      <c r="E133" t="s">
        <v>518</v>
      </c>
      <c r="F133" t="s">
        <v>518</v>
      </c>
      <c r="G133" t="s">
        <v>518</v>
      </c>
      <c r="H133" t="s">
        <v>518</v>
      </c>
      <c r="I133" t="s">
        <v>518</v>
      </c>
      <c r="J133" t="s">
        <v>518</v>
      </c>
      <c r="K133" t="s">
        <v>518</v>
      </c>
      <c r="L133" t="s">
        <v>518</v>
      </c>
      <c r="M133" t="s">
        <v>518</v>
      </c>
      <c r="N133" t="s">
        <v>518</v>
      </c>
      <c r="O133" t="s">
        <v>66</v>
      </c>
      <c r="P133">
        <v>69078</v>
      </c>
      <c r="Q133">
        <v>54317</v>
      </c>
      <c r="R133" t="s">
        <v>66</v>
      </c>
      <c r="S133">
        <v>2625</v>
      </c>
      <c r="T133">
        <v>69078</v>
      </c>
      <c r="U133">
        <v>9917</v>
      </c>
      <c r="V133">
        <v>67</v>
      </c>
      <c r="W133">
        <v>3</v>
      </c>
      <c r="X133">
        <v>414031</v>
      </c>
      <c r="Y133">
        <v>12839015</v>
      </c>
      <c r="Z133" t="s">
        <v>66</v>
      </c>
      <c r="AA133" t="s">
        <v>66</v>
      </c>
      <c r="AB133" t="s">
        <v>66</v>
      </c>
      <c r="AC133" t="s">
        <v>518</v>
      </c>
      <c r="AD133" t="s">
        <v>518</v>
      </c>
      <c r="AE133" t="s">
        <v>518</v>
      </c>
      <c r="AF133" t="s">
        <v>518</v>
      </c>
      <c r="AG133" t="s">
        <v>518</v>
      </c>
      <c r="AH133" t="s">
        <v>518</v>
      </c>
      <c r="AI133" t="s">
        <v>518</v>
      </c>
      <c r="AJ133" t="s">
        <v>518</v>
      </c>
      <c r="AM133">
        <v>2010</v>
      </c>
      <c r="AN133" t="e">
        <f t="shared" si="16"/>
        <v>#N/A</v>
      </c>
      <c r="AO133" t="e">
        <f t="shared" si="17"/>
        <v>#N/A</v>
      </c>
      <c r="AP133" t="e">
        <f t="shared" si="18"/>
        <v>#N/A</v>
      </c>
      <c r="AQ133" t="e">
        <f t="shared" si="19"/>
        <v>#N/A</v>
      </c>
      <c r="AR133" t="e">
        <f t="shared" si="20"/>
        <v>#N/A</v>
      </c>
      <c r="AS133" t="e">
        <f t="shared" si="21"/>
        <v>#N/A</v>
      </c>
    </row>
    <row r="134" spans="1:45">
      <c r="A134" t="s">
        <v>517</v>
      </c>
      <c r="B134">
        <v>2010</v>
      </c>
      <c r="C134" s="49" t="str">
        <f t="shared" si="9"/>
        <v>Wohngebäude mit 1 Wohnung2010</v>
      </c>
      <c r="D134" t="s">
        <v>518</v>
      </c>
      <c r="E134" t="s">
        <v>518</v>
      </c>
      <c r="F134" t="s">
        <v>518</v>
      </c>
      <c r="G134" t="s">
        <v>518</v>
      </c>
      <c r="H134" t="s">
        <v>518</v>
      </c>
      <c r="I134" t="s">
        <v>518</v>
      </c>
      <c r="J134" t="s">
        <v>518</v>
      </c>
      <c r="K134" t="s">
        <v>518</v>
      </c>
      <c r="L134" t="s">
        <v>518</v>
      </c>
      <c r="M134" t="s">
        <v>518</v>
      </c>
      <c r="N134" t="s">
        <v>518</v>
      </c>
      <c r="O134" t="s">
        <v>66</v>
      </c>
      <c r="P134">
        <v>70965</v>
      </c>
      <c r="Q134">
        <v>56040</v>
      </c>
      <c r="R134" t="s">
        <v>66</v>
      </c>
      <c r="S134">
        <v>2684</v>
      </c>
      <c r="T134">
        <v>70965</v>
      </c>
      <c r="U134">
        <v>10241</v>
      </c>
      <c r="V134">
        <v>50</v>
      </c>
      <c r="W134">
        <v>2</v>
      </c>
      <c r="X134">
        <v>425504</v>
      </c>
      <c r="Y134">
        <v>13539482</v>
      </c>
      <c r="Z134" t="s">
        <v>66</v>
      </c>
      <c r="AA134" t="s">
        <v>66</v>
      </c>
      <c r="AB134" t="s">
        <v>66</v>
      </c>
      <c r="AC134" t="s">
        <v>518</v>
      </c>
      <c r="AD134" t="s">
        <v>518</v>
      </c>
      <c r="AE134" t="s">
        <v>518</v>
      </c>
      <c r="AF134" t="s">
        <v>518</v>
      </c>
      <c r="AG134" t="s">
        <v>518</v>
      </c>
      <c r="AH134" t="s">
        <v>518</v>
      </c>
      <c r="AI134" t="s">
        <v>518</v>
      </c>
      <c r="AJ134" t="s">
        <v>518</v>
      </c>
      <c r="AM134">
        <v>2011</v>
      </c>
      <c r="AN134" t="e">
        <f t="shared" si="16"/>
        <v>#N/A</v>
      </c>
      <c r="AO134" t="e">
        <f t="shared" si="17"/>
        <v>#N/A</v>
      </c>
      <c r="AP134" t="e">
        <f t="shared" si="18"/>
        <v>#N/A</v>
      </c>
      <c r="AQ134" t="e">
        <f t="shared" si="19"/>
        <v>#N/A</v>
      </c>
      <c r="AR134" t="e">
        <f t="shared" si="20"/>
        <v>#N/A</v>
      </c>
      <c r="AS134" t="e">
        <f t="shared" si="21"/>
        <v>#N/A</v>
      </c>
    </row>
    <row r="135" spans="1:45">
      <c r="A135" t="s">
        <v>517</v>
      </c>
      <c r="B135">
        <v>2011</v>
      </c>
      <c r="C135" s="49" t="str">
        <f t="shared" si="9"/>
        <v>Wohngebäude mit 1 Wohnung2011</v>
      </c>
      <c r="D135" t="s">
        <v>518</v>
      </c>
      <c r="E135" t="s">
        <v>518</v>
      </c>
      <c r="F135" t="s">
        <v>518</v>
      </c>
      <c r="G135" t="s">
        <v>518</v>
      </c>
      <c r="H135" t="s">
        <v>518</v>
      </c>
      <c r="I135" t="s">
        <v>518</v>
      </c>
      <c r="J135" t="s">
        <v>518</v>
      </c>
      <c r="K135" t="s">
        <v>518</v>
      </c>
      <c r="L135" t="s">
        <v>518</v>
      </c>
      <c r="M135" t="s">
        <v>518</v>
      </c>
      <c r="N135" t="s">
        <v>518</v>
      </c>
      <c r="O135" t="s">
        <v>66</v>
      </c>
      <c r="P135">
        <v>81101</v>
      </c>
      <c r="Q135">
        <v>64167</v>
      </c>
      <c r="R135" t="s">
        <v>66</v>
      </c>
      <c r="S135">
        <v>3044</v>
      </c>
      <c r="T135">
        <v>81101</v>
      </c>
      <c r="U135">
        <v>11797</v>
      </c>
      <c r="V135">
        <v>73</v>
      </c>
      <c r="W135">
        <v>3</v>
      </c>
      <c r="X135">
        <v>484645</v>
      </c>
      <c r="Y135">
        <v>15917161</v>
      </c>
      <c r="Z135" t="s">
        <v>66</v>
      </c>
      <c r="AA135" t="s">
        <v>66</v>
      </c>
      <c r="AB135" t="s">
        <v>66</v>
      </c>
      <c r="AC135" t="s">
        <v>518</v>
      </c>
      <c r="AD135" t="s">
        <v>518</v>
      </c>
      <c r="AE135" t="s">
        <v>518</v>
      </c>
      <c r="AF135" t="s">
        <v>518</v>
      </c>
      <c r="AG135" t="s">
        <v>518</v>
      </c>
      <c r="AH135" t="s">
        <v>518</v>
      </c>
      <c r="AI135" t="s">
        <v>518</v>
      </c>
      <c r="AJ135" t="s">
        <v>518</v>
      </c>
    </row>
    <row r="136" spans="1:45">
      <c r="A136" t="s">
        <v>517</v>
      </c>
      <c r="B136">
        <v>2012</v>
      </c>
      <c r="C136" s="49" t="str">
        <f t="shared" si="9"/>
        <v>Wohngebäude mit 1 Wohnung2012</v>
      </c>
      <c r="D136" t="s">
        <v>518</v>
      </c>
      <c r="E136" t="s">
        <v>518</v>
      </c>
      <c r="F136" t="s">
        <v>518</v>
      </c>
      <c r="G136" t="s">
        <v>518</v>
      </c>
      <c r="H136" t="s">
        <v>518</v>
      </c>
      <c r="I136" t="s">
        <v>518</v>
      </c>
      <c r="J136" t="s">
        <v>518</v>
      </c>
      <c r="K136" t="s">
        <v>518</v>
      </c>
      <c r="L136" t="s">
        <v>518</v>
      </c>
      <c r="M136" t="s">
        <v>518</v>
      </c>
      <c r="N136" t="s">
        <v>518</v>
      </c>
      <c r="O136" t="s">
        <v>66</v>
      </c>
      <c r="P136">
        <v>84324</v>
      </c>
      <c r="Q136">
        <v>67113</v>
      </c>
      <c r="R136" t="s">
        <v>66</v>
      </c>
      <c r="S136">
        <v>3161</v>
      </c>
      <c r="T136">
        <v>84324</v>
      </c>
      <c r="U136">
        <v>12382</v>
      </c>
      <c r="V136" t="s">
        <v>66</v>
      </c>
      <c r="W136" t="s">
        <v>66</v>
      </c>
      <c r="X136">
        <v>504929</v>
      </c>
      <c r="Y136">
        <v>17059617</v>
      </c>
      <c r="Z136" t="s">
        <v>66</v>
      </c>
      <c r="AA136" t="s">
        <v>66</v>
      </c>
      <c r="AB136" t="s">
        <v>66</v>
      </c>
      <c r="AC136" t="s">
        <v>518</v>
      </c>
      <c r="AD136" t="s">
        <v>518</v>
      </c>
      <c r="AE136" t="s">
        <v>518</v>
      </c>
      <c r="AF136" t="s">
        <v>518</v>
      </c>
      <c r="AG136" t="s">
        <v>518</v>
      </c>
      <c r="AH136" t="s">
        <v>518</v>
      </c>
      <c r="AI136" t="s">
        <v>518</v>
      </c>
      <c r="AJ136" t="s">
        <v>518</v>
      </c>
    </row>
    <row r="137" spans="1:45">
      <c r="A137" t="s">
        <v>517</v>
      </c>
      <c r="B137">
        <v>2013</v>
      </c>
      <c r="C137" s="49" t="str">
        <f t="shared" si="9"/>
        <v>Wohngebäude mit 1 Wohnung2013</v>
      </c>
      <c r="D137" t="s">
        <v>518</v>
      </c>
      <c r="E137" t="s">
        <v>518</v>
      </c>
      <c r="F137" t="s">
        <v>518</v>
      </c>
      <c r="G137" t="s">
        <v>518</v>
      </c>
      <c r="H137" t="s">
        <v>518</v>
      </c>
      <c r="I137" t="s">
        <v>518</v>
      </c>
      <c r="J137" t="s">
        <v>518</v>
      </c>
      <c r="K137" t="s">
        <v>518</v>
      </c>
      <c r="L137" t="s">
        <v>518</v>
      </c>
      <c r="M137" t="s">
        <v>518</v>
      </c>
      <c r="N137" t="s">
        <v>518</v>
      </c>
      <c r="O137" t="s">
        <v>66</v>
      </c>
      <c r="P137">
        <v>85332</v>
      </c>
      <c r="Q137">
        <v>68164</v>
      </c>
      <c r="R137" t="s">
        <v>66</v>
      </c>
      <c r="S137">
        <v>3256</v>
      </c>
      <c r="T137">
        <v>85332</v>
      </c>
      <c r="U137">
        <v>12588</v>
      </c>
      <c r="V137" t="s">
        <v>66</v>
      </c>
      <c r="W137" t="s">
        <v>66</v>
      </c>
      <c r="X137">
        <v>507615</v>
      </c>
      <c r="Y137">
        <v>17880723</v>
      </c>
      <c r="Z137" t="s">
        <v>66</v>
      </c>
      <c r="AA137" t="s">
        <v>66</v>
      </c>
      <c r="AB137" t="s">
        <v>66</v>
      </c>
      <c r="AC137" t="s">
        <v>518</v>
      </c>
      <c r="AD137" t="s">
        <v>518</v>
      </c>
      <c r="AE137" t="s">
        <v>518</v>
      </c>
      <c r="AF137" t="s">
        <v>518</v>
      </c>
      <c r="AG137" t="s">
        <v>518</v>
      </c>
      <c r="AH137" t="s">
        <v>518</v>
      </c>
      <c r="AI137" t="s">
        <v>518</v>
      </c>
      <c r="AJ137" t="s">
        <v>518</v>
      </c>
    </row>
    <row r="138" spans="1:45">
      <c r="A138" t="s">
        <v>517</v>
      </c>
      <c r="B138">
        <v>2014</v>
      </c>
      <c r="C138" s="49" t="str">
        <f t="shared" si="9"/>
        <v>Wohngebäude mit 1 Wohnung2014</v>
      </c>
      <c r="D138" t="s">
        <v>518</v>
      </c>
      <c r="E138" t="s">
        <v>518</v>
      </c>
      <c r="F138" t="s">
        <v>518</v>
      </c>
      <c r="G138" t="s">
        <v>518</v>
      </c>
      <c r="H138" t="s">
        <v>518</v>
      </c>
      <c r="I138" t="s">
        <v>518</v>
      </c>
      <c r="J138" t="s">
        <v>518</v>
      </c>
      <c r="K138" t="s">
        <v>518</v>
      </c>
      <c r="L138" t="s">
        <v>518</v>
      </c>
      <c r="M138" t="s">
        <v>518</v>
      </c>
      <c r="N138" t="s">
        <v>518</v>
      </c>
      <c r="O138" t="s">
        <v>66</v>
      </c>
      <c r="P138">
        <v>87868</v>
      </c>
      <c r="Q138">
        <v>70663</v>
      </c>
      <c r="R138" t="s">
        <v>66</v>
      </c>
      <c r="S138">
        <v>3391</v>
      </c>
      <c r="T138">
        <v>87868</v>
      </c>
      <c r="U138">
        <v>13042</v>
      </c>
      <c r="V138" t="s">
        <v>66</v>
      </c>
      <c r="W138" t="s">
        <v>66</v>
      </c>
      <c r="X138">
        <v>521928</v>
      </c>
      <c r="Y138">
        <v>19108699</v>
      </c>
      <c r="Z138" t="s">
        <v>66</v>
      </c>
      <c r="AA138" t="s">
        <v>66</v>
      </c>
      <c r="AB138" t="s">
        <v>66</v>
      </c>
      <c r="AC138" t="s">
        <v>518</v>
      </c>
      <c r="AD138" t="s">
        <v>518</v>
      </c>
      <c r="AE138" t="s">
        <v>518</v>
      </c>
      <c r="AF138" t="s">
        <v>518</v>
      </c>
      <c r="AG138" t="s">
        <v>518</v>
      </c>
      <c r="AH138" t="s">
        <v>518</v>
      </c>
      <c r="AI138" t="s">
        <v>518</v>
      </c>
      <c r="AJ138" t="s">
        <v>518</v>
      </c>
    </row>
    <row r="139" spans="1:45">
      <c r="A139" t="s">
        <v>517</v>
      </c>
      <c r="B139">
        <v>2015</v>
      </c>
      <c r="C139" s="49" t="str">
        <f t="shared" si="9"/>
        <v>Wohngebäude mit 1 Wohnung2015</v>
      </c>
      <c r="D139" t="s">
        <v>518</v>
      </c>
      <c r="E139" t="s">
        <v>518</v>
      </c>
      <c r="F139" t="s">
        <v>518</v>
      </c>
      <c r="G139" t="s">
        <v>518</v>
      </c>
      <c r="H139" t="s">
        <v>518</v>
      </c>
      <c r="I139" t="s">
        <v>518</v>
      </c>
      <c r="J139" t="s">
        <v>518</v>
      </c>
      <c r="K139" t="s">
        <v>518</v>
      </c>
      <c r="L139" t="s">
        <v>518</v>
      </c>
      <c r="M139" t="s">
        <v>518</v>
      </c>
      <c r="N139" t="s">
        <v>518</v>
      </c>
      <c r="O139" t="s">
        <v>66</v>
      </c>
      <c r="P139">
        <v>84603</v>
      </c>
      <c r="Q139">
        <v>68810</v>
      </c>
      <c r="R139" t="s">
        <v>66</v>
      </c>
      <c r="S139">
        <v>3355</v>
      </c>
      <c r="T139">
        <v>84603</v>
      </c>
      <c r="U139">
        <v>12642</v>
      </c>
      <c r="V139" t="s">
        <v>66</v>
      </c>
      <c r="W139" t="s">
        <v>66</v>
      </c>
      <c r="X139">
        <v>502200</v>
      </c>
      <c r="Y139">
        <v>19106781</v>
      </c>
      <c r="Z139" t="s">
        <v>66</v>
      </c>
      <c r="AA139" t="s">
        <v>66</v>
      </c>
      <c r="AB139" t="s">
        <v>66</v>
      </c>
      <c r="AC139" t="s">
        <v>518</v>
      </c>
      <c r="AD139" t="s">
        <v>518</v>
      </c>
      <c r="AE139" t="s">
        <v>518</v>
      </c>
      <c r="AF139" t="s">
        <v>518</v>
      </c>
      <c r="AG139" t="s">
        <v>518</v>
      </c>
      <c r="AH139" t="s">
        <v>518</v>
      </c>
      <c r="AI139" t="s">
        <v>518</v>
      </c>
      <c r="AJ139" t="s">
        <v>518</v>
      </c>
    </row>
    <row r="140" spans="1:45">
      <c r="A140" t="s">
        <v>517</v>
      </c>
      <c r="B140">
        <v>2016</v>
      </c>
      <c r="C140" s="49" t="str">
        <f t="shared" si="9"/>
        <v>Wohngebäude mit 1 Wohnung2016</v>
      </c>
      <c r="D140" t="s">
        <v>518</v>
      </c>
      <c r="E140" t="s">
        <v>518</v>
      </c>
      <c r="F140" t="s">
        <v>518</v>
      </c>
      <c r="G140" t="s">
        <v>518</v>
      </c>
      <c r="H140" t="s">
        <v>518</v>
      </c>
      <c r="I140" t="s">
        <v>518</v>
      </c>
      <c r="J140" t="s">
        <v>518</v>
      </c>
      <c r="K140" t="s">
        <v>518</v>
      </c>
      <c r="L140" t="s">
        <v>518</v>
      </c>
      <c r="M140" t="s">
        <v>518</v>
      </c>
      <c r="N140" t="s">
        <v>518</v>
      </c>
      <c r="O140" t="s">
        <v>66</v>
      </c>
      <c r="P140">
        <v>87743</v>
      </c>
      <c r="Q140">
        <v>70461</v>
      </c>
      <c r="R140" t="s">
        <v>66</v>
      </c>
      <c r="S140">
        <v>3366</v>
      </c>
      <c r="T140">
        <v>87743</v>
      </c>
      <c r="U140">
        <v>13063</v>
      </c>
      <c r="V140" t="s">
        <v>66</v>
      </c>
      <c r="W140" t="s">
        <v>66</v>
      </c>
      <c r="X140">
        <v>514519</v>
      </c>
      <c r="Y140">
        <v>20136186</v>
      </c>
      <c r="Z140" t="s">
        <v>66</v>
      </c>
      <c r="AA140" t="s">
        <v>66</v>
      </c>
      <c r="AB140" t="s">
        <v>66</v>
      </c>
      <c r="AC140" t="s">
        <v>518</v>
      </c>
      <c r="AD140" t="s">
        <v>518</v>
      </c>
      <c r="AE140" t="s">
        <v>518</v>
      </c>
      <c r="AF140" t="s">
        <v>518</v>
      </c>
      <c r="AG140" t="s">
        <v>518</v>
      </c>
      <c r="AH140" t="s">
        <v>518</v>
      </c>
      <c r="AI140" t="s">
        <v>518</v>
      </c>
      <c r="AJ140" t="s">
        <v>518</v>
      </c>
    </row>
    <row r="141" spans="1:45">
      <c r="A141" t="s">
        <v>517</v>
      </c>
      <c r="B141">
        <v>2017</v>
      </c>
      <c r="C141" s="49" t="str">
        <f t="shared" si="9"/>
        <v>Wohngebäude mit 1 Wohnung2017</v>
      </c>
      <c r="D141" t="s">
        <v>518</v>
      </c>
      <c r="E141" t="s">
        <v>518</v>
      </c>
      <c r="F141" t="s">
        <v>518</v>
      </c>
      <c r="G141" t="s">
        <v>518</v>
      </c>
      <c r="H141" t="s">
        <v>518</v>
      </c>
      <c r="I141" t="s">
        <v>518</v>
      </c>
      <c r="J141" t="s">
        <v>518</v>
      </c>
      <c r="K141" t="s">
        <v>518</v>
      </c>
      <c r="L141" t="s">
        <v>518</v>
      </c>
      <c r="M141" t="s">
        <v>518</v>
      </c>
      <c r="N141" t="s">
        <v>518</v>
      </c>
      <c r="O141" t="s">
        <v>66</v>
      </c>
      <c r="P141">
        <v>86440</v>
      </c>
      <c r="Q141">
        <v>70464</v>
      </c>
      <c r="R141" t="s">
        <v>66</v>
      </c>
      <c r="S141">
        <v>3370</v>
      </c>
      <c r="T141">
        <v>86440</v>
      </c>
      <c r="U141">
        <v>12998</v>
      </c>
      <c r="V141" t="s">
        <v>66</v>
      </c>
      <c r="W141" t="s">
        <v>66</v>
      </c>
      <c r="X141">
        <v>505352</v>
      </c>
      <c r="Y141">
        <v>20817888</v>
      </c>
      <c r="Z141" t="s">
        <v>66</v>
      </c>
      <c r="AA141" t="s">
        <v>66</v>
      </c>
      <c r="AB141" t="s">
        <v>66</v>
      </c>
      <c r="AC141" t="s">
        <v>518</v>
      </c>
      <c r="AD141" t="s">
        <v>518</v>
      </c>
      <c r="AE141" t="s">
        <v>518</v>
      </c>
      <c r="AF141" t="s">
        <v>518</v>
      </c>
      <c r="AG141" t="s">
        <v>518</v>
      </c>
      <c r="AH141" t="s">
        <v>518</v>
      </c>
      <c r="AI141" t="s">
        <v>518</v>
      </c>
      <c r="AJ141" t="s">
        <v>518</v>
      </c>
    </row>
    <row r="142" spans="1:45">
      <c r="A142" t="s">
        <v>517</v>
      </c>
      <c r="B142">
        <v>2018</v>
      </c>
      <c r="C142" s="49" t="str">
        <f t="shared" ref="C142:C205" si="22">CONCATENATE(A142,B142)</f>
        <v>Wohngebäude mit 1 Wohnung2018</v>
      </c>
      <c r="D142" t="s">
        <v>518</v>
      </c>
      <c r="E142" t="s">
        <v>518</v>
      </c>
      <c r="F142" t="s">
        <v>518</v>
      </c>
      <c r="G142" t="s">
        <v>518</v>
      </c>
      <c r="H142" t="s">
        <v>518</v>
      </c>
      <c r="I142" t="s">
        <v>518</v>
      </c>
      <c r="J142" t="s">
        <v>518</v>
      </c>
      <c r="K142" t="s">
        <v>518</v>
      </c>
      <c r="L142" t="s">
        <v>518</v>
      </c>
      <c r="M142" t="s">
        <v>518</v>
      </c>
      <c r="N142" t="s">
        <v>518</v>
      </c>
      <c r="O142" t="s">
        <v>66</v>
      </c>
      <c r="P142">
        <v>83503</v>
      </c>
      <c r="Q142">
        <v>68230</v>
      </c>
      <c r="R142" t="s">
        <v>66</v>
      </c>
      <c r="S142">
        <v>3219</v>
      </c>
      <c r="T142">
        <v>83503</v>
      </c>
      <c r="U142">
        <v>12615</v>
      </c>
      <c r="V142" t="s">
        <v>66</v>
      </c>
      <c r="W142" t="s">
        <v>66</v>
      </c>
      <c r="X142">
        <v>487069</v>
      </c>
      <c r="Y142">
        <v>20811204</v>
      </c>
      <c r="Z142" t="s">
        <v>66</v>
      </c>
      <c r="AA142" t="s">
        <v>66</v>
      </c>
      <c r="AB142" t="s">
        <v>66</v>
      </c>
      <c r="AC142" t="s">
        <v>518</v>
      </c>
      <c r="AD142" t="s">
        <v>518</v>
      </c>
      <c r="AE142" t="s">
        <v>518</v>
      </c>
      <c r="AF142" t="s">
        <v>518</v>
      </c>
      <c r="AG142" t="s">
        <v>518</v>
      </c>
      <c r="AH142" t="s">
        <v>518</v>
      </c>
      <c r="AI142" t="s">
        <v>518</v>
      </c>
      <c r="AJ142" t="s">
        <v>518</v>
      </c>
    </row>
    <row r="143" spans="1:45">
      <c r="A143" t="s">
        <v>517</v>
      </c>
      <c r="B143">
        <v>2019</v>
      </c>
      <c r="C143" s="49" t="str">
        <f t="shared" si="22"/>
        <v>Wohngebäude mit 1 Wohnung2019</v>
      </c>
      <c r="D143" t="s">
        <v>518</v>
      </c>
      <c r="E143" t="s">
        <v>518</v>
      </c>
      <c r="F143" t="s">
        <v>518</v>
      </c>
      <c r="G143" t="s">
        <v>518</v>
      </c>
      <c r="H143" t="s">
        <v>518</v>
      </c>
      <c r="I143" t="s">
        <v>518</v>
      </c>
      <c r="J143" t="s">
        <v>518</v>
      </c>
      <c r="K143" t="s">
        <v>518</v>
      </c>
      <c r="L143" t="s">
        <v>518</v>
      </c>
      <c r="M143" t="s">
        <v>518</v>
      </c>
      <c r="N143" t="s">
        <v>518</v>
      </c>
      <c r="O143" t="s">
        <v>66</v>
      </c>
      <c r="P143">
        <v>83804</v>
      </c>
      <c r="Q143">
        <v>68951</v>
      </c>
      <c r="R143" t="s">
        <v>66</v>
      </c>
      <c r="S143">
        <v>3281</v>
      </c>
      <c r="T143">
        <v>83804</v>
      </c>
      <c r="U143">
        <v>12746</v>
      </c>
      <c r="V143" t="s">
        <v>66</v>
      </c>
      <c r="W143" t="s">
        <v>66</v>
      </c>
      <c r="X143">
        <v>489275</v>
      </c>
      <c r="Y143">
        <v>21762255</v>
      </c>
      <c r="Z143" t="s">
        <v>66</v>
      </c>
      <c r="AA143" t="s">
        <v>66</v>
      </c>
      <c r="AB143" t="s">
        <v>66</v>
      </c>
      <c r="AC143" t="s">
        <v>518</v>
      </c>
      <c r="AD143" t="s">
        <v>518</v>
      </c>
      <c r="AE143" t="s">
        <v>518</v>
      </c>
      <c r="AF143" t="s">
        <v>518</v>
      </c>
      <c r="AG143" t="s">
        <v>518</v>
      </c>
      <c r="AH143" t="s">
        <v>518</v>
      </c>
      <c r="AI143" t="s">
        <v>518</v>
      </c>
      <c r="AJ143" t="s">
        <v>518</v>
      </c>
    </row>
    <row r="144" spans="1:45">
      <c r="A144" t="s">
        <v>517</v>
      </c>
      <c r="B144">
        <v>2020</v>
      </c>
      <c r="C144" s="49" t="str">
        <f t="shared" si="22"/>
        <v>Wohngebäude mit 1 Wohnung2020</v>
      </c>
      <c r="D144" t="s">
        <v>518</v>
      </c>
      <c r="E144" t="s">
        <v>518</v>
      </c>
      <c r="F144" t="s">
        <v>518</v>
      </c>
      <c r="G144" t="s">
        <v>518</v>
      </c>
      <c r="H144" t="s">
        <v>518</v>
      </c>
      <c r="I144" t="s">
        <v>518</v>
      </c>
      <c r="J144" t="s">
        <v>518</v>
      </c>
      <c r="K144" t="s">
        <v>518</v>
      </c>
      <c r="L144" t="s">
        <v>518</v>
      </c>
      <c r="M144" t="s">
        <v>518</v>
      </c>
      <c r="N144" t="s">
        <v>518</v>
      </c>
      <c r="O144" t="s">
        <v>66</v>
      </c>
      <c r="P144">
        <v>87275</v>
      </c>
      <c r="Q144">
        <v>71950</v>
      </c>
      <c r="R144" t="s">
        <v>66</v>
      </c>
      <c r="S144">
        <v>3400</v>
      </c>
      <c r="T144">
        <v>87275</v>
      </c>
      <c r="U144">
        <v>13318</v>
      </c>
      <c r="V144" t="s">
        <v>66</v>
      </c>
      <c r="W144" t="s">
        <v>66</v>
      </c>
      <c r="X144">
        <v>509256</v>
      </c>
      <c r="Y144">
        <v>23681489</v>
      </c>
      <c r="Z144" t="s">
        <v>66</v>
      </c>
      <c r="AA144" t="s">
        <v>66</v>
      </c>
      <c r="AB144" t="s">
        <v>66</v>
      </c>
      <c r="AC144" t="s">
        <v>518</v>
      </c>
      <c r="AD144" t="s">
        <v>518</v>
      </c>
      <c r="AE144" t="s">
        <v>518</v>
      </c>
      <c r="AF144" t="s">
        <v>518</v>
      </c>
      <c r="AG144" t="s">
        <v>518</v>
      </c>
      <c r="AH144" t="s">
        <v>518</v>
      </c>
      <c r="AI144" t="s">
        <v>518</v>
      </c>
      <c r="AJ144" t="s">
        <v>518</v>
      </c>
    </row>
    <row r="145" spans="1:42">
      <c r="A145" t="s">
        <v>517</v>
      </c>
      <c r="B145">
        <v>2021</v>
      </c>
      <c r="C145" s="49" t="str">
        <f t="shared" si="22"/>
        <v>Wohngebäude mit 1 Wohnung2021</v>
      </c>
      <c r="D145" t="s">
        <v>518</v>
      </c>
      <c r="E145" t="s">
        <v>518</v>
      </c>
      <c r="F145" t="s">
        <v>518</v>
      </c>
      <c r="G145" t="s">
        <v>518</v>
      </c>
      <c r="H145" t="s">
        <v>518</v>
      </c>
      <c r="I145" t="s">
        <v>518</v>
      </c>
      <c r="J145" t="s">
        <v>518</v>
      </c>
      <c r="K145" t="s">
        <v>518</v>
      </c>
      <c r="L145" t="s">
        <v>518</v>
      </c>
      <c r="M145" t="s">
        <v>518</v>
      </c>
      <c r="N145" t="s">
        <v>518</v>
      </c>
      <c r="O145" t="s">
        <v>66</v>
      </c>
      <c r="P145">
        <v>78210</v>
      </c>
      <c r="Q145">
        <v>64291</v>
      </c>
      <c r="R145" t="s">
        <v>66</v>
      </c>
      <c r="S145">
        <v>2998</v>
      </c>
      <c r="T145">
        <v>78210</v>
      </c>
      <c r="U145">
        <v>11958</v>
      </c>
      <c r="V145" t="s">
        <v>66</v>
      </c>
      <c r="W145" t="s">
        <v>66</v>
      </c>
      <c r="X145">
        <v>453045</v>
      </c>
      <c r="Y145">
        <v>22013408</v>
      </c>
      <c r="Z145" t="s">
        <v>66</v>
      </c>
      <c r="AA145" t="s">
        <v>66</v>
      </c>
      <c r="AB145" t="s">
        <v>66</v>
      </c>
      <c r="AC145" t="s">
        <v>518</v>
      </c>
      <c r="AD145" t="s">
        <v>518</v>
      </c>
      <c r="AE145" t="s">
        <v>518</v>
      </c>
      <c r="AF145" t="s">
        <v>518</v>
      </c>
      <c r="AG145" t="s">
        <v>518</v>
      </c>
      <c r="AH145" t="s">
        <v>518</v>
      </c>
      <c r="AI145" t="s">
        <v>518</v>
      </c>
      <c r="AJ145" t="s">
        <v>518</v>
      </c>
    </row>
    <row r="146" spans="1:42">
      <c r="A146" t="s">
        <v>517</v>
      </c>
      <c r="B146">
        <v>2022</v>
      </c>
      <c r="C146" s="49" t="str">
        <f t="shared" si="22"/>
        <v>Wohngebäude mit 1 Wohnung2022</v>
      </c>
      <c r="D146" t="s">
        <v>518</v>
      </c>
      <c r="E146" t="s">
        <v>518</v>
      </c>
      <c r="F146" t="s">
        <v>518</v>
      </c>
      <c r="G146" t="s">
        <v>518</v>
      </c>
      <c r="H146" t="s">
        <v>518</v>
      </c>
      <c r="I146" t="s">
        <v>518</v>
      </c>
      <c r="J146" t="s">
        <v>518</v>
      </c>
      <c r="K146" t="s">
        <v>518</v>
      </c>
      <c r="L146" t="s">
        <v>518</v>
      </c>
      <c r="M146" t="s">
        <v>518</v>
      </c>
      <c r="N146" t="s">
        <v>518</v>
      </c>
      <c r="O146" t="s">
        <v>66</v>
      </c>
      <c r="P146">
        <v>77050</v>
      </c>
      <c r="Q146">
        <v>63800</v>
      </c>
      <c r="R146" t="s">
        <v>66</v>
      </c>
      <c r="S146">
        <v>2956</v>
      </c>
      <c r="T146">
        <v>77050</v>
      </c>
      <c r="U146">
        <v>11878</v>
      </c>
      <c r="V146" t="s">
        <v>66</v>
      </c>
      <c r="W146" t="s">
        <v>66</v>
      </c>
      <c r="X146">
        <v>448037</v>
      </c>
      <c r="Y146">
        <v>22981799</v>
      </c>
      <c r="Z146" t="s">
        <v>66</v>
      </c>
      <c r="AA146" t="s">
        <v>66</v>
      </c>
      <c r="AB146" t="s">
        <v>66</v>
      </c>
      <c r="AC146" t="s">
        <v>518</v>
      </c>
      <c r="AD146" t="s">
        <v>518</v>
      </c>
      <c r="AE146" t="s">
        <v>518</v>
      </c>
      <c r="AF146" t="s">
        <v>518</v>
      </c>
      <c r="AG146" t="s">
        <v>518</v>
      </c>
      <c r="AH146" t="s">
        <v>518</v>
      </c>
      <c r="AI146" t="s">
        <v>518</v>
      </c>
      <c r="AJ146" t="s">
        <v>518</v>
      </c>
    </row>
    <row r="147" spans="1:42">
      <c r="A147" t="s">
        <v>520</v>
      </c>
      <c r="B147">
        <v>2001</v>
      </c>
      <c r="C147" s="49" t="str">
        <f t="shared" si="22"/>
        <v>Wohngebäude mit 1 oder 2 Wohnungen2001</v>
      </c>
      <c r="D147" t="s">
        <v>518</v>
      </c>
      <c r="E147" t="s">
        <v>518</v>
      </c>
      <c r="F147" t="s">
        <v>518</v>
      </c>
      <c r="G147" t="s">
        <v>518</v>
      </c>
      <c r="H147" t="s">
        <v>518</v>
      </c>
      <c r="I147" t="s">
        <v>518</v>
      </c>
      <c r="J147" t="s">
        <v>518</v>
      </c>
      <c r="K147" t="s">
        <v>518</v>
      </c>
      <c r="L147" t="s">
        <v>518</v>
      </c>
      <c r="M147" t="s">
        <v>518</v>
      </c>
      <c r="N147" t="s">
        <v>518</v>
      </c>
      <c r="O147" t="s">
        <v>66</v>
      </c>
      <c r="P147">
        <v>164779</v>
      </c>
      <c r="Q147">
        <v>132884</v>
      </c>
      <c r="R147" t="s">
        <v>66</v>
      </c>
      <c r="S147">
        <v>6360</v>
      </c>
      <c r="T147">
        <v>185372</v>
      </c>
      <c r="U147">
        <v>23640</v>
      </c>
      <c r="V147">
        <v>145</v>
      </c>
      <c r="W147">
        <v>5</v>
      </c>
      <c r="X147">
        <v>1062407</v>
      </c>
      <c r="Y147">
        <v>29479436</v>
      </c>
      <c r="Z147" t="s">
        <v>66</v>
      </c>
      <c r="AA147" t="s">
        <v>66</v>
      </c>
      <c r="AB147" t="s">
        <v>66</v>
      </c>
      <c r="AC147" t="s">
        <v>518</v>
      </c>
      <c r="AD147" t="s">
        <v>518</v>
      </c>
      <c r="AE147" t="s">
        <v>518</v>
      </c>
      <c r="AF147" t="s">
        <v>518</v>
      </c>
      <c r="AG147" t="s">
        <v>518</v>
      </c>
      <c r="AH147" t="s">
        <v>518</v>
      </c>
      <c r="AI147" t="s">
        <v>518</v>
      </c>
      <c r="AJ147" t="s">
        <v>518</v>
      </c>
    </row>
    <row r="148" spans="1:42">
      <c r="A148" t="s">
        <v>520</v>
      </c>
      <c r="B148">
        <v>2002</v>
      </c>
      <c r="C148" s="49" t="str">
        <f t="shared" si="22"/>
        <v>Wohngebäude mit 1 oder 2 Wohnungen2002</v>
      </c>
      <c r="D148" t="s">
        <v>518</v>
      </c>
      <c r="E148" t="s">
        <v>518</v>
      </c>
      <c r="F148" t="s">
        <v>518</v>
      </c>
      <c r="G148" t="s">
        <v>518</v>
      </c>
      <c r="H148" t="s">
        <v>518</v>
      </c>
      <c r="I148" t="s">
        <v>518</v>
      </c>
      <c r="J148" t="s">
        <v>518</v>
      </c>
      <c r="K148" t="s">
        <v>518</v>
      </c>
      <c r="L148" t="s">
        <v>518</v>
      </c>
      <c r="M148" t="s">
        <v>518</v>
      </c>
      <c r="N148" t="s">
        <v>518</v>
      </c>
      <c r="O148" t="s">
        <v>66</v>
      </c>
      <c r="P148">
        <v>154060</v>
      </c>
      <c r="Q148">
        <v>125855</v>
      </c>
      <c r="R148" t="s">
        <v>66</v>
      </c>
      <c r="S148">
        <v>6132</v>
      </c>
      <c r="T148">
        <v>172874</v>
      </c>
      <c r="U148">
        <v>22291</v>
      </c>
      <c r="V148">
        <v>149</v>
      </c>
      <c r="W148">
        <v>5</v>
      </c>
      <c r="X148">
        <v>993955</v>
      </c>
      <c r="Y148">
        <v>27912862</v>
      </c>
      <c r="Z148" t="s">
        <v>66</v>
      </c>
      <c r="AA148" t="s">
        <v>66</v>
      </c>
      <c r="AB148" t="s">
        <v>66</v>
      </c>
      <c r="AC148" t="s">
        <v>518</v>
      </c>
      <c r="AD148" t="s">
        <v>518</v>
      </c>
      <c r="AE148" t="s">
        <v>518</v>
      </c>
      <c r="AF148" t="s">
        <v>518</v>
      </c>
      <c r="AG148" t="s">
        <v>518</v>
      </c>
      <c r="AH148" t="s">
        <v>518</v>
      </c>
      <c r="AI148" t="s">
        <v>518</v>
      </c>
      <c r="AJ148" t="s">
        <v>518</v>
      </c>
    </row>
    <row r="149" spans="1:42">
      <c r="A149" t="s">
        <v>520</v>
      </c>
      <c r="B149">
        <v>2003</v>
      </c>
      <c r="C149" s="49" t="str">
        <f t="shared" si="22"/>
        <v>Wohngebäude mit 1 oder 2 Wohnungen2003</v>
      </c>
      <c r="D149" t="s">
        <v>518</v>
      </c>
      <c r="E149" t="s">
        <v>518</v>
      </c>
      <c r="F149" t="s">
        <v>518</v>
      </c>
      <c r="G149" t="s">
        <v>518</v>
      </c>
      <c r="H149" t="s">
        <v>518</v>
      </c>
      <c r="I149" t="s">
        <v>518</v>
      </c>
      <c r="J149" t="s">
        <v>518</v>
      </c>
      <c r="K149" t="s">
        <v>518</v>
      </c>
      <c r="L149" t="s">
        <v>518</v>
      </c>
      <c r="M149" t="s">
        <v>518</v>
      </c>
      <c r="N149" t="s">
        <v>518</v>
      </c>
      <c r="O149" t="s">
        <v>66</v>
      </c>
      <c r="P149">
        <v>148491</v>
      </c>
      <c r="Q149">
        <v>119530</v>
      </c>
      <c r="R149" t="s">
        <v>66</v>
      </c>
      <c r="S149">
        <v>5802</v>
      </c>
      <c r="T149">
        <v>165162</v>
      </c>
      <c r="U149">
        <v>21417</v>
      </c>
      <c r="V149">
        <v>141</v>
      </c>
      <c r="W149">
        <v>5</v>
      </c>
      <c r="X149">
        <v>953748</v>
      </c>
      <c r="Y149">
        <v>26544062</v>
      </c>
      <c r="Z149" t="s">
        <v>66</v>
      </c>
      <c r="AA149" t="s">
        <v>66</v>
      </c>
      <c r="AB149" t="s">
        <v>66</v>
      </c>
      <c r="AC149" t="s">
        <v>518</v>
      </c>
      <c r="AD149" t="s">
        <v>518</v>
      </c>
      <c r="AE149" t="s">
        <v>518</v>
      </c>
      <c r="AF149" t="s">
        <v>518</v>
      </c>
      <c r="AG149" t="s">
        <v>518</v>
      </c>
      <c r="AH149" t="s">
        <v>518</v>
      </c>
      <c r="AI149" t="s">
        <v>518</v>
      </c>
      <c r="AJ149" t="s">
        <v>518</v>
      </c>
    </row>
    <row r="150" spans="1:42">
      <c r="A150" t="s">
        <v>520</v>
      </c>
      <c r="B150">
        <v>2004</v>
      </c>
      <c r="C150" s="49" t="str">
        <f t="shared" si="22"/>
        <v>Wohngebäude mit 1 oder 2 Wohnungen2004</v>
      </c>
      <c r="D150" t="s">
        <v>518</v>
      </c>
      <c r="E150" t="s">
        <v>518</v>
      </c>
      <c r="F150" t="s">
        <v>518</v>
      </c>
      <c r="G150" t="s">
        <v>518</v>
      </c>
      <c r="H150" t="s">
        <v>518</v>
      </c>
      <c r="I150" t="s">
        <v>518</v>
      </c>
      <c r="J150" t="s">
        <v>518</v>
      </c>
      <c r="K150" t="s">
        <v>518</v>
      </c>
      <c r="L150" t="s">
        <v>518</v>
      </c>
      <c r="M150" t="s">
        <v>518</v>
      </c>
      <c r="N150" t="s">
        <v>518</v>
      </c>
      <c r="O150" t="s">
        <v>66</v>
      </c>
      <c r="P150">
        <v>160646</v>
      </c>
      <c r="Q150">
        <v>128991</v>
      </c>
      <c r="R150" t="s">
        <v>66</v>
      </c>
      <c r="S150">
        <v>6309</v>
      </c>
      <c r="T150">
        <v>177204</v>
      </c>
      <c r="U150">
        <v>23155</v>
      </c>
      <c r="V150">
        <v>143</v>
      </c>
      <c r="W150">
        <v>5</v>
      </c>
      <c r="X150">
        <v>1026152</v>
      </c>
      <c r="Y150">
        <v>28611411</v>
      </c>
      <c r="Z150" t="s">
        <v>66</v>
      </c>
      <c r="AA150" t="s">
        <v>66</v>
      </c>
      <c r="AB150" t="s">
        <v>66</v>
      </c>
      <c r="AC150" t="s">
        <v>518</v>
      </c>
      <c r="AD150" t="s">
        <v>518</v>
      </c>
      <c r="AE150" t="s">
        <v>518</v>
      </c>
      <c r="AF150" t="s">
        <v>518</v>
      </c>
      <c r="AG150" t="s">
        <v>518</v>
      </c>
      <c r="AH150" t="s">
        <v>518</v>
      </c>
      <c r="AI150" t="s">
        <v>518</v>
      </c>
      <c r="AJ150" t="s">
        <v>518</v>
      </c>
    </row>
    <row r="151" spans="1:42">
      <c r="A151" t="s">
        <v>520</v>
      </c>
      <c r="B151">
        <v>2005</v>
      </c>
      <c r="C151" s="49" t="str">
        <f t="shared" si="22"/>
        <v>Wohngebäude mit 1 oder 2 Wohnungen2005</v>
      </c>
      <c r="D151" t="s">
        <v>518</v>
      </c>
      <c r="E151" t="s">
        <v>518</v>
      </c>
      <c r="F151" t="s">
        <v>518</v>
      </c>
      <c r="G151" t="s">
        <v>518</v>
      </c>
      <c r="H151" t="s">
        <v>518</v>
      </c>
      <c r="I151" t="s">
        <v>518</v>
      </c>
      <c r="J151" t="s">
        <v>518</v>
      </c>
      <c r="K151" t="s">
        <v>518</v>
      </c>
      <c r="L151" t="s">
        <v>518</v>
      </c>
      <c r="M151" t="s">
        <v>518</v>
      </c>
      <c r="N151" t="s">
        <v>518</v>
      </c>
      <c r="O151" t="s">
        <v>66</v>
      </c>
      <c r="P151">
        <v>137141</v>
      </c>
      <c r="Q151">
        <v>111259</v>
      </c>
      <c r="R151" t="s">
        <v>66</v>
      </c>
      <c r="S151">
        <v>5597</v>
      </c>
      <c r="T151">
        <v>151456</v>
      </c>
      <c r="U151">
        <v>19968</v>
      </c>
      <c r="V151">
        <v>86</v>
      </c>
      <c r="W151">
        <v>3</v>
      </c>
      <c r="X151">
        <v>877929</v>
      </c>
      <c r="Y151">
        <v>24780753</v>
      </c>
      <c r="Z151" t="s">
        <v>66</v>
      </c>
      <c r="AA151" t="s">
        <v>66</v>
      </c>
      <c r="AB151" t="s">
        <v>66</v>
      </c>
      <c r="AC151" t="s">
        <v>518</v>
      </c>
      <c r="AD151" t="s">
        <v>518</v>
      </c>
      <c r="AE151" t="s">
        <v>518</v>
      </c>
      <c r="AF151" t="s">
        <v>518</v>
      </c>
      <c r="AG151" t="s">
        <v>518</v>
      </c>
      <c r="AH151" t="s">
        <v>518</v>
      </c>
      <c r="AI151" t="s">
        <v>518</v>
      </c>
      <c r="AJ151" t="s">
        <v>518</v>
      </c>
    </row>
    <row r="152" spans="1:42">
      <c r="A152" t="s">
        <v>520</v>
      </c>
      <c r="B152">
        <v>2006</v>
      </c>
      <c r="C152" s="49" t="str">
        <f t="shared" si="22"/>
        <v>Wohngebäude mit 1 oder 2 Wohnungen2006</v>
      </c>
      <c r="D152" t="s">
        <v>518</v>
      </c>
      <c r="E152" t="s">
        <v>518</v>
      </c>
      <c r="F152" t="s">
        <v>518</v>
      </c>
      <c r="G152" t="s">
        <v>518</v>
      </c>
      <c r="H152" t="s">
        <v>518</v>
      </c>
      <c r="I152" t="s">
        <v>518</v>
      </c>
      <c r="J152" t="s">
        <v>518</v>
      </c>
      <c r="K152" t="s">
        <v>518</v>
      </c>
      <c r="L152" t="s">
        <v>518</v>
      </c>
      <c r="M152" t="s">
        <v>518</v>
      </c>
      <c r="N152" t="s">
        <v>518</v>
      </c>
      <c r="O152" t="s">
        <v>66</v>
      </c>
      <c r="P152">
        <v>137240</v>
      </c>
      <c r="Q152">
        <v>109811</v>
      </c>
      <c r="R152" t="s">
        <v>66</v>
      </c>
      <c r="S152">
        <v>5381</v>
      </c>
      <c r="T152">
        <v>150069</v>
      </c>
      <c r="U152">
        <v>19982</v>
      </c>
      <c r="V152">
        <v>106</v>
      </c>
      <c r="W152">
        <v>3</v>
      </c>
      <c r="X152">
        <v>870369</v>
      </c>
      <c r="Y152">
        <v>24677178</v>
      </c>
      <c r="Z152" t="s">
        <v>66</v>
      </c>
      <c r="AA152" t="s">
        <v>66</v>
      </c>
      <c r="AB152" t="s">
        <v>66</v>
      </c>
      <c r="AC152" t="s">
        <v>518</v>
      </c>
      <c r="AD152" t="s">
        <v>518</v>
      </c>
      <c r="AE152" t="s">
        <v>518</v>
      </c>
      <c r="AF152" t="s">
        <v>518</v>
      </c>
      <c r="AG152" t="s">
        <v>518</v>
      </c>
      <c r="AH152" t="s">
        <v>518</v>
      </c>
      <c r="AI152" t="s">
        <v>518</v>
      </c>
      <c r="AJ152" t="s">
        <v>518</v>
      </c>
    </row>
    <row r="153" spans="1:42">
      <c r="A153" t="s">
        <v>520</v>
      </c>
      <c r="B153">
        <v>2007</v>
      </c>
      <c r="C153" s="49" t="str">
        <f t="shared" si="22"/>
        <v>Wohngebäude mit 1 oder 2 Wohnungen2007</v>
      </c>
      <c r="D153" t="s">
        <v>518</v>
      </c>
      <c r="E153" t="s">
        <v>518</v>
      </c>
      <c r="F153" t="s">
        <v>518</v>
      </c>
      <c r="G153" t="s">
        <v>518</v>
      </c>
      <c r="H153" t="s">
        <v>518</v>
      </c>
      <c r="I153" t="s">
        <v>518</v>
      </c>
      <c r="J153" t="s">
        <v>518</v>
      </c>
      <c r="K153" t="s">
        <v>518</v>
      </c>
      <c r="L153" t="s">
        <v>518</v>
      </c>
      <c r="M153" t="s">
        <v>518</v>
      </c>
      <c r="N153" t="s">
        <v>518</v>
      </c>
      <c r="O153" t="s">
        <v>66</v>
      </c>
      <c r="P153">
        <v>112592</v>
      </c>
      <c r="Q153">
        <v>92628</v>
      </c>
      <c r="R153" t="s">
        <v>66</v>
      </c>
      <c r="S153">
        <v>4599</v>
      </c>
      <c r="T153">
        <v>124040</v>
      </c>
      <c r="U153">
        <v>16760</v>
      </c>
      <c r="V153">
        <v>79</v>
      </c>
      <c r="W153">
        <v>3</v>
      </c>
      <c r="X153">
        <v>717812</v>
      </c>
      <c r="Y153">
        <v>20996504</v>
      </c>
      <c r="Z153" t="s">
        <v>66</v>
      </c>
      <c r="AA153" t="s">
        <v>66</v>
      </c>
      <c r="AB153" t="s">
        <v>66</v>
      </c>
      <c r="AC153" t="s">
        <v>518</v>
      </c>
      <c r="AD153" t="s">
        <v>518</v>
      </c>
      <c r="AE153" t="s">
        <v>518</v>
      </c>
      <c r="AF153" t="s">
        <v>518</v>
      </c>
      <c r="AG153" t="s">
        <v>518</v>
      </c>
      <c r="AH153" t="s">
        <v>518</v>
      </c>
      <c r="AI153" t="s">
        <v>518</v>
      </c>
      <c r="AJ153" t="s">
        <v>518</v>
      </c>
    </row>
    <row r="154" spans="1:42">
      <c r="A154" t="s">
        <v>520</v>
      </c>
      <c r="B154">
        <v>2008</v>
      </c>
      <c r="C154" s="49" t="str">
        <f t="shared" si="22"/>
        <v>Wohngebäude mit 1 oder 2 Wohnungen2008</v>
      </c>
      <c r="D154" t="s">
        <v>518</v>
      </c>
      <c r="E154" t="s">
        <v>518</v>
      </c>
      <c r="F154" t="s">
        <v>518</v>
      </c>
      <c r="G154" t="s">
        <v>518</v>
      </c>
      <c r="H154" t="s">
        <v>518</v>
      </c>
      <c r="I154" t="s">
        <v>518</v>
      </c>
      <c r="J154" t="s">
        <v>518</v>
      </c>
      <c r="K154" t="s">
        <v>518</v>
      </c>
      <c r="L154" t="s">
        <v>518</v>
      </c>
      <c r="M154" t="s">
        <v>518</v>
      </c>
      <c r="N154" t="s">
        <v>518</v>
      </c>
      <c r="O154" t="s">
        <v>66</v>
      </c>
      <c r="P154">
        <v>87627</v>
      </c>
      <c r="Q154">
        <v>72133</v>
      </c>
      <c r="R154" t="s">
        <v>66</v>
      </c>
      <c r="S154">
        <v>3566</v>
      </c>
      <c r="T154">
        <v>96369</v>
      </c>
      <c r="U154">
        <v>13129</v>
      </c>
      <c r="V154">
        <v>88</v>
      </c>
      <c r="W154">
        <v>3</v>
      </c>
      <c r="X154">
        <v>555497</v>
      </c>
      <c r="Y154">
        <v>16676861</v>
      </c>
      <c r="Z154" t="s">
        <v>66</v>
      </c>
      <c r="AA154" t="s">
        <v>66</v>
      </c>
      <c r="AB154" t="s">
        <v>66</v>
      </c>
      <c r="AC154" t="s">
        <v>518</v>
      </c>
      <c r="AD154" t="s">
        <v>518</v>
      </c>
      <c r="AE154" t="s">
        <v>518</v>
      </c>
      <c r="AF154" t="s">
        <v>518</v>
      </c>
      <c r="AG154" t="s">
        <v>518</v>
      </c>
      <c r="AH154" t="s">
        <v>518</v>
      </c>
      <c r="AI154" t="s">
        <v>518</v>
      </c>
      <c r="AJ154" t="s">
        <v>518</v>
      </c>
    </row>
    <row r="155" spans="1:42">
      <c r="A155" t="s">
        <v>520</v>
      </c>
      <c r="B155">
        <v>2009</v>
      </c>
      <c r="C155" s="49" t="str">
        <f t="shared" si="22"/>
        <v>Wohngebäude mit 1 oder 2 Wohnungen2009</v>
      </c>
      <c r="D155" t="s">
        <v>518</v>
      </c>
      <c r="E155" t="s">
        <v>518</v>
      </c>
      <c r="F155" t="s">
        <v>518</v>
      </c>
      <c r="G155" t="s">
        <v>518</v>
      </c>
      <c r="H155" t="s">
        <v>518</v>
      </c>
      <c r="I155" t="s">
        <v>518</v>
      </c>
      <c r="J155" t="s">
        <v>518</v>
      </c>
      <c r="K155" t="s">
        <v>518</v>
      </c>
      <c r="L155" t="s">
        <v>518</v>
      </c>
      <c r="M155" t="s">
        <v>518</v>
      </c>
      <c r="N155" t="s">
        <v>518</v>
      </c>
      <c r="O155" t="s">
        <v>66</v>
      </c>
      <c r="P155">
        <v>76488</v>
      </c>
      <c r="Q155">
        <v>63011</v>
      </c>
      <c r="R155" t="s">
        <v>66</v>
      </c>
      <c r="S155">
        <v>3058</v>
      </c>
      <c r="T155">
        <v>83898</v>
      </c>
      <c r="U155">
        <v>11522</v>
      </c>
      <c r="V155">
        <v>81</v>
      </c>
      <c r="W155">
        <v>4</v>
      </c>
      <c r="X155">
        <v>482736</v>
      </c>
      <c r="Y155">
        <v>14912472</v>
      </c>
      <c r="Z155" t="s">
        <v>66</v>
      </c>
      <c r="AA155" t="s">
        <v>66</v>
      </c>
      <c r="AB155" t="s">
        <v>66</v>
      </c>
      <c r="AC155" t="s">
        <v>518</v>
      </c>
      <c r="AD155" t="s">
        <v>518</v>
      </c>
      <c r="AE155" t="s">
        <v>518</v>
      </c>
      <c r="AF155" t="s">
        <v>518</v>
      </c>
      <c r="AG155" t="s">
        <v>518</v>
      </c>
      <c r="AH155" t="s">
        <v>518</v>
      </c>
      <c r="AI155" t="s">
        <v>518</v>
      </c>
      <c r="AJ155" t="s">
        <v>518</v>
      </c>
    </row>
    <row r="156" spans="1:42">
      <c r="A156" t="s">
        <v>520</v>
      </c>
      <c r="B156">
        <v>2010</v>
      </c>
      <c r="C156" s="49" t="str">
        <f t="shared" si="22"/>
        <v>Wohngebäude mit 1 oder 2 Wohnungen2010</v>
      </c>
      <c r="D156" t="s">
        <v>518</v>
      </c>
      <c r="E156" t="s">
        <v>518</v>
      </c>
      <c r="F156" t="s">
        <v>518</v>
      </c>
      <c r="G156" t="s">
        <v>518</v>
      </c>
      <c r="H156" t="s">
        <v>518</v>
      </c>
      <c r="I156" t="s">
        <v>518</v>
      </c>
      <c r="J156" t="s">
        <v>518</v>
      </c>
      <c r="K156" t="s">
        <v>518</v>
      </c>
      <c r="L156" t="s">
        <v>518</v>
      </c>
      <c r="M156" t="s">
        <v>518</v>
      </c>
      <c r="N156" t="s">
        <v>518</v>
      </c>
      <c r="O156" t="s">
        <v>66</v>
      </c>
      <c r="P156">
        <v>78166</v>
      </c>
      <c r="Q156">
        <v>64540</v>
      </c>
      <c r="R156" t="s">
        <v>66</v>
      </c>
      <c r="S156">
        <v>3098</v>
      </c>
      <c r="T156">
        <v>85367</v>
      </c>
      <c r="U156">
        <v>11808</v>
      </c>
      <c r="V156">
        <v>67</v>
      </c>
      <c r="W156">
        <v>3</v>
      </c>
      <c r="X156">
        <v>492346</v>
      </c>
      <c r="Y156">
        <v>15590136</v>
      </c>
      <c r="Z156" t="s">
        <v>66</v>
      </c>
      <c r="AA156" t="s">
        <v>66</v>
      </c>
      <c r="AB156" t="s">
        <v>66</v>
      </c>
      <c r="AC156" t="s">
        <v>518</v>
      </c>
      <c r="AD156" t="s">
        <v>518</v>
      </c>
      <c r="AE156" t="s">
        <v>518</v>
      </c>
      <c r="AF156" t="s">
        <v>518</v>
      </c>
      <c r="AG156" t="s">
        <v>518</v>
      </c>
      <c r="AH156" t="s">
        <v>518</v>
      </c>
      <c r="AI156" t="s">
        <v>518</v>
      </c>
      <c r="AJ156" t="s">
        <v>518</v>
      </c>
    </row>
    <row r="157" spans="1:42">
      <c r="A157" t="s">
        <v>520</v>
      </c>
      <c r="B157">
        <v>2011</v>
      </c>
      <c r="C157" s="49" t="str">
        <f t="shared" si="22"/>
        <v>Wohngebäude mit 1 oder 2 Wohnungen2011</v>
      </c>
      <c r="D157" t="s">
        <v>518</v>
      </c>
      <c r="E157" t="s">
        <v>518</v>
      </c>
      <c r="F157" t="s">
        <v>518</v>
      </c>
      <c r="G157" t="s">
        <v>518</v>
      </c>
      <c r="H157" t="s">
        <v>518</v>
      </c>
      <c r="I157" t="s">
        <v>518</v>
      </c>
      <c r="J157" t="s">
        <v>518</v>
      </c>
      <c r="K157" t="s">
        <v>518</v>
      </c>
      <c r="L157" t="s">
        <v>518</v>
      </c>
      <c r="M157" t="s">
        <v>518</v>
      </c>
      <c r="N157" t="s">
        <v>518</v>
      </c>
      <c r="O157" t="s">
        <v>66</v>
      </c>
      <c r="P157">
        <v>89058</v>
      </c>
      <c r="Q157">
        <v>73506</v>
      </c>
      <c r="R157" t="s">
        <v>66</v>
      </c>
      <c r="S157">
        <v>3495</v>
      </c>
      <c r="T157">
        <v>97015</v>
      </c>
      <c r="U157">
        <v>13537</v>
      </c>
      <c r="V157">
        <v>87</v>
      </c>
      <c r="W157">
        <v>3</v>
      </c>
      <c r="X157">
        <v>557847</v>
      </c>
      <c r="Y157">
        <v>18253483</v>
      </c>
      <c r="Z157" t="s">
        <v>66</v>
      </c>
      <c r="AA157" t="s">
        <v>66</v>
      </c>
      <c r="AB157" t="s">
        <v>66</v>
      </c>
      <c r="AC157" t="s">
        <v>518</v>
      </c>
      <c r="AD157" t="s">
        <v>518</v>
      </c>
      <c r="AE157" t="s">
        <v>518</v>
      </c>
      <c r="AF157" t="s">
        <v>518</v>
      </c>
      <c r="AG157" t="s">
        <v>518</v>
      </c>
      <c r="AH157" t="s">
        <v>518</v>
      </c>
      <c r="AI157" t="s">
        <v>518</v>
      </c>
      <c r="AJ157" t="s">
        <v>518</v>
      </c>
    </row>
    <row r="158" spans="1:42">
      <c r="A158" t="s">
        <v>520</v>
      </c>
      <c r="B158">
        <v>2012</v>
      </c>
      <c r="C158" s="49" t="str">
        <f t="shared" si="22"/>
        <v>Wohngebäude mit 1 oder 2 Wohnungen2012</v>
      </c>
      <c r="D158" t="s">
        <v>518</v>
      </c>
      <c r="E158" t="s">
        <v>518</v>
      </c>
      <c r="F158" t="s">
        <v>518</v>
      </c>
      <c r="G158" t="s">
        <v>518</v>
      </c>
      <c r="H158" t="s">
        <v>518</v>
      </c>
      <c r="I158" t="s">
        <v>518</v>
      </c>
      <c r="J158" t="s">
        <v>518</v>
      </c>
      <c r="K158" t="s">
        <v>518</v>
      </c>
      <c r="L158" t="s">
        <v>518</v>
      </c>
      <c r="M158" t="s">
        <v>518</v>
      </c>
      <c r="N158" t="s">
        <v>518</v>
      </c>
      <c r="O158" t="s">
        <v>66</v>
      </c>
      <c r="P158">
        <v>92309</v>
      </c>
      <c r="Q158">
        <v>76478</v>
      </c>
      <c r="R158" t="s">
        <v>66</v>
      </c>
      <c r="S158">
        <v>3604</v>
      </c>
      <c r="T158">
        <v>100294</v>
      </c>
      <c r="U158">
        <v>14131</v>
      </c>
      <c r="V158" t="s">
        <v>66</v>
      </c>
      <c r="W158" t="s">
        <v>66</v>
      </c>
      <c r="X158">
        <v>578342</v>
      </c>
      <c r="Y158">
        <v>19442859</v>
      </c>
      <c r="Z158" t="s">
        <v>66</v>
      </c>
      <c r="AA158" t="s">
        <v>66</v>
      </c>
      <c r="AB158" t="s">
        <v>66</v>
      </c>
      <c r="AC158" t="s">
        <v>518</v>
      </c>
      <c r="AD158" t="s">
        <v>518</v>
      </c>
      <c r="AE158" t="s">
        <v>518</v>
      </c>
      <c r="AF158" t="s">
        <v>518</v>
      </c>
      <c r="AG158" t="s">
        <v>518</v>
      </c>
      <c r="AH158" t="s">
        <v>518</v>
      </c>
      <c r="AI158" t="s">
        <v>518</v>
      </c>
      <c r="AJ158" t="s">
        <v>518</v>
      </c>
      <c r="AM158">
        <v>2022</v>
      </c>
      <c r="AN158">
        <f>I169</f>
        <v>319474</v>
      </c>
      <c r="AO158">
        <f>I316</f>
        <v>318</v>
      </c>
      <c r="AP158">
        <f>AO158/AN158</f>
        <v>9.953861660103795E-4</v>
      </c>
    </row>
    <row r="159" spans="1:42">
      <c r="A159" t="s">
        <v>520</v>
      </c>
      <c r="B159">
        <v>2013</v>
      </c>
      <c r="C159" s="49" t="str">
        <f t="shared" si="22"/>
        <v>Wohngebäude mit 1 oder 2 Wohnungen2013</v>
      </c>
      <c r="D159" t="s">
        <v>518</v>
      </c>
      <c r="E159" t="s">
        <v>518</v>
      </c>
      <c r="F159" t="s">
        <v>518</v>
      </c>
      <c r="G159" t="s">
        <v>518</v>
      </c>
      <c r="H159" t="s">
        <v>518</v>
      </c>
      <c r="I159" t="s">
        <v>518</v>
      </c>
      <c r="J159" t="s">
        <v>518</v>
      </c>
      <c r="K159" t="s">
        <v>518</v>
      </c>
      <c r="L159" t="s">
        <v>518</v>
      </c>
      <c r="M159" t="s">
        <v>518</v>
      </c>
      <c r="N159" t="s">
        <v>518</v>
      </c>
      <c r="O159" t="s">
        <v>66</v>
      </c>
      <c r="P159">
        <v>93789</v>
      </c>
      <c r="Q159">
        <v>78114</v>
      </c>
      <c r="R159" t="s">
        <v>66</v>
      </c>
      <c r="S159">
        <v>3744</v>
      </c>
      <c r="T159">
        <v>102246</v>
      </c>
      <c r="U159">
        <v>14433</v>
      </c>
      <c r="V159" t="s">
        <v>66</v>
      </c>
      <c r="W159" t="s">
        <v>66</v>
      </c>
      <c r="X159">
        <v>584720</v>
      </c>
      <c r="Y159">
        <v>20471401</v>
      </c>
      <c r="Z159" t="s">
        <v>66</v>
      </c>
      <c r="AA159" t="s">
        <v>66</v>
      </c>
      <c r="AB159" t="s">
        <v>66</v>
      </c>
      <c r="AC159" t="s">
        <v>518</v>
      </c>
      <c r="AD159" t="s">
        <v>518</v>
      </c>
      <c r="AE159" t="s">
        <v>518</v>
      </c>
      <c r="AF159" t="s">
        <v>518</v>
      </c>
      <c r="AG159" t="s">
        <v>518</v>
      </c>
      <c r="AH159" t="s">
        <v>518</v>
      </c>
      <c r="AI159" t="s">
        <v>518</v>
      </c>
      <c r="AJ159" t="s">
        <v>518</v>
      </c>
    </row>
    <row r="160" spans="1:42">
      <c r="A160" t="s">
        <v>520</v>
      </c>
      <c r="B160">
        <v>2014</v>
      </c>
      <c r="C160" s="49" t="str">
        <f t="shared" si="22"/>
        <v>Wohngebäude mit 1 oder 2 Wohnungen2014</v>
      </c>
      <c r="D160" t="s">
        <v>518</v>
      </c>
      <c r="E160" t="s">
        <v>518</v>
      </c>
      <c r="F160" t="s">
        <v>518</v>
      </c>
      <c r="G160" t="s">
        <v>518</v>
      </c>
      <c r="H160" t="s">
        <v>518</v>
      </c>
      <c r="I160" t="s">
        <v>518</v>
      </c>
      <c r="J160" t="s">
        <v>518</v>
      </c>
      <c r="K160" t="s">
        <v>518</v>
      </c>
      <c r="L160" t="s">
        <v>518</v>
      </c>
      <c r="M160" t="s">
        <v>518</v>
      </c>
      <c r="N160" t="s">
        <v>518</v>
      </c>
      <c r="O160" t="s">
        <v>66</v>
      </c>
      <c r="P160">
        <v>97357</v>
      </c>
      <c r="Q160">
        <v>81791</v>
      </c>
      <c r="R160" t="s">
        <v>66</v>
      </c>
      <c r="S160">
        <v>3933</v>
      </c>
      <c r="T160">
        <v>106846</v>
      </c>
      <c r="U160">
        <v>15111</v>
      </c>
      <c r="V160" t="s">
        <v>66</v>
      </c>
      <c r="W160" t="s">
        <v>66</v>
      </c>
      <c r="X160">
        <v>606780</v>
      </c>
      <c r="Y160">
        <v>22134530</v>
      </c>
      <c r="Z160" t="s">
        <v>66</v>
      </c>
      <c r="AA160" t="s">
        <v>66</v>
      </c>
      <c r="AB160" t="s">
        <v>66</v>
      </c>
      <c r="AC160" t="s">
        <v>518</v>
      </c>
      <c r="AD160" t="s">
        <v>518</v>
      </c>
      <c r="AE160" t="s">
        <v>518</v>
      </c>
      <c r="AF160" t="s">
        <v>518</v>
      </c>
      <c r="AG160" t="s">
        <v>518</v>
      </c>
      <c r="AH160" t="s">
        <v>518</v>
      </c>
      <c r="AI160" t="s">
        <v>518</v>
      </c>
      <c r="AJ160" t="s">
        <v>518</v>
      </c>
      <c r="AM160" s="1" t="s">
        <v>631</v>
      </c>
    </row>
    <row r="161" spans="1:43">
      <c r="A161" t="s">
        <v>520</v>
      </c>
      <c r="B161">
        <v>2015</v>
      </c>
      <c r="C161" s="49" t="str">
        <f t="shared" si="22"/>
        <v>Wohngebäude mit 1 oder 2 Wohnungen2015</v>
      </c>
      <c r="D161" t="s">
        <v>518</v>
      </c>
      <c r="E161" t="s">
        <v>518</v>
      </c>
      <c r="F161" t="s">
        <v>518</v>
      </c>
      <c r="G161" t="s">
        <v>518</v>
      </c>
      <c r="H161" t="s">
        <v>518</v>
      </c>
      <c r="I161" t="s">
        <v>518</v>
      </c>
      <c r="J161" t="s">
        <v>518</v>
      </c>
      <c r="K161" t="s">
        <v>518</v>
      </c>
      <c r="L161" t="s">
        <v>518</v>
      </c>
      <c r="M161" t="s">
        <v>518</v>
      </c>
      <c r="N161" t="s">
        <v>518</v>
      </c>
      <c r="O161" t="s">
        <v>66</v>
      </c>
      <c r="P161">
        <v>93658</v>
      </c>
      <c r="Q161">
        <v>79503</v>
      </c>
      <c r="R161" t="s">
        <v>66</v>
      </c>
      <c r="S161">
        <v>3876</v>
      </c>
      <c r="T161">
        <v>102713</v>
      </c>
      <c r="U161">
        <v>14636</v>
      </c>
      <c r="V161" t="s">
        <v>66</v>
      </c>
      <c r="W161" t="s">
        <v>66</v>
      </c>
      <c r="X161">
        <v>583278</v>
      </c>
      <c r="Y161">
        <v>22092393</v>
      </c>
      <c r="Z161" t="s">
        <v>66</v>
      </c>
      <c r="AA161" t="s">
        <v>66</v>
      </c>
      <c r="AB161" t="s">
        <v>66</v>
      </c>
      <c r="AC161" t="s">
        <v>518</v>
      </c>
      <c r="AD161" t="s">
        <v>518</v>
      </c>
      <c r="AE161" t="s">
        <v>518</v>
      </c>
      <c r="AF161" t="s">
        <v>518</v>
      </c>
      <c r="AG161" t="s">
        <v>518</v>
      </c>
      <c r="AH161" t="s">
        <v>518</v>
      </c>
      <c r="AI161" t="s">
        <v>518</v>
      </c>
      <c r="AJ161" t="s">
        <v>518</v>
      </c>
      <c r="AN161" s="1" t="s">
        <v>517</v>
      </c>
      <c r="AO161" s="1" t="s">
        <v>519</v>
      </c>
      <c r="AP161" s="1" t="s">
        <v>521</v>
      </c>
      <c r="AQ161" s="1" t="s">
        <v>522</v>
      </c>
    </row>
    <row r="162" spans="1:43">
      <c r="A162" t="s">
        <v>520</v>
      </c>
      <c r="B162">
        <v>2016</v>
      </c>
      <c r="C162" s="49" t="str">
        <f t="shared" si="22"/>
        <v>Wohngebäude mit 1 oder 2 Wohnungen2016</v>
      </c>
      <c r="D162" t="s">
        <v>518</v>
      </c>
      <c r="E162" t="s">
        <v>518</v>
      </c>
      <c r="F162" t="s">
        <v>518</v>
      </c>
      <c r="G162" t="s">
        <v>518</v>
      </c>
      <c r="H162" t="s">
        <v>518</v>
      </c>
      <c r="I162" t="s">
        <v>518</v>
      </c>
      <c r="J162" t="s">
        <v>518</v>
      </c>
      <c r="K162" t="s">
        <v>518</v>
      </c>
      <c r="L162" t="s">
        <v>518</v>
      </c>
      <c r="M162" t="s">
        <v>518</v>
      </c>
      <c r="N162" t="s">
        <v>518</v>
      </c>
      <c r="O162" t="s">
        <v>66</v>
      </c>
      <c r="P162">
        <v>97022</v>
      </c>
      <c r="Q162">
        <v>81452</v>
      </c>
      <c r="R162" t="s">
        <v>66</v>
      </c>
      <c r="S162">
        <v>3909</v>
      </c>
      <c r="T162">
        <v>106301</v>
      </c>
      <c r="U162">
        <v>15119</v>
      </c>
      <c r="V162" t="s">
        <v>66</v>
      </c>
      <c r="W162" t="s">
        <v>66</v>
      </c>
      <c r="X162">
        <v>596996</v>
      </c>
      <c r="Y162">
        <v>23280209</v>
      </c>
      <c r="Z162" t="s">
        <v>66</v>
      </c>
      <c r="AA162" t="s">
        <v>66</v>
      </c>
      <c r="AB162" t="s">
        <v>66</v>
      </c>
      <c r="AC162" t="s">
        <v>518</v>
      </c>
      <c r="AD162" t="s">
        <v>518</v>
      </c>
      <c r="AE162" t="s">
        <v>518</v>
      </c>
      <c r="AF162" t="s">
        <v>518</v>
      </c>
      <c r="AG162" t="s">
        <v>518</v>
      </c>
      <c r="AH162" t="s">
        <v>518</v>
      </c>
      <c r="AI162" t="s">
        <v>518</v>
      </c>
      <c r="AJ162" t="s">
        <v>518</v>
      </c>
      <c r="AM162">
        <v>2001</v>
      </c>
      <c r="AN162" t="e">
        <f t="shared" ref="AN162:AN178" si="23">INDEX($S$14:$Z$748,MATCH(CONCATENATE($AN$27,AM162),$C$14:$C$748,0),2)</f>
        <v>#N/A</v>
      </c>
      <c r="AO162" t="e">
        <f t="shared" ref="AO162:AO178" si="24">INDEX($S$14:$Z$748,MATCH(CONCATENATE($AO$27,AM162),$C$14:$C$748,0),2)</f>
        <v>#N/A</v>
      </c>
      <c r="AP162" t="e">
        <f t="shared" ref="AP162:AP178" si="25">INDEX($S$14:$Z$748,MATCH(CONCATENATE($AP$27,AM162),$C$14:$C$748,0),2)</f>
        <v>#N/A</v>
      </c>
      <c r="AQ162" t="e">
        <f t="shared" ref="AQ162:AQ178" si="26">INDEX($S$14:$Z$748,MATCH(CONCATENATE($AQ$27,AM162),$C$14:$C$748,0),2)</f>
        <v>#N/A</v>
      </c>
    </row>
    <row r="163" spans="1:43">
      <c r="A163" t="s">
        <v>520</v>
      </c>
      <c r="B163">
        <v>2017</v>
      </c>
      <c r="C163" s="49" t="str">
        <f t="shared" si="22"/>
        <v>Wohngebäude mit 1 oder 2 Wohnungen2017</v>
      </c>
      <c r="D163" t="s">
        <v>518</v>
      </c>
      <c r="E163" t="s">
        <v>518</v>
      </c>
      <c r="F163" t="s">
        <v>518</v>
      </c>
      <c r="G163" t="s">
        <v>518</v>
      </c>
      <c r="H163" t="s">
        <v>518</v>
      </c>
      <c r="I163" t="s">
        <v>518</v>
      </c>
      <c r="J163" t="s">
        <v>518</v>
      </c>
      <c r="K163" t="s">
        <v>518</v>
      </c>
      <c r="L163" t="s">
        <v>518</v>
      </c>
      <c r="M163" t="s">
        <v>518</v>
      </c>
      <c r="N163" t="s">
        <v>518</v>
      </c>
      <c r="O163" t="s">
        <v>66</v>
      </c>
      <c r="P163">
        <v>96194</v>
      </c>
      <c r="Q163">
        <v>82002</v>
      </c>
      <c r="R163" t="s">
        <v>66</v>
      </c>
      <c r="S163">
        <v>3932</v>
      </c>
      <c r="T163">
        <v>105948</v>
      </c>
      <c r="U163">
        <v>15153</v>
      </c>
      <c r="V163" t="s">
        <v>66</v>
      </c>
      <c r="W163" t="s">
        <v>66</v>
      </c>
      <c r="X163">
        <v>591119</v>
      </c>
      <c r="Y163">
        <v>24244718</v>
      </c>
      <c r="Z163" t="s">
        <v>66</v>
      </c>
      <c r="AA163" t="s">
        <v>66</v>
      </c>
      <c r="AB163" t="s">
        <v>66</v>
      </c>
      <c r="AC163" t="s">
        <v>518</v>
      </c>
      <c r="AD163" t="s">
        <v>518</v>
      </c>
      <c r="AE163" t="s">
        <v>518</v>
      </c>
      <c r="AF163" t="s">
        <v>518</v>
      </c>
      <c r="AG163" t="s">
        <v>518</v>
      </c>
      <c r="AH163" t="s">
        <v>518</v>
      </c>
      <c r="AI163" t="s">
        <v>518</v>
      </c>
      <c r="AJ163" t="s">
        <v>518</v>
      </c>
      <c r="AM163">
        <v>2002</v>
      </c>
      <c r="AN163" t="e">
        <f t="shared" si="23"/>
        <v>#N/A</v>
      </c>
      <c r="AO163" t="e">
        <f t="shared" si="24"/>
        <v>#N/A</v>
      </c>
      <c r="AP163" t="e">
        <f t="shared" si="25"/>
        <v>#N/A</v>
      </c>
      <c r="AQ163" t="e">
        <f t="shared" si="26"/>
        <v>#N/A</v>
      </c>
    </row>
    <row r="164" spans="1:43">
      <c r="A164" t="s">
        <v>520</v>
      </c>
      <c r="B164">
        <v>2018</v>
      </c>
      <c r="C164" s="49" t="str">
        <f t="shared" si="22"/>
        <v>Wohngebäude mit 1 oder 2 Wohnungen2018</v>
      </c>
      <c r="D164" t="s">
        <v>518</v>
      </c>
      <c r="E164" t="s">
        <v>518</v>
      </c>
      <c r="F164" t="s">
        <v>518</v>
      </c>
      <c r="G164" t="s">
        <v>518</v>
      </c>
      <c r="H164" t="s">
        <v>518</v>
      </c>
      <c r="I164" t="s">
        <v>518</v>
      </c>
      <c r="J164" t="s">
        <v>518</v>
      </c>
      <c r="K164" t="s">
        <v>518</v>
      </c>
      <c r="L164" t="s">
        <v>518</v>
      </c>
      <c r="M164" t="s">
        <v>518</v>
      </c>
      <c r="N164" t="s">
        <v>518</v>
      </c>
      <c r="O164" t="s">
        <v>66</v>
      </c>
      <c r="P164">
        <v>93433</v>
      </c>
      <c r="Q164">
        <v>79978</v>
      </c>
      <c r="R164" t="s">
        <v>66</v>
      </c>
      <c r="S164">
        <v>3792</v>
      </c>
      <c r="T164">
        <v>103363</v>
      </c>
      <c r="U164">
        <v>14822</v>
      </c>
      <c r="V164" t="s">
        <v>66</v>
      </c>
      <c r="W164" t="s">
        <v>66</v>
      </c>
      <c r="X164">
        <v>574228</v>
      </c>
      <c r="Y164">
        <v>24416610</v>
      </c>
      <c r="Z164" t="s">
        <v>66</v>
      </c>
      <c r="AA164" t="s">
        <v>66</v>
      </c>
      <c r="AB164" t="s">
        <v>66</v>
      </c>
      <c r="AC164" t="s">
        <v>518</v>
      </c>
      <c r="AD164" t="s">
        <v>518</v>
      </c>
      <c r="AE164" t="s">
        <v>518</v>
      </c>
      <c r="AF164" t="s">
        <v>518</v>
      </c>
      <c r="AG164" t="s">
        <v>518</v>
      </c>
      <c r="AH164" t="s">
        <v>518</v>
      </c>
      <c r="AI164" t="s">
        <v>518</v>
      </c>
      <c r="AJ164" t="s">
        <v>518</v>
      </c>
      <c r="AM164">
        <v>2003</v>
      </c>
      <c r="AN164" t="e">
        <f t="shared" si="23"/>
        <v>#N/A</v>
      </c>
      <c r="AO164" t="e">
        <f t="shared" si="24"/>
        <v>#N/A</v>
      </c>
      <c r="AP164" t="e">
        <f t="shared" si="25"/>
        <v>#N/A</v>
      </c>
      <c r="AQ164" t="e">
        <f t="shared" si="26"/>
        <v>#N/A</v>
      </c>
    </row>
    <row r="165" spans="1:43">
      <c r="A165" t="s">
        <v>520</v>
      </c>
      <c r="B165">
        <v>2019</v>
      </c>
      <c r="C165" s="49" t="str">
        <f t="shared" si="22"/>
        <v>Wohngebäude mit 1 oder 2 Wohnungen2019</v>
      </c>
      <c r="D165" t="s">
        <v>518</v>
      </c>
      <c r="E165" t="s">
        <v>518</v>
      </c>
      <c r="F165" t="s">
        <v>518</v>
      </c>
      <c r="G165" t="s">
        <v>518</v>
      </c>
      <c r="H165" t="s">
        <v>518</v>
      </c>
      <c r="I165" t="s">
        <v>518</v>
      </c>
      <c r="J165" t="s">
        <v>518</v>
      </c>
      <c r="K165" t="s">
        <v>518</v>
      </c>
      <c r="L165" t="s">
        <v>518</v>
      </c>
      <c r="M165" t="s">
        <v>518</v>
      </c>
      <c r="N165" t="s">
        <v>518</v>
      </c>
      <c r="O165" t="s">
        <v>66</v>
      </c>
      <c r="P165">
        <v>93457</v>
      </c>
      <c r="Q165">
        <v>80516</v>
      </c>
      <c r="R165" t="s">
        <v>66</v>
      </c>
      <c r="S165">
        <v>3852</v>
      </c>
      <c r="T165">
        <v>103110</v>
      </c>
      <c r="U165">
        <v>14909</v>
      </c>
      <c r="V165" t="s">
        <v>66</v>
      </c>
      <c r="W165" t="s">
        <v>66</v>
      </c>
      <c r="X165">
        <v>574109</v>
      </c>
      <c r="Y165">
        <v>25417416</v>
      </c>
      <c r="Z165" t="s">
        <v>66</v>
      </c>
      <c r="AA165" t="s">
        <v>66</v>
      </c>
      <c r="AB165" t="s">
        <v>66</v>
      </c>
      <c r="AC165" t="s">
        <v>518</v>
      </c>
      <c r="AD165" t="s">
        <v>518</v>
      </c>
      <c r="AE165" t="s">
        <v>518</v>
      </c>
      <c r="AF165" t="s">
        <v>518</v>
      </c>
      <c r="AG165" t="s">
        <v>518</v>
      </c>
      <c r="AH165" t="s">
        <v>518</v>
      </c>
      <c r="AI165" t="s">
        <v>518</v>
      </c>
      <c r="AJ165" t="s">
        <v>518</v>
      </c>
      <c r="AM165">
        <v>2004</v>
      </c>
      <c r="AN165" t="e">
        <f t="shared" si="23"/>
        <v>#N/A</v>
      </c>
      <c r="AO165" t="e">
        <f t="shared" si="24"/>
        <v>#N/A</v>
      </c>
      <c r="AP165" t="e">
        <f t="shared" si="25"/>
        <v>#N/A</v>
      </c>
      <c r="AQ165" t="e">
        <f t="shared" si="26"/>
        <v>#N/A</v>
      </c>
    </row>
    <row r="166" spans="1:43">
      <c r="A166" t="s">
        <v>520</v>
      </c>
      <c r="B166">
        <v>2020</v>
      </c>
      <c r="C166" s="49" t="str">
        <f t="shared" si="22"/>
        <v>Wohngebäude mit 1 oder 2 Wohnungen2020</v>
      </c>
      <c r="D166" t="s">
        <v>518</v>
      </c>
      <c r="E166" t="s">
        <v>518</v>
      </c>
      <c r="F166" t="s">
        <v>518</v>
      </c>
      <c r="G166" t="s">
        <v>518</v>
      </c>
      <c r="H166" t="s">
        <v>518</v>
      </c>
      <c r="I166" t="s">
        <v>518</v>
      </c>
      <c r="J166" t="s">
        <v>518</v>
      </c>
      <c r="K166" t="s">
        <v>518</v>
      </c>
      <c r="L166" t="s">
        <v>518</v>
      </c>
      <c r="M166" t="s">
        <v>518</v>
      </c>
      <c r="N166" t="s">
        <v>518</v>
      </c>
      <c r="O166" t="s">
        <v>66</v>
      </c>
      <c r="P166">
        <v>97511</v>
      </c>
      <c r="Q166">
        <v>84183</v>
      </c>
      <c r="R166" t="s">
        <v>66</v>
      </c>
      <c r="S166">
        <v>3990</v>
      </c>
      <c r="T166">
        <v>107747</v>
      </c>
      <c r="U166">
        <v>15619</v>
      </c>
      <c r="V166" t="s">
        <v>66</v>
      </c>
      <c r="W166" t="s">
        <v>66</v>
      </c>
      <c r="X166">
        <v>599071</v>
      </c>
      <c r="Y166">
        <v>27707849</v>
      </c>
      <c r="Z166" t="s">
        <v>66</v>
      </c>
      <c r="AA166" t="s">
        <v>66</v>
      </c>
      <c r="AB166" t="s">
        <v>66</v>
      </c>
      <c r="AC166" t="s">
        <v>518</v>
      </c>
      <c r="AD166" t="s">
        <v>518</v>
      </c>
      <c r="AE166" t="s">
        <v>518</v>
      </c>
      <c r="AF166" t="s">
        <v>518</v>
      </c>
      <c r="AG166" t="s">
        <v>518</v>
      </c>
      <c r="AH166" t="s">
        <v>518</v>
      </c>
      <c r="AI166" t="s">
        <v>518</v>
      </c>
      <c r="AJ166" t="s">
        <v>518</v>
      </c>
      <c r="AM166">
        <v>2005</v>
      </c>
      <c r="AN166" t="e">
        <f t="shared" si="23"/>
        <v>#N/A</v>
      </c>
      <c r="AO166" t="e">
        <f t="shared" si="24"/>
        <v>#N/A</v>
      </c>
      <c r="AP166" t="e">
        <f t="shared" si="25"/>
        <v>#N/A</v>
      </c>
      <c r="AQ166" t="e">
        <f t="shared" si="26"/>
        <v>#N/A</v>
      </c>
    </row>
    <row r="167" spans="1:43">
      <c r="A167" t="s">
        <v>520</v>
      </c>
      <c r="B167">
        <v>2021</v>
      </c>
      <c r="C167" s="49" t="str">
        <f t="shared" si="22"/>
        <v>Wohngebäude mit 1 oder 2 Wohnungen2021</v>
      </c>
      <c r="D167" t="s">
        <v>518</v>
      </c>
      <c r="E167" t="s">
        <v>518</v>
      </c>
      <c r="F167" t="s">
        <v>518</v>
      </c>
      <c r="G167" t="s">
        <v>518</v>
      </c>
      <c r="H167" t="s">
        <v>518</v>
      </c>
      <c r="I167" t="s">
        <v>518</v>
      </c>
      <c r="J167" t="s">
        <v>518</v>
      </c>
      <c r="K167" t="s">
        <v>518</v>
      </c>
      <c r="L167" t="s">
        <v>518</v>
      </c>
      <c r="M167" t="s">
        <v>518</v>
      </c>
      <c r="N167" t="s">
        <v>518</v>
      </c>
      <c r="O167" t="s">
        <v>66</v>
      </c>
      <c r="P167">
        <v>88269</v>
      </c>
      <c r="Q167">
        <v>76317</v>
      </c>
      <c r="R167" t="s">
        <v>66</v>
      </c>
      <c r="S167">
        <v>3579</v>
      </c>
      <c r="T167">
        <v>98328</v>
      </c>
      <c r="U167">
        <v>14211</v>
      </c>
      <c r="V167" t="s">
        <v>66</v>
      </c>
      <c r="W167" t="s">
        <v>66</v>
      </c>
      <c r="X167">
        <v>539959</v>
      </c>
      <c r="Y167">
        <v>26140837</v>
      </c>
      <c r="Z167" t="s">
        <v>66</v>
      </c>
      <c r="AA167" t="s">
        <v>66</v>
      </c>
      <c r="AB167" t="s">
        <v>66</v>
      </c>
      <c r="AC167" t="s">
        <v>518</v>
      </c>
      <c r="AD167" t="s">
        <v>518</v>
      </c>
      <c r="AE167" t="s">
        <v>518</v>
      </c>
      <c r="AF167" t="s">
        <v>518</v>
      </c>
      <c r="AG167" t="s">
        <v>518</v>
      </c>
      <c r="AH167" t="s">
        <v>518</v>
      </c>
      <c r="AI167" t="s">
        <v>518</v>
      </c>
      <c r="AJ167" t="s">
        <v>518</v>
      </c>
      <c r="AM167">
        <v>2006</v>
      </c>
      <c r="AN167" t="e">
        <f t="shared" si="23"/>
        <v>#N/A</v>
      </c>
      <c r="AO167" t="e">
        <f t="shared" si="24"/>
        <v>#N/A</v>
      </c>
      <c r="AP167" t="e">
        <f t="shared" si="25"/>
        <v>#N/A</v>
      </c>
      <c r="AQ167" t="e">
        <f t="shared" si="26"/>
        <v>#N/A</v>
      </c>
    </row>
    <row r="168" spans="1:43">
      <c r="A168" t="s">
        <v>520</v>
      </c>
      <c r="B168">
        <v>2022</v>
      </c>
      <c r="C168" s="49" t="str">
        <f t="shared" si="22"/>
        <v>Wohngebäude mit 1 oder 2 Wohnungen2022</v>
      </c>
      <c r="D168" t="s">
        <v>518</v>
      </c>
      <c r="E168" t="s">
        <v>518</v>
      </c>
      <c r="F168" t="s">
        <v>518</v>
      </c>
      <c r="G168" t="s">
        <v>518</v>
      </c>
      <c r="H168" t="s">
        <v>518</v>
      </c>
      <c r="I168" t="s">
        <v>518</v>
      </c>
      <c r="J168" t="s">
        <v>518</v>
      </c>
      <c r="K168" t="s">
        <v>518</v>
      </c>
      <c r="L168" t="s">
        <v>518</v>
      </c>
      <c r="M168" t="s">
        <v>518</v>
      </c>
      <c r="N168" t="s">
        <v>518</v>
      </c>
      <c r="O168" t="s">
        <v>66</v>
      </c>
      <c r="P168">
        <v>88525</v>
      </c>
      <c r="Q168">
        <v>77589</v>
      </c>
      <c r="R168" t="s">
        <v>66</v>
      </c>
      <c r="S168">
        <v>3630</v>
      </c>
      <c r="T168">
        <v>100000</v>
      </c>
      <c r="U168">
        <v>14456</v>
      </c>
      <c r="V168" t="s">
        <v>66</v>
      </c>
      <c r="W168" t="s">
        <v>66</v>
      </c>
      <c r="X168">
        <v>546517</v>
      </c>
      <c r="Y168">
        <v>27965387</v>
      </c>
      <c r="Z168" t="s">
        <v>66</v>
      </c>
      <c r="AA168" t="s">
        <v>66</v>
      </c>
      <c r="AB168" t="s">
        <v>66</v>
      </c>
      <c r="AC168" t="s">
        <v>518</v>
      </c>
      <c r="AD168" t="s">
        <v>518</v>
      </c>
      <c r="AE168" t="s">
        <v>518</v>
      </c>
      <c r="AF168" t="s">
        <v>518</v>
      </c>
      <c r="AG168" t="s">
        <v>518</v>
      </c>
      <c r="AH168" t="s">
        <v>518</v>
      </c>
      <c r="AI168" t="s">
        <v>518</v>
      </c>
      <c r="AJ168" t="s">
        <v>518</v>
      </c>
      <c r="AM168">
        <v>2007</v>
      </c>
      <c r="AN168" t="e">
        <f t="shared" si="23"/>
        <v>#N/A</v>
      </c>
      <c r="AO168" t="e">
        <f t="shared" si="24"/>
        <v>#N/A</v>
      </c>
      <c r="AP168" t="e">
        <f t="shared" si="25"/>
        <v>#N/A</v>
      </c>
      <c r="AQ168" t="e">
        <f t="shared" si="26"/>
        <v>#N/A</v>
      </c>
    </row>
    <row r="169" spans="1:43">
      <c r="A169" t="s">
        <v>132</v>
      </c>
      <c r="B169">
        <v>2001</v>
      </c>
      <c r="C169" s="49" t="str">
        <f t="shared" si="22"/>
        <v>Wohngebäude2001</v>
      </c>
      <c r="D169">
        <v>248354</v>
      </c>
      <c r="E169" t="s">
        <v>66</v>
      </c>
      <c r="F169" t="s">
        <v>66</v>
      </c>
      <c r="G169" t="s">
        <v>66</v>
      </c>
      <c r="H169">
        <v>7351</v>
      </c>
      <c r="I169">
        <v>319474</v>
      </c>
      <c r="J169">
        <v>36118</v>
      </c>
      <c r="K169">
        <v>2883</v>
      </c>
      <c r="L169">
        <v>121</v>
      </c>
      <c r="M169">
        <v>1626675</v>
      </c>
      <c r="N169">
        <v>45576046</v>
      </c>
      <c r="O169" t="s">
        <v>66</v>
      </c>
      <c r="P169">
        <v>177769</v>
      </c>
      <c r="Q169">
        <v>174773</v>
      </c>
      <c r="R169" t="s">
        <v>66</v>
      </c>
      <c r="S169">
        <v>8087</v>
      </c>
      <c r="T169">
        <v>285925</v>
      </c>
      <c r="U169">
        <v>31378</v>
      </c>
      <c r="V169">
        <v>2985</v>
      </c>
      <c r="W169">
        <v>106</v>
      </c>
      <c r="X169">
        <v>1436982</v>
      </c>
      <c r="Y169">
        <v>39046734</v>
      </c>
      <c r="Z169" t="s">
        <v>66</v>
      </c>
      <c r="AA169" t="s">
        <v>66</v>
      </c>
      <c r="AB169" t="s">
        <v>66</v>
      </c>
      <c r="AC169">
        <v>70585</v>
      </c>
      <c r="AD169">
        <v>-736</v>
      </c>
      <c r="AE169">
        <v>33549</v>
      </c>
      <c r="AF169">
        <v>4740</v>
      </c>
      <c r="AG169">
        <v>-102</v>
      </c>
      <c r="AH169">
        <v>16</v>
      </c>
      <c r="AI169">
        <v>189693</v>
      </c>
      <c r="AJ169">
        <v>6529312</v>
      </c>
      <c r="AM169">
        <v>2008</v>
      </c>
      <c r="AN169" t="e">
        <f t="shared" si="23"/>
        <v>#N/A</v>
      </c>
      <c r="AO169" t="e">
        <f t="shared" si="24"/>
        <v>#N/A</v>
      </c>
      <c r="AP169" t="e">
        <f t="shared" si="25"/>
        <v>#N/A</v>
      </c>
      <c r="AQ169" t="e">
        <f t="shared" si="26"/>
        <v>#N/A</v>
      </c>
    </row>
    <row r="170" spans="1:43">
      <c r="A170" t="s">
        <v>132</v>
      </c>
      <c r="B170">
        <v>2002</v>
      </c>
      <c r="C170" s="49" t="str">
        <f t="shared" si="22"/>
        <v>Wohngebäude2002</v>
      </c>
      <c r="D170">
        <v>232035</v>
      </c>
      <c r="E170" t="s">
        <v>66</v>
      </c>
      <c r="F170" t="s">
        <v>66</v>
      </c>
      <c r="G170" t="s">
        <v>66</v>
      </c>
      <c r="H170">
        <v>6903</v>
      </c>
      <c r="I170">
        <v>282834</v>
      </c>
      <c r="J170">
        <v>32942</v>
      </c>
      <c r="K170">
        <v>3082</v>
      </c>
      <c r="L170">
        <v>109</v>
      </c>
      <c r="M170">
        <v>1465613</v>
      </c>
      <c r="N170">
        <v>41584727</v>
      </c>
      <c r="O170" t="s">
        <v>66</v>
      </c>
      <c r="P170">
        <v>164838</v>
      </c>
      <c r="Q170">
        <v>160089</v>
      </c>
      <c r="R170" t="s">
        <v>66</v>
      </c>
      <c r="S170">
        <v>7581</v>
      </c>
      <c r="T170">
        <v>253700</v>
      </c>
      <c r="U170">
        <v>28618</v>
      </c>
      <c r="V170">
        <v>2621</v>
      </c>
      <c r="W170">
        <v>88</v>
      </c>
      <c r="X170">
        <v>1296151</v>
      </c>
      <c r="Y170">
        <v>35642485</v>
      </c>
      <c r="Z170" t="s">
        <v>66</v>
      </c>
      <c r="AA170" t="s">
        <v>66</v>
      </c>
      <c r="AB170" t="s">
        <v>66</v>
      </c>
      <c r="AC170">
        <v>67197</v>
      </c>
      <c r="AD170">
        <v>-678</v>
      </c>
      <c r="AE170">
        <v>29134</v>
      </c>
      <c r="AF170">
        <v>4323</v>
      </c>
      <c r="AG170">
        <v>461</v>
      </c>
      <c r="AH170">
        <v>20</v>
      </c>
      <c r="AI170">
        <v>169462</v>
      </c>
      <c r="AJ170">
        <v>5942242</v>
      </c>
      <c r="AM170">
        <v>2009</v>
      </c>
      <c r="AN170" t="e">
        <f t="shared" si="23"/>
        <v>#N/A</v>
      </c>
      <c r="AO170" t="e">
        <f t="shared" si="24"/>
        <v>#N/A</v>
      </c>
      <c r="AP170" t="e">
        <f t="shared" si="25"/>
        <v>#N/A</v>
      </c>
      <c r="AQ170" t="e">
        <f t="shared" si="26"/>
        <v>#N/A</v>
      </c>
    </row>
    <row r="171" spans="1:43">
      <c r="A171" t="s">
        <v>132</v>
      </c>
      <c r="B171">
        <v>2003</v>
      </c>
      <c r="C171" s="49" t="str">
        <f t="shared" si="22"/>
        <v>Wohngebäude2003</v>
      </c>
      <c r="D171">
        <v>222520</v>
      </c>
      <c r="E171" t="s">
        <v>66</v>
      </c>
      <c r="F171" t="s">
        <v>66</v>
      </c>
      <c r="G171" t="s">
        <v>66</v>
      </c>
      <c r="H171">
        <v>6467</v>
      </c>
      <c r="I171">
        <v>262724</v>
      </c>
      <c r="J171">
        <v>31126</v>
      </c>
      <c r="K171">
        <v>4579</v>
      </c>
      <c r="L171">
        <v>149</v>
      </c>
      <c r="M171">
        <v>1383104</v>
      </c>
      <c r="N171">
        <v>39231510</v>
      </c>
      <c r="O171" t="s">
        <v>66</v>
      </c>
      <c r="P171">
        <v>158192</v>
      </c>
      <c r="Q171">
        <v>150287</v>
      </c>
      <c r="R171" t="s">
        <v>66</v>
      </c>
      <c r="S171">
        <v>7126</v>
      </c>
      <c r="T171">
        <v>236088</v>
      </c>
      <c r="U171">
        <v>27045</v>
      </c>
      <c r="V171">
        <v>3949</v>
      </c>
      <c r="W171">
        <v>129</v>
      </c>
      <c r="X171">
        <v>1222172</v>
      </c>
      <c r="Y171">
        <v>33580481</v>
      </c>
      <c r="Z171" t="s">
        <v>66</v>
      </c>
      <c r="AA171" t="s">
        <v>66</v>
      </c>
      <c r="AB171" t="s">
        <v>66</v>
      </c>
      <c r="AC171">
        <v>64328</v>
      </c>
      <c r="AD171">
        <v>-659</v>
      </c>
      <c r="AE171">
        <v>26636</v>
      </c>
      <c r="AF171">
        <v>4080</v>
      </c>
      <c r="AG171">
        <v>630</v>
      </c>
      <c r="AH171">
        <v>20</v>
      </c>
      <c r="AI171">
        <v>160932</v>
      </c>
      <c r="AJ171">
        <v>5651029</v>
      </c>
      <c r="AM171">
        <v>2010</v>
      </c>
      <c r="AN171" t="e">
        <f t="shared" si="23"/>
        <v>#N/A</v>
      </c>
      <c r="AO171" t="e">
        <f t="shared" si="24"/>
        <v>#N/A</v>
      </c>
      <c r="AP171" t="e">
        <f t="shared" si="25"/>
        <v>#N/A</v>
      </c>
      <c r="AQ171" t="e">
        <f t="shared" si="26"/>
        <v>#N/A</v>
      </c>
    </row>
    <row r="172" spans="1:43">
      <c r="A172" t="s">
        <v>132</v>
      </c>
      <c r="B172">
        <v>2004</v>
      </c>
      <c r="C172" s="49" t="str">
        <f t="shared" si="22"/>
        <v>Wohngebäude2004</v>
      </c>
      <c r="D172">
        <v>236109</v>
      </c>
      <c r="E172" t="s">
        <v>66</v>
      </c>
      <c r="F172" t="s">
        <v>66</v>
      </c>
      <c r="G172" t="s">
        <v>66</v>
      </c>
      <c r="H172">
        <v>6918</v>
      </c>
      <c r="I172">
        <v>273280</v>
      </c>
      <c r="J172">
        <v>32878</v>
      </c>
      <c r="K172">
        <v>4111</v>
      </c>
      <c r="L172">
        <v>135</v>
      </c>
      <c r="M172">
        <v>1451492</v>
      </c>
      <c r="N172">
        <v>41358968</v>
      </c>
      <c r="O172" t="s">
        <v>66</v>
      </c>
      <c r="P172">
        <v>170400</v>
      </c>
      <c r="Q172">
        <v>159681</v>
      </c>
      <c r="R172" t="s">
        <v>66</v>
      </c>
      <c r="S172">
        <v>7600</v>
      </c>
      <c r="T172">
        <v>247795</v>
      </c>
      <c r="U172">
        <v>28784</v>
      </c>
      <c r="V172">
        <v>4566</v>
      </c>
      <c r="W172">
        <v>130</v>
      </c>
      <c r="X172">
        <v>1294358</v>
      </c>
      <c r="Y172">
        <v>35668844</v>
      </c>
      <c r="Z172" t="s">
        <v>66</v>
      </c>
      <c r="AA172" t="s">
        <v>66</v>
      </c>
      <c r="AB172" t="s">
        <v>66</v>
      </c>
      <c r="AC172">
        <v>65709</v>
      </c>
      <c r="AD172">
        <v>-681</v>
      </c>
      <c r="AE172">
        <v>25485</v>
      </c>
      <c r="AF172">
        <v>4094</v>
      </c>
      <c r="AG172">
        <v>-455</v>
      </c>
      <c r="AH172">
        <v>4</v>
      </c>
      <c r="AI172">
        <v>157134</v>
      </c>
      <c r="AJ172">
        <v>5690124</v>
      </c>
      <c r="AM172">
        <v>2011</v>
      </c>
      <c r="AN172" t="e">
        <f t="shared" si="23"/>
        <v>#N/A</v>
      </c>
      <c r="AO172" t="e">
        <f t="shared" si="24"/>
        <v>#N/A</v>
      </c>
      <c r="AP172" t="e">
        <f t="shared" si="25"/>
        <v>#N/A</v>
      </c>
      <c r="AQ172" t="e">
        <f t="shared" si="26"/>
        <v>#N/A</v>
      </c>
    </row>
    <row r="173" spans="1:43">
      <c r="A173" t="s">
        <v>132</v>
      </c>
      <c r="B173">
        <v>2005</v>
      </c>
      <c r="C173" s="49" t="str">
        <f t="shared" si="22"/>
        <v>Wohngebäude2005</v>
      </c>
      <c r="D173">
        <v>206170</v>
      </c>
      <c r="E173" t="s">
        <v>66</v>
      </c>
      <c r="F173" t="s">
        <v>66</v>
      </c>
      <c r="G173" t="s">
        <v>66</v>
      </c>
      <c r="H173">
        <v>6027</v>
      </c>
      <c r="I173">
        <v>238712</v>
      </c>
      <c r="J173">
        <v>28838</v>
      </c>
      <c r="K173">
        <v>4709</v>
      </c>
      <c r="L173">
        <v>154</v>
      </c>
      <c r="M173">
        <v>1265968</v>
      </c>
      <c r="N173">
        <v>36149308</v>
      </c>
      <c r="O173" t="s">
        <v>66</v>
      </c>
      <c r="P173">
        <v>145604</v>
      </c>
      <c r="Q173">
        <v>138606</v>
      </c>
      <c r="R173" t="s">
        <v>66</v>
      </c>
      <c r="S173">
        <v>6808</v>
      </c>
      <c r="T173">
        <v>213766</v>
      </c>
      <c r="U173">
        <v>24983</v>
      </c>
      <c r="V173">
        <v>4773</v>
      </c>
      <c r="W173">
        <v>139</v>
      </c>
      <c r="X173">
        <v>1117255</v>
      </c>
      <c r="Y173">
        <v>31060901</v>
      </c>
      <c r="Z173" t="s">
        <v>66</v>
      </c>
      <c r="AA173" t="s">
        <v>66</v>
      </c>
      <c r="AB173" t="s">
        <v>66</v>
      </c>
      <c r="AC173">
        <v>60566</v>
      </c>
      <c r="AD173">
        <v>-782</v>
      </c>
      <c r="AE173">
        <v>24946</v>
      </c>
      <c r="AF173">
        <v>3855</v>
      </c>
      <c r="AG173">
        <v>-64</v>
      </c>
      <c r="AH173">
        <v>15</v>
      </c>
      <c r="AI173">
        <v>148713</v>
      </c>
      <c r="AJ173">
        <v>5088407</v>
      </c>
      <c r="AM173">
        <v>2012</v>
      </c>
      <c r="AN173" t="e">
        <f t="shared" si="23"/>
        <v>#N/A</v>
      </c>
      <c r="AO173" t="e">
        <f t="shared" si="24"/>
        <v>#N/A</v>
      </c>
      <c r="AP173" t="e">
        <f t="shared" si="25"/>
        <v>#N/A</v>
      </c>
      <c r="AQ173" t="e">
        <f t="shared" si="26"/>
        <v>#N/A</v>
      </c>
    </row>
    <row r="174" spans="1:43">
      <c r="A174" t="s">
        <v>132</v>
      </c>
      <c r="B174">
        <v>2006</v>
      </c>
      <c r="C174" s="49" t="str">
        <f t="shared" si="22"/>
        <v>Wohngebäude2006</v>
      </c>
      <c r="D174">
        <v>203681</v>
      </c>
      <c r="E174" t="s">
        <v>66</v>
      </c>
      <c r="F174" t="s">
        <v>66</v>
      </c>
      <c r="G174" t="s">
        <v>66</v>
      </c>
      <c r="H174">
        <v>5812</v>
      </c>
      <c r="I174">
        <v>245106</v>
      </c>
      <c r="J174">
        <v>29213</v>
      </c>
      <c r="K174">
        <v>5328</v>
      </c>
      <c r="L174">
        <v>170</v>
      </c>
      <c r="M174">
        <v>1276065</v>
      </c>
      <c r="N174">
        <v>36727105</v>
      </c>
      <c r="O174" t="s">
        <v>66</v>
      </c>
      <c r="P174">
        <v>146303</v>
      </c>
      <c r="Q174">
        <v>139779</v>
      </c>
      <c r="R174" t="s">
        <v>66</v>
      </c>
      <c r="S174">
        <v>6619</v>
      </c>
      <c r="T174">
        <v>220637</v>
      </c>
      <c r="U174">
        <v>25498</v>
      </c>
      <c r="V174">
        <v>5239</v>
      </c>
      <c r="W174">
        <v>158</v>
      </c>
      <c r="X174">
        <v>1133153</v>
      </c>
      <c r="Y174">
        <v>31741638</v>
      </c>
      <c r="Z174" t="s">
        <v>66</v>
      </c>
      <c r="AA174" t="s">
        <v>66</v>
      </c>
      <c r="AB174" t="s">
        <v>66</v>
      </c>
      <c r="AC174">
        <v>57378</v>
      </c>
      <c r="AD174">
        <v>-807</v>
      </c>
      <c r="AE174">
        <v>24469</v>
      </c>
      <c r="AF174">
        <v>3716</v>
      </c>
      <c r="AG174">
        <v>89</v>
      </c>
      <c r="AH174">
        <v>12</v>
      </c>
      <c r="AI174">
        <v>142912</v>
      </c>
      <c r="AJ174">
        <v>4985467</v>
      </c>
      <c r="AM174">
        <v>2013</v>
      </c>
      <c r="AN174" t="e">
        <f t="shared" si="23"/>
        <v>#N/A</v>
      </c>
      <c r="AO174" t="e">
        <f t="shared" si="24"/>
        <v>#N/A</v>
      </c>
      <c r="AP174" t="e">
        <f t="shared" si="25"/>
        <v>#N/A</v>
      </c>
      <c r="AQ174" t="e">
        <f t="shared" si="26"/>
        <v>#N/A</v>
      </c>
    </row>
    <row r="175" spans="1:43">
      <c r="A175" t="s">
        <v>132</v>
      </c>
      <c r="B175">
        <v>2007</v>
      </c>
      <c r="C175" s="49" t="str">
        <f t="shared" si="22"/>
        <v>Wohngebäude2007</v>
      </c>
      <c r="D175">
        <v>172029</v>
      </c>
      <c r="E175" t="s">
        <v>66</v>
      </c>
      <c r="F175" t="s">
        <v>66</v>
      </c>
      <c r="G175" t="s">
        <v>66</v>
      </c>
      <c r="H175">
        <v>4968</v>
      </c>
      <c r="I175">
        <v>206818</v>
      </c>
      <c r="J175">
        <v>24965</v>
      </c>
      <c r="K175">
        <v>5981</v>
      </c>
      <c r="L175">
        <v>193</v>
      </c>
      <c r="M175">
        <v>1071574</v>
      </c>
      <c r="N175">
        <v>31684799</v>
      </c>
      <c r="O175" t="s">
        <v>66</v>
      </c>
      <c r="P175">
        <v>120239</v>
      </c>
      <c r="Q175">
        <v>119471</v>
      </c>
      <c r="R175" t="s">
        <v>66</v>
      </c>
      <c r="S175">
        <v>5779</v>
      </c>
      <c r="T175">
        <v>185315</v>
      </c>
      <c r="U175">
        <v>21657</v>
      </c>
      <c r="V175">
        <v>5118</v>
      </c>
      <c r="W175">
        <v>166</v>
      </c>
      <c r="X175">
        <v>945827</v>
      </c>
      <c r="Y175">
        <v>27160570</v>
      </c>
      <c r="Z175" t="s">
        <v>66</v>
      </c>
      <c r="AA175" t="s">
        <v>66</v>
      </c>
      <c r="AB175" t="s">
        <v>66</v>
      </c>
      <c r="AC175">
        <v>51790</v>
      </c>
      <c r="AD175">
        <v>-811</v>
      </c>
      <c r="AE175">
        <v>21503</v>
      </c>
      <c r="AF175">
        <v>3308</v>
      </c>
      <c r="AG175">
        <v>863</v>
      </c>
      <c r="AH175">
        <v>27</v>
      </c>
      <c r="AI175">
        <v>125747</v>
      </c>
      <c r="AJ175">
        <v>4524229</v>
      </c>
      <c r="AM175">
        <v>2014</v>
      </c>
      <c r="AN175" t="e">
        <f t="shared" si="23"/>
        <v>#N/A</v>
      </c>
      <c r="AO175" t="e">
        <f t="shared" si="24"/>
        <v>#N/A</v>
      </c>
      <c r="AP175" t="e">
        <f t="shared" si="25"/>
        <v>#N/A</v>
      </c>
      <c r="AQ175" t="e">
        <f t="shared" si="26"/>
        <v>#N/A</v>
      </c>
    </row>
    <row r="176" spans="1:43">
      <c r="A176" t="s">
        <v>132</v>
      </c>
      <c r="B176">
        <v>2008</v>
      </c>
      <c r="C176" s="49" t="str">
        <f t="shared" si="22"/>
        <v>Wohngebäude2008</v>
      </c>
      <c r="D176">
        <v>140784</v>
      </c>
      <c r="E176" t="s">
        <v>66</v>
      </c>
      <c r="F176" t="s">
        <v>66</v>
      </c>
      <c r="G176" t="s">
        <v>66</v>
      </c>
      <c r="H176">
        <v>3864</v>
      </c>
      <c r="I176">
        <v>172269</v>
      </c>
      <c r="J176">
        <v>20634</v>
      </c>
      <c r="K176">
        <v>3981</v>
      </c>
      <c r="L176">
        <v>131</v>
      </c>
      <c r="M176">
        <v>872436</v>
      </c>
      <c r="N176">
        <v>26775121</v>
      </c>
      <c r="O176" t="s">
        <v>66</v>
      </c>
      <c r="P176">
        <v>94415</v>
      </c>
      <c r="Q176">
        <v>96797</v>
      </c>
      <c r="R176" t="s">
        <v>66</v>
      </c>
      <c r="S176">
        <v>4659</v>
      </c>
      <c r="T176">
        <v>152237</v>
      </c>
      <c r="U176">
        <v>17628</v>
      </c>
      <c r="V176">
        <v>4148</v>
      </c>
      <c r="W176">
        <v>135</v>
      </c>
      <c r="X176">
        <v>762739</v>
      </c>
      <c r="Y176">
        <v>22426222</v>
      </c>
      <c r="Z176" t="s">
        <v>66</v>
      </c>
      <c r="AA176" t="s">
        <v>66</v>
      </c>
      <c r="AB176" t="s">
        <v>66</v>
      </c>
      <c r="AC176">
        <v>46369</v>
      </c>
      <c r="AD176">
        <v>-795</v>
      </c>
      <c r="AE176">
        <v>20032</v>
      </c>
      <c r="AF176">
        <v>3006</v>
      </c>
      <c r="AG176">
        <v>-167</v>
      </c>
      <c r="AH176">
        <v>-3</v>
      </c>
      <c r="AI176">
        <v>109697</v>
      </c>
      <c r="AJ176">
        <v>4348899</v>
      </c>
      <c r="AM176">
        <v>2015</v>
      </c>
      <c r="AN176" t="e">
        <f t="shared" si="23"/>
        <v>#N/A</v>
      </c>
      <c r="AO176" t="e">
        <f t="shared" si="24"/>
        <v>#N/A</v>
      </c>
      <c r="AP176" t="e">
        <f t="shared" si="25"/>
        <v>#N/A</v>
      </c>
      <c r="AQ176" t="e">
        <f t="shared" si="26"/>
        <v>#N/A</v>
      </c>
    </row>
    <row r="177" spans="1:43">
      <c r="A177" t="s">
        <v>132</v>
      </c>
      <c r="B177">
        <v>2009</v>
      </c>
      <c r="C177" s="49" t="str">
        <f t="shared" si="22"/>
        <v>Wohngebäude2009</v>
      </c>
      <c r="D177">
        <v>125489</v>
      </c>
      <c r="E177" t="s">
        <v>66</v>
      </c>
      <c r="F177" t="s">
        <v>66</v>
      </c>
      <c r="G177" t="s">
        <v>66</v>
      </c>
      <c r="H177">
        <v>3337</v>
      </c>
      <c r="I177">
        <v>155268</v>
      </c>
      <c r="J177">
        <v>18525</v>
      </c>
      <c r="K177">
        <v>4570</v>
      </c>
      <c r="L177">
        <v>154</v>
      </c>
      <c r="M177">
        <v>776076</v>
      </c>
      <c r="N177">
        <v>24477123</v>
      </c>
      <c r="O177" t="s">
        <v>66</v>
      </c>
      <c r="P177">
        <v>82595</v>
      </c>
      <c r="Q177">
        <v>86358</v>
      </c>
      <c r="R177" t="s">
        <v>66</v>
      </c>
      <c r="S177">
        <v>4078</v>
      </c>
      <c r="T177">
        <v>136518</v>
      </c>
      <c r="U177">
        <v>15781</v>
      </c>
      <c r="V177">
        <v>4278</v>
      </c>
      <c r="W177">
        <v>143</v>
      </c>
      <c r="X177">
        <v>676403</v>
      </c>
      <c r="Y177">
        <v>20488498</v>
      </c>
      <c r="Z177" t="s">
        <v>66</v>
      </c>
      <c r="AA177" t="s">
        <v>66</v>
      </c>
      <c r="AB177" t="s">
        <v>66</v>
      </c>
      <c r="AC177">
        <v>42894</v>
      </c>
      <c r="AD177">
        <v>-741</v>
      </c>
      <c r="AE177">
        <v>18750</v>
      </c>
      <c r="AF177">
        <v>2744</v>
      </c>
      <c r="AG177">
        <v>292</v>
      </c>
      <c r="AH177">
        <v>11</v>
      </c>
      <c r="AI177">
        <v>99673</v>
      </c>
      <c r="AJ177">
        <v>3988625</v>
      </c>
      <c r="AM177">
        <v>2016</v>
      </c>
      <c r="AN177" t="e">
        <f t="shared" si="23"/>
        <v>#N/A</v>
      </c>
      <c r="AO177" t="e">
        <f t="shared" si="24"/>
        <v>#N/A</v>
      </c>
      <c r="AP177" t="e">
        <f t="shared" si="25"/>
        <v>#N/A</v>
      </c>
      <c r="AQ177" t="e">
        <f t="shared" si="26"/>
        <v>#N/A</v>
      </c>
    </row>
    <row r="178" spans="1:43">
      <c r="A178" t="s">
        <v>132</v>
      </c>
      <c r="B178">
        <v>2010</v>
      </c>
      <c r="C178" s="49" t="str">
        <f t="shared" si="22"/>
        <v>Wohngebäude2010</v>
      </c>
      <c r="D178">
        <v>126057</v>
      </c>
      <c r="E178" t="s">
        <v>66</v>
      </c>
      <c r="F178" t="s">
        <v>66</v>
      </c>
      <c r="G178" t="s">
        <v>66</v>
      </c>
      <c r="H178">
        <v>3430</v>
      </c>
      <c r="I178">
        <v>157106</v>
      </c>
      <c r="J178">
        <v>18758</v>
      </c>
      <c r="K178">
        <v>3771</v>
      </c>
      <c r="L178">
        <v>117</v>
      </c>
      <c r="M178">
        <v>781227</v>
      </c>
      <c r="N178">
        <v>25212988</v>
      </c>
      <c r="O178" t="s">
        <v>66</v>
      </c>
      <c r="P178">
        <v>84340</v>
      </c>
      <c r="Q178">
        <v>88026</v>
      </c>
      <c r="R178" t="s">
        <v>66</v>
      </c>
      <c r="S178">
        <v>4161</v>
      </c>
      <c r="T178">
        <v>140096</v>
      </c>
      <c r="U178">
        <v>16165</v>
      </c>
      <c r="V178">
        <v>3332</v>
      </c>
      <c r="W178">
        <v>95</v>
      </c>
      <c r="X178">
        <v>687455</v>
      </c>
      <c r="Y178">
        <v>21226159</v>
      </c>
      <c r="Z178" t="s">
        <v>66</v>
      </c>
      <c r="AA178" t="s">
        <v>66</v>
      </c>
      <c r="AB178" t="s">
        <v>66</v>
      </c>
      <c r="AC178">
        <v>41717</v>
      </c>
      <c r="AD178">
        <v>-731</v>
      </c>
      <c r="AE178">
        <v>17010</v>
      </c>
      <c r="AF178">
        <v>2593</v>
      </c>
      <c r="AG178">
        <v>439</v>
      </c>
      <c r="AH178">
        <v>22</v>
      </c>
      <c r="AI178">
        <v>93772</v>
      </c>
      <c r="AJ178">
        <v>3986829</v>
      </c>
      <c r="AM178">
        <v>2017</v>
      </c>
      <c r="AN178" t="e">
        <f t="shared" si="23"/>
        <v>#N/A</v>
      </c>
      <c r="AO178" t="e">
        <f t="shared" si="24"/>
        <v>#N/A</v>
      </c>
      <c r="AP178" t="e">
        <f t="shared" si="25"/>
        <v>#N/A</v>
      </c>
      <c r="AQ178" t="e">
        <f t="shared" si="26"/>
        <v>#N/A</v>
      </c>
    </row>
    <row r="179" spans="1:43">
      <c r="A179" t="s">
        <v>132</v>
      </c>
      <c r="B179">
        <v>2011</v>
      </c>
      <c r="C179" s="49" t="str">
        <f t="shared" si="22"/>
        <v>Wohngebäude2011</v>
      </c>
      <c r="D179">
        <v>140084</v>
      </c>
      <c r="E179" t="s">
        <v>66</v>
      </c>
      <c r="F179" t="s">
        <v>66</v>
      </c>
      <c r="G179" t="s">
        <v>66</v>
      </c>
      <c r="H179">
        <v>3947</v>
      </c>
      <c r="I179">
        <v>180050</v>
      </c>
      <c r="J179">
        <v>21407</v>
      </c>
      <c r="K179">
        <v>2849</v>
      </c>
      <c r="L179">
        <v>91</v>
      </c>
      <c r="M179">
        <v>879114</v>
      </c>
      <c r="N179">
        <v>29474735</v>
      </c>
      <c r="O179" t="s">
        <v>66</v>
      </c>
      <c r="P179">
        <v>96549</v>
      </c>
      <c r="Q179">
        <v>100959</v>
      </c>
      <c r="R179" t="s">
        <v>66</v>
      </c>
      <c r="S179">
        <v>4728</v>
      </c>
      <c r="T179">
        <v>161186</v>
      </c>
      <c r="U179">
        <v>18636</v>
      </c>
      <c r="V179">
        <v>2855</v>
      </c>
      <c r="W179">
        <v>88</v>
      </c>
      <c r="X179">
        <v>780174</v>
      </c>
      <c r="Y179">
        <v>25055800</v>
      </c>
      <c r="Z179" t="s">
        <v>66</v>
      </c>
      <c r="AA179" t="s">
        <v>66</v>
      </c>
      <c r="AB179" t="s">
        <v>66</v>
      </c>
      <c r="AC179">
        <v>43535</v>
      </c>
      <c r="AD179">
        <v>-781</v>
      </c>
      <c r="AE179">
        <v>18864</v>
      </c>
      <c r="AF179">
        <v>2771</v>
      </c>
      <c r="AG179">
        <v>-6</v>
      </c>
      <c r="AH179">
        <v>3</v>
      </c>
      <c r="AI179">
        <v>98940</v>
      </c>
      <c r="AJ179">
        <v>4418935</v>
      </c>
    </row>
    <row r="180" spans="1:43">
      <c r="A180" t="s">
        <v>132</v>
      </c>
      <c r="B180">
        <v>2012</v>
      </c>
      <c r="C180" s="49" t="str">
        <f t="shared" si="22"/>
        <v>Wohngebäude2012</v>
      </c>
      <c r="D180">
        <v>144417</v>
      </c>
      <c r="E180" t="s">
        <v>66</v>
      </c>
      <c r="F180" t="s">
        <v>66</v>
      </c>
      <c r="G180" t="s">
        <v>66</v>
      </c>
      <c r="H180">
        <v>4163</v>
      </c>
      <c r="I180">
        <v>196293</v>
      </c>
      <c r="J180">
        <v>22951</v>
      </c>
      <c r="K180" t="s">
        <v>66</v>
      </c>
      <c r="L180" t="s">
        <v>66</v>
      </c>
      <c r="M180">
        <v>927835</v>
      </c>
      <c r="N180">
        <v>32031616</v>
      </c>
      <c r="O180" t="s">
        <v>66</v>
      </c>
      <c r="P180">
        <v>100816</v>
      </c>
      <c r="Q180">
        <v>108419</v>
      </c>
      <c r="R180" t="s">
        <v>66</v>
      </c>
      <c r="S180">
        <v>4998</v>
      </c>
      <c r="T180">
        <v>176617</v>
      </c>
      <c r="U180">
        <v>20183</v>
      </c>
      <c r="V180" t="s">
        <v>66</v>
      </c>
      <c r="W180" t="s">
        <v>66</v>
      </c>
      <c r="X180">
        <v>832134</v>
      </c>
      <c r="Y180">
        <v>27576637</v>
      </c>
      <c r="Z180" t="s">
        <v>66</v>
      </c>
      <c r="AA180" t="s">
        <v>66</v>
      </c>
      <c r="AB180" t="s">
        <v>66</v>
      </c>
      <c r="AC180">
        <v>43601</v>
      </c>
      <c r="AD180">
        <v>-835</v>
      </c>
      <c r="AE180">
        <v>19676</v>
      </c>
      <c r="AF180">
        <v>2769</v>
      </c>
      <c r="AG180" t="s">
        <v>66</v>
      </c>
      <c r="AH180" t="s">
        <v>66</v>
      </c>
      <c r="AI180">
        <v>95701</v>
      </c>
      <c r="AJ180">
        <v>4454979</v>
      </c>
      <c r="AM180">
        <v>2001</v>
      </c>
      <c r="AN180">
        <f t="shared" ref="AN180:AN201" si="27">I191</f>
        <v>326187</v>
      </c>
      <c r="AO180">
        <f t="shared" ref="AO180:AO201" si="28">I338</f>
        <v>87</v>
      </c>
      <c r="AP180">
        <f t="shared" ref="AP180:AP201" si="29">AO180/AN180</f>
        <v>2.6671817086517855E-4</v>
      </c>
    </row>
    <row r="181" spans="1:43">
      <c r="A181" t="s">
        <v>132</v>
      </c>
      <c r="B181">
        <v>2013</v>
      </c>
      <c r="C181" s="49" t="str">
        <f t="shared" si="22"/>
        <v>Wohngebäude2013</v>
      </c>
      <c r="D181">
        <v>148993</v>
      </c>
      <c r="E181" t="s">
        <v>66</v>
      </c>
      <c r="F181" t="s">
        <v>66</v>
      </c>
      <c r="G181" t="s">
        <v>66</v>
      </c>
      <c r="H181">
        <v>4330</v>
      </c>
      <c r="I181">
        <v>210553</v>
      </c>
      <c r="J181">
        <v>24172</v>
      </c>
      <c r="K181" t="s">
        <v>66</v>
      </c>
      <c r="L181" t="s">
        <v>66</v>
      </c>
      <c r="M181">
        <v>968317</v>
      </c>
      <c r="N181">
        <v>34710413</v>
      </c>
      <c r="O181" t="s">
        <v>66</v>
      </c>
      <c r="P181">
        <v>103331</v>
      </c>
      <c r="Q181">
        <v>113787</v>
      </c>
      <c r="R181" t="s">
        <v>66</v>
      </c>
      <c r="S181">
        <v>5310</v>
      </c>
      <c r="T181">
        <v>188397</v>
      </c>
      <c r="U181">
        <v>21181</v>
      </c>
      <c r="V181" t="s">
        <v>66</v>
      </c>
      <c r="W181" t="s">
        <v>66</v>
      </c>
      <c r="X181">
        <v>864837</v>
      </c>
      <c r="Y181">
        <v>29892704</v>
      </c>
      <c r="Z181" t="s">
        <v>66</v>
      </c>
      <c r="AA181" t="s">
        <v>66</v>
      </c>
      <c r="AB181" t="s">
        <v>66</v>
      </c>
      <c r="AC181">
        <v>45662</v>
      </c>
      <c r="AD181">
        <v>-980</v>
      </c>
      <c r="AE181">
        <v>22156</v>
      </c>
      <c r="AF181">
        <v>2991</v>
      </c>
      <c r="AG181" t="s">
        <v>66</v>
      </c>
      <c r="AH181" t="s">
        <v>66</v>
      </c>
      <c r="AI181">
        <v>103480</v>
      </c>
      <c r="AJ181">
        <v>4817709</v>
      </c>
      <c r="AM181">
        <v>2002</v>
      </c>
      <c r="AN181">
        <f t="shared" si="27"/>
        <v>289590</v>
      </c>
      <c r="AO181">
        <f t="shared" si="28"/>
        <v>-71</v>
      </c>
      <c r="AP181">
        <f t="shared" si="29"/>
        <v>-2.4517421181670639E-4</v>
      </c>
    </row>
    <row r="182" spans="1:43">
      <c r="A182" t="s">
        <v>132</v>
      </c>
      <c r="B182">
        <v>2014</v>
      </c>
      <c r="C182" s="49" t="str">
        <f t="shared" si="22"/>
        <v>Wohngebäude2014</v>
      </c>
      <c r="D182">
        <v>156445</v>
      </c>
      <c r="E182" t="s">
        <v>66</v>
      </c>
      <c r="F182" t="s">
        <v>66</v>
      </c>
      <c r="G182" t="s">
        <v>66</v>
      </c>
      <c r="H182">
        <v>4950</v>
      </c>
      <c r="I182">
        <v>240786</v>
      </c>
      <c r="J182">
        <v>26943</v>
      </c>
      <c r="K182" t="s">
        <v>66</v>
      </c>
      <c r="L182" t="s">
        <v>66</v>
      </c>
      <c r="M182">
        <v>1069566</v>
      </c>
      <c r="N182">
        <v>39766376</v>
      </c>
      <c r="O182" t="s">
        <v>66</v>
      </c>
      <c r="P182">
        <v>108908</v>
      </c>
      <c r="Q182">
        <v>127682</v>
      </c>
      <c r="R182" t="s">
        <v>66</v>
      </c>
      <c r="S182">
        <v>6023</v>
      </c>
      <c r="T182">
        <v>216120</v>
      </c>
      <c r="U182">
        <v>23740</v>
      </c>
      <c r="V182" t="s">
        <v>66</v>
      </c>
      <c r="W182" t="s">
        <v>66</v>
      </c>
      <c r="X182">
        <v>959624</v>
      </c>
      <c r="Y182">
        <v>34501978</v>
      </c>
      <c r="Z182" t="s">
        <v>66</v>
      </c>
      <c r="AA182" t="s">
        <v>66</v>
      </c>
      <c r="AB182" t="s">
        <v>66</v>
      </c>
      <c r="AC182">
        <v>47537</v>
      </c>
      <c r="AD182">
        <v>-1073</v>
      </c>
      <c r="AE182">
        <v>24666</v>
      </c>
      <c r="AF182">
        <v>3203</v>
      </c>
      <c r="AG182" t="s">
        <v>66</v>
      </c>
      <c r="AH182" t="s">
        <v>66</v>
      </c>
      <c r="AI182">
        <v>109942</v>
      </c>
      <c r="AJ182">
        <v>5264398</v>
      </c>
      <c r="AM182">
        <v>2003</v>
      </c>
      <c r="AN182">
        <f t="shared" si="27"/>
        <v>268103</v>
      </c>
      <c r="AO182">
        <f t="shared" si="28"/>
        <v>107</v>
      </c>
      <c r="AP182">
        <f t="shared" si="29"/>
        <v>3.9910034576263602E-4</v>
      </c>
    </row>
    <row r="183" spans="1:43">
      <c r="A183" t="s">
        <v>132</v>
      </c>
      <c r="B183">
        <v>2015</v>
      </c>
      <c r="C183" s="49" t="str">
        <f t="shared" si="22"/>
        <v>Wohngebäude2015</v>
      </c>
      <c r="D183">
        <v>153404</v>
      </c>
      <c r="E183" t="s">
        <v>66</v>
      </c>
      <c r="F183" t="s">
        <v>66</v>
      </c>
      <c r="G183" t="s">
        <v>66</v>
      </c>
      <c r="H183">
        <v>4996</v>
      </c>
      <c r="I183">
        <v>242974</v>
      </c>
      <c r="J183">
        <v>26894</v>
      </c>
      <c r="K183" t="s">
        <v>66</v>
      </c>
      <c r="L183" t="s">
        <v>66</v>
      </c>
      <c r="M183">
        <v>1057352</v>
      </c>
      <c r="N183">
        <v>40923366</v>
      </c>
      <c r="O183" t="s">
        <v>66</v>
      </c>
      <c r="P183">
        <v>105568</v>
      </c>
      <c r="Q183">
        <v>127305</v>
      </c>
      <c r="R183" t="s">
        <v>66</v>
      </c>
      <c r="S183">
        <v>6121</v>
      </c>
      <c r="T183">
        <v>216727</v>
      </c>
      <c r="U183">
        <v>23613</v>
      </c>
      <c r="V183" t="s">
        <v>66</v>
      </c>
      <c r="W183" t="s">
        <v>66</v>
      </c>
      <c r="X183">
        <v>943721</v>
      </c>
      <c r="Y183">
        <v>35455013</v>
      </c>
      <c r="Z183" t="s">
        <v>66</v>
      </c>
      <c r="AA183" t="s">
        <v>66</v>
      </c>
      <c r="AB183" t="s">
        <v>66</v>
      </c>
      <c r="AC183">
        <v>47836</v>
      </c>
      <c r="AD183">
        <v>-1125</v>
      </c>
      <c r="AE183">
        <v>26247</v>
      </c>
      <c r="AF183">
        <v>3281</v>
      </c>
      <c r="AG183" t="s">
        <v>66</v>
      </c>
      <c r="AH183" t="s">
        <v>66</v>
      </c>
      <c r="AI183">
        <v>113631</v>
      </c>
      <c r="AJ183">
        <v>5468353</v>
      </c>
      <c r="AM183">
        <v>2004</v>
      </c>
      <c r="AN183">
        <f t="shared" si="27"/>
        <v>278008</v>
      </c>
      <c r="AO183">
        <f t="shared" si="28"/>
        <v>312</v>
      </c>
      <c r="AP183">
        <f t="shared" si="29"/>
        <v>1.1222698627377629E-3</v>
      </c>
    </row>
    <row r="184" spans="1:43">
      <c r="A184" t="s">
        <v>132</v>
      </c>
      <c r="B184">
        <v>2016</v>
      </c>
      <c r="C184" s="49" t="str">
        <f t="shared" si="22"/>
        <v>Wohngebäude2016</v>
      </c>
      <c r="D184">
        <v>160338</v>
      </c>
      <c r="E184" t="s">
        <v>66</v>
      </c>
      <c r="F184" t="s">
        <v>66</v>
      </c>
      <c r="G184" t="s">
        <v>66</v>
      </c>
      <c r="H184">
        <v>4767</v>
      </c>
      <c r="I184">
        <v>270830</v>
      </c>
      <c r="J184">
        <v>28663</v>
      </c>
      <c r="K184" t="s">
        <v>66</v>
      </c>
      <c r="L184" t="s">
        <v>66</v>
      </c>
      <c r="M184">
        <v>1120134</v>
      </c>
      <c r="N184">
        <v>44162130</v>
      </c>
      <c r="O184" t="s">
        <v>66</v>
      </c>
      <c r="P184">
        <v>109990</v>
      </c>
      <c r="Q184">
        <v>133308</v>
      </c>
      <c r="R184" t="s">
        <v>66</v>
      </c>
      <c r="S184">
        <v>6352</v>
      </c>
      <c r="T184">
        <v>235658</v>
      </c>
      <c r="U184">
        <v>24876</v>
      </c>
      <c r="V184" t="s">
        <v>66</v>
      </c>
      <c r="W184" t="s">
        <v>66</v>
      </c>
      <c r="X184">
        <v>988186</v>
      </c>
      <c r="Y184">
        <v>38245088</v>
      </c>
      <c r="Z184" t="s">
        <v>66</v>
      </c>
      <c r="AA184" t="s">
        <v>66</v>
      </c>
      <c r="AB184" t="s">
        <v>66</v>
      </c>
      <c r="AC184">
        <v>50348</v>
      </c>
      <c r="AD184">
        <v>-1585</v>
      </c>
      <c r="AE184">
        <v>35172</v>
      </c>
      <c r="AF184">
        <v>3787</v>
      </c>
      <c r="AG184" t="s">
        <v>66</v>
      </c>
      <c r="AH184" t="s">
        <v>66</v>
      </c>
      <c r="AI184">
        <v>131948</v>
      </c>
      <c r="AJ184">
        <v>5917042</v>
      </c>
      <c r="AM184">
        <v>2005</v>
      </c>
      <c r="AN184">
        <f t="shared" si="27"/>
        <v>242316</v>
      </c>
      <c r="AO184">
        <f t="shared" si="28"/>
        <v>786</v>
      </c>
      <c r="AP184">
        <f t="shared" si="29"/>
        <v>3.2436983112959935E-3</v>
      </c>
    </row>
    <row r="185" spans="1:43">
      <c r="A185" t="s">
        <v>132</v>
      </c>
      <c r="B185">
        <v>2017</v>
      </c>
      <c r="C185" s="49" t="str">
        <f t="shared" si="22"/>
        <v>Wohngebäude2017</v>
      </c>
      <c r="D185">
        <v>159586</v>
      </c>
      <c r="E185" t="s">
        <v>66</v>
      </c>
      <c r="F185" t="s">
        <v>66</v>
      </c>
      <c r="G185" t="s">
        <v>66</v>
      </c>
      <c r="H185">
        <v>5075</v>
      </c>
      <c r="I185">
        <v>279107</v>
      </c>
      <c r="J185">
        <v>29334</v>
      </c>
      <c r="K185" t="s">
        <v>66</v>
      </c>
      <c r="L185" t="s">
        <v>66</v>
      </c>
      <c r="M185">
        <v>1133310</v>
      </c>
      <c r="N185">
        <v>47155957</v>
      </c>
      <c r="O185" t="s">
        <v>66</v>
      </c>
      <c r="P185">
        <v>110051</v>
      </c>
      <c r="Q185">
        <v>137861</v>
      </c>
      <c r="R185" t="s">
        <v>66</v>
      </c>
      <c r="S185">
        <v>6552</v>
      </c>
      <c r="T185">
        <v>245304</v>
      </c>
      <c r="U185">
        <v>25602</v>
      </c>
      <c r="V185" t="s">
        <v>66</v>
      </c>
      <c r="W185" t="s">
        <v>66</v>
      </c>
      <c r="X185">
        <v>1004792</v>
      </c>
      <c r="Y185">
        <v>40921116</v>
      </c>
      <c r="Z185" t="s">
        <v>66</v>
      </c>
      <c r="AA185" t="s">
        <v>66</v>
      </c>
      <c r="AB185" t="s">
        <v>66</v>
      </c>
      <c r="AC185">
        <v>49535</v>
      </c>
      <c r="AD185">
        <v>-1477</v>
      </c>
      <c r="AE185">
        <v>33803</v>
      </c>
      <c r="AF185">
        <v>3733</v>
      </c>
      <c r="AG185" t="s">
        <v>66</v>
      </c>
      <c r="AH185" t="s">
        <v>66</v>
      </c>
      <c r="AI185">
        <v>128518</v>
      </c>
      <c r="AJ185">
        <v>6234841</v>
      </c>
      <c r="AM185">
        <v>2006</v>
      </c>
      <c r="AN185">
        <f t="shared" si="27"/>
        <v>249436</v>
      </c>
      <c r="AO185">
        <f t="shared" si="28"/>
        <v>511</v>
      </c>
      <c r="AP185">
        <f t="shared" si="29"/>
        <v>2.0486216905338446E-3</v>
      </c>
    </row>
    <row r="186" spans="1:43">
      <c r="A186" t="s">
        <v>132</v>
      </c>
      <c r="B186">
        <v>2018</v>
      </c>
      <c r="C186" s="49" t="str">
        <f t="shared" si="22"/>
        <v>Wohngebäude2018</v>
      </c>
      <c r="D186">
        <v>156487</v>
      </c>
      <c r="E186" t="s">
        <v>66</v>
      </c>
      <c r="F186" t="s">
        <v>66</v>
      </c>
      <c r="G186" t="s">
        <v>66</v>
      </c>
      <c r="H186">
        <v>5248</v>
      </c>
      <c r="I186">
        <v>281611</v>
      </c>
      <c r="J186">
        <v>29337</v>
      </c>
      <c r="K186" t="s">
        <v>66</v>
      </c>
      <c r="L186" t="s">
        <v>66</v>
      </c>
      <c r="M186">
        <v>1125069</v>
      </c>
      <c r="N186">
        <v>48570572</v>
      </c>
      <c r="O186" t="s">
        <v>66</v>
      </c>
      <c r="P186">
        <v>107581</v>
      </c>
      <c r="Q186">
        <v>138783</v>
      </c>
      <c r="R186" t="s">
        <v>66</v>
      </c>
      <c r="S186">
        <v>6550</v>
      </c>
      <c r="T186">
        <v>251338</v>
      </c>
      <c r="U186">
        <v>25776</v>
      </c>
      <c r="V186" t="s">
        <v>66</v>
      </c>
      <c r="W186" t="s">
        <v>66</v>
      </c>
      <c r="X186">
        <v>1004780</v>
      </c>
      <c r="Y186">
        <v>42413385</v>
      </c>
      <c r="Z186" t="s">
        <v>66</v>
      </c>
      <c r="AA186" t="s">
        <v>66</v>
      </c>
      <c r="AB186" t="s">
        <v>66</v>
      </c>
      <c r="AC186">
        <v>48906</v>
      </c>
      <c r="AD186">
        <v>-1302</v>
      </c>
      <c r="AE186">
        <v>30273</v>
      </c>
      <c r="AF186">
        <v>3561</v>
      </c>
      <c r="AG186" t="s">
        <v>66</v>
      </c>
      <c r="AH186" t="s">
        <v>66</v>
      </c>
      <c r="AI186">
        <v>120289</v>
      </c>
      <c r="AJ186">
        <v>6157187</v>
      </c>
      <c r="AM186">
        <v>2007</v>
      </c>
      <c r="AN186">
        <f t="shared" si="27"/>
        <v>210729</v>
      </c>
      <c r="AO186">
        <f t="shared" si="28"/>
        <v>594</v>
      </c>
      <c r="AP186">
        <f t="shared" si="29"/>
        <v>2.8187862135728827E-3</v>
      </c>
    </row>
    <row r="187" spans="1:43">
      <c r="A187" t="s">
        <v>132</v>
      </c>
      <c r="B187">
        <v>2019</v>
      </c>
      <c r="C187" s="49" t="str">
        <f t="shared" si="22"/>
        <v>Wohngebäude2019</v>
      </c>
      <c r="D187">
        <v>157791</v>
      </c>
      <c r="E187" t="s">
        <v>66</v>
      </c>
      <c r="F187" t="s">
        <v>66</v>
      </c>
      <c r="G187" t="s">
        <v>66</v>
      </c>
      <c r="H187">
        <v>5433</v>
      </c>
      <c r="I187">
        <v>286714</v>
      </c>
      <c r="J187">
        <v>30114</v>
      </c>
      <c r="K187" t="s">
        <v>66</v>
      </c>
      <c r="L187" t="s">
        <v>66</v>
      </c>
      <c r="M187">
        <v>1144552</v>
      </c>
      <c r="N187">
        <v>51516034</v>
      </c>
      <c r="O187" t="s">
        <v>66</v>
      </c>
      <c r="P187">
        <v>108071</v>
      </c>
      <c r="Q187">
        <v>142140</v>
      </c>
      <c r="R187" t="s">
        <v>66</v>
      </c>
      <c r="S187">
        <v>6779</v>
      </c>
      <c r="T187">
        <v>255925</v>
      </c>
      <c r="U187">
        <v>26401</v>
      </c>
      <c r="V187" t="s">
        <v>66</v>
      </c>
      <c r="W187" t="s">
        <v>66</v>
      </c>
      <c r="X187">
        <v>1021048</v>
      </c>
      <c r="Y187">
        <v>44915038</v>
      </c>
      <c r="Z187" t="s">
        <v>66</v>
      </c>
      <c r="AA187" t="s">
        <v>66</v>
      </c>
      <c r="AB187" t="s">
        <v>66</v>
      </c>
      <c r="AC187">
        <v>49720</v>
      </c>
      <c r="AD187">
        <v>-1346</v>
      </c>
      <c r="AE187">
        <v>30789</v>
      </c>
      <c r="AF187">
        <v>3714</v>
      </c>
      <c r="AG187" t="s">
        <v>66</v>
      </c>
      <c r="AH187" t="s">
        <v>66</v>
      </c>
      <c r="AI187">
        <v>123504</v>
      </c>
      <c r="AJ187">
        <v>6600996</v>
      </c>
      <c r="AM187">
        <v>2008</v>
      </c>
      <c r="AN187">
        <f t="shared" si="27"/>
        <v>175927</v>
      </c>
      <c r="AO187">
        <f t="shared" si="28"/>
        <v>1021</v>
      </c>
      <c r="AP187">
        <f t="shared" si="29"/>
        <v>5.8035435152080121E-3</v>
      </c>
    </row>
    <row r="188" spans="1:43">
      <c r="A188" t="s">
        <v>132</v>
      </c>
      <c r="B188">
        <v>2020</v>
      </c>
      <c r="C188" s="49" t="str">
        <f t="shared" si="22"/>
        <v>Wohngebäude2020</v>
      </c>
      <c r="D188">
        <v>164940</v>
      </c>
      <c r="E188" t="s">
        <v>66</v>
      </c>
      <c r="F188" t="s">
        <v>66</v>
      </c>
      <c r="G188" t="s">
        <v>66</v>
      </c>
      <c r="H188">
        <v>5950</v>
      </c>
      <c r="I188">
        <v>299866</v>
      </c>
      <c r="J188">
        <v>31355</v>
      </c>
      <c r="K188" t="s">
        <v>66</v>
      </c>
      <c r="L188" t="s">
        <v>66</v>
      </c>
      <c r="M188">
        <v>1193214</v>
      </c>
      <c r="N188">
        <v>56146332</v>
      </c>
      <c r="O188" t="s">
        <v>66</v>
      </c>
      <c r="P188">
        <v>112935</v>
      </c>
      <c r="Q188">
        <v>149615</v>
      </c>
      <c r="R188" t="s">
        <v>66</v>
      </c>
      <c r="S188">
        <v>7215</v>
      </c>
      <c r="T188">
        <v>268774</v>
      </c>
      <c r="U188">
        <v>27747</v>
      </c>
      <c r="V188" t="s">
        <v>66</v>
      </c>
      <c r="W188" t="s">
        <v>66</v>
      </c>
      <c r="X188">
        <v>1068823</v>
      </c>
      <c r="Y188">
        <v>49170838</v>
      </c>
      <c r="Z188" t="s">
        <v>66</v>
      </c>
      <c r="AA188" t="s">
        <v>66</v>
      </c>
      <c r="AB188" t="s">
        <v>66</v>
      </c>
      <c r="AC188">
        <v>52005</v>
      </c>
      <c r="AD188">
        <v>-1265</v>
      </c>
      <c r="AE188">
        <v>31092</v>
      </c>
      <c r="AF188">
        <v>3607</v>
      </c>
      <c r="AG188" t="s">
        <v>66</v>
      </c>
      <c r="AH188" t="s">
        <v>66</v>
      </c>
      <c r="AI188">
        <v>124391</v>
      </c>
      <c r="AJ188">
        <v>6975494</v>
      </c>
      <c r="AM188">
        <v>2009</v>
      </c>
      <c r="AN188">
        <f t="shared" si="27"/>
        <v>158987</v>
      </c>
      <c r="AO188">
        <f t="shared" si="28"/>
        <v>442</v>
      </c>
      <c r="AP188">
        <f t="shared" si="29"/>
        <v>2.7801015177341543E-3</v>
      </c>
    </row>
    <row r="189" spans="1:43">
      <c r="A189" t="s">
        <v>132</v>
      </c>
      <c r="B189">
        <v>2021</v>
      </c>
      <c r="C189" s="49" t="str">
        <f t="shared" si="22"/>
        <v>Wohngebäude2021</v>
      </c>
      <c r="D189">
        <v>154429</v>
      </c>
      <c r="E189" t="s">
        <v>66</v>
      </c>
      <c r="F189" t="s">
        <v>66</v>
      </c>
      <c r="G189" t="s">
        <v>66</v>
      </c>
      <c r="H189">
        <v>5339</v>
      </c>
      <c r="I189">
        <v>286893</v>
      </c>
      <c r="J189">
        <v>29430</v>
      </c>
      <c r="K189" t="s">
        <v>66</v>
      </c>
      <c r="L189" t="s">
        <v>66</v>
      </c>
      <c r="M189">
        <v>1114153</v>
      </c>
      <c r="N189">
        <v>54531837</v>
      </c>
      <c r="O189" t="s">
        <v>66</v>
      </c>
      <c r="P189">
        <v>102955</v>
      </c>
      <c r="Q189">
        <v>138824</v>
      </c>
      <c r="R189" t="s">
        <v>66</v>
      </c>
      <c r="S189">
        <v>6638</v>
      </c>
      <c r="T189">
        <v>256352</v>
      </c>
      <c r="U189">
        <v>25845</v>
      </c>
      <c r="V189" t="s">
        <v>66</v>
      </c>
      <c r="W189" t="s">
        <v>66</v>
      </c>
      <c r="X189">
        <v>991956</v>
      </c>
      <c r="Y189">
        <v>47469726</v>
      </c>
      <c r="Z189" t="s">
        <v>66</v>
      </c>
      <c r="AA189" t="s">
        <v>66</v>
      </c>
      <c r="AB189" t="s">
        <v>66</v>
      </c>
      <c r="AC189">
        <v>51474</v>
      </c>
      <c r="AD189">
        <v>-1299</v>
      </c>
      <c r="AE189">
        <v>30541</v>
      </c>
      <c r="AF189">
        <v>3585</v>
      </c>
      <c r="AG189" t="s">
        <v>66</v>
      </c>
      <c r="AH189" t="s">
        <v>66</v>
      </c>
      <c r="AI189">
        <v>122197</v>
      </c>
      <c r="AJ189">
        <v>7062111</v>
      </c>
      <c r="AM189">
        <v>2010</v>
      </c>
      <c r="AN189">
        <f t="shared" si="27"/>
        <v>159832</v>
      </c>
      <c r="AO189">
        <f t="shared" si="28"/>
        <v>610</v>
      </c>
      <c r="AP189">
        <f t="shared" si="29"/>
        <v>3.8165073326993345E-3</v>
      </c>
    </row>
    <row r="190" spans="1:43">
      <c r="A190" t="s">
        <v>132</v>
      </c>
      <c r="B190">
        <v>2022</v>
      </c>
      <c r="C190" s="49" t="str">
        <f t="shared" si="22"/>
        <v>Wohngebäude2022</v>
      </c>
      <c r="D190">
        <v>155770</v>
      </c>
      <c r="E190" t="s">
        <v>66</v>
      </c>
      <c r="F190" t="s">
        <v>66</v>
      </c>
      <c r="G190" t="s">
        <v>66</v>
      </c>
      <c r="H190">
        <v>5565</v>
      </c>
      <c r="I190">
        <v>289340</v>
      </c>
      <c r="J190">
        <v>29742</v>
      </c>
      <c r="K190" t="s">
        <v>66</v>
      </c>
      <c r="L190" t="s">
        <v>66</v>
      </c>
      <c r="M190">
        <v>1121210</v>
      </c>
      <c r="N190">
        <v>57807447</v>
      </c>
      <c r="O190" t="s">
        <v>66</v>
      </c>
      <c r="P190">
        <v>103525</v>
      </c>
      <c r="Q190">
        <v>140911</v>
      </c>
      <c r="R190" t="s">
        <v>66</v>
      </c>
      <c r="S190">
        <v>6757</v>
      </c>
      <c r="T190">
        <v>258794</v>
      </c>
      <c r="U190">
        <v>26201</v>
      </c>
      <c r="V190" t="s">
        <v>66</v>
      </c>
      <c r="W190" t="s">
        <v>66</v>
      </c>
      <c r="X190">
        <v>999591</v>
      </c>
      <c r="Y190">
        <v>50396900</v>
      </c>
      <c r="Z190" t="s">
        <v>66</v>
      </c>
      <c r="AA190" t="s">
        <v>66</v>
      </c>
      <c r="AB190" t="s">
        <v>66</v>
      </c>
      <c r="AC190">
        <v>52245</v>
      </c>
      <c r="AD190">
        <v>-1192</v>
      </c>
      <c r="AE190">
        <v>30546</v>
      </c>
      <c r="AF190">
        <v>3541</v>
      </c>
      <c r="AG190" t="s">
        <v>66</v>
      </c>
      <c r="AH190" t="s">
        <v>66</v>
      </c>
      <c r="AI190">
        <v>121619</v>
      </c>
      <c r="AJ190">
        <v>7410547</v>
      </c>
      <c r="AM190">
        <v>2011</v>
      </c>
      <c r="AN190">
        <f t="shared" si="27"/>
        <v>183110</v>
      </c>
      <c r="AO190">
        <f t="shared" si="28"/>
        <v>401</v>
      </c>
      <c r="AP190">
        <f t="shared" si="29"/>
        <v>2.1899404729397629E-3</v>
      </c>
    </row>
    <row r="191" spans="1:43">
      <c r="A191" t="s">
        <v>516</v>
      </c>
      <c r="B191">
        <v>2001</v>
      </c>
      <c r="C191" s="49" t="str">
        <f t="shared" si="22"/>
        <v>Wohn- und Nichtwohngebäude2001</v>
      </c>
      <c r="D191">
        <v>303085</v>
      </c>
      <c r="E191" t="s">
        <v>66</v>
      </c>
      <c r="F191" t="s">
        <v>66</v>
      </c>
      <c r="G191" t="s">
        <v>66</v>
      </c>
      <c r="H191">
        <v>45425</v>
      </c>
      <c r="I191">
        <v>326187</v>
      </c>
      <c r="J191">
        <v>36717</v>
      </c>
      <c r="K191">
        <v>3440</v>
      </c>
      <c r="L191">
        <v>137</v>
      </c>
      <c r="M191">
        <v>1652011</v>
      </c>
      <c r="N191">
        <v>76212594</v>
      </c>
      <c r="O191" t="s">
        <v>66</v>
      </c>
      <c r="P191">
        <v>213205</v>
      </c>
      <c r="Q191">
        <v>382480</v>
      </c>
      <c r="R191" t="s">
        <v>66</v>
      </c>
      <c r="S191">
        <v>41420</v>
      </c>
      <c r="T191">
        <v>292328</v>
      </c>
      <c r="U191">
        <v>31927</v>
      </c>
      <c r="V191">
        <v>3466</v>
      </c>
      <c r="W191">
        <v>119</v>
      </c>
      <c r="X191">
        <v>1461100</v>
      </c>
      <c r="Y191">
        <v>63732769</v>
      </c>
      <c r="Z191" t="s">
        <v>66</v>
      </c>
      <c r="AA191" t="s">
        <v>66</v>
      </c>
      <c r="AB191" t="s">
        <v>66</v>
      </c>
      <c r="AC191">
        <v>89880</v>
      </c>
      <c r="AD191">
        <v>4005</v>
      </c>
      <c r="AE191">
        <v>33859</v>
      </c>
      <c r="AF191">
        <v>4790</v>
      </c>
      <c r="AG191">
        <v>-26</v>
      </c>
      <c r="AH191">
        <v>18</v>
      </c>
      <c r="AI191">
        <v>190911</v>
      </c>
      <c r="AJ191">
        <v>12479824</v>
      </c>
      <c r="AM191">
        <v>2012</v>
      </c>
      <c r="AN191">
        <f t="shared" si="27"/>
        <v>200466</v>
      </c>
      <c r="AO191">
        <f t="shared" si="28"/>
        <v>15756</v>
      </c>
      <c r="AP191">
        <f t="shared" si="29"/>
        <v>7.8596869294543709E-2</v>
      </c>
    </row>
    <row r="192" spans="1:43">
      <c r="A192" t="s">
        <v>516</v>
      </c>
      <c r="B192">
        <v>2002</v>
      </c>
      <c r="C192" s="49" t="str">
        <f t="shared" si="22"/>
        <v>Wohn- und Nichtwohngebäude2002</v>
      </c>
      <c r="D192">
        <v>282420</v>
      </c>
      <c r="E192" t="s">
        <v>66</v>
      </c>
      <c r="F192" t="s">
        <v>66</v>
      </c>
      <c r="G192" t="s">
        <v>66</v>
      </c>
      <c r="H192">
        <v>43044</v>
      </c>
      <c r="I192">
        <v>289590</v>
      </c>
      <c r="J192">
        <v>33526</v>
      </c>
      <c r="K192">
        <v>3856</v>
      </c>
      <c r="L192">
        <v>131</v>
      </c>
      <c r="M192">
        <v>1490731</v>
      </c>
      <c r="N192">
        <v>72260401</v>
      </c>
      <c r="O192" t="s">
        <v>66</v>
      </c>
      <c r="P192">
        <v>197525</v>
      </c>
      <c r="Q192">
        <v>368516</v>
      </c>
      <c r="R192" t="s">
        <v>66</v>
      </c>
      <c r="S192">
        <v>39567</v>
      </c>
      <c r="T192">
        <v>259875</v>
      </c>
      <c r="U192">
        <v>29132</v>
      </c>
      <c r="V192">
        <v>3550</v>
      </c>
      <c r="W192">
        <v>111</v>
      </c>
      <c r="X192">
        <v>1319654</v>
      </c>
      <c r="Y192">
        <v>60310366</v>
      </c>
      <c r="Z192" t="s">
        <v>66</v>
      </c>
      <c r="AA192" t="s">
        <v>66</v>
      </c>
      <c r="AB192" t="s">
        <v>66</v>
      </c>
      <c r="AC192">
        <v>84895</v>
      </c>
      <c r="AD192">
        <v>3477</v>
      </c>
      <c r="AE192">
        <v>29715</v>
      </c>
      <c r="AF192">
        <v>4394</v>
      </c>
      <c r="AG192">
        <v>306</v>
      </c>
      <c r="AH192">
        <v>20</v>
      </c>
      <c r="AI192">
        <v>171077</v>
      </c>
      <c r="AJ192">
        <v>11950035</v>
      </c>
      <c r="AM192">
        <v>2013</v>
      </c>
      <c r="AN192">
        <f t="shared" si="27"/>
        <v>214817</v>
      </c>
      <c r="AO192">
        <f t="shared" si="28"/>
        <v>12914</v>
      </c>
      <c r="AP192">
        <f t="shared" si="29"/>
        <v>6.0116285023997171E-2</v>
      </c>
    </row>
    <row r="193" spans="1:42">
      <c r="A193" t="s">
        <v>516</v>
      </c>
      <c r="B193">
        <v>2003</v>
      </c>
      <c r="C193" s="49" t="str">
        <f t="shared" si="22"/>
        <v>Wohn- und Nichtwohngebäude2003</v>
      </c>
      <c r="D193">
        <v>267326</v>
      </c>
      <c r="E193" t="s">
        <v>66</v>
      </c>
      <c r="F193" t="s">
        <v>66</v>
      </c>
      <c r="G193" t="s">
        <v>66</v>
      </c>
      <c r="H193">
        <v>37847</v>
      </c>
      <c r="I193">
        <v>268103</v>
      </c>
      <c r="J193">
        <v>31594</v>
      </c>
      <c r="K193">
        <v>4908</v>
      </c>
      <c r="L193">
        <v>160</v>
      </c>
      <c r="M193">
        <v>1402418</v>
      </c>
      <c r="N193">
        <v>66241991</v>
      </c>
      <c r="O193" t="s">
        <v>66</v>
      </c>
      <c r="P193">
        <v>187047</v>
      </c>
      <c r="Q193">
        <v>329200</v>
      </c>
      <c r="R193" t="s">
        <v>66</v>
      </c>
      <c r="S193">
        <v>34676</v>
      </c>
      <c r="T193">
        <v>240938</v>
      </c>
      <c r="U193">
        <v>27452</v>
      </c>
      <c r="V193">
        <v>4506</v>
      </c>
      <c r="W193">
        <v>144</v>
      </c>
      <c r="X193">
        <v>1240197</v>
      </c>
      <c r="Y193">
        <v>55101082</v>
      </c>
      <c r="Z193" t="s">
        <v>66</v>
      </c>
      <c r="AA193" t="s">
        <v>66</v>
      </c>
      <c r="AB193" t="s">
        <v>66</v>
      </c>
      <c r="AC193">
        <v>80279</v>
      </c>
      <c r="AD193">
        <v>3171</v>
      </c>
      <c r="AE193">
        <v>27165</v>
      </c>
      <c r="AF193">
        <v>4142</v>
      </c>
      <c r="AG193">
        <v>402</v>
      </c>
      <c r="AH193">
        <v>16</v>
      </c>
      <c r="AI193">
        <v>162221</v>
      </c>
      <c r="AJ193">
        <v>11140909</v>
      </c>
      <c r="AM193">
        <v>2014</v>
      </c>
      <c r="AN193">
        <f t="shared" si="27"/>
        <v>245325</v>
      </c>
      <c r="AO193">
        <f t="shared" si="28"/>
        <v>11624</v>
      </c>
      <c r="AP193">
        <f t="shared" si="29"/>
        <v>4.7382044227045755E-2</v>
      </c>
    </row>
    <row r="194" spans="1:42">
      <c r="A194" t="s">
        <v>516</v>
      </c>
      <c r="B194">
        <v>2004</v>
      </c>
      <c r="C194" s="49" t="str">
        <f t="shared" si="22"/>
        <v>Wohn- und Nichtwohngebäude2004</v>
      </c>
      <c r="D194">
        <v>279338</v>
      </c>
      <c r="E194" t="s">
        <v>66</v>
      </c>
      <c r="F194" t="s">
        <v>66</v>
      </c>
      <c r="G194" t="s">
        <v>66</v>
      </c>
      <c r="H194">
        <v>37412</v>
      </c>
      <c r="I194">
        <v>278008</v>
      </c>
      <c r="J194">
        <v>33320</v>
      </c>
      <c r="K194">
        <v>4435</v>
      </c>
      <c r="L194">
        <v>147</v>
      </c>
      <c r="M194">
        <v>1469216</v>
      </c>
      <c r="N194">
        <v>67039830</v>
      </c>
      <c r="O194" t="s">
        <v>66</v>
      </c>
      <c r="P194">
        <v>198429</v>
      </c>
      <c r="Q194">
        <v>334912</v>
      </c>
      <c r="R194" t="s">
        <v>66</v>
      </c>
      <c r="S194">
        <v>34421</v>
      </c>
      <c r="T194">
        <v>252163</v>
      </c>
      <c r="U194">
        <v>29167</v>
      </c>
      <c r="V194">
        <v>5190</v>
      </c>
      <c r="W194">
        <v>148</v>
      </c>
      <c r="X194">
        <v>1310739</v>
      </c>
      <c r="Y194">
        <v>55884824</v>
      </c>
      <c r="Z194" t="s">
        <v>66</v>
      </c>
      <c r="AA194" t="s">
        <v>66</v>
      </c>
      <c r="AB194" t="s">
        <v>66</v>
      </c>
      <c r="AC194">
        <v>80909</v>
      </c>
      <c r="AD194">
        <v>2991</v>
      </c>
      <c r="AE194">
        <v>25845</v>
      </c>
      <c r="AF194">
        <v>4153</v>
      </c>
      <c r="AG194">
        <v>-755</v>
      </c>
      <c r="AH194">
        <v>0</v>
      </c>
      <c r="AI194">
        <v>158477</v>
      </c>
      <c r="AJ194">
        <v>11155006</v>
      </c>
      <c r="AM194">
        <v>2015</v>
      </c>
      <c r="AN194">
        <f t="shared" si="27"/>
        <v>247722</v>
      </c>
      <c r="AO194">
        <f t="shared" si="28"/>
        <v>10541</v>
      </c>
      <c r="AP194">
        <f t="shared" si="29"/>
        <v>4.2551731376300854E-2</v>
      </c>
    </row>
    <row r="195" spans="1:42">
      <c r="A195" t="s">
        <v>516</v>
      </c>
      <c r="B195">
        <v>2005</v>
      </c>
      <c r="C195" s="49" t="str">
        <f t="shared" si="22"/>
        <v>Wohn- und Nichtwohngebäude2005</v>
      </c>
      <c r="D195">
        <v>247074</v>
      </c>
      <c r="E195" t="s">
        <v>66</v>
      </c>
      <c r="F195" t="s">
        <v>66</v>
      </c>
      <c r="G195" t="s">
        <v>66</v>
      </c>
      <c r="H195">
        <v>33234</v>
      </c>
      <c r="I195">
        <v>242316</v>
      </c>
      <c r="J195">
        <v>29198</v>
      </c>
      <c r="K195">
        <v>5139</v>
      </c>
      <c r="L195">
        <v>165</v>
      </c>
      <c r="M195">
        <v>1280609</v>
      </c>
      <c r="N195">
        <v>58811022</v>
      </c>
      <c r="O195" t="s">
        <v>66</v>
      </c>
      <c r="P195">
        <v>171431</v>
      </c>
      <c r="Q195">
        <v>295999</v>
      </c>
      <c r="R195" t="s">
        <v>66</v>
      </c>
      <c r="S195">
        <v>30681</v>
      </c>
      <c r="T195">
        <v>217124</v>
      </c>
      <c r="U195">
        <v>25297</v>
      </c>
      <c r="V195">
        <v>5175</v>
      </c>
      <c r="W195">
        <v>148</v>
      </c>
      <c r="X195">
        <v>1130881</v>
      </c>
      <c r="Y195">
        <v>48951358</v>
      </c>
      <c r="Z195" t="s">
        <v>66</v>
      </c>
      <c r="AA195" t="s">
        <v>66</v>
      </c>
      <c r="AB195" t="s">
        <v>66</v>
      </c>
      <c r="AC195">
        <v>75643</v>
      </c>
      <c r="AD195">
        <v>2553</v>
      </c>
      <c r="AE195">
        <v>25192</v>
      </c>
      <c r="AF195">
        <v>3901</v>
      </c>
      <c r="AG195">
        <v>-36</v>
      </c>
      <c r="AH195">
        <v>16</v>
      </c>
      <c r="AI195">
        <v>149728</v>
      </c>
      <c r="AJ195">
        <v>9859664</v>
      </c>
      <c r="AM195">
        <v>2016</v>
      </c>
      <c r="AN195">
        <f t="shared" si="27"/>
        <v>277691</v>
      </c>
      <c r="AO195">
        <f t="shared" si="28"/>
        <v>10184</v>
      </c>
      <c r="AP195">
        <f t="shared" si="29"/>
        <v>3.6673856912899587E-2</v>
      </c>
    </row>
    <row r="196" spans="1:42">
      <c r="A196" t="s">
        <v>516</v>
      </c>
      <c r="B196">
        <v>2006</v>
      </c>
      <c r="C196" s="49" t="str">
        <f t="shared" si="22"/>
        <v>Wohn- und Nichtwohngebäude2006</v>
      </c>
      <c r="D196">
        <v>246385</v>
      </c>
      <c r="E196" t="s">
        <v>66</v>
      </c>
      <c r="F196" t="s">
        <v>66</v>
      </c>
      <c r="G196" t="s">
        <v>66</v>
      </c>
      <c r="H196">
        <v>36159</v>
      </c>
      <c r="I196">
        <v>249436</v>
      </c>
      <c r="J196">
        <v>29601</v>
      </c>
      <c r="K196">
        <v>6173</v>
      </c>
      <c r="L196">
        <v>188</v>
      </c>
      <c r="M196">
        <v>1292147</v>
      </c>
      <c r="N196">
        <v>61515710</v>
      </c>
      <c r="O196" t="s">
        <v>66</v>
      </c>
      <c r="P196">
        <v>173102</v>
      </c>
      <c r="Q196">
        <v>308059</v>
      </c>
      <c r="R196" t="s">
        <v>66</v>
      </c>
      <c r="S196">
        <v>32838</v>
      </c>
      <c r="T196">
        <v>224575</v>
      </c>
      <c r="U196">
        <v>25838</v>
      </c>
      <c r="V196">
        <v>6153</v>
      </c>
      <c r="W196">
        <v>177</v>
      </c>
      <c r="X196">
        <v>1148238</v>
      </c>
      <c r="Y196">
        <v>51269234</v>
      </c>
      <c r="Z196" t="s">
        <v>66</v>
      </c>
      <c r="AA196" t="s">
        <v>66</v>
      </c>
      <c r="AB196" t="s">
        <v>66</v>
      </c>
      <c r="AC196">
        <v>73283</v>
      </c>
      <c r="AD196">
        <v>3321</v>
      </c>
      <c r="AE196">
        <v>24861</v>
      </c>
      <c r="AF196">
        <v>3764</v>
      </c>
      <c r="AG196">
        <v>20</v>
      </c>
      <c r="AH196">
        <v>11</v>
      </c>
      <c r="AI196">
        <v>143909</v>
      </c>
      <c r="AJ196">
        <v>10246476</v>
      </c>
      <c r="AM196">
        <v>2017</v>
      </c>
      <c r="AN196">
        <f t="shared" si="27"/>
        <v>284816</v>
      </c>
      <c r="AO196">
        <f t="shared" si="28"/>
        <v>10259</v>
      </c>
      <c r="AP196">
        <f t="shared" si="29"/>
        <v>3.6019746081680806E-2</v>
      </c>
    </row>
    <row r="197" spans="1:42">
      <c r="A197" t="s">
        <v>516</v>
      </c>
      <c r="B197">
        <v>2007</v>
      </c>
      <c r="C197" s="49" t="str">
        <f t="shared" si="22"/>
        <v>Wohn- und Nichtwohngebäude2007</v>
      </c>
      <c r="D197">
        <v>215197</v>
      </c>
      <c r="E197" t="s">
        <v>66</v>
      </c>
      <c r="F197" t="s">
        <v>66</v>
      </c>
      <c r="G197" t="s">
        <v>66</v>
      </c>
      <c r="H197">
        <v>34964</v>
      </c>
      <c r="I197">
        <v>210729</v>
      </c>
      <c r="J197">
        <v>25339</v>
      </c>
      <c r="K197">
        <v>7176</v>
      </c>
      <c r="L197">
        <v>214</v>
      </c>
      <c r="M197">
        <v>1087365</v>
      </c>
      <c r="N197">
        <v>55085248</v>
      </c>
      <c r="O197" t="s">
        <v>66</v>
      </c>
      <c r="P197">
        <v>147497</v>
      </c>
      <c r="Q197">
        <v>298804</v>
      </c>
      <c r="R197" t="s">
        <v>66</v>
      </c>
      <c r="S197">
        <v>32024</v>
      </c>
      <c r="T197">
        <v>188856</v>
      </c>
      <c r="U197">
        <v>21980</v>
      </c>
      <c r="V197">
        <v>6210</v>
      </c>
      <c r="W197">
        <v>186</v>
      </c>
      <c r="X197">
        <v>960289</v>
      </c>
      <c r="Y197">
        <v>45303950</v>
      </c>
      <c r="Z197" t="s">
        <v>66</v>
      </c>
      <c r="AA197" t="s">
        <v>66</v>
      </c>
      <c r="AB197" t="s">
        <v>66</v>
      </c>
      <c r="AC197">
        <v>67700</v>
      </c>
      <c r="AD197">
        <v>2940</v>
      </c>
      <c r="AE197">
        <v>21873</v>
      </c>
      <c r="AF197">
        <v>3359</v>
      </c>
      <c r="AG197">
        <v>966</v>
      </c>
      <c r="AH197">
        <v>28</v>
      </c>
      <c r="AI197">
        <v>127076</v>
      </c>
      <c r="AJ197">
        <v>9781298</v>
      </c>
      <c r="AM197">
        <v>2018</v>
      </c>
      <c r="AN197">
        <f t="shared" si="27"/>
        <v>287352</v>
      </c>
      <c r="AO197">
        <f t="shared" si="28"/>
        <v>8922</v>
      </c>
      <c r="AP197">
        <f t="shared" si="29"/>
        <v>3.1049026977365741E-2</v>
      </c>
    </row>
    <row r="198" spans="1:42">
      <c r="A198" t="s">
        <v>516</v>
      </c>
      <c r="B198">
        <v>2008</v>
      </c>
      <c r="C198" s="49" t="str">
        <f t="shared" si="22"/>
        <v>Wohn- und Nichtwohngebäude2008</v>
      </c>
      <c r="D198">
        <v>186119</v>
      </c>
      <c r="E198" t="s">
        <v>66</v>
      </c>
      <c r="F198" t="s">
        <v>66</v>
      </c>
      <c r="G198" t="s">
        <v>66</v>
      </c>
      <c r="H198">
        <v>37125</v>
      </c>
      <c r="I198">
        <v>175927</v>
      </c>
      <c r="J198">
        <v>20971</v>
      </c>
      <c r="K198">
        <v>3924</v>
      </c>
      <c r="L198">
        <v>132</v>
      </c>
      <c r="M198">
        <v>884689</v>
      </c>
      <c r="N198">
        <v>52440401</v>
      </c>
      <c r="O198" t="s">
        <v>66</v>
      </c>
      <c r="P198">
        <v>122939</v>
      </c>
      <c r="Q198">
        <v>303590</v>
      </c>
      <c r="R198" t="s">
        <v>66</v>
      </c>
      <c r="S198">
        <v>33773</v>
      </c>
      <c r="T198">
        <v>155820</v>
      </c>
      <c r="U198">
        <v>17939</v>
      </c>
      <c r="V198">
        <v>4571</v>
      </c>
      <c r="W198">
        <v>146</v>
      </c>
      <c r="X198">
        <v>775750</v>
      </c>
      <c r="Y198">
        <v>42381602</v>
      </c>
      <c r="Z198" t="s">
        <v>66</v>
      </c>
      <c r="AA198" t="s">
        <v>66</v>
      </c>
      <c r="AB198" t="s">
        <v>66</v>
      </c>
      <c r="AC198">
        <v>63180</v>
      </c>
      <c r="AD198">
        <v>3352</v>
      </c>
      <c r="AE198">
        <v>20107</v>
      </c>
      <c r="AF198">
        <v>3033</v>
      </c>
      <c r="AG198">
        <v>-647</v>
      </c>
      <c r="AH198">
        <v>-14</v>
      </c>
      <c r="AI198">
        <v>108939</v>
      </c>
      <c r="AJ198">
        <v>10058799</v>
      </c>
      <c r="AM198">
        <v>2019</v>
      </c>
      <c r="AN198">
        <f t="shared" si="27"/>
        <v>293002</v>
      </c>
      <c r="AO198">
        <f t="shared" si="28"/>
        <v>8779</v>
      </c>
      <c r="AP198">
        <f t="shared" si="29"/>
        <v>2.9962252817386913E-2</v>
      </c>
    </row>
    <row r="199" spans="1:42">
      <c r="A199" t="s">
        <v>516</v>
      </c>
      <c r="B199">
        <v>2009</v>
      </c>
      <c r="C199" s="49" t="str">
        <f t="shared" si="22"/>
        <v>Wohn- und Nichtwohngebäude2009</v>
      </c>
      <c r="D199">
        <v>168262</v>
      </c>
      <c r="E199" t="s">
        <v>66</v>
      </c>
      <c r="F199" t="s">
        <v>66</v>
      </c>
      <c r="G199" t="s">
        <v>66</v>
      </c>
      <c r="H199">
        <v>34974</v>
      </c>
      <c r="I199">
        <v>158987</v>
      </c>
      <c r="J199">
        <v>18829</v>
      </c>
      <c r="K199">
        <v>5039</v>
      </c>
      <c r="L199">
        <v>166</v>
      </c>
      <c r="M199">
        <v>788106</v>
      </c>
      <c r="N199">
        <v>50908279</v>
      </c>
      <c r="O199" t="s">
        <v>66</v>
      </c>
      <c r="P199">
        <v>109053</v>
      </c>
      <c r="Q199">
        <v>282519</v>
      </c>
      <c r="R199" t="s">
        <v>66</v>
      </c>
      <c r="S199">
        <v>32018</v>
      </c>
      <c r="T199">
        <v>140166</v>
      </c>
      <c r="U199">
        <v>16087</v>
      </c>
      <c r="V199">
        <v>4838</v>
      </c>
      <c r="W199">
        <v>156</v>
      </c>
      <c r="X199">
        <v>689459</v>
      </c>
      <c r="Y199">
        <v>41134077</v>
      </c>
      <c r="Z199" t="s">
        <v>66</v>
      </c>
      <c r="AA199" t="s">
        <v>66</v>
      </c>
      <c r="AB199" t="s">
        <v>66</v>
      </c>
      <c r="AC199">
        <v>59209</v>
      </c>
      <c r="AD199">
        <v>2956</v>
      </c>
      <c r="AE199">
        <v>18821</v>
      </c>
      <c r="AF199">
        <v>2743</v>
      </c>
      <c r="AG199">
        <v>201</v>
      </c>
      <c r="AH199">
        <v>10</v>
      </c>
      <c r="AI199">
        <v>98647</v>
      </c>
      <c r="AJ199">
        <v>9774202</v>
      </c>
      <c r="AM199">
        <v>2020</v>
      </c>
      <c r="AN199">
        <f t="shared" si="27"/>
        <v>306376</v>
      </c>
      <c r="AO199">
        <f t="shared" si="28"/>
        <v>8138</v>
      </c>
      <c r="AP199">
        <f t="shared" si="29"/>
        <v>2.6562132804136093E-2</v>
      </c>
    </row>
    <row r="200" spans="1:42">
      <c r="A200" t="s">
        <v>516</v>
      </c>
      <c r="B200">
        <v>2010</v>
      </c>
      <c r="C200" s="49" t="str">
        <f t="shared" si="22"/>
        <v>Wohn- und Nichtwohngebäude2010</v>
      </c>
      <c r="D200">
        <v>169795</v>
      </c>
      <c r="E200" t="s">
        <v>66</v>
      </c>
      <c r="F200" t="s">
        <v>66</v>
      </c>
      <c r="G200" t="s">
        <v>66</v>
      </c>
      <c r="H200">
        <v>32756</v>
      </c>
      <c r="I200">
        <v>159832</v>
      </c>
      <c r="J200">
        <v>19018</v>
      </c>
      <c r="K200">
        <v>3798</v>
      </c>
      <c r="L200">
        <v>117</v>
      </c>
      <c r="M200">
        <v>790185</v>
      </c>
      <c r="N200">
        <v>50014234</v>
      </c>
      <c r="O200" t="s">
        <v>66</v>
      </c>
      <c r="P200">
        <v>111330</v>
      </c>
      <c r="Q200">
        <v>260194</v>
      </c>
      <c r="R200" t="s">
        <v>66</v>
      </c>
      <c r="S200">
        <v>29636</v>
      </c>
      <c r="T200">
        <v>142891</v>
      </c>
      <c r="U200">
        <v>16415</v>
      </c>
      <c r="V200">
        <v>3739</v>
      </c>
      <c r="W200">
        <v>104</v>
      </c>
      <c r="X200">
        <v>697624</v>
      </c>
      <c r="Y200">
        <v>40266745</v>
      </c>
      <c r="Z200" t="s">
        <v>66</v>
      </c>
      <c r="AA200" t="s">
        <v>66</v>
      </c>
      <c r="AB200" t="s">
        <v>66</v>
      </c>
      <c r="AC200">
        <v>58465</v>
      </c>
      <c r="AD200">
        <v>3120</v>
      </c>
      <c r="AE200">
        <v>16941</v>
      </c>
      <c r="AF200">
        <v>2603</v>
      </c>
      <c r="AG200">
        <v>59</v>
      </c>
      <c r="AH200">
        <v>13</v>
      </c>
      <c r="AI200">
        <v>92561</v>
      </c>
      <c r="AJ200">
        <v>9747489</v>
      </c>
      <c r="AM200">
        <v>2021</v>
      </c>
      <c r="AN200">
        <f t="shared" si="27"/>
        <v>293393</v>
      </c>
      <c r="AO200">
        <f t="shared" si="28"/>
        <v>7827</v>
      </c>
      <c r="AP200">
        <f t="shared" si="29"/>
        <v>2.66775280937173E-2</v>
      </c>
    </row>
    <row r="201" spans="1:42">
      <c r="A201" t="s">
        <v>516</v>
      </c>
      <c r="B201">
        <v>2011</v>
      </c>
      <c r="C201" s="49" t="str">
        <f t="shared" si="22"/>
        <v>Wohn- und Nichtwohngebäude2011</v>
      </c>
      <c r="D201">
        <v>186332</v>
      </c>
      <c r="E201" t="s">
        <v>66</v>
      </c>
      <c r="F201" t="s">
        <v>66</v>
      </c>
      <c r="G201" t="s">
        <v>66</v>
      </c>
      <c r="H201">
        <v>33604</v>
      </c>
      <c r="I201">
        <v>183110</v>
      </c>
      <c r="J201">
        <v>21664</v>
      </c>
      <c r="K201">
        <v>2960</v>
      </c>
      <c r="L201">
        <v>95</v>
      </c>
      <c r="M201">
        <v>888056</v>
      </c>
      <c r="N201">
        <v>56232580</v>
      </c>
      <c r="O201" t="s">
        <v>66</v>
      </c>
      <c r="P201">
        <v>125022</v>
      </c>
      <c r="Q201">
        <v>276057</v>
      </c>
      <c r="R201" t="s">
        <v>66</v>
      </c>
      <c r="S201">
        <v>30728</v>
      </c>
      <c r="T201">
        <v>164178</v>
      </c>
      <c r="U201">
        <v>18898</v>
      </c>
      <c r="V201">
        <v>3219</v>
      </c>
      <c r="W201">
        <v>98</v>
      </c>
      <c r="X201">
        <v>790729</v>
      </c>
      <c r="Y201">
        <v>45095386</v>
      </c>
      <c r="Z201" t="s">
        <v>66</v>
      </c>
      <c r="AA201" t="s">
        <v>66</v>
      </c>
      <c r="AB201" t="s">
        <v>66</v>
      </c>
      <c r="AC201">
        <v>61310</v>
      </c>
      <c r="AD201">
        <v>2876</v>
      </c>
      <c r="AE201">
        <v>18932</v>
      </c>
      <c r="AF201">
        <v>2766</v>
      </c>
      <c r="AG201">
        <v>-259</v>
      </c>
      <c r="AH201">
        <v>-3</v>
      </c>
      <c r="AI201">
        <v>97327</v>
      </c>
      <c r="AJ201">
        <v>11137194</v>
      </c>
      <c r="AM201">
        <v>2022</v>
      </c>
      <c r="AN201">
        <f t="shared" si="27"/>
        <v>295275</v>
      </c>
      <c r="AO201">
        <f t="shared" si="28"/>
        <v>9337</v>
      </c>
      <c r="AP201">
        <f t="shared" si="29"/>
        <v>3.1621369909406484E-2</v>
      </c>
    </row>
    <row r="202" spans="1:42">
      <c r="A202" t="s">
        <v>516</v>
      </c>
      <c r="B202">
        <v>2012</v>
      </c>
      <c r="C202" s="49" t="str">
        <f t="shared" si="22"/>
        <v>Wohn- und Nichtwohngebäude2012</v>
      </c>
      <c r="D202">
        <v>189143</v>
      </c>
      <c r="E202" t="s">
        <v>66</v>
      </c>
      <c r="F202" t="s">
        <v>66</v>
      </c>
      <c r="G202" t="s">
        <v>66</v>
      </c>
      <c r="H202">
        <v>34453</v>
      </c>
      <c r="I202">
        <v>200466</v>
      </c>
      <c r="J202">
        <v>23260</v>
      </c>
      <c r="K202" t="s">
        <v>66</v>
      </c>
      <c r="L202" t="s">
        <v>66</v>
      </c>
      <c r="M202">
        <v>938319</v>
      </c>
      <c r="N202">
        <v>58868851</v>
      </c>
      <c r="O202" t="s">
        <v>66</v>
      </c>
      <c r="P202">
        <v>128458</v>
      </c>
      <c r="Q202">
        <v>295905</v>
      </c>
      <c r="R202" t="s">
        <v>66</v>
      </c>
      <c r="S202">
        <v>31615</v>
      </c>
      <c r="T202">
        <v>180611</v>
      </c>
      <c r="U202">
        <v>20475</v>
      </c>
      <c r="V202" t="s">
        <v>66</v>
      </c>
      <c r="W202" t="s">
        <v>66</v>
      </c>
      <c r="X202">
        <v>843618</v>
      </c>
      <c r="Y202">
        <v>47672936</v>
      </c>
      <c r="Z202" t="s">
        <v>66</v>
      </c>
      <c r="AA202" t="s">
        <v>66</v>
      </c>
      <c r="AB202" t="s">
        <v>66</v>
      </c>
      <c r="AC202">
        <v>60685</v>
      </c>
      <c r="AD202">
        <v>2838</v>
      </c>
      <c r="AE202">
        <v>19855</v>
      </c>
      <c r="AF202">
        <v>2784</v>
      </c>
      <c r="AG202" t="s">
        <v>66</v>
      </c>
      <c r="AH202" t="s">
        <v>66</v>
      </c>
      <c r="AI202">
        <v>94701</v>
      </c>
      <c r="AJ202">
        <v>11195915</v>
      </c>
    </row>
    <row r="203" spans="1:42">
      <c r="A203" t="s">
        <v>516</v>
      </c>
      <c r="B203">
        <v>2013</v>
      </c>
      <c r="C203" s="49" t="str">
        <f t="shared" si="22"/>
        <v>Wohn- und Nichtwohngebäude2013</v>
      </c>
      <c r="D203">
        <v>194277</v>
      </c>
      <c r="E203" t="s">
        <v>66</v>
      </c>
      <c r="F203" t="s">
        <v>66</v>
      </c>
      <c r="G203" t="s">
        <v>66</v>
      </c>
      <c r="H203">
        <v>35205</v>
      </c>
      <c r="I203">
        <v>214817</v>
      </c>
      <c r="J203">
        <v>24510</v>
      </c>
      <c r="K203" t="s">
        <v>66</v>
      </c>
      <c r="L203" t="s">
        <v>66</v>
      </c>
      <c r="M203">
        <v>980372</v>
      </c>
      <c r="N203">
        <v>63915167</v>
      </c>
      <c r="O203" t="s">
        <v>66</v>
      </c>
      <c r="P203">
        <v>130914</v>
      </c>
      <c r="Q203">
        <v>303447</v>
      </c>
      <c r="R203" t="s">
        <v>66</v>
      </c>
      <c r="S203">
        <v>32540</v>
      </c>
      <c r="T203">
        <v>192276</v>
      </c>
      <c r="U203">
        <v>21478</v>
      </c>
      <c r="V203" t="s">
        <v>66</v>
      </c>
      <c r="W203" t="s">
        <v>66</v>
      </c>
      <c r="X203">
        <v>876395</v>
      </c>
      <c r="Y203">
        <v>52490953</v>
      </c>
      <c r="Z203" t="s">
        <v>66</v>
      </c>
      <c r="AA203" t="s">
        <v>66</v>
      </c>
      <c r="AB203" t="s">
        <v>66</v>
      </c>
      <c r="AC203">
        <v>63363</v>
      </c>
      <c r="AD203">
        <v>2665</v>
      </c>
      <c r="AE203">
        <v>22541</v>
      </c>
      <c r="AF203">
        <v>3032</v>
      </c>
      <c r="AG203" t="s">
        <v>66</v>
      </c>
      <c r="AH203" t="s">
        <v>66</v>
      </c>
      <c r="AI203">
        <v>103977</v>
      </c>
      <c r="AJ203">
        <v>11424214</v>
      </c>
    </row>
    <row r="204" spans="1:42">
      <c r="A204" t="s">
        <v>516</v>
      </c>
      <c r="B204">
        <v>2014</v>
      </c>
      <c r="C204" s="49" t="str">
        <f t="shared" si="22"/>
        <v>Wohn- und Nichtwohngebäude2014</v>
      </c>
      <c r="D204">
        <v>200841</v>
      </c>
      <c r="E204" t="s">
        <v>66</v>
      </c>
      <c r="F204" t="s">
        <v>66</v>
      </c>
      <c r="G204" t="s">
        <v>66</v>
      </c>
      <c r="H204">
        <v>34955</v>
      </c>
      <c r="I204">
        <v>245325</v>
      </c>
      <c r="J204">
        <v>27324</v>
      </c>
      <c r="K204" t="s">
        <v>66</v>
      </c>
      <c r="L204" t="s">
        <v>66</v>
      </c>
      <c r="M204">
        <v>1082212</v>
      </c>
      <c r="N204">
        <v>67912002</v>
      </c>
      <c r="O204" t="s">
        <v>66</v>
      </c>
      <c r="P204">
        <v>135733</v>
      </c>
      <c r="Q204">
        <v>313032</v>
      </c>
      <c r="R204" t="s">
        <v>66</v>
      </c>
      <c r="S204">
        <v>32327</v>
      </c>
      <c r="T204">
        <v>220293</v>
      </c>
      <c r="U204">
        <v>24072</v>
      </c>
      <c r="V204" t="s">
        <v>66</v>
      </c>
      <c r="W204" t="s">
        <v>66</v>
      </c>
      <c r="X204">
        <v>972123</v>
      </c>
      <c r="Y204">
        <v>56077367</v>
      </c>
      <c r="Z204" t="s">
        <v>66</v>
      </c>
      <c r="AA204" t="s">
        <v>66</v>
      </c>
      <c r="AB204" t="s">
        <v>66</v>
      </c>
      <c r="AC204">
        <v>65108</v>
      </c>
      <c r="AD204">
        <v>2628</v>
      </c>
      <c r="AE204">
        <v>25032</v>
      </c>
      <c r="AF204">
        <v>3252</v>
      </c>
      <c r="AG204" t="s">
        <v>66</v>
      </c>
      <c r="AH204" t="s">
        <v>66</v>
      </c>
      <c r="AI204">
        <v>110089</v>
      </c>
      <c r="AJ204">
        <v>11834635</v>
      </c>
    </row>
    <row r="205" spans="1:42">
      <c r="A205" t="s">
        <v>516</v>
      </c>
      <c r="B205">
        <v>2015</v>
      </c>
      <c r="C205" s="49" t="str">
        <f t="shared" si="22"/>
        <v>Wohn- und Nichtwohngebäude2015</v>
      </c>
      <c r="D205">
        <v>195400</v>
      </c>
      <c r="E205" t="s">
        <v>66</v>
      </c>
      <c r="F205" t="s">
        <v>66</v>
      </c>
      <c r="G205" t="s">
        <v>66</v>
      </c>
      <c r="H205">
        <v>33419</v>
      </c>
      <c r="I205">
        <v>247722</v>
      </c>
      <c r="J205">
        <v>27247</v>
      </c>
      <c r="K205" t="s">
        <v>66</v>
      </c>
      <c r="L205" t="s">
        <v>66</v>
      </c>
      <c r="M205">
        <v>1070209</v>
      </c>
      <c r="N205">
        <v>69435616</v>
      </c>
      <c r="O205" t="s">
        <v>66</v>
      </c>
      <c r="P205">
        <v>130691</v>
      </c>
      <c r="Q205">
        <v>306137</v>
      </c>
      <c r="R205" t="s">
        <v>66</v>
      </c>
      <c r="S205">
        <v>31198</v>
      </c>
      <c r="T205">
        <v>220197</v>
      </c>
      <c r="U205">
        <v>23892</v>
      </c>
      <c r="V205" t="s">
        <v>66</v>
      </c>
      <c r="W205" t="s">
        <v>66</v>
      </c>
      <c r="X205">
        <v>954490</v>
      </c>
      <c r="Y205">
        <v>57331426</v>
      </c>
      <c r="Z205" t="s">
        <v>66</v>
      </c>
      <c r="AA205" t="s">
        <v>66</v>
      </c>
      <c r="AB205" t="s">
        <v>66</v>
      </c>
      <c r="AC205">
        <v>64709</v>
      </c>
      <c r="AD205">
        <v>2221</v>
      </c>
      <c r="AE205">
        <v>27525</v>
      </c>
      <c r="AF205">
        <v>3355</v>
      </c>
      <c r="AG205" t="s">
        <v>66</v>
      </c>
      <c r="AH205" t="s">
        <v>66</v>
      </c>
      <c r="AI205">
        <v>115719</v>
      </c>
      <c r="AJ205">
        <v>12104190</v>
      </c>
    </row>
    <row r="206" spans="1:42">
      <c r="A206" t="s">
        <v>516</v>
      </c>
      <c r="B206">
        <v>2016</v>
      </c>
      <c r="C206" s="49" t="str">
        <f t="shared" ref="C206:C269" si="30">CONCATENATE(A206,B206)</f>
        <v>Wohn- und Nichtwohngebäude2016</v>
      </c>
      <c r="D206">
        <v>202078</v>
      </c>
      <c r="E206" t="s">
        <v>66</v>
      </c>
      <c r="F206" t="s">
        <v>66</v>
      </c>
      <c r="G206" t="s">
        <v>66</v>
      </c>
      <c r="H206">
        <v>33751</v>
      </c>
      <c r="I206">
        <v>277691</v>
      </c>
      <c r="J206">
        <v>29130</v>
      </c>
      <c r="K206" t="s">
        <v>66</v>
      </c>
      <c r="L206" t="s">
        <v>66</v>
      </c>
      <c r="M206">
        <v>1136682</v>
      </c>
      <c r="N206">
        <v>74299122</v>
      </c>
      <c r="O206" t="s">
        <v>66</v>
      </c>
      <c r="P206">
        <v>134392</v>
      </c>
      <c r="Q206">
        <v>312754</v>
      </c>
      <c r="R206" t="s">
        <v>66</v>
      </c>
      <c r="S206">
        <v>31798</v>
      </c>
      <c r="T206">
        <v>240255</v>
      </c>
      <c r="U206">
        <v>25228</v>
      </c>
      <c r="V206" t="s">
        <v>66</v>
      </c>
      <c r="W206" t="s">
        <v>66</v>
      </c>
      <c r="X206">
        <v>1001406</v>
      </c>
      <c r="Y206">
        <v>61387919</v>
      </c>
      <c r="Z206" t="s">
        <v>66</v>
      </c>
      <c r="AA206" t="s">
        <v>66</v>
      </c>
      <c r="AB206" t="s">
        <v>66</v>
      </c>
      <c r="AC206">
        <v>67686</v>
      </c>
      <c r="AD206">
        <v>1952</v>
      </c>
      <c r="AE206">
        <v>37436</v>
      </c>
      <c r="AF206">
        <v>3902</v>
      </c>
      <c r="AG206" t="s">
        <v>66</v>
      </c>
      <c r="AH206" t="s">
        <v>66</v>
      </c>
      <c r="AI206">
        <v>135276</v>
      </c>
      <c r="AJ206">
        <v>12911203</v>
      </c>
    </row>
    <row r="207" spans="1:42">
      <c r="A207" t="s">
        <v>516</v>
      </c>
      <c r="B207">
        <v>2017</v>
      </c>
      <c r="C207" s="49" t="str">
        <f t="shared" si="30"/>
        <v>Wohn- und Nichtwohngebäude2017</v>
      </c>
      <c r="D207">
        <v>200110</v>
      </c>
      <c r="E207" t="s">
        <v>66</v>
      </c>
      <c r="F207" t="s">
        <v>66</v>
      </c>
      <c r="G207" t="s">
        <v>66</v>
      </c>
      <c r="H207">
        <v>33593</v>
      </c>
      <c r="I207">
        <v>284816</v>
      </c>
      <c r="J207">
        <v>29759</v>
      </c>
      <c r="K207" t="s">
        <v>66</v>
      </c>
      <c r="L207" t="s">
        <v>66</v>
      </c>
      <c r="M207">
        <v>1146963</v>
      </c>
      <c r="N207">
        <v>78228340</v>
      </c>
      <c r="O207" t="s">
        <v>66</v>
      </c>
      <c r="P207">
        <v>134007</v>
      </c>
      <c r="Q207">
        <v>325290</v>
      </c>
      <c r="R207" t="s">
        <v>66</v>
      </c>
      <c r="S207">
        <v>32134</v>
      </c>
      <c r="T207">
        <v>249438</v>
      </c>
      <c r="U207">
        <v>25919</v>
      </c>
      <c r="V207" t="s">
        <v>66</v>
      </c>
      <c r="W207" t="s">
        <v>66</v>
      </c>
      <c r="X207">
        <v>1015974</v>
      </c>
      <c r="Y207">
        <v>64950342</v>
      </c>
      <c r="Z207" t="s">
        <v>66</v>
      </c>
      <c r="AA207" t="s">
        <v>66</v>
      </c>
      <c r="AB207" t="s">
        <v>66</v>
      </c>
      <c r="AC207">
        <v>66103</v>
      </c>
      <c r="AD207">
        <v>1460</v>
      </c>
      <c r="AE207">
        <v>35378</v>
      </c>
      <c r="AF207">
        <v>3840</v>
      </c>
      <c r="AG207" t="s">
        <v>66</v>
      </c>
      <c r="AH207" t="s">
        <v>66</v>
      </c>
      <c r="AI207">
        <v>130989</v>
      </c>
      <c r="AJ207">
        <v>13277998</v>
      </c>
    </row>
    <row r="208" spans="1:42">
      <c r="A208" t="s">
        <v>516</v>
      </c>
      <c r="B208">
        <v>2018</v>
      </c>
      <c r="C208" s="49" t="str">
        <f t="shared" si="30"/>
        <v>Wohn- und Nichtwohngebäude2018</v>
      </c>
      <c r="D208">
        <v>197474</v>
      </c>
      <c r="E208" t="s">
        <v>66</v>
      </c>
      <c r="F208" t="s">
        <v>66</v>
      </c>
      <c r="G208" t="s">
        <v>66</v>
      </c>
      <c r="H208">
        <v>34311</v>
      </c>
      <c r="I208">
        <v>287352</v>
      </c>
      <c r="J208">
        <v>29755</v>
      </c>
      <c r="K208" t="s">
        <v>66</v>
      </c>
      <c r="L208" t="s">
        <v>66</v>
      </c>
      <c r="M208">
        <v>1139389</v>
      </c>
      <c r="N208">
        <v>80963743</v>
      </c>
      <c r="O208" t="s">
        <v>66</v>
      </c>
      <c r="P208">
        <v>131902</v>
      </c>
      <c r="Q208">
        <v>326766</v>
      </c>
      <c r="R208" t="s">
        <v>66</v>
      </c>
      <c r="S208">
        <v>32437</v>
      </c>
      <c r="T208">
        <v>255805</v>
      </c>
      <c r="U208">
        <v>26107</v>
      </c>
      <c r="V208" t="s">
        <v>66</v>
      </c>
      <c r="W208" t="s">
        <v>66</v>
      </c>
      <c r="X208">
        <v>1016783</v>
      </c>
      <c r="Y208">
        <v>67682680</v>
      </c>
      <c r="Z208" t="s">
        <v>66</v>
      </c>
      <c r="AA208" t="s">
        <v>66</v>
      </c>
      <c r="AB208" t="s">
        <v>66</v>
      </c>
      <c r="AC208">
        <v>65572</v>
      </c>
      <c r="AD208">
        <v>1874</v>
      </c>
      <c r="AE208">
        <v>31547</v>
      </c>
      <c r="AF208">
        <v>3648</v>
      </c>
      <c r="AG208" t="s">
        <v>66</v>
      </c>
      <c r="AH208" t="s">
        <v>66</v>
      </c>
      <c r="AI208">
        <v>122606</v>
      </c>
      <c r="AJ208">
        <v>13281063</v>
      </c>
    </row>
    <row r="209" spans="1:36">
      <c r="A209" t="s">
        <v>516</v>
      </c>
      <c r="B209">
        <v>2019</v>
      </c>
      <c r="C209" s="49" t="str">
        <f t="shared" si="30"/>
        <v>Wohn- und Nichtwohngebäude2019</v>
      </c>
      <c r="D209">
        <v>197785</v>
      </c>
      <c r="E209" t="s">
        <v>66</v>
      </c>
      <c r="F209" t="s">
        <v>66</v>
      </c>
      <c r="G209" t="s">
        <v>66</v>
      </c>
      <c r="H209">
        <v>35243</v>
      </c>
      <c r="I209">
        <v>293002</v>
      </c>
      <c r="J209">
        <v>30582</v>
      </c>
      <c r="K209" t="s">
        <v>66</v>
      </c>
      <c r="L209" t="s">
        <v>66</v>
      </c>
      <c r="M209">
        <v>1160344</v>
      </c>
      <c r="N209">
        <v>86261718</v>
      </c>
      <c r="O209" t="s">
        <v>66</v>
      </c>
      <c r="P209">
        <v>131713</v>
      </c>
      <c r="Q209">
        <v>329949</v>
      </c>
      <c r="R209" t="s">
        <v>66</v>
      </c>
      <c r="S209">
        <v>33487</v>
      </c>
      <c r="T209">
        <v>260791</v>
      </c>
      <c r="U209">
        <v>26784</v>
      </c>
      <c r="V209" t="s">
        <v>66</v>
      </c>
      <c r="W209" t="s">
        <v>66</v>
      </c>
      <c r="X209">
        <v>1034580</v>
      </c>
      <c r="Y209">
        <v>72098120</v>
      </c>
      <c r="Z209" t="s">
        <v>66</v>
      </c>
      <c r="AA209" t="s">
        <v>66</v>
      </c>
      <c r="AB209" t="s">
        <v>66</v>
      </c>
      <c r="AC209">
        <v>66072</v>
      </c>
      <c r="AD209">
        <v>1756</v>
      </c>
      <c r="AE209">
        <v>32211</v>
      </c>
      <c r="AF209">
        <v>3798</v>
      </c>
      <c r="AG209" t="s">
        <v>66</v>
      </c>
      <c r="AH209" t="s">
        <v>66</v>
      </c>
      <c r="AI209">
        <v>125764</v>
      </c>
      <c r="AJ209">
        <v>14163598</v>
      </c>
    </row>
    <row r="210" spans="1:36">
      <c r="A210" t="s">
        <v>516</v>
      </c>
      <c r="B210">
        <v>2020</v>
      </c>
      <c r="C210" s="49" t="str">
        <f t="shared" si="30"/>
        <v>Wohn- und Nichtwohngebäude2020</v>
      </c>
      <c r="D210">
        <v>205276</v>
      </c>
      <c r="E210" t="s">
        <v>66</v>
      </c>
      <c r="F210" t="s">
        <v>66</v>
      </c>
      <c r="G210" t="s">
        <v>66</v>
      </c>
      <c r="H210">
        <v>35162</v>
      </c>
      <c r="I210">
        <v>306376</v>
      </c>
      <c r="J210">
        <v>31795</v>
      </c>
      <c r="K210" t="s">
        <v>66</v>
      </c>
      <c r="L210" t="s">
        <v>66</v>
      </c>
      <c r="M210">
        <v>1208832</v>
      </c>
      <c r="N210">
        <v>92385968</v>
      </c>
      <c r="O210" t="s">
        <v>66</v>
      </c>
      <c r="P210">
        <v>137245</v>
      </c>
      <c r="Q210">
        <v>334710</v>
      </c>
      <c r="R210" t="s">
        <v>66</v>
      </c>
      <c r="S210">
        <v>33707</v>
      </c>
      <c r="T210">
        <v>273769</v>
      </c>
      <c r="U210">
        <v>28104</v>
      </c>
      <c r="V210" t="s">
        <v>66</v>
      </c>
      <c r="W210" t="s">
        <v>66</v>
      </c>
      <c r="X210">
        <v>1081921</v>
      </c>
      <c r="Y210">
        <v>78102810</v>
      </c>
      <c r="Z210" t="s">
        <v>66</v>
      </c>
      <c r="AA210" t="s">
        <v>66</v>
      </c>
      <c r="AB210" t="s">
        <v>66</v>
      </c>
      <c r="AC210">
        <v>68031</v>
      </c>
      <c r="AD210">
        <v>1456</v>
      </c>
      <c r="AE210">
        <v>32607</v>
      </c>
      <c r="AF210">
        <v>3691</v>
      </c>
      <c r="AG210" t="s">
        <v>66</v>
      </c>
      <c r="AH210" t="s">
        <v>66</v>
      </c>
      <c r="AI210">
        <v>126911</v>
      </c>
      <c r="AJ210">
        <v>14283158</v>
      </c>
    </row>
    <row r="211" spans="1:36">
      <c r="A211" t="s">
        <v>516</v>
      </c>
      <c r="B211">
        <v>2021</v>
      </c>
      <c r="C211" s="49" t="str">
        <f t="shared" si="30"/>
        <v>Wohn- und Nichtwohngebäude2021</v>
      </c>
      <c r="D211">
        <v>192055</v>
      </c>
      <c r="E211" t="s">
        <v>66</v>
      </c>
      <c r="F211" t="s">
        <v>66</v>
      </c>
      <c r="G211" t="s">
        <v>66</v>
      </c>
      <c r="H211">
        <v>33927</v>
      </c>
      <c r="I211">
        <v>293393</v>
      </c>
      <c r="J211">
        <v>29895</v>
      </c>
      <c r="K211" t="s">
        <v>66</v>
      </c>
      <c r="L211" t="s">
        <v>66</v>
      </c>
      <c r="M211">
        <v>1130337</v>
      </c>
      <c r="N211">
        <v>91702772</v>
      </c>
      <c r="O211" t="s">
        <v>66</v>
      </c>
      <c r="P211">
        <v>125313</v>
      </c>
      <c r="Q211">
        <v>329048</v>
      </c>
      <c r="R211" t="s">
        <v>66</v>
      </c>
      <c r="S211">
        <v>32622</v>
      </c>
      <c r="T211">
        <v>261669</v>
      </c>
      <c r="U211">
        <v>26229</v>
      </c>
      <c r="V211" t="s">
        <v>66</v>
      </c>
      <c r="W211" t="s">
        <v>66</v>
      </c>
      <c r="X211">
        <v>1005930</v>
      </c>
      <c r="Y211">
        <v>77321767</v>
      </c>
      <c r="Z211" t="s">
        <v>66</v>
      </c>
      <c r="AA211" t="s">
        <v>66</v>
      </c>
      <c r="AB211" t="s">
        <v>66</v>
      </c>
      <c r="AC211">
        <v>66742</v>
      </c>
      <c r="AD211">
        <v>1305</v>
      </c>
      <c r="AE211">
        <v>31724</v>
      </c>
      <c r="AF211">
        <v>3666</v>
      </c>
      <c r="AG211" t="s">
        <v>66</v>
      </c>
      <c r="AH211" t="s">
        <v>66</v>
      </c>
      <c r="AI211">
        <v>124407</v>
      </c>
      <c r="AJ211">
        <v>14381005</v>
      </c>
    </row>
    <row r="212" spans="1:36">
      <c r="A212" t="s">
        <v>516</v>
      </c>
      <c r="B212">
        <v>2022</v>
      </c>
      <c r="C212" s="49" t="str">
        <f t="shared" si="30"/>
        <v>Wohn- und Nichtwohngebäude2022</v>
      </c>
      <c r="D212">
        <v>192744</v>
      </c>
      <c r="E212" t="s">
        <v>66</v>
      </c>
      <c r="F212" t="s">
        <v>66</v>
      </c>
      <c r="G212" t="s">
        <v>66</v>
      </c>
      <c r="H212">
        <v>32807</v>
      </c>
      <c r="I212">
        <v>295275</v>
      </c>
      <c r="J212">
        <v>30170</v>
      </c>
      <c r="K212" t="s">
        <v>66</v>
      </c>
      <c r="L212" t="s">
        <v>66</v>
      </c>
      <c r="M212">
        <v>1135644</v>
      </c>
      <c r="N212">
        <v>95332107</v>
      </c>
      <c r="O212" t="s">
        <v>66</v>
      </c>
      <c r="P212">
        <v>125721</v>
      </c>
      <c r="Q212">
        <v>325560</v>
      </c>
      <c r="R212" t="s">
        <v>66</v>
      </c>
      <c r="S212">
        <v>31678</v>
      </c>
      <c r="T212">
        <v>263588</v>
      </c>
      <c r="U212">
        <v>26550</v>
      </c>
      <c r="V212" t="s">
        <v>66</v>
      </c>
      <c r="W212" t="s">
        <v>66</v>
      </c>
      <c r="X212">
        <v>1012298</v>
      </c>
      <c r="Y212">
        <v>80472725</v>
      </c>
      <c r="Z212" t="s">
        <v>66</v>
      </c>
      <c r="AA212" t="s">
        <v>66</v>
      </c>
      <c r="AB212" t="s">
        <v>66</v>
      </c>
      <c r="AC212">
        <v>67023</v>
      </c>
      <c r="AD212">
        <v>1129</v>
      </c>
      <c r="AE212">
        <v>31687</v>
      </c>
      <c r="AF212">
        <v>3620</v>
      </c>
      <c r="AG212" t="s">
        <v>66</v>
      </c>
      <c r="AH212" t="s">
        <v>66</v>
      </c>
      <c r="AI212">
        <v>123346</v>
      </c>
      <c r="AJ212">
        <v>14859382</v>
      </c>
    </row>
    <row r="213" spans="1:36">
      <c r="A213" t="s">
        <v>858</v>
      </c>
      <c r="B213">
        <v>2022</v>
      </c>
      <c r="C213" s="49" t="str">
        <f t="shared" si="30"/>
        <v>Warenlagergebäude2022</v>
      </c>
      <c r="D213">
        <v>6927</v>
      </c>
      <c r="E213" t="s">
        <v>66</v>
      </c>
      <c r="F213" t="s">
        <v>66</v>
      </c>
      <c r="G213" t="s">
        <v>66</v>
      </c>
      <c r="H213">
        <v>7704</v>
      </c>
      <c r="I213">
        <v>522</v>
      </c>
      <c r="J213">
        <v>55</v>
      </c>
      <c r="K213" t="s">
        <v>66</v>
      </c>
      <c r="L213" t="s">
        <v>66</v>
      </c>
      <c r="M213">
        <v>1874</v>
      </c>
      <c r="N213">
        <v>5160450</v>
      </c>
      <c r="O213" t="s">
        <v>66</v>
      </c>
      <c r="P213">
        <v>5207</v>
      </c>
      <c r="Q213">
        <v>71476</v>
      </c>
      <c r="R213" t="s">
        <v>66</v>
      </c>
      <c r="S213">
        <v>7288</v>
      </c>
      <c r="T213">
        <v>291</v>
      </c>
      <c r="U213">
        <v>30</v>
      </c>
      <c r="V213" t="s">
        <v>66</v>
      </c>
      <c r="W213" t="s">
        <v>66</v>
      </c>
      <c r="X213">
        <v>1028</v>
      </c>
      <c r="Y213">
        <v>4610272</v>
      </c>
      <c r="Z213" t="s">
        <v>66</v>
      </c>
      <c r="AA213" t="s">
        <v>66</v>
      </c>
      <c r="AB213" t="s">
        <v>66</v>
      </c>
      <c r="AC213">
        <v>1720</v>
      </c>
      <c r="AD213">
        <v>416</v>
      </c>
      <c r="AE213">
        <v>231</v>
      </c>
      <c r="AF213">
        <v>25</v>
      </c>
      <c r="AG213" t="s">
        <v>66</v>
      </c>
      <c r="AH213" t="s">
        <v>66</v>
      </c>
      <c r="AI213">
        <v>846</v>
      </c>
      <c r="AJ213">
        <v>550178</v>
      </c>
    </row>
    <row r="214" spans="1:36">
      <c r="A214" t="s">
        <v>525</v>
      </c>
      <c r="B214">
        <v>2001</v>
      </c>
      <c r="C214" s="49" t="str">
        <f t="shared" si="30"/>
        <v>Unternehmen als Bauherren von Wohngebäuden2001</v>
      </c>
      <c r="D214">
        <v>52978</v>
      </c>
      <c r="E214" t="s">
        <v>66</v>
      </c>
      <c r="F214" t="s">
        <v>66</v>
      </c>
      <c r="G214" t="s">
        <v>66</v>
      </c>
      <c r="H214">
        <v>2025</v>
      </c>
      <c r="I214">
        <v>116141</v>
      </c>
      <c r="J214">
        <v>10954</v>
      </c>
      <c r="K214">
        <v>1228</v>
      </c>
      <c r="L214">
        <v>46</v>
      </c>
      <c r="M214">
        <v>509173</v>
      </c>
      <c r="N214">
        <v>13580865</v>
      </c>
      <c r="O214" t="s">
        <v>66</v>
      </c>
      <c r="P214">
        <v>46982</v>
      </c>
      <c r="Q214">
        <v>54543</v>
      </c>
      <c r="R214" t="s">
        <v>66</v>
      </c>
      <c r="S214">
        <v>2319</v>
      </c>
      <c r="T214">
        <v>110012</v>
      </c>
      <c r="U214">
        <v>10222</v>
      </c>
      <c r="V214">
        <v>1250</v>
      </c>
      <c r="W214">
        <v>44</v>
      </c>
      <c r="X214">
        <v>483023</v>
      </c>
      <c r="Y214">
        <v>12155594</v>
      </c>
      <c r="Z214" t="s">
        <v>66</v>
      </c>
      <c r="AA214" t="s">
        <v>66</v>
      </c>
      <c r="AB214" t="s">
        <v>66</v>
      </c>
      <c r="AC214">
        <v>5996</v>
      </c>
      <c r="AD214">
        <v>-294</v>
      </c>
      <c r="AE214">
        <v>6129</v>
      </c>
      <c r="AF214">
        <v>732</v>
      </c>
      <c r="AG214">
        <v>-22</v>
      </c>
      <c r="AH214">
        <v>3</v>
      </c>
      <c r="AI214">
        <v>26150</v>
      </c>
      <c r="AJ214">
        <v>1425272</v>
      </c>
    </row>
    <row r="215" spans="1:36">
      <c r="A215" t="s">
        <v>525</v>
      </c>
      <c r="B215">
        <v>2002</v>
      </c>
      <c r="C215" s="49" t="str">
        <f t="shared" si="30"/>
        <v>Unternehmen als Bauherren von Wohngebäuden2002</v>
      </c>
      <c r="D215">
        <v>45284</v>
      </c>
      <c r="E215" t="s">
        <v>66</v>
      </c>
      <c r="F215" t="s">
        <v>66</v>
      </c>
      <c r="G215" t="s">
        <v>66</v>
      </c>
      <c r="H215">
        <v>1768</v>
      </c>
      <c r="I215">
        <v>95314</v>
      </c>
      <c r="J215">
        <v>9157</v>
      </c>
      <c r="K215">
        <v>949</v>
      </c>
      <c r="L215">
        <v>32</v>
      </c>
      <c r="M215">
        <v>420558</v>
      </c>
      <c r="N215">
        <v>11326095</v>
      </c>
      <c r="O215" t="s">
        <v>66</v>
      </c>
      <c r="P215">
        <v>39677</v>
      </c>
      <c r="Q215">
        <v>45869</v>
      </c>
      <c r="R215" t="s">
        <v>66</v>
      </c>
      <c r="S215">
        <v>2008</v>
      </c>
      <c r="T215">
        <v>90251</v>
      </c>
      <c r="U215">
        <v>8559</v>
      </c>
      <c r="V215">
        <v>964</v>
      </c>
      <c r="W215">
        <v>30</v>
      </c>
      <c r="X215">
        <v>400605</v>
      </c>
      <c r="Y215">
        <v>10125930</v>
      </c>
      <c r="Z215" t="s">
        <v>66</v>
      </c>
      <c r="AA215" t="s">
        <v>66</v>
      </c>
      <c r="AB215" t="s">
        <v>66</v>
      </c>
      <c r="AC215">
        <v>5607</v>
      </c>
      <c r="AD215">
        <v>-240</v>
      </c>
      <c r="AE215">
        <v>5063</v>
      </c>
      <c r="AF215">
        <v>598</v>
      </c>
      <c r="AG215">
        <v>-15</v>
      </c>
      <c r="AH215">
        <v>1</v>
      </c>
      <c r="AI215">
        <v>19953</v>
      </c>
      <c r="AJ215">
        <v>1200165</v>
      </c>
    </row>
    <row r="216" spans="1:36">
      <c r="A216" t="s">
        <v>525</v>
      </c>
      <c r="B216">
        <v>2003</v>
      </c>
      <c r="C216" s="49" t="str">
        <f t="shared" si="30"/>
        <v>Unternehmen als Bauherren von Wohngebäuden2003</v>
      </c>
      <c r="D216">
        <v>41268</v>
      </c>
      <c r="E216" t="s">
        <v>66</v>
      </c>
      <c r="F216" t="s">
        <v>66</v>
      </c>
      <c r="G216" t="s">
        <v>66</v>
      </c>
      <c r="H216">
        <v>1589</v>
      </c>
      <c r="I216">
        <v>83216</v>
      </c>
      <c r="J216">
        <v>8234</v>
      </c>
      <c r="K216">
        <v>1156</v>
      </c>
      <c r="L216">
        <v>44</v>
      </c>
      <c r="M216">
        <v>374191</v>
      </c>
      <c r="N216">
        <v>10345143</v>
      </c>
      <c r="O216" t="s">
        <v>66</v>
      </c>
      <c r="P216">
        <v>36065</v>
      </c>
      <c r="Q216">
        <v>41317</v>
      </c>
      <c r="R216" t="s">
        <v>66</v>
      </c>
      <c r="S216">
        <v>1792</v>
      </c>
      <c r="T216">
        <v>80098</v>
      </c>
      <c r="U216">
        <v>7720</v>
      </c>
      <c r="V216">
        <v>1118</v>
      </c>
      <c r="W216">
        <v>39</v>
      </c>
      <c r="X216">
        <v>358478</v>
      </c>
      <c r="Y216">
        <v>9181577</v>
      </c>
      <c r="Z216" t="s">
        <v>66</v>
      </c>
      <c r="AA216" t="s">
        <v>66</v>
      </c>
      <c r="AB216" t="s">
        <v>66</v>
      </c>
      <c r="AC216">
        <v>5203</v>
      </c>
      <c r="AD216">
        <v>-203</v>
      </c>
      <c r="AE216">
        <v>3118</v>
      </c>
      <c r="AF216">
        <v>514</v>
      </c>
      <c r="AG216">
        <v>38</v>
      </c>
      <c r="AH216">
        <v>5</v>
      </c>
      <c r="AI216">
        <v>15713</v>
      </c>
      <c r="AJ216">
        <v>1163566</v>
      </c>
    </row>
    <row r="217" spans="1:36">
      <c r="A217" t="s">
        <v>525</v>
      </c>
      <c r="B217">
        <v>2004</v>
      </c>
      <c r="C217" s="49" t="str">
        <f t="shared" si="30"/>
        <v>Unternehmen als Bauherren von Wohngebäuden2004</v>
      </c>
      <c r="D217">
        <v>42714</v>
      </c>
      <c r="E217" t="s">
        <v>66</v>
      </c>
      <c r="F217" t="s">
        <v>66</v>
      </c>
      <c r="G217" t="s">
        <v>66</v>
      </c>
      <c r="H217">
        <v>1622</v>
      </c>
      <c r="I217">
        <v>83284</v>
      </c>
      <c r="J217">
        <v>8355</v>
      </c>
      <c r="K217">
        <v>1057</v>
      </c>
      <c r="L217">
        <v>42</v>
      </c>
      <c r="M217">
        <v>375677</v>
      </c>
      <c r="N217">
        <v>10539197</v>
      </c>
      <c r="O217" t="s">
        <v>66</v>
      </c>
      <c r="P217">
        <v>37083</v>
      </c>
      <c r="Q217">
        <v>42027</v>
      </c>
      <c r="R217" t="s">
        <v>66</v>
      </c>
      <c r="S217">
        <v>1829</v>
      </c>
      <c r="T217">
        <v>80675</v>
      </c>
      <c r="U217">
        <v>7850</v>
      </c>
      <c r="V217">
        <v>1217</v>
      </c>
      <c r="W217">
        <v>41</v>
      </c>
      <c r="X217">
        <v>362458</v>
      </c>
      <c r="Y217">
        <v>9391069</v>
      </c>
      <c r="Z217" t="s">
        <v>66</v>
      </c>
      <c r="AA217" t="s">
        <v>66</v>
      </c>
      <c r="AB217" t="s">
        <v>66</v>
      </c>
      <c r="AC217">
        <v>5631</v>
      </c>
      <c r="AD217">
        <v>-207</v>
      </c>
      <c r="AE217">
        <v>2609</v>
      </c>
      <c r="AF217">
        <v>504</v>
      </c>
      <c r="AG217">
        <v>-160</v>
      </c>
      <c r="AH217">
        <v>1</v>
      </c>
      <c r="AI217">
        <v>13219</v>
      </c>
      <c r="AJ217">
        <v>1148128</v>
      </c>
    </row>
    <row r="218" spans="1:36">
      <c r="A218" t="s">
        <v>525</v>
      </c>
      <c r="B218">
        <v>2005</v>
      </c>
      <c r="C218" s="49" t="str">
        <f t="shared" si="30"/>
        <v>Unternehmen als Bauherren von Wohngebäuden2005</v>
      </c>
      <c r="D218">
        <v>35868</v>
      </c>
      <c r="E218" t="s">
        <v>66</v>
      </c>
      <c r="F218" t="s">
        <v>66</v>
      </c>
      <c r="G218" t="s">
        <v>66</v>
      </c>
      <c r="H218">
        <v>1391</v>
      </c>
      <c r="I218">
        <v>73128</v>
      </c>
      <c r="J218">
        <v>7312</v>
      </c>
      <c r="K218">
        <v>2137</v>
      </c>
      <c r="L218">
        <v>71</v>
      </c>
      <c r="M218">
        <v>330894</v>
      </c>
      <c r="N218">
        <v>9077767</v>
      </c>
      <c r="O218" t="s">
        <v>66</v>
      </c>
      <c r="P218">
        <v>30642</v>
      </c>
      <c r="Q218">
        <v>36347</v>
      </c>
      <c r="R218" t="s">
        <v>66</v>
      </c>
      <c r="S218">
        <v>1632</v>
      </c>
      <c r="T218">
        <v>69537</v>
      </c>
      <c r="U218">
        <v>6798</v>
      </c>
      <c r="V218">
        <v>2356</v>
      </c>
      <c r="W218">
        <v>67</v>
      </c>
      <c r="X218">
        <v>314615</v>
      </c>
      <c r="Y218">
        <v>8077126</v>
      </c>
      <c r="Z218" t="s">
        <v>66</v>
      </c>
      <c r="AA218" t="s">
        <v>66</v>
      </c>
      <c r="AB218" t="s">
        <v>66</v>
      </c>
      <c r="AC218">
        <v>5226</v>
      </c>
      <c r="AD218">
        <v>-241</v>
      </c>
      <c r="AE218">
        <v>3591</v>
      </c>
      <c r="AF218">
        <v>515</v>
      </c>
      <c r="AG218">
        <v>-219</v>
      </c>
      <c r="AH218">
        <v>5</v>
      </c>
      <c r="AI218">
        <v>16279</v>
      </c>
      <c r="AJ218">
        <v>1000641</v>
      </c>
    </row>
    <row r="219" spans="1:36">
      <c r="A219" t="s">
        <v>525</v>
      </c>
      <c r="B219">
        <v>2006</v>
      </c>
      <c r="C219" s="49" t="str">
        <f t="shared" si="30"/>
        <v>Unternehmen als Bauherren von Wohngebäuden2006</v>
      </c>
      <c r="D219">
        <v>37860</v>
      </c>
      <c r="E219" t="s">
        <v>66</v>
      </c>
      <c r="F219" t="s">
        <v>66</v>
      </c>
      <c r="G219" t="s">
        <v>66</v>
      </c>
      <c r="H219">
        <v>1322</v>
      </c>
      <c r="I219">
        <v>83023</v>
      </c>
      <c r="J219">
        <v>8030</v>
      </c>
      <c r="K219">
        <v>2020</v>
      </c>
      <c r="L219">
        <v>63</v>
      </c>
      <c r="M219">
        <v>363244</v>
      </c>
      <c r="N219">
        <v>10050994</v>
      </c>
      <c r="O219" t="s">
        <v>66</v>
      </c>
      <c r="P219">
        <v>32622</v>
      </c>
      <c r="Q219">
        <v>39550</v>
      </c>
      <c r="R219" t="s">
        <v>66</v>
      </c>
      <c r="S219">
        <v>1596</v>
      </c>
      <c r="T219">
        <v>78589</v>
      </c>
      <c r="U219">
        <v>7465</v>
      </c>
      <c r="V219">
        <v>2230</v>
      </c>
      <c r="W219">
        <v>64</v>
      </c>
      <c r="X219">
        <v>344442</v>
      </c>
      <c r="Y219">
        <v>9024081</v>
      </c>
      <c r="Z219" t="s">
        <v>66</v>
      </c>
      <c r="AA219" t="s">
        <v>66</v>
      </c>
      <c r="AB219" t="s">
        <v>66</v>
      </c>
      <c r="AC219">
        <v>5238</v>
      </c>
      <c r="AD219">
        <v>-275</v>
      </c>
      <c r="AE219">
        <v>4434</v>
      </c>
      <c r="AF219">
        <v>565</v>
      </c>
      <c r="AG219">
        <v>-210</v>
      </c>
      <c r="AH219">
        <v>-1</v>
      </c>
      <c r="AI219">
        <v>18802</v>
      </c>
      <c r="AJ219">
        <v>1026913</v>
      </c>
    </row>
    <row r="220" spans="1:36">
      <c r="A220" t="s">
        <v>525</v>
      </c>
      <c r="B220">
        <v>2007</v>
      </c>
      <c r="C220" s="49" t="str">
        <f t="shared" si="30"/>
        <v>Unternehmen als Bauherren von Wohngebäuden2007</v>
      </c>
      <c r="D220">
        <v>31508</v>
      </c>
      <c r="E220" t="s">
        <v>66</v>
      </c>
      <c r="F220" t="s">
        <v>66</v>
      </c>
      <c r="G220" t="s">
        <v>66</v>
      </c>
      <c r="H220">
        <v>1164</v>
      </c>
      <c r="I220">
        <v>69784</v>
      </c>
      <c r="J220">
        <v>6880</v>
      </c>
      <c r="K220">
        <v>2104</v>
      </c>
      <c r="L220">
        <v>67</v>
      </c>
      <c r="M220">
        <v>301031</v>
      </c>
      <c r="N220">
        <v>8512793</v>
      </c>
      <c r="O220" t="s">
        <v>66</v>
      </c>
      <c r="P220">
        <v>26714</v>
      </c>
      <c r="Q220">
        <v>33888</v>
      </c>
      <c r="R220" t="s">
        <v>66</v>
      </c>
      <c r="S220">
        <v>1440</v>
      </c>
      <c r="T220">
        <v>66248</v>
      </c>
      <c r="U220">
        <v>6393</v>
      </c>
      <c r="V220">
        <v>1639</v>
      </c>
      <c r="W220">
        <v>54</v>
      </c>
      <c r="X220">
        <v>286131</v>
      </c>
      <c r="Y220">
        <v>7579073</v>
      </c>
      <c r="Z220" t="s">
        <v>66</v>
      </c>
      <c r="AA220" t="s">
        <v>66</v>
      </c>
      <c r="AB220" t="s">
        <v>66</v>
      </c>
      <c r="AC220">
        <v>4794</v>
      </c>
      <c r="AD220">
        <v>-276</v>
      </c>
      <c r="AE220">
        <v>3536</v>
      </c>
      <c r="AF220">
        <v>487</v>
      </c>
      <c r="AG220">
        <v>465</v>
      </c>
      <c r="AH220">
        <v>13</v>
      </c>
      <c r="AI220">
        <v>14900</v>
      </c>
      <c r="AJ220">
        <v>933720</v>
      </c>
    </row>
    <row r="221" spans="1:36">
      <c r="A221" t="s">
        <v>525</v>
      </c>
      <c r="B221">
        <v>2008</v>
      </c>
      <c r="C221" s="49" t="str">
        <f t="shared" si="30"/>
        <v>Unternehmen als Bauherren von Wohngebäuden2008</v>
      </c>
      <c r="D221">
        <v>27106</v>
      </c>
      <c r="E221" t="s">
        <v>66</v>
      </c>
      <c r="F221" t="s">
        <v>66</v>
      </c>
      <c r="G221" t="s">
        <v>66</v>
      </c>
      <c r="H221">
        <v>939</v>
      </c>
      <c r="I221">
        <v>64733</v>
      </c>
      <c r="J221">
        <v>6336</v>
      </c>
      <c r="K221">
        <v>2017</v>
      </c>
      <c r="L221">
        <v>68</v>
      </c>
      <c r="M221">
        <v>273674</v>
      </c>
      <c r="N221">
        <v>8045098</v>
      </c>
      <c r="O221" t="s">
        <v>66</v>
      </c>
      <c r="P221">
        <v>22313</v>
      </c>
      <c r="Q221">
        <v>30673</v>
      </c>
      <c r="R221" t="s">
        <v>66</v>
      </c>
      <c r="S221">
        <v>1289</v>
      </c>
      <c r="T221">
        <v>60087</v>
      </c>
      <c r="U221">
        <v>5757</v>
      </c>
      <c r="V221">
        <v>2212</v>
      </c>
      <c r="W221">
        <v>73</v>
      </c>
      <c r="X221">
        <v>256951</v>
      </c>
      <c r="Y221">
        <v>6961199</v>
      </c>
      <c r="Z221" t="s">
        <v>66</v>
      </c>
      <c r="AA221" t="s">
        <v>66</v>
      </c>
      <c r="AB221" t="s">
        <v>66</v>
      </c>
      <c r="AC221">
        <v>4793</v>
      </c>
      <c r="AD221">
        <v>-350</v>
      </c>
      <c r="AE221">
        <v>4646</v>
      </c>
      <c r="AF221">
        <v>578</v>
      </c>
      <c r="AG221">
        <v>-195</v>
      </c>
      <c r="AH221">
        <v>-5</v>
      </c>
      <c r="AI221">
        <v>16723</v>
      </c>
      <c r="AJ221">
        <v>1083899</v>
      </c>
    </row>
    <row r="222" spans="1:36">
      <c r="A222" t="s">
        <v>525</v>
      </c>
      <c r="B222">
        <v>2009</v>
      </c>
      <c r="C222" s="49" t="str">
        <f t="shared" si="30"/>
        <v>Unternehmen als Bauherren von Wohngebäuden2009</v>
      </c>
      <c r="D222">
        <v>23720</v>
      </c>
      <c r="E222" t="s">
        <v>66</v>
      </c>
      <c r="F222" t="s">
        <v>66</v>
      </c>
      <c r="G222" t="s">
        <v>66</v>
      </c>
      <c r="H222">
        <v>803</v>
      </c>
      <c r="I222">
        <v>60608</v>
      </c>
      <c r="J222">
        <v>5833</v>
      </c>
      <c r="K222">
        <v>1525</v>
      </c>
      <c r="L222">
        <v>62</v>
      </c>
      <c r="M222">
        <v>248711</v>
      </c>
      <c r="N222">
        <v>7510247</v>
      </c>
      <c r="O222" t="s">
        <v>66</v>
      </c>
      <c r="P222">
        <v>19266</v>
      </c>
      <c r="Q222">
        <v>27887</v>
      </c>
      <c r="R222" t="s">
        <v>66</v>
      </c>
      <c r="S222">
        <v>1139</v>
      </c>
      <c r="T222">
        <v>55286</v>
      </c>
      <c r="U222">
        <v>5269</v>
      </c>
      <c r="V222">
        <v>1677</v>
      </c>
      <c r="W222">
        <v>64</v>
      </c>
      <c r="X222">
        <v>231972</v>
      </c>
      <c r="Y222">
        <v>6497291</v>
      </c>
      <c r="Z222" t="s">
        <v>66</v>
      </c>
      <c r="AA222" t="s">
        <v>66</v>
      </c>
      <c r="AB222" t="s">
        <v>66</v>
      </c>
      <c r="AC222">
        <v>4454</v>
      </c>
      <c r="AD222">
        <v>-336</v>
      </c>
      <c r="AE222">
        <v>5322</v>
      </c>
      <c r="AF222">
        <v>563</v>
      </c>
      <c r="AG222">
        <v>-152</v>
      </c>
      <c r="AH222">
        <v>-2</v>
      </c>
      <c r="AI222">
        <v>16739</v>
      </c>
      <c r="AJ222">
        <v>1012956</v>
      </c>
    </row>
    <row r="223" spans="1:36">
      <c r="A223" t="s">
        <v>525</v>
      </c>
      <c r="B223">
        <v>2010</v>
      </c>
      <c r="C223" s="49" t="str">
        <f t="shared" si="30"/>
        <v>Unternehmen als Bauherren von Wohngebäuden2010</v>
      </c>
      <c r="D223">
        <v>22798</v>
      </c>
      <c r="E223" t="s">
        <v>66</v>
      </c>
      <c r="F223" t="s">
        <v>66</v>
      </c>
      <c r="G223" t="s">
        <v>66</v>
      </c>
      <c r="H223">
        <v>801</v>
      </c>
      <c r="I223">
        <v>59440</v>
      </c>
      <c r="J223">
        <v>5678</v>
      </c>
      <c r="K223">
        <v>1721</v>
      </c>
      <c r="L223">
        <v>58</v>
      </c>
      <c r="M223">
        <v>240030</v>
      </c>
      <c r="N223">
        <v>7395039</v>
      </c>
      <c r="O223" t="s">
        <v>66</v>
      </c>
      <c r="P223">
        <v>18623</v>
      </c>
      <c r="Q223">
        <v>27417</v>
      </c>
      <c r="R223" t="s">
        <v>66</v>
      </c>
      <c r="S223">
        <v>1146</v>
      </c>
      <c r="T223">
        <v>55533</v>
      </c>
      <c r="U223">
        <v>5203</v>
      </c>
      <c r="V223">
        <v>1421</v>
      </c>
      <c r="W223">
        <v>42</v>
      </c>
      <c r="X223">
        <v>226138</v>
      </c>
      <c r="Y223">
        <v>6425271</v>
      </c>
      <c r="Z223" t="s">
        <v>66</v>
      </c>
      <c r="AA223" t="s">
        <v>66</v>
      </c>
      <c r="AB223" t="s">
        <v>66</v>
      </c>
      <c r="AC223">
        <v>4175</v>
      </c>
      <c r="AD223">
        <v>-345</v>
      </c>
      <c r="AE223">
        <v>3907</v>
      </c>
      <c r="AF223">
        <v>475</v>
      </c>
      <c r="AG223">
        <v>300</v>
      </c>
      <c r="AH223">
        <v>15</v>
      </c>
      <c r="AI223">
        <v>13892</v>
      </c>
      <c r="AJ223">
        <v>969768</v>
      </c>
    </row>
    <row r="224" spans="1:36">
      <c r="A224" t="s">
        <v>525</v>
      </c>
      <c r="B224">
        <v>2011</v>
      </c>
      <c r="C224" s="49" t="str">
        <f t="shared" si="30"/>
        <v>Unternehmen als Bauherren von Wohngebäuden2011</v>
      </c>
      <c r="D224">
        <v>25405</v>
      </c>
      <c r="E224" t="s">
        <v>66</v>
      </c>
      <c r="F224" t="s">
        <v>66</v>
      </c>
      <c r="G224" t="s">
        <v>66</v>
      </c>
      <c r="H224">
        <v>947</v>
      </c>
      <c r="I224">
        <v>68156</v>
      </c>
      <c r="J224">
        <v>6449</v>
      </c>
      <c r="K224">
        <v>1137</v>
      </c>
      <c r="L224">
        <v>33</v>
      </c>
      <c r="M224">
        <v>268546</v>
      </c>
      <c r="N224">
        <v>8559678</v>
      </c>
      <c r="O224" t="s">
        <v>66</v>
      </c>
      <c r="P224">
        <v>20982</v>
      </c>
      <c r="Q224">
        <v>30952</v>
      </c>
      <c r="R224" t="s">
        <v>66</v>
      </c>
      <c r="S224">
        <v>1272</v>
      </c>
      <c r="T224">
        <v>63027</v>
      </c>
      <c r="U224">
        <v>5902</v>
      </c>
      <c r="V224">
        <v>1389</v>
      </c>
      <c r="W224">
        <v>39</v>
      </c>
      <c r="X224">
        <v>252089</v>
      </c>
      <c r="Y224">
        <v>7487869</v>
      </c>
      <c r="Z224" t="s">
        <v>66</v>
      </c>
      <c r="AA224" t="s">
        <v>66</v>
      </c>
      <c r="AB224" t="s">
        <v>66</v>
      </c>
      <c r="AC224">
        <v>4423</v>
      </c>
      <c r="AD224">
        <v>-326</v>
      </c>
      <c r="AE224">
        <v>5129</v>
      </c>
      <c r="AF224">
        <v>547</v>
      </c>
      <c r="AG224">
        <v>-252</v>
      </c>
      <c r="AH224">
        <v>-6</v>
      </c>
      <c r="AI224">
        <v>16457</v>
      </c>
      <c r="AJ224">
        <v>1071809</v>
      </c>
    </row>
    <row r="225" spans="1:36">
      <c r="A225" t="s">
        <v>525</v>
      </c>
      <c r="B225">
        <v>2012</v>
      </c>
      <c r="C225" s="49" t="str">
        <f t="shared" si="30"/>
        <v>Unternehmen als Bauherren von Wohngebäuden2012</v>
      </c>
      <c r="D225">
        <v>25150</v>
      </c>
      <c r="E225" t="s">
        <v>66</v>
      </c>
      <c r="F225" t="s">
        <v>66</v>
      </c>
      <c r="G225" t="s">
        <v>66</v>
      </c>
      <c r="H225">
        <v>1050</v>
      </c>
      <c r="I225">
        <v>76109</v>
      </c>
      <c r="J225">
        <v>7045</v>
      </c>
      <c r="K225" t="s">
        <v>66</v>
      </c>
      <c r="L225" t="s">
        <v>66</v>
      </c>
      <c r="M225">
        <v>286483</v>
      </c>
      <c r="N225">
        <v>9559363</v>
      </c>
      <c r="O225" t="s">
        <v>66</v>
      </c>
      <c r="P225">
        <v>20814</v>
      </c>
      <c r="Q225">
        <v>33712</v>
      </c>
      <c r="R225" t="s">
        <v>66</v>
      </c>
      <c r="S225">
        <v>1401</v>
      </c>
      <c r="T225">
        <v>70674</v>
      </c>
      <c r="U225">
        <v>6503</v>
      </c>
      <c r="V225" t="s">
        <v>66</v>
      </c>
      <c r="W225" t="s">
        <v>66</v>
      </c>
      <c r="X225">
        <v>271729</v>
      </c>
      <c r="Y225">
        <v>8424836</v>
      </c>
      <c r="Z225" t="s">
        <v>66</v>
      </c>
      <c r="AA225" t="s">
        <v>66</v>
      </c>
      <c r="AB225" t="s">
        <v>66</v>
      </c>
      <c r="AC225">
        <v>4336</v>
      </c>
      <c r="AD225">
        <v>-351</v>
      </c>
      <c r="AE225">
        <v>5435</v>
      </c>
      <c r="AF225">
        <v>542</v>
      </c>
      <c r="AG225" t="s">
        <v>66</v>
      </c>
      <c r="AH225" t="s">
        <v>66</v>
      </c>
      <c r="AI225">
        <v>14754</v>
      </c>
      <c r="AJ225">
        <v>1134527</v>
      </c>
    </row>
    <row r="226" spans="1:36">
      <c r="A226" t="s">
        <v>525</v>
      </c>
      <c r="B226">
        <v>2013</v>
      </c>
      <c r="C226" s="49" t="str">
        <f t="shared" si="30"/>
        <v>Unternehmen als Bauherren von Wohngebäuden2013</v>
      </c>
      <c r="D226">
        <v>25339</v>
      </c>
      <c r="E226" t="s">
        <v>66</v>
      </c>
      <c r="F226" t="s">
        <v>66</v>
      </c>
      <c r="G226" t="s">
        <v>66</v>
      </c>
      <c r="H226">
        <v>1039</v>
      </c>
      <c r="I226">
        <v>83446</v>
      </c>
      <c r="J226">
        <v>7479</v>
      </c>
      <c r="K226" t="s">
        <v>66</v>
      </c>
      <c r="L226" t="s">
        <v>66</v>
      </c>
      <c r="M226">
        <v>300019</v>
      </c>
      <c r="N226">
        <v>10480509</v>
      </c>
      <c r="O226" t="s">
        <v>66</v>
      </c>
      <c r="P226">
        <v>20849</v>
      </c>
      <c r="Q226">
        <v>35737</v>
      </c>
      <c r="R226" t="s">
        <v>66</v>
      </c>
      <c r="S226">
        <v>1503</v>
      </c>
      <c r="T226">
        <v>76871</v>
      </c>
      <c r="U226">
        <v>6846</v>
      </c>
      <c r="V226" t="s">
        <v>66</v>
      </c>
      <c r="W226" t="s">
        <v>66</v>
      </c>
      <c r="X226">
        <v>282034</v>
      </c>
      <c r="Y226">
        <v>9251374</v>
      </c>
      <c r="Z226" t="s">
        <v>66</v>
      </c>
      <c r="AA226" t="s">
        <v>66</v>
      </c>
      <c r="AB226" t="s">
        <v>66</v>
      </c>
      <c r="AC226">
        <v>4490</v>
      </c>
      <c r="AD226">
        <v>-464</v>
      </c>
      <c r="AE226">
        <v>6575</v>
      </c>
      <c r="AF226">
        <v>632</v>
      </c>
      <c r="AG226" t="s">
        <v>66</v>
      </c>
      <c r="AH226" t="s">
        <v>66</v>
      </c>
      <c r="AI226">
        <v>17985</v>
      </c>
      <c r="AJ226">
        <v>1229135</v>
      </c>
    </row>
    <row r="227" spans="1:36">
      <c r="A227" t="s">
        <v>525</v>
      </c>
      <c r="B227">
        <v>2014</v>
      </c>
      <c r="C227" s="49" t="str">
        <f t="shared" si="30"/>
        <v>Unternehmen als Bauherren von Wohngebäuden2014</v>
      </c>
      <c r="D227">
        <v>26464</v>
      </c>
      <c r="E227" t="s">
        <v>66</v>
      </c>
      <c r="F227" t="s">
        <v>66</v>
      </c>
      <c r="G227" t="s">
        <v>66</v>
      </c>
      <c r="H227">
        <v>1402</v>
      </c>
      <c r="I227">
        <v>102082</v>
      </c>
      <c r="J227">
        <v>9050</v>
      </c>
      <c r="K227" t="s">
        <v>66</v>
      </c>
      <c r="L227" t="s">
        <v>66</v>
      </c>
      <c r="M227">
        <v>361395</v>
      </c>
      <c r="N227">
        <v>12915478</v>
      </c>
      <c r="O227" t="s">
        <v>66</v>
      </c>
      <c r="P227">
        <v>22055</v>
      </c>
      <c r="Q227">
        <v>43684</v>
      </c>
      <c r="R227" t="s">
        <v>66</v>
      </c>
      <c r="S227">
        <v>1881</v>
      </c>
      <c r="T227">
        <v>94100</v>
      </c>
      <c r="U227">
        <v>8320</v>
      </c>
      <c r="V227" t="s">
        <v>66</v>
      </c>
      <c r="W227" t="s">
        <v>66</v>
      </c>
      <c r="X227">
        <v>338192</v>
      </c>
      <c r="Y227">
        <v>11556188</v>
      </c>
      <c r="Z227" t="s">
        <v>66</v>
      </c>
      <c r="AA227" t="s">
        <v>66</v>
      </c>
      <c r="AB227" t="s">
        <v>66</v>
      </c>
      <c r="AC227">
        <v>4409</v>
      </c>
      <c r="AD227">
        <v>-479</v>
      </c>
      <c r="AE227">
        <v>7982</v>
      </c>
      <c r="AF227">
        <v>730</v>
      </c>
      <c r="AG227" t="s">
        <v>66</v>
      </c>
      <c r="AH227" t="s">
        <v>66</v>
      </c>
      <c r="AI227">
        <v>23203</v>
      </c>
      <c r="AJ227">
        <v>1359290</v>
      </c>
    </row>
    <row r="228" spans="1:36">
      <c r="A228" t="s">
        <v>525</v>
      </c>
      <c r="B228">
        <v>2015</v>
      </c>
      <c r="C228" s="49" t="str">
        <f t="shared" si="30"/>
        <v>Unternehmen als Bauherren von Wohngebäuden2015</v>
      </c>
      <c r="D228">
        <v>25395</v>
      </c>
      <c r="E228" t="s">
        <v>66</v>
      </c>
      <c r="F228" t="s">
        <v>66</v>
      </c>
      <c r="G228" t="s">
        <v>66</v>
      </c>
      <c r="H228">
        <v>1495</v>
      </c>
      <c r="I228">
        <v>103564</v>
      </c>
      <c r="J228">
        <v>9086</v>
      </c>
      <c r="K228" t="s">
        <v>66</v>
      </c>
      <c r="L228" t="s">
        <v>66</v>
      </c>
      <c r="M228">
        <v>357077</v>
      </c>
      <c r="N228">
        <v>13394980</v>
      </c>
      <c r="O228" t="s">
        <v>66</v>
      </c>
      <c r="P228">
        <v>20830</v>
      </c>
      <c r="Q228">
        <v>44094</v>
      </c>
      <c r="R228" t="s">
        <v>66</v>
      </c>
      <c r="S228">
        <v>1963</v>
      </c>
      <c r="T228">
        <v>95177</v>
      </c>
      <c r="U228">
        <v>8352</v>
      </c>
      <c r="V228" t="s">
        <v>66</v>
      </c>
      <c r="W228" t="s">
        <v>66</v>
      </c>
      <c r="X228">
        <v>333755</v>
      </c>
      <c r="Y228">
        <v>12047144</v>
      </c>
      <c r="Z228" t="s">
        <v>66</v>
      </c>
      <c r="AA228" t="s">
        <v>66</v>
      </c>
      <c r="AB228" t="s">
        <v>66</v>
      </c>
      <c r="AC228">
        <v>4565</v>
      </c>
      <c r="AD228">
        <v>-469</v>
      </c>
      <c r="AE228">
        <v>8387</v>
      </c>
      <c r="AF228">
        <v>734</v>
      </c>
      <c r="AG228" t="s">
        <v>66</v>
      </c>
      <c r="AH228" t="s">
        <v>66</v>
      </c>
      <c r="AI228">
        <v>23322</v>
      </c>
      <c r="AJ228">
        <v>1347836</v>
      </c>
    </row>
    <row r="229" spans="1:36">
      <c r="A229" t="s">
        <v>525</v>
      </c>
      <c r="B229">
        <v>2016</v>
      </c>
      <c r="C229" s="49" t="str">
        <f t="shared" si="30"/>
        <v>Unternehmen als Bauherren von Wohngebäuden2016</v>
      </c>
      <c r="D229">
        <v>26346</v>
      </c>
      <c r="E229" t="s">
        <v>66</v>
      </c>
      <c r="F229" t="s">
        <v>66</v>
      </c>
      <c r="G229" t="s">
        <v>66</v>
      </c>
      <c r="H229">
        <v>1457</v>
      </c>
      <c r="I229">
        <v>114540</v>
      </c>
      <c r="J229">
        <v>9675</v>
      </c>
      <c r="K229" t="s">
        <v>66</v>
      </c>
      <c r="L229" t="s">
        <v>66</v>
      </c>
      <c r="M229">
        <v>378353</v>
      </c>
      <c r="N229">
        <v>14589335</v>
      </c>
      <c r="O229" t="s">
        <v>66</v>
      </c>
      <c r="P229">
        <v>21723</v>
      </c>
      <c r="Q229">
        <v>46286</v>
      </c>
      <c r="R229" t="s">
        <v>66</v>
      </c>
      <c r="S229">
        <v>2087</v>
      </c>
      <c r="T229">
        <v>102722</v>
      </c>
      <c r="U229">
        <v>8765</v>
      </c>
      <c r="V229" t="s">
        <v>66</v>
      </c>
      <c r="W229" t="s">
        <v>66</v>
      </c>
      <c r="X229">
        <v>347569</v>
      </c>
      <c r="Y229">
        <v>13113817</v>
      </c>
      <c r="Z229" t="s">
        <v>66</v>
      </c>
      <c r="AA229" t="s">
        <v>66</v>
      </c>
      <c r="AB229" t="s">
        <v>66</v>
      </c>
      <c r="AC229">
        <v>4623</v>
      </c>
      <c r="AD229">
        <v>-631</v>
      </c>
      <c r="AE229">
        <v>11818</v>
      </c>
      <c r="AF229">
        <v>910</v>
      </c>
      <c r="AG229" t="s">
        <v>66</v>
      </c>
      <c r="AH229" t="s">
        <v>66</v>
      </c>
      <c r="AI229">
        <v>30784</v>
      </c>
      <c r="AJ229">
        <v>1475518</v>
      </c>
    </row>
    <row r="230" spans="1:36">
      <c r="A230" t="s">
        <v>525</v>
      </c>
      <c r="B230">
        <v>2017</v>
      </c>
      <c r="C230" s="49" t="str">
        <f t="shared" si="30"/>
        <v>Unternehmen als Bauherren von Wohngebäuden2017</v>
      </c>
      <c r="D230">
        <v>26673</v>
      </c>
      <c r="E230" t="s">
        <v>66</v>
      </c>
      <c r="F230" t="s">
        <v>66</v>
      </c>
      <c r="G230" t="s">
        <v>66</v>
      </c>
      <c r="H230">
        <v>1533</v>
      </c>
      <c r="I230">
        <v>122609</v>
      </c>
      <c r="J230">
        <v>10212</v>
      </c>
      <c r="K230" t="s">
        <v>66</v>
      </c>
      <c r="L230" t="s">
        <v>66</v>
      </c>
      <c r="M230">
        <v>393499</v>
      </c>
      <c r="N230">
        <v>16026012</v>
      </c>
      <c r="O230" t="s">
        <v>66</v>
      </c>
      <c r="P230">
        <v>22080</v>
      </c>
      <c r="Q230">
        <v>48972</v>
      </c>
      <c r="R230" t="s">
        <v>66</v>
      </c>
      <c r="S230">
        <v>2194</v>
      </c>
      <c r="T230">
        <v>110078</v>
      </c>
      <c r="U230">
        <v>9218</v>
      </c>
      <c r="V230" t="s">
        <v>66</v>
      </c>
      <c r="W230" t="s">
        <v>66</v>
      </c>
      <c r="X230">
        <v>361173</v>
      </c>
      <c r="Y230">
        <v>14345137</v>
      </c>
      <c r="Z230" t="s">
        <v>66</v>
      </c>
      <c r="AA230" t="s">
        <v>66</v>
      </c>
      <c r="AB230" t="s">
        <v>66</v>
      </c>
      <c r="AC230">
        <v>4593</v>
      </c>
      <c r="AD230">
        <v>-661</v>
      </c>
      <c r="AE230">
        <v>12531</v>
      </c>
      <c r="AF230">
        <v>994</v>
      </c>
      <c r="AG230" t="s">
        <v>66</v>
      </c>
      <c r="AH230" t="s">
        <v>66</v>
      </c>
      <c r="AI230">
        <v>32326</v>
      </c>
      <c r="AJ230">
        <v>1680875</v>
      </c>
    </row>
    <row r="231" spans="1:36">
      <c r="A231" t="s">
        <v>525</v>
      </c>
      <c r="B231">
        <v>2018</v>
      </c>
      <c r="C231" s="49" t="str">
        <f t="shared" si="30"/>
        <v>Unternehmen als Bauherren von Wohngebäuden2018</v>
      </c>
      <c r="D231">
        <v>26517</v>
      </c>
      <c r="E231" t="s">
        <v>66</v>
      </c>
      <c r="F231" t="s">
        <v>66</v>
      </c>
      <c r="G231" t="s">
        <v>66</v>
      </c>
      <c r="H231">
        <v>1731</v>
      </c>
      <c r="I231">
        <v>127202</v>
      </c>
      <c r="J231">
        <v>10404</v>
      </c>
      <c r="K231" t="s">
        <v>66</v>
      </c>
      <c r="L231" t="s">
        <v>66</v>
      </c>
      <c r="M231">
        <v>400411</v>
      </c>
      <c r="N231">
        <v>16895223</v>
      </c>
      <c r="O231" t="s">
        <v>66</v>
      </c>
      <c r="P231">
        <v>21836</v>
      </c>
      <c r="Q231">
        <v>50995</v>
      </c>
      <c r="R231" t="s">
        <v>66</v>
      </c>
      <c r="S231">
        <v>2280</v>
      </c>
      <c r="T231">
        <v>117019</v>
      </c>
      <c r="U231">
        <v>9549</v>
      </c>
      <c r="V231" t="s">
        <v>66</v>
      </c>
      <c r="W231" t="s">
        <v>66</v>
      </c>
      <c r="X231">
        <v>372363</v>
      </c>
      <c r="Y231">
        <v>15323267</v>
      </c>
      <c r="Z231" t="s">
        <v>66</v>
      </c>
      <c r="AA231" t="s">
        <v>66</v>
      </c>
      <c r="AB231" t="s">
        <v>66</v>
      </c>
      <c r="AC231">
        <v>4681</v>
      </c>
      <c r="AD231">
        <v>-550</v>
      </c>
      <c r="AE231">
        <v>10183</v>
      </c>
      <c r="AF231">
        <v>856</v>
      </c>
      <c r="AG231" t="s">
        <v>66</v>
      </c>
      <c r="AH231" t="s">
        <v>66</v>
      </c>
      <c r="AI231">
        <v>28048</v>
      </c>
      <c r="AJ231">
        <v>1571956</v>
      </c>
    </row>
    <row r="232" spans="1:36">
      <c r="A232" t="s">
        <v>525</v>
      </c>
      <c r="B232">
        <v>2019</v>
      </c>
      <c r="C232" s="49" t="str">
        <f t="shared" si="30"/>
        <v>Unternehmen als Bauherren von Wohngebäuden2019</v>
      </c>
      <c r="D232">
        <v>26783</v>
      </c>
      <c r="E232" t="s">
        <v>66</v>
      </c>
      <c r="F232" t="s">
        <v>66</v>
      </c>
      <c r="G232" t="s">
        <v>66</v>
      </c>
      <c r="H232">
        <v>1821</v>
      </c>
      <c r="I232">
        <v>131289</v>
      </c>
      <c r="J232">
        <v>10824</v>
      </c>
      <c r="K232" t="s">
        <v>66</v>
      </c>
      <c r="L232" t="s">
        <v>66</v>
      </c>
      <c r="M232">
        <v>415124</v>
      </c>
      <c r="N232">
        <v>18227018</v>
      </c>
      <c r="O232" t="s">
        <v>66</v>
      </c>
      <c r="P232">
        <v>21972</v>
      </c>
      <c r="Q232">
        <v>52822</v>
      </c>
      <c r="R232" t="s">
        <v>66</v>
      </c>
      <c r="S232">
        <v>2362</v>
      </c>
      <c r="T232">
        <v>120890</v>
      </c>
      <c r="U232">
        <v>9951</v>
      </c>
      <c r="V232" t="s">
        <v>66</v>
      </c>
      <c r="W232" t="s">
        <v>66</v>
      </c>
      <c r="X232">
        <v>386166</v>
      </c>
      <c r="Y232">
        <v>16549441</v>
      </c>
      <c r="Z232" t="s">
        <v>66</v>
      </c>
      <c r="AA232" t="s">
        <v>66</v>
      </c>
      <c r="AB232" t="s">
        <v>66</v>
      </c>
      <c r="AC232">
        <v>4811</v>
      </c>
      <c r="AD232">
        <v>-541</v>
      </c>
      <c r="AE232">
        <v>10399</v>
      </c>
      <c r="AF232">
        <v>873</v>
      </c>
      <c r="AG232" t="s">
        <v>66</v>
      </c>
      <c r="AH232" t="s">
        <v>66</v>
      </c>
      <c r="AI232">
        <v>28958</v>
      </c>
      <c r="AJ232">
        <v>1677577</v>
      </c>
    </row>
    <row r="233" spans="1:36">
      <c r="A233" t="s">
        <v>525</v>
      </c>
      <c r="B233">
        <v>2020</v>
      </c>
      <c r="C233" s="49" t="str">
        <f t="shared" si="30"/>
        <v>Unternehmen als Bauherren von Wohngebäuden2020</v>
      </c>
      <c r="D233">
        <v>27683</v>
      </c>
      <c r="E233" t="s">
        <v>66</v>
      </c>
      <c r="F233" t="s">
        <v>66</v>
      </c>
      <c r="G233" t="s">
        <v>66</v>
      </c>
      <c r="H233">
        <v>2200</v>
      </c>
      <c r="I233">
        <v>138655</v>
      </c>
      <c r="J233">
        <v>11293</v>
      </c>
      <c r="K233" t="s">
        <v>66</v>
      </c>
      <c r="L233" t="s">
        <v>66</v>
      </c>
      <c r="M233">
        <v>430547</v>
      </c>
      <c r="N233">
        <v>19932842</v>
      </c>
      <c r="O233" t="s">
        <v>66</v>
      </c>
      <c r="P233">
        <v>22744</v>
      </c>
      <c r="Q233">
        <v>56233</v>
      </c>
      <c r="R233" t="s">
        <v>66</v>
      </c>
      <c r="S233">
        <v>2645</v>
      </c>
      <c r="T233">
        <v>128766</v>
      </c>
      <c r="U233">
        <v>10505</v>
      </c>
      <c r="V233" t="s">
        <v>66</v>
      </c>
      <c r="W233" t="s">
        <v>66</v>
      </c>
      <c r="X233">
        <v>404733</v>
      </c>
      <c r="Y233">
        <v>18254859</v>
      </c>
      <c r="Z233" t="s">
        <v>66</v>
      </c>
      <c r="AA233" t="s">
        <v>66</v>
      </c>
      <c r="AB233" t="s">
        <v>66</v>
      </c>
      <c r="AC233">
        <v>4939</v>
      </c>
      <c r="AD233">
        <v>-445</v>
      </c>
      <c r="AE233">
        <v>9889</v>
      </c>
      <c r="AF233">
        <v>788</v>
      </c>
      <c r="AG233" t="s">
        <v>66</v>
      </c>
      <c r="AH233" t="s">
        <v>66</v>
      </c>
      <c r="AI233">
        <v>25814</v>
      </c>
      <c r="AJ233">
        <v>1677983</v>
      </c>
    </row>
    <row r="234" spans="1:36">
      <c r="A234" t="s">
        <v>525</v>
      </c>
      <c r="B234">
        <v>2021</v>
      </c>
      <c r="C234" s="49" t="str">
        <f t="shared" si="30"/>
        <v>Unternehmen als Bauherren von Wohngebäuden2021</v>
      </c>
      <c r="D234">
        <v>26794</v>
      </c>
      <c r="E234" t="s">
        <v>66</v>
      </c>
      <c r="F234" t="s">
        <v>66</v>
      </c>
      <c r="G234" t="s">
        <v>66</v>
      </c>
      <c r="H234">
        <v>1994</v>
      </c>
      <c r="I234">
        <v>133602</v>
      </c>
      <c r="J234">
        <v>10807</v>
      </c>
      <c r="K234" t="s">
        <v>66</v>
      </c>
      <c r="L234" t="s">
        <v>66</v>
      </c>
      <c r="M234">
        <v>412128</v>
      </c>
      <c r="N234">
        <v>19497260</v>
      </c>
      <c r="O234" t="s">
        <v>66</v>
      </c>
      <c r="P234">
        <v>22307</v>
      </c>
      <c r="Q234">
        <v>53264</v>
      </c>
      <c r="R234" t="s">
        <v>66</v>
      </c>
      <c r="S234">
        <v>2477</v>
      </c>
      <c r="T234">
        <v>124193</v>
      </c>
      <c r="U234">
        <v>10022</v>
      </c>
      <c r="V234" t="s">
        <v>66</v>
      </c>
      <c r="W234" t="s">
        <v>66</v>
      </c>
      <c r="X234">
        <v>386460</v>
      </c>
      <c r="Y234">
        <v>17827073</v>
      </c>
      <c r="Z234" t="s">
        <v>66</v>
      </c>
      <c r="AA234" t="s">
        <v>66</v>
      </c>
      <c r="AB234" t="s">
        <v>66</v>
      </c>
      <c r="AC234">
        <v>4487</v>
      </c>
      <c r="AD234">
        <v>-483</v>
      </c>
      <c r="AE234">
        <v>9409</v>
      </c>
      <c r="AF234">
        <v>786</v>
      </c>
      <c r="AG234" t="s">
        <v>66</v>
      </c>
      <c r="AH234" t="s">
        <v>66</v>
      </c>
      <c r="AI234">
        <v>25668</v>
      </c>
      <c r="AJ234">
        <v>1670187</v>
      </c>
    </row>
    <row r="235" spans="1:36">
      <c r="A235" t="s">
        <v>525</v>
      </c>
      <c r="B235">
        <v>2022</v>
      </c>
      <c r="C235" s="49" t="str">
        <f t="shared" si="30"/>
        <v>Unternehmen als Bauherren von Wohngebäuden2022</v>
      </c>
      <c r="D235">
        <v>25453</v>
      </c>
      <c r="E235" t="s">
        <v>66</v>
      </c>
      <c r="F235" t="s">
        <v>66</v>
      </c>
      <c r="G235" t="s">
        <v>66</v>
      </c>
      <c r="H235">
        <v>2056</v>
      </c>
      <c r="I235">
        <v>131411</v>
      </c>
      <c r="J235">
        <v>10513</v>
      </c>
      <c r="K235" t="s">
        <v>66</v>
      </c>
      <c r="L235" t="s">
        <v>66</v>
      </c>
      <c r="M235">
        <v>397566</v>
      </c>
      <c r="N235">
        <v>20017248</v>
      </c>
      <c r="O235" t="s">
        <v>66</v>
      </c>
      <c r="P235">
        <v>20938</v>
      </c>
      <c r="Q235">
        <v>52293</v>
      </c>
      <c r="R235" t="s">
        <v>66</v>
      </c>
      <c r="S235">
        <v>2473</v>
      </c>
      <c r="T235">
        <v>122009</v>
      </c>
      <c r="U235">
        <v>9779</v>
      </c>
      <c r="V235" t="s">
        <v>66</v>
      </c>
      <c r="W235" t="s">
        <v>66</v>
      </c>
      <c r="X235">
        <v>373304</v>
      </c>
      <c r="Y235">
        <v>18297069</v>
      </c>
      <c r="Z235" t="s">
        <v>66</v>
      </c>
      <c r="AA235" t="s">
        <v>66</v>
      </c>
      <c r="AB235" t="s">
        <v>66</v>
      </c>
      <c r="AC235">
        <v>4515</v>
      </c>
      <c r="AD235">
        <v>-418</v>
      </c>
      <c r="AE235">
        <v>9402</v>
      </c>
      <c r="AF235">
        <v>735</v>
      </c>
      <c r="AG235" t="s">
        <v>66</v>
      </c>
      <c r="AH235" t="s">
        <v>66</v>
      </c>
      <c r="AI235">
        <v>24262</v>
      </c>
      <c r="AJ235">
        <v>1720179</v>
      </c>
    </row>
    <row r="236" spans="1:36">
      <c r="A236" t="s">
        <v>541</v>
      </c>
      <c r="B236">
        <v>2001</v>
      </c>
      <c r="C236" s="49" t="str">
        <f t="shared" si="30"/>
        <v>Unternehmen als Bauherren von Nichtwohngebäuden2001</v>
      </c>
      <c r="D236">
        <v>38667</v>
      </c>
      <c r="E236" t="s">
        <v>66</v>
      </c>
      <c r="F236" t="s">
        <v>66</v>
      </c>
      <c r="G236" t="s">
        <v>66</v>
      </c>
      <c r="H236">
        <v>31860</v>
      </c>
      <c r="I236">
        <v>4393</v>
      </c>
      <c r="J236">
        <v>422</v>
      </c>
      <c r="K236">
        <v>37</v>
      </c>
      <c r="L236">
        <v>3</v>
      </c>
      <c r="M236">
        <v>17020</v>
      </c>
      <c r="N236">
        <v>21914614</v>
      </c>
      <c r="O236" t="s">
        <v>66</v>
      </c>
      <c r="P236">
        <v>26114</v>
      </c>
      <c r="Q236">
        <v>177835</v>
      </c>
      <c r="R236" t="s">
        <v>66</v>
      </c>
      <c r="S236">
        <v>28069</v>
      </c>
      <c r="T236">
        <v>4177</v>
      </c>
      <c r="U236">
        <v>378</v>
      </c>
      <c r="V236">
        <v>97</v>
      </c>
      <c r="W236">
        <v>4</v>
      </c>
      <c r="X236">
        <v>16226</v>
      </c>
      <c r="Y236">
        <v>18338486</v>
      </c>
      <c r="Z236" t="s">
        <v>66</v>
      </c>
      <c r="AA236" t="s">
        <v>66</v>
      </c>
      <c r="AB236" t="s">
        <v>66</v>
      </c>
      <c r="AC236">
        <v>12553</v>
      </c>
      <c r="AD236">
        <v>3791</v>
      </c>
      <c r="AE236">
        <v>216</v>
      </c>
      <c r="AF236">
        <v>44</v>
      </c>
      <c r="AG236">
        <v>-60</v>
      </c>
      <c r="AH236">
        <v>-1</v>
      </c>
      <c r="AI236">
        <v>794</v>
      </c>
      <c r="AJ236">
        <v>3576127</v>
      </c>
    </row>
    <row r="237" spans="1:36">
      <c r="A237" t="s">
        <v>541</v>
      </c>
      <c r="B237">
        <v>2002</v>
      </c>
      <c r="C237" s="49" t="str">
        <f t="shared" si="30"/>
        <v>Unternehmen als Bauherren von Nichtwohngebäuden2002</v>
      </c>
      <c r="D237">
        <v>35099</v>
      </c>
      <c r="E237" t="s">
        <v>66</v>
      </c>
      <c r="F237" t="s">
        <v>66</v>
      </c>
      <c r="G237" t="s">
        <v>66</v>
      </c>
      <c r="H237">
        <v>29811</v>
      </c>
      <c r="I237">
        <v>5143</v>
      </c>
      <c r="J237">
        <v>436</v>
      </c>
      <c r="K237">
        <v>406</v>
      </c>
      <c r="L237">
        <v>12</v>
      </c>
      <c r="M237">
        <v>18716</v>
      </c>
      <c r="N237">
        <v>21045750</v>
      </c>
      <c r="O237" t="s">
        <v>66</v>
      </c>
      <c r="P237">
        <v>23975</v>
      </c>
      <c r="Q237">
        <v>178092</v>
      </c>
      <c r="R237" t="s">
        <v>66</v>
      </c>
      <c r="S237">
        <v>26620</v>
      </c>
      <c r="T237">
        <v>4779</v>
      </c>
      <c r="U237">
        <v>396</v>
      </c>
      <c r="V237">
        <v>388</v>
      </c>
      <c r="W237">
        <v>10</v>
      </c>
      <c r="X237">
        <v>17801</v>
      </c>
      <c r="Y237">
        <v>17621710</v>
      </c>
      <c r="Z237" t="s">
        <v>66</v>
      </c>
      <c r="AA237" t="s">
        <v>66</v>
      </c>
      <c r="AB237" t="s">
        <v>66</v>
      </c>
      <c r="AC237">
        <v>11124</v>
      </c>
      <c r="AD237">
        <v>3191</v>
      </c>
      <c r="AE237">
        <v>364</v>
      </c>
      <c r="AF237">
        <v>40</v>
      </c>
      <c r="AG237">
        <v>18</v>
      </c>
      <c r="AH237">
        <v>2</v>
      </c>
      <c r="AI237">
        <v>915</v>
      </c>
      <c r="AJ237">
        <v>3424040</v>
      </c>
    </row>
    <row r="238" spans="1:36">
      <c r="A238" t="s">
        <v>541</v>
      </c>
      <c r="B238">
        <v>2003</v>
      </c>
      <c r="C238" s="49" t="str">
        <f t="shared" si="30"/>
        <v>Unternehmen als Bauherren von Nichtwohngebäuden2003</v>
      </c>
      <c r="D238">
        <v>30990</v>
      </c>
      <c r="E238" t="s">
        <v>66</v>
      </c>
      <c r="F238" t="s">
        <v>66</v>
      </c>
      <c r="G238" t="s">
        <v>66</v>
      </c>
      <c r="H238">
        <v>25928</v>
      </c>
      <c r="I238">
        <v>3704</v>
      </c>
      <c r="J238">
        <v>339</v>
      </c>
      <c r="K238">
        <v>147</v>
      </c>
      <c r="L238">
        <v>3</v>
      </c>
      <c r="M238">
        <v>13968</v>
      </c>
      <c r="N238">
        <v>18443960</v>
      </c>
      <c r="O238" t="s">
        <v>66</v>
      </c>
      <c r="P238">
        <v>21173</v>
      </c>
      <c r="Q238">
        <v>152176</v>
      </c>
      <c r="R238" t="s">
        <v>66</v>
      </c>
      <c r="S238">
        <v>23024</v>
      </c>
      <c r="T238">
        <v>3367</v>
      </c>
      <c r="U238">
        <v>302</v>
      </c>
      <c r="V238">
        <v>202</v>
      </c>
      <c r="W238">
        <v>4</v>
      </c>
      <c r="X238">
        <v>12990</v>
      </c>
      <c r="Y238">
        <v>15379729</v>
      </c>
      <c r="Z238" t="s">
        <v>66</v>
      </c>
      <c r="AA238" t="s">
        <v>66</v>
      </c>
      <c r="AB238" t="s">
        <v>66</v>
      </c>
      <c r="AC238">
        <v>9817</v>
      </c>
      <c r="AD238">
        <v>2905</v>
      </c>
      <c r="AE238">
        <v>337</v>
      </c>
      <c r="AF238">
        <v>37</v>
      </c>
      <c r="AG238">
        <v>-55</v>
      </c>
      <c r="AH238">
        <v>-1</v>
      </c>
      <c r="AI238">
        <v>978</v>
      </c>
      <c r="AJ238">
        <v>3064231</v>
      </c>
    </row>
    <row r="239" spans="1:36">
      <c r="A239" t="s">
        <v>541</v>
      </c>
      <c r="B239">
        <v>2004</v>
      </c>
      <c r="C239" s="49" t="str">
        <f t="shared" si="30"/>
        <v>Unternehmen als Bauherren von Nichtwohngebäuden2004</v>
      </c>
      <c r="D239">
        <v>29609</v>
      </c>
      <c r="E239" t="s">
        <v>66</v>
      </c>
      <c r="F239" t="s">
        <v>66</v>
      </c>
      <c r="G239" t="s">
        <v>66</v>
      </c>
      <c r="H239">
        <v>25030</v>
      </c>
      <c r="I239">
        <v>3301</v>
      </c>
      <c r="J239">
        <v>317</v>
      </c>
      <c r="K239">
        <v>44</v>
      </c>
      <c r="L239">
        <v>2</v>
      </c>
      <c r="M239">
        <v>12315</v>
      </c>
      <c r="N239">
        <v>17337206</v>
      </c>
      <c r="O239" t="s">
        <v>66</v>
      </c>
      <c r="P239">
        <v>20390</v>
      </c>
      <c r="Q239">
        <v>148644</v>
      </c>
      <c r="R239" t="s">
        <v>66</v>
      </c>
      <c r="S239">
        <v>22191</v>
      </c>
      <c r="T239">
        <v>3134</v>
      </c>
      <c r="U239">
        <v>281</v>
      </c>
      <c r="V239">
        <v>234</v>
      </c>
      <c r="W239">
        <v>6</v>
      </c>
      <c r="X239">
        <v>11513</v>
      </c>
      <c r="Y239">
        <v>14434967</v>
      </c>
      <c r="Z239" t="s">
        <v>66</v>
      </c>
      <c r="AA239" t="s">
        <v>66</v>
      </c>
      <c r="AB239" t="s">
        <v>66</v>
      </c>
      <c r="AC239">
        <v>9219</v>
      </c>
      <c r="AD239">
        <v>2840</v>
      </c>
      <c r="AE239">
        <v>167</v>
      </c>
      <c r="AF239">
        <v>36</v>
      </c>
      <c r="AG239">
        <v>-190</v>
      </c>
      <c r="AH239">
        <v>-3</v>
      </c>
      <c r="AI239">
        <v>802</v>
      </c>
      <c r="AJ239">
        <v>2902239</v>
      </c>
    </row>
    <row r="240" spans="1:36">
      <c r="A240" t="s">
        <v>541</v>
      </c>
      <c r="B240">
        <v>2005</v>
      </c>
      <c r="C240" s="49" t="str">
        <f t="shared" si="30"/>
        <v>Unternehmen als Bauherren von Nichtwohngebäuden2005</v>
      </c>
      <c r="D240">
        <v>27679</v>
      </c>
      <c r="E240" t="s">
        <v>66</v>
      </c>
      <c r="F240" t="s">
        <v>66</v>
      </c>
      <c r="G240" t="s">
        <v>66</v>
      </c>
      <c r="H240">
        <v>22115</v>
      </c>
      <c r="I240">
        <v>2364</v>
      </c>
      <c r="J240">
        <v>243</v>
      </c>
      <c r="K240">
        <v>173</v>
      </c>
      <c r="L240">
        <v>5</v>
      </c>
      <c r="M240">
        <v>9795</v>
      </c>
      <c r="N240">
        <v>15170861</v>
      </c>
      <c r="O240" t="s">
        <v>66</v>
      </c>
      <c r="P240">
        <v>18516</v>
      </c>
      <c r="Q240">
        <v>132603</v>
      </c>
      <c r="R240" t="s">
        <v>66</v>
      </c>
      <c r="S240">
        <v>19600</v>
      </c>
      <c r="T240">
        <v>2410</v>
      </c>
      <c r="U240">
        <v>228</v>
      </c>
      <c r="V240">
        <v>259</v>
      </c>
      <c r="W240">
        <v>6</v>
      </c>
      <c r="X240">
        <v>9802</v>
      </c>
      <c r="Y240">
        <v>12574296</v>
      </c>
      <c r="Z240" t="s">
        <v>66</v>
      </c>
      <c r="AA240" t="s">
        <v>66</v>
      </c>
      <c r="AB240" t="s">
        <v>66</v>
      </c>
      <c r="AC240">
        <v>9163</v>
      </c>
      <c r="AD240">
        <v>2515</v>
      </c>
      <c r="AE240">
        <v>-46</v>
      </c>
      <c r="AF240">
        <v>15</v>
      </c>
      <c r="AG240">
        <v>-86</v>
      </c>
      <c r="AH240">
        <v>-2</v>
      </c>
      <c r="AI240">
        <v>-7</v>
      </c>
      <c r="AJ240">
        <v>2596565</v>
      </c>
    </row>
    <row r="241" spans="1:36">
      <c r="A241" t="s">
        <v>541</v>
      </c>
      <c r="B241">
        <v>2006</v>
      </c>
      <c r="C241" s="49" t="str">
        <f t="shared" si="30"/>
        <v>Unternehmen als Bauherren von Nichtwohngebäuden2006</v>
      </c>
      <c r="D241">
        <v>28954</v>
      </c>
      <c r="E241" t="s">
        <v>66</v>
      </c>
      <c r="F241" t="s">
        <v>66</v>
      </c>
      <c r="G241" t="s">
        <v>66</v>
      </c>
      <c r="H241">
        <v>24978</v>
      </c>
      <c r="I241">
        <v>2814</v>
      </c>
      <c r="J241">
        <v>266</v>
      </c>
      <c r="K241">
        <v>699</v>
      </c>
      <c r="L241">
        <v>15</v>
      </c>
      <c r="M241">
        <v>11283</v>
      </c>
      <c r="N241">
        <v>17118222</v>
      </c>
      <c r="O241" t="s">
        <v>66</v>
      </c>
      <c r="P241">
        <v>19156</v>
      </c>
      <c r="Q241">
        <v>142678</v>
      </c>
      <c r="R241" t="s">
        <v>66</v>
      </c>
      <c r="S241">
        <v>21741</v>
      </c>
      <c r="T241">
        <v>2557</v>
      </c>
      <c r="U241">
        <v>236</v>
      </c>
      <c r="V241">
        <v>682</v>
      </c>
      <c r="W241">
        <v>14</v>
      </c>
      <c r="X241">
        <v>10469</v>
      </c>
      <c r="Y241">
        <v>14255871</v>
      </c>
      <c r="Z241" t="s">
        <v>66</v>
      </c>
      <c r="AA241" t="s">
        <v>66</v>
      </c>
      <c r="AB241" t="s">
        <v>66</v>
      </c>
      <c r="AC241">
        <v>9798</v>
      </c>
      <c r="AD241">
        <v>3237</v>
      </c>
      <c r="AE241">
        <v>257</v>
      </c>
      <c r="AF241">
        <v>30</v>
      </c>
      <c r="AG241">
        <v>17</v>
      </c>
      <c r="AH241">
        <v>1</v>
      </c>
      <c r="AI241">
        <v>814</v>
      </c>
      <c r="AJ241">
        <v>2862351</v>
      </c>
    </row>
    <row r="242" spans="1:36">
      <c r="A242" t="s">
        <v>541</v>
      </c>
      <c r="B242">
        <v>2007</v>
      </c>
      <c r="C242" s="49" t="str">
        <f t="shared" si="30"/>
        <v>Unternehmen als Bauherren von Nichtwohngebäuden2007</v>
      </c>
      <c r="D242">
        <v>29646</v>
      </c>
      <c r="E242" t="s">
        <v>66</v>
      </c>
      <c r="F242" t="s">
        <v>66</v>
      </c>
      <c r="G242" t="s">
        <v>66</v>
      </c>
      <c r="H242">
        <v>25040</v>
      </c>
      <c r="I242">
        <v>2815</v>
      </c>
      <c r="J242">
        <v>267</v>
      </c>
      <c r="K242">
        <v>479</v>
      </c>
      <c r="L242">
        <v>10</v>
      </c>
      <c r="M242">
        <v>11065</v>
      </c>
      <c r="N242">
        <v>16206886</v>
      </c>
      <c r="O242" t="s">
        <v>66</v>
      </c>
      <c r="P242">
        <v>19818</v>
      </c>
      <c r="Q242">
        <v>155416</v>
      </c>
      <c r="R242" t="s">
        <v>66</v>
      </c>
      <c r="S242">
        <v>22120</v>
      </c>
      <c r="T242">
        <v>2616</v>
      </c>
      <c r="U242">
        <v>236</v>
      </c>
      <c r="V242">
        <v>339</v>
      </c>
      <c r="W242">
        <v>7</v>
      </c>
      <c r="X242">
        <v>10080</v>
      </c>
      <c r="Y242">
        <v>13238947</v>
      </c>
      <c r="Z242" t="s">
        <v>66</v>
      </c>
      <c r="AA242" t="s">
        <v>66</v>
      </c>
      <c r="AB242" t="s">
        <v>66</v>
      </c>
      <c r="AC242">
        <v>9828</v>
      </c>
      <c r="AD242">
        <v>2920</v>
      </c>
      <c r="AE242">
        <v>199</v>
      </c>
      <c r="AF242">
        <v>31</v>
      </c>
      <c r="AG242">
        <v>140</v>
      </c>
      <c r="AH242">
        <v>3</v>
      </c>
      <c r="AI242">
        <v>985</v>
      </c>
      <c r="AJ242">
        <v>2967939</v>
      </c>
    </row>
    <row r="243" spans="1:36">
      <c r="A243" t="s">
        <v>541</v>
      </c>
      <c r="B243">
        <v>2008</v>
      </c>
      <c r="C243" s="49" t="str">
        <f t="shared" si="30"/>
        <v>Unternehmen als Bauherren von Nichtwohngebäuden2008</v>
      </c>
      <c r="D243">
        <v>31920</v>
      </c>
      <c r="E243" t="s">
        <v>66</v>
      </c>
      <c r="F243" t="s">
        <v>66</v>
      </c>
      <c r="G243" t="s">
        <v>66</v>
      </c>
      <c r="H243">
        <v>28606</v>
      </c>
      <c r="I243">
        <v>2508</v>
      </c>
      <c r="J243">
        <v>233</v>
      </c>
      <c r="K243">
        <v>75</v>
      </c>
      <c r="L243">
        <v>3</v>
      </c>
      <c r="M243">
        <v>8789</v>
      </c>
      <c r="N243">
        <v>18805198</v>
      </c>
      <c r="O243" t="s">
        <v>66</v>
      </c>
      <c r="P243">
        <v>21273</v>
      </c>
      <c r="Q243">
        <v>184872</v>
      </c>
      <c r="R243" t="s">
        <v>66</v>
      </c>
      <c r="S243">
        <v>25283</v>
      </c>
      <c r="T243">
        <v>2469</v>
      </c>
      <c r="U243">
        <v>218</v>
      </c>
      <c r="V243">
        <v>128</v>
      </c>
      <c r="W243">
        <v>4</v>
      </c>
      <c r="X243">
        <v>8850</v>
      </c>
      <c r="Y243">
        <v>15491231</v>
      </c>
      <c r="Z243" t="s">
        <v>66</v>
      </c>
      <c r="AA243" t="s">
        <v>66</v>
      </c>
      <c r="AB243" t="s">
        <v>66</v>
      </c>
      <c r="AC243">
        <v>10647</v>
      </c>
      <c r="AD243">
        <v>3323</v>
      </c>
      <c r="AE243">
        <v>39</v>
      </c>
      <c r="AF243">
        <v>15</v>
      </c>
      <c r="AG243">
        <v>-53</v>
      </c>
      <c r="AH243">
        <v>0</v>
      </c>
      <c r="AI243">
        <v>-61</v>
      </c>
      <c r="AJ243">
        <v>3313967</v>
      </c>
    </row>
    <row r="244" spans="1:36">
      <c r="A244" t="s">
        <v>541</v>
      </c>
      <c r="B244">
        <v>2009</v>
      </c>
      <c r="C244" s="49" t="str">
        <f t="shared" si="30"/>
        <v>Unternehmen als Bauherren von Nichtwohngebäuden2009</v>
      </c>
      <c r="D244">
        <v>29222</v>
      </c>
      <c r="E244" t="s">
        <v>66</v>
      </c>
      <c r="F244" t="s">
        <v>66</v>
      </c>
      <c r="G244" t="s">
        <v>66</v>
      </c>
      <c r="H244">
        <v>26827</v>
      </c>
      <c r="I244">
        <v>3044</v>
      </c>
      <c r="J244">
        <v>243</v>
      </c>
      <c r="K244">
        <v>350</v>
      </c>
      <c r="L244">
        <v>9</v>
      </c>
      <c r="M244">
        <v>9949</v>
      </c>
      <c r="N244">
        <v>18838890</v>
      </c>
      <c r="O244" t="s">
        <v>66</v>
      </c>
      <c r="P244">
        <v>19349</v>
      </c>
      <c r="Q244">
        <v>172497</v>
      </c>
      <c r="R244" t="s">
        <v>66</v>
      </c>
      <c r="S244">
        <v>23913</v>
      </c>
      <c r="T244">
        <v>2790</v>
      </c>
      <c r="U244">
        <v>228</v>
      </c>
      <c r="V244">
        <v>320</v>
      </c>
      <c r="W244">
        <v>7</v>
      </c>
      <c r="X244">
        <v>9694</v>
      </c>
      <c r="Y244">
        <v>15570835</v>
      </c>
      <c r="Z244" t="s">
        <v>66</v>
      </c>
      <c r="AA244" t="s">
        <v>66</v>
      </c>
      <c r="AB244" t="s">
        <v>66</v>
      </c>
      <c r="AC244">
        <v>9873</v>
      </c>
      <c r="AD244">
        <v>2915</v>
      </c>
      <c r="AE244">
        <v>254</v>
      </c>
      <c r="AF244">
        <v>14</v>
      </c>
      <c r="AG244">
        <v>30</v>
      </c>
      <c r="AH244">
        <v>1</v>
      </c>
      <c r="AI244">
        <v>255</v>
      </c>
      <c r="AJ244">
        <v>3268055</v>
      </c>
    </row>
    <row r="245" spans="1:36">
      <c r="A245" t="s">
        <v>541</v>
      </c>
      <c r="B245">
        <v>2010</v>
      </c>
      <c r="C245" s="49" t="str">
        <f t="shared" si="30"/>
        <v>Unternehmen als Bauherren von Nichtwohngebäuden2010</v>
      </c>
      <c r="D245">
        <v>28651</v>
      </c>
      <c r="E245" t="s">
        <v>66</v>
      </c>
      <c r="F245" t="s">
        <v>66</v>
      </c>
      <c r="G245" t="s">
        <v>66</v>
      </c>
      <c r="H245">
        <v>23913</v>
      </c>
      <c r="I245">
        <v>1818</v>
      </c>
      <c r="J245">
        <v>183</v>
      </c>
      <c r="K245">
        <v>-90</v>
      </c>
      <c r="L245">
        <v>-1</v>
      </c>
      <c r="M245">
        <v>6449</v>
      </c>
      <c r="N245">
        <v>16104331</v>
      </c>
      <c r="O245" t="s">
        <v>66</v>
      </c>
      <c r="P245">
        <v>19233</v>
      </c>
      <c r="Q245">
        <v>145955</v>
      </c>
      <c r="R245" t="s">
        <v>66</v>
      </c>
      <c r="S245">
        <v>20988</v>
      </c>
      <c r="T245">
        <v>1925</v>
      </c>
      <c r="U245">
        <v>180</v>
      </c>
      <c r="V245">
        <v>93</v>
      </c>
      <c r="W245">
        <v>3</v>
      </c>
      <c r="X245">
        <v>7052</v>
      </c>
      <c r="Y245">
        <v>13213719</v>
      </c>
      <c r="Z245" t="s">
        <v>66</v>
      </c>
      <c r="AA245" t="s">
        <v>66</v>
      </c>
      <c r="AB245" t="s">
        <v>66</v>
      </c>
      <c r="AC245">
        <v>9418</v>
      </c>
      <c r="AD245">
        <v>2925</v>
      </c>
      <c r="AE245">
        <v>-107</v>
      </c>
      <c r="AF245">
        <v>3</v>
      </c>
      <c r="AG245">
        <v>-183</v>
      </c>
      <c r="AH245">
        <v>-5</v>
      </c>
      <c r="AI245">
        <v>-603</v>
      </c>
      <c r="AJ245">
        <v>2890612</v>
      </c>
    </row>
    <row r="246" spans="1:36">
      <c r="A246" t="s">
        <v>541</v>
      </c>
      <c r="B246">
        <v>2011</v>
      </c>
      <c r="C246" s="49" t="str">
        <f t="shared" si="30"/>
        <v>Unternehmen als Bauherren von Nichtwohngebäuden2011</v>
      </c>
      <c r="D246">
        <v>29979</v>
      </c>
      <c r="E246" t="s">
        <v>66</v>
      </c>
      <c r="F246" t="s">
        <v>66</v>
      </c>
      <c r="G246" t="s">
        <v>66</v>
      </c>
      <c r="H246">
        <v>23924</v>
      </c>
      <c r="I246">
        <v>2172</v>
      </c>
      <c r="J246">
        <v>175</v>
      </c>
      <c r="K246">
        <v>51</v>
      </c>
      <c r="L246">
        <v>1</v>
      </c>
      <c r="M246">
        <v>6539</v>
      </c>
      <c r="N246">
        <v>17065057</v>
      </c>
      <c r="O246" t="s">
        <v>66</v>
      </c>
      <c r="P246">
        <v>20111</v>
      </c>
      <c r="Q246">
        <v>147516</v>
      </c>
      <c r="R246" t="s">
        <v>66</v>
      </c>
      <c r="S246">
        <v>21276</v>
      </c>
      <c r="T246">
        <v>2090</v>
      </c>
      <c r="U246">
        <v>180</v>
      </c>
      <c r="V246">
        <v>230</v>
      </c>
      <c r="W246">
        <v>5</v>
      </c>
      <c r="X246">
        <v>7234</v>
      </c>
      <c r="Y246">
        <v>13851860</v>
      </c>
      <c r="Z246" t="s">
        <v>66</v>
      </c>
      <c r="AA246" t="s">
        <v>66</v>
      </c>
      <c r="AB246" t="s">
        <v>66</v>
      </c>
      <c r="AC246">
        <v>9868</v>
      </c>
      <c r="AD246">
        <v>2648</v>
      </c>
      <c r="AE246">
        <v>82</v>
      </c>
      <c r="AF246">
        <v>-4</v>
      </c>
      <c r="AG246">
        <v>-179</v>
      </c>
      <c r="AH246">
        <v>-5</v>
      </c>
      <c r="AI246">
        <v>-695</v>
      </c>
      <c r="AJ246">
        <v>3213197</v>
      </c>
    </row>
    <row r="247" spans="1:36">
      <c r="A247" t="s">
        <v>541</v>
      </c>
      <c r="B247">
        <v>2012</v>
      </c>
      <c r="C247" s="49" t="str">
        <f t="shared" si="30"/>
        <v>Unternehmen als Bauherren von Nichtwohngebäuden2012</v>
      </c>
      <c r="D247">
        <v>29700</v>
      </c>
      <c r="E247" t="s">
        <v>66</v>
      </c>
      <c r="F247" t="s">
        <v>66</v>
      </c>
      <c r="G247" t="s">
        <v>66</v>
      </c>
      <c r="H247">
        <v>25221</v>
      </c>
      <c r="I247">
        <v>2540</v>
      </c>
      <c r="J247">
        <v>199</v>
      </c>
      <c r="K247" t="s">
        <v>66</v>
      </c>
      <c r="L247" t="s">
        <v>66</v>
      </c>
      <c r="M247">
        <v>6686</v>
      </c>
      <c r="N247">
        <v>17917833</v>
      </c>
      <c r="O247" t="s">
        <v>66</v>
      </c>
      <c r="P247">
        <v>19719</v>
      </c>
      <c r="Q247">
        <v>162601</v>
      </c>
      <c r="R247" t="s">
        <v>66</v>
      </c>
      <c r="S247">
        <v>22351</v>
      </c>
      <c r="T247">
        <v>2600</v>
      </c>
      <c r="U247">
        <v>194</v>
      </c>
      <c r="V247" t="s">
        <v>66</v>
      </c>
      <c r="W247" t="s">
        <v>66</v>
      </c>
      <c r="X247">
        <v>7480</v>
      </c>
      <c r="Y247">
        <v>14423513</v>
      </c>
      <c r="Z247" t="s">
        <v>66</v>
      </c>
      <c r="AA247" t="s">
        <v>66</v>
      </c>
      <c r="AB247" t="s">
        <v>66</v>
      </c>
      <c r="AC247">
        <v>9981</v>
      </c>
      <c r="AD247">
        <v>2871</v>
      </c>
      <c r="AE247">
        <v>-60</v>
      </c>
      <c r="AF247">
        <v>4</v>
      </c>
      <c r="AG247" t="s">
        <v>66</v>
      </c>
      <c r="AH247" t="s">
        <v>66</v>
      </c>
      <c r="AI247">
        <v>-794</v>
      </c>
      <c r="AJ247">
        <v>3494320</v>
      </c>
    </row>
    <row r="248" spans="1:36">
      <c r="A248" t="s">
        <v>541</v>
      </c>
      <c r="B248">
        <v>2013</v>
      </c>
      <c r="C248" s="49" t="str">
        <f t="shared" si="30"/>
        <v>Unternehmen als Bauherren von Nichtwohngebäuden2013</v>
      </c>
      <c r="D248">
        <v>29381</v>
      </c>
      <c r="E248" t="s">
        <v>66</v>
      </c>
      <c r="F248" t="s">
        <v>66</v>
      </c>
      <c r="G248" t="s">
        <v>66</v>
      </c>
      <c r="H248">
        <v>25492</v>
      </c>
      <c r="I248">
        <v>2988</v>
      </c>
      <c r="J248">
        <v>224</v>
      </c>
      <c r="K248" t="s">
        <v>66</v>
      </c>
      <c r="L248" t="s">
        <v>66</v>
      </c>
      <c r="M248">
        <v>8224</v>
      </c>
      <c r="N248">
        <v>19455519</v>
      </c>
      <c r="O248" t="s">
        <v>66</v>
      </c>
      <c r="P248">
        <v>19216</v>
      </c>
      <c r="Q248">
        <v>162848</v>
      </c>
      <c r="R248" t="s">
        <v>66</v>
      </c>
      <c r="S248">
        <v>22682</v>
      </c>
      <c r="T248">
        <v>2715</v>
      </c>
      <c r="U248">
        <v>201</v>
      </c>
      <c r="V248" t="s">
        <v>66</v>
      </c>
      <c r="W248" t="s">
        <v>66</v>
      </c>
      <c r="X248">
        <v>7806</v>
      </c>
      <c r="Y248">
        <v>15895968</v>
      </c>
      <c r="Z248" t="s">
        <v>66</v>
      </c>
      <c r="AA248" t="s">
        <v>66</v>
      </c>
      <c r="AB248" t="s">
        <v>66</v>
      </c>
      <c r="AC248">
        <v>10165</v>
      </c>
      <c r="AD248">
        <v>2811</v>
      </c>
      <c r="AE248">
        <v>273</v>
      </c>
      <c r="AF248">
        <v>24</v>
      </c>
      <c r="AG248" t="s">
        <v>66</v>
      </c>
      <c r="AH248" t="s">
        <v>66</v>
      </c>
      <c r="AI248">
        <v>418</v>
      </c>
      <c r="AJ248">
        <v>3559551</v>
      </c>
    </row>
    <row r="249" spans="1:36">
      <c r="A249" t="s">
        <v>541</v>
      </c>
      <c r="B249">
        <v>2014</v>
      </c>
      <c r="C249" s="49" t="str">
        <f t="shared" si="30"/>
        <v>Unternehmen als Bauherren von Nichtwohngebäuden2014</v>
      </c>
      <c r="D249">
        <v>28863</v>
      </c>
      <c r="E249" t="s">
        <v>66</v>
      </c>
      <c r="F249" t="s">
        <v>66</v>
      </c>
      <c r="G249" t="s">
        <v>66</v>
      </c>
      <c r="H249">
        <v>24772</v>
      </c>
      <c r="I249">
        <v>3266</v>
      </c>
      <c r="J249">
        <v>259</v>
      </c>
      <c r="K249" t="s">
        <v>66</v>
      </c>
      <c r="L249" t="s">
        <v>66</v>
      </c>
      <c r="M249">
        <v>8806</v>
      </c>
      <c r="N249">
        <v>19022623</v>
      </c>
      <c r="O249" t="s">
        <v>66</v>
      </c>
      <c r="P249">
        <v>18641</v>
      </c>
      <c r="Q249">
        <v>157930</v>
      </c>
      <c r="R249" t="s">
        <v>66</v>
      </c>
      <c r="S249">
        <v>21809</v>
      </c>
      <c r="T249">
        <v>2989</v>
      </c>
      <c r="U249">
        <v>233</v>
      </c>
      <c r="V249" t="s">
        <v>66</v>
      </c>
      <c r="W249" t="s">
        <v>66</v>
      </c>
      <c r="X249">
        <v>8574</v>
      </c>
      <c r="Y249">
        <v>15281021</v>
      </c>
      <c r="Z249" t="s">
        <v>66</v>
      </c>
      <c r="AA249" t="s">
        <v>66</v>
      </c>
      <c r="AB249" t="s">
        <v>66</v>
      </c>
      <c r="AC249">
        <v>10222</v>
      </c>
      <c r="AD249">
        <v>2963</v>
      </c>
      <c r="AE249">
        <v>277</v>
      </c>
      <c r="AF249">
        <v>26</v>
      </c>
      <c r="AG249" t="s">
        <v>66</v>
      </c>
      <c r="AH249" t="s">
        <v>66</v>
      </c>
      <c r="AI249">
        <v>232</v>
      </c>
      <c r="AJ249">
        <v>3741602</v>
      </c>
    </row>
    <row r="250" spans="1:36">
      <c r="A250" t="s">
        <v>541</v>
      </c>
      <c r="B250">
        <v>2015</v>
      </c>
      <c r="C250" s="49" t="str">
        <f t="shared" si="30"/>
        <v>Unternehmen als Bauherren von Nichtwohngebäuden2015</v>
      </c>
      <c r="D250">
        <v>27264</v>
      </c>
      <c r="E250" t="s">
        <v>66</v>
      </c>
      <c r="F250" t="s">
        <v>66</v>
      </c>
      <c r="G250" t="s">
        <v>66</v>
      </c>
      <c r="H250">
        <v>23602</v>
      </c>
      <c r="I250">
        <v>2634</v>
      </c>
      <c r="J250">
        <v>218</v>
      </c>
      <c r="K250" t="s">
        <v>66</v>
      </c>
      <c r="L250" t="s">
        <v>66</v>
      </c>
      <c r="M250">
        <v>8059</v>
      </c>
      <c r="N250">
        <v>19629564</v>
      </c>
      <c r="O250" t="s">
        <v>66</v>
      </c>
      <c r="P250">
        <v>17295</v>
      </c>
      <c r="Q250">
        <v>154238</v>
      </c>
      <c r="R250" t="s">
        <v>66</v>
      </c>
      <c r="S250">
        <v>20923</v>
      </c>
      <c r="T250">
        <v>1856</v>
      </c>
      <c r="U250">
        <v>172</v>
      </c>
      <c r="V250" t="s">
        <v>66</v>
      </c>
      <c r="W250" t="s">
        <v>66</v>
      </c>
      <c r="X250">
        <v>6458</v>
      </c>
      <c r="Y250">
        <v>15917460</v>
      </c>
      <c r="Z250" t="s">
        <v>66</v>
      </c>
      <c r="AA250" t="s">
        <v>66</v>
      </c>
      <c r="AB250" t="s">
        <v>66</v>
      </c>
      <c r="AC250">
        <v>9969</v>
      </c>
      <c r="AD250">
        <v>2679</v>
      </c>
      <c r="AE250">
        <v>778</v>
      </c>
      <c r="AF250">
        <v>47</v>
      </c>
      <c r="AG250" t="s">
        <v>66</v>
      </c>
      <c r="AH250" t="s">
        <v>66</v>
      </c>
      <c r="AI250">
        <v>1601</v>
      </c>
      <c r="AJ250">
        <v>3712104</v>
      </c>
    </row>
    <row r="251" spans="1:36">
      <c r="A251" t="s">
        <v>541</v>
      </c>
      <c r="B251">
        <v>2016</v>
      </c>
      <c r="C251" s="49" t="str">
        <f t="shared" si="30"/>
        <v>Unternehmen als Bauherren von Nichtwohngebäuden2016</v>
      </c>
      <c r="D251">
        <v>26802</v>
      </c>
      <c r="E251" t="s">
        <v>66</v>
      </c>
      <c r="F251" t="s">
        <v>66</v>
      </c>
      <c r="G251" t="s">
        <v>66</v>
      </c>
      <c r="H251">
        <v>23978</v>
      </c>
      <c r="I251">
        <v>4024</v>
      </c>
      <c r="J251">
        <v>295</v>
      </c>
      <c r="K251" t="s">
        <v>66</v>
      </c>
      <c r="L251" t="s">
        <v>66</v>
      </c>
      <c r="M251">
        <v>10746</v>
      </c>
      <c r="N251">
        <v>20745569</v>
      </c>
      <c r="O251" t="s">
        <v>66</v>
      </c>
      <c r="P251">
        <v>16713</v>
      </c>
      <c r="Q251">
        <v>154359</v>
      </c>
      <c r="R251" t="s">
        <v>66</v>
      </c>
      <c r="S251">
        <v>21103</v>
      </c>
      <c r="T251">
        <v>2961</v>
      </c>
      <c r="U251">
        <v>239</v>
      </c>
      <c r="V251" t="s">
        <v>66</v>
      </c>
      <c r="W251" t="s">
        <v>66</v>
      </c>
      <c r="X251">
        <v>8893</v>
      </c>
      <c r="Y251">
        <v>16749671</v>
      </c>
      <c r="Z251" t="s">
        <v>66</v>
      </c>
      <c r="AA251" t="s">
        <v>66</v>
      </c>
      <c r="AB251" t="s">
        <v>66</v>
      </c>
      <c r="AC251">
        <v>10089</v>
      </c>
      <c r="AD251">
        <v>2874</v>
      </c>
      <c r="AE251">
        <v>1063</v>
      </c>
      <c r="AF251">
        <v>56</v>
      </c>
      <c r="AG251" t="s">
        <v>66</v>
      </c>
      <c r="AH251" t="s">
        <v>66</v>
      </c>
      <c r="AI251">
        <v>1853</v>
      </c>
      <c r="AJ251">
        <v>3995898</v>
      </c>
    </row>
    <row r="252" spans="1:36">
      <c r="A252" t="s">
        <v>541</v>
      </c>
      <c r="B252">
        <v>2017</v>
      </c>
      <c r="C252" s="49" t="str">
        <f t="shared" si="30"/>
        <v>Unternehmen als Bauherren von Nichtwohngebäuden2017</v>
      </c>
      <c r="D252">
        <v>25520</v>
      </c>
      <c r="E252" t="s">
        <v>66</v>
      </c>
      <c r="F252" t="s">
        <v>66</v>
      </c>
      <c r="G252" t="s">
        <v>66</v>
      </c>
      <c r="H252">
        <v>23569</v>
      </c>
      <c r="I252">
        <v>4106</v>
      </c>
      <c r="J252">
        <v>290</v>
      </c>
      <c r="K252" t="s">
        <v>66</v>
      </c>
      <c r="L252" t="s">
        <v>66</v>
      </c>
      <c r="M252">
        <v>9496</v>
      </c>
      <c r="N252">
        <v>21504942</v>
      </c>
      <c r="O252" t="s">
        <v>66</v>
      </c>
      <c r="P252">
        <v>15979</v>
      </c>
      <c r="Q252">
        <v>162247</v>
      </c>
      <c r="R252" t="s">
        <v>66</v>
      </c>
      <c r="S252">
        <v>21290</v>
      </c>
      <c r="T252">
        <v>3163</v>
      </c>
      <c r="U252">
        <v>227</v>
      </c>
      <c r="V252" t="s">
        <v>66</v>
      </c>
      <c r="W252" t="s">
        <v>66</v>
      </c>
      <c r="X252">
        <v>8050</v>
      </c>
      <c r="Y252">
        <v>17531274</v>
      </c>
      <c r="Z252" t="s">
        <v>66</v>
      </c>
      <c r="AA252" t="s">
        <v>66</v>
      </c>
      <c r="AB252" t="s">
        <v>66</v>
      </c>
      <c r="AC252">
        <v>9541</v>
      </c>
      <c r="AD252">
        <v>2279</v>
      </c>
      <c r="AE252">
        <v>943</v>
      </c>
      <c r="AF252">
        <v>63</v>
      </c>
      <c r="AG252" t="s">
        <v>66</v>
      </c>
      <c r="AH252" t="s">
        <v>66</v>
      </c>
      <c r="AI252">
        <v>1446</v>
      </c>
      <c r="AJ252">
        <v>3973668</v>
      </c>
    </row>
    <row r="253" spans="1:36">
      <c r="A253" t="s">
        <v>541</v>
      </c>
      <c r="B253">
        <v>2018</v>
      </c>
      <c r="C253" s="49" t="str">
        <f t="shared" si="30"/>
        <v>Unternehmen als Bauherren von Nichtwohngebäuden2018</v>
      </c>
      <c r="D253">
        <v>26192</v>
      </c>
      <c r="E253" t="s">
        <v>66</v>
      </c>
      <c r="F253" t="s">
        <v>66</v>
      </c>
      <c r="G253" t="s">
        <v>66</v>
      </c>
      <c r="H253">
        <v>24141</v>
      </c>
      <c r="I253">
        <v>3829</v>
      </c>
      <c r="J253">
        <v>269</v>
      </c>
      <c r="K253" t="s">
        <v>66</v>
      </c>
      <c r="L253" t="s">
        <v>66</v>
      </c>
      <c r="M253">
        <v>9452</v>
      </c>
      <c r="N253">
        <v>22715207</v>
      </c>
      <c r="O253" t="s">
        <v>66</v>
      </c>
      <c r="P253">
        <v>16487</v>
      </c>
      <c r="Q253">
        <v>163227</v>
      </c>
      <c r="R253" t="s">
        <v>66</v>
      </c>
      <c r="S253">
        <v>21636</v>
      </c>
      <c r="T253">
        <v>2822</v>
      </c>
      <c r="U253">
        <v>217</v>
      </c>
      <c r="V253" t="s">
        <v>66</v>
      </c>
      <c r="W253" t="s">
        <v>66</v>
      </c>
      <c r="X253">
        <v>7718</v>
      </c>
      <c r="Y253">
        <v>18605650</v>
      </c>
      <c r="Z253" t="s">
        <v>66</v>
      </c>
      <c r="AA253" t="s">
        <v>66</v>
      </c>
      <c r="AB253" t="s">
        <v>66</v>
      </c>
      <c r="AC253">
        <v>9705</v>
      </c>
      <c r="AD253">
        <v>2505</v>
      </c>
      <c r="AE253">
        <v>1007</v>
      </c>
      <c r="AF253">
        <v>52</v>
      </c>
      <c r="AG253" t="s">
        <v>66</v>
      </c>
      <c r="AH253" t="s">
        <v>66</v>
      </c>
      <c r="AI253">
        <v>1734</v>
      </c>
      <c r="AJ253">
        <v>4109557</v>
      </c>
    </row>
    <row r="254" spans="1:36">
      <c r="A254" t="s">
        <v>541</v>
      </c>
      <c r="B254">
        <v>2019</v>
      </c>
      <c r="C254" s="49" t="str">
        <f t="shared" si="30"/>
        <v>Unternehmen als Bauherren von Nichtwohngebäuden2019</v>
      </c>
      <c r="D254">
        <v>24884</v>
      </c>
      <c r="E254" t="s">
        <v>66</v>
      </c>
      <c r="F254" t="s">
        <v>66</v>
      </c>
      <c r="G254" t="s">
        <v>66</v>
      </c>
      <c r="H254">
        <v>24496</v>
      </c>
      <c r="I254">
        <v>4292</v>
      </c>
      <c r="J254">
        <v>306</v>
      </c>
      <c r="K254" t="s">
        <v>66</v>
      </c>
      <c r="L254" t="s">
        <v>66</v>
      </c>
      <c r="M254">
        <v>10813</v>
      </c>
      <c r="N254">
        <v>24361780</v>
      </c>
      <c r="O254" t="s">
        <v>66</v>
      </c>
      <c r="P254">
        <v>15588</v>
      </c>
      <c r="Q254">
        <v>160438</v>
      </c>
      <c r="R254" t="s">
        <v>66</v>
      </c>
      <c r="S254">
        <v>22098</v>
      </c>
      <c r="T254">
        <v>3441</v>
      </c>
      <c r="U254">
        <v>262</v>
      </c>
      <c r="V254" t="s">
        <v>66</v>
      </c>
      <c r="W254" t="s">
        <v>66</v>
      </c>
      <c r="X254">
        <v>9411</v>
      </c>
      <c r="Y254">
        <v>19927718</v>
      </c>
      <c r="Z254" t="s">
        <v>66</v>
      </c>
      <c r="AA254" t="s">
        <v>66</v>
      </c>
      <c r="AB254" t="s">
        <v>66</v>
      </c>
      <c r="AC254">
        <v>9296</v>
      </c>
      <c r="AD254">
        <v>2398</v>
      </c>
      <c r="AE254">
        <v>851</v>
      </c>
      <c r="AF254">
        <v>43</v>
      </c>
      <c r="AG254" t="s">
        <v>66</v>
      </c>
      <c r="AH254" t="s">
        <v>66</v>
      </c>
      <c r="AI254">
        <v>1402</v>
      </c>
      <c r="AJ254">
        <v>4434062</v>
      </c>
    </row>
    <row r="255" spans="1:36">
      <c r="A255" t="s">
        <v>541</v>
      </c>
      <c r="B255">
        <v>2020</v>
      </c>
      <c r="C255" s="49" t="str">
        <f t="shared" si="30"/>
        <v>Unternehmen als Bauherren von Nichtwohngebäuden2020</v>
      </c>
      <c r="D255">
        <v>24449</v>
      </c>
      <c r="E255" t="s">
        <v>66</v>
      </c>
      <c r="F255" t="s">
        <v>66</v>
      </c>
      <c r="G255" t="s">
        <v>66</v>
      </c>
      <c r="H255">
        <v>23845</v>
      </c>
      <c r="I255">
        <v>4550</v>
      </c>
      <c r="J255">
        <v>291</v>
      </c>
      <c r="K255" t="s">
        <v>66</v>
      </c>
      <c r="L255" t="s">
        <v>66</v>
      </c>
      <c r="M255">
        <v>10392</v>
      </c>
      <c r="N255">
        <v>24329643</v>
      </c>
      <c r="O255" t="s">
        <v>66</v>
      </c>
      <c r="P255">
        <v>15554</v>
      </c>
      <c r="Q255">
        <v>157473</v>
      </c>
      <c r="R255" t="s">
        <v>66</v>
      </c>
      <c r="S255">
        <v>21795</v>
      </c>
      <c r="T255">
        <v>3497</v>
      </c>
      <c r="U255">
        <v>239</v>
      </c>
      <c r="V255" t="s">
        <v>66</v>
      </c>
      <c r="W255" t="s">
        <v>66</v>
      </c>
      <c r="X255">
        <v>8707</v>
      </c>
      <c r="Y255">
        <v>20499915</v>
      </c>
      <c r="Z255" t="s">
        <v>66</v>
      </c>
      <c r="AA255" t="s">
        <v>66</v>
      </c>
      <c r="AB255" t="s">
        <v>66</v>
      </c>
      <c r="AC255">
        <v>8895</v>
      </c>
      <c r="AD255">
        <v>2050</v>
      </c>
      <c r="AE255">
        <v>1053</v>
      </c>
      <c r="AF255">
        <v>52</v>
      </c>
      <c r="AG255" t="s">
        <v>66</v>
      </c>
      <c r="AH255" t="s">
        <v>66</v>
      </c>
      <c r="AI255">
        <v>1685</v>
      </c>
      <c r="AJ255">
        <v>3829728</v>
      </c>
    </row>
    <row r="256" spans="1:36">
      <c r="A256" t="s">
        <v>541</v>
      </c>
      <c r="B256">
        <v>2021</v>
      </c>
      <c r="C256" s="49" t="str">
        <f t="shared" si="30"/>
        <v>Unternehmen als Bauherren von Nichtwohngebäuden2021</v>
      </c>
      <c r="D256">
        <v>22583</v>
      </c>
      <c r="E256" t="s">
        <v>66</v>
      </c>
      <c r="F256" t="s">
        <v>66</v>
      </c>
      <c r="G256" t="s">
        <v>66</v>
      </c>
      <c r="H256">
        <v>23516</v>
      </c>
      <c r="I256">
        <v>4608</v>
      </c>
      <c r="J256">
        <v>327</v>
      </c>
      <c r="K256" t="s">
        <v>66</v>
      </c>
      <c r="L256" t="s">
        <v>66</v>
      </c>
      <c r="M256">
        <v>11270</v>
      </c>
      <c r="N256">
        <v>25836996</v>
      </c>
      <c r="O256" t="s">
        <v>66</v>
      </c>
      <c r="P256">
        <v>14085</v>
      </c>
      <c r="Q256">
        <v>164498</v>
      </c>
      <c r="R256" t="s">
        <v>66</v>
      </c>
      <c r="S256">
        <v>21603</v>
      </c>
      <c r="T256">
        <v>3973</v>
      </c>
      <c r="U256">
        <v>283</v>
      </c>
      <c r="V256" t="s">
        <v>66</v>
      </c>
      <c r="W256" t="s">
        <v>66</v>
      </c>
      <c r="X256">
        <v>10251</v>
      </c>
      <c r="Y256">
        <v>21783691</v>
      </c>
      <c r="Z256" t="s">
        <v>66</v>
      </c>
      <c r="AA256" t="s">
        <v>66</v>
      </c>
      <c r="AB256" t="s">
        <v>66</v>
      </c>
      <c r="AC256">
        <v>8498</v>
      </c>
      <c r="AD256">
        <v>1913</v>
      </c>
      <c r="AE256">
        <v>635</v>
      </c>
      <c r="AF256">
        <v>44</v>
      </c>
      <c r="AG256" t="s">
        <v>66</v>
      </c>
      <c r="AH256" t="s">
        <v>66</v>
      </c>
      <c r="AI256">
        <v>1019</v>
      </c>
      <c r="AJ256">
        <v>4053305</v>
      </c>
    </row>
    <row r="257" spans="1:36">
      <c r="A257" t="s">
        <v>541</v>
      </c>
      <c r="B257">
        <v>2022</v>
      </c>
      <c r="C257" s="49" t="str">
        <f t="shared" si="30"/>
        <v>Unternehmen als Bauherren von Nichtwohngebäuden2022</v>
      </c>
      <c r="D257">
        <v>21951</v>
      </c>
      <c r="E257" t="s">
        <v>66</v>
      </c>
      <c r="F257" t="s">
        <v>66</v>
      </c>
      <c r="G257" t="s">
        <v>66</v>
      </c>
      <c r="H257">
        <v>21901</v>
      </c>
      <c r="I257">
        <v>3986</v>
      </c>
      <c r="J257">
        <v>273</v>
      </c>
      <c r="K257" t="s">
        <v>66</v>
      </c>
      <c r="L257" t="s">
        <v>66</v>
      </c>
      <c r="M257">
        <v>9241</v>
      </c>
      <c r="N257">
        <v>24649583</v>
      </c>
      <c r="O257" t="s">
        <v>66</v>
      </c>
      <c r="P257">
        <v>13869</v>
      </c>
      <c r="Q257">
        <v>156062</v>
      </c>
      <c r="R257" t="s">
        <v>66</v>
      </c>
      <c r="S257">
        <v>20202</v>
      </c>
      <c r="T257">
        <v>3166</v>
      </c>
      <c r="U257">
        <v>230</v>
      </c>
      <c r="V257" t="s">
        <v>66</v>
      </c>
      <c r="W257" t="s">
        <v>66</v>
      </c>
      <c r="X257">
        <v>8176</v>
      </c>
      <c r="Y257">
        <v>20713299</v>
      </c>
      <c r="Z257" t="s">
        <v>66</v>
      </c>
      <c r="AA257" t="s">
        <v>66</v>
      </c>
      <c r="AB257" t="s">
        <v>66</v>
      </c>
      <c r="AC257">
        <v>8082</v>
      </c>
      <c r="AD257">
        <v>1700</v>
      </c>
      <c r="AE257">
        <v>820</v>
      </c>
      <c r="AF257">
        <v>43</v>
      </c>
      <c r="AG257" t="s">
        <v>66</v>
      </c>
      <c r="AH257" t="s">
        <v>66</v>
      </c>
      <c r="AI257">
        <v>1065</v>
      </c>
      <c r="AJ257">
        <v>3936284</v>
      </c>
    </row>
    <row r="258" spans="1:36">
      <c r="A258" t="s">
        <v>544</v>
      </c>
      <c r="B258">
        <v>2001</v>
      </c>
      <c r="C258" s="49" t="str">
        <f t="shared" si="30"/>
        <v>Unternehm.v.Handel, Kreditinst.u.a. als Bauh.v.NWG2001</v>
      </c>
      <c r="D258">
        <v>16948</v>
      </c>
      <c r="E258" t="s">
        <v>66</v>
      </c>
      <c r="F258" t="s">
        <v>66</v>
      </c>
      <c r="G258" t="s">
        <v>66</v>
      </c>
      <c r="H258">
        <v>16328</v>
      </c>
      <c r="I258">
        <v>2997</v>
      </c>
      <c r="J258">
        <v>275</v>
      </c>
      <c r="K258">
        <v>35</v>
      </c>
      <c r="L258">
        <v>2</v>
      </c>
      <c r="M258">
        <v>11173</v>
      </c>
      <c r="N258">
        <v>13756026</v>
      </c>
      <c r="O258" t="s">
        <v>66</v>
      </c>
      <c r="P258">
        <v>10134</v>
      </c>
      <c r="Q258">
        <v>87686</v>
      </c>
      <c r="R258" t="s">
        <v>66</v>
      </c>
      <c r="S258">
        <v>14515</v>
      </c>
      <c r="T258">
        <v>3186</v>
      </c>
      <c r="U258">
        <v>277</v>
      </c>
      <c r="V258">
        <v>88</v>
      </c>
      <c r="W258">
        <v>3</v>
      </c>
      <c r="X258">
        <v>12049</v>
      </c>
      <c r="Y258">
        <v>11472817</v>
      </c>
      <c r="Z258" t="s">
        <v>66</v>
      </c>
      <c r="AA258" t="s">
        <v>66</v>
      </c>
      <c r="AB258" t="s">
        <v>66</v>
      </c>
      <c r="AC258">
        <v>6814</v>
      </c>
      <c r="AD258">
        <v>1813</v>
      </c>
      <c r="AE258">
        <v>-189</v>
      </c>
      <c r="AF258">
        <v>-3</v>
      </c>
      <c r="AG258">
        <v>-53</v>
      </c>
      <c r="AH258">
        <v>-1</v>
      </c>
      <c r="AI258">
        <v>-876</v>
      </c>
      <c r="AJ258">
        <v>2283210</v>
      </c>
    </row>
    <row r="259" spans="1:36">
      <c r="A259" t="s">
        <v>544</v>
      </c>
      <c r="B259">
        <v>2002</v>
      </c>
      <c r="C259" s="49" t="str">
        <f t="shared" si="30"/>
        <v>Unternehm.v.Handel, Kreditinst.u.a. als Bauh.v.NWG2002</v>
      </c>
      <c r="D259">
        <v>14885</v>
      </c>
      <c r="E259" t="s">
        <v>66</v>
      </c>
      <c r="F259" t="s">
        <v>66</v>
      </c>
      <c r="G259" t="s">
        <v>66</v>
      </c>
      <c r="H259">
        <v>14832</v>
      </c>
      <c r="I259">
        <v>3904</v>
      </c>
      <c r="J259">
        <v>302</v>
      </c>
      <c r="K259">
        <v>351</v>
      </c>
      <c r="L259">
        <v>10</v>
      </c>
      <c r="M259">
        <v>13187</v>
      </c>
      <c r="N259">
        <v>13210510</v>
      </c>
      <c r="O259" t="s">
        <v>66</v>
      </c>
      <c r="P259">
        <v>8916</v>
      </c>
      <c r="Q259">
        <v>85092</v>
      </c>
      <c r="R259" t="s">
        <v>66</v>
      </c>
      <c r="S259">
        <v>13453</v>
      </c>
      <c r="T259">
        <v>3932</v>
      </c>
      <c r="U259">
        <v>302</v>
      </c>
      <c r="V259">
        <v>387</v>
      </c>
      <c r="W259">
        <v>10</v>
      </c>
      <c r="X259">
        <v>13901</v>
      </c>
      <c r="Y259">
        <v>11133236</v>
      </c>
      <c r="Z259" t="s">
        <v>66</v>
      </c>
      <c r="AA259" t="s">
        <v>66</v>
      </c>
      <c r="AB259" t="s">
        <v>66</v>
      </c>
      <c r="AC259">
        <v>5969</v>
      </c>
      <c r="AD259">
        <v>1379</v>
      </c>
      <c r="AE259">
        <v>-28</v>
      </c>
      <c r="AF259">
        <v>0</v>
      </c>
      <c r="AG259">
        <v>-36</v>
      </c>
      <c r="AH259">
        <v>0</v>
      </c>
      <c r="AI259">
        <v>-714</v>
      </c>
      <c r="AJ259">
        <v>2077274</v>
      </c>
    </row>
    <row r="260" spans="1:36">
      <c r="A260" t="s">
        <v>544</v>
      </c>
      <c r="B260">
        <v>2003</v>
      </c>
      <c r="C260" s="49" t="str">
        <f t="shared" si="30"/>
        <v>Unternehm.v.Handel, Kreditinst.u.a. als Bauh.v.NWG2003</v>
      </c>
      <c r="D260">
        <v>13274</v>
      </c>
      <c r="E260" t="s">
        <v>66</v>
      </c>
      <c r="F260" t="s">
        <v>66</v>
      </c>
      <c r="G260" t="s">
        <v>66</v>
      </c>
      <c r="H260">
        <v>13046</v>
      </c>
      <c r="I260">
        <v>2810</v>
      </c>
      <c r="J260">
        <v>235</v>
      </c>
      <c r="K260">
        <v>99</v>
      </c>
      <c r="L260">
        <v>2</v>
      </c>
      <c r="M260">
        <v>9870</v>
      </c>
      <c r="N260">
        <v>11651542</v>
      </c>
      <c r="O260" t="s">
        <v>66</v>
      </c>
      <c r="P260">
        <v>7900</v>
      </c>
      <c r="Q260">
        <v>73743</v>
      </c>
      <c r="R260" t="s">
        <v>66</v>
      </c>
      <c r="S260">
        <v>11634</v>
      </c>
      <c r="T260">
        <v>2820</v>
      </c>
      <c r="U260">
        <v>236</v>
      </c>
      <c r="V260">
        <v>188</v>
      </c>
      <c r="W260">
        <v>4</v>
      </c>
      <c r="X260">
        <v>10370</v>
      </c>
      <c r="Y260">
        <v>9646966</v>
      </c>
      <c r="Z260" t="s">
        <v>66</v>
      </c>
      <c r="AA260" t="s">
        <v>66</v>
      </c>
      <c r="AB260" t="s">
        <v>66</v>
      </c>
      <c r="AC260">
        <v>5374</v>
      </c>
      <c r="AD260">
        <v>1413</v>
      </c>
      <c r="AE260">
        <v>-10</v>
      </c>
      <c r="AF260">
        <v>-1</v>
      </c>
      <c r="AG260">
        <v>-89</v>
      </c>
      <c r="AH260">
        <v>-2</v>
      </c>
      <c r="AI260">
        <v>-500</v>
      </c>
      <c r="AJ260">
        <v>2004576</v>
      </c>
    </row>
    <row r="261" spans="1:36">
      <c r="A261" t="s">
        <v>544</v>
      </c>
      <c r="B261">
        <v>2004</v>
      </c>
      <c r="C261" s="49" t="str">
        <f t="shared" si="30"/>
        <v>Unternehm.v.Handel, Kreditinst.u.a. als Bauh.v.NWG2004</v>
      </c>
      <c r="D261">
        <v>12636</v>
      </c>
      <c r="E261" t="s">
        <v>66</v>
      </c>
      <c r="F261" t="s">
        <v>66</v>
      </c>
      <c r="G261" t="s">
        <v>66</v>
      </c>
      <c r="H261">
        <v>12434</v>
      </c>
      <c r="I261">
        <v>2491</v>
      </c>
      <c r="J261">
        <v>224</v>
      </c>
      <c r="K261">
        <v>40</v>
      </c>
      <c r="L261">
        <v>2</v>
      </c>
      <c r="M261">
        <v>8551</v>
      </c>
      <c r="N261">
        <v>10919824</v>
      </c>
      <c r="O261" t="s">
        <v>66</v>
      </c>
      <c r="P261">
        <v>7601</v>
      </c>
      <c r="Q261">
        <v>69720</v>
      </c>
      <c r="R261" t="s">
        <v>66</v>
      </c>
      <c r="S261">
        <v>11126</v>
      </c>
      <c r="T261">
        <v>2584</v>
      </c>
      <c r="U261">
        <v>218</v>
      </c>
      <c r="V261">
        <v>234</v>
      </c>
      <c r="W261">
        <v>6</v>
      </c>
      <c r="X261">
        <v>8950</v>
      </c>
      <c r="Y261">
        <v>9019394</v>
      </c>
      <c r="Z261" t="s">
        <v>66</v>
      </c>
      <c r="AA261" t="s">
        <v>66</v>
      </c>
      <c r="AB261" t="s">
        <v>66</v>
      </c>
      <c r="AC261">
        <v>5035</v>
      </c>
      <c r="AD261">
        <v>1308</v>
      </c>
      <c r="AE261">
        <v>-93</v>
      </c>
      <c r="AF261">
        <v>5</v>
      </c>
      <c r="AG261">
        <v>-194</v>
      </c>
      <c r="AH261">
        <v>-3</v>
      </c>
      <c r="AI261">
        <v>-399</v>
      </c>
      <c r="AJ261">
        <v>1900430</v>
      </c>
    </row>
    <row r="262" spans="1:36">
      <c r="A262" t="s">
        <v>544</v>
      </c>
      <c r="B262">
        <v>2005</v>
      </c>
      <c r="C262" s="49" t="str">
        <f t="shared" si="30"/>
        <v>Unternehm.v.Handel, Kreditinst.u.a. als Bauh.v.NWG2005</v>
      </c>
      <c r="D262">
        <v>11979</v>
      </c>
      <c r="E262" t="s">
        <v>66</v>
      </c>
      <c r="F262" t="s">
        <v>66</v>
      </c>
      <c r="G262" t="s">
        <v>66</v>
      </c>
      <c r="H262">
        <v>11167</v>
      </c>
      <c r="I262">
        <v>1557</v>
      </c>
      <c r="J262">
        <v>154</v>
      </c>
      <c r="K262">
        <v>174</v>
      </c>
      <c r="L262">
        <v>5</v>
      </c>
      <c r="M262">
        <v>6268</v>
      </c>
      <c r="N262">
        <v>9553621</v>
      </c>
      <c r="O262" t="s">
        <v>66</v>
      </c>
      <c r="P262">
        <v>6948</v>
      </c>
      <c r="Q262">
        <v>65747</v>
      </c>
      <c r="R262" t="s">
        <v>66</v>
      </c>
      <c r="S262">
        <v>10022</v>
      </c>
      <c r="T262">
        <v>1880</v>
      </c>
      <c r="U262">
        <v>166</v>
      </c>
      <c r="V262">
        <v>258</v>
      </c>
      <c r="W262">
        <v>6</v>
      </c>
      <c r="X262">
        <v>7336</v>
      </c>
      <c r="Y262">
        <v>7920802</v>
      </c>
      <c r="Z262" t="s">
        <v>66</v>
      </c>
      <c r="AA262" t="s">
        <v>66</v>
      </c>
      <c r="AB262" t="s">
        <v>66</v>
      </c>
      <c r="AC262">
        <v>5031</v>
      </c>
      <c r="AD262">
        <v>1145</v>
      </c>
      <c r="AE262">
        <v>-323</v>
      </c>
      <c r="AF262">
        <v>-12</v>
      </c>
      <c r="AG262">
        <v>-84</v>
      </c>
      <c r="AH262">
        <v>-2</v>
      </c>
      <c r="AI262">
        <v>-1068</v>
      </c>
      <c r="AJ262">
        <v>1632819</v>
      </c>
    </row>
    <row r="263" spans="1:36">
      <c r="A263" t="s">
        <v>544</v>
      </c>
      <c r="B263">
        <v>2006</v>
      </c>
      <c r="C263" s="49" t="str">
        <f t="shared" si="30"/>
        <v>Unternehm.v.Handel, Kreditinst.u.a. als Bauh.v.NWG2006</v>
      </c>
      <c r="D263">
        <v>13016</v>
      </c>
      <c r="E263" t="s">
        <v>66</v>
      </c>
      <c r="F263" t="s">
        <v>66</v>
      </c>
      <c r="G263" t="s">
        <v>66</v>
      </c>
      <c r="H263">
        <v>13567</v>
      </c>
      <c r="I263">
        <v>2126</v>
      </c>
      <c r="J263">
        <v>194</v>
      </c>
      <c r="K263">
        <v>671</v>
      </c>
      <c r="L263">
        <v>14</v>
      </c>
      <c r="M263">
        <v>8304</v>
      </c>
      <c r="N263">
        <v>11538873</v>
      </c>
      <c r="O263" t="s">
        <v>66</v>
      </c>
      <c r="P263">
        <v>7398</v>
      </c>
      <c r="Q263">
        <v>74212</v>
      </c>
      <c r="R263" t="s">
        <v>66</v>
      </c>
      <c r="S263">
        <v>11763</v>
      </c>
      <c r="T263">
        <v>2140</v>
      </c>
      <c r="U263">
        <v>190</v>
      </c>
      <c r="V263">
        <v>645</v>
      </c>
      <c r="W263">
        <v>13</v>
      </c>
      <c r="X263">
        <v>8503</v>
      </c>
      <c r="Y263">
        <v>9664494</v>
      </c>
      <c r="Z263" t="s">
        <v>66</v>
      </c>
      <c r="AA263" t="s">
        <v>66</v>
      </c>
      <c r="AB263" t="s">
        <v>66</v>
      </c>
      <c r="AC263">
        <v>5618</v>
      </c>
      <c r="AD263">
        <v>1804</v>
      </c>
      <c r="AE263">
        <v>-14</v>
      </c>
      <c r="AF263">
        <v>4</v>
      </c>
      <c r="AG263">
        <v>26</v>
      </c>
      <c r="AH263">
        <v>1</v>
      </c>
      <c r="AI263">
        <v>-199</v>
      </c>
      <c r="AJ263">
        <v>1874379</v>
      </c>
    </row>
    <row r="264" spans="1:36">
      <c r="A264" t="s">
        <v>544</v>
      </c>
      <c r="B264">
        <v>2007</v>
      </c>
      <c r="C264" s="49" t="str">
        <f t="shared" si="30"/>
        <v>Unternehm.v.Handel, Kreditinst.u.a. als Bauh.v.NWG2007</v>
      </c>
      <c r="D264">
        <v>12350</v>
      </c>
      <c r="E264" t="s">
        <v>66</v>
      </c>
      <c r="F264" t="s">
        <v>66</v>
      </c>
      <c r="G264" t="s">
        <v>66</v>
      </c>
      <c r="H264">
        <v>12362</v>
      </c>
      <c r="I264">
        <v>2099</v>
      </c>
      <c r="J264">
        <v>186</v>
      </c>
      <c r="K264">
        <v>486</v>
      </c>
      <c r="L264">
        <v>10</v>
      </c>
      <c r="M264">
        <v>7858</v>
      </c>
      <c r="N264">
        <v>10197353</v>
      </c>
      <c r="O264" t="s">
        <v>66</v>
      </c>
      <c r="P264">
        <v>7064</v>
      </c>
      <c r="Q264">
        <v>76594</v>
      </c>
      <c r="R264" t="s">
        <v>66</v>
      </c>
      <c r="S264">
        <v>11079</v>
      </c>
      <c r="T264">
        <v>2139</v>
      </c>
      <c r="U264">
        <v>182</v>
      </c>
      <c r="V264">
        <v>329</v>
      </c>
      <c r="W264">
        <v>7</v>
      </c>
      <c r="X264">
        <v>7880</v>
      </c>
      <c r="Y264">
        <v>8352021</v>
      </c>
      <c r="Z264" t="s">
        <v>66</v>
      </c>
      <c r="AA264" t="s">
        <v>66</v>
      </c>
      <c r="AB264" t="s">
        <v>66</v>
      </c>
      <c r="AC264">
        <v>5286</v>
      </c>
      <c r="AD264">
        <v>1283</v>
      </c>
      <c r="AE264">
        <v>-40</v>
      </c>
      <c r="AF264">
        <v>4</v>
      </c>
      <c r="AG264">
        <v>157</v>
      </c>
      <c r="AH264">
        <v>3</v>
      </c>
      <c r="AI264">
        <v>-22</v>
      </c>
      <c r="AJ264">
        <v>1845332</v>
      </c>
    </row>
    <row r="265" spans="1:36">
      <c r="A265" t="s">
        <v>544</v>
      </c>
      <c r="B265">
        <v>2008</v>
      </c>
      <c r="C265" s="49" t="str">
        <f t="shared" si="30"/>
        <v>Unternehm.v.Handel, Kreditinst.u.a. als Bauh.v.NWG2008</v>
      </c>
      <c r="D265">
        <v>13177</v>
      </c>
      <c r="E265" t="s">
        <v>66</v>
      </c>
      <c r="F265" t="s">
        <v>66</v>
      </c>
      <c r="G265" t="s">
        <v>66</v>
      </c>
      <c r="H265">
        <v>13768</v>
      </c>
      <c r="I265">
        <v>1837</v>
      </c>
      <c r="J265">
        <v>162</v>
      </c>
      <c r="K265">
        <v>69</v>
      </c>
      <c r="L265">
        <v>3</v>
      </c>
      <c r="M265">
        <v>5896</v>
      </c>
      <c r="N265">
        <v>10996229</v>
      </c>
      <c r="O265" t="s">
        <v>66</v>
      </c>
      <c r="P265">
        <v>7552</v>
      </c>
      <c r="Q265">
        <v>89703</v>
      </c>
      <c r="R265" t="s">
        <v>66</v>
      </c>
      <c r="S265">
        <v>12414</v>
      </c>
      <c r="T265">
        <v>2016</v>
      </c>
      <c r="U265">
        <v>166</v>
      </c>
      <c r="V265">
        <v>126</v>
      </c>
      <c r="W265">
        <v>4</v>
      </c>
      <c r="X265">
        <v>6759</v>
      </c>
      <c r="Y265">
        <v>9131135</v>
      </c>
      <c r="Z265" t="s">
        <v>66</v>
      </c>
      <c r="AA265" t="s">
        <v>66</v>
      </c>
      <c r="AB265" t="s">
        <v>66</v>
      </c>
      <c r="AC265">
        <v>5625</v>
      </c>
      <c r="AD265">
        <v>1354</v>
      </c>
      <c r="AE265">
        <v>-179</v>
      </c>
      <c r="AF265">
        <v>-4</v>
      </c>
      <c r="AG265">
        <v>-57</v>
      </c>
      <c r="AH265">
        <v>-1</v>
      </c>
      <c r="AI265">
        <v>-863</v>
      </c>
      <c r="AJ265">
        <v>1865094</v>
      </c>
    </row>
    <row r="266" spans="1:36">
      <c r="A266" t="s">
        <v>544</v>
      </c>
      <c r="B266">
        <v>2009</v>
      </c>
      <c r="C266" s="49" t="str">
        <f t="shared" si="30"/>
        <v>Unternehm.v.Handel, Kreditinst.u.a. als Bauh.v.NWG2009</v>
      </c>
      <c r="D266">
        <v>11965</v>
      </c>
      <c r="E266" t="s">
        <v>66</v>
      </c>
      <c r="F266" t="s">
        <v>66</v>
      </c>
      <c r="G266" t="s">
        <v>66</v>
      </c>
      <c r="H266">
        <v>12639</v>
      </c>
      <c r="I266">
        <v>2410</v>
      </c>
      <c r="J266">
        <v>170</v>
      </c>
      <c r="K266">
        <v>331</v>
      </c>
      <c r="L266">
        <v>8</v>
      </c>
      <c r="M266">
        <v>7045</v>
      </c>
      <c r="N266">
        <v>11122016</v>
      </c>
      <c r="O266" t="s">
        <v>66</v>
      </c>
      <c r="P266">
        <v>6685</v>
      </c>
      <c r="Q266">
        <v>80464</v>
      </c>
      <c r="R266" t="s">
        <v>66</v>
      </c>
      <c r="S266">
        <v>11374</v>
      </c>
      <c r="T266">
        <v>2368</v>
      </c>
      <c r="U266">
        <v>179</v>
      </c>
      <c r="V266">
        <v>307</v>
      </c>
      <c r="W266">
        <v>7</v>
      </c>
      <c r="X266">
        <v>7689</v>
      </c>
      <c r="Y266">
        <v>9117511</v>
      </c>
      <c r="Z266" t="s">
        <v>66</v>
      </c>
      <c r="AA266" t="s">
        <v>66</v>
      </c>
      <c r="AB266" t="s">
        <v>66</v>
      </c>
      <c r="AC266">
        <v>5280</v>
      </c>
      <c r="AD266">
        <v>1265</v>
      </c>
      <c r="AE266">
        <v>42</v>
      </c>
      <c r="AF266">
        <v>-8</v>
      </c>
      <c r="AG266">
        <v>24</v>
      </c>
      <c r="AH266">
        <v>1</v>
      </c>
      <c r="AI266">
        <v>-644</v>
      </c>
      <c r="AJ266">
        <v>2004505</v>
      </c>
    </row>
    <row r="267" spans="1:36">
      <c r="A267" t="s">
        <v>544</v>
      </c>
      <c r="B267">
        <v>2010</v>
      </c>
      <c r="C267" s="49" t="str">
        <f t="shared" si="30"/>
        <v>Unternehm.v.Handel, Kreditinst.u.a. als Bauh.v.NWG2010</v>
      </c>
      <c r="D267">
        <v>11699</v>
      </c>
      <c r="E267" t="s">
        <v>66</v>
      </c>
      <c r="F267" t="s">
        <v>66</v>
      </c>
      <c r="G267" t="s">
        <v>66</v>
      </c>
      <c r="H267">
        <v>10871</v>
      </c>
      <c r="I267">
        <v>1325</v>
      </c>
      <c r="J267">
        <v>125</v>
      </c>
      <c r="K267">
        <v>-108</v>
      </c>
      <c r="L267">
        <v>-2</v>
      </c>
      <c r="M267">
        <v>4203</v>
      </c>
      <c r="N267">
        <v>9614438</v>
      </c>
      <c r="O267" t="s">
        <v>66</v>
      </c>
      <c r="P267">
        <v>6354</v>
      </c>
      <c r="Q267">
        <v>62156</v>
      </c>
      <c r="R267" t="s">
        <v>66</v>
      </c>
      <c r="S267">
        <v>9326</v>
      </c>
      <c r="T267">
        <v>1599</v>
      </c>
      <c r="U267">
        <v>141</v>
      </c>
      <c r="V267">
        <v>88</v>
      </c>
      <c r="W267">
        <v>3</v>
      </c>
      <c r="X267">
        <v>5538</v>
      </c>
      <c r="Y267">
        <v>7700683</v>
      </c>
      <c r="Z267" t="s">
        <v>66</v>
      </c>
      <c r="AA267" t="s">
        <v>66</v>
      </c>
      <c r="AB267" t="s">
        <v>66</v>
      </c>
      <c r="AC267">
        <v>5345</v>
      </c>
      <c r="AD267">
        <v>1545</v>
      </c>
      <c r="AE267">
        <v>-274</v>
      </c>
      <c r="AF267">
        <v>-17</v>
      </c>
      <c r="AG267">
        <v>-196</v>
      </c>
      <c r="AH267">
        <v>-5</v>
      </c>
      <c r="AI267">
        <v>-1335</v>
      </c>
      <c r="AJ267">
        <v>1913755</v>
      </c>
    </row>
    <row r="268" spans="1:36">
      <c r="A268" t="s">
        <v>544</v>
      </c>
      <c r="B268">
        <v>2011</v>
      </c>
      <c r="C268" s="49" t="str">
        <f t="shared" si="30"/>
        <v>Unternehm.v.Handel, Kreditinst.u.a. als Bauh.v.NWG2011</v>
      </c>
      <c r="D268">
        <v>12527</v>
      </c>
      <c r="E268" t="s">
        <v>66</v>
      </c>
      <c r="F268" t="s">
        <v>66</v>
      </c>
      <c r="G268" t="s">
        <v>66</v>
      </c>
      <c r="H268">
        <v>11200</v>
      </c>
      <c r="I268">
        <v>1726</v>
      </c>
      <c r="J268">
        <v>122</v>
      </c>
      <c r="K268">
        <v>35</v>
      </c>
      <c r="L268">
        <v>1</v>
      </c>
      <c r="M268">
        <v>4592</v>
      </c>
      <c r="N268">
        <v>10638692</v>
      </c>
      <c r="O268" t="s">
        <v>66</v>
      </c>
      <c r="P268">
        <v>7041</v>
      </c>
      <c r="Q268">
        <v>66100</v>
      </c>
      <c r="R268" t="s">
        <v>66</v>
      </c>
      <c r="S268">
        <v>9941</v>
      </c>
      <c r="T268">
        <v>1781</v>
      </c>
      <c r="U268">
        <v>142</v>
      </c>
      <c r="V268">
        <v>218</v>
      </c>
      <c r="W268">
        <v>5</v>
      </c>
      <c r="X268">
        <v>5835</v>
      </c>
      <c r="Y268">
        <v>8492483</v>
      </c>
      <c r="Z268" t="s">
        <v>66</v>
      </c>
      <c r="AA268" t="s">
        <v>66</v>
      </c>
      <c r="AB268" t="s">
        <v>66</v>
      </c>
      <c r="AC268">
        <v>5486</v>
      </c>
      <c r="AD268">
        <v>1259</v>
      </c>
      <c r="AE268">
        <v>-55</v>
      </c>
      <c r="AF268">
        <v>-20</v>
      </c>
      <c r="AG268">
        <v>-183</v>
      </c>
      <c r="AH268">
        <v>-5</v>
      </c>
      <c r="AI268">
        <v>-1243</v>
      </c>
      <c r="AJ268">
        <v>2146209</v>
      </c>
    </row>
    <row r="269" spans="1:36">
      <c r="A269" t="s">
        <v>544</v>
      </c>
      <c r="B269">
        <v>2012</v>
      </c>
      <c r="C269" s="49" t="str">
        <f t="shared" si="30"/>
        <v>Unternehm.v.Handel, Kreditinst.u.a. als Bauh.v.NWG2012</v>
      </c>
      <c r="D269">
        <v>12559</v>
      </c>
      <c r="E269" t="s">
        <v>66</v>
      </c>
      <c r="F269" t="s">
        <v>66</v>
      </c>
      <c r="G269" t="s">
        <v>66</v>
      </c>
      <c r="H269">
        <v>11905</v>
      </c>
      <c r="I269">
        <v>2057</v>
      </c>
      <c r="J269">
        <v>145</v>
      </c>
      <c r="K269" t="s">
        <v>66</v>
      </c>
      <c r="L269" t="s">
        <v>66</v>
      </c>
      <c r="M269">
        <v>4667</v>
      </c>
      <c r="N269">
        <v>10642586</v>
      </c>
      <c r="O269" t="s">
        <v>66</v>
      </c>
      <c r="P269">
        <v>6975</v>
      </c>
      <c r="Q269">
        <v>77166</v>
      </c>
      <c r="R269" t="s">
        <v>66</v>
      </c>
      <c r="S269">
        <v>10617</v>
      </c>
      <c r="T269">
        <v>2250</v>
      </c>
      <c r="U269">
        <v>156</v>
      </c>
      <c r="V269" t="s">
        <v>66</v>
      </c>
      <c r="W269" t="s">
        <v>66</v>
      </c>
      <c r="X269">
        <v>5978</v>
      </c>
      <c r="Y269">
        <v>8429498</v>
      </c>
      <c r="Z269" t="s">
        <v>66</v>
      </c>
      <c r="AA269" t="s">
        <v>66</v>
      </c>
      <c r="AB269" t="s">
        <v>66</v>
      </c>
      <c r="AC269">
        <v>5584</v>
      </c>
      <c r="AD269">
        <v>1288</v>
      </c>
      <c r="AE269">
        <v>-193</v>
      </c>
      <c r="AF269">
        <v>-11</v>
      </c>
      <c r="AG269" t="s">
        <v>66</v>
      </c>
      <c r="AH269" t="s">
        <v>66</v>
      </c>
      <c r="AI269">
        <v>-1311</v>
      </c>
      <c r="AJ269">
        <v>2213088</v>
      </c>
    </row>
    <row r="270" spans="1:36">
      <c r="A270" t="s">
        <v>544</v>
      </c>
      <c r="B270">
        <v>2013</v>
      </c>
      <c r="C270" s="49" t="str">
        <f t="shared" ref="C270:C333" si="31">CONCATENATE(A270,B270)</f>
        <v>Unternehm.v.Handel, Kreditinst.u.a. als Bauh.v.NWG2013</v>
      </c>
      <c r="D270">
        <v>12595</v>
      </c>
      <c r="E270" t="s">
        <v>66</v>
      </c>
      <c r="F270" t="s">
        <v>66</v>
      </c>
      <c r="G270" t="s">
        <v>66</v>
      </c>
      <c r="H270">
        <v>11955</v>
      </c>
      <c r="I270">
        <v>2519</v>
      </c>
      <c r="J270">
        <v>176</v>
      </c>
      <c r="K270" t="s">
        <v>66</v>
      </c>
      <c r="L270" t="s">
        <v>66</v>
      </c>
      <c r="M270">
        <v>6498</v>
      </c>
      <c r="N270">
        <v>11707888</v>
      </c>
      <c r="O270" t="s">
        <v>66</v>
      </c>
      <c r="P270">
        <v>6940</v>
      </c>
      <c r="Q270">
        <v>74338</v>
      </c>
      <c r="R270" t="s">
        <v>66</v>
      </c>
      <c r="S270">
        <v>10744</v>
      </c>
      <c r="T270">
        <v>2431</v>
      </c>
      <c r="U270">
        <v>171</v>
      </c>
      <c r="V270" t="s">
        <v>66</v>
      </c>
      <c r="W270" t="s">
        <v>66</v>
      </c>
      <c r="X270">
        <v>6637</v>
      </c>
      <c r="Y270">
        <v>9435037</v>
      </c>
      <c r="Z270" t="s">
        <v>66</v>
      </c>
      <c r="AA270" t="s">
        <v>66</v>
      </c>
      <c r="AB270" t="s">
        <v>66</v>
      </c>
      <c r="AC270">
        <v>5655</v>
      </c>
      <c r="AD270">
        <v>1211</v>
      </c>
      <c r="AE270">
        <v>88</v>
      </c>
      <c r="AF270">
        <v>6</v>
      </c>
      <c r="AG270" t="s">
        <v>66</v>
      </c>
      <c r="AH270" t="s">
        <v>66</v>
      </c>
      <c r="AI270">
        <v>-139</v>
      </c>
      <c r="AJ270">
        <v>2272851</v>
      </c>
    </row>
    <row r="271" spans="1:36">
      <c r="A271" t="s">
        <v>544</v>
      </c>
      <c r="B271">
        <v>2014</v>
      </c>
      <c r="C271" s="49" t="str">
        <f t="shared" si="31"/>
        <v>Unternehm.v.Handel, Kreditinst.u.a. als Bauh.v.NWG2014</v>
      </c>
      <c r="D271">
        <v>12764</v>
      </c>
      <c r="E271" t="s">
        <v>66</v>
      </c>
      <c r="F271" t="s">
        <v>66</v>
      </c>
      <c r="G271" t="s">
        <v>66</v>
      </c>
      <c r="H271">
        <v>11165</v>
      </c>
      <c r="I271">
        <v>2598</v>
      </c>
      <c r="J271">
        <v>198</v>
      </c>
      <c r="K271" t="s">
        <v>66</v>
      </c>
      <c r="L271" t="s">
        <v>66</v>
      </c>
      <c r="M271">
        <v>6551</v>
      </c>
      <c r="N271">
        <v>11169293</v>
      </c>
      <c r="O271" t="s">
        <v>66</v>
      </c>
      <c r="P271">
        <v>6944</v>
      </c>
      <c r="Q271">
        <v>66823</v>
      </c>
      <c r="R271" t="s">
        <v>66</v>
      </c>
      <c r="S271">
        <v>9692</v>
      </c>
      <c r="T271">
        <v>2616</v>
      </c>
      <c r="U271">
        <v>192</v>
      </c>
      <c r="V271" t="s">
        <v>66</v>
      </c>
      <c r="W271" t="s">
        <v>66</v>
      </c>
      <c r="X271">
        <v>6999</v>
      </c>
      <c r="Y271">
        <v>8628231</v>
      </c>
      <c r="Z271" t="s">
        <v>66</v>
      </c>
      <c r="AA271" t="s">
        <v>66</v>
      </c>
      <c r="AB271" t="s">
        <v>66</v>
      </c>
      <c r="AC271">
        <v>5820</v>
      </c>
      <c r="AD271">
        <v>1473</v>
      </c>
      <c r="AE271">
        <v>-18</v>
      </c>
      <c r="AF271">
        <v>7</v>
      </c>
      <c r="AG271" t="s">
        <v>66</v>
      </c>
      <c r="AH271" t="s">
        <v>66</v>
      </c>
      <c r="AI271">
        <v>-448</v>
      </c>
      <c r="AJ271">
        <v>2541062</v>
      </c>
    </row>
    <row r="272" spans="1:36">
      <c r="A272" t="s">
        <v>544</v>
      </c>
      <c r="B272">
        <v>2015</v>
      </c>
      <c r="C272" s="49" t="str">
        <f t="shared" si="31"/>
        <v>Unternehm.v.Handel, Kreditinst.u.a. als Bauh.v.NWG2015</v>
      </c>
      <c r="D272">
        <v>12311</v>
      </c>
      <c r="E272" t="s">
        <v>66</v>
      </c>
      <c r="F272" t="s">
        <v>66</v>
      </c>
      <c r="G272" t="s">
        <v>66</v>
      </c>
      <c r="H272">
        <v>11790</v>
      </c>
      <c r="I272">
        <v>2069</v>
      </c>
      <c r="J272">
        <v>166</v>
      </c>
      <c r="K272" t="s">
        <v>66</v>
      </c>
      <c r="L272" t="s">
        <v>66</v>
      </c>
      <c r="M272">
        <v>6088</v>
      </c>
      <c r="N272">
        <v>11888728</v>
      </c>
      <c r="O272" t="s">
        <v>66</v>
      </c>
      <c r="P272">
        <v>6748</v>
      </c>
      <c r="Q272">
        <v>76494</v>
      </c>
      <c r="R272" t="s">
        <v>66</v>
      </c>
      <c r="S272">
        <v>10644</v>
      </c>
      <c r="T272">
        <v>1469</v>
      </c>
      <c r="U272">
        <v>133</v>
      </c>
      <c r="V272" t="s">
        <v>66</v>
      </c>
      <c r="W272" t="s">
        <v>66</v>
      </c>
      <c r="X272">
        <v>4984</v>
      </c>
      <c r="Y272">
        <v>9556501</v>
      </c>
      <c r="Z272" t="s">
        <v>66</v>
      </c>
      <c r="AA272" t="s">
        <v>66</v>
      </c>
      <c r="AB272" t="s">
        <v>66</v>
      </c>
      <c r="AC272">
        <v>5563</v>
      </c>
      <c r="AD272">
        <v>1146</v>
      </c>
      <c r="AE272">
        <v>600</v>
      </c>
      <c r="AF272">
        <v>33</v>
      </c>
      <c r="AG272" t="s">
        <v>66</v>
      </c>
      <c r="AH272" t="s">
        <v>66</v>
      </c>
      <c r="AI272">
        <v>1104</v>
      </c>
      <c r="AJ272">
        <v>2332227</v>
      </c>
    </row>
    <row r="273" spans="1:36">
      <c r="A273" t="s">
        <v>544</v>
      </c>
      <c r="B273">
        <v>2016</v>
      </c>
      <c r="C273" s="49" t="str">
        <f t="shared" si="31"/>
        <v>Unternehm.v.Handel, Kreditinst.u.a. als Bauh.v.NWG2016</v>
      </c>
      <c r="D273">
        <v>12759</v>
      </c>
      <c r="E273" t="s">
        <v>66</v>
      </c>
      <c r="F273" t="s">
        <v>66</v>
      </c>
      <c r="G273" t="s">
        <v>66</v>
      </c>
      <c r="H273">
        <v>12477</v>
      </c>
      <c r="I273">
        <v>3571</v>
      </c>
      <c r="J273">
        <v>245</v>
      </c>
      <c r="K273" t="s">
        <v>66</v>
      </c>
      <c r="L273" t="s">
        <v>66</v>
      </c>
      <c r="M273">
        <v>8975</v>
      </c>
      <c r="N273">
        <v>12995904</v>
      </c>
      <c r="O273" t="s">
        <v>66</v>
      </c>
      <c r="P273">
        <v>6936</v>
      </c>
      <c r="Q273">
        <v>81391</v>
      </c>
      <c r="R273" t="s">
        <v>66</v>
      </c>
      <c r="S273">
        <v>11307</v>
      </c>
      <c r="T273">
        <v>2653</v>
      </c>
      <c r="U273">
        <v>204</v>
      </c>
      <c r="V273" t="s">
        <v>66</v>
      </c>
      <c r="W273" t="s">
        <v>66</v>
      </c>
      <c r="X273">
        <v>7603</v>
      </c>
      <c r="Y273">
        <v>10370739</v>
      </c>
      <c r="Z273" t="s">
        <v>66</v>
      </c>
      <c r="AA273" t="s">
        <v>66</v>
      </c>
      <c r="AB273" t="s">
        <v>66</v>
      </c>
      <c r="AC273">
        <v>5823</v>
      </c>
      <c r="AD273">
        <v>1169</v>
      </c>
      <c r="AE273">
        <v>918</v>
      </c>
      <c r="AF273">
        <v>40</v>
      </c>
      <c r="AG273" t="s">
        <v>66</v>
      </c>
      <c r="AH273" t="s">
        <v>66</v>
      </c>
      <c r="AI273">
        <v>1372</v>
      </c>
      <c r="AJ273">
        <v>2625165</v>
      </c>
    </row>
    <row r="274" spans="1:36">
      <c r="A274" t="s">
        <v>544</v>
      </c>
      <c r="B274">
        <v>2017</v>
      </c>
      <c r="C274" s="49" t="str">
        <f t="shared" si="31"/>
        <v>Unternehm.v.Handel, Kreditinst.u.a. als Bauh.v.NWG2017</v>
      </c>
      <c r="D274">
        <v>12841</v>
      </c>
      <c r="E274" t="s">
        <v>66</v>
      </c>
      <c r="F274" t="s">
        <v>66</v>
      </c>
      <c r="G274" t="s">
        <v>66</v>
      </c>
      <c r="H274">
        <v>13374</v>
      </c>
      <c r="I274">
        <v>3630</v>
      </c>
      <c r="J274">
        <v>237</v>
      </c>
      <c r="K274" t="s">
        <v>66</v>
      </c>
      <c r="L274" t="s">
        <v>66</v>
      </c>
      <c r="M274">
        <v>7642</v>
      </c>
      <c r="N274">
        <v>14318013</v>
      </c>
      <c r="O274" t="s">
        <v>66</v>
      </c>
      <c r="P274">
        <v>7191</v>
      </c>
      <c r="Q274">
        <v>92889</v>
      </c>
      <c r="R274" t="s">
        <v>66</v>
      </c>
      <c r="S274">
        <v>12268</v>
      </c>
      <c r="T274">
        <v>2865</v>
      </c>
      <c r="U274">
        <v>193</v>
      </c>
      <c r="V274" t="s">
        <v>66</v>
      </c>
      <c r="W274" t="s">
        <v>66</v>
      </c>
      <c r="X274">
        <v>6836</v>
      </c>
      <c r="Y274">
        <v>11544343</v>
      </c>
      <c r="Z274" t="s">
        <v>66</v>
      </c>
      <c r="AA274" t="s">
        <v>66</v>
      </c>
      <c r="AB274" t="s">
        <v>66</v>
      </c>
      <c r="AC274">
        <v>5650</v>
      </c>
      <c r="AD274">
        <v>1106</v>
      </c>
      <c r="AE274">
        <v>765</v>
      </c>
      <c r="AF274">
        <v>44</v>
      </c>
      <c r="AG274" t="s">
        <v>66</v>
      </c>
      <c r="AH274" t="s">
        <v>66</v>
      </c>
      <c r="AI274">
        <v>806</v>
      </c>
      <c r="AJ274">
        <v>2773670</v>
      </c>
    </row>
    <row r="275" spans="1:36">
      <c r="A275" t="s">
        <v>544</v>
      </c>
      <c r="B275">
        <v>2018</v>
      </c>
      <c r="C275" s="49" t="str">
        <f t="shared" si="31"/>
        <v>Unternehm.v.Handel, Kreditinst.u.a. als Bauh.v.NWG2018</v>
      </c>
      <c r="D275">
        <v>13435</v>
      </c>
      <c r="E275" t="s">
        <v>66</v>
      </c>
      <c r="F275" t="s">
        <v>66</v>
      </c>
      <c r="G275" t="s">
        <v>66</v>
      </c>
      <c r="H275">
        <v>13217</v>
      </c>
      <c r="I275">
        <v>3172</v>
      </c>
      <c r="J275">
        <v>201</v>
      </c>
      <c r="K275" t="s">
        <v>66</v>
      </c>
      <c r="L275" t="s">
        <v>66</v>
      </c>
      <c r="M275">
        <v>6895</v>
      </c>
      <c r="N275">
        <v>14528374</v>
      </c>
      <c r="O275" t="s">
        <v>66</v>
      </c>
      <c r="P275">
        <v>7731</v>
      </c>
      <c r="Q275">
        <v>91040</v>
      </c>
      <c r="R275" t="s">
        <v>66</v>
      </c>
      <c r="S275">
        <v>12141</v>
      </c>
      <c r="T275">
        <v>2415</v>
      </c>
      <c r="U275">
        <v>173</v>
      </c>
      <c r="V275" t="s">
        <v>66</v>
      </c>
      <c r="W275" t="s">
        <v>66</v>
      </c>
      <c r="X275">
        <v>6110</v>
      </c>
      <c r="Y275">
        <v>11831394</v>
      </c>
      <c r="Z275" t="s">
        <v>66</v>
      </c>
      <c r="AA275" t="s">
        <v>66</v>
      </c>
      <c r="AB275" t="s">
        <v>66</v>
      </c>
      <c r="AC275">
        <v>5704</v>
      </c>
      <c r="AD275">
        <v>1075</v>
      </c>
      <c r="AE275">
        <v>757</v>
      </c>
      <c r="AF275">
        <v>29</v>
      </c>
      <c r="AG275" t="s">
        <v>66</v>
      </c>
      <c r="AH275" t="s">
        <v>66</v>
      </c>
      <c r="AI275">
        <v>785</v>
      </c>
      <c r="AJ275">
        <v>2696980</v>
      </c>
    </row>
    <row r="276" spans="1:36">
      <c r="A276" t="s">
        <v>544</v>
      </c>
      <c r="B276">
        <v>2019</v>
      </c>
      <c r="C276" s="49" t="str">
        <f t="shared" si="31"/>
        <v>Unternehm.v.Handel, Kreditinst.u.a. als Bauh.v.NWG2019</v>
      </c>
      <c r="D276">
        <v>12380</v>
      </c>
      <c r="E276" t="s">
        <v>66</v>
      </c>
      <c r="F276" t="s">
        <v>66</v>
      </c>
      <c r="G276" t="s">
        <v>66</v>
      </c>
      <c r="H276">
        <v>13419</v>
      </c>
      <c r="I276">
        <v>3756</v>
      </c>
      <c r="J276">
        <v>246</v>
      </c>
      <c r="K276" t="s">
        <v>66</v>
      </c>
      <c r="L276" t="s">
        <v>66</v>
      </c>
      <c r="M276">
        <v>8815</v>
      </c>
      <c r="N276">
        <v>15543449</v>
      </c>
      <c r="O276" t="s">
        <v>66</v>
      </c>
      <c r="P276">
        <v>6909</v>
      </c>
      <c r="Q276">
        <v>86401</v>
      </c>
      <c r="R276" t="s">
        <v>66</v>
      </c>
      <c r="S276">
        <v>12372</v>
      </c>
      <c r="T276">
        <v>3066</v>
      </c>
      <c r="U276">
        <v>221</v>
      </c>
      <c r="V276" t="s">
        <v>66</v>
      </c>
      <c r="W276" t="s">
        <v>66</v>
      </c>
      <c r="X276">
        <v>7939</v>
      </c>
      <c r="Y276">
        <v>12643834</v>
      </c>
      <c r="Z276" t="s">
        <v>66</v>
      </c>
      <c r="AA276" t="s">
        <v>66</v>
      </c>
      <c r="AB276" t="s">
        <v>66</v>
      </c>
      <c r="AC276">
        <v>5471</v>
      </c>
      <c r="AD276">
        <v>1047</v>
      </c>
      <c r="AE276">
        <v>690</v>
      </c>
      <c r="AF276">
        <v>25</v>
      </c>
      <c r="AG276" t="s">
        <v>66</v>
      </c>
      <c r="AH276" t="s">
        <v>66</v>
      </c>
      <c r="AI276">
        <v>876</v>
      </c>
      <c r="AJ276">
        <v>2899615</v>
      </c>
    </row>
    <row r="277" spans="1:36">
      <c r="A277" t="s">
        <v>544</v>
      </c>
      <c r="B277">
        <v>2020</v>
      </c>
      <c r="C277" s="49" t="str">
        <f t="shared" si="31"/>
        <v>Unternehm.v.Handel, Kreditinst.u.a. als Bauh.v.NWG2020</v>
      </c>
      <c r="D277">
        <v>12009</v>
      </c>
      <c r="E277" t="s">
        <v>66</v>
      </c>
      <c r="F277" t="s">
        <v>66</v>
      </c>
      <c r="G277" t="s">
        <v>66</v>
      </c>
      <c r="H277">
        <v>12716</v>
      </c>
      <c r="I277">
        <v>3974</v>
      </c>
      <c r="J277">
        <v>236</v>
      </c>
      <c r="K277" t="s">
        <v>66</v>
      </c>
      <c r="L277" t="s">
        <v>66</v>
      </c>
      <c r="M277">
        <v>8335</v>
      </c>
      <c r="N277">
        <v>15426662</v>
      </c>
      <c r="O277" t="s">
        <v>66</v>
      </c>
      <c r="P277">
        <v>6836</v>
      </c>
      <c r="Q277">
        <v>83877</v>
      </c>
      <c r="R277" t="s">
        <v>66</v>
      </c>
      <c r="S277">
        <v>11700</v>
      </c>
      <c r="T277">
        <v>3123</v>
      </c>
      <c r="U277">
        <v>200</v>
      </c>
      <c r="V277" t="s">
        <v>66</v>
      </c>
      <c r="W277" t="s">
        <v>66</v>
      </c>
      <c r="X277">
        <v>7303</v>
      </c>
      <c r="Y277">
        <v>12890474</v>
      </c>
      <c r="Z277" t="s">
        <v>66</v>
      </c>
      <c r="AA277" t="s">
        <v>66</v>
      </c>
      <c r="AB277" t="s">
        <v>66</v>
      </c>
      <c r="AC277">
        <v>5173</v>
      </c>
      <c r="AD277">
        <v>1015</v>
      </c>
      <c r="AE277">
        <v>851</v>
      </c>
      <c r="AF277">
        <v>36</v>
      </c>
      <c r="AG277" t="s">
        <v>66</v>
      </c>
      <c r="AH277" t="s">
        <v>66</v>
      </c>
      <c r="AI277">
        <v>1032</v>
      </c>
      <c r="AJ277">
        <v>2536188</v>
      </c>
    </row>
    <row r="278" spans="1:36">
      <c r="A278" t="s">
        <v>544</v>
      </c>
      <c r="B278">
        <v>2021</v>
      </c>
      <c r="C278" s="49" t="str">
        <f t="shared" si="31"/>
        <v>Unternehm.v.Handel, Kreditinst.u.a. als Bauh.v.NWG2021</v>
      </c>
      <c r="D278">
        <v>11262</v>
      </c>
      <c r="E278" t="s">
        <v>66</v>
      </c>
      <c r="F278" t="s">
        <v>66</v>
      </c>
      <c r="G278" t="s">
        <v>66</v>
      </c>
      <c r="H278">
        <v>14149</v>
      </c>
      <c r="I278">
        <v>3995</v>
      </c>
      <c r="J278">
        <v>263</v>
      </c>
      <c r="K278" t="s">
        <v>66</v>
      </c>
      <c r="L278" t="s">
        <v>66</v>
      </c>
      <c r="M278">
        <v>8963</v>
      </c>
      <c r="N278">
        <v>17841535</v>
      </c>
      <c r="O278" t="s">
        <v>66</v>
      </c>
      <c r="P278">
        <v>6294</v>
      </c>
      <c r="Q278">
        <v>99193</v>
      </c>
      <c r="R278" t="s">
        <v>66</v>
      </c>
      <c r="S278">
        <v>13256</v>
      </c>
      <c r="T278">
        <v>3584</v>
      </c>
      <c r="U278">
        <v>242</v>
      </c>
      <c r="V278" t="s">
        <v>66</v>
      </c>
      <c r="W278" t="s">
        <v>66</v>
      </c>
      <c r="X278">
        <v>8693</v>
      </c>
      <c r="Y278">
        <v>15035505</v>
      </c>
      <c r="Z278" t="s">
        <v>66</v>
      </c>
      <c r="AA278" t="s">
        <v>66</v>
      </c>
      <c r="AB278" t="s">
        <v>66</v>
      </c>
      <c r="AC278">
        <v>4968</v>
      </c>
      <c r="AD278">
        <v>893</v>
      </c>
      <c r="AE278">
        <v>411</v>
      </c>
      <c r="AF278">
        <v>21</v>
      </c>
      <c r="AG278" t="s">
        <v>66</v>
      </c>
      <c r="AH278" t="s">
        <v>66</v>
      </c>
      <c r="AI278">
        <v>270</v>
      </c>
      <c r="AJ278">
        <v>2806030</v>
      </c>
    </row>
    <row r="279" spans="1:36">
      <c r="A279" t="s">
        <v>544</v>
      </c>
      <c r="B279">
        <v>2022</v>
      </c>
      <c r="C279" s="49" t="str">
        <f t="shared" si="31"/>
        <v>Unternehm.v.Handel, Kreditinst.u.a. als Bauh.v.NWG2022</v>
      </c>
      <c r="D279">
        <v>8861</v>
      </c>
      <c r="E279" t="s">
        <v>66</v>
      </c>
      <c r="F279" t="s">
        <v>66</v>
      </c>
      <c r="G279" t="s">
        <v>66</v>
      </c>
      <c r="H279">
        <v>9451</v>
      </c>
      <c r="I279">
        <v>1299</v>
      </c>
      <c r="J279">
        <v>104</v>
      </c>
      <c r="K279" t="s">
        <v>66</v>
      </c>
      <c r="L279" t="s">
        <v>66</v>
      </c>
      <c r="M279">
        <v>3289</v>
      </c>
      <c r="N279">
        <v>12105011</v>
      </c>
      <c r="O279" t="s">
        <v>66</v>
      </c>
      <c r="P279">
        <v>4921</v>
      </c>
      <c r="Q279">
        <v>69086</v>
      </c>
      <c r="R279" t="s">
        <v>66</v>
      </c>
      <c r="S279">
        <v>8772</v>
      </c>
      <c r="T279">
        <v>1178</v>
      </c>
      <c r="U279">
        <v>103</v>
      </c>
      <c r="V279" t="s">
        <v>66</v>
      </c>
      <c r="W279" t="s">
        <v>66</v>
      </c>
      <c r="X279">
        <v>3512</v>
      </c>
      <c r="Y279">
        <v>10091372</v>
      </c>
      <c r="Z279" t="s">
        <v>66</v>
      </c>
      <c r="AA279" t="s">
        <v>66</v>
      </c>
      <c r="AB279" t="s">
        <v>66</v>
      </c>
      <c r="AC279">
        <v>3940</v>
      </c>
      <c r="AD279">
        <v>678</v>
      </c>
      <c r="AE279">
        <v>121</v>
      </c>
      <c r="AF279">
        <v>1</v>
      </c>
      <c r="AG279" t="s">
        <v>66</v>
      </c>
      <c r="AH279" t="s">
        <v>66</v>
      </c>
      <c r="AI279">
        <v>-223</v>
      </c>
      <c r="AJ279">
        <v>2013639</v>
      </c>
    </row>
    <row r="280" spans="1:36">
      <c r="A280" t="s">
        <v>543</v>
      </c>
      <c r="B280">
        <v>2001</v>
      </c>
      <c r="C280" s="49" t="str">
        <f t="shared" si="31"/>
        <v>Unternehm.d.Prod.Gew.als Bauherren v.Nichtwohngeb.2001</v>
      </c>
      <c r="D280">
        <v>10865</v>
      </c>
      <c r="E280" t="s">
        <v>66</v>
      </c>
      <c r="F280" t="s">
        <v>66</v>
      </c>
      <c r="G280" t="s">
        <v>66</v>
      </c>
      <c r="H280">
        <v>10638</v>
      </c>
      <c r="I280">
        <v>895</v>
      </c>
      <c r="J280">
        <v>97</v>
      </c>
      <c r="K280">
        <v>-11</v>
      </c>
      <c r="L280">
        <v>0</v>
      </c>
      <c r="M280">
        <v>3762</v>
      </c>
      <c r="N280">
        <v>6494850</v>
      </c>
      <c r="O280" t="s">
        <v>66</v>
      </c>
      <c r="P280">
        <v>7246</v>
      </c>
      <c r="Q280">
        <v>63480</v>
      </c>
      <c r="R280" t="s">
        <v>66</v>
      </c>
      <c r="S280">
        <v>9014</v>
      </c>
      <c r="T280">
        <v>748</v>
      </c>
      <c r="U280">
        <v>79</v>
      </c>
      <c r="V280">
        <v>5</v>
      </c>
      <c r="W280">
        <v>0</v>
      </c>
      <c r="X280">
        <v>3247</v>
      </c>
      <c r="Y280">
        <v>5409680</v>
      </c>
      <c r="Z280" t="s">
        <v>66</v>
      </c>
      <c r="AA280" t="s">
        <v>66</v>
      </c>
      <c r="AB280" t="s">
        <v>66</v>
      </c>
      <c r="AC280">
        <v>3619</v>
      </c>
      <c r="AD280">
        <v>1623</v>
      </c>
      <c r="AE280">
        <v>147</v>
      </c>
      <c r="AF280">
        <v>17</v>
      </c>
      <c r="AG280">
        <v>-16</v>
      </c>
      <c r="AH280">
        <v>0</v>
      </c>
      <c r="AI280">
        <v>515</v>
      </c>
      <c r="AJ280">
        <v>1085170</v>
      </c>
    </row>
    <row r="281" spans="1:36">
      <c r="A281" t="s">
        <v>543</v>
      </c>
      <c r="B281">
        <v>2002</v>
      </c>
      <c r="C281" s="49" t="str">
        <f t="shared" si="31"/>
        <v>Unternehm.d.Prod.Gew.als Bauherren v.Nichtwohngeb.2002</v>
      </c>
      <c r="D281">
        <v>9320</v>
      </c>
      <c r="E281" t="s">
        <v>66</v>
      </c>
      <c r="F281" t="s">
        <v>66</v>
      </c>
      <c r="G281" t="s">
        <v>66</v>
      </c>
      <c r="H281">
        <v>9916</v>
      </c>
      <c r="I281">
        <v>740</v>
      </c>
      <c r="J281">
        <v>83</v>
      </c>
      <c r="K281">
        <v>30</v>
      </c>
      <c r="L281">
        <v>1</v>
      </c>
      <c r="M281">
        <v>3361</v>
      </c>
      <c r="N281">
        <v>6197615</v>
      </c>
      <c r="O281" t="s">
        <v>66</v>
      </c>
      <c r="P281">
        <v>6204</v>
      </c>
      <c r="Q281">
        <v>64762</v>
      </c>
      <c r="R281" t="s">
        <v>66</v>
      </c>
      <c r="S281">
        <v>8452</v>
      </c>
      <c r="T281">
        <v>621</v>
      </c>
      <c r="U281">
        <v>70</v>
      </c>
      <c r="V281" t="s">
        <v>66</v>
      </c>
      <c r="W281" t="s">
        <v>66</v>
      </c>
      <c r="X281">
        <v>2866</v>
      </c>
      <c r="Y281">
        <v>5052676</v>
      </c>
      <c r="Z281" t="s">
        <v>66</v>
      </c>
      <c r="AA281" t="s">
        <v>66</v>
      </c>
      <c r="AB281" t="s">
        <v>66</v>
      </c>
      <c r="AC281">
        <v>3116</v>
      </c>
      <c r="AD281">
        <v>1464</v>
      </c>
      <c r="AE281">
        <v>119</v>
      </c>
      <c r="AF281">
        <v>14</v>
      </c>
      <c r="AG281">
        <v>30</v>
      </c>
      <c r="AH281">
        <v>1</v>
      </c>
      <c r="AI281">
        <v>495</v>
      </c>
      <c r="AJ281">
        <v>1144939</v>
      </c>
    </row>
    <row r="282" spans="1:36">
      <c r="A282" t="s">
        <v>543</v>
      </c>
      <c r="B282">
        <v>2003</v>
      </c>
      <c r="C282" s="49" t="str">
        <f t="shared" si="31"/>
        <v>Unternehm.d.Prod.Gew.als Bauherren v.Nichtwohngeb.2003</v>
      </c>
      <c r="D282">
        <v>7792</v>
      </c>
      <c r="E282" t="s">
        <v>66</v>
      </c>
      <c r="F282" t="s">
        <v>66</v>
      </c>
      <c r="G282" t="s">
        <v>66</v>
      </c>
      <c r="H282">
        <v>8193</v>
      </c>
      <c r="I282">
        <v>528</v>
      </c>
      <c r="J282">
        <v>63</v>
      </c>
      <c r="K282">
        <v>23</v>
      </c>
      <c r="L282">
        <v>0</v>
      </c>
      <c r="M282">
        <v>2397</v>
      </c>
      <c r="N282">
        <v>5318658</v>
      </c>
      <c r="O282" t="s">
        <v>66</v>
      </c>
      <c r="P282">
        <v>5133</v>
      </c>
      <c r="Q282">
        <v>52512</v>
      </c>
      <c r="R282" t="s">
        <v>66</v>
      </c>
      <c r="S282">
        <v>7018</v>
      </c>
      <c r="T282">
        <v>407</v>
      </c>
      <c r="U282">
        <v>49</v>
      </c>
      <c r="V282">
        <v>11</v>
      </c>
      <c r="W282">
        <v>0</v>
      </c>
      <c r="X282">
        <v>1930</v>
      </c>
      <c r="Y282">
        <v>4431394</v>
      </c>
      <c r="Z282" t="s">
        <v>66</v>
      </c>
      <c r="AA282" t="s">
        <v>66</v>
      </c>
      <c r="AB282" t="s">
        <v>66</v>
      </c>
      <c r="AC282">
        <v>2659</v>
      </c>
      <c r="AD282">
        <v>1174</v>
      </c>
      <c r="AE282">
        <v>121</v>
      </c>
      <c r="AF282">
        <v>14</v>
      </c>
      <c r="AG282">
        <v>12</v>
      </c>
      <c r="AH282">
        <v>0</v>
      </c>
      <c r="AI282">
        <v>467</v>
      </c>
      <c r="AJ282">
        <v>887264</v>
      </c>
    </row>
    <row r="283" spans="1:36">
      <c r="A283" t="s">
        <v>543</v>
      </c>
      <c r="B283">
        <v>2004</v>
      </c>
      <c r="C283" s="49" t="str">
        <f t="shared" si="31"/>
        <v>Unternehm.d.Prod.Gew.als Bauherren v.Nichtwohngeb.2004</v>
      </c>
      <c r="D283">
        <v>7415</v>
      </c>
      <c r="E283" t="s">
        <v>66</v>
      </c>
      <c r="F283" t="s">
        <v>66</v>
      </c>
      <c r="G283" t="s">
        <v>66</v>
      </c>
      <c r="H283">
        <v>7960</v>
      </c>
      <c r="I283">
        <v>370</v>
      </c>
      <c r="J283">
        <v>43</v>
      </c>
      <c r="K283">
        <v>-1</v>
      </c>
      <c r="L283">
        <v>0</v>
      </c>
      <c r="M283">
        <v>1756</v>
      </c>
      <c r="N283">
        <v>4955063</v>
      </c>
      <c r="O283" t="s">
        <v>66</v>
      </c>
      <c r="P283">
        <v>4951</v>
      </c>
      <c r="Q283">
        <v>52486</v>
      </c>
      <c r="R283" t="s">
        <v>66</v>
      </c>
      <c r="S283">
        <v>6730</v>
      </c>
      <c r="T283">
        <v>336</v>
      </c>
      <c r="U283">
        <v>39</v>
      </c>
      <c r="V283" t="s">
        <v>66</v>
      </c>
      <c r="W283" t="s">
        <v>66</v>
      </c>
      <c r="X283">
        <v>1547</v>
      </c>
      <c r="Y283">
        <v>4134267</v>
      </c>
      <c r="Z283" t="s">
        <v>66</v>
      </c>
      <c r="AA283" t="s">
        <v>66</v>
      </c>
      <c r="AB283" t="s">
        <v>66</v>
      </c>
      <c r="AC283">
        <v>2464</v>
      </c>
      <c r="AD283">
        <v>1230</v>
      </c>
      <c r="AE283">
        <v>34</v>
      </c>
      <c r="AF283">
        <v>5</v>
      </c>
      <c r="AG283">
        <v>-1</v>
      </c>
      <c r="AH283">
        <v>0</v>
      </c>
      <c r="AI283">
        <v>209</v>
      </c>
      <c r="AJ283">
        <v>820796</v>
      </c>
    </row>
    <row r="284" spans="1:36">
      <c r="A284" t="s">
        <v>543</v>
      </c>
      <c r="B284">
        <v>2005</v>
      </c>
      <c r="C284" s="49" t="str">
        <f t="shared" si="31"/>
        <v>Unternehm.d.Prod.Gew.als Bauherren v.Nichtwohngeb.2005</v>
      </c>
      <c r="D284">
        <v>7088</v>
      </c>
      <c r="E284" t="s">
        <v>66</v>
      </c>
      <c r="F284" t="s">
        <v>66</v>
      </c>
      <c r="G284" t="s">
        <v>66</v>
      </c>
      <c r="H284">
        <v>6773</v>
      </c>
      <c r="I284">
        <v>415</v>
      </c>
      <c r="J284">
        <v>48</v>
      </c>
      <c r="K284">
        <v>4</v>
      </c>
      <c r="L284">
        <v>0</v>
      </c>
      <c r="M284">
        <v>1835</v>
      </c>
      <c r="N284">
        <v>4298803</v>
      </c>
      <c r="O284" t="s">
        <v>66</v>
      </c>
      <c r="P284">
        <v>4575</v>
      </c>
      <c r="Q284">
        <v>43676</v>
      </c>
      <c r="R284" t="s">
        <v>66</v>
      </c>
      <c r="S284">
        <v>5700</v>
      </c>
      <c r="T284">
        <v>323</v>
      </c>
      <c r="U284">
        <v>38</v>
      </c>
      <c r="V284">
        <v>1</v>
      </c>
      <c r="W284">
        <v>0</v>
      </c>
      <c r="X284">
        <v>1515</v>
      </c>
      <c r="Y284">
        <v>3485346</v>
      </c>
      <c r="Z284" t="s">
        <v>66</v>
      </c>
      <c r="AA284" t="s">
        <v>66</v>
      </c>
      <c r="AB284" t="s">
        <v>66</v>
      </c>
      <c r="AC284">
        <v>2513</v>
      </c>
      <c r="AD284">
        <v>1073</v>
      </c>
      <c r="AE284">
        <v>92</v>
      </c>
      <c r="AF284">
        <v>11</v>
      </c>
      <c r="AG284">
        <v>3</v>
      </c>
      <c r="AH284">
        <v>0</v>
      </c>
      <c r="AI284">
        <v>320</v>
      </c>
      <c r="AJ284">
        <v>813457</v>
      </c>
    </row>
    <row r="285" spans="1:36">
      <c r="A285" t="s">
        <v>543</v>
      </c>
      <c r="B285">
        <v>2006</v>
      </c>
      <c r="C285" s="49" t="str">
        <f t="shared" si="31"/>
        <v>Unternehm.d.Prod.Gew.als Bauherren v.Nichtwohngeb.2006</v>
      </c>
      <c r="D285">
        <v>7140</v>
      </c>
      <c r="E285" t="s">
        <v>66</v>
      </c>
      <c r="F285" t="s">
        <v>66</v>
      </c>
      <c r="G285" t="s">
        <v>66</v>
      </c>
      <c r="H285">
        <v>7055</v>
      </c>
      <c r="I285">
        <v>358</v>
      </c>
      <c r="J285">
        <v>39</v>
      </c>
      <c r="K285">
        <v>-39</v>
      </c>
      <c r="L285">
        <v>-1</v>
      </c>
      <c r="M285">
        <v>1562</v>
      </c>
      <c r="N285">
        <v>4233542</v>
      </c>
      <c r="O285" t="s">
        <v>66</v>
      </c>
      <c r="P285">
        <v>4619</v>
      </c>
      <c r="Q285">
        <v>44136</v>
      </c>
      <c r="R285" t="s">
        <v>66</v>
      </c>
      <c r="S285">
        <v>5954</v>
      </c>
      <c r="T285">
        <v>241</v>
      </c>
      <c r="U285">
        <v>28</v>
      </c>
      <c r="V285" t="s">
        <v>66</v>
      </c>
      <c r="W285" t="s">
        <v>66</v>
      </c>
      <c r="X285">
        <v>1183</v>
      </c>
      <c r="Y285">
        <v>3420506</v>
      </c>
      <c r="Z285" t="s">
        <v>66</v>
      </c>
      <c r="AA285" t="s">
        <v>66</v>
      </c>
      <c r="AB285" t="s">
        <v>66</v>
      </c>
      <c r="AC285">
        <v>2521</v>
      </c>
      <c r="AD285">
        <v>1101</v>
      </c>
      <c r="AE285">
        <v>117</v>
      </c>
      <c r="AF285">
        <v>11</v>
      </c>
      <c r="AG285">
        <v>-39</v>
      </c>
      <c r="AH285">
        <v>-1</v>
      </c>
      <c r="AI285">
        <v>379</v>
      </c>
      <c r="AJ285">
        <v>813036</v>
      </c>
    </row>
    <row r="286" spans="1:36">
      <c r="A286" t="s">
        <v>543</v>
      </c>
      <c r="B286">
        <v>2007</v>
      </c>
      <c r="C286" s="49" t="str">
        <f t="shared" si="31"/>
        <v>Unternehm.d.Prod.Gew.als Bauherren v.Nichtwohngeb.2007</v>
      </c>
      <c r="D286">
        <v>7984</v>
      </c>
      <c r="E286" t="s">
        <v>66</v>
      </c>
      <c r="F286" t="s">
        <v>66</v>
      </c>
      <c r="G286" t="s">
        <v>66</v>
      </c>
      <c r="H286">
        <v>7849</v>
      </c>
      <c r="I286">
        <v>374</v>
      </c>
      <c r="J286">
        <v>44</v>
      </c>
      <c r="K286">
        <v>-1</v>
      </c>
      <c r="L286">
        <v>0</v>
      </c>
      <c r="M286">
        <v>1745</v>
      </c>
      <c r="N286">
        <v>4584577</v>
      </c>
      <c r="O286" t="s">
        <v>66</v>
      </c>
      <c r="P286">
        <v>5088</v>
      </c>
      <c r="Q286">
        <v>52195</v>
      </c>
      <c r="R286" t="s">
        <v>66</v>
      </c>
      <c r="S286">
        <v>6546</v>
      </c>
      <c r="T286">
        <v>299</v>
      </c>
      <c r="U286">
        <v>36</v>
      </c>
      <c r="V286">
        <v>5</v>
      </c>
      <c r="W286">
        <v>0</v>
      </c>
      <c r="X286">
        <v>1466</v>
      </c>
      <c r="Y286">
        <v>3626360</v>
      </c>
      <c r="Z286" t="s">
        <v>66</v>
      </c>
      <c r="AA286" t="s">
        <v>66</v>
      </c>
      <c r="AB286" t="s">
        <v>66</v>
      </c>
      <c r="AC286">
        <v>2896</v>
      </c>
      <c r="AD286">
        <v>1303</v>
      </c>
      <c r="AE286">
        <v>75</v>
      </c>
      <c r="AF286">
        <v>9</v>
      </c>
      <c r="AG286">
        <v>-6</v>
      </c>
      <c r="AH286">
        <v>0</v>
      </c>
      <c r="AI286">
        <v>279</v>
      </c>
      <c r="AJ286">
        <v>958217</v>
      </c>
    </row>
    <row r="287" spans="1:36">
      <c r="A287" t="s">
        <v>543</v>
      </c>
      <c r="B287">
        <v>2008</v>
      </c>
      <c r="C287" s="49" t="str">
        <f t="shared" si="31"/>
        <v>Unternehm.d.Prod.Gew.als Bauherren v.Nichtwohngeb.2008</v>
      </c>
      <c r="D287">
        <v>9023</v>
      </c>
      <c r="E287" t="s">
        <v>66</v>
      </c>
      <c r="F287" t="s">
        <v>66</v>
      </c>
      <c r="G287" t="s">
        <v>66</v>
      </c>
      <c r="H287">
        <v>9794</v>
      </c>
      <c r="I287">
        <v>308</v>
      </c>
      <c r="J287">
        <v>34</v>
      </c>
      <c r="K287">
        <v>2</v>
      </c>
      <c r="L287">
        <v>0</v>
      </c>
      <c r="M287">
        <v>1340</v>
      </c>
      <c r="N287">
        <v>6301234</v>
      </c>
      <c r="O287" t="s">
        <v>66</v>
      </c>
      <c r="P287">
        <v>5835</v>
      </c>
      <c r="Q287">
        <v>66530</v>
      </c>
      <c r="R287" t="s">
        <v>66</v>
      </c>
      <c r="S287">
        <v>8191</v>
      </c>
      <c r="T287">
        <v>274</v>
      </c>
      <c r="U287">
        <v>32</v>
      </c>
      <c r="V287">
        <v>2</v>
      </c>
      <c r="W287">
        <v>0</v>
      </c>
      <c r="X287">
        <v>1288</v>
      </c>
      <c r="Y287">
        <v>5039065</v>
      </c>
      <c r="Z287" t="s">
        <v>66</v>
      </c>
      <c r="AA287" t="s">
        <v>66</v>
      </c>
      <c r="AB287" t="s">
        <v>66</v>
      </c>
      <c r="AC287">
        <v>3188</v>
      </c>
      <c r="AD287">
        <v>1603</v>
      </c>
      <c r="AE287">
        <v>34</v>
      </c>
      <c r="AF287">
        <v>2</v>
      </c>
      <c r="AG287" t="s">
        <v>66</v>
      </c>
      <c r="AH287" t="s">
        <v>66</v>
      </c>
      <c r="AI287">
        <v>52</v>
      </c>
      <c r="AJ287">
        <v>1262169</v>
      </c>
    </row>
    <row r="288" spans="1:36">
      <c r="A288" t="s">
        <v>543</v>
      </c>
      <c r="B288">
        <v>2009</v>
      </c>
      <c r="C288" s="49" t="str">
        <f t="shared" si="31"/>
        <v>Unternehm.d.Prod.Gew.als Bauherren v.Nichtwohngeb.2009</v>
      </c>
      <c r="D288">
        <v>7891</v>
      </c>
      <c r="E288" t="s">
        <v>66</v>
      </c>
      <c r="F288" t="s">
        <v>66</v>
      </c>
      <c r="G288" t="s">
        <v>66</v>
      </c>
      <c r="H288">
        <v>8832</v>
      </c>
      <c r="I288">
        <v>386</v>
      </c>
      <c r="J288">
        <v>44</v>
      </c>
      <c r="K288">
        <v>4</v>
      </c>
      <c r="L288">
        <v>0</v>
      </c>
      <c r="M288">
        <v>1730</v>
      </c>
      <c r="N288">
        <v>6129937</v>
      </c>
      <c r="O288" t="s">
        <v>66</v>
      </c>
      <c r="P288">
        <v>5048</v>
      </c>
      <c r="Q288">
        <v>61594</v>
      </c>
      <c r="R288" t="s">
        <v>66</v>
      </c>
      <c r="S288">
        <v>7578</v>
      </c>
      <c r="T288">
        <v>310</v>
      </c>
      <c r="U288">
        <v>35</v>
      </c>
      <c r="V288">
        <v>7</v>
      </c>
      <c r="W288">
        <v>0</v>
      </c>
      <c r="X288">
        <v>1421</v>
      </c>
      <c r="Y288">
        <v>5051278</v>
      </c>
      <c r="Z288" t="s">
        <v>66</v>
      </c>
      <c r="AA288" t="s">
        <v>66</v>
      </c>
      <c r="AB288" t="s">
        <v>66</v>
      </c>
      <c r="AC288">
        <v>2843</v>
      </c>
      <c r="AD288">
        <v>1254</v>
      </c>
      <c r="AE288">
        <v>76</v>
      </c>
      <c r="AF288">
        <v>9</v>
      </c>
      <c r="AG288">
        <v>-3</v>
      </c>
      <c r="AH288">
        <v>0</v>
      </c>
      <c r="AI288">
        <v>309</v>
      </c>
      <c r="AJ288">
        <v>1078659</v>
      </c>
    </row>
    <row r="289" spans="1:36">
      <c r="A289" t="s">
        <v>543</v>
      </c>
      <c r="B289">
        <v>2010</v>
      </c>
      <c r="C289" s="49" t="str">
        <f t="shared" si="31"/>
        <v>Unternehm.d.Prod.Gew.als Bauherren v.Nichtwohngeb.2010</v>
      </c>
      <c r="D289">
        <v>6617</v>
      </c>
      <c r="E289" t="s">
        <v>66</v>
      </c>
      <c r="F289" t="s">
        <v>66</v>
      </c>
      <c r="G289" t="s">
        <v>66</v>
      </c>
      <c r="H289">
        <v>6974</v>
      </c>
      <c r="I289">
        <v>254</v>
      </c>
      <c r="J289">
        <v>32</v>
      </c>
      <c r="K289">
        <v>-21</v>
      </c>
      <c r="L289">
        <v>0</v>
      </c>
      <c r="M289">
        <v>1068</v>
      </c>
      <c r="N289">
        <v>4759801</v>
      </c>
      <c r="O289" t="s">
        <v>66</v>
      </c>
      <c r="P289">
        <v>4296</v>
      </c>
      <c r="Q289">
        <v>48557</v>
      </c>
      <c r="R289" t="s">
        <v>66</v>
      </c>
      <c r="S289">
        <v>6006</v>
      </c>
      <c r="T289">
        <v>194</v>
      </c>
      <c r="U289">
        <v>23</v>
      </c>
      <c r="V289" t="s">
        <v>66</v>
      </c>
      <c r="W289" t="s">
        <v>66</v>
      </c>
      <c r="X289">
        <v>856</v>
      </c>
      <c r="Y289">
        <v>3959228</v>
      </c>
      <c r="Z289" t="s">
        <v>66</v>
      </c>
      <c r="AA289" t="s">
        <v>66</v>
      </c>
      <c r="AB289" t="s">
        <v>66</v>
      </c>
      <c r="AC289">
        <v>2321</v>
      </c>
      <c r="AD289">
        <v>968</v>
      </c>
      <c r="AE289">
        <v>60</v>
      </c>
      <c r="AF289">
        <v>9</v>
      </c>
      <c r="AG289">
        <v>-21</v>
      </c>
      <c r="AH289">
        <v>0</v>
      </c>
      <c r="AI289">
        <v>212</v>
      </c>
      <c r="AJ289">
        <v>800573</v>
      </c>
    </row>
    <row r="290" spans="1:36">
      <c r="A290" t="s">
        <v>543</v>
      </c>
      <c r="B290">
        <v>2011</v>
      </c>
      <c r="C290" s="49" t="str">
        <f t="shared" si="31"/>
        <v>Unternehm.d.Prod.Gew.als Bauherren v.Nichtwohngeb.2011</v>
      </c>
      <c r="D290">
        <v>7198</v>
      </c>
      <c r="E290" t="s">
        <v>66</v>
      </c>
      <c r="F290" t="s">
        <v>66</v>
      </c>
      <c r="G290" t="s">
        <v>66</v>
      </c>
      <c r="H290">
        <v>6824</v>
      </c>
      <c r="I290">
        <v>193</v>
      </c>
      <c r="J290">
        <v>25</v>
      </c>
      <c r="K290" t="s">
        <v>66</v>
      </c>
      <c r="L290" t="s">
        <v>66</v>
      </c>
      <c r="M290">
        <v>882</v>
      </c>
      <c r="N290">
        <v>4647362</v>
      </c>
      <c r="O290" t="s">
        <v>66</v>
      </c>
      <c r="P290">
        <v>4617</v>
      </c>
      <c r="Q290">
        <v>46132</v>
      </c>
      <c r="R290" t="s">
        <v>66</v>
      </c>
      <c r="S290">
        <v>5833</v>
      </c>
      <c r="T290">
        <v>177</v>
      </c>
      <c r="U290">
        <v>22</v>
      </c>
      <c r="V290" t="s">
        <v>66</v>
      </c>
      <c r="W290" t="s">
        <v>66</v>
      </c>
      <c r="X290">
        <v>820</v>
      </c>
      <c r="Y290">
        <v>3774758</v>
      </c>
      <c r="Z290" t="s">
        <v>66</v>
      </c>
      <c r="AA290" t="s">
        <v>66</v>
      </c>
      <c r="AB290" t="s">
        <v>66</v>
      </c>
      <c r="AC290">
        <v>2581</v>
      </c>
      <c r="AD290">
        <v>991</v>
      </c>
      <c r="AE290">
        <v>16</v>
      </c>
      <c r="AF290">
        <v>3</v>
      </c>
      <c r="AG290" t="s">
        <v>66</v>
      </c>
      <c r="AH290" t="s">
        <v>66</v>
      </c>
      <c r="AI290">
        <v>62</v>
      </c>
      <c r="AJ290">
        <v>872604</v>
      </c>
    </row>
    <row r="291" spans="1:36">
      <c r="A291" t="s">
        <v>543</v>
      </c>
      <c r="B291">
        <v>2012</v>
      </c>
      <c r="C291" s="49" t="str">
        <f t="shared" si="31"/>
        <v>Unternehm.d.Prod.Gew.als Bauherren v.Nichtwohngeb.2012</v>
      </c>
      <c r="D291">
        <v>7507</v>
      </c>
      <c r="E291" t="s">
        <v>66</v>
      </c>
      <c r="F291" t="s">
        <v>66</v>
      </c>
      <c r="G291" t="s">
        <v>66</v>
      </c>
      <c r="H291">
        <v>7680</v>
      </c>
      <c r="I291">
        <v>240</v>
      </c>
      <c r="J291">
        <v>27</v>
      </c>
      <c r="K291" t="s">
        <v>66</v>
      </c>
      <c r="L291" t="s">
        <v>66</v>
      </c>
      <c r="M291">
        <v>980</v>
      </c>
      <c r="N291">
        <v>5552066</v>
      </c>
      <c r="O291" t="s">
        <v>66</v>
      </c>
      <c r="P291">
        <v>4835</v>
      </c>
      <c r="Q291">
        <v>51384</v>
      </c>
      <c r="R291" t="s">
        <v>66</v>
      </c>
      <c r="S291">
        <v>6492</v>
      </c>
      <c r="T291">
        <v>236</v>
      </c>
      <c r="U291">
        <v>27</v>
      </c>
      <c r="V291" t="s">
        <v>66</v>
      </c>
      <c r="W291" t="s">
        <v>66</v>
      </c>
      <c r="X291">
        <v>1020</v>
      </c>
      <c r="Y291">
        <v>4462624</v>
      </c>
      <c r="Z291" t="s">
        <v>66</v>
      </c>
      <c r="AA291" t="s">
        <v>66</v>
      </c>
      <c r="AB291" t="s">
        <v>66</v>
      </c>
      <c r="AC291">
        <v>2672</v>
      </c>
      <c r="AD291">
        <v>1188</v>
      </c>
      <c r="AE291">
        <v>4</v>
      </c>
      <c r="AF291">
        <v>0</v>
      </c>
      <c r="AG291" t="s">
        <v>66</v>
      </c>
      <c r="AH291" t="s">
        <v>66</v>
      </c>
      <c r="AI291">
        <v>-40</v>
      </c>
      <c r="AJ291">
        <v>1089442</v>
      </c>
    </row>
    <row r="292" spans="1:36">
      <c r="A292" t="s">
        <v>543</v>
      </c>
      <c r="B292">
        <v>2013</v>
      </c>
      <c r="C292" s="49" t="str">
        <f t="shared" si="31"/>
        <v>Unternehm.d.Prod.Gew.als Bauherren v.Nichtwohngeb.2013</v>
      </c>
      <c r="D292">
        <v>7452</v>
      </c>
      <c r="E292" t="s">
        <v>66</v>
      </c>
      <c r="F292" t="s">
        <v>66</v>
      </c>
      <c r="G292" t="s">
        <v>66</v>
      </c>
      <c r="H292">
        <v>7746</v>
      </c>
      <c r="I292">
        <v>154</v>
      </c>
      <c r="J292">
        <v>19</v>
      </c>
      <c r="K292" t="s">
        <v>66</v>
      </c>
      <c r="L292" t="s">
        <v>66</v>
      </c>
      <c r="M292">
        <v>634</v>
      </c>
      <c r="N292">
        <v>5917619</v>
      </c>
      <c r="O292" t="s">
        <v>66</v>
      </c>
      <c r="P292">
        <v>4757</v>
      </c>
      <c r="Q292">
        <v>53487</v>
      </c>
      <c r="R292" t="s">
        <v>66</v>
      </c>
      <c r="S292">
        <v>6552</v>
      </c>
      <c r="T292">
        <v>146</v>
      </c>
      <c r="U292">
        <v>17</v>
      </c>
      <c r="V292" t="s">
        <v>66</v>
      </c>
      <c r="W292" t="s">
        <v>66</v>
      </c>
      <c r="X292">
        <v>640</v>
      </c>
      <c r="Y292">
        <v>4833299</v>
      </c>
      <c r="Z292" t="s">
        <v>66</v>
      </c>
      <c r="AA292" t="s">
        <v>66</v>
      </c>
      <c r="AB292" t="s">
        <v>66</v>
      </c>
      <c r="AC292">
        <v>2695</v>
      </c>
      <c r="AD292">
        <v>1194</v>
      </c>
      <c r="AE292">
        <v>8</v>
      </c>
      <c r="AF292">
        <v>2</v>
      </c>
      <c r="AG292" t="s">
        <v>66</v>
      </c>
      <c r="AH292" t="s">
        <v>66</v>
      </c>
      <c r="AI292">
        <v>-6</v>
      </c>
      <c r="AJ292">
        <v>1084320</v>
      </c>
    </row>
    <row r="293" spans="1:36">
      <c r="A293" t="s">
        <v>543</v>
      </c>
      <c r="B293">
        <v>2014</v>
      </c>
      <c r="C293" s="49" t="str">
        <f t="shared" si="31"/>
        <v>Unternehm.d.Prod.Gew.als Bauherren v.Nichtwohngeb.2014</v>
      </c>
      <c r="D293">
        <v>7359</v>
      </c>
      <c r="E293" t="s">
        <v>66</v>
      </c>
      <c r="F293" t="s">
        <v>66</v>
      </c>
      <c r="G293" t="s">
        <v>66</v>
      </c>
      <c r="H293">
        <v>7905</v>
      </c>
      <c r="I293">
        <v>386</v>
      </c>
      <c r="J293">
        <v>32</v>
      </c>
      <c r="K293" t="s">
        <v>66</v>
      </c>
      <c r="L293" t="s">
        <v>66</v>
      </c>
      <c r="M293">
        <v>1135</v>
      </c>
      <c r="N293">
        <v>6030279</v>
      </c>
      <c r="O293" t="s">
        <v>66</v>
      </c>
      <c r="P293">
        <v>4691</v>
      </c>
      <c r="Q293">
        <v>56182</v>
      </c>
      <c r="R293" t="s">
        <v>66</v>
      </c>
      <c r="S293">
        <v>6817</v>
      </c>
      <c r="T293">
        <v>214</v>
      </c>
      <c r="U293">
        <v>26</v>
      </c>
      <c r="V293" t="s">
        <v>66</v>
      </c>
      <c r="W293" t="s">
        <v>66</v>
      </c>
      <c r="X293">
        <v>925</v>
      </c>
      <c r="Y293">
        <v>5033868</v>
      </c>
      <c r="Z293" t="s">
        <v>66</v>
      </c>
      <c r="AA293" t="s">
        <v>66</v>
      </c>
      <c r="AB293" t="s">
        <v>66</v>
      </c>
      <c r="AC293">
        <v>2668</v>
      </c>
      <c r="AD293">
        <v>1088</v>
      </c>
      <c r="AE293">
        <v>172</v>
      </c>
      <c r="AF293">
        <v>7</v>
      </c>
      <c r="AG293" t="s">
        <v>66</v>
      </c>
      <c r="AH293" t="s">
        <v>66</v>
      </c>
      <c r="AI293">
        <v>210</v>
      </c>
      <c r="AJ293">
        <v>996411</v>
      </c>
    </row>
    <row r="294" spans="1:36">
      <c r="A294" t="s">
        <v>543</v>
      </c>
      <c r="B294">
        <v>2015</v>
      </c>
      <c r="C294" s="49" t="str">
        <f t="shared" si="31"/>
        <v>Unternehm.d.Prod.Gew.als Bauherren v.Nichtwohngeb.2015</v>
      </c>
      <c r="D294">
        <v>6919</v>
      </c>
      <c r="E294" t="s">
        <v>66</v>
      </c>
      <c r="F294" t="s">
        <v>66</v>
      </c>
      <c r="G294" t="s">
        <v>66</v>
      </c>
      <c r="H294">
        <v>6976</v>
      </c>
      <c r="I294">
        <v>247</v>
      </c>
      <c r="J294">
        <v>23</v>
      </c>
      <c r="K294" t="s">
        <v>66</v>
      </c>
      <c r="L294" t="s">
        <v>66</v>
      </c>
      <c r="M294">
        <v>882</v>
      </c>
      <c r="N294">
        <v>6054165</v>
      </c>
      <c r="O294" t="s">
        <v>66</v>
      </c>
      <c r="P294">
        <v>4265</v>
      </c>
      <c r="Q294">
        <v>48621</v>
      </c>
      <c r="R294" t="s">
        <v>66</v>
      </c>
      <c r="S294">
        <v>5912</v>
      </c>
      <c r="T294">
        <v>226</v>
      </c>
      <c r="U294">
        <v>25</v>
      </c>
      <c r="V294" t="s">
        <v>66</v>
      </c>
      <c r="W294" t="s">
        <v>66</v>
      </c>
      <c r="X294">
        <v>938</v>
      </c>
      <c r="Y294">
        <v>4901998</v>
      </c>
      <c r="Z294" t="s">
        <v>66</v>
      </c>
      <c r="AA294" t="s">
        <v>66</v>
      </c>
      <c r="AB294" t="s">
        <v>66</v>
      </c>
      <c r="AC294">
        <v>2654</v>
      </c>
      <c r="AD294">
        <v>1065</v>
      </c>
      <c r="AE294">
        <v>21</v>
      </c>
      <c r="AF294">
        <v>-1</v>
      </c>
      <c r="AG294" t="s">
        <v>66</v>
      </c>
      <c r="AH294" t="s">
        <v>66</v>
      </c>
      <c r="AI294">
        <v>-56</v>
      </c>
      <c r="AJ294">
        <v>1152167</v>
      </c>
    </row>
    <row r="295" spans="1:36">
      <c r="A295" t="s">
        <v>543</v>
      </c>
      <c r="B295">
        <v>2016</v>
      </c>
      <c r="C295" s="49" t="str">
        <f t="shared" si="31"/>
        <v>Unternehm.d.Prod.Gew.als Bauherren v.Nichtwohngeb.2016</v>
      </c>
      <c r="D295">
        <v>6993</v>
      </c>
      <c r="E295" t="s">
        <v>66</v>
      </c>
      <c r="F295" t="s">
        <v>66</v>
      </c>
      <c r="G295" t="s">
        <v>66</v>
      </c>
      <c r="H295">
        <v>7359</v>
      </c>
      <c r="I295">
        <v>213</v>
      </c>
      <c r="J295">
        <v>27</v>
      </c>
      <c r="K295" t="s">
        <v>66</v>
      </c>
      <c r="L295" t="s">
        <v>66</v>
      </c>
      <c r="M295">
        <v>911</v>
      </c>
      <c r="N295">
        <v>6326208</v>
      </c>
      <c r="O295" t="s">
        <v>66</v>
      </c>
      <c r="P295">
        <v>4331</v>
      </c>
      <c r="Q295">
        <v>47908</v>
      </c>
      <c r="R295" t="s">
        <v>66</v>
      </c>
      <c r="S295">
        <v>6014</v>
      </c>
      <c r="T295">
        <v>211</v>
      </c>
      <c r="U295">
        <v>25</v>
      </c>
      <c r="V295" t="s">
        <v>66</v>
      </c>
      <c r="W295" t="s">
        <v>66</v>
      </c>
      <c r="X295">
        <v>895</v>
      </c>
      <c r="Y295">
        <v>5156839</v>
      </c>
      <c r="Z295" t="s">
        <v>66</v>
      </c>
      <c r="AA295" t="s">
        <v>66</v>
      </c>
      <c r="AB295" t="s">
        <v>66</v>
      </c>
      <c r="AC295">
        <v>2662</v>
      </c>
      <c r="AD295">
        <v>1345</v>
      </c>
      <c r="AE295">
        <v>2</v>
      </c>
      <c r="AF295">
        <v>2</v>
      </c>
      <c r="AG295" t="s">
        <v>66</v>
      </c>
      <c r="AH295" t="s">
        <v>66</v>
      </c>
      <c r="AI295">
        <v>16</v>
      </c>
      <c r="AJ295">
        <v>1169369</v>
      </c>
    </row>
    <row r="296" spans="1:36">
      <c r="A296" t="s">
        <v>543</v>
      </c>
      <c r="B296">
        <v>2017</v>
      </c>
      <c r="C296" s="49" t="str">
        <f t="shared" si="31"/>
        <v>Unternehm.d.Prod.Gew.als Bauherren v.Nichtwohngeb.2017</v>
      </c>
      <c r="D296">
        <v>6585</v>
      </c>
      <c r="E296" t="s">
        <v>66</v>
      </c>
      <c r="F296" t="s">
        <v>66</v>
      </c>
      <c r="G296" t="s">
        <v>66</v>
      </c>
      <c r="H296">
        <v>6719</v>
      </c>
      <c r="I296">
        <v>220</v>
      </c>
      <c r="J296">
        <v>27</v>
      </c>
      <c r="K296" t="s">
        <v>66</v>
      </c>
      <c r="L296" t="s">
        <v>66</v>
      </c>
      <c r="M296">
        <v>846</v>
      </c>
      <c r="N296">
        <v>5926553</v>
      </c>
      <c r="O296" t="s">
        <v>66</v>
      </c>
      <c r="P296">
        <v>4118</v>
      </c>
      <c r="Q296">
        <v>47847</v>
      </c>
      <c r="R296" t="s">
        <v>66</v>
      </c>
      <c r="S296">
        <v>5823</v>
      </c>
      <c r="T296">
        <v>186</v>
      </c>
      <c r="U296">
        <v>24</v>
      </c>
      <c r="V296" t="s">
        <v>66</v>
      </c>
      <c r="W296" t="s">
        <v>66</v>
      </c>
      <c r="X296">
        <v>808</v>
      </c>
      <c r="Y296">
        <v>4891746</v>
      </c>
      <c r="Z296" t="s">
        <v>66</v>
      </c>
      <c r="AA296" t="s">
        <v>66</v>
      </c>
      <c r="AB296" t="s">
        <v>66</v>
      </c>
      <c r="AC296">
        <v>2467</v>
      </c>
      <c r="AD296">
        <v>896</v>
      </c>
      <c r="AE296">
        <v>34</v>
      </c>
      <c r="AF296">
        <v>4</v>
      </c>
      <c r="AG296" t="s">
        <v>66</v>
      </c>
      <c r="AH296" t="s">
        <v>66</v>
      </c>
      <c r="AI296">
        <v>38</v>
      </c>
      <c r="AJ296">
        <v>1034807</v>
      </c>
    </row>
    <row r="297" spans="1:36">
      <c r="A297" t="s">
        <v>543</v>
      </c>
      <c r="B297">
        <v>2018</v>
      </c>
      <c r="C297" s="49" t="str">
        <f t="shared" si="31"/>
        <v>Unternehm.d.Prod.Gew.als Bauherren v.Nichtwohngeb.2018</v>
      </c>
      <c r="D297">
        <v>6677</v>
      </c>
      <c r="E297" t="s">
        <v>66</v>
      </c>
      <c r="F297" t="s">
        <v>66</v>
      </c>
      <c r="G297" t="s">
        <v>66</v>
      </c>
      <c r="H297">
        <v>7138</v>
      </c>
      <c r="I297">
        <v>395</v>
      </c>
      <c r="J297">
        <v>40</v>
      </c>
      <c r="K297" t="s">
        <v>66</v>
      </c>
      <c r="L297" t="s">
        <v>66</v>
      </c>
      <c r="M297">
        <v>1533</v>
      </c>
      <c r="N297">
        <v>6886276</v>
      </c>
      <c r="O297" t="s">
        <v>66</v>
      </c>
      <c r="P297">
        <v>4142</v>
      </c>
      <c r="Q297">
        <v>49198</v>
      </c>
      <c r="R297" t="s">
        <v>66</v>
      </c>
      <c r="S297">
        <v>6060</v>
      </c>
      <c r="T297">
        <v>309</v>
      </c>
      <c r="U297">
        <v>33</v>
      </c>
      <c r="V297" t="s">
        <v>66</v>
      </c>
      <c r="W297" t="s">
        <v>66</v>
      </c>
      <c r="X297">
        <v>1197</v>
      </c>
      <c r="Y297">
        <v>5667796</v>
      </c>
      <c r="Z297" t="s">
        <v>66</v>
      </c>
      <c r="AA297" t="s">
        <v>66</v>
      </c>
      <c r="AB297" t="s">
        <v>66</v>
      </c>
      <c r="AC297">
        <v>2535</v>
      </c>
      <c r="AD297">
        <v>1078</v>
      </c>
      <c r="AE297">
        <v>86</v>
      </c>
      <c r="AF297">
        <v>7</v>
      </c>
      <c r="AG297" t="s">
        <v>66</v>
      </c>
      <c r="AH297" t="s">
        <v>66</v>
      </c>
      <c r="AI297">
        <v>336</v>
      </c>
      <c r="AJ297">
        <v>1218480</v>
      </c>
    </row>
    <row r="298" spans="1:36">
      <c r="A298" t="s">
        <v>543</v>
      </c>
      <c r="B298">
        <v>2019</v>
      </c>
      <c r="C298" s="49" t="str">
        <f t="shared" si="31"/>
        <v>Unternehm.d.Prod.Gew.als Bauherren v.Nichtwohngeb.2019</v>
      </c>
      <c r="D298">
        <v>6607</v>
      </c>
      <c r="E298" t="s">
        <v>66</v>
      </c>
      <c r="F298" t="s">
        <v>66</v>
      </c>
      <c r="G298" t="s">
        <v>66</v>
      </c>
      <c r="H298">
        <v>7466</v>
      </c>
      <c r="I298">
        <v>267</v>
      </c>
      <c r="J298">
        <v>33</v>
      </c>
      <c r="K298" t="s">
        <v>66</v>
      </c>
      <c r="L298" t="s">
        <v>66</v>
      </c>
      <c r="M298">
        <v>1063</v>
      </c>
      <c r="N298">
        <v>7486834</v>
      </c>
      <c r="O298" t="s">
        <v>66</v>
      </c>
      <c r="P298">
        <v>4093</v>
      </c>
      <c r="Q298">
        <v>51885</v>
      </c>
      <c r="R298" t="s">
        <v>66</v>
      </c>
      <c r="S298">
        <v>6392</v>
      </c>
      <c r="T298">
        <v>236</v>
      </c>
      <c r="U298">
        <v>29</v>
      </c>
      <c r="V298" t="s">
        <v>66</v>
      </c>
      <c r="W298" t="s">
        <v>66</v>
      </c>
      <c r="X298">
        <v>1010</v>
      </c>
      <c r="Y298">
        <v>6122131</v>
      </c>
      <c r="Z298" t="s">
        <v>66</v>
      </c>
      <c r="AA298" t="s">
        <v>66</v>
      </c>
      <c r="AB298" t="s">
        <v>66</v>
      </c>
      <c r="AC298">
        <v>2514</v>
      </c>
      <c r="AD298">
        <v>1074</v>
      </c>
      <c r="AE298">
        <v>31</v>
      </c>
      <c r="AF298">
        <v>3</v>
      </c>
      <c r="AG298" t="s">
        <v>66</v>
      </c>
      <c r="AH298" t="s">
        <v>66</v>
      </c>
      <c r="AI298">
        <v>53</v>
      </c>
      <c r="AJ298">
        <v>1364703</v>
      </c>
    </row>
    <row r="299" spans="1:36">
      <c r="A299" t="s">
        <v>543</v>
      </c>
      <c r="B299">
        <v>2020</v>
      </c>
      <c r="C299" s="49" t="str">
        <f t="shared" si="31"/>
        <v>Unternehm.d.Prod.Gew.als Bauherren v.Nichtwohngeb.2020</v>
      </c>
      <c r="D299">
        <v>6316</v>
      </c>
      <c r="E299" t="s">
        <v>66</v>
      </c>
      <c r="F299" t="s">
        <v>66</v>
      </c>
      <c r="G299" t="s">
        <v>66</v>
      </c>
      <c r="H299">
        <v>7589</v>
      </c>
      <c r="I299">
        <v>295</v>
      </c>
      <c r="J299">
        <v>30</v>
      </c>
      <c r="K299" t="s">
        <v>66</v>
      </c>
      <c r="L299" t="s">
        <v>66</v>
      </c>
      <c r="M299">
        <v>1008</v>
      </c>
      <c r="N299">
        <v>7527362</v>
      </c>
      <c r="O299" t="s">
        <v>66</v>
      </c>
      <c r="P299">
        <v>4011</v>
      </c>
      <c r="Q299">
        <v>51944</v>
      </c>
      <c r="R299" t="s">
        <v>66</v>
      </c>
      <c r="S299">
        <v>6847</v>
      </c>
      <c r="T299">
        <v>263</v>
      </c>
      <c r="U299">
        <v>27</v>
      </c>
      <c r="V299" t="s">
        <v>66</v>
      </c>
      <c r="W299" t="s">
        <v>66</v>
      </c>
      <c r="X299">
        <v>925</v>
      </c>
      <c r="Y299">
        <v>6426281</v>
      </c>
      <c r="Z299" t="s">
        <v>66</v>
      </c>
      <c r="AA299" t="s">
        <v>66</v>
      </c>
      <c r="AB299" t="s">
        <v>66</v>
      </c>
      <c r="AC299">
        <v>2305</v>
      </c>
      <c r="AD299">
        <v>742</v>
      </c>
      <c r="AE299">
        <v>32</v>
      </c>
      <c r="AF299">
        <v>3</v>
      </c>
      <c r="AG299" t="s">
        <v>66</v>
      </c>
      <c r="AH299" t="s">
        <v>66</v>
      </c>
      <c r="AI299">
        <v>83</v>
      </c>
      <c r="AJ299">
        <v>1101081</v>
      </c>
    </row>
    <row r="300" spans="1:36">
      <c r="A300" t="s">
        <v>543</v>
      </c>
      <c r="B300">
        <v>2021</v>
      </c>
      <c r="C300" s="49" t="str">
        <f t="shared" si="31"/>
        <v>Unternehm.d.Prod.Gew.als Bauherren v.Nichtwohngeb.2021</v>
      </c>
      <c r="D300">
        <v>5576</v>
      </c>
      <c r="E300" t="s">
        <v>66</v>
      </c>
      <c r="F300" t="s">
        <v>66</v>
      </c>
      <c r="G300" t="s">
        <v>66</v>
      </c>
      <c r="H300">
        <v>6224</v>
      </c>
      <c r="I300">
        <v>307</v>
      </c>
      <c r="J300">
        <v>33</v>
      </c>
      <c r="K300" t="s">
        <v>66</v>
      </c>
      <c r="L300" t="s">
        <v>66</v>
      </c>
      <c r="M300">
        <v>1143</v>
      </c>
      <c r="N300">
        <v>6706478</v>
      </c>
      <c r="O300" t="s">
        <v>66</v>
      </c>
      <c r="P300">
        <v>3434</v>
      </c>
      <c r="Q300">
        <v>46080</v>
      </c>
      <c r="R300" t="s">
        <v>66</v>
      </c>
      <c r="S300">
        <v>5462</v>
      </c>
      <c r="T300">
        <v>243</v>
      </c>
      <c r="U300">
        <v>27</v>
      </c>
      <c r="V300" t="s">
        <v>66</v>
      </c>
      <c r="W300" t="s">
        <v>66</v>
      </c>
      <c r="X300">
        <v>1009</v>
      </c>
      <c r="Y300">
        <v>5650438</v>
      </c>
      <c r="Z300" t="s">
        <v>66</v>
      </c>
      <c r="AA300" t="s">
        <v>66</v>
      </c>
      <c r="AB300" t="s">
        <v>66</v>
      </c>
      <c r="AC300">
        <v>2142</v>
      </c>
      <c r="AD300">
        <v>761</v>
      </c>
      <c r="AE300">
        <v>64</v>
      </c>
      <c r="AF300">
        <v>6</v>
      </c>
      <c r="AG300" t="s">
        <v>66</v>
      </c>
      <c r="AH300" t="s">
        <v>66</v>
      </c>
      <c r="AI300">
        <v>134</v>
      </c>
      <c r="AJ300">
        <v>1056040</v>
      </c>
    </row>
    <row r="301" spans="1:36">
      <c r="A301" t="s">
        <v>543</v>
      </c>
      <c r="B301">
        <v>2022</v>
      </c>
      <c r="C301" s="49" t="str">
        <f t="shared" si="31"/>
        <v>Unternehm.d.Prod.Gew.als Bauherren v.Nichtwohngeb.2022</v>
      </c>
      <c r="D301">
        <v>5475</v>
      </c>
      <c r="E301" t="s">
        <v>66</v>
      </c>
      <c r="F301" t="s">
        <v>66</v>
      </c>
      <c r="G301" t="s">
        <v>66</v>
      </c>
      <c r="H301">
        <v>5735</v>
      </c>
      <c r="I301">
        <v>284</v>
      </c>
      <c r="J301">
        <v>31</v>
      </c>
      <c r="K301" t="s">
        <v>66</v>
      </c>
      <c r="L301" t="s">
        <v>66</v>
      </c>
      <c r="M301">
        <v>1061</v>
      </c>
      <c r="N301">
        <v>6806214</v>
      </c>
      <c r="O301" t="s">
        <v>66</v>
      </c>
      <c r="P301">
        <v>3478</v>
      </c>
      <c r="Q301">
        <v>43338</v>
      </c>
      <c r="R301" t="s">
        <v>66</v>
      </c>
      <c r="S301">
        <v>5108</v>
      </c>
      <c r="T301">
        <v>233</v>
      </c>
      <c r="U301">
        <v>24</v>
      </c>
      <c r="V301" t="s">
        <v>66</v>
      </c>
      <c r="W301" t="s">
        <v>66</v>
      </c>
      <c r="X301">
        <v>855</v>
      </c>
      <c r="Y301">
        <v>5754928</v>
      </c>
      <c r="Z301" t="s">
        <v>66</v>
      </c>
      <c r="AA301" t="s">
        <v>66</v>
      </c>
      <c r="AB301" t="s">
        <v>66</v>
      </c>
      <c r="AC301">
        <v>1997</v>
      </c>
      <c r="AD301">
        <v>627</v>
      </c>
      <c r="AE301">
        <v>51</v>
      </c>
      <c r="AF301">
        <v>7</v>
      </c>
      <c r="AG301" t="s">
        <v>66</v>
      </c>
      <c r="AH301" t="s">
        <v>66</v>
      </c>
      <c r="AI301">
        <v>206</v>
      </c>
      <c r="AJ301">
        <v>1051286</v>
      </c>
    </row>
    <row r="302" spans="1:36">
      <c r="A302" t="s">
        <v>542</v>
      </c>
      <c r="B302">
        <v>2001</v>
      </c>
      <c r="C302" s="49" t="str">
        <f t="shared" si="31"/>
        <v>Unternehm.d.Land-u.Forstw.,Fischerei a.Bauherr.NWG2001</v>
      </c>
      <c r="D302">
        <v>10854</v>
      </c>
      <c r="E302" t="s">
        <v>66</v>
      </c>
      <c r="F302" t="s">
        <v>66</v>
      </c>
      <c r="G302" t="s">
        <v>66</v>
      </c>
      <c r="H302">
        <v>4894</v>
      </c>
      <c r="I302">
        <v>501</v>
      </c>
      <c r="J302">
        <v>51</v>
      </c>
      <c r="K302">
        <v>13</v>
      </c>
      <c r="L302">
        <v>0</v>
      </c>
      <c r="M302">
        <v>2085</v>
      </c>
      <c r="N302">
        <v>1663738</v>
      </c>
      <c r="O302" t="s">
        <v>66</v>
      </c>
      <c r="P302">
        <v>8734</v>
      </c>
      <c r="Q302">
        <v>26670</v>
      </c>
      <c r="R302" t="s">
        <v>66</v>
      </c>
      <c r="S302">
        <v>4540</v>
      </c>
      <c r="T302">
        <v>243</v>
      </c>
      <c r="U302">
        <v>22</v>
      </c>
      <c r="V302">
        <v>4</v>
      </c>
      <c r="W302">
        <v>0</v>
      </c>
      <c r="X302">
        <v>930</v>
      </c>
      <c r="Y302">
        <v>1455990</v>
      </c>
      <c r="Z302" t="s">
        <v>66</v>
      </c>
      <c r="AA302" t="s">
        <v>66</v>
      </c>
      <c r="AB302" t="s">
        <v>66</v>
      </c>
      <c r="AC302">
        <v>2120</v>
      </c>
      <c r="AD302">
        <v>354</v>
      </c>
      <c r="AE302">
        <v>258</v>
      </c>
      <c r="AF302">
        <v>29</v>
      </c>
      <c r="AG302">
        <v>9</v>
      </c>
      <c r="AH302">
        <v>0</v>
      </c>
      <c r="AI302">
        <v>1155</v>
      </c>
      <c r="AJ302">
        <v>207748</v>
      </c>
    </row>
    <row r="303" spans="1:36">
      <c r="A303" t="s">
        <v>542</v>
      </c>
      <c r="B303">
        <v>2002</v>
      </c>
      <c r="C303" s="49" t="str">
        <f t="shared" si="31"/>
        <v>Unternehm.d.Land-u.Forstw.,Fischerei a.Bauherr.NWG2002</v>
      </c>
      <c r="D303">
        <v>10894</v>
      </c>
      <c r="E303" t="s">
        <v>66</v>
      </c>
      <c r="F303" t="s">
        <v>66</v>
      </c>
      <c r="G303" t="s">
        <v>66</v>
      </c>
      <c r="H303">
        <v>5063</v>
      </c>
      <c r="I303">
        <v>499</v>
      </c>
      <c r="J303">
        <v>50</v>
      </c>
      <c r="K303">
        <v>25</v>
      </c>
      <c r="L303">
        <v>1</v>
      </c>
      <c r="M303">
        <v>2168</v>
      </c>
      <c r="N303">
        <v>1637625</v>
      </c>
      <c r="O303" t="s">
        <v>66</v>
      </c>
      <c r="P303">
        <v>8855</v>
      </c>
      <c r="Q303">
        <v>28238</v>
      </c>
      <c r="R303" t="s">
        <v>66</v>
      </c>
      <c r="S303">
        <v>4714</v>
      </c>
      <c r="T303">
        <v>226</v>
      </c>
      <c r="U303">
        <v>24</v>
      </c>
      <c r="V303">
        <v>1</v>
      </c>
      <c r="W303">
        <v>0</v>
      </c>
      <c r="X303">
        <v>1034</v>
      </c>
      <c r="Y303">
        <v>1435798</v>
      </c>
      <c r="Z303" t="s">
        <v>66</v>
      </c>
      <c r="AA303" t="s">
        <v>66</v>
      </c>
      <c r="AB303" t="s">
        <v>66</v>
      </c>
      <c r="AC303">
        <v>2039</v>
      </c>
      <c r="AD303">
        <v>349</v>
      </c>
      <c r="AE303">
        <v>273</v>
      </c>
      <c r="AF303">
        <v>26</v>
      </c>
      <c r="AG303">
        <v>24</v>
      </c>
      <c r="AH303">
        <v>0</v>
      </c>
      <c r="AI303">
        <v>1134</v>
      </c>
      <c r="AJ303">
        <v>201827</v>
      </c>
    </row>
    <row r="304" spans="1:36">
      <c r="A304" t="s">
        <v>542</v>
      </c>
      <c r="B304">
        <v>2003</v>
      </c>
      <c r="C304" s="49" t="str">
        <f t="shared" si="31"/>
        <v>Unternehm.d.Land-u.Forstw.,Fischerei a.Bauherr.NWG2003</v>
      </c>
      <c r="D304">
        <v>9924</v>
      </c>
      <c r="E304" t="s">
        <v>66</v>
      </c>
      <c r="F304" t="s">
        <v>66</v>
      </c>
      <c r="G304" t="s">
        <v>66</v>
      </c>
      <c r="H304">
        <v>4689</v>
      </c>
      <c r="I304">
        <v>366</v>
      </c>
      <c r="J304">
        <v>41</v>
      </c>
      <c r="K304">
        <v>25</v>
      </c>
      <c r="L304">
        <v>1</v>
      </c>
      <c r="M304">
        <v>1701</v>
      </c>
      <c r="N304">
        <v>1473760</v>
      </c>
      <c r="O304" t="s">
        <v>66</v>
      </c>
      <c r="P304">
        <v>8140</v>
      </c>
      <c r="Q304">
        <v>25921</v>
      </c>
      <c r="R304" t="s">
        <v>66</v>
      </c>
      <c r="S304">
        <v>4371</v>
      </c>
      <c r="T304">
        <v>140</v>
      </c>
      <c r="U304">
        <v>17</v>
      </c>
      <c r="V304">
        <v>3</v>
      </c>
      <c r="W304">
        <v>0</v>
      </c>
      <c r="X304">
        <v>690</v>
      </c>
      <c r="Y304">
        <v>1301369</v>
      </c>
      <c r="Z304" t="s">
        <v>66</v>
      </c>
      <c r="AA304" t="s">
        <v>66</v>
      </c>
      <c r="AB304" t="s">
        <v>66</v>
      </c>
      <c r="AC304">
        <v>1784</v>
      </c>
      <c r="AD304">
        <v>318</v>
      </c>
      <c r="AE304">
        <v>226</v>
      </c>
      <c r="AF304">
        <v>24</v>
      </c>
      <c r="AG304">
        <v>22</v>
      </c>
      <c r="AH304">
        <v>1</v>
      </c>
      <c r="AI304">
        <v>1011</v>
      </c>
      <c r="AJ304">
        <v>172391</v>
      </c>
    </row>
    <row r="305" spans="1:36">
      <c r="A305" t="s">
        <v>542</v>
      </c>
      <c r="B305">
        <v>2004</v>
      </c>
      <c r="C305" s="49" t="str">
        <f t="shared" si="31"/>
        <v>Unternehm.d.Land-u.Forstw.,Fischerei a.Bauherr.NWG2004</v>
      </c>
      <c r="D305">
        <v>9558</v>
      </c>
      <c r="E305" t="s">
        <v>66</v>
      </c>
      <c r="F305" t="s">
        <v>66</v>
      </c>
      <c r="G305" t="s">
        <v>66</v>
      </c>
      <c r="H305">
        <v>4637</v>
      </c>
      <c r="I305">
        <v>440</v>
      </c>
      <c r="J305">
        <v>50</v>
      </c>
      <c r="K305">
        <v>5</v>
      </c>
      <c r="L305">
        <v>0</v>
      </c>
      <c r="M305">
        <v>2008</v>
      </c>
      <c r="N305">
        <v>1462319</v>
      </c>
      <c r="O305" t="s">
        <v>66</v>
      </c>
      <c r="P305">
        <v>7838</v>
      </c>
      <c r="Q305">
        <v>26438</v>
      </c>
      <c r="R305" t="s">
        <v>66</v>
      </c>
      <c r="S305">
        <v>4334</v>
      </c>
      <c r="T305">
        <v>214</v>
      </c>
      <c r="U305">
        <v>24</v>
      </c>
      <c r="V305" t="s">
        <v>66</v>
      </c>
      <c r="W305" t="s">
        <v>66</v>
      </c>
      <c r="X305">
        <v>1016</v>
      </c>
      <c r="Y305">
        <v>1281306</v>
      </c>
      <c r="Z305" t="s">
        <v>66</v>
      </c>
      <c r="AA305" t="s">
        <v>66</v>
      </c>
      <c r="AB305" t="s">
        <v>66</v>
      </c>
      <c r="AC305">
        <v>1720</v>
      </c>
      <c r="AD305">
        <v>302</v>
      </c>
      <c r="AE305">
        <v>226</v>
      </c>
      <c r="AF305">
        <v>25</v>
      </c>
      <c r="AG305">
        <v>5</v>
      </c>
      <c r="AH305">
        <v>0</v>
      </c>
      <c r="AI305">
        <v>992</v>
      </c>
      <c r="AJ305">
        <v>181013</v>
      </c>
    </row>
    <row r="306" spans="1:36">
      <c r="A306" t="s">
        <v>542</v>
      </c>
      <c r="B306">
        <v>2005</v>
      </c>
      <c r="C306" s="49" t="str">
        <f t="shared" si="31"/>
        <v>Unternehm.d.Land-u.Forstw.,Fischerei a.Bauherr.NWG2005</v>
      </c>
      <c r="D306">
        <v>8612</v>
      </c>
      <c r="E306" t="s">
        <v>66</v>
      </c>
      <c r="F306" t="s">
        <v>66</v>
      </c>
      <c r="G306" t="s">
        <v>66</v>
      </c>
      <c r="H306">
        <v>4174</v>
      </c>
      <c r="I306">
        <v>392</v>
      </c>
      <c r="J306">
        <v>40</v>
      </c>
      <c r="K306">
        <v>-5</v>
      </c>
      <c r="L306">
        <v>0</v>
      </c>
      <c r="M306">
        <v>1692</v>
      </c>
      <c r="N306">
        <v>1318437</v>
      </c>
      <c r="O306" t="s">
        <v>66</v>
      </c>
      <c r="P306">
        <v>6993</v>
      </c>
      <c r="Q306">
        <v>23180</v>
      </c>
      <c r="R306" t="s">
        <v>66</v>
      </c>
      <c r="S306">
        <v>3878</v>
      </c>
      <c r="T306">
        <v>207</v>
      </c>
      <c r="U306">
        <v>24</v>
      </c>
      <c r="V306" t="s">
        <v>66</v>
      </c>
      <c r="W306" t="s">
        <v>66</v>
      </c>
      <c r="X306">
        <v>951</v>
      </c>
      <c r="Y306">
        <v>1168148</v>
      </c>
      <c r="Z306" t="s">
        <v>66</v>
      </c>
      <c r="AA306" t="s">
        <v>66</v>
      </c>
      <c r="AB306" t="s">
        <v>66</v>
      </c>
      <c r="AC306">
        <v>1619</v>
      </c>
      <c r="AD306">
        <v>297</v>
      </c>
      <c r="AE306">
        <v>185</v>
      </c>
      <c r="AF306">
        <v>17</v>
      </c>
      <c r="AG306">
        <v>-5</v>
      </c>
      <c r="AH306">
        <v>0</v>
      </c>
      <c r="AI306">
        <v>741</v>
      </c>
      <c r="AJ306">
        <v>150289</v>
      </c>
    </row>
    <row r="307" spans="1:36">
      <c r="A307" t="s">
        <v>542</v>
      </c>
      <c r="B307">
        <v>2006</v>
      </c>
      <c r="C307" s="49" t="str">
        <f t="shared" si="31"/>
        <v>Unternehm.d.Land-u.Forstw.,Fischerei a.Bauherr.NWG2006</v>
      </c>
      <c r="D307">
        <v>8798</v>
      </c>
      <c r="E307" t="s">
        <v>66</v>
      </c>
      <c r="F307" t="s">
        <v>66</v>
      </c>
      <c r="G307" t="s">
        <v>66</v>
      </c>
      <c r="H307">
        <v>4356</v>
      </c>
      <c r="I307">
        <v>330</v>
      </c>
      <c r="J307">
        <v>33</v>
      </c>
      <c r="K307">
        <v>67</v>
      </c>
      <c r="L307">
        <v>2</v>
      </c>
      <c r="M307">
        <v>1417</v>
      </c>
      <c r="N307">
        <v>1345807</v>
      </c>
      <c r="O307" t="s">
        <v>66</v>
      </c>
      <c r="P307">
        <v>7139</v>
      </c>
      <c r="Q307">
        <v>24330</v>
      </c>
      <c r="R307" t="s">
        <v>66</v>
      </c>
      <c r="S307">
        <v>4025</v>
      </c>
      <c r="T307">
        <v>176</v>
      </c>
      <c r="U307">
        <v>18</v>
      </c>
      <c r="V307">
        <v>37</v>
      </c>
      <c r="W307">
        <v>1</v>
      </c>
      <c r="X307">
        <v>783</v>
      </c>
      <c r="Y307">
        <v>1170871</v>
      </c>
      <c r="Z307" t="s">
        <v>66</v>
      </c>
      <c r="AA307" t="s">
        <v>66</v>
      </c>
      <c r="AB307" t="s">
        <v>66</v>
      </c>
      <c r="AC307">
        <v>1659</v>
      </c>
      <c r="AD307">
        <v>331</v>
      </c>
      <c r="AE307">
        <v>154</v>
      </c>
      <c r="AF307">
        <v>15</v>
      </c>
      <c r="AG307">
        <v>30</v>
      </c>
      <c r="AH307">
        <v>1</v>
      </c>
      <c r="AI307">
        <v>634</v>
      </c>
      <c r="AJ307">
        <v>174936</v>
      </c>
    </row>
    <row r="308" spans="1:36">
      <c r="A308" t="s">
        <v>542</v>
      </c>
      <c r="B308">
        <v>2007</v>
      </c>
      <c r="C308" s="49" t="str">
        <f t="shared" si="31"/>
        <v>Unternehm.d.Land-u.Forstw.,Fischerei a.Bauherr.NWG2007</v>
      </c>
      <c r="D308">
        <v>9312</v>
      </c>
      <c r="E308" t="s">
        <v>66</v>
      </c>
      <c r="F308" t="s">
        <v>66</v>
      </c>
      <c r="G308" t="s">
        <v>66</v>
      </c>
      <c r="H308">
        <v>4829</v>
      </c>
      <c r="I308">
        <v>342</v>
      </c>
      <c r="J308">
        <v>37</v>
      </c>
      <c r="K308">
        <v>-6</v>
      </c>
      <c r="L308">
        <v>-1</v>
      </c>
      <c r="M308">
        <v>1462</v>
      </c>
      <c r="N308">
        <v>1424956</v>
      </c>
      <c r="O308" t="s">
        <v>66</v>
      </c>
      <c r="P308">
        <v>7666</v>
      </c>
      <c r="Q308">
        <v>26627</v>
      </c>
      <c r="R308" t="s">
        <v>66</v>
      </c>
      <c r="S308">
        <v>4495</v>
      </c>
      <c r="T308">
        <v>178</v>
      </c>
      <c r="U308">
        <v>19</v>
      </c>
      <c r="V308">
        <v>5</v>
      </c>
      <c r="W308">
        <v>0</v>
      </c>
      <c r="X308">
        <v>734</v>
      </c>
      <c r="Y308">
        <v>1260566</v>
      </c>
      <c r="Z308" t="s">
        <v>66</v>
      </c>
      <c r="AA308" t="s">
        <v>66</v>
      </c>
      <c r="AB308" t="s">
        <v>66</v>
      </c>
      <c r="AC308">
        <v>1646</v>
      </c>
      <c r="AD308">
        <v>335</v>
      </c>
      <c r="AE308">
        <v>164</v>
      </c>
      <c r="AF308">
        <v>18</v>
      </c>
      <c r="AG308">
        <v>-11</v>
      </c>
      <c r="AH308">
        <v>-1</v>
      </c>
      <c r="AI308">
        <v>728</v>
      </c>
      <c r="AJ308">
        <v>164390</v>
      </c>
    </row>
    <row r="309" spans="1:36">
      <c r="A309" t="s">
        <v>542</v>
      </c>
      <c r="B309">
        <v>2008</v>
      </c>
      <c r="C309" s="49" t="str">
        <f t="shared" si="31"/>
        <v>Unternehm.d.Land-u.Forstw.,Fischerei a.Bauherr.NWG2008</v>
      </c>
      <c r="D309">
        <v>9720</v>
      </c>
      <c r="E309" t="s">
        <v>66</v>
      </c>
      <c r="F309" t="s">
        <v>66</v>
      </c>
      <c r="G309" t="s">
        <v>66</v>
      </c>
      <c r="H309">
        <v>5044</v>
      </c>
      <c r="I309">
        <v>363</v>
      </c>
      <c r="J309">
        <v>38</v>
      </c>
      <c r="K309">
        <v>4</v>
      </c>
      <c r="L309">
        <v>0</v>
      </c>
      <c r="M309">
        <v>1553</v>
      </c>
      <c r="N309">
        <v>1507735</v>
      </c>
      <c r="O309" t="s">
        <v>66</v>
      </c>
      <c r="P309">
        <v>7886</v>
      </c>
      <c r="Q309">
        <v>28639</v>
      </c>
      <c r="R309" t="s">
        <v>66</v>
      </c>
      <c r="S309">
        <v>4678</v>
      </c>
      <c r="T309">
        <v>179</v>
      </c>
      <c r="U309">
        <v>19</v>
      </c>
      <c r="V309" t="s">
        <v>66</v>
      </c>
      <c r="W309" t="s">
        <v>66</v>
      </c>
      <c r="X309">
        <v>803</v>
      </c>
      <c r="Y309">
        <v>1321031</v>
      </c>
      <c r="Z309" t="s">
        <v>66</v>
      </c>
      <c r="AA309" t="s">
        <v>66</v>
      </c>
      <c r="AB309" t="s">
        <v>66</v>
      </c>
      <c r="AC309">
        <v>1834</v>
      </c>
      <c r="AD309">
        <v>366</v>
      </c>
      <c r="AE309">
        <v>184</v>
      </c>
      <c r="AF309">
        <v>18</v>
      </c>
      <c r="AG309">
        <v>4</v>
      </c>
      <c r="AH309">
        <v>0</v>
      </c>
      <c r="AI309">
        <v>750</v>
      </c>
      <c r="AJ309">
        <v>186704</v>
      </c>
    </row>
    <row r="310" spans="1:36">
      <c r="A310" t="s">
        <v>542</v>
      </c>
      <c r="B310">
        <v>2009</v>
      </c>
      <c r="C310" s="49" t="str">
        <f t="shared" si="31"/>
        <v>Unternehm.d.Land-u.Forstw.,Fischerei a.Bauherr.NWG2009</v>
      </c>
      <c r="D310">
        <v>9366</v>
      </c>
      <c r="E310" t="s">
        <v>66</v>
      </c>
      <c r="F310" t="s">
        <v>66</v>
      </c>
      <c r="G310" t="s">
        <v>66</v>
      </c>
      <c r="H310">
        <v>5356</v>
      </c>
      <c r="I310">
        <v>248</v>
      </c>
      <c r="J310">
        <v>28</v>
      </c>
      <c r="K310">
        <v>15</v>
      </c>
      <c r="L310">
        <v>1</v>
      </c>
      <c r="M310">
        <v>1174</v>
      </c>
      <c r="N310">
        <v>1586937</v>
      </c>
      <c r="O310" t="s">
        <v>66</v>
      </c>
      <c r="P310">
        <v>7616</v>
      </c>
      <c r="Q310">
        <v>30440</v>
      </c>
      <c r="R310" t="s">
        <v>66</v>
      </c>
      <c r="S310">
        <v>4961</v>
      </c>
      <c r="T310">
        <v>112</v>
      </c>
      <c r="U310">
        <v>15</v>
      </c>
      <c r="V310">
        <v>6</v>
      </c>
      <c r="W310">
        <v>0</v>
      </c>
      <c r="X310">
        <v>584</v>
      </c>
      <c r="Y310">
        <v>1402046</v>
      </c>
      <c r="Z310" t="s">
        <v>66</v>
      </c>
      <c r="AA310" t="s">
        <v>66</v>
      </c>
      <c r="AB310" t="s">
        <v>66</v>
      </c>
      <c r="AC310">
        <v>1750</v>
      </c>
      <c r="AD310">
        <v>396</v>
      </c>
      <c r="AE310">
        <v>136</v>
      </c>
      <c r="AF310">
        <v>13</v>
      </c>
      <c r="AG310">
        <v>9</v>
      </c>
      <c r="AH310">
        <v>0</v>
      </c>
      <c r="AI310">
        <v>590</v>
      </c>
      <c r="AJ310">
        <v>184891</v>
      </c>
    </row>
    <row r="311" spans="1:36">
      <c r="A311" t="s">
        <v>542</v>
      </c>
      <c r="B311">
        <v>2010</v>
      </c>
      <c r="C311" s="49" t="str">
        <f t="shared" si="31"/>
        <v>Unternehm.d.Land-u.Forstw.,Fischerei a.Bauherr.NWG2010</v>
      </c>
      <c r="D311">
        <v>10335</v>
      </c>
      <c r="E311" t="s">
        <v>66</v>
      </c>
      <c r="F311" t="s">
        <v>66</v>
      </c>
      <c r="G311" t="s">
        <v>66</v>
      </c>
      <c r="H311">
        <v>6069</v>
      </c>
      <c r="I311">
        <v>239</v>
      </c>
      <c r="J311">
        <v>27</v>
      </c>
      <c r="K311">
        <v>39</v>
      </c>
      <c r="L311">
        <v>1</v>
      </c>
      <c r="M311">
        <v>1178</v>
      </c>
      <c r="N311">
        <v>1730092</v>
      </c>
      <c r="O311" t="s">
        <v>66</v>
      </c>
      <c r="P311">
        <v>8583</v>
      </c>
      <c r="Q311">
        <v>35242</v>
      </c>
      <c r="R311" t="s">
        <v>66</v>
      </c>
      <c r="S311">
        <v>5656</v>
      </c>
      <c r="T311">
        <v>132</v>
      </c>
      <c r="U311">
        <v>16</v>
      </c>
      <c r="V311">
        <v>5</v>
      </c>
      <c r="W311">
        <v>0</v>
      </c>
      <c r="X311">
        <v>658</v>
      </c>
      <c r="Y311">
        <v>1553808</v>
      </c>
      <c r="Z311" t="s">
        <v>66</v>
      </c>
      <c r="AA311" t="s">
        <v>66</v>
      </c>
      <c r="AB311" t="s">
        <v>66</v>
      </c>
      <c r="AC311">
        <v>1752</v>
      </c>
      <c r="AD311">
        <v>412</v>
      </c>
      <c r="AE311">
        <v>107</v>
      </c>
      <c r="AF311">
        <v>11</v>
      </c>
      <c r="AG311">
        <v>34</v>
      </c>
      <c r="AH311">
        <v>1</v>
      </c>
      <c r="AI311">
        <v>520</v>
      </c>
      <c r="AJ311">
        <v>176284</v>
      </c>
    </row>
    <row r="312" spans="1:36">
      <c r="A312" t="s">
        <v>542</v>
      </c>
      <c r="B312">
        <v>2011</v>
      </c>
      <c r="C312" s="49" t="str">
        <f t="shared" si="31"/>
        <v>Unternehm.d.Land-u.Forstw.,Fischerei a.Bauherr.NWG2011</v>
      </c>
      <c r="D312">
        <v>10254</v>
      </c>
      <c r="E312" t="s">
        <v>66</v>
      </c>
      <c r="F312" t="s">
        <v>66</v>
      </c>
      <c r="G312" t="s">
        <v>66</v>
      </c>
      <c r="H312">
        <v>5901</v>
      </c>
      <c r="I312">
        <v>253</v>
      </c>
      <c r="J312">
        <v>28</v>
      </c>
      <c r="K312">
        <v>16</v>
      </c>
      <c r="L312">
        <v>0</v>
      </c>
      <c r="M312">
        <v>1065</v>
      </c>
      <c r="N312">
        <v>1779003</v>
      </c>
      <c r="O312" t="s">
        <v>66</v>
      </c>
      <c r="P312">
        <v>8453</v>
      </c>
      <c r="Q312">
        <v>35284</v>
      </c>
      <c r="R312" t="s">
        <v>66</v>
      </c>
      <c r="S312">
        <v>5503</v>
      </c>
      <c r="T312">
        <v>132</v>
      </c>
      <c r="U312">
        <v>15</v>
      </c>
      <c r="V312">
        <v>12</v>
      </c>
      <c r="W312">
        <v>0</v>
      </c>
      <c r="X312">
        <v>579</v>
      </c>
      <c r="Y312">
        <v>1584619</v>
      </c>
      <c r="Z312" t="s">
        <v>66</v>
      </c>
      <c r="AA312" t="s">
        <v>66</v>
      </c>
      <c r="AB312" t="s">
        <v>66</v>
      </c>
      <c r="AC312">
        <v>1801</v>
      </c>
      <c r="AD312">
        <v>398</v>
      </c>
      <c r="AE312">
        <v>121</v>
      </c>
      <c r="AF312">
        <v>13</v>
      </c>
      <c r="AG312">
        <v>4</v>
      </c>
      <c r="AH312">
        <v>0</v>
      </c>
      <c r="AI312">
        <v>486</v>
      </c>
      <c r="AJ312">
        <v>194384</v>
      </c>
    </row>
    <row r="313" spans="1:36">
      <c r="A313" t="s">
        <v>542</v>
      </c>
      <c r="B313">
        <v>2012</v>
      </c>
      <c r="C313" s="49" t="str">
        <f t="shared" si="31"/>
        <v>Unternehm.d.Land-u.Forstw.,Fischerei a.Bauherr.NWG2012</v>
      </c>
      <c r="D313">
        <v>9634</v>
      </c>
      <c r="E313" t="s">
        <v>66</v>
      </c>
      <c r="F313" t="s">
        <v>66</v>
      </c>
      <c r="G313" t="s">
        <v>66</v>
      </c>
      <c r="H313">
        <v>5636</v>
      </c>
      <c r="I313">
        <v>243</v>
      </c>
      <c r="J313">
        <v>27</v>
      </c>
      <c r="K313" t="s">
        <v>66</v>
      </c>
      <c r="L313" t="s">
        <v>66</v>
      </c>
      <c r="M313">
        <v>1039</v>
      </c>
      <c r="N313">
        <v>1723181</v>
      </c>
      <c r="O313" t="s">
        <v>66</v>
      </c>
      <c r="P313">
        <v>7909</v>
      </c>
      <c r="Q313">
        <v>34051</v>
      </c>
      <c r="R313" t="s">
        <v>66</v>
      </c>
      <c r="S313">
        <v>5241</v>
      </c>
      <c r="T313">
        <v>114</v>
      </c>
      <c r="U313">
        <v>12</v>
      </c>
      <c r="V313" t="s">
        <v>66</v>
      </c>
      <c r="W313" t="s">
        <v>66</v>
      </c>
      <c r="X313">
        <v>482</v>
      </c>
      <c r="Y313">
        <v>1531391</v>
      </c>
      <c r="Z313" t="s">
        <v>66</v>
      </c>
      <c r="AA313" t="s">
        <v>66</v>
      </c>
      <c r="AB313" t="s">
        <v>66</v>
      </c>
      <c r="AC313">
        <v>1725</v>
      </c>
      <c r="AD313">
        <v>395</v>
      </c>
      <c r="AE313">
        <v>129</v>
      </c>
      <c r="AF313">
        <v>15</v>
      </c>
      <c r="AG313" t="s">
        <v>66</v>
      </c>
      <c r="AH313" t="s">
        <v>66</v>
      </c>
      <c r="AI313">
        <v>557</v>
      </c>
      <c r="AJ313">
        <v>191790</v>
      </c>
    </row>
    <row r="314" spans="1:36">
      <c r="A314" t="s">
        <v>542</v>
      </c>
      <c r="B314">
        <v>2013</v>
      </c>
      <c r="C314" s="49" t="str">
        <f t="shared" si="31"/>
        <v>Unternehm.d.Land-u.Forstw.,Fischerei a.Bauherr.NWG2013</v>
      </c>
      <c r="D314">
        <v>9334</v>
      </c>
      <c r="E314" t="s">
        <v>66</v>
      </c>
      <c r="F314" t="s">
        <v>66</v>
      </c>
      <c r="G314" t="s">
        <v>66</v>
      </c>
      <c r="H314">
        <v>5792</v>
      </c>
      <c r="I314">
        <v>315</v>
      </c>
      <c r="J314">
        <v>29</v>
      </c>
      <c r="K314" t="s">
        <v>66</v>
      </c>
      <c r="L314" t="s">
        <v>66</v>
      </c>
      <c r="M314">
        <v>1092</v>
      </c>
      <c r="N314">
        <v>1830012</v>
      </c>
      <c r="O314" t="s">
        <v>66</v>
      </c>
      <c r="P314">
        <v>7519</v>
      </c>
      <c r="Q314">
        <v>35024</v>
      </c>
      <c r="R314" t="s">
        <v>66</v>
      </c>
      <c r="S314">
        <v>5386</v>
      </c>
      <c r="T314">
        <v>138</v>
      </c>
      <c r="U314">
        <v>13</v>
      </c>
      <c r="V314" t="s">
        <v>66</v>
      </c>
      <c r="W314" t="s">
        <v>66</v>
      </c>
      <c r="X314">
        <v>529</v>
      </c>
      <c r="Y314">
        <v>1627632</v>
      </c>
      <c r="Z314" t="s">
        <v>66</v>
      </c>
      <c r="AA314" t="s">
        <v>66</v>
      </c>
      <c r="AB314" t="s">
        <v>66</v>
      </c>
      <c r="AC314">
        <v>1815</v>
      </c>
      <c r="AD314">
        <v>406</v>
      </c>
      <c r="AE314">
        <v>177</v>
      </c>
      <c r="AF314">
        <v>16</v>
      </c>
      <c r="AG314" t="s">
        <v>66</v>
      </c>
      <c r="AH314" t="s">
        <v>66</v>
      </c>
      <c r="AI314">
        <v>563</v>
      </c>
      <c r="AJ314">
        <v>202380</v>
      </c>
    </row>
    <row r="315" spans="1:36">
      <c r="A315" t="s">
        <v>542</v>
      </c>
      <c r="B315">
        <v>2014</v>
      </c>
      <c r="C315" s="49" t="str">
        <f t="shared" si="31"/>
        <v>Unternehm.d.Land-u.Forstw.,Fischerei a.Bauherr.NWG2014</v>
      </c>
      <c r="D315">
        <v>8740</v>
      </c>
      <c r="E315" t="s">
        <v>66</v>
      </c>
      <c r="F315" t="s">
        <v>66</v>
      </c>
      <c r="G315" t="s">
        <v>66</v>
      </c>
      <c r="H315">
        <v>5701</v>
      </c>
      <c r="I315">
        <v>282</v>
      </c>
      <c r="J315">
        <v>29</v>
      </c>
      <c r="K315" t="s">
        <v>66</v>
      </c>
      <c r="L315" t="s">
        <v>66</v>
      </c>
      <c r="M315">
        <v>1120</v>
      </c>
      <c r="N315">
        <v>1823051</v>
      </c>
      <c r="O315" t="s">
        <v>66</v>
      </c>
      <c r="P315">
        <v>7006</v>
      </c>
      <c r="Q315">
        <v>34925</v>
      </c>
      <c r="R315" t="s">
        <v>66</v>
      </c>
      <c r="S315">
        <v>5299</v>
      </c>
      <c r="T315">
        <v>159</v>
      </c>
      <c r="U315">
        <v>16</v>
      </c>
      <c r="V315" t="s">
        <v>66</v>
      </c>
      <c r="W315" t="s">
        <v>66</v>
      </c>
      <c r="X315">
        <v>650</v>
      </c>
      <c r="Y315">
        <v>1618922</v>
      </c>
      <c r="Z315" t="s">
        <v>66</v>
      </c>
      <c r="AA315" t="s">
        <v>66</v>
      </c>
      <c r="AB315" t="s">
        <v>66</v>
      </c>
      <c r="AC315">
        <v>1734</v>
      </c>
      <c r="AD315">
        <v>402</v>
      </c>
      <c r="AE315">
        <v>123</v>
      </c>
      <c r="AF315">
        <v>13</v>
      </c>
      <c r="AG315" t="s">
        <v>66</v>
      </c>
      <c r="AH315" t="s">
        <v>66</v>
      </c>
      <c r="AI315">
        <v>470</v>
      </c>
      <c r="AJ315">
        <v>204129</v>
      </c>
    </row>
    <row r="316" spans="1:36">
      <c r="A316" t="s">
        <v>542</v>
      </c>
      <c r="B316">
        <v>2015</v>
      </c>
      <c r="C316" s="49" t="str">
        <f t="shared" si="31"/>
        <v>Unternehm.d.Land-u.Forstw.,Fischerei a.Bauherr.NWG2015</v>
      </c>
      <c r="D316">
        <v>8034</v>
      </c>
      <c r="E316" t="s">
        <v>66</v>
      </c>
      <c r="F316" t="s">
        <v>66</v>
      </c>
      <c r="G316" t="s">
        <v>66</v>
      </c>
      <c r="H316">
        <v>4835</v>
      </c>
      <c r="I316">
        <v>318</v>
      </c>
      <c r="J316">
        <v>29</v>
      </c>
      <c r="K316" t="s">
        <v>66</v>
      </c>
      <c r="L316" t="s">
        <v>66</v>
      </c>
      <c r="M316">
        <v>1089</v>
      </c>
      <c r="N316">
        <v>1686671</v>
      </c>
      <c r="O316" t="s">
        <v>66</v>
      </c>
      <c r="P316">
        <v>6282</v>
      </c>
      <c r="Q316">
        <v>29122</v>
      </c>
      <c r="R316" t="s">
        <v>66</v>
      </c>
      <c r="S316">
        <v>4367</v>
      </c>
      <c r="T316">
        <v>161</v>
      </c>
      <c r="U316">
        <v>14</v>
      </c>
      <c r="V316" t="s">
        <v>66</v>
      </c>
      <c r="W316" t="s">
        <v>66</v>
      </c>
      <c r="X316">
        <v>536</v>
      </c>
      <c r="Y316">
        <v>1458961</v>
      </c>
      <c r="Z316" t="s">
        <v>66</v>
      </c>
      <c r="AA316" t="s">
        <v>66</v>
      </c>
      <c r="AB316" t="s">
        <v>66</v>
      </c>
      <c r="AC316">
        <v>1752</v>
      </c>
      <c r="AD316">
        <v>468</v>
      </c>
      <c r="AE316">
        <v>157</v>
      </c>
      <c r="AF316">
        <v>15</v>
      </c>
      <c r="AG316" t="s">
        <v>66</v>
      </c>
      <c r="AH316" t="s">
        <v>66</v>
      </c>
      <c r="AI316">
        <v>553</v>
      </c>
      <c r="AJ316">
        <v>227710</v>
      </c>
    </row>
    <row r="317" spans="1:36">
      <c r="A317" t="s">
        <v>542</v>
      </c>
      <c r="B317">
        <v>2016</v>
      </c>
      <c r="C317" s="49" t="str">
        <f t="shared" si="31"/>
        <v>Unternehm.d.Land-u.Forstw.,Fischerei a.Bauherr.NWG2016</v>
      </c>
      <c r="D317">
        <v>7050</v>
      </c>
      <c r="E317" t="s">
        <v>66</v>
      </c>
      <c r="F317" t="s">
        <v>66</v>
      </c>
      <c r="G317" t="s">
        <v>66</v>
      </c>
      <c r="H317">
        <v>4142</v>
      </c>
      <c r="I317">
        <v>240</v>
      </c>
      <c r="J317">
        <v>24</v>
      </c>
      <c r="K317" t="s">
        <v>66</v>
      </c>
      <c r="L317" t="s">
        <v>66</v>
      </c>
      <c r="M317">
        <v>860</v>
      </c>
      <c r="N317">
        <v>1423457</v>
      </c>
      <c r="O317" t="s">
        <v>66</v>
      </c>
      <c r="P317">
        <v>5446</v>
      </c>
      <c r="Q317">
        <v>25061</v>
      </c>
      <c r="R317" t="s">
        <v>66</v>
      </c>
      <c r="S317">
        <v>3783</v>
      </c>
      <c r="T317">
        <v>97</v>
      </c>
      <c r="U317">
        <v>11</v>
      </c>
      <c r="V317" t="s">
        <v>66</v>
      </c>
      <c r="W317" t="s">
        <v>66</v>
      </c>
      <c r="X317">
        <v>395</v>
      </c>
      <c r="Y317">
        <v>1222093</v>
      </c>
      <c r="Z317" t="s">
        <v>66</v>
      </c>
      <c r="AA317" t="s">
        <v>66</v>
      </c>
      <c r="AB317" t="s">
        <v>66</v>
      </c>
      <c r="AC317">
        <v>1604</v>
      </c>
      <c r="AD317">
        <v>360</v>
      </c>
      <c r="AE317">
        <v>143</v>
      </c>
      <c r="AF317">
        <v>13</v>
      </c>
      <c r="AG317" t="s">
        <v>66</v>
      </c>
      <c r="AH317" t="s">
        <v>66</v>
      </c>
      <c r="AI317">
        <v>465</v>
      </c>
      <c r="AJ317">
        <v>201364</v>
      </c>
    </row>
    <row r="318" spans="1:36">
      <c r="A318" t="s">
        <v>542</v>
      </c>
      <c r="B318">
        <v>2017</v>
      </c>
      <c r="C318" s="49" t="str">
        <f t="shared" si="31"/>
        <v>Unternehm.d.Land-u.Forstw.,Fischerei a.Bauherr.NWG2017</v>
      </c>
      <c r="D318">
        <v>6094</v>
      </c>
      <c r="E318" t="s">
        <v>66</v>
      </c>
      <c r="F318" t="s">
        <v>66</v>
      </c>
      <c r="G318" t="s">
        <v>66</v>
      </c>
      <c r="H318">
        <v>3476</v>
      </c>
      <c r="I318">
        <v>256</v>
      </c>
      <c r="J318">
        <v>26</v>
      </c>
      <c r="K318" t="s">
        <v>66</v>
      </c>
      <c r="L318" t="s">
        <v>66</v>
      </c>
      <c r="M318">
        <v>1008</v>
      </c>
      <c r="N318">
        <v>1260376</v>
      </c>
      <c r="O318" t="s">
        <v>66</v>
      </c>
      <c r="P318">
        <v>4670</v>
      </c>
      <c r="Q318">
        <v>21512</v>
      </c>
      <c r="R318" t="s">
        <v>66</v>
      </c>
      <c r="S318">
        <v>3199</v>
      </c>
      <c r="T318">
        <v>112</v>
      </c>
      <c r="U318">
        <v>11</v>
      </c>
      <c r="V318" t="s">
        <v>66</v>
      </c>
      <c r="W318" t="s">
        <v>66</v>
      </c>
      <c r="X318">
        <v>406</v>
      </c>
      <c r="Y318">
        <v>1095185</v>
      </c>
      <c r="Z318" t="s">
        <v>66</v>
      </c>
      <c r="AA318" t="s">
        <v>66</v>
      </c>
      <c r="AB318" t="s">
        <v>66</v>
      </c>
      <c r="AC318">
        <v>1424</v>
      </c>
      <c r="AD318">
        <v>277</v>
      </c>
      <c r="AE318">
        <v>144</v>
      </c>
      <c r="AF318">
        <v>15</v>
      </c>
      <c r="AG318" t="s">
        <v>66</v>
      </c>
      <c r="AH318" t="s">
        <v>66</v>
      </c>
      <c r="AI318">
        <v>602</v>
      </c>
      <c r="AJ318">
        <v>165191</v>
      </c>
    </row>
    <row r="319" spans="1:36">
      <c r="A319" t="s">
        <v>542</v>
      </c>
      <c r="B319">
        <v>2018</v>
      </c>
      <c r="C319" s="49" t="str">
        <f t="shared" si="31"/>
        <v>Unternehm.d.Land-u.Forstw.,Fischerei a.Bauherr.NWG2018</v>
      </c>
      <c r="D319">
        <v>6080</v>
      </c>
      <c r="E319" t="s">
        <v>66</v>
      </c>
      <c r="F319" t="s">
        <v>66</v>
      </c>
      <c r="G319" t="s">
        <v>66</v>
      </c>
      <c r="H319">
        <v>3786</v>
      </c>
      <c r="I319">
        <v>262</v>
      </c>
      <c r="J319">
        <v>27</v>
      </c>
      <c r="K319" t="s">
        <v>66</v>
      </c>
      <c r="L319" t="s">
        <v>66</v>
      </c>
      <c r="M319">
        <v>1024</v>
      </c>
      <c r="N319">
        <v>1300557</v>
      </c>
      <c r="O319" t="s">
        <v>66</v>
      </c>
      <c r="P319">
        <v>4614</v>
      </c>
      <c r="Q319">
        <v>22989</v>
      </c>
      <c r="R319" t="s">
        <v>66</v>
      </c>
      <c r="S319">
        <v>3435</v>
      </c>
      <c r="T319">
        <v>98</v>
      </c>
      <c r="U319">
        <v>11</v>
      </c>
      <c r="V319" t="s">
        <v>66</v>
      </c>
      <c r="W319" t="s">
        <v>66</v>
      </c>
      <c r="X319">
        <v>411</v>
      </c>
      <c r="Y319">
        <v>1106460</v>
      </c>
      <c r="Z319" t="s">
        <v>66</v>
      </c>
      <c r="AA319" t="s">
        <v>66</v>
      </c>
      <c r="AB319" t="s">
        <v>66</v>
      </c>
      <c r="AC319">
        <v>1466</v>
      </c>
      <c r="AD319">
        <v>351</v>
      </c>
      <c r="AE319">
        <v>164</v>
      </c>
      <c r="AF319">
        <v>16</v>
      </c>
      <c r="AG319" t="s">
        <v>66</v>
      </c>
      <c r="AH319" t="s">
        <v>66</v>
      </c>
      <c r="AI319">
        <v>613</v>
      </c>
      <c r="AJ319">
        <v>194097</v>
      </c>
    </row>
    <row r="320" spans="1:36">
      <c r="A320" t="s">
        <v>542</v>
      </c>
      <c r="B320">
        <v>2019</v>
      </c>
      <c r="C320" s="49" t="str">
        <f t="shared" si="31"/>
        <v>Unternehm.d.Land-u.Forstw.,Fischerei a.Bauherr.NWG2019</v>
      </c>
      <c r="D320">
        <v>5897</v>
      </c>
      <c r="E320" t="s">
        <v>66</v>
      </c>
      <c r="F320" t="s">
        <v>66</v>
      </c>
      <c r="G320" t="s">
        <v>66</v>
      </c>
      <c r="H320">
        <v>3611</v>
      </c>
      <c r="I320">
        <v>269</v>
      </c>
      <c r="J320">
        <v>27</v>
      </c>
      <c r="K320" t="s">
        <v>66</v>
      </c>
      <c r="L320" t="s">
        <v>66</v>
      </c>
      <c r="M320">
        <v>935</v>
      </c>
      <c r="N320">
        <v>1331497</v>
      </c>
      <c r="O320" t="s">
        <v>66</v>
      </c>
      <c r="P320">
        <v>4586</v>
      </c>
      <c r="Q320">
        <v>22152</v>
      </c>
      <c r="R320" t="s">
        <v>66</v>
      </c>
      <c r="S320">
        <v>3334</v>
      </c>
      <c r="T320">
        <v>139</v>
      </c>
      <c r="U320">
        <v>12</v>
      </c>
      <c r="V320" t="s">
        <v>66</v>
      </c>
      <c r="W320" t="s">
        <v>66</v>
      </c>
      <c r="X320">
        <v>462</v>
      </c>
      <c r="Y320">
        <v>1161753</v>
      </c>
      <c r="Z320" t="s">
        <v>66</v>
      </c>
      <c r="AA320" t="s">
        <v>66</v>
      </c>
      <c r="AB320" t="s">
        <v>66</v>
      </c>
      <c r="AC320">
        <v>1311</v>
      </c>
      <c r="AD320">
        <v>277</v>
      </c>
      <c r="AE320">
        <v>130</v>
      </c>
      <c r="AF320">
        <v>15</v>
      </c>
      <c r="AG320" t="s">
        <v>66</v>
      </c>
      <c r="AH320" t="s">
        <v>66</v>
      </c>
      <c r="AI320">
        <v>473</v>
      </c>
      <c r="AJ320">
        <v>169744</v>
      </c>
    </row>
    <row r="321" spans="1:36">
      <c r="A321" t="s">
        <v>542</v>
      </c>
      <c r="B321">
        <v>2020</v>
      </c>
      <c r="C321" s="49" t="str">
        <f t="shared" si="31"/>
        <v>Unternehm.d.Land-u.Forstw.,Fischerei a.Bauherr.NWG2020</v>
      </c>
      <c r="D321">
        <v>6124</v>
      </c>
      <c r="E321" t="s">
        <v>66</v>
      </c>
      <c r="F321" t="s">
        <v>66</v>
      </c>
      <c r="G321" t="s">
        <v>66</v>
      </c>
      <c r="H321">
        <v>3541</v>
      </c>
      <c r="I321">
        <v>281</v>
      </c>
      <c r="J321">
        <v>26</v>
      </c>
      <c r="K321" t="s">
        <v>66</v>
      </c>
      <c r="L321" t="s">
        <v>66</v>
      </c>
      <c r="M321">
        <v>1049</v>
      </c>
      <c r="N321">
        <v>1375619</v>
      </c>
      <c r="O321" t="s">
        <v>66</v>
      </c>
      <c r="P321">
        <v>4707</v>
      </c>
      <c r="Q321">
        <v>21653</v>
      </c>
      <c r="R321" t="s">
        <v>66</v>
      </c>
      <c r="S321">
        <v>3248</v>
      </c>
      <c r="T321">
        <v>111</v>
      </c>
      <c r="U321">
        <v>13</v>
      </c>
      <c r="V321" t="s">
        <v>66</v>
      </c>
      <c r="W321" t="s">
        <v>66</v>
      </c>
      <c r="X321">
        <v>479</v>
      </c>
      <c r="Y321">
        <v>1183160</v>
      </c>
      <c r="Z321" t="s">
        <v>66</v>
      </c>
      <c r="AA321" t="s">
        <v>66</v>
      </c>
      <c r="AB321" t="s">
        <v>66</v>
      </c>
      <c r="AC321">
        <v>1417</v>
      </c>
      <c r="AD321">
        <v>293</v>
      </c>
      <c r="AE321">
        <v>170</v>
      </c>
      <c r="AF321">
        <v>13</v>
      </c>
      <c r="AG321" t="s">
        <v>66</v>
      </c>
      <c r="AH321" t="s">
        <v>66</v>
      </c>
      <c r="AI321">
        <v>570</v>
      </c>
      <c r="AJ321">
        <v>192459</v>
      </c>
    </row>
    <row r="322" spans="1:36">
      <c r="A322" t="s">
        <v>542</v>
      </c>
      <c r="B322">
        <v>2021</v>
      </c>
      <c r="C322" s="49" t="str">
        <f t="shared" si="31"/>
        <v>Unternehm.d.Land-u.Forstw.,Fischerei a.Bauherr.NWG2021</v>
      </c>
      <c r="D322">
        <v>5745</v>
      </c>
      <c r="E322" t="s">
        <v>66</v>
      </c>
      <c r="F322" t="s">
        <v>66</v>
      </c>
      <c r="G322" t="s">
        <v>66</v>
      </c>
      <c r="H322">
        <v>3144</v>
      </c>
      <c r="I322">
        <v>306</v>
      </c>
      <c r="J322">
        <v>31</v>
      </c>
      <c r="K322" t="s">
        <v>66</v>
      </c>
      <c r="L322" t="s">
        <v>66</v>
      </c>
      <c r="M322">
        <v>1164</v>
      </c>
      <c r="N322">
        <v>1288983</v>
      </c>
      <c r="O322" t="s">
        <v>66</v>
      </c>
      <c r="P322">
        <v>4357</v>
      </c>
      <c r="Q322">
        <v>19226</v>
      </c>
      <c r="R322" t="s">
        <v>66</v>
      </c>
      <c r="S322">
        <v>2886</v>
      </c>
      <c r="T322">
        <v>146</v>
      </c>
      <c r="U322">
        <v>14</v>
      </c>
      <c r="V322" t="s">
        <v>66</v>
      </c>
      <c r="W322" t="s">
        <v>66</v>
      </c>
      <c r="X322">
        <v>549</v>
      </c>
      <c r="Y322">
        <v>1097748</v>
      </c>
      <c r="Z322" t="s">
        <v>66</v>
      </c>
      <c r="AA322" t="s">
        <v>66</v>
      </c>
      <c r="AB322" t="s">
        <v>66</v>
      </c>
      <c r="AC322">
        <v>1388</v>
      </c>
      <c r="AD322">
        <v>258</v>
      </c>
      <c r="AE322">
        <v>160</v>
      </c>
      <c r="AF322">
        <v>17</v>
      </c>
      <c r="AG322" t="s">
        <v>66</v>
      </c>
      <c r="AH322" t="s">
        <v>66</v>
      </c>
      <c r="AI322">
        <v>615</v>
      </c>
      <c r="AJ322">
        <v>191235</v>
      </c>
    </row>
    <row r="323" spans="1:36">
      <c r="A323" t="s">
        <v>542</v>
      </c>
      <c r="B323">
        <v>2022</v>
      </c>
      <c r="C323" s="49" t="str">
        <f t="shared" si="31"/>
        <v>Unternehm.d.Land-u.Forstw.,Fischerei a.Bauherr.NWG2022</v>
      </c>
      <c r="D323">
        <v>5620</v>
      </c>
      <c r="E323" t="s">
        <v>66</v>
      </c>
      <c r="F323" t="s">
        <v>66</v>
      </c>
      <c r="G323" t="s">
        <v>66</v>
      </c>
      <c r="H323">
        <v>3232</v>
      </c>
      <c r="I323">
        <v>305</v>
      </c>
      <c r="J323">
        <v>30</v>
      </c>
      <c r="K323" t="s">
        <v>66</v>
      </c>
      <c r="L323" t="s">
        <v>66</v>
      </c>
      <c r="M323">
        <v>1126</v>
      </c>
      <c r="N323">
        <v>1259652</v>
      </c>
      <c r="O323" t="s">
        <v>66</v>
      </c>
      <c r="P323">
        <v>4246</v>
      </c>
      <c r="Q323">
        <v>19460</v>
      </c>
      <c r="R323" t="s">
        <v>66</v>
      </c>
      <c r="S323">
        <v>2940</v>
      </c>
      <c r="T323">
        <v>162</v>
      </c>
      <c r="U323">
        <v>14</v>
      </c>
      <c r="V323" t="s">
        <v>66</v>
      </c>
      <c r="W323" t="s">
        <v>66</v>
      </c>
      <c r="X323">
        <v>559</v>
      </c>
      <c r="Y323">
        <v>1073070</v>
      </c>
      <c r="Z323" t="s">
        <v>66</v>
      </c>
      <c r="AA323" t="s">
        <v>66</v>
      </c>
      <c r="AB323" t="s">
        <v>66</v>
      </c>
      <c r="AC323">
        <v>1374</v>
      </c>
      <c r="AD323">
        <v>292</v>
      </c>
      <c r="AE323">
        <v>143</v>
      </c>
      <c r="AF323">
        <v>17</v>
      </c>
      <c r="AG323" t="s">
        <v>66</v>
      </c>
      <c r="AH323" t="s">
        <v>66</v>
      </c>
      <c r="AI323">
        <v>567</v>
      </c>
      <c r="AJ323">
        <v>186582</v>
      </c>
    </row>
    <row r="324" spans="1:36">
      <c r="A324" t="s">
        <v>854</v>
      </c>
      <c r="B324">
        <v>2022</v>
      </c>
      <c r="C324" s="49" t="str">
        <f t="shared" si="31"/>
        <v>Untern.d.Land-,Forstw.,Fischerei a.Bauh.v.Wohngeb.2022</v>
      </c>
      <c r="D324">
        <v>866</v>
      </c>
      <c r="E324" t="s">
        <v>66</v>
      </c>
      <c r="F324" t="s">
        <v>66</v>
      </c>
      <c r="G324" t="s">
        <v>66</v>
      </c>
      <c r="H324">
        <v>18</v>
      </c>
      <c r="I324">
        <v>1085</v>
      </c>
      <c r="J324">
        <v>137</v>
      </c>
      <c r="K324" t="s">
        <v>66</v>
      </c>
      <c r="L324" t="s">
        <v>66</v>
      </c>
      <c r="M324">
        <v>5086</v>
      </c>
      <c r="N324">
        <v>263776</v>
      </c>
      <c r="O324" t="s">
        <v>66</v>
      </c>
      <c r="P324">
        <v>489</v>
      </c>
      <c r="Q324">
        <v>606</v>
      </c>
      <c r="R324" t="s">
        <v>66</v>
      </c>
      <c r="S324">
        <v>35</v>
      </c>
      <c r="T324">
        <v>777</v>
      </c>
      <c r="U324">
        <v>99</v>
      </c>
      <c r="V324" t="s">
        <v>66</v>
      </c>
      <c r="W324" t="s">
        <v>66</v>
      </c>
      <c r="X324">
        <v>3677</v>
      </c>
      <c r="Y324">
        <v>199963</v>
      </c>
      <c r="Z324" t="s">
        <v>66</v>
      </c>
      <c r="AA324" t="s">
        <v>66</v>
      </c>
      <c r="AB324" t="s">
        <v>66</v>
      </c>
      <c r="AC324">
        <v>377</v>
      </c>
      <c r="AD324">
        <v>-17</v>
      </c>
      <c r="AE324">
        <v>308</v>
      </c>
      <c r="AF324">
        <v>38</v>
      </c>
      <c r="AG324" t="s">
        <v>66</v>
      </c>
      <c r="AH324" t="s">
        <v>66</v>
      </c>
      <c r="AI324">
        <v>1409</v>
      </c>
      <c r="AJ324">
        <v>63813</v>
      </c>
    </row>
    <row r="325" spans="1:36">
      <c r="A325" t="s">
        <v>855</v>
      </c>
      <c r="B325">
        <v>2022</v>
      </c>
      <c r="C325" s="49" t="str">
        <f t="shared" si="31"/>
        <v>Untern. d. Prod. Gew. als Bauherren v.Wohngebäuden2022</v>
      </c>
      <c r="D325">
        <v>846</v>
      </c>
      <c r="E325" t="s">
        <v>66</v>
      </c>
      <c r="F325" t="s">
        <v>66</v>
      </c>
      <c r="G325" t="s">
        <v>66</v>
      </c>
      <c r="H325">
        <v>43</v>
      </c>
      <c r="I325">
        <v>2925</v>
      </c>
      <c r="J325">
        <v>267</v>
      </c>
      <c r="K325" t="s">
        <v>66</v>
      </c>
      <c r="L325" t="s">
        <v>66</v>
      </c>
      <c r="M325">
        <v>10353</v>
      </c>
      <c r="N325">
        <v>454481</v>
      </c>
      <c r="O325" t="s">
        <v>66</v>
      </c>
      <c r="P325">
        <v>720</v>
      </c>
      <c r="Q325">
        <v>1286</v>
      </c>
      <c r="R325" t="s">
        <v>66</v>
      </c>
      <c r="S325">
        <v>55</v>
      </c>
      <c r="T325">
        <v>2687</v>
      </c>
      <c r="U325">
        <v>249</v>
      </c>
      <c r="V325" t="s">
        <v>66</v>
      </c>
      <c r="W325" t="s">
        <v>66</v>
      </c>
      <c r="X325">
        <v>9653</v>
      </c>
      <c r="Y325">
        <v>421458</v>
      </c>
      <c r="Z325" t="s">
        <v>66</v>
      </c>
      <c r="AA325" t="s">
        <v>66</v>
      </c>
      <c r="AB325" t="s">
        <v>66</v>
      </c>
      <c r="AC325">
        <v>126</v>
      </c>
      <c r="AD325">
        <v>-12</v>
      </c>
      <c r="AE325">
        <v>238</v>
      </c>
      <c r="AF325">
        <v>18</v>
      </c>
      <c r="AG325" t="s">
        <v>66</v>
      </c>
      <c r="AH325" t="s">
        <v>66</v>
      </c>
      <c r="AI325">
        <v>700</v>
      </c>
      <c r="AJ325">
        <v>33023</v>
      </c>
    </row>
    <row r="326" spans="1:36">
      <c r="A326" t="s">
        <v>856</v>
      </c>
      <c r="B326">
        <v>2022</v>
      </c>
      <c r="C326" s="49" t="str">
        <f t="shared" si="31"/>
        <v>Untern. d. Handels u.Ä. a.Bauherren v.Wohngebäuden2022</v>
      </c>
      <c r="D326">
        <v>2883</v>
      </c>
      <c r="E326" t="s">
        <v>66</v>
      </c>
      <c r="F326" t="s">
        <v>66</v>
      </c>
      <c r="G326" t="s">
        <v>66</v>
      </c>
      <c r="H326">
        <v>173</v>
      </c>
      <c r="I326">
        <v>14869</v>
      </c>
      <c r="J326">
        <v>1055</v>
      </c>
      <c r="K326" t="s">
        <v>66</v>
      </c>
      <c r="L326" t="s">
        <v>66</v>
      </c>
      <c r="M326">
        <v>39885</v>
      </c>
      <c r="N326">
        <v>1936242</v>
      </c>
      <c r="O326" t="s">
        <v>66</v>
      </c>
      <c r="P326">
        <v>2162</v>
      </c>
      <c r="Q326">
        <v>4951</v>
      </c>
      <c r="R326" t="s">
        <v>66</v>
      </c>
      <c r="S326">
        <v>248</v>
      </c>
      <c r="T326">
        <v>12902</v>
      </c>
      <c r="U326">
        <v>926</v>
      </c>
      <c r="V326" t="s">
        <v>66</v>
      </c>
      <c r="W326" t="s">
        <v>66</v>
      </c>
      <c r="X326">
        <v>35322</v>
      </c>
      <c r="Y326">
        <v>1678669</v>
      </c>
      <c r="Z326" t="s">
        <v>66</v>
      </c>
      <c r="AA326" t="s">
        <v>66</v>
      </c>
      <c r="AB326" t="s">
        <v>66</v>
      </c>
      <c r="AC326">
        <v>721</v>
      </c>
      <c r="AD326">
        <v>-74</v>
      </c>
      <c r="AE326">
        <v>1967</v>
      </c>
      <c r="AF326">
        <v>128</v>
      </c>
      <c r="AG326" t="s">
        <v>66</v>
      </c>
      <c r="AH326" t="s">
        <v>66</v>
      </c>
      <c r="AI326">
        <v>4563</v>
      </c>
      <c r="AJ326">
        <v>257573</v>
      </c>
    </row>
    <row r="327" spans="1:36">
      <c r="A327" t="s">
        <v>539</v>
      </c>
      <c r="B327">
        <v>2001</v>
      </c>
      <c r="C327" s="49" t="str">
        <f t="shared" si="31"/>
        <v>Sonstige Nichtwohngebäude2001</v>
      </c>
      <c r="D327">
        <v>6429</v>
      </c>
      <c r="E327" t="s">
        <v>66</v>
      </c>
      <c r="F327" t="s">
        <v>66</v>
      </c>
      <c r="G327" t="s">
        <v>66</v>
      </c>
      <c r="H327">
        <v>2920</v>
      </c>
      <c r="I327">
        <v>39</v>
      </c>
      <c r="J327">
        <v>2</v>
      </c>
      <c r="K327">
        <v>39</v>
      </c>
      <c r="L327">
        <v>2</v>
      </c>
      <c r="M327">
        <v>11</v>
      </c>
      <c r="N327">
        <v>4471910</v>
      </c>
      <c r="O327" t="s">
        <v>66</v>
      </c>
      <c r="P327">
        <v>3203</v>
      </c>
      <c r="Q327">
        <v>14760</v>
      </c>
      <c r="R327" t="s">
        <v>66</v>
      </c>
      <c r="S327">
        <v>2412</v>
      </c>
      <c r="T327">
        <v>391</v>
      </c>
      <c r="U327">
        <v>32</v>
      </c>
      <c r="V327">
        <v>16</v>
      </c>
      <c r="W327">
        <v>1</v>
      </c>
      <c r="X327">
        <v>1471</v>
      </c>
      <c r="Y327">
        <v>3244559</v>
      </c>
      <c r="Z327" t="s">
        <v>66</v>
      </c>
      <c r="AA327" t="s">
        <v>66</v>
      </c>
      <c r="AB327" t="s">
        <v>66</v>
      </c>
      <c r="AC327">
        <v>3226</v>
      </c>
      <c r="AD327">
        <v>508</v>
      </c>
      <c r="AE327">
        <v>-352</v>
      </c>
      <c r="AF327">
        <v>-30</v>
      </c>
      <c r="AG327">
        <v>23</v>
      </c>
      <c r="AH327">
        <v>1</v>
      </c>
      <c r="AI327">
        <v>-1460</v>
      </c>
      <c r="AJ327">
        <v>1227351</v>
      </c>
    </row>
    <row r="328" spans="1:36">
      <c r="A328" t="s">
        <v>539</v>
      </c>
      <c r="B328">
        <v>2002</v>
      </c>
      <c r="C328" s="49" t="str">
        <f t="shared" si="31"/>
        <v>Sonstige Nichtwohngebäude2002</v>
      </c>
      <c r="D328">
        <v>6435</v>
      </c>
      <c r="E328" t="s">
        <v>66</v>
      </c>
      <c r="F328" t="s">
        <v>66</v>
      </c>
      <c r="G328" t="s">
        <v>66</v>
      </c>
      <c r="H328">
        <v>2930</v>
      </c>
      <c r="I328">
        <v>362</v>
      </c>
      <c r="J328">
        <v>24</v>
      </c>
      <c r="K328">
        <v>52</v>
      </c>
      <c r="L328">
        <v>2</v>
      </c>
      <c r="M328">
        <v>1011</v>
      </c>
      <c r="N328">
        <v>4480522</v>
      </c>
      <c r="O328" t="s">
        <v>66</v>
      </c>
      <c r="P328">
        <v>3173</v>
      </c>
      <c r="Q328">
        <v>14408</v>
      </c>
      <c r="R328" t="s">
        <v>66</v>
      </c>
      <c r="S328">
        <v>2402</v>
      </c>
      <c r="T328">
        <v>504</v>
      </c>
      <c r="U328">
        <v>43</v>
      </c>
      <c r="V328">
        <v>29</v>
      </c>
      <c r="W328">
        <v>11</v>
      </c>
      <c r="X328">
        <v>1884</v>
      </c>
      <c r="Y328">
        <v>3211466</v>
      </c>
      <c r="Z328" t="s">
        <v>66</v>
      </c>
      <c r="AA328" t="s">
        <v>66</v>
      </c>
      <c r="AB328" t="s">
        <v>66</v>
      </c>
      <c r="AC328">
        <v>3262</v>
      </c>
      <c r="AD328">
        <v>528</v>
      </c>
      <c r="AE328">
        <v>-142</v>
      </c>
      <c r="AF328">
        <v>-19</v>
      </c>
      <c r="AG328">
        <v>23</v>
      </c>
      <c r="AH328">
        <v>1</v>
      </c>
      <c r="AI328">
        <v>-873</v>
      </c>
      <c r="AJ328">
        <v>1269056</v>
      </c>
    </row>
    <row r="329" spans="1:36">
      <c r="A329" t="s">
        <v>539</v>
      </c>
      <c r="B329">
        <v>2003</v>
      </c>
      <c r="C329" s="49" t="str">
        <f t="shared" si="31"/>
        <v>Sonstige Nichtwohngebäude2003</v>
      </c>
      <c r="D329">
        <v>5816</v>
      </c>
      <c r="E329" t="s">
        <v>66</v>
      </c>
      <c r="F329" t="s">
        <v>66</v>
      </c>
      <c r="G329" t="s">
        <v>66</v>
      </c>
      <c r="H329">
        <v>2731</v>
      </c>
      <c r="I329">
        <v>-25</v>
      </c>
      <c r="J329">
        <v>-4</v>
      </c>
      <c r="K329">
        <v>38</v>
      </c>
      <c r="L329">
        <v>2</v>
      </c>
      <c r="M329">
        <v>-190</v>
      </c>
      <c r="N329">
        <v>4407934</v>
      </c>
      <c r="O329" t="s">
        <v>66</v>
      </c>
      <c r="P329">
        <v>2809</v>
      </c>
      <c r="Q329">
        <v>13415</v>
      </c>
      <c r="R329" t="s">
        <v>66</v>
      </c>
      <c r="S329">
        <v>2199</v>
      </c>
      <c r="T329">
        <v>316</v>
      </c>
      <c r="U329">
        <v>27</v>
      </c>
      <c r="V329">
        <v>25</v>
      </c>
      <c r="W329">
        <v>1</v>
      </c>
      <c r="X329">
        <v>1258</v>
      </c>
      <c r="Y329">
        <v>3080753</v>
      </c>
      <c r="Z329" t="s">
        <v>66</v>
      </c>
      <c r="AA329" t="s">
        <v>66</v>
      </c>
      <c r="AB329" t="s">
        <v>66</v>
      </c>
      <c r="AC329">
        <v>3007</v>
      </c>
      <c r="AD329">
        <v>533</v>
      </c>
      <c r="AE329">
        <v>-341</v>
      </c>
      <c r="AF329">
        <v>-31</v>
      </c>
      <c r="AG329">
        <v>13</v>
      </c>
      <c r="AH329">
        <v>1</v>
      </c>
      <c r="AI329">
        <v>-1448</v>
      </c>
      <c r="AJ329">
        <v>1327181</v>
      </c>
    </row>
    <row r="330" spans="1:36">
      <c r="A330" t="s">
        <v>539</v>
      </c>
      <c r="B330">
        <v>2004</v>
      </c>
      <c r="C330" s="49" t="str">
        <f t="shared" si="31"/>
        <v>Sonstige Nichtwohngebäude2004</v>
      </c>
      <c r="D330">
        <v>5586</v>
      </c>
      <c r="E330" t="s">
        <v>66</v>
      </c>
      <c r="F330" t="s">
        <v>66</v>
      </c>
      <c r="G330" t="s">
        <v>66</v>
      </c>
      <c r="H330">
        <v>2535</v>
      </c>
      <c r="I330">
        <v>96</v>
      </c>
      <c r="J330">
        <v>4</v>
      </c>
      <c r="K330">
        <v>-3</v>
      </c>
      <c r="L330">
        <v>1</v>
      </c>
      <c r="M330">
        <v>129</v>
      </c>
      <c r="N330">
        <v>4361642</v>
      </c>
      <c r="O330" t="s">
        <v>66</v>
      </c>
      <c r="P330">
        <v>2756</v>
      </c>
      <c r="Q330">
        <v>12701</v>
      </c>
      <c r="R330" t="s">
        <v>66</v>
      </c>
      <c r="S330">
        <v>2099</v>
      </c>
      <c r="T330">
        <v>275</v>
      </c>
      <c r="U330">
        <v>24</v>
      </c>
      <c r="V330">
        <v>19</v>
      </c>
      <c r="W330">
        <v>2</v>
      </c>
      <c r="X330">
        <v>1058</v>
      </c>
      <c r="Y330">
        <v>2903391</v>
      </c>
      <c r="Z330" t="s">
        <v>66</v>
      </c>
      <c r="AA330" t="s">
        <v>66</v>
      </c>
      <c r="AB330" t="s">
        <v>66</v>
      </c>
      <c r="AC330">
        <v>2830</v>
      </c>
      <c r="AD330">
        <v>436</v>
      </c>
      <c r="AE330">
        <v>-179</v>
      </c>
      <c r="AF330">
        <v>-20</v>
      </c>
      <c r="AG330">
        <v>-22</v>
      </c>
      <c r="AH330">
        <v>-1</v>
      </c>
      <c r="AI330">
        <v>-929</v>
      </c>
      <c r="AJ330">
        <v>1458251</v>
      </c>
    </row>
    <row r="331" spans="1:36">
      <c r="A331" t="s">
        <v>539</v>
      </c>
      <c r="B331">
        <v>2005</v>
      </c>
      <c r="C331" s="49" t="str">
        <f t="shared" si="31"/>
        <v>Sonstige Nichtwohngebäude2005</v>
      </c>
      <c r="D331">
        <v>5350</v>
      </c>
      <c r="E331" t="s">
        <v>66</v>
      </c>
      <c r="F331" t="s">
        <v>66</v>
      </c>
      <c r="G331" t="s">
        <v>66</v>
      </c>
      <c r="H331">
        <v>2472</v>
      </c>
      <c r="I331">
        <v>-31</v>
      </c>
      <c r="J331">
        <v>0</v>
      </c>
      <c r="K331">
        <v>92</v>
      </c>
      <c r="L331">
        <v>2</v>
      </c>
      <c r="M331">
        <v>45</v>
      </c>
      <c r="N331">
        <v>4167372</v>
      </c>
      <c r="O331" t="s">
        <v>66</v>
      </c>
      <c r="P331">
        <v>2573</v>
      </c>
      <c r="Q331">
        <v>12382</v>
      </c>
      <c r="R331" t="s">
        <v>66</v>
      </c>
      <c r="S331">
        <v>2044</v>
      </c>
      <c r="T331">
        <v>275</v>
      </c>
      <c r="U331">
        <v>24</v>
      </c>
      <c r="V331">
        <v>77</v>
      </c>
      <c r="W331">
        <v>1</v>
      </c>
      <c r="X331">
        <v>1104</v>
      </c>
      <c r="Y331">
        <v>2942437</v>
      </c>
      <c r="Z331" t="s">
        <v>66</v>
      </c>
      <c r="AA331" t="s">
        <v>66</v>
      </c>
      <c r="AB331" t="s">
        <v>66</v>
      </c>
      <c r="AC331">
        <v>2777</v>
      </c>
      <c r="AD331">
        <v>428</v>
      </c>
      <c r="AE331">
        <v>-306</v>
      </c>
      <c r="AF331">
        <v>-24</v>
      </c>
      <c r="AG331">
        <v>15</v>
      </c>
      <c r="AH331">
        <v>0</v>
      </c>
      <c r="AI331">
        <v>-1059</v>
      </c>
      <c r="AJ331">
        <v>1224935</v>
      </c>
    </row>
    <row r="332" spans="1:36">
      <c r="A332" t="s">
        <v>539</v>
      </c>
      <c r="B332">
        <v>2006</v>
      </c>
      <c r="C332" s="49" t="str">
        <f t="shared" si="31"/>
        <v>Sonstige Nichtwohngebäude2006</v>
      </c>
      <c r="D332">
        <v>5488</v>
      </c>
      <c r="E332" t="s">
        <v>66</v>
      </c>
      <c r="F332" t="s">
        <v>66</v>
      </c>
      <c r="G332" t="s">
        <v>66</v>
      </c>
      <c r="H332">
        <v>2611</v>
      </c>
      <c r="I332">
        <v>137</v>
      </c>
      <c r="J332">
        <v>6</v>
      </c>
      <c r="K332">
        <v>-60</v>
      </c>
      <c r="L332">
        <v>-1</v>
      </c>
      <c r="M332">
        <v>32</v>
      </c>
      <c r="N332">
        <v>4147035</v>
      </c>
      <c r="O332" t="s">
        <v>66</v>
      </c>
      <c r="P332">
        <v>2584</v>
      </c>
      <c r="Q332">
        <v>13652</v>
      </c>
      <c r="R332" t="s">
        <v>66</v>
      </c>
      <c r="S332">
        <v>2148</v>
      </c>
      <c r="T332">
        <v>366</v>
      </c>
      <c r="U332">
        <v>29</v>
      </c>
      <c r="V332">
        <v>1</v>
      </c>
      <c r="W332">
        <v>0</v>
      </c>
      <c r="X332">
        <v>1216</v>
      </c>
      <c r="Y332">
        <v>2860179</v>
      </c>
      <c r="Z332" t="s">
        <v>66</v>
      </c>
      <c r="AA332" t="s">
        <v>66</v>
      </c>
      <c r="AB332" t="s">
        <v>66</v>
      </c>
      <c r="AC332">
        <v>2904</v>
      </c>
      <c r="AD332">
        <v>463</v>
      </c>
      <c r="AE332">
        <v>-229</v>
      </c>
      <c r="AF332">
        <v>-24</v>
      </c>
      <c r="AG332">
        <v>-61</v>
      </c>
      <c r="AH332">
        <v>-1</v>
      </c>
      <c r="AI332">
        <v>-1184</v>
      </c>
      <c r="AJ332">
        <v>1286856</v>
      </c>
    </row>
    <row r="333" spans="1:36">
      <c r="A333" t="s">
        <v>539</v>
      </c>
      <c r="B333">
        <v>2007</v>
      </c>
      <c r="C333" s="49" t="str">
        <f t="shared" si="31"/>
        <v>Sonstige Nichtwohngebäude2007</v>
      </c>
      <c r="D333">
        <v>5412</v>
      </c>
      <c r="E333" t="s">
        <v>66</v>
      </c>
      <c r="F333" t="s">
        <v>66</v>
      </c>
      <c r="G333" t="s">
        <v>66</v>
      </c>
      <c r="H333">
        <v>2571</v>
      </c>
      <c r="I333">
        <v>-22</v>
      </c>
      <c r="J333">
        <v>-6</v>
      </c>
      <c r="K333">
        <v>64</v>
      </c>
      <c r="L333">
        <v>1</v>
      </c>
      <c r="M333">
        <v>-279</v>
      </c>
      <c r="N333">
        <v>4198414</v>
      </c>
      <c r="O333" t="s">
        <v>66</v>
      </c>
      <c r="P333">
        <v>2447</v>
      </c>
      <c r="Q333">
        <v>12370</v>
      </c>
      <c r="R333" t="s">
        <v>66</v>
      </c>
      <c r="S333">
        <v>2057</v>
      </c>
      <c r="T333">
        <v>211</v>
      </c>
      <c r="U333">
        <v>21</v>
      </c>
      <c r="V333">
        <v>101</v>
      </c>
      <c r="W333">
        <v>2</v>
      </c>
      <c r="X333">
        <v>969</v>
      </c>
      <c r="Y333">
        <v>2798003</v>
      </c>
      <c r="Z333" t="s">
        <v>66</v>
      </c>
      <c r="AA333" t="s">
        <v>66</v>
      </c>
      <c r="AB333" t="s">
        <v>66</v>
      </c>
      <c r="AC333">
        <v>2965</v>
      </c>
      <c r="AD333">
        <v>514</v>
      </c>
      <c r="AE333">
        <v>-233</v>
      </c>
      <c r="AF333">
        <v>-27</v>
      </c>
      <c r="AG333">
        <v>-37</v>
      </c>
      <c r="AH333">
        <v>-1</v>
      </c>
      <c r="AI333">
        <v>-1248</v>
      </c>
      <c r="AJ333">
        <v>1400411</v>
      </c>
    </row>
    <row r="334" spans="1:36">
      <c r="A334" t="s">
        <v>539</v>
      </c>
      <c r="B334">
        <v>2008</v>
      </c>
      <c r="C334" s="49" t="str">
        <f t="shared" ref="C334:C397" si="32">CONCATENATE(A334,B334)</f>
        <v>Sonstige Nichtwohngebäude2008</v>
      </c>
      <c r="D334">
        <v>5556</v>
      </c>
      <c r="E334" t="s">
        <v>66</v>
      </c>
      <c r="F334" t="s">
        <v>66</v>
      </c>
      <c r="G334" t="s">
        <v>66</v>
      </c>
      <c r="H334">
        <v>2567</v>
      </c>
      <c r="I334">
        <v>-92</v>
      </c>
      <c r="J334">
        <v>-10</v>
      </c>
      <c r="K334">
        <v>9</v>
      </c>
      <c r="L334">
        <v>0</v>
      </c>
      <c r="M334">
        <v>-817</v>
      </c>
      <c r="N334">
        <v>4293020</v>
      </c>
      <c r="O334" t="s">
        <v>66</v>
      </c>
      <c r="P334">
        <v>2508</v>
      </c>
      <c r="Q334">
        <v>12656</v>
      </c>
      <c r="R334" t="s">
        <v>66</v>
      </c>
      <c r="S334">
        <v>2084</v>
      </c>
      <c r="T334">
        <v>248</v>
      </c>
      <c r="U334">
        <v>24</v>
      </c>
      <c r="V334">
        <v>125</v>
      </c>
      <c r="W334">
        <v>3</v>
      </c>
      <c r="X334">
        <v>1128</v>
      </c>
      <c r="Y334">
        <v>2845886</v>
      </c>
      <c r="Z334" t="s">
        <v>66</v>
      </c>
      <c r="AA334" t="s">
        <v>66</v>
      </c>
      <c r="AB334" t="s">
        <v>66</v>
      </c>
      <c r="AC334">
        <v>3048</v>
      </c>
      <c r="AD334">
        <v>483</v>
      </c>
      <c r="AE334">
        <v>-340</v>
      </c>
      <c r="AF334">
        <v>-35</v>
      </c>
      <c r="AG334">
        <v>-116</v>
      </c>
      <c r="AH334">
        <v>-3</v>
      </c>
      <c r="AI334">
        <v>-1945</v>
      </c>
      <c r="AJ334">
        <v>1447134</v>
      </c>
    </row>
    <row r="335" spans="1:36">
      <c r="A335" t="s">
        <v>539</v>
      </c>
      <c r="B335">
        <v>2009</v>
      </c>
      <c r="C335" s="49" t="str">
        <f t="shared" si="32"/>
        <v>Sonstige Nichtwohngebäude2009</v>
      </c>
      <c r="D335">
        <v>5815</v>
      </c>
      <c r="E335" t="s">
        <v>66</v>
      </c>
      <c r="F335" t="s">
        <v>66</v>
      </c>
      <c r="G335" t="s">
        <v>66</v>
      </c>
      <c r="H335">
        <v>2524</v>
      </c>
      <c r="I335">
        <v>-139</v>
      </c>
      <c r="J335">
        <v>-27</v>
      </c>
      <c r="K335">
        <v>-15</v>
      </c>
      <c r="L335">
        <v>1</v>
      </c>
      <c r="M335">
        <v>-1222</v>
      </c>
      <c r="N335">
        <v>4734490</v>
      </c>
      <c r="O335" t="s">
        <v>66</v>
      </c>
      <c r="P335">
        <v>2444</v>
      </c>
      <c r="Q335">
        <v>12534</v>
      </c>
      <c r="R335" t="s">
        <v>66</v>
      </c>
      <c r="S335">
        <v>2047</v>
      </c>
      <c r="T335">
        <v>336</v>
      </c>
      <c r="U335">
        <v>28</v>
      </c>
      <c r="V335">
        <v>20</v>
      </c>
      <c r="W335">
        <v>0</v>
      </c>
      <c r="X335">
        <v>1180</v>
      </c>
      <c r="Y335">
        <v>3126932</v>
      </c>
      <c r="Z335" t="s">
        <v>66</v>
      </c>
      <c r="AA335" t="s">
        <v>66</v>
      </c>
      <c r="AB335" t="s">
        <v>66</v>
      </c>
      <c r="AC335">
        <v>3371</v>
      </c>
      <c r="AD335">
        <v>478</v>
      </c>
      <c r="AE335">
        <v>-475</v>
      </c>
      <c r="AF335">
        <v>-54</v>
      </c>
      <c r="AG335">
        <v>-35</v>
      </c>
      <c r="AH335">
        <v>0</v>
      </c>
      <c r="AI335">
        <v>-2402</v>
      </c>
      <c r="AJ335">
        <v>1607558</v>
      </c>
    </row>
    <row r="336" spans="1:36">
      <c r="A336" t="s">
        <v>539</v>
      </c>
      <c r="B336">
        <v>2010</v>
      </c>
      <c r="C336" s="49" t="str">
        <f t="shared" si="32"/>
        <v>Sonstige Nichtwohngebäude2010</v>
      </c>
      <c r="D336">
        <v>7015</v>
      </c>
      <c r="E336" t="s">
        <v>66</v>
      </c>
      <c r="F336" t="s">
        <v>66</v>
      </c>
      <c r="G336" t="s">
        <v>66</v>
      </c>
      <c r="H336">
        <v>2983</v>
      </c>
      <c r="I336">
        <v>-197</v>
      </c>
      <c r="J336">
        <v>-23</v>
      </c>
      <c r="K336">
        <v>-44</v>
      </c>
      <c r="L336">
        <v>0</v>
      </c>
      <c r="M336">
        <v>-1279</v>
      </c>
      <c r="N336">
        <v>5349138</v>
      </c>
      <c r="O336" t="s">
        <v>66</v>
      </c>
      <c r="P336">
        <v>2795</v>
      </c>
      <c r="Q336">
        <v>14014</v>
      </c>
      <c r="R336" t="s">
        <v>66</v>
      </c>
      <c r="S336">
        <v>2416</v>
      </c>
      <c r="T336">
        <v>184</v>
      </c>
      <c r="U336">
        <v>17</v>
      </c>
      <c r="V336">
        <v>24</v>
      </c>
      <c r="W336">
        <v>1</v>
      </c>
      <c r="X336">
        <v>738</v>
      </c>
      <c r="Y336">
        <v>3484042</v>
      </c>
      <c r="Z336" t="s">
        <v>66</v>
      </c>
      <c r="AA336" t="s">
        <v>66</v>
      </c>
      <c r="AB336" t="s">
        <v>66</v>
      </c>
      <c r="AC336">
        <v>4220</v>
      </c>
      <c r="AD336">
        <v>567</v>
      </c>
      <c r="AE336">
        <v>-381</v>
      </c>
      <c r="AF336">
        <v>-41</v>
      </c>
      <c r="AG336">
        <v>-68</v>
      </c>
      <c r="AH336">
        <v>-1</v>
      </c>
      <c r="AI336">
        <v>-2017</v>
      </c>
      <c r="AJ336">
        <v>1865096</v>
      </c>
    </row>
    <row r="337" spans="1:36">
      <c r="A337" t="s">
        <v>539</v>
      </c>
      <c r="B337">
        <v>2011</v>
      </c>
      <c r="C337" s="49" t="str">
        <f t="shared" si="32"/>
        <v>Sonstige Nichtwohngebäude2011</v>
      </c>
      <c r="D337">
        <v>7317</v>
      </c>
      <c r="E337" t="s">
        <v>66</v>
      </c>
      <c r="F337" t="s">
        <v>66</v>
      </c>
      <c r="G337" t="s">
        <v>66</v>
      </c>
      <c r="H337">
        <v>3206</v>
      </c>
      <c r="I337">
        <v>-184</v>
      </c>
      <c r="J337">
        <v>-28</v>
      </c>
      <c r="K337">
        <v>76</v>
      </c>
      <c r="L337">
        <v>2</v>
      </c>
      <c r="M337">
        <v>-1391</v>
      </c>
      <c r="N337">
        <v>6276892</v>
      </c>
      <c r="O337" t="s">
        <v>66</v>
      </c>
      <c r="P337">
        <v>2917</v>
      </c>
      <c r="Q337">
        <v>15146</v>
      </c>
      <c r="R337" t="s">
        <v>66</v>
      </c>
      <c r="S337">
        <v>2551</v>
      </c>
      <c r="T337">
        <v>289</v>
      </c>
      <c r="U337">
        <v>28</v>
      </c>
      <c r="V337" t="s">
        <v>66</v>
      </c>
      <c r="W337" t="s">
        <v>66</v>
      </c>
      <c r="X337">
        <v>1078</v>
      </c>
      <c r="Y337">
        <v>3890586</v>
      </c>
      <c r="Z337" t="s">
        <v>66</v>
      </c>
      <c r="AA337" t="s">
        <v>66</v>
      </c>
      <c r="AB337" t="s">
        <v>66</v>
      </c>
      <c r="AC337">
        <v>4400</v>
      </c>
      <c r="AD337">
        <v>654</v>
      </c>
      <c r="AE337">
        <v>-473</v>
      </c>
      <c r="AF337">
        <v>-56</v>
      </c>
      <c r="AG337">
        <v>76</v>
      </c>
      <c r="AH337">
        <v>2</v>
      </c>
      <c r="AI337">
        <v>-2469</v>
      </c>
      <c r="AJ337">
        <v>2386306</v>
      </c>
    </row>
    <row r="338" spans="1:36">
      <c r="A338" t="s">
        <v>539</v>
      </c>
      <c r="B338">
        <v>2012</v>
      </c>
      <c r="C338" s="49" t="str">
        <f t="shared" si="32"/>
        <v>Sonstige Nichtwohngebäude2012</v>
      </c>
      <c r="D338">
        <v>6358</v>
      </c>
      <c r="E338" t="s">
        <v>66</v>
      </c>
      <c r="F338" t="s">
        <v>66</v>
      </c>
      <c r="G338" t="s">
        <v>66</v>
      </c>
      <c r="H338">
        <v>2789</v>
      </c>
      <c r="I338">
        <v>87</v>
      </c>
      <c r="J338">
        <v>-8</v>
      </c>
      <c r="K338" t="s">
        <v>66</v>
      </c>
      <c r="L338" t="s">
        <v>66</v>
      </c>
      <c r="M338">
        <v>-499</v>
      </c>
      <c r="N338">
        <v>5572784</v>
      </c>
      <c r="O338" t="s">
        <v>66</v>
      </c>
      <c r="P338">
        <v>2615</v>
      </c>
      <c r="Q338">
        <v>13421</v>
      </c>
      <c r="R338" t="s">
        <v>66</v>
      </c>
      <c r="S338">
        <v>2255</v>
      </c>
      <c r="T338">
        <v>443</v>
      </c>
      <c r="U338">
        <v>33</v>
      </c>
      <c r="V338" t="s">
        <v>66</v>
      </c>
      <c r="W338" t="s">
        <v>66</v>
      </c>
      <c r="X338">
        <v>1458</v>
      </c>
      <c r="Y338">
        <v>3495742</v>
      </c>
      <c r="Z338" t="s">
        <v>66</v>
      </c>
      <c r="AA338" t="s">
        <v>66</v>
      </c>
      <c r="AB338" t="s">
        <v>66</v>
      </c>
      <c r="AC338">
        <v>3743</v>
      </c>
      <c r="AD338">
        <v>534</v>
      </c>
      <c r="AE338">
        <v>-356</v>
      </c>
      <c r="AF338">
        <v>-41</v>
      </c>
      <c r="AG338" t="s">
        <v>66</v>
      </c>
      <c r="AH338" t="s">
        <v>66</v>
      </c>
      <c r="AI338">
        <v>-1957</v>
      </c>
      <c r="AJ338">
        <v>2077042</v>
      </c>
    </row>
    <row r="339" spans="1:36">
      <c r="A339" t="s">
        <v>539</v>
      </c>
      <c r="B339">
        <v>2013</v>
      </c>
      <c r="C339" s="49" t="str">
        <f t="shared" si="32"/>
        <v>Sonstige Nichtwohngebäude2013</v>
      </c>
      <c r="D339">
        <v>7006</v>
      </c>
      <c r="E339" t="s">
        <v>66</v>
      </c>
      <c r="F339" t="s">
        <v>66</v>
      </c>
      <c r="G339" t="s">
        <v>66</v>
      </c>
      <c r="H339">
        <v>2911</v>
      </c>
      <c r="I339">
        <v>-71</v>
      </c>
      <c r="J339">
        <v>-10</v>
      </c>
      <c r="K339" t="s">
        <v>66</v>
      </c>
      <c r="L339" t="s">
        <v>66</v>
      </c>
      <c r="M339">
        <v>-768</v>
      </c>
      <c r="N339">
        <v>6244625</v>
      </c>
      <c r="O339" t="s">
        <v>66</v>
      </c>
      <c r="P339">
        <v>2886</v>
      </c>
      <c r="Q339">
        <v>14075</v>
      </c>
      <c r="R339" t="s">
        <v>66</v>
      </c>
      <c r="S339">
        <v>2422</v>
      </c>
      <c r="T339">
        <v>333</v>
      </c>
      <c r="U339">
        <v>30</v>
      </c>
      <c r="V339" t="s">
        <v>66</v>
      </c>
      <c r="W339" t="s">
        <v>66</v>
      </c>
      <c r="X339">
        <v>1126</v>
      </c>
      <c r="Y339">
        <v>4190562</v>
      </c>
      <c r="Z339" t="s">
        <v>66</v>
      </c>
      <c r="AA339" t="s">
        <v>66</v>
      </c>
      <c r="AB339" t="s">
        <v>66</v>
      </c>
      <c r="AC339">
        <v>4120</v>
      </c>
      <c r="AD339">
        <v>489</v>
      </c>
      <c r="AE339">
        <v>-404</v>
      </c>
      <c r="AF339">
        <v>-40</v>
      </c>
      <c r="AG339" t="s">
        <v>66</v>
      </c>
      <c r="AH339" t="s">
        <v>66</v>
      </c>
      <c r="AI339">
        <v>-1894</v>
      </c>
      <c r="AJ339">
        <v>2054063</v>
      </c>
    </row>
    <row r="340" spans="1:36">
      <c r="A340" t="s">
        <v>539</v>
      </c>
      <c r="B340">
        <v>2014</v>
      </c>
      <c r="C340" s="49" t="str">
        <f t="shared" si="32"/>
        <v>Sonstige Nichtwohngebäude2014</v>
      </c>
      <c r="D340">
        <v>6717</v>
      </c>
      <c r="E340" t="s">
        <v>66</v>
      </c>
      <c r="F340" t="s">
        <v>66</v>
      </c>
      <c r="G340" t="s">
        <v>66</v>
      </c>
      <c r="H340">
        <v>2660</v>
      </c>
      <c r="I340">
        <v>107</v>
      </c>
      <c r="J340">
        <v>0</v>
      </c>
      <c r="K340" t="s">
        <v>66</v>
      </c>
      <c r="L340" t="s">
        <v>66</v>
      </c>
      <c r="M340">
        <v>-544</v>
      </c>
      <c r="N340">
        <v>5620156</v>
      </c>
      <c r="O340" t="s">
        <v>66</v>
      </c>
      <c r="P340">
        <v>2803</v>
      </c>
      <c r="Q340">
        <v>12812</v>
      </c>
      <c r="R340" t="s">
        <v>66</v>
      </c>
      <c r="S340">
        <v>2161</v>
      </c>
      <c r="T340">
        <v>540</v>
      </c>
      <c r="U340">
        <v>40</v>
      </c>
      <c r="V340" t="s">
        <v>66</v>
      </c>
      <c r="W340" t="s">
        <v>66</v>
      </c>
      <c r="X340">
        <v>1462</v>
      </c>
      <c r="Y340">
        <v>3620128</v>
      </c>
      <c r="Z340" t="s">
        <v>66</v>
      </c>
      <c r="AA340" t="s">
        <v>66</v>
      </c>
      <c r="AB340" t="s">
        <v>66</v>
      </c>
      <c r="AC340">
        <v>3914</v>
      </c>
      <c r="AD340">
        <v>499</v>
      </c>
      <c r="AE340">
        <v>-433</v>
      </c>
      <c r="AF340">
        <v>-40</v>
      </c>
      <c r="AG340" t="s">
        <v>66</v>
      </c>
      <c r="AH340" t="s">
        <v>66</v>
      </c>
      <c r="AI340">
        <v>-2006</v>
      </c>
      <c r="AJ340">
        <v>2000028</v>
      </c>
    </row>
    <row r="341" spans="1:36">
      <c r="A341" t="s">
        <v>539</v>
      </c>
      <c r="B341">
        <v>2015</v>
      </c>
      <c r="C341" s="49" t="str">
        <f t="shared" si="32"/>
        <v>Sonstige Nichtwohngebäude2015</v>
      </c>
      <c r="D341">
        <v>5870</v>
      </c>
      <c r="E341" t="s">
        <v>66</v>
      </c>
      <c r="F341" t="s">
        <v>66</v>
      </c>
      <c r="G341" t="s">
        <v>66</v>
      </c>
      <c r="H341">
        <v>2374</v>
      </c>
      <c r="I341">
        <v>312</v>
      </c>
      <c r="J341">
        <v>16</v>
      </c>
      <c r="K341" t="s">
        <v>66</v>
      </c>
      <c r="L341" t="s">
        <v>66</v>
      </c>
      <c r="M341">
        <v>356</v>
      </c>
      <c r="N341">
        <v>5395023</v>
      </c>
      <c r="O341" t="s">
        <v>66</v>
      </c>
      <c r="P341">
        <v>2434</v>
      </c>
      <c r="Q341">
        <v>12141</v>
      </c>
      <c r="R341" t="s">
        <v>66</v>
      </c>
      <c r="S341">
        <v>1978</v>
      </c>
      <c r="T341">
        <v>432</v>
      </c>
      <c r="U341">
        <v>36</v>
      </c>
      <c r="V341" t="s">
        <v>66</v>
      </c>
      <c r="W341" t="s">
        <v>66</v>
      </c>
      <c r="X341">
        <v>1418</v>
      </c>
      <c r="Y341">
        <v>3543962</v>
      </c>
      <c r="Z341" t="s">
        <v>66</v>
      </c>
      <c r="AA341" t="s">
        <v>66</v>
      </c>
      <c r="AB341" t="s">
        <v>66</v>
      </c>
      <c r="AC341">
        <v>3436</v>
      </c>
      <c r="AD341">
        <v>396</v>
      </c>
      <c r="AE341">
        <v>-120</v>
      </c>
      <c r="AF341">
        <v>-20</v>
      </c>
      <c r="AG341" t="s">
        <v>66</v>
      </c>
      <c r="AH341" t="s">
        <v>66</v>
      </c>
      <c r="AI341">
        <v>-1062</v>
      </c>
      <c r="AJ341">
        <v>1851061</v>
      </c>
    </row>
    <row r="342" spans="1:36">
      <c r="A342" t="s">
        <v>539</v>
      </c>
      <c r="B342">
        <v>2016</v>
      </c>
      <c r="C342" s="49" t="str">
        <f t="shared" si="32"/>
        <v>Sonstige Nichtwohngebäude2016</v>
      </c>
      <c r="D342">
        <v>5788</v>
      </c>
      <c r="E342" t="s">
        <v>66</v>
      </c>
      <c r="F342" t="s">
        <v>66</v>
      </c>
      <c r="G342" t="s">
        <v>66</v>
      </c>
      <c r="H342">
        <v>2423</v>
      </c>
      <c r="I342">
        <v>786</v>
      </c>
      <c r="J342">
        <v>24</v>
      </c>
      <c r="K342" t="s">
        <v>66</v>
      </c>
      <c r="L342" t="s">
        <v>66</v>
      </c>
      <c r="M342">
        <v>404</v>
      </c>
      <c r="N342">
        <v>5694421</v>
      </c>
      <c r="O342" t="s">
        <v>66</v>
      </c>
      <c r="P342">
        <v>2287</v>
      </c>
      <c r="Q342">
        <v>12242</v>
      </c>
      <c r="R342" t="s">
        <v>66</v>
      </c>
      <c r="S342">
        <v>2026</v>
      </c>
      <c r="T342">
        <v>661</v>
      </c>
      <c r="U342">
        <v>44</v>
      </c>
      <c r="V342" t="s">
        <v>66</v>
      </c>
      <c r="W342" t="s">
        <v>66</v>
      </c>
      <c r="X342">
        <v>1608</v>
      </c>
      <c r="Y342">
        <v>3737815</v>
      </c>
      <c r="Z342" t="s">
        <v>66</v>
      </c>
      <c r="AA342" t="s">
        <v>66</v>
      </c>
      <c r="AB342" t="s">
        <v>66</v>
      </c>
      <c r="AC342">
        <v>3501</v>
      </c>
      <c r="AD342">
        <v>397</v>
      </c>
      <c r="AE342">
        <v>125</v>
      </c>
      <c r="AF342">
        <v>-20</v>
      </c>
      <c r="AG342" t="s">
        <v>66</v>
      </c>
      <c r="AH342" t="s">
        <v>66</v>
      </c>
      <c r="AI342">
        <v>-1204</v>
      </c>
      <c r="AJ342">
        <v>1956606</v>
      </c>
    </row>
    <row r="343" spans="1:36">
      <c r="A343" t="s">
        <v>539</v>
      </c>
      <c r="B343">
        <v>2017</v>
      </c>
      <c r="C343" s="49" t="str">
        <f t="shared" si="32"/>
        <v>Sonstige Nichtwohngebäude2017</v>
      </c>
      <c r="D343">
        <v>5874</v>
      </c>
      <c r="E343" t="s">
        <v>66</v>
      </c>
      <c r="F343" t="s">
        <v>66</v>
      </c>
      <c r="G343" t="s">
        <v>66</v>
      </c>
      <c r="H343">
        <v>2680</v>
      </c>
      <c r="I343">
        <v>511</v>
      </c>
      <c r="J343">
        <v>20</v>
      </c>
      <c r="K343" t="s">
        <v>66</v>
      </c>
      <c r="L343" t="s">
        <v>66</v>
      </c>
      <c r="M343">
        <v>379</v>
      </c>
      <c r="N343">
        <v>6489231</v>
      </c>
      <c r="O343" t="s">
        <v>66</v>
      </c>
      <c r="P343">
        <v>2550</v>
      </c>
      <c r="Q343">
        <v>14282</v>
      </c>
      <c r="R343" t="s">
        <v>66</v>
      </c>
      <c r="S343">
        <v>2278</v>
      </c>
      <c r="T343">
        <v>455</v>
      </c>
      <c r="U343">
        <v>38</v>
      </c>
      <c r="V343" t="s">
        <v>66</v>
      </c>
      <c r="W343" t="s">
        <v>66</v>
      </c>
      <c r="X343">
        <v>1307</v>
      </c>
      <c r="Y343">
        <v>4489439</v>
      </c>
      <c r="Z343" t="s">
        <v>66</v>
      </c>
      <c r="AA343" t="s">
        <v>66</v>
      </c>
      <c r="AB343" t="s">
        <v>66</v>
      </c>
      <c r="AC343">
        <v>3324</v>
      </c>
      <c r="AD343">
        <v>402</v>
      </c>
      <c r="AE343">
        <v>56</v>
      </c>
      <c r="AF343">
        <v>-18</v>
      </c>
      <c r="AG343" t="s">
        <v>66</v>
      </c>
      <c r="AH343" t="s">
        <v>66</v>
      </c>
      <c r="AI343">
        <v>-928</v>
      </c>
      <c r="AJ343">
        <v>1999792</v>
      </c>
    </row>
    <row r="344" spans="1:36">
      <c r="A344" t="s">
        <v>539</v>
      </c>
      <c r="B344">
        <v>2018</v>
      </c>
      <c r="C344" s="49" t="str">
        <f t="shared" si="32"/>
        <v>Sonstige Nichtwohngebäude2018</v>
      </c>
      <c r="D344">
        <v>5810</v>
      </c>
      <c r="E344" t="s">
        <v>66</v>
      </c>
      <c r="F344" t="s">
        <v>66</v>
      </c>
      <c r="G344" t="s">
        <v>66</v>
      </c>
      <c r="H344">
        <v>2449</v>
      </c>
      <c r="I344">
        <v>594</v>
      </c>
      <c r="J344">
        <v>26</v>
      </c>
      <c r="K344" t="s">
        <v>66</v>
      </c>
      <c r="L344" t="s">
        <v>66</v>
      </c>
      <c r="M344">
        <v>752</v>
      </c>
      <c r="N344">
        <v>6151366</v>
      </c>
      <c r="O344" t="s">
        <v>66</v>
      </c>
      <c r="P344">
        <v>2466</v>
      </c>
      <c r="Q344">
        <v>12997</v>
      </c>
      <c r="R344" t="s">
        <v>66</v>
      </c>
      <c r="S344">
        <v>2048</v>
      </c>
      <c r="T344">
        <v>728</v>
      </c>
      <c r="U344">
        <v>51</v>
      </c>
      <c r="V344" t="s">
        <v>66</v>
      </c>
      <c r="W344" t="s">
        <v>66</v>
      </c>
      <c r="X344">
        <v>1905</v>
      </c>
      <c r="Y344">
        <v>4150129</v>
      </c>
      <c r="Z344" t="s">
        <v>66</v>
      </c>
      <c r="AA344" t="s">
        <v>66</v>
      </c>
      <c r="AB344" t="s">
        <v>66</v>
      </c>
      <c r="AC344">
        <v>3344</v>
      </c>
      <c r="AD344">
        <v>401</v>
      </c>
      <c r="AE344">
        <v>-134</v>
      </c>
      <c r="AF344">
        <v>-25</v>
      </c>
      <c r="AG344" t="s">
        <v>66</v>
      </c>
      <c r="AH344" t="s">
        <v>66</v>
      </c>
      <c r="AI344">
        <v>-1153</v>
      </c>
      <c r="AJ344">
        <v>2001237</v>
      </c>
    </row>
    <row r="345" spans="1:36">
      <c r="A345" t="s">
        <v>539</v>
      </c>
      <c r="B345">
        <v>2019</v>
      </c>
      <c r="C345" s="49" t="str">
        <f t="shared" si="32"/>
        <v>Sonstige Nichtwohngebäude2019</v>
      </c>
      <c r="D345">
        <v>5983</v>
      </c>
      <c r="E345" t="s">
        <v>66</v>
      </c>
      <c r="F345" t="s">
        <v>66</v>
      </c>
      <c r="G345" t="s">
        <v>66</v>
      </c>
      <c r="H345">
        <v>2952</v>
      </c>
      <c r="I345">
        <v>1021</v>
      </c>
      <c r="J345">
        <v>53</v>
      </c>
      <c r="K345" t="s">
        <v>66</v>
      </c>
      <c r="L345" t="s">
        <v>66</v>
      </c>
      <c r="M345">
        <v>1523</v>
      </c>
      <c r="N345">
        <v>6977646</v>
      </c>
      <c r="O345" t="s">
        <v>66</v>
      </c>
      <c r="P345">
        <v>2561</v>
      </c>
      <c r="Q345">
        <v>15629</v>
      </c>
      <c r="R345" t="s">
        <v>66</v>
      </c>
      <c r="S345">
        <v>2495</v>
      </c>
      <c r="T345">
        <v>879</v>
      </c>
      <c r="U345">
        <v>72</v>
      </c>
      <c r="V345" t="s">
        <v>66</v>
      </c>
      <c r="W345" t="s">
        <v>66</v>
      </c>
      <c r="X345">
        <v>2498</v>
      </c>
      <c r="Y345">
        <v>4932915</v>
      </c>
      <c r="Z345" t="s">
        <v>66</v>
      </c>
      <c r="AA345" t="s">
        <v>66</v>
      </c>
      <c r="AB345" t="s">
        <v>66</v>
      </c>
      <c r="AC345">
        <v>3422</v>
      </c>
      <c r="AD345">
        <v>456</v>
      </c>
      <c r="AE345">
        <v>142</v>
      </c>
      <c r="AF345">
        <v>-19</v>
      </c>
      <c r="AG345" t="s">
        <v>66</v>
      </c>
      <c r="AH345" t="s">
        <v>66</v>
      </c>
      <c r="AI345">
        <v>-975</v>
      </c>
      <c r="AJ345">
        <v>2044731</v>
      </c>
    </row>
    <row r="346" spans="1:36">
      <c r="A346" t="s">
        <v>539</v>
      </c>
      <c r="B346">
        <v>2020</v>
      </c>
      <c r="C346" s="49" t="str">
        <f t="shared" si="32"/>
        <v>Sonstige Nichtwohngebäude2020</v>
      </c>
      <c r="D346">
        <v>6305</v>
      </c>
      <c r="E346" t="s">
        <v>66</v>
      </c>
      <c r="F346" t="s">
        <v>66</v>
      </c>
      <c r="G346" t="s">
        <v>66</v>
      </c>
      <c r="H346">
        <v>2855</v>
      </c>
      <c r="I346">
        <v>442</v>
      </c>
      <c r="J346">
        <v>21</v>
      </c>
      <c r="K346" t="s">
        <v>66</v>
      </c>
      <c r="L346" t="s">
        <v>66</v>
      </c>
      <c r="M346">
        <v>653</v>
      </c>
      <c r="N346">
        <v>7608961</v>
      </c>
      <c r="O346" t="s">
        <v>66</v>
      </c>
      <c r="P346">
        <v>2903</v>
      </c>
      <c r="Q346">
        <v>14183</v>
      </c>
      <c r="R346" t="s">
        <v>66</v>
      </c>
      <c r="S346">
        <v>2388</v>
      </c>
      <c r="T346">
        <v>716</v>
      </c>
      <c r="U346">
        <v>54</v>
      </c>
      <c r="V346" t="s">
        <v>66</v>
      </c>
      <c r="W346" t="s">
        <v>66</v>
      </c>
      <c r="X346">
        <v>2029</v>
      </c>
      <c r="Y346">
        <v>5197373</v>
      </c>
      <c r="Z346" t="s">
        <v>66</v>
      </c>
      <c r="AA346" t="s">
        <v>66</v>
      </c>
      <c r="AB346" t="s">
        <v>66</v>
      </c>
      <c r="AC346">
        <v>3402</v>
      </c>
      <c r="AD346">
        <v>468</v>
      </c>
      <c r="AE346">
        <v>-274</v>
      </c>
      <c r="AF346">
        <v>-33</v>
      </c>
      <c r="AG346" t="s">
        <v>66</v>
      </c>
      <c r="AH346" t="s">
        <v>66</v>
      </c>
      <c r="AI346">
        <v>-1376</v>
      </c>
      <c r="AJ346">
        <v>2411588</v>
      </c>
    </row>
    <row r="347" spans="1:36">
      <c r="A347" t="s">
        <v>539</v>
      </c>
      <c r="B347">
        <v>2021</v>
      </c>
      <c r="C347" s="49" t="str">
        <f t="shared" si="32"/>
        <v>Sonstige Nichtwohngebäude2021</v>
      </c>
      <c r="D347">
        <v>5757</v>
      </c>
      <c r="E347" t="s">
        <v>66</v>
      </c>
      <c r="F347" t="s">
        <v>66</v>
      </c>
      <c r="G347" t="s">
        <v>66</v>
      </c>
      <c r="H347">
        <v>2898</v>
      </c>
      <c r="I347">
        <v>610</v>
      </c>
      <c r="J347">
        <v>36</v>
      </c>
      <c r="K347" t="s">
        <v>66</v>
      </c>
      <c r="L347" t="s">
        <v>66</v>
      </c>
      <c r="M347">
        <v>1194</v>
      </c>
      <c r="N347">
        <v>7833999</v>
      </c>
      <c r="O347" t="s">
        <v>66</v>
      </c>
      <c r="P347">
        <v>2584</v>
      </c>
      <c r="Q347">
        <v>14965</v>
      </c>
      <c r="R347" t="s">
        <v>66</v>
      </c>
      <c r="S347">
        <v>2455</v>
      </c>
      <c r="T347">
        <v>796</v>
      </c>
      <c r="U347">
        <v>57</v>
      </c>
      <c r="V347" t="s">
        <v>66</v>
      </c>
      <c r="W347" t="s">
        <v>66</v>
      </c>
      <c r="X347">
        <v>2141</v>
      </c>
      <c r="Y347">
        <v>5603364</v>
      </c>
      <c r="Z347" t="s">
        <v>66</v>
      </c>
      <c r="AA347" t="s">
        <v>66</v>
      </c>
      <c r="AB347" t="s">
        <v>66</v>
      </c>
      <c r="AC347">
        <v>3173</v>
      </c>
      <c r="AD347">
        <v>443</v>
      </c>
      <c r="AE347">
        <v>-186</v>
      </c>
      <c r="AF347">
        <v>-21</v>
      </c>
      <c r="AG347" t="s">
        <v>66</v>
      </c>
      <c r="AH347" t="s">
        <v>66</v>
      </c>
      <c r="AI347">
        <v>-947</v>
      </c>
      <c r="AJ347">
        <v>2230635</v>
      </c>
    </row>
    <row r="348" spans="1:36">
      <c r="A348" t="s">
        <v>539</v>
      </c>
      <c r="B348">
        <v>2022</v>
      </c>
      <c r="C348" s="49" t="str">
        <f t="shared" si="32"/>
        <v>Sonstige Nichtwohngebäude2022</v>
      </c>
      <c r="D348">
        <v>5569</v>
      </c>
      <c r="E348" t="s">
        <v>66</v>
      </c>
      <c r="F348" t="s">
        <v>66</v>
      </c>
      <c r="G348" t="s">
        <v>66</v>
      </c>
      <c r="H348">
        <v>2820</v>
      </c>
      <c r="I348">
        <v>401</v>
      </c>
      <c r="J348">
        <v>28</v>
      </c>
      <c r="K348" t="s">
        <v>66</v>
      </c>
      <c r="L348" t="s">
        <v>66</v>
      </c>
      <c r="M348">
        <v>649</v>
      </c>
      <c r="N348">
        <v>8176141</v>
      </c>
      <c r="O348" t="s">
        <v>66</v>
      </c>
      <c r="P348">
        <v>2500</v>
      </c>
      <c r="Q348">
        <v>15002</v>
      </c>
      <c r="R348" t="s">
        <v>66</v>
      </c>
      <c r="S348">
        <v>2460</v>
      </c>
      <c r="T348">
        <v>608</v>
      </c>
      <c r="U348">
        <v>48</v>
      </c>
      <c r="V348" t="s">
        <v>66</v>
      </c>
      <c r="W348" t="s">
        <v>66</v>
      </c>
      <c r="X348">
        <v>1754</v>
      </c>
      <c r="Y348">
        <v>5875640</v>
      </c>
      <c r="Z348" t="s">
        <v>66</v>
      </c>
      <c r="AA348" t="s">
        <v>66</v>
      </c>
      <c r="AB348" t="s">
        <v>66</v>
      </c>
      <c r="AC348">
        <v>3069</v>
      </c>
      <c r="AD348">
        <v>359</v>
      </c>
      <c r="AE348">
        <v>-207</v>
      </c>
      <c r="AF348">
        <v>-20</v>
      </c>
      <c r="AG348" t="s">
        <v>66</v>
      </c>
      <c r="AH348" t="s">
        <v>66</v>
      </c>
      <c r="AI348">
        <v>-1105</v>
      </c>
      <c r="AJ348">
        <v>2300501</v>
      </c>
    </row>
    <row r="349" spans="1:36">
      <c r="A349" t="s">
        <v>528</v>
      </c>
      <c r="B349">
        <v>2001</v>
      </c>
      <c r="C349" s="49" t="str">
        <f t="shared" si="32"/>
        <v>Sonst. Unternehmen als Bauherren von Wohngebäuden2001</v>
      </c>
      <c r="D349">
        <v>8211</v>
      </c>
      <c r="E349" t="s">
        <v>66</v>
      </c>
      <c r="F349" t="s">
        <v>66</v>
      </c>
      <c r="G349" t="s">
        <v>66</v>
      </c>
      <c r="H349">
        <v>198</v>
      </c>
      <c r="I349">
        <v>15756</v>
      </c>
      <c r="J349">
        <v>1523</v>
      </c>
      <c r="K349">
        <v>596</v>
      </c>
      <c r="L349">
        <v>22</v>
      </c>
      <c r="M349">
        <v>69585</v>
      </c>
      <c r="N349">
        <v>1990705</v>
      </c>
      <c r="O349" t="s">
        <v>66</v>
      </c>
      <c r="P349">
        <v>5861</v>
      </c>
      <c r="Q349">
        <v>7001</v>
      </c>
      <c r="R349" t="s">
        <v>66</v>
      </c>
      <c r="S349">
        <v>316</v>
      </c>
      <c r="T349">
        <v>12960</v>
      </c>
      <c r="U349">
        <v>1233</v>
      </c>
      <c r="V349">
        <v>512</v>
      </c>
      <c r="W349">
        <v>17</v>
      </c>
      <c r="X349">
        <v>57182</v>
      </c>
      <c r="Y349">
        <v>1578117</v>
      </c>
      <c r="Z349" t="s">
        <v>66</v>
      </c>
      <c r="AA349" t="s">
        <v>66</v>
      </c>
      <c r="AB349" t="s">
        <v>66</v>
      </c>
      <c r="AC349">
        <v>2350</v>
      </c>
      <c r="AD349">
        <v>-118</v>
      </c>
      <c r="AE349">
        <v>2796</v>
      </c>
      <c r="AF349">
        <v>290</v>
      </c>
      <c r="AG349">
        <v>84</v>
      </c>
      <c r="AH349">
        <v>5</v>
      </c>
      <c r="AI349">
        <v>12403</v>
      </c>
      <c r="AJ349">
        <v>412587</v>
      </c>
    </row>
    <row r="350" spans="1:36">
      <c r="A350" t="s">
        <v>528</v>
      </c>
      <c r="B350">
        <v>2002</v>
      </c>
      <c r="C350" s="49" t="str">
        <f t="shared" si="32"/>
        <v>Sonst. Unternehmen als Bauherren von Wohngebäuden2002</v>
      </c>
      <c r="D350">
        <v>7227</v>
      </c>
      <c r="E350" t="s">
        <v>66</v>
      </c>
      <c r="F350" t="s">
        <v>66</v>
      </c>
      <c r="G350" t="s">
        <v>66</v>
      </c>
      <c r="H350">
        <v>201</v>
      </c>
      <c r="I350">
        <v>12914</v>
      </c>
      <c r="J350">
        <v>1257</v>
      </c>
      <c r="K350">
        <v>617</v>
      </c>
      <c r="L350">
        <v>19</v>
      </c>
      <c r="M350">
        <v>57033</v>
      </c>
      <c r="N350">
        <v>1641932</v>
      </c>
      <c r="O350" t="s">
        <v>66</v>
      </c>
      <c r="P350">
        <v>5222</v>
      </c>
      <c r="Q350">
        <v>6044</v>
      </c>
      <c r="R350" t="s">
        <v>66</v>
      </c>
      <c r="S350">
        <v>282</v>
      </c>
      <c r="T350">
        <v>10503</v>
      </c>
      <c r="U350">
        <v>1038</v>
      </c>
      <c r="V350">
        <v>527</v>
      </c>
      <c r="W350">
        <v>16</v>
      </c>
      <c r="X350">
        <v>48161</v>
      </c>
      <c r="Y350">
        <v>1325056</v>
      </c>
      <c r="Z350" t="s">
        <v>66</v>
      </c>
      <c r="AA350" t="s">
        <v>66</v>
      </c>
      <c r="AB350" t="s">
        <v>66</v>
      </c>
      <c r="AC350">
        <v>2005</v>
      </c>
      <c r="AD350">
        <v>-82</v>
      </c>
      <c r="AE350">
        <v>2411</v>
      </c>
      <c r="AF350">
        <v>219</v>
      </c>
      <c r="AG350">
        <v>90</v>
      </c>
      <c r="AH350">
        <v>3</v>
      </c>
      <c r="AI350">
        <v>8872</v>
      </c>
      <c r="AJ350">
        <v>316876</v>
      </c>
    </row>
    <row r="351" spans="1:36">
      <c r="A351" t="s">
        <v>528</v>
      </c>
      <c r="B351">
        <v>2003</v>
      </c>
      <c r="C351" s="49" t="str">
        <f t="shared" si="32"/>
        <v>Sonst. Unternehmen als Bauherren von Wohngebäuden2003</v>
      </c>
      <c r="D351">
        <v>6617</v>
      </c>
      <c r="E351" t="s">
        <v>66</v>
      </c>
      <c r="F351" t="s">
        <v>66</v>
      </c>
      <c r="G351" t="s">
        <v>66</v>
      </c>
      <c r="H351">
        <v>194</v>
      </c>
      <c r="I351">
        <v>11624</v>
      </c>
      <c r="J351">
        <v>1150</v>
      </c>
      <c r="K351">
        <v>471</v>
      </c>
      <c r="L351">
        <v>19</v>
      </c>
      <c r="M351">
        <v>51166</v>
      </c>
      <c r="N351">
        <v>1521670</v>
      </c>
      <c r="O351" t="s">
        <v>66</v>
      </c>
      <c r="P351">
        <v>4731</v>
      </c>
      <c r="Q351">
        <v>5507</v>
      </c>
      <c r="R351" t="s">
        <v>66</v>
      </c>
      <c r="S351">
        <v>256</v>
      </c>
      <c r="T351">
        <v>9842</v>
      </c>
      <c r="U351">
        <v>963</v>
      </c>
      <c r="V351">
        <v>327</v>
      </c>
      <c r="W351">
        <v>14</v>
      </c>
      <c r="X351">
        <v>43578</v>
      </c>
      <c r="Y351">
        <v>1206482</v>
      </c>
      <c r="Z351" t="s">
        <v>66</v>
      </c>
      <c r="AA351" t="s">
        <v>66</v>
      </c>
      <c r="AB351" t="s">
        <v>66</v>
      </c>
      <c r="AC351">
        <v>1886</v>
      </c>
      <c r="AD351">
        <v>-62</v>
      </c>
      <c r="AE351">
        <v>1782</v>
      </c>
      <c r="AF351">
        <v>187</v>
      </c>
      <c r="AG351">
        <v>144</v>
      </c>
      <c r="AH351">
        <v>5</v>
      </c>
      <c r="AI351">
        <v>7588</v>
      </c>
      <c r="AJ351">
        <v>315188</v>
      </c>
    </row>
    <row r="352" spans="1:36">
      <c r="A352" t="s">
        <v>528</v>
      </c>
      <c r="B352">
        <v>2004</v>
      </c>
      <c r="C352" s="49" t="str">
        <f t="shared" si="32"/>
        <v>Sonst. Unternehmen als Bauherren von Wohngebäuden2004</v>
      </c>
      <c r="D352">
        <v>6676</v>
      </c>
      <c r="E352" t="s">
        <v>66</v>
      </c>
      <c r="F352" t="s">
        <v>66</v>
      </c>
      <c r="G352" t="s">
        <v>66</v>
      </c>
      <c r="H352">
        <v>162</v>
      </c>
      <c r="I352">
        <v>10541</v>
      </c>
      <c r="J352">
        <v>1105</v>
      </c>
      <c r="K352">
        <v>592</v>
      </c>
      <c r="L352">
        <v>21</v>
      </c>
      <c r="M352">
        <v>48830</v>
      </c>
      <c r="N352">
        <v>1449715</v>
      </c>
      <c r="O352" t="s">
        <v>66</v>
      </c>
      <c r="P352">
        <v>4833</v>
      </c>
      <c r="Q352">
        <v>5224</v>
      </c>
      <c r="R352" t="s">
        <v>66</v>
      </c>
      <c r="S352">
        <v>244</v>
      </c>
      <c r="T352">
        <v>8732</v>
      </c>
      <c r="U352">
        <v>912</v>
      </c>
      <c r="V352">
        <v>485</v>
      </c>
      <c r="W352">
        <v>13</v>
      </c>
      <c r="X352">
        <v>41406</v>
      </c>
      <c r="Y352">
        <v>1177633</v>
      </c>
      <c r="Z352" t="s">
        <v>66</v>
      </c>
      <c r="AA352" t="s">
        <v>66</v>
      </c>
      <c r="AB352" t="s">
        <v>66</v>
      </c>
      <c r="AC352">
        <v>1843</v>
      </c>
      <c r="AD352">
        <v>-82</v>
      </c>
      <c r="AE352">
        <v>1809</v>
      </c>
      <c r="AF352">
        <v>193</v>
      </c>
      <c r="AG352">
        <v>107</v>
      </c>
      <c r="AH352">
        <v>8</v>
      </c>
      <c r="AI352">
        <v>7424</v>
      </c>
      <c r="AJ352">
        <v>272082</v>
      </c>
    </row>
    <row r="353" spans="1:36">
      <c r="A353" t="s">
        <v>528</v>
      </c>
      <c r="B353">
        <v>2005</v>
      </c>
      <c r="C353" s="49" t="str">
        <f t="shared" si="32"/>
        <v>Sonst. Unternehmen als Bauherren von Wohngebäuden2005</v>
      </c>
      <c r="D353">
        <v>6132</v>
      </c>
      <c r="E353" t="s">
        <v>66</v>
      </c>
      <c r="F353" t="s">
        <v>66</v>
      </c>
      <c r="G353" t="s">
        <v>66</v>
      </c>
      <c r="H353">
        <v>160</v>
      </c>
      <c r="I353">
        <v>10184</v>
      </c>
      <c r="J353">
        <v>1055</v>
      </c>
      <c r="K353">
        <v>1148</v>
      </c>
      <c r="L353">
        <v>33</v>
      </c>
      <c r="M353">
        <v>47226</v>
      </c>
      <c r="N353">
        <v>1389577</v>
      </c>
      <c r="O353" t="s">
        <v>66</v>
      </c>
      <c r="P353">
        <v>4296</v>
      </c>
      <c r="Q353">
        <v>4995</v>
      </c>
      <c r="R353" t="s">
        <v>66</v>
      </c>
      <c r="S353">
        <v>246</v>
      </c>
      <c r="T353">
        <v>8399</v>
      </c>
      <c r="U353">
        <v>863</v>
      </c>
      <c r="V353">
        <v>854</v>
      </c>
      <c r="W353">
        <v>24</v>
      </c>
      <c r="X353">
        <v>39102</v>
      </c>
      <c r="Y353">
        <v>1129744</v>
      </c>
      <c r="Z353" t="s">
        <v>66</v>
      </c>
      <c r="AA353" t="s">
        <v>66</v>
      </c>
      <c r="AB353" t="s">
        <v>66</v>
      </c>
      <c r="AC353">
        <v>1836</v>
      </c>
      <c r="AD353">
        <v>-86</v>
      </c>
      <c r="AE353">
        <v>1785</v>
      </c>
      <c r="AF353">
        <v>191</v>
      </c>
      <c r="AG353">
        <v>294</v>
      </c>
      <c r="AH353">
        <v>9</v>
      </c>
      <c r="AI353">
        <v>8124</v>
      </c>
      <c r="AJ353">
        <v>259833</v>
      </c>
    </row>
    <row r="354" spans="1:36">
      <c r="A354" t="s">
        <v>528</v>
      </c>
      <c r="B354">
        <v>2006</v>
      </c>
      <c r="C354" s="49" t="str">
        <f t="shared" si="32"/>
        <v>Sonst. Unternehmen als Bauherren von Wohngebäuden2006</v>
      </c>
      <c r="D354">
        <v>6185</v>
      </c>
      <c r="E354" t="s">
        <v>66</v>
      </c>
      <c r="F354" t="s">
        <v>66</v>
      </c>
      <c r="G354" t="s">
        <v>66</v>
      </c>
      <c r="H354">
        <v>141</v>
      </c>
      <c r="I354">
        <v>10259</v>
      </c>
      <c r="J354">
        <v>1031</v>
      </c>
      <c r="K354">
        <v>1247</v>
      </c>
      <c r="L354">
        <v>35</v>
      </c>
      <c r="M354">
        <v>47385</v>
      </c>
      <c r="N354">
        <v>1329197</v>
      </c>
      <c r="O354" t="s">
        <v>66</v>
      </c>
      <c r="P354">
        <v>4398</v>
      </c>
      <c r="Q354">
        <v>4877</v>
      </c>
      <c r="R354" t="s">
        <v>66</v>
      </c>
      <c r="S354">
        <v>227</v>
      </c>
      <c r="T354">
        <v>8257</v>
      </c>
      <c r="U354">
        <v>843</v>
      </c>
      <c r="V354">
        <v>1124</v>
      </c>
      <c r="W354">
        <v>31</v>
      </c>
      <c r="X354">
        <v>39786</v>
      </c>
      <c r="Y354">
        <v>1077129</v>
      </c>
      <c r="Z354" t="s">
        <v>66</v>
      </c>
      <c r="AA354" t="s">
        <v>66</v>
      </c>
      <c r="AB354" t="s">
        <v>66</v>
      </c>
      <c r="AC354">
        <v>1787</v>
      </c>
      <c r="AD354">
        <v>-87</v>
      </c>
      <c r="AE354">
        <v>2002</v>
      </c>
      <c r="AF354">
        <v>189</v>
      </c>
      <c r="AG354">
        <v>123</v>
      </c>
      <c r="AH354">
        <v>4</v>
      </c>
      <c r="AI354">
        <v>7599</v>
      </c>
      <c r="AJ354">
        <v>252068</v>
      </c>
    </row>
    <row r="355" spans="1:36">
      <c r="A355" t="s">
        <v>528</v>
      </c>
      <c r="B355">
        <v>2007</v>
      </c>
      <c r="C355" s="49" t="str">
        <f t="shared" si="32"/>
        <v>Sonst. Unternehmen als Bauherren von Wohngebäuden2007</v>
      </c>
      <c r="D355">
        <v>5130</v>
      </c>
      <c r="E355" t="s">
        <v>66</v>
      </c>
      <c r="F355" t="s">
        <v>66</v>
      </c>
      <c r="G355" t="s">
        <v>66</v>
      </c>
      <c r="H355">
        <v>141</v>
      </c>
      <c r="I355">
        <v>8922</v>
      </c>
      <c r="J355">
        <v>916</v>
      </c>
      <c r="K355">
        <v>1175</v>
      </c>
      <c r="L355">
        <v>35</v>
      </c>
      <c r="M355">
        <v>40462</v>
      </c>
      <c r="N355">
        <v>1182032</v>
      </c>
      <c r="O355" t="s">
        <v>66</v>
      </c>
      <c r="P355">
        <v>3613</v>
      </c>
      <c r="Q355">
        <v>4401</v>
      </c>
      <c r="R355" t="s">
        <v>66</v>
      </c>
      <c r="S355">
        <v>214</v>
      </c>
      <c r="T355">
        <v>7579</v>
      </c>
      <c r="U355">
        <v>767</v>
      </c>
      <c r="V355">
        <v>661</v>
      </c>
      <c r="W355">
        <v>21</v>
      </c>
      <c r="X355">
        <v>34288</v>
      </c>
      <c r="Y355">
        <v>966315</v>
      </c>
      <c r="Z355" t="s">
        <v>66</v>
      </c>
      <c r="AA355" t="s">
        <v>66</v>
      </c>
      <c r="AB355" t="s">
        <v>66</v>
      </c>
      <c r="AC355">
        <v>1517</v>
      </c>
      <c r="AD355">
        <v>-72</v>
      </c>
      <c r="AE355">
        <v>1343</v>
      </c>
      <c r="AF355">
        <v>150</v>
      </c>
      <c r="AG355">
        <v>514</v>
      </c>
      <c r="AH355">
        <v>14</v>
      </c>
      <c r="AI355">
        <v>6174</v>
      </c>
      <c r="AJ355">
        <v>215717</v>
      </c>
    </row>
    <row r="356" spans="1:36">
      <c r="A356" t="s">
        <v>528</v>
      </c>
      <c r="B356">
        <v>2008</v>
      </c>
      <c r="C356" s="49" t="str">
        <f t="shared" si="32"/>
        <v>Sonst. Unternehmen als Bauherren von Wohngebäuden2008</v>
      </c>
      <c r="D356">
        <v>4826</v>
      </c>
      <c r="E356" t="s">
        <v>66</v>
      </c>
      <c r="F356" t="s">
        <v>66</v>
      </c>
      <c r="G356" t="s">
        <v>66</v>
      </c>
      <c r="H356">
        <v>123</v>
      </c>
      <c r="I356">
        <v>8779</v>
      </c>
      <c r="J356">
        <v>907</v>
      </c>
      <c r="K356">
        <v>754</v>
      </c>
      <c r="L356">
        <v>25</v>
      </c>
      <c r="M356">
        <v>38931</v>
      </c>
      <c r="N356">
        <v>1161627</v>
      </c>
      <c r="O356" t="s">
        <v>66</v>
      </c>
      <c r="P356">
        <v>3321</v>
      </c>
      <c r="Q356">
        <v>4170</v>
      </c>
      <c r="R356" t="s">
        <v>66</v>
      </c>
      <c r="S356">
        <v>212</v>
      </c>
      <c r="T356">
        <v>6816</v>
      </c>
      <c r="U356">
        <v>716</v>
      </c>
      <c r="V356">
        <v>820</v>
      </c>
      <c r="W356">
        <v>26</v>
      </c>
      <c r="X356">
        <v>31859</v>
      </c>
      <c r="Y356">
        <v>922641</v>
      </c>
      <c r="Z356" t="s">
        <v>66</v>
      </c>
      <c r="AA356" t="s">
        <v>66</v>
      </c>
      <c r="AB356" t="s">
        <v>66</v>
      </c>
      <c r="AC356">
        <v>1505</v>
      </c>
      <c r="AD356">
        <v>-89</v>
      </c>
      <c r="AE356">
        <v>1963</v>
      </c>
      <c r="AF356">
        <v>191</v>
      </c>
      <c r="AG356">
        <v>-66</v>
      </c>
      <c r="AH356">
        <v>-1</v>
      </c>
      <c r="AI356">
        <v>7072</v>
      </c>
      <c r="AJ356">
        <v>238986</v>
      </c>
    </row>
    <row r="357" spans="1:36">
      <c r="A357" t="s">
        <v>528</v>
      </c>
      <c r="B357">
        <v>2009</v>
      </c>
      <c r="C357" s="49" t="str">
        <f t="shared" si="32"/>
        <v>Sonst. Unternehmen als Bauherren von Wohngebäuden2009</v>
      </c>
      <c r="D357">
        <v>3993</v>
      </c>
      <c r="E357" t="s">
        <v>66</v>
      </c>
      <c r="F357" t="s">
        <v>66</v>
      </c>
      <c r="G357" t="s">
        <v>66</v>
      </c>
      <c r="H357">
        <v>54</v>
      </c>
      <c r="I357">
        <v>8138</v>
      </c>
      <c r="J357">
        <v>798</v>
      </c>
      <c r="K357">
        <v>812</v>
      </c>
      <c r="L357">
        <v>30</v>
      </c>
      <c r="M357">
        <v>33940</v>
      </c>
      <c r="N357">
        <v>1043856</v>
      </c>
      <c r="O357" t="s">
        <v>66</v>
      </c>
      <c r="P357">
        <v>2580</v>
      </c>
      <c r="Q357">
        <v>3424</v>
      </c>
      <c r="R357" t="s">
        <v>66</v>
      </c>
      <c r="S357">
        <v>167</v>
      </c>
      <c r="T357">
        <v>5843</v>
      </c>
      <c r="U357">
        <v>588</v>
      </c>
      <c r="V357">
        <v>665</v>
      </c>
      <c r="W357">
        <v>26</v>
      </c>
      <c r="X357">
        <v>25902</v>
      </c>
      <c r="Y357">
        <v>798508</v>
      </c>
      <c r="Z357" t="s">
        <v>66</v>
      </c>
      <c r="AA357" t="s">
        <v>66</v>
      </c>
      <c r="AB357" t="s">
        <v>66</v>
      </c>
      <c r="AC357">
        <v>1413</v>
      </c>
      <c r="AD357">
        <v>-113</v>
      </c>
      <c r="AE357">
        <v>2295</v>
      </c>
      <c r="AF357">
        <v>209</v>
      </c>
      <c r="AG357">
        <v>147</v>
      </c>
      <c r="AH357">
        <v>5</v>
      </c>
      <c r="AI357">
        <v>8038</v>
      </c>
      <c r="AJ357">
        <v>245348</v>
      </c>
    </row>
    <row r="358" spans="1:36">
      <c r="A358" t="s">
        <v>528</v>
      </c>
      <c r="B358">
        <v>2010</v>
      </c>
      <c r="C358" s="49" t="str">
        <f t="shared" si="32"/>
        <v>Sonst. Unternehmen als Bauherren von Wohngebäuden2010</v>
      </c>
      <c r="D358">
        <v>3956</v>
      </c>
      <c r="E358" t="s">
        <v>66</v>
      </c>
      <c r="F358" t="s">
        <v>66</v>
      </c>
      <c r="G358" t="s">
        <v>66</v>
      </c>
      <c r="H358">
        <v>33</v>
      </c>
      <c r="I358">
        <v>7827</v>
      </c>
      <c r="J358">
        <v>766</v>
      </c>
      <c r="K358">
        <v>557</v>
      </c>
      <c r="L358">
        <v>20</v>
      </c>
      <c r="M358">
        <v>32279</v>
      </c>
      <c r="N358">
        <v>981690</v>
      </c>
      <c r="O358" t="s">
        <v>66</v>
      </c>
      <c r="P358">
        <v>2651</v>
      </c>
      <c r="Q358">
        <v>3402</v>
      </c>
      <c r="R358" t="s">
        <v>66</v>
      </c>
      <c r="S358">
        <v>163</v>
      </c>
      <c r="T358">
        <v>6034</v>
      </c>
      <c r="U358">
        <v>599</v>
      </c>
      <c r="V358">
        <v>381</v>
      </c>
      <c r="W358">
        <v>12</v>
      </c>
      <c r="X358">
        <v>25527</v>
      </c>
      <c r="Y358">
        <v>768989</v>
      </c>
      <c r="Z358" t="s">
        <v>66</v>
      </c>
      <c r="AA358" t="s">
        <v>66</v>
      </c>
      <c r="AB358" t="s">
        <v>66</v>
      </c>
      <c r="AC358">
        <v>1305</v>
      </c>
      <c r="AD358">
        <v>-130</v>
      </c>
      <c r="AE358">
        <v>1793</v>
      </c>
      <c r="AF358">
        <v>167</v>
      </c>
      <c r="AG358">
        <v>176</v>
      </c>
      <c r="AH358">
        <v>8</v>
      </c>
      <c r="AI358">
        <v>6752</v>
      </c>
      <c r="AJ358">
        <v>212701</v>
      </c>
    </row>
    <row r="359" spans="1:36">
      <c r="A359" t="s">
        <v>528</v>
      </c>
      <c r="B359">
        <v>2011</v>
      </c>
      <c r="C359" s="49" t="str">
        <f t="shared" si="32"/>
        <v>Sonst. Unternehmen als Bauherren von Wohngebäuden2011</v>
      </c>
      <c r="D359">
        <v>4616</v>
      </c>
      <c r="E359" t="s">
        <v>66</v>
      </c>
      <c r="F359" t="s">
        <v>66</v>
      </c>
      <c r="G359" t="s">
        <v>66</v>
      </c>
      <c r="H359">
        <v>118</v>
      </c>
      <c r="I359">
        <v>9337</v>
      </c>
      <c r="J359">
        <v>903</v>
      </c>
      <c r="K359">
        <v>617</v>
      </c>
      <c r="L359">
        <v>18</v>
      </c>
      <c r="M359">
        <v>37678</v>
      </c>
      <c r="N359">
        <v>1199446</v>
      </c>
      <c r="O359" t="s">
        <v>66</v>
      </c>
      <c r="P359">
        <v>3305</v>
      </c>
      <c r="Q359">
        <v>4195</v>
      </c>
      <c r="R359" t="s">
        <v>66</v>
      </c>
      <c r="S359">
        <v>206</v>
      </c>
      <c r="T359">
        <v>7726</v>
      </c>
      <c r="U359">
        <v>750</v>
      </c>
      <c r="V359">
        <v>556</v>
      </c>
      <c r="W359">
        <v>16</v>
      </c>
      <c r="X359">
        <v>31947</v>
      </c>
      <c r="Y359">
        <v>978802</v>
      </c>
      <c r="Z359" t="s">
        <v>66</v>
      </c>
      <c r="AA359" t="s">
        <v>66</v>
      </c>
      <c r="AB359" t="s">
        <v>66</v>
      </c>
      <c r="AC359">
        <v>1311</v>
      </c>
      <c r="AD359">
        <v>-88</v>
      </c>
      <c r="AE359">
        <v>1611</v>
      </c>
      <c r="AF359">
        <v>154</v>
      </c>
      <c r="AG359">
        <v>61</v>
      </c>
      <c r="AH359">
        <v>3</v>
      </c>
      <c r="AI359">
        <v>5731</v>
      </c>
      <c r="AJ359">
        <v>220644</v>
      </c>
    </row>
    <row r="360" spans="1:36">
      <c r="A360" t="s">
        <v>528</v>
      </c>
      <c r="B360">
        <v>2012</v>
      </c>
      <c r="C360" s="49" t="str">
        <f t="shared" si="32"/>
        <v>Sonst. Unternehmen als Bauherren von Wohngebäuden2012</v>
      </c>
      <c r="D360">
        <v>4518</v>
      </c>
      <c r="E360" t="s">
        <v>66</v>
      </c>
      <c r="F360" t="s">
        <v>66</v>
      </c>
      <c r="G360" t="s">
        <v>66</v>
      </c>
      <c r="H360">
        <v>112</v>
      </c>
      <c r="I360">
        <v>9916</v>
      </c>
      <c r="J360">
        <v>966</v>
      </c>
      <c r="K360" t="s">
        <v>66</v>
      </c>
      <c r="L360" t="s">
        <v>66</v>
      </c>
      <c r="M360">
        <v>38565</v>
      </c>
      <c r="N360">
        <v>1341400</v>
      </c>
      <c r="O360" t="s">
        <v>66</v>
      </c>
      <c r="P360">
        <v>3251</v>
      </c>
      <c r="Q360">
        <v>4360</v>
      </c>
      <c r="R360" t="s">
        <v>66</v>
      </c>
      <c r="S360">
        <v>207</v>
      </c>
      <c r="T360">
        <v>8294</v>
      </c>
      <c r="U360">
        <v>806</v>
      </c>
      <c r="V360" t="s">
        <v>66</v>
      </c>
      <c r="W360" t="s">
        <v>66</v>
      </c>
      <c r="X360">
        <v>33328</v>
      </c>
      <c r="Y360">
        <v>1067741</v>
      </c>
      <c r="Z360" t="s">
        <v>66</v>
      </c>
      <c r="AA360" t="s">
        <v>66</v>
      </c>
      <c r="AB360" t="s">
        <v>66</v>
      </c>
      <c r="AC360">
        <v>1267</v>
      </c>
      <c r="AD360">
        <v>-96</v>
      </c>
      <c r="AE360">
        <v>1622</v>
      </c>
      <c r="AF360">
        <v>160</v>
      </c>
      <c r="AG360" t="s">
        <v>66</v>
      </c>
      <c r="AH360" t="s">
        <v>66</v>
      </c>
      <c r="AI360">
        <v>5237</v>
      </c>
      <c r="AJ360">
        <v>273659</v>
      </c>
    </row>
    <row r="361" spans="1:36">
      <c r="A361" t="s">
        <v>528</v>
      </c>
      <c r="B361">
        <v>2013</v>
      </c>
      <c r="C361" s="49" t="str">
        <f t="shared" si="32"/>
        <v>Sonst. Unternehmen als Bauherren von Wohngebäuden2013</v>
      </c>
      <c r="D361">
        <v>4911</v>
      </c>
      <c r="E361" t="s">
        <v>66</v>
      </c>
      <c r="F361" t="s">
        <v>66</v>
      </c>
      <c r="G361" t="s">
        <v>66</v>
      </c>
      <c r="H361">
        <v>99</v>
      </c>
      <c r="I361">
        <v>12770</v>
      </c>
      <c r="J361">
        <v>1116</v>
      </c>
      <c r="K361" t="s">
        <v>66</v>
      </c>
      <c r="L361" t="s">
        <v>66</v>
      </c>
      <c r="M361">
        <v>44877</v>
      </c>
      <c r="N361">
        <v>1495180</v>
      </c>
      <c r="O361" t="s">
        <v>66</v>
      </c>
      <c r="P361">
        <v>3593</v>
      </c>
      <c r="Q361">
        <v>4953</v>
      </c>
      <c r="R361" t="s">
        <v>66</v>
      </c>
      <c r="S361">
        <v>225</v>
      </c>
      <c r="T361">
        <v>10433</v>
      </c>
      <c r="U361">
        <v>918</v>
      </c>
      <c r="V361" t="s">
        <v>66</v>
      </c>
      <c r="W361" t="s">
        <v>66</v>
      </c>
      <c r="X361">
        <v>37839</v>
      </c>
      <c r="Y361">
        <v>1238478</v>
      </c>
      <c r="Z361" t="s">
        <v>66</v>
      </c>
      <c r="AA361" t="s">
        <v>66</v>
      </c>
      <c r="AB361" t="s">
        <v>66</v>
      </c>
      <c r="AC361">
        <v>1318</v>
      </c>
      <c r="AD361">
        <v>-126</v>
      </c>
      <c r="AE361">
        <v>2337</v>
      </c>
      <c r="AF361">
        <v>198</v>
      </c>
      <c r="AG361" t="s">
        <v>66</v>
      </c>
      <c r="AH361" t="s">
        <v>66</v>
      </c>
      <c r="AI361">
        <v>7038</v>
      </c>
      <c r="AJ361">
        <v>256702</v>
      </c>
    </row>
    <row r="362" spans="1:36">
      <c r="A362" t="s">
        <v>528</v>
      </c>
      <c r="B362">
        <v>2014</v>
      </c>
      <c r="C362" s="49" t="str">
        <f t="shared" si="32"/>
        <v>Sonst. Unternehmen als Bauherren von Wohngebäuden2014</v>
      </c>
      <c r="D362">
        <v>4939</v>
      </c>
      <c r="E362" t="s">
        <v>66</v>
      </c>
      <c r="F362" t="s">
        <v>66</v>
      </c>
      <c r="G362" t="s">
        <v>66</v>
      </c>
      <c r="H362">
        <v>156</v>
      </c>
      <c r="I362">
        <v>15945</v>
      </c>
      <c r="J362">
        <v>1355</v>
      </c>
      <c r="K362" t="s">
        <v>66</v>
      </c>
      <c r="L362" t="s">
        <v>66</v>
      </c>
      <c r="M362">
        <v>53309</v>
      </c>
      <c r="N362">
        <v>1884577</v>
      </c>
      <c r="O362" t="s">
        <v>66</v>
      </c>
      <c r="P362">
        <v>3557</v>
      </c>
      <c r="Q362">
        <v>6236</v>
      </c>
      <c r="R362" t="s">
        <v>66</v>
      </c>
      <c r="S362">
        <v>286</v>
      </c>
      <c r="T362">
        <v>13081</v>
      </c>
      <c r="U362">
        <v>1154</v>
      </c>
      <c r="V362" t="s">
        <v>66</v>
      </c>
      <c r="W362" t="s">
        <v>66</v>
      </c>
      <c r="X362">
        <v>45634</v>
      </c>
      <c r="Y362">
        <v>1623728</v>
      </c>
      <c r="Z362" t="s">
        <v>66</v>
      </c>
      <c r="AA362" t="s">
        <v>66</v>
      </c>
      <c r="AB362" t="s">
        <v>66</v>
      </c>
      <c r="AC362">
        <v>1382</v>
      </c>
      <c r="AD362">
        <v>-130</v>
      </c>
      <c r="AE362">
        <v>2864</v>
      </c>
      <c r="AF362">
        <v>201</v>
      </c>
      <c r="AG362" t="s">
        <v>66</v>
      </c>
      <c r="AH362" t="s">
        <v>66</v>
      </c>
      <c r="AI362">
        <v>7675</v>
      </c>
      <c r="AJ362">
        <v>260849</v>
      </c>
    </row>
    <row r="363" spans="1:36">
      <c r="A363" t="s">
        <v>528</v>
      </c>
      <c r="B363">
        <v>2015</v>
      </c>
      <c r="C363" s="49" t="str">
        <f t="shared" si="32"/>
        <v>Sonst. Unternehmen als Bauherren von Wohngebäuden2015</v>
      </c>
      <c r="D363">
        <v>4797</v>
      </c>
      <c r="E363" t="s">
        <v>66</v>
      </c>
      <c r="F363" t="s">
        <v>66</v>
      </c>
      <c r="G363" t="s">
        <v>66</v>
      </c>
      <c r="H363">
        <v>166</v>
      </c>
      <c r="I363">
        <v>17861</v>
      </c>
      <c r="J363">
        <v>1486</v>
      </c>
      <c r="K363" t="s">
        <v>66</v>
      </c>
      <c r="L363" t="s">
        <v>66</v>
      </c>
      <c r="M363">
        <v>58393</v>
      </c>
      <c r="N363">
        <v>2116867</v>
      </c>
      <c r="O363" t="s">
        <v>66</v>
      </c>
      <c r="P363">
        <v>3347</v>
      </c>
      <c r="Q363">
        <v>6843</v>
      </c>
      <c r="R363" t="s">
        <v>66</v>
      </c>
      <c r="S363">
        <v>314</v>
      </c>
      <c r="T363">
        <v>14693</v>
      </c>
      <c r="U363">
        <v>1258</v>
      </c>
      <c r="V363" t="s">
        <v>66</v>
      </c>
      <c r="W363" t="s">
        <v>66</v>
      </c>
      <c r="X363">
        <v>49901</v>
      </c>
      <c r="Y363">
        <v>1832692</v>
      </c>
      <c r="Z363" t="s">
        <v>66</v>
      </c>
      <c r="AA363" t="s">
        <v>66</v>
      </c>
      <c r="AB363" t="s">
        <v>66</v>
      </c>
      <c r="AC363">
        <v>1450</v>
      </c>
      <c r="AD363">
        <v>-148</v>
      </c>
      <c r="AE363">
        <v>3168</v>
      </c>
      <c r="AF363">
        <v>228</v>
      </c>
      <c r="AG363" t="s">
        <v>66</v>
      </c>
      <c r="AH363" t="s">
        <v>66</v>
      </c>
      <c r="AI363">
        <v>8492</v>
      </c>
      <c r="AJ363">
        <v>284175</v>
      </c>
    </row>
    <row r="364" spans="1:36">
      <c r="A364" t="s">
        <v>528</v>
      </c>
      <c r="B364">
        <v>2016</v>
      </c>
      <c r="C364" s="49" t="str">
        <f t="shared" si="32"/>
        <v>Sonst. Unternehmen als Bauherren von Wohngebäuden2016</v>
      </c>
      <c r="D364">
        <v>5257</v>
      </c>
      <c r="E364" t="s">
        <v>66</v>
      </c>
      <c r="F364" t="s">
        <v>66</v>
      </c>
      <c r="G364" t="s">
        <v>66</v>
      </c>
      <c r="H364">
        <v>108</v>
      </c>
      <c r="I364">
        <v>19202</v>
      </c>
      <c r="J364">
        <v>1583</v>
      </c>
      <c r="K364" t="s">
        <v>66</v>
      </c>
      <c r="L364" t="s">
        <v>66</v>
      </c>
      <c r="M364">
        <v>61280</v>
      </c>
      <c r="N364">
        <v>2278065</v>
      </c>
      <c r="O364" t="s">
        <v>66</v>
      </c>
      <c r="P364">
        <v>3736</v>
      </c>
      <c r="Q364">
        <v>6914</v>
      </c>
      <c r="R364" t="s">
        <v>66</v>
      </c>
      <c r="S364">
        <v>314</v>
      </c>
      <c r="T364">
        <v>15565</v>
      </c>
      <c r="U364">
        <v>1300</v>
      </c>
      <c r="V364" t="s">
        <v>66</v>
      </c>
      <c r="W364" t="s">
        <v>66</v>
      </c>
      <c r="X364">
        <v>51375</v>
      </c>
      <c r="Y364">
        <v>1940225</v>
      </c>
      <c r="Z364" t="s">
        <v>66</v>
      </c>
      <c r="AA364" t="s">
        <v>66</v>
      </c>
      <c r="AB364" t="s">
        <v>66</v>
      </c>
      <c r="AC364">
        <v>1521</v>
      </c>
      <c r="AD364">
        <v>-206</v>
      </c>
      <c r="AE364">
        <v>3637</v>
      </c>
      <c r="AF364">
        <v>283</v>
      </c>
      <c r="AG364" t="s">
        <v>66</v>
      </c>
      <c r="AH364" t="s">
        <v>66</v>
      </c>
      <c r="AI364">
        <v>9905</v>
      </c>
      <c r="AJ364">
        <v>337840</v>
      </c>
    </row>
    <row r="365" spans="1:36">
      <c r="A365" t="s">
        <v>528</v>
      </c>
      <c r="B365">
        <v>2017</v>
      </c>
      <c r="C365" s="49" t="str">
        <f t="shared" si="32"/>
        <v>Sonst. Unternehmen als Bauherren von Wohngebäuden2017</v>
      </c>
      <c r="D365">
        <v>5200</v>
      </c>
      <c r="E365" t="s">
        <v>66</v>
      </c>
      <c r="F365" t="s">
        <v>66</v>
      </c>
      <c r="G365" t="s">
        <v>66</v>
      </c>
      <c r="H365">
        <v>143</v>
      </c>
      <c r="I365">
        <v>20698</v>
      </c>
      <c r="J365">
        <v>1600</v>
      </c>
      <c r="K365" t="s">
        <v>66</v>
      </c>
      <c r="L365" t="s">
        <v>66</v>
      </c>
      <c r="M365">
        <v>61616</v>
      </c>
      <c r="N365">
        <v>2431007</v>
      </c>
      <c r="O365" t="s">
        <v>66</v>
      </c>
      <c r="P365">
        <v>3731</v>
      </c>
      <c r="Q365">
        <v>7082</v>
      </c>
      <c r="R365" t="s">
        <v>66</v>
      </c>
      <c r="S365">
        <v>320</v>
      </c>
      <c r="T365">
        <v>16932</v>
      </c>
      <c r="U365">
        <v>1316</v>
      </c>
      <c r="V365" t="s">
        <v>66</v>
      </c>
      <c r="W365" t="s">
        <v>66</v>
      </c>
      <c r="X365">
        <v>51298</v>
      </c>
      <c r="Y365">
        <v>2037059</v>
      </c>
      <c r="Z365" t="s">
        <v>66</v>
      </c>
      <c r="AA365" t="s">
        <v>66</v>
      </c>
      <c r="AB365" t="s">
        <v>66</v>
      </c>
      <c r="AC365">
        <v>1469</v>
      </c>
      <c r="AD365">
        <v>-177</v>
      </c>
      <c r="AE365">
        <v>3766</v>
      </c>
      <c r="AF365">
        <v>284</v>
      </c>
      <c r="AG365" t="s">
        <v>66</v>
      </c>
      <c r="AH365" t="s">
        <v>66</v>
      </c>
      <c r="AI365">
        <v>10318</v>
      </c>
      <c r="AJ365">
        <v>393948</v>
      </c>
    </row>
    <row r="366" spans="1:36">
      <c r="A366" t="s">
        <v>528</v>
      </c>
      <c r="B366">
        <v>2018</v>
      </c>
      <c r="C366" s="49" t="str">
        <f t="shared" si="32"/>
        <v>Sonst. Unternehmen als Bauherren von Wohngebäuden2018</v>
      </c>
      <c r="D366">
        <v>5019</v>
      </c>
      <c r="E366" t="s">
        <v>66</v>
      </c>
      <c r="F366" t="s">
        <v>66</v>
      </c>
      <c r="G366" t="s">
        <v>66</v>
      </c>
      <c r="H366">
        <v>176</v>
      </c>
      <c r="I366">
        <v>19189</v>
      </c>
      <c r="J366">
        <v>1533</v>
      </c>
      <c r="K366" t="s">
        <v>66</v>
      </c>
      <c r="L366" t="s">
        <v>66</v>
      </c>
      <c r="M366">
        <v>57923</v>
      </c>
      <c r="N366">
        <v>2379110</v>
      </c>
      <c r="O366" t="s">
        <v>66</v>
      </c>
      <c r="P366">
        <v>3646</v>
      </c>
      <c r="Q366">
        <v>7033</v>
      </c>
      <c r="R366" t="s">
        <v>66</v>
      </c>
      <c r="S366">
        <v>347</v>
      </c>
      <c r="T366">
        <v>15894</v>
      </c>
      <c r="U366">
        <v>1285</v>
      </c>
      <c r="V366" t="s">
        <v>66</v>
      </c>
      <c r="W366" t="s">
        <v>66</v>
      </c>
      <c r="X366">
        <v>49032</v>
      </c>
      <c r="Y366">
        <v>2036308</v>
      </c>
      <c r="Z366" t="s">
        <v>66</v>
      </c>
      <c r="AA366" t="s">
        <v>66</v>
      </c>
      <c r="AB366" t="s">
        <v>66</v>
      </c>
      <c r="AC366">
        <v>1373</v>
      </c>
      <c r="AD366">
        <v>-171</v>
      </c>
      <c r="AE366">
        <v>3295</v>
      </c>
      <c r="AF366">
        <v>248</v>
      </c>
      <c r="AG366" t="s">
        <v>66</v>
      </c>
      <c r="AH366" t="s">
        <v>66</v>
      </c>
      <c r="AI366">
        <v>8891</v>
      </c>
      <c r="AJ366">
        <v>342802</v>
      </c>
    </row>
    <row r="367" spans="1:36">
      <c r="A367" t="s">
        <v>528</v>
      </c>
      <c r="B367">
        <v>2019</v>
      </c>
      <c r="C367" s="49" t="str">
        <f t="shared" si="32"/>
        <v>Sonst. Unternehmen als Bauherren von Wohngebäuden2019</v>
      </c>
      <c r="D367">
        <v>5029</v>
      </c>
      <c r="E367" t="s">
        <v>66</v>
      </c>
      <c r="F367" t="s">
        <v>66</v>
      </c>
      <c r="G367" t="s">
        <v>66</v>
      </c>
      <c r="H367">
        <v>198</v>
      </c>
      <c r="I367">
        <v>20244</v>
      </c>
      <c r="J367">
        <v>1683</v>
      </c>
      <c r="K367" t="s">
        <v>66</v>
      </c>
      <c r="L367" t="s">
        <v>66</v>
      </c>
      <c r="M367">
        <v>63479</v>
      </c>
      <c r="N367">
        <v>2761432</v>
      </c>
      <c r="O367" t="s">
        <v>66</v>
      </c>
      <c r="P367">
        <v>3647</v>
      </c>
      <c r="Q367">
        <v>7858</v>
      </c>
      <c r="R367" t="s">
        <v>66</v>
      </c>
      <c r="S367">
        <v>360</v>
      </c>
      <c r="T367">
        <v>17084</v>
      </c>
      <c r="U367">
        <v>1434</v>
      </c>
      <c r="V367" t="s">
        <v>66</v>
      </c>
      <c r="W367" t="s">
        <v>66</v>
      </c>
      <c r="X367">
        <v>54955</v>
      </c>
      <c r="Y367">
        <v>2364304</v>
      </c>
      <c r="Z367" t="s">
        <v>66</v>
      </c>
      <c r="AA367" t="s">
        <v>66</v>
      </c>
      <c r="AB367" t="s">
        <v>66</v>
      </c>
      <c r="AC367">
        <v>1382</v>
      </c>
      <c r="AD367">
        <v>-162</v>
      </c>
      <c r="AE367">
        <v>3160</v>
      </c>
      <c r="AF367">
        <v>248</v>
      </c>
      <c r="AG367" t="s">
        <v>66</v>
      </c>
      <c r="AH367" t="s">
        <v>66</v>
      </c>
      <c r="AI367">
        <v>8524</v>
      </c>
      <c r="AJ367">
        <v>397128</v>
      </c>
    </row>
    <row r="368" spans="1:36">
      <c r="A368" t="s">
        <v>528</v>
      </c>
      <c r="B368">
        <v>2020</v>
      </c>
      <c r="C368" s="49" t="str">
        <f t="shared" si="32"/>
        <v>Sonst. Unternehmen als Bauherren von Wohngebäuden2020</v>
      </c>
      <c r="D368">
        <v>4944</v>
      </c>
      <c r="E368" t="s">
        <v>66</v>
      </c>
      <c r="F368" t="s">
        <v>66</v>
      </c>
      <c r="G368" t="s">
        <v>66</v>
      </c>
      <c r="H368">
        <v>220</v>
      </c>
      <c r="I368">
        <v>19392</v>
      </c>
      <c r="J368">
        <v>1587</v>
      </c>
      <c r="K368" t="s">
        <v>66</v>
      </c>
      <c r="L368" t="s">
        <v>66</v>
      </c>
      <c r="M368">
        <v>59681</v>
      </c>
      <c r="N368">
        <v>2772735</v>
      </c>
      <c r="O368" t="s">
        <v>66</v>
      </c>
      <c r="P368">
        <v>3613</v>
      </c>
      <c r="Q368">
        <v>7566</v>
      </c>
      <c r="R368" t="s">
        <v>66</v>
      </c>
      <c r="S368">
        <v>343</v>
      </c>
      <c r="T368">
        <v>16765</v>
      </c>
      <c r="U368">
        <v>1399</v>
      </c>
      <c r="V368" t="s">
        <v>66</v>
      </c>
      <c r="W368" t="s">
        <v>66</v>
      </c>
      <c r="X368">
        <v>52951</v>
      </c>
      <c r="Y368">
        <v>2454421</v>
      </c>
      <c r="Z368" t="s">
        <v>66</v>
      </c>
      <c r="AA368" t="s">
        <v>66</v>
      </c>
      <c r="AB368" t="s">
        <v>66</v>
      </c>
      <c r="AC368">
        <v>1331</v>
      </c>
      <c r="AD368">
        <v>-123</v>
      </c>
      <c r="AE368">
        <v>2627</v>
      </c>
      <c r="AF368">
        <v>188</v>
      </c>
      <c r="AG368" t="s">
        <v>66</v>
      </c>
      <c r="AH368" t="s">
        <v>66</v>
      </c>
      <c r="AI368">
        <v>6730</v>
      </c>
      <c r="AJ368">
        <v>318314</v>
      </c>
    </row>
    <row r="369" spans="1:36">
      <c r="A369" t="s">
        <v>528</v>
      </c>
      <c r="B369">
        <v>2021</v>
      </c>
      <c r="C369" s="49" t="str">
        <f t="shared" si="32"/>
        <v>Sonst. Unternehmen als Bauherren von Wohngebäuden2021</v>
      </c>
      <c r="D369">
        <v>4832</v>
      </c>
      <c r="E369" t="s">
        <v>66</v>
      </c>
      <c r="F369" t="s">
        <v>66</v>
      </c>
      <c r="G369" t="s">
        <v>66</v>
      </c>
      <c r="H369">
        <v>214</v>
      </c>
      <c r="I369">
        <v>19831</v>
      </c>
      <c r="J369">
        <v>1574</v>
      </c>
      <c r="K369" t="s">
        <v>66</v>
      </c>
      <c r="L369" t="s">
        <v>66</v>
      </c>
      <c r="M369">
        <v>60579</v>
      </c>
      <c r="N369">
        <v>2754542</v>
      </c>
      <c r="O369" t="s">
        <v>66</v>
      </c>
      <c r="P369">
        <v>3597</v>
      </c>
      <c r="Q369">
        <v>7355</v>
      </c>
      <c r="R369" t="s">
        <v>66</v>
      </c>
      <c r="S369">
        <v>354</v>
      </c>
      <c r="T369">
        <v>17073</v>
      </c>
      <c r="U369">
        <v>1368</v>
      </c>
      <c r="V369" t="s">
        <v>66</v>
      </c>
      <c r="W369" t="s">
        <v>66</v>
      </c>
      <c r="X369">
        <v>53231</v>
      </c>
      <c r="Y369">
        <v>2405295</v>
      </c>
      <c r="Z369" t="s">
        <v>66</v>
      </c>
      <c r="AA369" t="s">
        <v>66</v>
      </c>
      <c r="AB369" t="s">
        <v>66</v>
      </c>
      <c r="AC369">
        <v>1235</v>
      </c>
      <c r="AD369">
        <v>-140</v>
      </c>
      <c r="AE369">
        <v>2758</v>
      </c>
      <c r="AF369">
        <v>206</v>
      </c>
      <c r="AG369" t="s">
        <v>66</v>
      </c>
      <c r="AH369" t="s">
        <v>66</v>
      </c>
      <c r="AI369">
        <v>7348</v>
      </c>
      <c r="AJ369">
        <v>349247</v>
      </c>
    </row>
    <row r="370" spans="1:36">
      <c r="A370" t="s">
        <v>528</v>
      </c>
      <c r="B370">
        <v>2022</v>
      </c>
      <c r="C370" s="49" t="str">
        <f t="shared" si="32"/>
        <v>Sonst. Unternehmen als Bauherren von Wohngebäuden2022</v>
      </c>
      <c r="D370" t="s">
        <v>66</v>
      </c>
      <c r="E370" t="s">
        <v>66</v>
      </c>
      <c r="F370" t="s">
        <v>66</v>
      </c>
      <c r="G370" t="s">
        <v>66</v>
      </c>
      <c r="H370" t="s">
        <v>66</v>
      </c>
      <c r="I370" t="s">
        <v>66</v>
      </c>
      <c r="J370" t="s">
        <v>66</v>
      </c>
      <c r="K370" t="s">
        <v>66</v>
      </c>
      <c r="L370" t="s">
        <v>66</v>
      </c>
      <c r="M370" t="s">
        <v>66</v>
      </c>
      <c r="N370" t="s">
        <v>66</v>
      </c>
      <c r="O370" t="s">
        <v>66</v>
      </c>
      <c r="P370" t="s">
        <v>66</v>
      </c>
      <c r="Q370" t="s">
        <v>66</v>
      </c>
      <c r="R370" t="s">
        <v>66</v>
      </c>
      <c r="S370" t="s">
        <v>66</v>
      </c>
      <c r="T370" t="s">
        <v>66</v>
      </c>
      <c r="U370" t="s">
        <v>66</v>
      </c>
      <c r="V370" t="s">
        <v>66</v>
      </c>
      <c r="W370" t="s">
        <v>66</v>
      </c>
      <c r="X370" t="s">
        <v>66</v>
      </c>
      <c r="Y370" t="s">
        <v>66</v>
      </c>
      <c r="Z370" t="s">
        <v>66</v>
      </c>
      <c r="AA370" t="s">
        <v>66</v>
      </c>
      <c r="AB370" t="s">
        <v>66</v>
      </c>
      <c r="AC370" t="s">
        <v>66</v>
      </c>
      <c r="AD370" t="s">
        <v>66</v>
      </c>
      <c r="AE370" t="s">
        <v>66</v>
      </c>
      <c r="AF370" t="s">
        <v>66</v>
      </c>
      <c r="AG370" t="s">
        <v>66</v>
      </c>
      <c r="AH370" t="s">
        <v>66</v>
      </c>
      <c r="AI370" t="s">
        <v>66</v>
      </c>
      <c r="AJ370" t="s">
        <v>66</v>
      </c>
    </row>
    <row r="371" spans="1:36">
      <c r="A371" t="s">
        <v>529</v>
      </c>
      <c r="B371">
        <v>2001</v>
      </c>
      <c r="C371" s="49" t="str">
        <f t="shared" si="32"/>
        <v>Private Haushalte als Bauherren von Wohngebäuden2001</v>
      </c>
      <c r="D371">
        <v>193575</v>
      </c>
      <c r="E371" t="s">
        <v>66</v>
      </c>
      <c r="F371" t="s">
        <v>66</v>
      </c>
      <c r="G371" t="s">
        <v>66</v>
      </c>
      <c r="H371">
        <v>5263</v>
      </c>
      <c r="I371">
        <v>198584</v>
      </c>
      <c r="J371">
        <v>24796</v>
      </c>
      <c r="K371">
        <v>99</v>
      </c>
      <c r="L371">
        <v>7</v>
      </c>
      <c r="M371">
        <v>1098065</v>
      </c>
      <c r="N371">
        <v>31267145</v>
      </c>
      <c r="O371" t="s">
        <v>66</v>
      </c>
      <c r="P371">
        <v>129654</v>
      </c>
      <c r="Q371">
        <v>118261</v>
      </c>
      <c r="R371" t="s">
        <v>66</v>
      </c>
      <c r="S371">
        <v>5676</v>
      </c>
      <c r="T371">
        <v>172053</v>
      </c>
      <c r="U371">
        <v>20864</v>
      </c>
      <c r="V371">
        <v>239</v>
      </c>
      <c r="W371">
        <v>8</v>
      </c>
      <c r="X371">
        <v>938544</v>
      </c>
      <c r="Y371">
        <v>26415203</v>
      </c>
      <c r="Z371" t="s">
        <v>66</v>
      </c>
      <c r="AA371" t="s">
        <v>66</v>
      </c>
      <c r="AB371" t="s">
        <v>66</v>
      </c>
      <c r="AC371">
        <v>63921</v>
      </c>
      <c r="AD371">
        <v>-413</v>
      </c>
      <c r="AE371">
        <v>26531</v>
      </c>
      <c r="AF371">
        <v>3932</v>
      </c>
      <c r="AG371">
        <v>-140</v>
      </c>
      <c r="AH371">
        <v>-1</v>
      </c>
      <c r="AI371">
        <v>159521</v>
      </c>
      <c r="AJ371">
        <v>4851942</v>
      </c>
    </row>
    <row r="372" spans="1:36">
      <c r="A372" t="s">
        <v>529</v>
      </c>
      <c r="B372">
        <v>2002</v>
      </c>
      <c r="C372" s="49" t="str">
        <f t="shared" si="32"/>
        <v>Private Haushalte als Bauherren von Wohngebäuden2002</v>
      </c>
      <c r="D372">
        <v>185241</v>
      </c>
      <c r="E372" t="s">
        <v>66</v>
      </c>
      <c r="F372" t="s">
        <v>66</v>
      </c>
      <c r="G372" t="s">
        <v>66</v>
      </c>
      <c r="H372">
        <v>5067</v>
      </c>
      <c r="I372">
        <v>183285</v>
      </c>
      <c r="J372">
        <v>23466</v>
      </c>
      <c r="K372">
        <v>168</v>
      </c>
      <c r="L372">
        <v>10</v>
      </c>
      <c r="M372">
        <v>1028354</v>
      </c>
      <c r="N372">
        <v>29632443</v>
      </c>
      <c r="O372" t="s">
        <v>66</v>
      </c>
      <c r="P372">
        <v>124226</v>
      </c>
      <c r="Q372">
        <v>112350</v>
      </c>
      <c r="R372" t="s">
        <v>66</v>
      </c>
      <c r="S372">
        <v>5484</v>
      </c>
      <c r="T372">
        <v>159656</v>
      </c>
      <c r="U372">
        <v>19780</v>
      </c>
      <c r="V372">
        <v>254</v>
      </c>
      <c r="W372">
        <v>10</v>
      </c>
      <c r="X372">
        <v>881135</v>
      </c>
      <c r="Y372">
        <v>25061305</v>
      </c>
      <c r="Z372" t="s">
        <v>66</v>
      </c>
      <c r="AA372" t="s">
        <v>66</v>
      </c>
      <c r="AB372" t="s">
        <v>66</v>
      </c>
      <c r="AC372">
        <v>61015</v>
      </c>
      <c r="AD372">
        <v>-417</v>
      </c>
      <c r="AE372">
        <v>23629</v>
      </c>
      <c r="AF372">
        <v>3686</v>
      </c>
      <c r="AG372">
        <v>-86</v>
      </c>
      <c r="AH372">
        <v>0</v>
      </c>
      <c r="AI372">
        <v>147219</v>
      </c>
      <c r="AJ372">
        <v>4571138</v>
      </c>
    </row>
    <row r="373" spans="1:36">
      <c r="A373" t="s">
        <v>529</v>
      </c>
      <c r="B373">
        <v>2003</v>
      </c>
      <c r="C373" s="49" t="str">
        <f t="shared" si="32"/>
        <v>Private Haushalte als Bauherren von Wohngebäuden2003</v>
      </c>
      <c r="D373">
        <v>179872</v>
      </c>
      <c r="E373" t="s">
        <v>66</v>
      </c>
      <c r="F373" t="s">
        <v>66</v>
      </c>
      <c r="G373" t="s">
        <v>66</v>
      </c>
      <c r="H373">
        <v>4819</v>
      </c>
      <c r="I373">
        <v>175185</v>
      </c>
      <c r="J373">
        <v>22582</v>
      </c>
      <c r="K373">
        <v>468</v>
      </c>
      <c r="L373">
        <v>14</v>
      </c>
      <c r="M373">
        <v>990860</v>
      </c>
      <c r="N373">
        <v>28228388</v>
      </c>
      <c r="O373" t="s">
        <v>66</v>
      </c>
      <c r="P373">
        <v>121267</v>
      </c>
      <c r="Q373">
        <v>107088</v>
      </c>
      <c r="R373" t="s">
        <v>66</v>
      </c>
      <c r="S373">
        <v>5236</v>
      </c>
      <c r="T373">
        <v>152645</v>
      </c>
      <c r="U373">
        <v>19080</v>
      </c>
      <c r="V373">
        <v>547</v>
      </c>
      <c r="W373">
        <v>15</v>
      </c>
      <c r="X373">
        <v>848993</v>
      </c>
      <c r="Y373">
        <v>23926701</v>
      </c>
      <c r="Z373" t="s">
        <v>66</v>
      </c>
      <c r="AA373" t="s">
        <v>66</v>
      </c>
      <c r="AB373" t="s">
        <v>66</v>
      </c>
      <c r="AC373">
        <v>58605</v>
      </c>
      <c r="AD373">
        <v>-417</v>
      </c>
      <c r="AE373">
        <v>22540</v>
      </c>
      <c r="AF373">
        <v>3502</v>
      </c>
      <c r="AG373">
        <v>-79</v>
      </c>
      <c r="AH373">
        <v>-1</v>
      </c>
      <c r="AI373">
        <v>141867</v>
      </c>
      <c r="AJ373">
        <v>4301687</v>
      </c>
    </row>
    <row r="374" spans="1:36">
      <c r="A374" t="s">
        <v>529</v>
      </c>
      <c r="B374">
        <v>2004</v>
      </c>
      <c r="C374" s="49" t="str">
        <f t="shared" si="32"/>
        <v>Private Haushalte als Bauherren von Wohngebäuden2004</v>
      </c>
      <c r="D374">
        <v>192036</v>
      </c>
      <c r="E374" t="s">
        <v>66</v>
      </c>
      <c r="F374" t="s">
        <v>66</v>
      </c>
      <c r="G374" t="s">
        <v>66</v>
      </c>
      <c r="H374">
        <v>5252</v>
      </c>
      <c r="I374">
        <v>186514</v>
      </c>
      <c r="J374">
        <v>24255</v>
      </c>
      <c r="K374">
        <v>188</v>
      </c>
      <c r="L374">
        <v>3</v>
      </c>
      <c r="M374">
        <v>1060478</v>
      </c>
      <c r="N374">
        <v>30222329</v>
      </c>
      <c r="O374" t="s">
        <v>66</v>
      </c>
      <c r="P374">
        <v>132464</v>
      </c>
      <c r="Q374">
        <v>116005</v>
      </c>
      <c r="R374" t="s">
        <v>66</v>
      </c>
      <c r="S374">
        <v>5697</v>
      </c>
      <c r="T374">
        <v>164325</v>
      </c>
      <c r="U374">
        <v>20723</v>
      </c>
      <c r="V374">
        <v>245</v>
      </c>
      <c r="W374">
        <v>7</v>
      </c>
      <c r="X374">
        <v>918450</v>
      </c>
      <c r="Y374">
        <v>25868116</v>
      </c>
      <c r="Z374" t="s">
        <v>66</v>
      </c>
      <c r="AA374" t="s">
        <v>66</v>
      </c>
      <c r="AB374" t="s">
        <v>66</v>
      </c>
      <c r="AC374">
        <v>59572</v>
      </c>
      <c r="AD374">
        <v>-445</v>
      </c>
      <c r="AE374">
        <v>22189</v>
      </c>
      <c r="AF374">
        <v>3532</v>
      </c>
      <c r="AG374">
        <v>-57</v>
      </c>
      <c r="AH374">
        <v>-4</v>
      </c>
      <c r="AI374">
        <v>142028</v>
      </c>
      <c r="AJ374">
        <v>4354213</v>
      </c>
    </row>
    <row r="375" spans="1:36">
      <c r="A375" t="s">
        <v>529</v>
      </c>
      <c r="B375">
        <v>2005</v>
      </c>
      <c r="C375" s="49" t="str">
        <f t="shared" si="32"/>
        <v>Private Haushalte als Bauherren von Wohngebäuden2005</v>
      </c>
      <c r="D375">
        <v>169224</v>
      </c>
      <c r="E375" t="s">
        <v>66</v>
      </c>
      <c r="F375" t="s">
        <v>66</v>
      </c>
      <c r="G375" t="s">
        <v>66</v>
      </c>
      <c r="H375">
        <v>4589</v>
      </c>
      <c r="I375">
        <v>162810</v>
      </c>
      <c r="J375">
        <v>21320</v>
      </c>
      <c r="K375">
        <v>472</v>
      </c>
      <c r="L375">
        <v>13</v>
      </c>
      <c r="M375">
        <v>923247</v>
      </c>
      <c r="N375">
        <v>26616261</v>
      </c>
      <c r="O375" t="s">
        <v>66</v>
      </c>
      <c r="P375">
        <v>114344</v>
      </c>
      <c r="Q375">
        <v>100923</v>
      </c>
      <c r="R375" t="s">
        <v>66</v>
      </c>
      <c r="S375">
        <v>5110</v>
      </c>
      <c r="T375">
        <v>141801</v>
      </c>
      <c r="U375">
        <v>18014</v>
      </c>
      <c r="V375">
        <v>540</v>
      </c>
      <c r="W375">
        <v>14</v>
      </c>
      <c r="X375">
        <v>792398</v>
      </c>
      <c r="Y375">
        <v>22655916</v>
      </c>
      <c r="Z375" t="s">
        <v>66</v>
      </c>
      <c r="AA375" t="s">
        <v>66</v>
      </c>
      <c r="AB375" t="s">
        <v>66</v>
      </c>
      <c r="AC375">
        <v>54880</v>
      </c>
      <c r="AD375">
        <v>-522</v>
      </c>
      <c r="AE375">
        <v>21009</v>
      </c>
      <c r="AF375">
        <v>3306</v>
      </c>
      <c r="AG375">
        <v>-68</v>
      </c>
      <c r="AH375">
        <v>0</v>
      </c>
      <c r="AI375">
        <v>130849</v>
      </c>
      <c r="AJ375">
        <v>3960345</v>
      </c>
    </row>
    <row r="376" spans="1:36">
      <c r="A376" t="s">
        <v>529</v>
      </c>
      <c r="B376">
        <v>2006</v>
      </c>
      <c r="C376" s="49" t="str">
        <f t="shared" si="32"/>
        <v>Private Haushalte als Bauherren von Wohngebäuden2006</v>
      </c>
      <c r="D376">
        <v>164812</v>
      </c>
      <c r="E376" t="s">
        <v>66</v>
      </c>
      <c r="F376" t="s">
        <v>66</v>
      </c>
      <c r="G376" t="s">
        <v>66</v>
      </c>
      <c r="H376">
        <v>4432</v>
      </c>
      <c r="I376">
        <v>158847</v>
      </c>
      <c r="J376">
        <v>20962</v>
      </c>
      <c r="K376">
        <v>274</v>
      </c>
      <c r="L376">
        <v>9</v>
      </c>
      <c r="M376">
        <v>898760</v>
      </c>
      <c r="N376">
        <v>26153887</v>
      </c>
      <c r="O376" t="s">
        <v>66</v>
      </c>
      <c r="P376">
        <v>113092</v>
      </c>
      <c r="Q376">
        <v>98719</v>
      </c>
      <c r="R376" t="s">
        <v>66</v>
      </c>
      <c r="S376">
        <v>4948</v>
      </c>
      <c r="T376">
        <v>139161</v>
      </c>
      <c r="U376">
        <v>17845</v>
      </c>
      <c r="V376">
        <v>338</v>
      </c>
      <c r="W376">
        <v>10</v>
      </c>
      <c r="X376">
        <v>776468</v>
      </c>
      <c r="Y376">
        <v>22330040</v>
      </c>
      <c r="Z376" t="s">
        <v>66</v>
      </c>
      <c r="AA376" t="s">
        <v>66</v>
      </c>
      <c r="AB376" t="s">
        <v>66</v>
      </c>
      <c r="AC376">
        <v>51720</v>
      </c>
      <c r="AD376">
        <v>-515</v>
      </c>
      <c r="AE376">
        <v>19686</v>
      </c>
      <c r="AF376">
        <v>3117</v>
      </c>
      <c r="AG376">
        <v>-64</v>
      </c>
      <c r="AH376">
        <v>-1</v>
      </c>
      <c r="AI376">
        <v>122292</v>
      </c>
      <c r="AJ376">
        <v>3823847</v>
      </c>
    </row>
    <row r="377" spans="1:36">
      <c r="A377" t="s">
        <v>529</v>
      </c>
      <c r="B377">
        <v>2007</v>
      </c>
      <c r="C377" s="49" t="str">
        <f t="shared" si="32"/>
        <v>Private Haushalte als Bauherren von Wohngebäuden2007</v>
      </c>
      <c r="D377">
        <v>139682</v>
      </c>
      <c r="E377" t="s">
        <v>66</v>
      </c>
      <c r="F377" t="s">
        <v>66</v>
      </c>
      <c r="G377" t="s">
        <v>66</v>
      </c>
      <c r="H377">
        <v>3761</v>
      </c>
      <c r="I377">
        <v>134335</v>
      </c>
      <c r="J377">
        <v>17891</v>
      </c>
      <c r="K377">
        <v>592</v>
      </c>
      <c r="L377">
        <v>21</v>
      </c>
      <c r="M377">
        <v>757587</v>
      </c>
      <c r="N377">
        <v>22725565</v>
      </c>
      <c r="O377" t="s">
        <v>66</v>
      </c>
      <c r="P377">
        <v>93076</v>
      </c>
      <c r="Q377">
        <v>84215</v>
      </c>
      <c r="R377" t="s">
        <v>66</v>
      </c>
      <c r="S377">
        <v>4276</v>
      </c>
      <c r="T377">
        <v>116781</v>
      </c>
      <c r="U377">
        <v>15106</v>
      </c>
      <c r="V377">
        <v>541</v>
      </c>
      <c r="W377">
        <v>18</v>
      </c>
      <c r="X377">
        <v>648655</v>
      </c>
      <c r="Y377">
        <v>19251672</v>
      </c>
      <c r="Z377" t="s">
        <v>66</v>
      </c>
      <c r="AA377" t="s">
        <v>66</v>
      </c>
      <c r="AB377" t="s">
        <v>66</v>
      </c>
      <c r="AC377">
        <v>46606</v>
      </c>
      <c r="AD377">
        <v>-515</v>
      </c>
      <c r="AE377">
        <v>17554</v>
      </c>
      <c r="AF377">
        <v>2785</v>
      </c>
      <c r="AG377">
        <v>51</v>
      </c>
      <c r="AH377">
        <v>3</v>
      </c>
      <c r="AI377">
        <v>108932</v>
      </c>
      <c r="AJ377">
        <v>3473893</v>
      </c>
    </row>
    <row r="378" spans="1:36">
      <c r="A378" t="s">
        <v>529</v>
      </c>
      <c r="B378">
        <v>2008</v>
      </c>
      <c r="C378" s="49" t="str">
        <f t="shared" si="32"/>
        <v>Private Haushalte als Bauherren von Wohngebäuden2008</v>
      </c>
      <c r="D378">
        <v>112766</v>
      </c>
      <c r="E378" t="s">
        <v>66</v>
      </c>
      <c r="F378" t="s">
        <v>66</v>
      </c>
      <c r="G378" t="s">
        <v>66</v>
      </c>
      <c r="H378">
        <v>2881</v>
      </c>
      <c r="I378">
        <v>104215</v>
      </c>
      <c r="J378">
        <v>14082</v>
      </c>
      <c r="K378">
        <v>312</v>
      </c>
      <c r="L378">
        <v>12</v>
      </c>
      <c r="M378">
        <v>587148</v>
      </c>
      <c r="N378">
        <v>18263446</v>
      </c>
      <c r="O378" t="s">
        <v>66</v>
      </c>
      <c r="P378">
        <v>71608</v>
      </c>
      <c r="Q378">
        <v>64884</v>
      </c>
      <c r="R378" t="s">
        <v>66</v>
      </c>
      <c r="S378">
        <v>3301</v>
      </c>
      <c r="T378">
        <v>89676</v>
      </c>
      <c r="U378">
        <v>11702</v>
      </c>
      <c r="V378">
        <v>321</v>
      </c>
      <c r="W378">
        <v>12</v>
      </c>
      <c r="X378">
        <v>495890</v>
      </c>
      <c r="Y378">
        <v>15150032</v>
      </c>
      <c r="Z378" t="s">
        <v>66</v>
      </c>
      <c r="AA378" t="s">
        <v>66</v>
      </c>
      <c r="AB378" t="s">
        <v>66</v>
      </c>
      <c r="AC378">
        <v>41158</v>
      </c>
      <c r="AD378">
        <v>-420</v>
      </c>
      <c r="AE378">
        <v>14539</v>
      </c>
      <c r="AF378">
        <v>2380</v>
      </c>
      <c r="AG378">
        <v>-9</v>
      </c>
      <c r="AH378">
        <v>0</v>
      </c>
      <c r="AI378">
        <v>91258</v>
      </c>
      <c r="AJ378">
        <v>3113414</v>
      </c>
    </row>
    <row r="379" spans="1:36">
      <c r="A379" t="s">
        <v>529</v>
      </c>
      <c r="B379">
        <v>2009</v>
      </c>
      <c r="C379" s="49" t="str">
        <f t="shared" si="32"/>
        <v>Private Haushalte als Bauherren von Wohngebäuden2009</v>
      </c>
      <c r="D379">
        <v>100942</v>
      </c>
      <c r="E379" t="s">
        <v>66</v>
      </c>
      <c r="F379" t="s">
        <v>66</v>
      </c>
      <c r="G379" t="s">
        <v>66</v>
      </c>
      <c r="H379">
        <v>2479</v>
      </c>
      <c r="I379">
        <v>91944</v>
      </c>
      <c r="J379">
        <v>12499</v>
      </c>
      <c r="K379">
        <v>502</v>
      </c>
      <c r="L379">
        <v>15</v>
      </c>
      <c r="M379">
        <v>515432</v>
      </c>
      <c r="N379">
        <v>16508084</v>
      </c>
      <c r="O379" t="s">
        <v>66</v>
      </c>
      <c r="P379">
        <v>62893</v>
      </c>
      <c r="Q379">
        <v>57170</v>
      </c>
      <c r="R379" t="s">
        <v>66</v>
      </c>
      <c r="S379">
        <v>2873</v>
      </c>
      <c r="T379">
        <v>78713</v>
      </c>
      <c r="U379">
        <v>10341</v>
      </c>
      <c r="V379">
        <v>416</v>
      </c>
      <c r="W379">
        <v>13</v>
      </c>
      <c r="X379">
        <v>433621</v>
      </c>
      <c r="Y379">
        <v>13647646</v>
      </c>
      <c r="Z379" t="s">
        <v>66</v>
      </c>
      <c r="AA379" t="s">
        <v>66</v>
      </c>
      <c r="AB379" t="s">
        <v>66</v>
      </c>
      <c r="AC379">
        <v>38049</v>
      </c>
      <c r="AD379">
        <v>-395</v>
      </c>
      <c r="AE379">
        <v>13231</v>
      </c>
      <c r="AF379">
        <v>2158</v>
      </c>
      <c r="AG379">
        <v>86</v>
      </c>
      <c r="AH379">
        <v>2</v>
      </c>
      <c r="AI379">
        <v>81811</v>
      </c>
      <c r="AJ379">
        <v>2860438</v>
      </c>
    </row>
    <row r="380" spans="1:36">
      <c r="A380" t="s">
        <v>529</v>
      </c>
      <c r="B380">
        <v>2010</v>
      </c>
      <c r="C380" s="49" t="str">
        <f t="shared" si="32"/>
        <v>Private Haushalte als Bauherren von Wohngebäuden2010</v>
      </c>
      <c r="D380">
        <v>102475</v>
      </c>
      <c r="E380" t="s">
        <v>66</v>
      </c>
      <c r="F380" t="s">
        <v>66</v>
      </c>
      <c r="G380" t="s">
        <v>66</v>
      </c>
      <c r="H380">
        <v>2592</v>
      </c>
      <c r="I380">
        <v>95055</v>
      </c>
      <c r="J380">
        <v>12911</v>
      </c>
      <c r="K380">
        <v>142</v>
      </c>
      <c r="L380">
        <v>4</v>
      </c>
      <c r="M380">
        <v>530857</v>
      </c>
      <c r="N380">
        <v>17399242</v>
      </c>
      <c r="O380" t="s">
        <v>66</v>
      </c>
      <c r="P380">
        <v>65351</v>
      </c>
      <c r="Q380">
        <v>59575</v>
      </c>
      <c r="R380" t="s">
        <v>66</v>
      </c>
      <c r="S380">
        <v>2965</v>
      </c>
      <c r="T380">
        <v>82333</v>
      </c>
      <c r="U380">
        <v>10824</v>
      </c>
      <c r="V380">
        <v>268</v>
      </c>
      <c r="W380">
        <v>8</v>
      </c>
      <c r="X380">
        <v>452276</v>
      </c>
      <c r="Y380">
        <v>14512392</v>
      </c>
      <c r="Z380" t="s">
        <v>66</v>
      </c>
      <c r="AA380" t="s">
        <v>66</v>
      </c>
      <c r="AB380" t="s">
        <v>66</v>
      </c>
      <c r="AC380">
        <v>37124</v>
      </c>
      <c r="AD380">
        <v>-373</v>
      </c>
      <c r="AE380">
        <v>12722</v>
      </c>
      <c r="AF380">
        <v>2087</v>
      </c>
      <c r="AG380">
        <v>-126</v>
      </c>
      <c r="AH380">
        <v>-4</v>
      </c>
      <c r="AI380">
        <v>78581</v>
      </c>
      <c r="AJ380">
        <v>2886850</v>
      </c>
    </row>
    <row r="381" spans="1:36">
      <c r="A381" t="s">
        <v>529</v>
      </c>
      <c r="B381">
        <v>2011</v>
      </c>
      <c r="C381" s="49" t="str">
        <f t="shared" si="32"/>
        <v>Private Haushalte als Bauherren von Wohngebäuden2011</v>
      </c>
      <c r="D381">
        <v>113784</v>
      </c>
      <c r="E381" t="s">
        <v>66</v>
      </c>
      <c r="F381" t="s">
        <v>66</v>
      </c>
      <c r="G381" t="s">
        <v>66</v>
      </c>
      <c r="H381">
        <v>2942</v>
      </c>
      <c r="I381">
        <v>108091</v>
      </c>
      <c r="J381">
        <v>14724</v>
      </c>
      <c r="K381">
        <v>285</v>
      </c>
      <c r="L381">
        <v>11</v>
      </c>
      <c r="M381">
        <v>598247</v>
      </c>
      <c r="N381">
        <v>20373671</v>
      </c>
      <c r="O381" t="s">
        <v>66</v>
      </c>
      <c r="P381">
        <v>75107</v>
      </c>
      <c r="Q381">
        <v>68625</v>
      </c>
      <c r="R381" t="s">
        <v>66</v>
      </c>
      <c r="S381">
        <v>3383</v>
      </c>
      <c r="T381">
        <v>94738</v>
      </c>
      <c r="U381">
        <v>12529</v>
      </c>
      <c r="V381">
        <v>229</v>
      </c>
      <c r="W381">
        <v>7</v>
      </c>
      <c r="X381">
        <v>517270</v>
      </c>
      <c r="Y381">
        <v>17175269</v>
      </c>
      <c r="Z381" t="s">
        <v>66</v>
      </c>
      <c r="AA381" t="s">
        <v>66</v>
      </c>
      <c r="AB381" t="s">
        <v>66</v>
      </c>
      <c r="AC381">
        <v>38677</v>
      </c>
      <c r="AD381">
        <v>-441</v>
      </c>
      <c r="AE381">
        <v>13353</v>
      </c>
      <c r="AF381">
        <v>2195</v>
      </c>
      <c r="AG381">
        <v>56</v>
      </c>
      <c r="AH381">
        <v>4</v>
      </c>
      <c r="AI381">
        <v>80977</v>
      </c>
      <c r="AJ381">
        <v>3198402</v>
      </c>
    </row>
    <row r="382" spans="1:36">
      <c r="A382" t="s">
        <v>529</v>
      </c>
      <c r="B382">
        <v>2012</v>
      </c>
      <c r="C382" s="49" t="str">
        <f t="shared" si="32"/>
        <v>Private Haushalte als Bauherren von Wohngebäuden2012</v>
      </c>
      <c r="D382">
        <v>118300</v>
      </c>
      <c r="E382" t="s">
        <v>66</v>
      </c>
      <c r="F382" t="s">
        <v>66</v>
      </c>
      <c r="G382" t="s">
        <v>66</v>
      </c>
      <c r="H382">
        <v>3084</v>
      </c>
      <c r="I382">
        <v>114934</v>
      </c>
      <c r="J382">
        <v>15605</v>
      </c>
      <c r="K382" t="s">
        <v>66</v>
      </c>
      <c r="L382" t="s">
        <v>66</v>
      </c>
      <c r="M382">
        <v>628952</v>
      </c>
      <c r="N382">
        <v>21910928</v>
      </c>
      <c r="O382" t="s">
        <v>66</v>
      </c>
      <c r="P382">
        <v>79490</v>
      </c>
      <c r="Q382">
        <v>73333</v>
      </c>
      <c r="R382" t="s">
        <v>66</v>
      </c>
      <c r="S382">
        <v>3537</v>
      </c>
      <c r="T382">
        <v>101480</v>
      </c>
      <c r="U382">
        <v>13432</v>
      </c>
      <c r="V382" t="s">
        <v>66</v>
      </c>
      <c r="W382" t="s">
        <v>66</v>
      </c>
      <c r="X382">
        <v>549915</v>
      </c>
      <c r="Y382">
        <v>18751786</v>
      </c>
      <c r="Z382" t="s">
        <v>66</v>
      </c>
      <c r="AA382" t="s">
        <v>66</v>
      </c>
      <c r="AB382" t="s">
        <v>66</v>
      </c>
      <c r="AC382">
        <v>38810</v>
      </c>
      <c r="AD382">
        <v>-453</v>
      </c>
      <c r="AE382">
        <v>13454</v>
      </c>
      <c r="AF382">
        <v>2174</v>
      </c>
      <c r="AG382" t="s">
        <v>66</v>
      </c>
      <c r="AH382" t="s">
        <v>66</v>
      </c>
      <c r="AI382">
        <v>79037</v>
      </c>
      <c r="AJ382">
        <v>3159142</v>
      </c>
    </row>
    <row r="383" spans="1:36">
      <c r="A383" t="s">
        <v>529</v>
      </c>
      <c r="B383">
        <v>2013</v>
      </c>
      <c r="C383" s="49" t="str">
        <f t="shared" si="32"/>
        <v>Private Haushalte als Bauherren von Wohngebäuden2013</v>
      </c>
      <c r="D383">
        <v>122636</v>
      </c>
      <c r="E383" t="s">
        <v>66</v>
      </c>
      <c r="F383" t="s">
        <v>66</v>
      </c>
      <c r="G383" t="s">
        <v>66</v>
      </c>
      <c r="H383">
        <v>3250</v>
      </c>
      <c r="I383">
        <v>121844</v>
      </c>
      <c r="J383">
        <v>16366</v>
      </c>
      <c r="K383" t="s">
        <v>66</v>
      </c>
      <c r="L383" t="s">
        <v>66</v>
      </c>
      <c r="M383">
        <v>654790</v>
      </c>
      <c r="N383">
        <v>23610144</v>
      </c>
      <c r="O383" t="s">
        <v>66</v>
      </c>
      <c r="P383">
        <v>81993</v>
      </c>
      <c r="Q383">
        <v>76459</v>
      </c>
      <c r="R383" t="s">
        <v>66</v>
      </c>
      <c r="S383">
        <v>3745</v>
      </c>
      <c r="T383">
        <v>106978</v>
      </c>
      <c r="U383">
        <v>14052</v>
      </c>
      <c r="V383" t="s">
        <v>66</v>
      </c>
      <c r="W383" t="s">
        <v>66</v>
      </c>
      <c r="X383">
        <v>571258</v>
      </c>
      <c r="Y383">
        <v>20174268</v>
      </c>
      <c r="Z383" t="s">
        <v>66</v>
      </c>
      <c r="AA383" t="s">
        <v>66</v>
      </c>
      <c r="AB383" t="s">
        <v>66</v>
      </c>
      <c r="AC383">
        <v>40643</v>
      </c>
      <c r="AD383">
        <v>-495</v>
      </c>
      <c r="AE383">
        <v>14866</v>
      </c>
      <c r="AF383">
        <v>2314</v>
      </c>
      <c r="AG383" t="s">
        <v>66</v>
      </c>
      <c r="AH383" t="s">
        <v>66</v>
      </c>
      <c r="AI383">
        <v>83532</v>
      </c>
      <c r="AJ383">
        <v>3435876</v>
      </c>
    </row>
    <row r="384" spans="1:36">
      <c r="A384" t="s">
        <v>529</v>
      </c>
      <c r="B384">
        <v>2014</v>
      </c>
      <c r="C384" s="49" t="str">
        <f t="shared" si="32"/>
        <v>Private Haushalte als Bauherren von Wohngebäuden2014</v>
      </c>
      <c r="D384">
        <v>128675</v>
      </c>
      <c r="E384" t="s">
        <v>66</v>
      </c>
      <c r="F384" t="s">
        <v>66</v>
      </c>
      <c r="G384" t="s">
        <v>66</v>
      </c>
      <c r="H384">
        <v>3496</v>
      </c>
      <c r="I384">
        <v>131889</v>
      </c>
      <c r="J384">
        <v>17508</v>
      </c>
      <c r="K384" t="s">
        <v>66</v>
      </c>
      <c r="L384" t="s">
        <v>66</v>
      </c>
      <c r="M384">
        <v>693136</v>
      </c>
      <c r="N384">
        <v>26098977</v>
      </c>
      <c r="O384" t="s">
        <v>66</v>
      </c>
      <c r="P384">
        <v>86235</v>
      </c>
      <c r="Q384">
        <v>82180</v>
      </c>
      <c r="R384" t="s">
        <v>66</v>
      </c>
      <c r="S384">
        <v>4050</v>
      </c>
      <c r="T384">
        <v>116306</v>
      </c>
      <c r="U384">
        <v>15094</v>
      </c>
      <c r="V384" t="s">
        <v>66</v>
      </c>
      <c r="W384" t="s">
        <v>66</v>
      </c>
      <c r="X384">
        <v>607883</v>
      </c>
      <c r="Y384">
        <v>22376441</v>
      </c>
      <c r="Z384" t="s">
        <v>66</v>
      </c>
      <c r="AA384" t="s">
        <v>66</v>
      </c>
      <c r="AB384" t="s">
        <v>66</v>
      </c>
      <c r="AC384">
        <v>42440</v>
      </c>
      <c r="AD384">
        <v>-553</v>
      </c>
      <c r="AE384">
        <v>15583</v>
      </c>
      <c r="AF384">
        <v>2414</v>
      </c>
      <c r="AG384" t="s">
        <v>66</v>
      </c>
      <c r="AH384" t="s">
        <v>66</v>
      </c>
      <c r="AI384">
        <v>85253</v>
      </c>
      <c r="AJ384">
        <v>3722536</v>
      </c>
    </row>
    <row r="385" spans="1:36">
      <c r="A385" t="s">
        <v>529</v>
      </c>
      <c r="B385">
        <v>2015</v>
      </c>
      <c r="C385" s="49" t="str">
        <f t="shared" si="32"/>
        <v>Private Haushalte als Bauherren von Wohngebäuden2015</v>
      </c>
      <c r="D385">
        <v>126567</v>
      </c>
      <c r="E385" t="s">
        <v>66</v>
      </c>
      <c r="F385" t="s">
        <v>66</v>
      </c>
      <c r="G385" t="s">
        <v>66</v>
      </c>
      <c r="H385">
        <v>3432</v>
      </c>
      <c r="I385">
        <v>130029</v>
      </c>
      <c r="J385">
        <v>17263</v>
      </c>
      <c r="K385" t="s">
        <v>66</v>
      </c>
      <c r="L385" t="s">
        <v>66</v>
      </c>
      <c r="M385">
        <v>678482</v>
      </c>
      <c r="N385">
        <v>26512852</v>
      </c>
      <c r="O385" t="s">
        <v>66</v>
      </c>
      <c r="P385">
        <v>84025</v>
      </c>
      <c r="Q385">
        <v>80705</v>
      </c>
      <c r="R385" t="s">
        <v>66</v>
      </c>
      <c r="S385">
        <v>4026</v>
      </c>
      <c r="T385">
        <v>113455</v>
      </c>
      <c r="U385">
        <v>14800</v>
      </c>
      <c r="V385" t="s">
        <v>66</v>
      </c>
      <c r="W385" t="s">
        <v>66</v>
      </c>
      <c r="X385">
        <v>590694</v>
      </c>
      <c r="Y385">
        <v>22599119</v>
      </c>
      <c r="Z385" t="s">
        <v>66</v>
      </c>
      <c r="AA385" t="s">
        <v>66</v>
      </c>
      <c r="AB385" t="s">
        <v>66</v>
      </c>
      <c r="AC385">
        <v>42542</v>
      </c>
      <c r="AD385">
        <v>-594</v>
      </c>
      <c r="AE385">
        <v>16574</v>
      </c>
      <c r="AF385">
        <v>2464</v>
      </c>
      <c r="AG385" t="s">
        <v>66</v>
      </c>
      <c r="AH385" t="s">
        <v>66</v>
      </c>
      <c r="AI385">
        <v>87788</v>
      </c>
      <c r="AJ385">
        <v>3913733</v>
      </c>
    </row>
    <row r="386" spans="1:36">
      <c r="A386" t="s">
        <v>529</v>
      </c>
      <c r="B386">
        <v>2016</v>
      </c>
      <c r="C386" s="49" t="str">
        <f t="shared" si="32"/>
        <v>Private Haushalte als Bauherren von Wohngebäuden2016</v>
      </c>
      <c r="D386">
        <v>131830</v>
      </c>
      <c r="E386" t="s">
        <v>66</v>
      </c>
      <c r="F386" t="s">
        <v>66</v>
      </c>
      <c r="G386" t="s">
        <v>66</v>
      </c>
      <c r="H386">
        <v>3378</v>
      </c>
      <c r="I386">
        <v>138767</v>
      </c>
      <c r="J386">
        <v>18099</v>
      </c>
      <c r="K386" t="s">
        <v>66</v>
      </c>
      <c r="L386" t="s">
        <v>66</v>
      </c>
      <c r="M386">
        <v>705493</v>
      </c>
      <c r="N386">
        <v>28159418</v>
      </c>
      <c r="O386" t="s">
        <v>66</v>
      </c>
      <c r="P386">
        <v>87200</v>
      </c>
      <c r="Q386">
        <v>83648</v>
      </c>
      <c r="R386" t="s">
        <v>66</v>
      </c>
      <c r="S386">
        <v>4122</v>
      </c>
      <c r="T386">
        <v>120008</v>
      </c>
      <c r="U386">
        <v>15457</v>
      </c>
      <c r="V386" t="s">
        <v>66</v>
      </c>
      <c r="W386" t="s">
        <v>66</v>
      </c>
      <c r="X386">
        <v>611861</v>
      </c>
      <c r="Y386">
        <v>24063042</v>
      </c>
      <c r="Z386" t="s">
        <v>66</v>
      </c>
      <c r="AA386" t="s">
        <v>66</v>
      </c>
      <c r="AB386" t="s">
        <v>66</v>
      </c>
      <c r="AC386">
        <v>44630</v>
      </c>
      <c r="AD386">
        <v>-744</v>
      </c>
      <c r="AE386">
        <v>18759</v>
      </c>
      <c r="AF386">
        <v>2642</v>
      </c>
      <c r="AG386" t="s">
        <v>66</v>
      </c>
      <c r="AH386" t="s">
        <v>66</v>
      </c>
      <c r="AI386">
        <v>93632</v>
      </c>
      <c r="AJ386">
        <v>4096376</v>
      </c>
    </row>
    <row r="387" spans="1:36">
      <c r="A387" t="s">
        <v>529</v>
      </c>
      <c r="B387">
        <v>2017</v>
      </c>
      <c r="C387" s="49" t="str">
        <f t="shared" si="32"/>
        <v>Private Haushalte als Bauherren von Wohngebäuden2017</v>
      </c>
      <c r="D387">
        <v>131016</v>
      </c>
      <c r="E387" t="s">
        <v>66</v>
      </c>
      <c r="F387" t="s">
        <v>66</v>
      </c>
      <c r="G387" t="s">
        <v>66</v>
      </c>
      <c r="H387">
        <v>3499</v>
      </c>
      <c r="I387">
        <v>140510</v>
      </c>
      <c r="J387">
        <v>18254</v>
      </c>
      <c r="K387" t="s">
        <v>66</v>
      </c>
      <c r="L387" t="s">
        <v>66</v>
      </c>
      <c r="M387">
        <v>703002</v>
      </c>
      <c r="N387">
        <v>29558938</v>
      </c>
      <c r="O387" t="s">
        <v>66</v>
      </c>
      <c r="P387">
        <v>86901</v>
      </c>
      <c r="Q387">
        <v>85009</v>
      </c>
      <c r="R387" t="s">
        <v>66</v>
      </c>
      <c r="S387">
        <v>4201</v>
      </c>
      <c r="T387">
        <v>121590</v>
      </c>
      <c r="U387">
        <v>15647</v>
      </c>
      <c r="V387" t="s">
        <v>66</v>
      </c>
      <c r="W387" t="s">
        <v>66</v>
      </c>
      <c r="X387">
        <v>611582</v>
      </c>
      <c r="Y387">
        <v>25268968</v>
      </c>
      <c r="Z387" t="s">
        <v>66</v>
      </c>
      <c r="AA387" t="s">
        <v>66</v>
      </c>
      <c r="AB387" t="s">
        <v>66</v>
      </c>
      <c r="AC387">
        <v>44115</v>
      </c>
      <c r="AD387">
        <v>-702</v>
      </c>
      <c r="AE387">
        <v>18920</v>
      </c>
      <c r="AF387">
        <v>2607</v>
      </c>
      <c r="AG387" t="s">
        <v>66</v>
      </c>
      <c r="AH387" t="s">
        <v>66</v>
      </c>
      <c r="AI387">
        <v>91420</v>
      </c>
      <c r="AJ387">
        <v>4289970</v>
      </c>
    </row>
    <row r="388" spans="1:36">
      <c r="A388" t="s">
        <v>529</v>
      </c>
      <c r="B388">
        <v>2018</v>
      </c>
      <c r="C388" s="49" t="str">
        <f t="shared" si="32"/>
        <v>Private Haushalte als Bauherren von Wohngebäuden2018</v>
      </c>
      <c r="D388">
        <v>128224</v>
      </c>
      <c r="E388" t="s">
        <v>66</v>
      </c>
      <c r="F388" t="s">
        <v>66</v>
      </c>
      <c r="G388" t="s">
        <v>66</v>
      </c>
      <c r="H388">
        <v>3424</v>
      </c>
      <c r="I388">
        <v>140487</v>
      </c>
      <c r="J388">
        <v>18185</v>
      </c>
      <c r="K388" t="s">
        <v>66</v>
      </c>
      <c r="L388" t="s">
        <v>66</v>
      </c>
      <c r="M388">
        <v>693336</v>
      </c>
      <c r="N388">
        <v>30149793</v>
      </c>
      <c r="O388" t="s">
        <v>66</v>
      </c>
      <c r="P388">
        <v>84825</v>
      </c>
      <c r="Q388">
        <v>84204</v>
      </c>
      <c r="R388" t="s">
        <v>66</v>
      </c>
      <c r="S388">
        <v>4101</v>
      </c>
      <c r="T388">
        <v>121913</v>
      </c>
      <c r="U388">
        <v>15561</v>
      </c>
      <c r="V388" t="s">
        <v>66</v>
      </c>
      <c r="W388" t="s">
        <v>66</v>
      </c>
      <c r="X388">
        <v>603772</v>
      </c>
      <c r="Y388">
        <v>25837920</v>
      </c>
      <c r="Z388" t="s">
        <v>66</v>
      </c>
      <c r="AA388" t="s">
        <v>66</v>
      </c>
      <c r="AB388" t="s">
        <v>66</v>
      </c>
      <c r="AC388">
        <v>43399</v>
      </c>
      <c r="AD388">
        <v>-677</v>
      </c>
      <c r="AE388">
        <v>18574</v>
      </c>
      <c r="AF388">
        <v>2623</v>
      </c>
      <c r="AG388" t="s">
        <v>66</v>
      </c>
      <c r="AH388" t="s">
        <v>66</v>
      </c>
      <c r="AI388">
        <v>89564</v>
      </c>
      <c r="AJ388">
        <v>4311873</v>
      </c>
    </row>
    <row r="389" spans="1:36">
      <c r="A389" t="s">
        <v>529</v>
      </c>
      <c r="B389">
        <v>2019</v>
      </c>
      <c r="C389" s="49" t="str">
        <f t="shared" si="32"/>
        <v>Private Haushalte als Bauherren von Wohngebäuden2019</v>
      </c>
      <c r="D389">
        <v>129242</v>
      </c>
      <c r="E389" t="s">
        <v>66</v>
      </c>
      <c r="F389" t="s">
        <v>66</v>
      </c>
      <c r="G389" t="s">
        <v>66</v>
      </c>
      <c r="H389">
        <v>3499</v>
      </c>
      <c r="I389">
        <v>141882</v>
      </c>
      <c r="J389">
        <v>18505</v>
      </c>
      <c r="K389" t="s">
        <v>66</v>
      </c>
      <c r="L389" t="s">
        <v>66</v>
      </c>
      <c r="M389">
        <v>697570</v>
      </c>
      <c r="N389">
        <v>31677406</v>
      </c>
      <c r="O389" t="s">
        <v>66</v>
      </c>
      <c r="P389">
        <v>85129</v>
      </c>
      <c r="Q389">
        <v>85535</v>
      </c>
      <c r="R389" t="s">
        <v>66</v>
      </c>
      <c r="S389">
        <v>4241</v>
      </c>
      <c r="T389">
        <v>122675</v>
      </c>
      <c r="U389">
        <v>15758</v>
      </c>
      <c r="V389" t="s">
        <v>66</v>
      </c>
      <c r="W389" t="s">
        <v>66</v>
      </c>
      <c r="X389">
        <v>606114</v>
      </c>
      <c r="Y389">
        <v>27090245</v>
      </c>
      <c r="Z389" t="s">
        <v>66</v>
      </c>
      <c r="AA389" t="s">
        <v>66</v>
      </c>
      <c r="AB389" t="s">
        <v>66</v>
      </c>
      <c r="AC389">
        <v>44113</v>
      </c>
      <c r="AD389">
        <v>-742</v>
      </c>
      <c r="AE389">
        <v>19207</v>
      </c>
      <c r="AF389">
        <v>2747</v>
      </c>
      <c r="AG389" t="s">
        <v>66</v>
      </c>
      <c r="AH389" t="s">
        <v>66</v>
      </c>
      <c r="AI389">
        <v>91456</v>
      </c>
      <c r="AJ389">
        <v>4587161</v>
      </c>
    </row>
    <row r="390" spans="1:36">
      <c r="A390" t="s">
        <v>529</v>
      </c>
      <c r="B390">
        <v>2020</v>
      </c>
      <c r="C390" s="49" t="str">
        <f t="shared" si="32"/>
        <v>Private Haushalte als Bauherren von Wohngebäuden2020</v>
      </c>
      <c r="D390">
        <v>135541</v>
      </c>
      <c r="E390" t="s">
        <v>66</v>
      </c>
      <c r="F390" t="s">
        <v>66</v>
      </c>
      <c r="G390" t="s">
        <v>66</v>
      </c>
      <c r="H390">
        <v>3619</v>
      </c>
      <c r="I390">
        <v>149117</v>
      </c>
      <c r="J390">
        <v>19286</v>
      </c>
      <c r="K390" t="s">
        <v>66</v>
      </c>
      <c r="L390" t="s">
        <v>66</v>
      </c>
      <c r="M390">
        <v>731684</v>
      </c>
      <c r="N390">
        <v>34499859</v>
      </c>
      <c r="O390" t="s">
        <v>66</v>
      </c>
      <c r="P390">
        <v>89218</v>
      </c>
      <c r="Q390">
        <v>89600</v>
      </c>
      <c r="R390" t="s">
        <v>66</v>
      </c>
      <c r="S390">
        <v>4397</v>
      </c>
      <c r="T390">
        <v>128971</v>
      </c>
      <c r="U390">
        <v>16547</v>
      </c>
      <c r="V390" t="s">
        <v>66</v>
      </c>
      <c r="W390" t="s">
        <v>66</v>
      </c>
      <c r="X390">
        <v>635560</v>
      </c>
      <c r="Y390">
        <v>29549475</v>
      </c>
      <c r="Z390" t="s">
        <v>66</v>
      </c>
      <c r="AA390" t="s">
        <v>66</v>
      </c>
      <c r="AB390" t="s">
        <v>66</v>
      </c>
      <c r="AC390">
        <v>46323</v>
      </c>
      <c r="AD390">
        <v>-778</v>
      </c>
      <c r="AE390">
        <v>20146</v>
      </c>
      <c r="AF390">
        <v>2738</v>
      </c>
      <c r="AG390" t="s">
        <v>66</v>
      </c>
      <c r="AH390" t="s">
        <v>66</v>
      </c>
      <c r="AI390">
        <v>96124</v>
      </c>
      <c r="AJ390">
        <v>4950384</v>
      </c>
    </row>
    <row r="391" spans="1:36">
      <c r="A391" t="s">
        <v>529</v>
      </c>
      <c r="B391">
        <v>2021</v>
      </c>
      <c r="C391" s="49" t="str">
        <f t="shared" si="32"/>
        <v>Private Haushalte als Bauherren von Wohngebäuden2021</v>
      </c>
      <c r="D391">
        <v>126134</v>
      </c>
      <c r="E391" t="s">
        <v>66</v>
      </c>
      <c r="F391" t="s">
        <v>66</v>
      </c>
      <c r="G391" t="s">
        <v>66</v>
      </c>
      <c r="H391">
        <v>3215</v>
      </c>
      <c r="I391">
        <v>137960</v>
      </c>
      <c r="J391">
        <v>17782</v>
      </c>
      <c r="K391" t="s">
        <v>66</v>
      </c>
      <c r="L391" t="s">
        <v>66</v>
      </c>
      <c r="M391">
        <v>666930</v>
      </c>
      <c r="N391">
        <v>33123257</v>
      </c>
      <c r="O391" t="s">
        <v>66</v>
      </c>
      <c r="P391">
        <v>79753</v>
      </c>
      <c r="Q391">
        <v>81395</v>
      </c>
      <c r="R391" t="s">
        <v>66</v>
      </c>
      <c r="S391">
        <v>3976</v>
      </c>
      <c r="T391">
        <v>118071</v>
      </c>
      <c r="U391">
        <v>15063</v>
      </c>
      <c r="V391" t="s">
        <v>66</v>
      </c>
      <c r="W391" t="s">
        <v>66</v>
      </c>
      <c r="X391">
        <v>572978</v>
      </c>
      <c r="Y391">
        <v>28031494</v>
      </c>
      <c r="Z391" t="s">
        <v>66</v>
      </c>
      <c r="AA391" t="s">
        <v>66</v>
      </c>
      <c r="AB391" t="s">
        <v>66</v>
      </c>
      <c r="AC391">
        <v>46381</v>
      </c>
      <c r="AD391">
        <v>-762</v>
      </c>
      <c r="AE391">
        <v>19889</v>
      </c>
      <c r="AF391">
        <v>2719</v>
      </c>
      <c r="AG391" t="s">
        <v>66</v>
      </c>
      <c r="AH391" t="s">
        <v>66</v>
      </c>
      <c r="AI391">
        <v>93952</v>
      </c>
      <c r="AJ391">
        <v>5091763</v>
      </c>
    </row>
    <row r="392" spans="1:36">
      <c r="A392" t="s">
        <v>529</v>
      </c>
      <c r="B392">
        <v>2022</v>
      </c>
      <c r="C392" s="49" t="str">
        <f t="shared" si="32"/>
        <v>Private Haushalte als Bauherren von Wohngebäuden2022</v>
      </c>
      <c r="D392">
        <v>128806</v>
      </c>
      <c r="E392" t="s">
        <v>66</v>
      </c>
      <c r="F392" t="s">
        <v>66</v>
      </c>
      <c r="G392" t="s">
        <v>66</v>
      </c>
      <c r="H392">
        <v>3361</v>
      </c>
      <c r="I392">
        <v>143086</v>
      </c>
      <c r="J392">
        <v>18343</v>
      </c>
      <c r="K392" t="s">
        <v>66</v>
      </c>
      <c r="L392" t="s">
        <v>66</v>
      </c>
      <c r="M392">
        <v>687783</v>
      </c>
      <c r="N392">
        <v>35805248</v>
      </c>
      <c r="O392" t="s">
        <v>66</v>
      </c>
      <c r="P392">
        <v>81661</v>
      </c>
      <c r="Q392">
        <v>84276</v>
      </c>
      <c r="R392" t="s">
        <v>66</v>
      </c>
      <c r="S392">
        <v>4112</v>
      </c>
      <c r="T392">
        <v>122699</v>
      </c>
      <c r="U392">
        <v>15593</v>
      </c>
      <c r="V392" t="s">
        <v>66</v>
      </c>
      <c r="W392" t="s">
        <v>66</v>
      </c>
      <c r="X392">
        <v>592258</v>
      </c>
      <c r="Y392">
        <v>30376807</v>
      </c>
      <c r="Z392" t="s">
        <v>66</v>
      </c>
      <c r="AA392" t="s">
        <v>66</v>
      </c>
      <c r="AB392" t="s">
        <v>66</v>
      </c>
      <c r="AC392">
        <v>47145</v>
      </c>
      <c r="AD392">
        <v>-751</v>
      </c>
      <c r="AE392">
        <v>20387</v>
      </c>
      <c r="AF392">
        <v>2750</v>
      </c>
      <c r="AG392" t="s">
        <v>66</v>
      </c>
      <c r="AH392" t="s">
        <v>66</v>
      </c>
      <c r="AI392">
        <v>95525</v>
      </c>
      <c r="AJ392">
        <v>5428441</v>
      </c>
    </row>
    <row r="393" spans="1:36">
      <c r="A393" t="s">
        <v>546</v>
      </c>
      <c r="B393">
        <v>2001</v>
      </c>
      <c r="C393" s="49" t="str">
        <f t="shared" si="32"/>
        <v>Priv.Haushalte als Bauherren von Nichtwohngebäuden2001</v>
      </c>
      <c r="D393">
        <v>8276</v>
      </c>
      <c r="E393" t="s">
        <v>66</v>
      </c>
      <c r="F393" t="s">
        <v>66</v>
      </c>
      <c r="G393" t="s">
        <v>66</v>
      </c>
      <c r="H393">
        <v>2026</v>
      </c>
      <c r="I393">
        <v>1676</v>
      </c>
      <c r="J393">
        <v>154</v>
      </c>
      <c r="K393">
        <v>54</v>
      </c>
      <c r="L393">
        <v>1</v>
      </c>
      <c r="M393">
        <v>6886</v>
      </c>
      <c r="N393">
        <v>1637900</v>
      </c>
      <c r="O393" t="s">
        <v>66</v>
      </c>
      <c r="P393">
        <v>5281</v>
      </c>
      <c r="Q393">
        <v>9997</v>
      </c>
      <c r="R393" t="s">
        <v>66</v>
      </c>
      <c r="S393">
        <v>1791</v>
      </c>
      <c r="T393">
        <v>1234</v>
      </c>
      <c r="U393">
        <v>115</v>
      </c>
      <c r="V393">
        <v>43</v>
      </c>
      <c r="W393">
        <v>1</v>
      </c>
      <c r="X393">
        <v>4965</v>
      </c>
      <c r="Y393">
        <v>1269496</v>
      </c>
      <c r="Z393" t="s">
        <v>66</v>
      </c>
      <c r="AA393" t="s">
        <v>66</v>
      </c>
      <c r="AB393" t="s">
        <v>66</v>
      </c>
      <c r="AC393">
        <v>2995</v>
      </c>
      <c r="AD393">
        <v>236</v>
      </c>
      <c r="AE393">
        <v>442</v>
      </c>
      <c r="AF393">
        <v>39</v>
      </c>
      <c r="AG393">
        <v>11</v>
      </c>
      <c r="AH393">
        <v>0</v>
      </c>
      <c r="AI393">
        <v>1921</v>
      </c>
      <c r="AJ393">
        <v>368403</v>
      </c>
    </row>
    <row r="394" spans="1:36">
      <c r="A394" t="s">
        <v>546</v>
      </c>
      <c r="B394">
        <v>2002</v>
      </c>
      <c r="C394" s="49" t="str">
        <f t="shared" si="32"/>
        <v>Priv.Haushalte als Bauherren von Nichtwohngebäuden2002</v>
      </c>
      <c r="D394">
        <v>7464</v>
      </c>
      <c r="E394" t="s">
        <v>66</v>
      </c>
      <c r="F394" t="s">
        <v>66</v>
      </c>
      <c r="G394" t="s">
        <v>66</v>
      </c>
      <c r="H394">
        <v>1747</v>
      </c>
      <c r="I394">
        <v>1184</v>
      </c>
      <c r="J394">
        <v>128</v>
      </c>
      <c r="K394">
        <v>-144</v>
      </c>
      <c r="L394">
        <v>-2</v>
      </c>
      <c r="M394">
        <v>5048</v>
      </c>
      <c r="N394">
        <v>1496551</v>
      </c>
      <c r="O394" t="s">
        <v>66</v>
      </c>
      <c r="P394">
        <v>4684</v>
      </c>
      <c r="Q394">
        <v>8386</v>
      </c>
      <c r="R394" t="s">
        <v>66</v>
      </c>
      <c r="S394">
        <v>1522</v>
      </c>
      <c r="T394">
        <v>886</v>
      </c>
      <c r="U394">
        <v>86</v>
      </c>
      <c r="V394">
        <v>2</v>
      </c>
      <c r="W394">
        <v>0</v>
      </c>
      <c r="X394">
        <v>3662</v>
      </c>
      <c r="Y394">
        <v>1131385</v>
      </c>
      <c r="Z394" t="s">
        <v>66</v>
      </c>
      <c r="AA394" t="s">
        <v>66</v>
      </c>
      <c r="AB394" t="s">
        <v>66</v>
      </c>
      <c r="AC394">
        <v>2780</v>
      </c>
      <c r="AD394">
        <v>225</v>
      </c>
      <c r="AE394">
        <v>298</v>
      </c>
      <c r="AF394">
        <v>42</v>
      </c>
      <c r="AG394">
        <v>-146</v>
      </c>
      <c r="AH394">
        <v>-3</v>
      </c>
      <c r="AI394">
        <v>1386</v>
      </c>
      <c r="AJ394">
        <v>365166</v>
      </c>
    </row>
    <row r="395" spans="1:36">
      <c r="A395" t="s">
        <v>546</v>
      </c>
      <c r="B395">
        <v>2003</v>
      </c>
      <c r="C395" s="49" t="str">
        <f t="shared" si="32"/>
        <v>Priv.Haushalte als Bauherren von Nichtwohngebäuden2003</v>
      </c>
      <c r="D395">
        <v>6678</v>
      </c>
      <c r="E395" t="s">
        <v>66</v>
      </c>
      <c r="F395" t="s">
        <v>66</v>
      </c>
      <c r="G395" t="s">
        <v>66</v>
      </c>
      <c r="H395">
        <v>1482</v>
      </c>
      <c r="I395">
        <v>1151</v>
      </c>
      <c r="J395">
        <v>123</v>
      </c>
      <c r="K395">
        <v>111</v>
      </c>
      <c r="L395">
        <v>2</v>
      </c>
      <c r="M395">
        <v>4915</v>
      </c>
      <c r="N395">
        <v>1184974</v>
      </c>
      <c r="O395" t="s">
        <v>66</v>
      </c>
      <c r="P395">
        <v>4049</v>
      </c>
      <c r="Q395">
        <v>7099</v>
      </c>
      <c r="R395" t="s">
        <v>66</v>
      </c>
      <c r="S395">
        <v>1275</v>
      </c>
      <c r="T395">
        <v>759</v>
      </c>
      <c r="U395">
        <v>74</v>
      </c>
      <c r="V395">
        <v>114</v>
      </c>
      <c r="W395">
        <v>2</v>
      </c>
      <c r="X395">
        <v>3240</v>
      </c>
      <c r="Y395">
        <v>841652</v>
      </c>
      <c r="Z395" t="s">
        <v>66</v>
      </c>
      <c r="AA395" t="s">
        <v>66</v>
      </c>
      <c r="AB395" t="s">
        <v>66</v>
      </c>
      <c r="AC395">
        <v>2629</v>
      </c>
      <c r="AD395">
        <v>208</v>
      </c>
      <c r="AE395">
        <v>392</v>
      </c>
      <c r="AF395">
        <v>49</v>
      </c>
      <c r="AG395">
        <v>-3</v>
      </c>
      <c r="AH395">
        <v>0</v>
      </c>
      <c r="AI395">
        <v>1675</v>
      </c>
      <c r="AJ395">
        <v>343322</v>
      </c>
    </row>
    <row r="396" spans="1:36">
      <c r="A396" t="s">
        <v>546</v>
      </c>
      <c r="B396">
        <v>2004</v>
      </c>
      <c r="C396" s="49" t="str">
        <f t="shared" si="32"/>
        <v>Priv.Haushalte als Bauherren von Nichtwohngebäuden2004</v>
      </c>
      <c r="D396">
        <v>6757</v>
      </c>
      <c r="E396" t="s">
        <v>66</v>
      </c>
      <c r="F396" t="s">
        <v>66</v>
      </c>
      <c r="G396" t="s">
        <v>66</v>
      </c>
      <c r="H396">
        <v>1541</v>
      </c>
      <c r="I396">
        <v>1053</v>
      </c>
      <c r="J396">
        <v>119</v>
      </c>
      <c r="K396">
        <v>33</v>
      </c>
      <c r="L396">
        <v>1</v>
      </c>
      <c r="M396">
        <v>4790</v>
      </c>
      <c r="N396">
        <v>1215081</v>
      </c>
      <c r="O396" t="s">
        <v>66</v>
      </c>
      <c r="P396">
        <v>4046</v>
      </c>
      <c r="Q396">
        <v>7309</v>
      </c>
      <c r="R396" t="s">
        <v>66</v>
      </c>
      <c r="S396">
        <v>1332</v>
      </c>
      <c r="T396">
        <v>727</v>
      </c>
      <c r="U396">
        <v>71</v>
      </c>
      <c r="V396">
        <v>42</v>
      </c>
      <c r="W396">
        <v>1</v>
      </c>
      <c r="X396">
        <v>3071</v>
      </c>
      <c r="Y396">
        <v>856607</v>
      </c>
      <c r="Z396" t="s">
        <v>66</v>
      </c>
      <c r="AA396" t="s">
        <v>66</v>
      </c>
      <c r="AB396" t="s">
        <v>66</v>
      </c>
      <c r="AC396">
        <v>2711</v>
      </c>
      <c r="AD396">
        <v>209</v>
      </c>
      <c r="AE396">
        <v>326</v>
      </c>
      <c r="AF396">
        <v>48</v>
      </c>
      <c r="AG396">
        <v>-9</v>
      </c>
      <c r="AH396">
        <v>0</v>
      </c>
      <c r="AI396">
        <v>1719</v>
      </c>
      <c r="AJ396">
        <v>358474</v>
      </c>
    </row>
    <row r="397" spans="1:36">
      <c r="A397" t="s">
        <v>546</v>
      </c>
      <c r="B397">
        <v>2005</v>
      </c>
      <c r="C397" s="49" t="str">
        <f t="shared" si="32"/>
        <v>Priv.Haushalte als Bauherren von Nichtwohngebäuden2005</v>
      </c>
      <c r="D397">
        <v>6596</v>
      </c>
      <c r="E397" t="s">
        <v>66</v>
      </c>
      <c r="F397" t="s">
        <v>66</v>
      </c>
      <c r="G397" t="s">
        <v>66</v>
      </c>
      <c r="H397">
        <v>1318</v>
      </c>
      <c r="I397">
        <v>1084</v>
      </c>
      <c r="J397">
        <v>118</v>
      </c>
      <c r="K397">
        <v>1</v>
      </c>
      <c r="L397">
        <v>0</v>
      </c>
      <c r="M397">
        <v>4644</v>
      </c>
      <c r="N397">
        <v>1046196</v>
      </c>
      <c r="O397" t="s">
        <v>66</v>
      </c>
      <c r="P397">
        <v>3968</v>
      </c>
      <c r="Q397">
        <v>6387</v>
      </c>
      <c r="R397" t="s">
        <v>66</v>
      </c>
      <c r="S397">
        <v>1130</v>
      </c>
      <c r="T397">
        <v>571</v>
      </c>
      <c r="U397">
        <v>58</v>
      </c>
      <c r="V397">
        <v>2</v>
      </c>
      <c r="W397">
        <v>0</v>
      </c>
      <c r="X397">
        <v>2408</v>
      </c>
      <c r="Y397">
        <v>712105</v>
      </c>
      <c r="Z397" t="s">
        <v>66</v>
      </c>
      <c r="AA397" t="s">
        <v>66</v>
      </c>
      <c r="AB397" t="s">
        <v>66</v>
      </c>
      <c r="AC397">
        <v>2628</v>
      </c>
      <c r="AD397">
        <v>189</v>
      </c>
      <c r="AE397">
        <v>513</v>
      </c>
      <c r="AF397">
        <v>60</v>
      </c>
      <c r="AG397">
        <v>-1</v>
      </c>
      <c r="AH397">
        <v>0</v>
      </c>
      <c r="AI397">
        <v>2236</v>
      </c>
      <c r="AJ397">
        <v>334091</v>
      </c>
    </row>
    <row r="398" spans="1:36">
      <c r="A398" t="s">
        <v>546</v>
      </c>
      <c r="B398">
        <v>2006</v>
      </c>
      <c r="C398" s="49" t="str">
        <f t="shared" ref="C398:C461" si="33">CONCATENATE(A398,B398)</f>
        <v>Priv.Haushalte als Bauherren von Nichtwohngebäuden2006</v>
      </c>
      <c r="D398">
        <v>7122</v>
      </c>
      <c r="E398" t="s">
        <v>66</v>
      </c>
      <c r="F398" t="s">
        <v>66</v>
      </c>
      <c r="G398" t="s">
        <v>66</v>
      </c>
      <c r="H398">
        <v>1591</v>
      </c>
      <c r="I398">
        <v>1163</v>
      </c>
      <c r="J398">
        <v>116</v>
      </c>
      <c r="K398">
        <v>-46</v>
      </c>
      <c r="L398">
        <v>0</v>
      </c>
      <c r="M398">
        <v>4464</v>
      </c>
      <c r="N398">
        <v>1227000</v>
      </c>
      <c r="O398" t="s">
        <v>66</v>
      </c>
      <c r="P398">
        <v>4286</v>
      </c>
      <c r="Q398">
        <v>7488</v>
      </c>
      <c r="R398" t="s">
        <v>66</v>
      </c>
      <c r="S398">
        <v>1345</v>
      </c>
      <c r="T398">
        <v>675</v>
      </c>
      <c r="U398">
        <v>65</v>
      </c>
      <c r="V398">
        <v>10</v>
      </c>
      <c r="W398">
        <v>0</v>
      </c>
      <c r="X398">
        <v>2706</v>
      </c>
      <c r="Y398">
        <v>873163</v>
      </c>
      <c r="Z398" t="s">
        <v>66</v>
      </c>
      <c r="AA398" t="s">
        <v>66</v>
      </c>
      <c r="AB398" t="s">
        <v>66</v>
      </c>
      <c r="AC398">
        <v>2836</v>
      </c>
      <c r="AD398">
        <v>246</v>
      </c>
      <c r="AE398">
        <v>488</v>
      </c>
      <c r="AF398">
        <v>51</v>
      </c>
      <c r="AG398">
        <v>-56</v>
      </c>
      <c r="AH398">
        <v>-1</v>
      </c>
      <c r="AI398">
        <v>1758</v>
      </c>
      <c r="AJ398">
        <v>353837</v>
      </c>
    </row>
    <row r="399" spans="1:36">
      <c r="A399" t="s">
        <v>546</v>
      </c>
      <c r="B399">
        <v>2007</v>
      </c>
      <c r="C399" s="49" t="str">
        <f t="shared" si="33"/>
        <v>Priv.Haushalte als Bauherren von Nichtwohngebäuden2007</v>
      </c>
      <c r="D399">
        <v>7216</v>
      </c>
      <c r="E399" t="s">
        <v>66</v>
      </c>
      <c r="F399" t="s">
        <v>66</v>
      </c>
      <c r="G399" t="s">
        <v>66</v>
      </c>
      <c r="H399">
        <v>1593</v>
      </c>
      <c r="I399">
        <v>1122</v>
      </c>
      <c r="J399">
        <v>119</v>
      </c>
      <c r="K399">
        <v>15</v>
      </c>
      <c r="L399">
        <v>1</v>
      </c>
      <c r="M399">
        <v>4731</v>
      </c>
      <c r="N399">
        <v>1253974</v>
      </c>
      <c r="O399" t="s">
        <v>66</v>
      </c>
      <c r="P399">
        <v>4384</v>
      </c>
      <c r="Q399">
        <v>8003</v>
      </c>
      <c r="R399" t="s">
        <v>66</v>
      </c>
      <c r="S399">
        <v>1383</v>
      </c>
      <c r="T399">
        <v>646</v>
      </c>
      <c r="U399">
        <v>67</v>
      </c>
      <c r="V399">
        <v>2</v>
      </c>
      <c r="W399">
        <v>0</v>
      </c>
      <c r="X399">
        <v>2774</v>
      </c>
      <c r="Y399">
        <v>876929</v>
      </c>
      <c r="Z399" t="s">
        <v>66</v>
      </c>
      <c r="AA399" t="s">
        <v>66</v>
      </c>
      <c r="AB399" t="s">
        <v>66</v>
      </c>
      <c r="AC399">
        <v>2832</v>
      </c>
      <c r="AD399">
        <v>210</v>
      </c>
      <c r="AE399">
        <v>476</v>
      </c>
      <c r="AF399">
        <v>53</v>
      </c>
      <c r="AG399">
        <v>13</v>
      </c>
      <c r="AH399">
        <v>1</v>
      </c>
      <c r="AI399">
        <v>1957</v>
      </c>
      <c r="AJ399">
        <v>377045</v>
      </c>
    </row>
    <row r="400" spans="1:36">
      <c r="A400" t="s">
        <v>546</v>
      </c>
      <c r="B400">
        <v>2008</v>
      </c>
      <c r="C400" s="49" t="str">
        <f t="shared" si="33"/>
        <v>Priv.Haushalte als Bauherren von Nichtwohngebäuden2008</v>
      </c>
      <c r="D400">
        <v>6982</v>
      </c>
      <c r="E400" t="s">
        <v>66</v>
      </c>
      <c r="F400" t="s">
        <v>66</v>
      </c>
      <c r="G400" t="s">
        <v>66</v>
      </c>
      <c r="H400">
        <v>1434</v>
      </c>
      <c r="I400">
        <v>946</v>
      </c>
      <c r="J400">
        <v>106</v>
      </c>
      <c r="K400">
        <v>-11</v>
      </c>
      <c r="L400">
        <v>0</v>
      </c>
      <c r="M400">
        <v>3754</v>
      </c>
      <c r="N400">
        <v>1149463</v>
      </c>
      <c r="O400" t="s">
        <v>66</v>
      </c>
      <c r="P400">
        <v>4196</v>
      </c>
      <c r="Q400">
        <v>7183</v>
      </c>
      <c r="R400" t="s">
        <v>66</v>
      </c>
      <c r="S400">
        <v>1223</v>
      </c>
      <c r="T400">
        <v>647</v>
      </c>
      <c r="U400">
        <v>65</v>
      </c>
      <c r="V400">
        <v>15</v>
      </c>
      <c r="W400">
        <v>0</v>
      </c>
      <c r="X400">
        <v>2534</v>
      </c>
      <c r="Y400">
        <v>793226</v>
      </c>
      <c r="Z400" t="s">
        <v>66</v>
      </c>
      <c r="AA400" t="s">
        <v>66</v>
      </c>
      <c r="AB400" t="s">
        <v>66</v>
      </c>
      <c r="AC400">
        <v>2786</v>
      </c>
      <c r="AD400">
        <v>212</v>
      </c>
      <c r="AE400">
        <v>299</v>
      </c>
      <c r="AF400">
        <v>41</v>
      </c>
      <c r="AG400">
        <v>-26</v>
      </c>
      <c r="AH400">
        <v>0</v>
      </c>
      <c r="AI400">
        <v>1220</v>
      </c>
      <c r="AJ400">
        <v>356237</v>
      </c>
    </row>
    <row r="401" spans="1:36">
      <c r="A401" t="s">
        <v>546</v>
      </c>
      <c r="B401">
        <v>2009</v>
      </c>
      <c r="C401" s="49" t="str">
        <f t="shared" si="33"/>
        <v>Priv.Haushalte als Bauherren von Nichtwohngebäuden2009</v>
      </c>
      <c r="D401">
        <v>6734</v>
      </c>
      <c r="E401" t="s">
        <v>66</v>
      </c>
      <c r="F401" t="s">
        <v>66</v>
      </c>
      <c r="G401" t="s">
        <v>66</v>
      </c>
      <c r="H401">
        <v>1411</v>
      </c>
      <c r="I401">
        <v>858</v>
      </c>
      <c r="J401">
        <v>91</v>
      </c>
      <c r="K401">
        <v>-30</v>
      </c>
      <c r="L401">
        <v>-1</v>
      </c>
      <c r="M401">
        <v>3194</v>
      </c>
      <c r="N401">
        <v>1067893</v>
      </c>
      <c r="O401" t="s">
        <v>66</v>
      </c>
      <c r="P401">
        <v>4025</v>
      </c>
      <c r="Q401">
        <v>7146</v>
      </c>
      <c r="R401" t="s">
        <v>66</v>
      </c>
      <c r="S401">
        <v>1234</v>
      </c>
      <c r="T401">
        <v>564</v>
      </c>
      <c r="U401">
        <v>57</v>
      </c>
      <c r="V401">
        <v>7</v>
      </c>
      <c r="W401">
        <v>0</v>
      </c>
      <c r="X401">
        <v>2258</v>
      </c>
      <c r="Y401">
        <v>769287</v>
      </c>
      <c r="Z401" t="s">
        <v>66</v>
      </c>
      <c r="AA401" t="s">
        <v>66</v>
      </c>
      <c r="AB401" t="s">
        <v>66</v>
      </c>
      <c r="AC401">
        <v>2709</v>
      </c>
      <c r="AD401">
        <v>177</v>
      </c>
      <c r="AE401">
        <v>294</v>
      </c>
      <c r="AF401">
        <v>34</v>
      </c>
      <c r="AG401">
        <v>-37</v>
      </c>
      <c r="AH401">
        <v>-1</v>
      </c>
      <c r="AI401">
        <v>936</v>
      </c>
      <c r="AJ401">
        <v>298606</v>
      </c>
    </row>
    <row r="402" spans="1:36">
      <c r="A402" t="s">
        <v>546</v>
      </c>
      <c r="B402">
        <v>2010</v>
      </c>
      <c r="C402" s="49" t="str">
        <f t="shared" si="33"/>
        <v>Priv.Haushalte als Bauherren von Nichtwohngebäuden2010</v>
      </c>
      <c r="D402">
        <v>7155</v>
      </c>
      <c r="E402" t="s">
        <v>66</v>
      </c>
      <c r="F402" t="s">
        <v>66</v>
      </c>
      <c r="G402" t="s">
        <v>66</v>
      </c>
      <c r="H402">
        <v>1456</v>
      </c>
      <c r="I402">
        <v>791</v>
      </c>
      <c r="J402">
        <v>93</v>
      </c>
      <c r="K402">
        <v>-13</v>
      </c>
      <c r="L402">
        <v>0</v>
      </c>
      <c r="M402">
        <v>3162</v>
      </c>
      <c r="N402">
        <v>1117975</v>
      </c>
      <c r="O402" t="s">
        <v>66</v>
      </c>
      <c r="P402">
        <v>4311</v>
      </c>
      <c r="Q402">
        <v>7420</v>
      </c>
      <c r="R402" t="s">
        <v>66</v>
      </c>
      <c r="S402">
        <v>1272</v>
      </c>
      <c r="T402">
        <v>432</v>
      </c>
      <c r="U402">
        <v>49</v>
      </c>
      <c r="V402">
        <v>4</v>
      </c>
      <c r="W402">
        <v>0</v>
      </c>
      <c r="X402">
        <v>1873</v>
      </c>
      <c r="Y402">
        <v>768119</v>
      </c>
      <c r="Z402" t="s">
        <v>66</v>
      </c>
      <c r="AA402" t="s">
        <v>66</v>
      </c>
      <c r="AB402" t="s">
        <v>66</v>
      </c>
      <c r="AC402">
        <v>2844</v>
      </c>
      <c r="AD402">
        <v>184</v>
      </c>
      <c r="AE402">
        <v>359</v>
      </c>
      <c r="AF402">
        <v>44</v>
      </c>
      <c r="AG402">
        <v>-17</v>
      </c>
      <c r="AH402">
        <v>-1</v>
      </c>
      <c r="AI402">
        <v>1289</v>
      </c>
      <c r="AJ402">
        <v>349856</v>
      </c>
    </row>
    <row r="403" spans="1:36">
      <c r="A403" t="s">
        <v>546</v>
      </c>
      <c r="B403">
        <v>2011</v>
      </c>
      <c r="C403" s="49" t="str">
        <f t="shared" si="33"/>
        <v>Priv.Haushalte als Bauherren von Nichtwohngebäuden2011</v>
      </c>
      <c r="D403">
        <v>7908</v>
      </c>
      <c r="E403" t="s">
        <v>66</v>
      </c>
      <c r="F403" t="s">
        <v>66</v>
      </c>
      <c r="G403" t="s">
        <v>66</v>
      </c>
      <c r="H403">
        <v>1761</v>
      </c>
      <c r="I403">
        <v>1159</v>
      </c>
      <c r="J403">
        <v>114</v>
      </c>
      <c r="K403">
        <v>-33</v>
      </c>
      <c r="L403">
        <v>-1</v>
      </c>
      <c r="M403">
        <v>4087</v>
      </c>
      <c r="N403">
        <v>1410958</v>
      </c>
      <c r="O403" t="s">
        <v>66</v>
      </c>
      <c r="P403">
        <v>4805</v>
      </c>
      <c r="Q403">
        <v>9016</v>
      </c>
      <c r="R403" t="s">
        <v>66</v>
      </c>
      <c r="S403">
        <v>1543</v>
      </c>
      <c r="T403">
        <v>651</v>
      </c>
      <c r="U403">
        <v>64</v>
      </c>
      <c r="V403">
        <v>1</v>
      </c>
      <c r="W403">
        <v>0</v>
      </c>
      <c r="X403">
        <v>2445</v>
      </c>
      <c r="Y403">
        <v>1020773</v>
      </c>
      <c r="Z403" t="s">
        <v>66</v>
      </c>
      <c r="AA403" t="s">
        <v>66</v>
      </c>
      <c r="AB403" t="s">
        <v>66</v>
      </c>
      <c r="AC403">
        <v>3103</v>
      </c>
      <c r="AD403">
        <v>218</v>
      </c>
      <c r="AE403">
        <v>508</v>
      </c>
      <c r="AF403">
        <v>50</v>
      </c>
      <c r="AG403">
        <v>-34</v>
      </c>
      <c r="AH403">
        <v>-1</v>
      </c>
      <c r="AI403">
        <v>1642</v>
      </c>
      <c r="AJ403">
        <v>390185</v>
      </c>
    </row>
    <row r="404" spans="1:36">
      <c r="A404" t="s">
        <v>546</v>
      </c>
      <c r="B404">
        <v>2012</v>
      </c>
      <c r="C404" s="49" t="str">
        <f t="shared" si="33"/>
        <v>Priv.Haushalte als Bauherren von Nichtwohngebäuden2012</v>
      </c>
      <c r="D404">
        <v>8112</v>
      </c>
      <c r="E404" t="s">
        <v>66</v>
      </c>
      <c r="F404" t="s">
        <v>66</v>
      </c>
      <c r="G404" t="s">
        <v>66</v>
      </c>
      <c r="H404">
        <v>1727</v>
      </c>
      <c r="I404">
        <v>1048</v>
      </c>
      <c r="J404">
        <v>104</v>
      </c>
      <c r="K404" t="s">
        <v>66</v>
      </c>
      <c r="L404" t="s">
        <v>66</v>
      </c>
      <c r="M404">
        <v>3735</v>
      </c>
      <c r="N404">
        <v>1416398</v>
      </c>
      <c r="O404" t="s">
        <v>66</v>
      </c>
      <c r="P404">
        <v>4941</v>
      </c>
      <c r="Q404">
        <v>8876</v>
      </c>
      <c r="R404" t="s">
        <v>66</v>
      </c>
      <c r="S404">
        <v>1520</v>
      </c>
      <c r="T404">
        <v>634</v>
      </c>
      <c r="U404">
        <v>64</v>
      </c>
      <c r="V404" t="s">
        <v>66</v>
      </c>
      <c r="W404" t="s">
        <v>66</v>
      </c>
      <c r="X404">
        <v>2452</v>
      </c>
      <c r="Y404">
        <v>992455</v>
      </c>
      <c r="Z404" t="s">
        <v>66</v>
      </c>
      <c r="AA404" t="s">
        <v>66</v>
      </c>
      <c r="AB404" t="s">
        <v>66</v>
      </c>
      <c r="AC404">
        <v>3171</v>
      </c>
      <c r="AD404">
        <v>207</v>
      </c>
      <c r="AE404">
        <v>414</v>
      </c>
      <c r="AF404">
        <v>40</v>
      </c>
      <c r="AG404" t="s">
        <v>66</v>
      </c>
      <c r="AH404" t="s">
        <v>66</v>
      </c>
      <c r="AI404">
        <v>1283</v>
      </c>
      <c r="AJ404">
        <v>423943</v>
      </c>
    </row>
    <row r="405" spans="1:36">
      <c r="A405" t="s">
        <v>546</v>
      </c>
      <c r="B405">
        <v>2013</v>
      </c>
      <c r="C405" s="49" t="str">
        <f t="shared" si="33"/>
        <v>Priv.Haushalte als Bauherren von Nichtwohngebäuden2013</v>
      </c>
      <c r="D405">
        <v>8542</v>
      </c>
      <c r="E405" t="s">
        <v>66</v>
      </c>
      <c r="F405" t="s">
        <v>66</v>
      </c>
      <c r="G405" t="s">
        <v>66</v>
      </c>
      <c r="H405">
        <v>1749</v>
      </c>
      <c r="I405">
        <v>1137</v>
      </c>
      <c r="J405">
        <v>118</v>
      </c>
      <c r="K405" t="s">
        <v>66</v>
      </c>
      <c r="L405" t="s">
        <v>66</v>
      </c>
      <c r="M405">
        <v>4195</v>
      </c>
      <c r="N405">
        <v>1458321</v>
      </c>
      <c r="O405" t="s">
        <v>66</v>
      </c>
      <c r="P405">
        <v>5203</v>
      </c>
      <c r="Q405">
        <v>9255</v>
      </c>
      <c r="R405" t="s">
        <v>66</v>
      </c>
      <c r="S405">
        <v>1556</v>
      </c>
      <c r="T405">
        <v>590</v>
      </c>
      <c r="U405">
        <v>62</v>
      </c>
      <c r="V405" t="s">
        <v>66</v>
      </c>
      <c r="W405" t="s">
        <v>66</v>
      </c>
      <c r="X405">
        <v>2410</v>
      </c>
      <c r="Y405">
        <v>1046029</v>
      </c>
      <c r="Z405" t="s">
        <v>66</v>
      </c>
      <c r="AA405" t="s">
        <v>66</v>
      </c>
      <c r="AB405" t="s">
        <v>66</v>
      </c>
      <c r="AC405">
        <v>3339</v>
      </c>
      <c r="AD405">
        <v>193</v>
      </c>
      <c r="AE405">
        <v>547</v>
      </c>
      <c r="AF405">
        <v>56</v>
      </c>
      <c r="AG405" t="s">
        <v>66</v>
      </c>
      <c r="AH405" t="s">
        <v>66</v>
      </c>
      <c r="AI405">
        <v>1785</v>
      </c>
      <c r="AJ405">
        <v>412292</v>
      </c>
    </row>
    <row r="406" spans="1:36">
      <c r="A406" t="s">
        <v>546</v>
      </c>
      <c r="B406">
        <v>2014</v>
      </c>
      <c r="C406" s="49" t="str">
        <f t="shared" si="33"/>
        <v>Priv.Haushalte als Bauherren von Nichtwohngebäuden2014</v>
      </c>
      <c r="D406">
        <v>8557</v>
      </c>
      <c r="E406" t="s">
        <v>66</v>
      </c>
      <c r="F406" t="s">
        <v>66</v>
      </c>
      <c r="G406" t="s">
        <v>66</v>
      </c>
      <c r="H406">
        <v>1772</v>
      </c>
      <c r="I406">
        <v>1194</v>
      </c>
      <c r="J406">
        <v>130</v>
      </c>
      <c r="K406" t="s">
        <v>66</v>
      </c>
      <c r="L406" t="s">
        <v>66</v>
      </c>
      <c r="M406">
        <v>4327</v>
      </c>
      <c r="N406">
        <v>1636113</v>
      </c>
      <c r="O406" t="s">
        <v>66</v>
      </c>
      <c r="P406">
        <v>5068</v>
      </c>
      <c r="Q406">
        <v>9309</v>
      </c>
      <c r="R406" t="s">
        <v>66</v>
      </c>
      <c r="S406">
        <v>1577</v>
      </c>
      <c r="T406">
        <v>628</v>
      </c>
      <c r="U406">
        <v>66</v>
      </c>
      <c r="V406" t="s">
        <v>66</v>
      </c>
      <c r="W406" t="s">
        <v>66</v>
      </c>
      <c r="X406">
        <v>2457</v>
      </c>
      <c r="Y406">
        <v>1145004</v>
      </c>
      <c r="Z406" t="s">
        <v>66</v>
      </c>
      <c r="AA406" t="s">
        <v>66</v>
      </c>
      <c r="AB406" t="s">
        <v>66</v>
      </c>
      <c r="AC406">
        <v>3489</v>
      </c>
      <c r="AD406">
        <v>195</v>
      </c>
      <c r="AE406">
        <v>566</v>
      </c>
      <c r="AF406">
        <v>64</v>
      </c>
      <c r="AG406" t="s">
        <v>66</v>
      </c>
      <c r="AH406" t="s">
        <v>66</v>
      </c>
      <c r="AI406">
        <v>1870</v>
      </c>
      <c r="AJ406">
        <v>491109</v>
      </c>
    </row>
    <row r="407" spans="1:36">
      <c r="A407" t="s">
        <v>546</v>
      </c>
      <c r="B407">
        <v>2015</v>
      </c>
      <c r="C407" s="49" t="str">
        <f t="shared" si="33"/>
        <v>Priv.Haushalte als Bauherren von Nichtwohngebäuden2015</v>
      </c>
      <c r="D407">
        <v>8616</v>
      </c>
      <c r="E407" t="s">
        <v>66</v>
      </c>
      <c r="F407" t="s">
        <v>66</v>
      </c>
      <c r="G407" t="s">
        <v>66</v>
      </c>
      <c r="H407">
        <v>1864</v>
      </c>
      <c r="I407">
        <v>1499</v>
      </c>
      <c r="J407">
        <v>131</v>
      </c>
      <c r="K407" t="s">
        <v>66</v>
      </c>
      <c r="L407" t="s">
        <v>66</v>
      </c>
      <c r="M407">
        <v>4762</v>
      </c>
      <c r="N407">
        <v>1803236</v>
      </c>
      <c r="O407" t="s">
        <v>66</v>
      </c>
      <c r="P407">
        <v>5141</v>
      </c>
      <c r="Q407">
        <v>9713</v>
      </c>
      <c r="R407" t="s">
        <v>66</v>
      </c>
      <c r="S407">
        <v>1663</v>
      </c>
      <c r="T407">
        <v>853</v>
      </c>
      <c r="U407">
        <v>77</v>
      </c>
      <c r="V407" t="s">
        <v>66</v>
      </c>
      <c r="W407" t="s">
        <v>66</v>
      </c>
      <c r="X407">
        <v>2933</v>
      </c>
      <c r="Y407">
        <v>1332900</v>
      </c>
      <c r="Z407" t="s">
        <v>66</v>
      </c>
      <c r="AA407" t="s">
        <v>66</v>
      </c>
      <c r="AB407" t="s">
        <v>66</v>
      </c>
      <c r="AC407">
        <v>3475</v>
      </c>
      <c r="AD407">
        <v>201</v>
      </c>
      <c r="AE407">
        <v>646</v>
      </c>
      <c r="AF407">
        <v>54</v>
      </c>
      <c r="AG407" t="s">
        <v>66</v>
      </c>
      <c r="AH407" t="s">
        <v>66</v>
      </c>
      <c r="AI407">
        <v>1829</v>
      </c>
      <c r="AJ407">
        <v>470336</v>
      </c>
    </row>
    <row r="408" spans="1:36">
      <c r="A408" t="s">
        <v>546</v>
      </c>
      <c r="B408">
        <v>2016</v>
      </c>
      <c r="C408" s="49" t="str">
        <f t="shared" si="33"/>
        <v>Priv.Haushalte als Bauherren von Nichtwohngebäuden2016</v>
      </c>
      <c r="D408">
        <v>8975</v>
      </c>
      <c r="E408" t="s">
        <v>66</v>
      </c>
      <c r="F408" t="s">
        <v>66</v>
      </c>
      <c r="G408" t="s">
        <v>66</v>
      </c>
      <c r="H408">
        <v>1847</v>
      </c>
      <c r="I408">
        <v>1740</v>
      </c>
      <c r="J408">
        <v>152</v>
      </c>
      <c r="K408" t="s">
        <v>66</v>
      </c>
      <c r="L408" t="s">
        <v>66</v>
      </c>
      <c r="M408">
        <v>5372</v>
      </c>
      <c r="N408">
        <v>1713982</v>
      </c>
      <c r="O408" t="s">
        <v>66</v>
      </c>
      <c r="P408">
        <v>5200</v>
      </c>
      <c r="Q408">
        <v>9335</v>
      </c>
      <c r="R408" t="s">
        <v>66</v>
      </c>
      <c r="S408">
        <v>1643</v>
      </c>
      <c r="T408">
        <v>830</v>
      </c>
      <c r="U408">
        <v>76</v>
      </c>
      <c r="V408" t="s">
        <v>66</v>
      </c>
      <c r="W408" t="s">
        <v>66</v>
      </c>
      <c r="X408">
        <v>2924</v>
      </c>
      <c r="Y408">
        <v>1203501</v>
      </c>
      <c r="Z408" t="s">
        <v>66</v>
      </c>
      <c r="AA408" t="s">
        <v>66</v>
      </c>
      <c r="AB408" t="s">
        <v>66</v>
      </c>
      <c r="AC408">
        <v>3775</v>
      </c>
      <c r="AD408">
        <v>204</v>
      </c>
      <c r="AE408">
        <v>910</v>
      </c>
      <c r="AF408">
        <v>76</v>
      </c>
      <c r="AG408" t="s">
        <v>66</v>
      </c>
      <c r="AH408" t="s">
        <v>66</v>
      </c>
      <c r="AI408">
        <v>2448</v>
      </c>
      <c r="AJ408">
        <v>510481</v>
      </c>
    </row>
    <row r="409" spans="1:36">
      <c r="A409" t="s">
        <v>546</v>
      </c>
      <c r="B409">
        <v>2017</v>
      </c>
      <c r="C409" s="49" t="str">
        <f t="shared" si="33"/>
        <v>Priv.Haushalte als Bauherren von Nichtwohngebäuden2017</v>
      </c>
      <c r="D409">
        <v>8886</v>
      </c>
      <c r="E409" t="s">
        <v>66</v>
      </c>
      <c r="F409" t="s">
        <v>66</v>
      </c>
      <c r="G409" t="s">
        <v>66</v>
      </c>
      <c r="H409">
        <v>1809</v>
      </c>
      <c r="I409">
        <v>1455</v>
      </c>
      <c r="J409">
        <v>142</v>
      </c>
      <c r="K409" t="s">
        <v>66</v>
      </c>
      <c r="L409" t="s">
        <v>66</v>
      </c>
      <c r="M409">
        <v>4859</v>
      </c>
      <c r="N409">
        <v>1849899</v>
      </c>
      <c r="O409" t="s">
        <v>66</v>
      </c>
      <c r="P409">
        <v>5160</v>
      </c>
      <c r="Q409">
        <v>9227</v>
      </c>
      <c r="R409" t="s">
        <v>66</v>
      </c>
      <c r="S409">
        <v>1621</v>
      </c>
      <c r="T409">
        <v>626</v>
      </c>
      <c r="U409">
        <v>68</v>
      </c>
      <c r="V409" t="s">
        <v>66</v>
      </c>
      <c r="W409" t="s">
        <v>66</v>
      </c>
      <c r="X409">
        <v>2388</v>
      </c>
      <c r="Y409">
        <v>1319502</v>
      </c>
      <c r="Z409" t="s">
        <v>66</v>
      </c>
      <c r="AA409" t="s">
        <v>66</v>
      </c>
      <c r="AB409" t="s">
        <v>66</v>
      </c>
      <c r="AC409">
        <v>3726</v>
      </c>
      <c r="AD409">
        <v>188</v>
      </c>
      <c r="AE409">
        <v>829</v>
      </c>
      <c r="AF409">
        <v>74</v>
      </c>
      <c r="AG409" t="s">
        <v>66</v>
      </c>
      <c r="AH409" t="s">
        <v>66</v>
      </c>
      <c r="AI409">
        <v>2471</v>
      </c>
      <c r="AJ409">
        <v>530397</v>
      </c>
    </row>
    <row r="410" spans="1:36">
      <c r="A410" t="s">
        <v>546</v>
      </c>
      <c r="B410">
        <v>2018</v>
      </c>
      <c r="C410" s="49" t="str">
        <f t="shared" si="33"/>
        <v>Priv.Haushalte als Bauherren von Nichtwohngebäuden2018</v>
      </c>
      <c r="D410">
        <v>8697</v>
      </c>
      <c r="E410" t="s">
        <v>66</v>
      </c>
      <c r="F410" t="s">
        <v>66</v>
      </c>
      <c r="G410" t="s">
        <v>66</v>
      </c>
      <c r="H410">
        <v>1844</v>
      </c>
      <c r="I410">
        <v>1451</v>
      </c>
      <c r="J410">
        <v>142</v>
      </c>
      <c r="K410" t="s">
        <v>66</v>
      </c>
      <c r="L410" t="s">
        <v>66</v>
      </c>
      <c r="M410">
        <v>4748</v>
      </c>
      <c r="N410">
        <v>1942045</v>
      </c>
      <c r="O410" t="s">
        <v>66</v>
      </c>
      <c r="P410">
        <v>5093</v>
      </c>
      <c r="Q410">
        <v>9248</v>
      </c>
      <c r="R410" t="s">
        <v>66</v>
      </c>
      <c r="S410">
        <v>1642</v>
      </c>
      <c r="T410">
        <v>732</v>
      </c>
      <c r="U410">
        <v>75</v>
      </c>
      <c r="V410" t="s">
        <v>66</v>
      </c>
      <c r="W410" t="s">
        <v>66</v>
      </c>
      <c r="X410">
        <v>2687</v>
      </c>
      <c r="Y410">
        <v>1419020</v>
      </c>
      <c r="Z410" t="s">
        <v>66</v>
      </c>
      <c r="AA410" t="s">
        <v>66</v>
      </c>
      <c r="AB410" t="s">
        <v>66</v>
      </c>
      <c r="AC410">
        <v>3604</v>
      </c>
      <c r="AD410">
        <v>202</v>
      </c>
      <c r="AE410">
        <v>719</v>
      </c>
      <c r="AF410">
        <v>67</v>
      </c>
      <c r="AG410" t="s">
        <v>66</v>
      </c>
      <c r="AH410" t="s">
        <v>66</v>
      </c>
      <c r="AI410">
        <v>2061</v>
      </c>
      <c r="AJ410">
        <v>523025</v>
      </c>
    </row>
    <row r="411" spans="1:36">
      <c r="A411" t="s">
        <v>546</v>
      </c>
      <c r="B411">
        <v>2019</v>
      </c>
      <c r="C411" s="49" t="str">
        <f t="shared" si="33"/>
        <v>Priv.Haushalte als Bauherren von Nichtwohngebäuden2019</v>
      </c>
      <c r="D411">
        <v>8837</v>
      </c>
      <c r="E411" t="s">
        <v>66</v>
      </c>
      <c r="F411" t="s">
        <v>66</v>
      </c>
      <c r="G411" t="s">
        <v>66</v>
      </c>
      <c r="H411">
        <v>1777</v>
      </c>
      <c r="I411">
        <v>1240</v>
      </c>
      <c r="J411">
        <v>136</v>
      </c>
      <c r="K411" t="s">
        <v>66</v>
      </c>
      <c r="L411" t="s">
        <v>66</v>
      </c>
      <c r="M411">
        <v>4395</v>
      </c>
      <c r="N411">
        <v>1832756</v>
      </c>
      <c r="O411" t="s">
        <v>66</v>
      </c>
      <c r="P411">
        <v>5141</v>
      </c>
      <c r="Q411">
        <v>9011</v>
      </c>
      <c r="R411" t="s">
        <v>66</v>
      </c>
      <c r="S411">
        <v>1571</v>
      </c>
      <c r="T411">
        <v>667</v>
      </c>
      <c r="U411">
        <v>71</v>
      </c>
      <c r="V411" t="s">
        <v>66</v>
      </c>
      <c r="W411" t="s">
        <v>66</v>
      </c>
      <c r="X411">
        <v>2460</v>
      </c>
      <c r="Y411">
        <v>1274067</v>
      </c>
      <c r="Z411" t="s">
        <v>66</v>
      </c>
      <c r="AA411" t="s">
        <v>66</v>
      </c>
      <c r="AB411" t="s">
        <v>66</v>
      </c>
      <c r="AC411">
        <v>3696</v>
      </c>
      <c r="AD411">
        <v>206</v>
      </c>
      <c r="AE411">
        <v>573</v>
      </c>
      <c r="AF411">
        <v>65</v>
      </c>
      <c r="AG411" t="s">
        <v>66</v>
      </c>
      <c r="AH411" t="s">
        <v>66</v>
      </c>
      <c r="AI411">
        <v>1935</v>
      </c>
      <c r="AJ411">
        <v>558689</v>
      </c>
    </row>
    <row r="412" spans="1:36">
      <c r="A412" t="s">
        <v>546</v>
      </c>
      <c r="B412">
        <v>2020</v>
      </c>
      <c r="C412" s="49" t="str">
        <f t="shared" si="33"/>
        <v>Priv.Haushalte als Bauherren von Nichtwohngebäuden2020</v>
      </c>
      <c r="D412">
        <v>9135</v>
      </c>
      <c r="E412" t="s">
        <v>66</v>
      </c>
      <c r="F412" t="s">
        <v>66</v>
      </c>
      <c r="G412" t="s">
        <v>66</v>
      </c>
      <c r="H412">
        <v>1745</v>
      </c>
      <c r="I412">
        <v>1522</v>
      </c>
      <c r="J412">
        <v>149</v>
      </c>
      <c r="K412" t="s">
        <v>66</v>
      </c>
      <c r="L412" t="s">
        <v>66</v>
      </c>
      <c r="M412">
        <v>5286</v>
      </c>
      <c r="N412">
        <v>1864793</v>
      </c>
      <c r="O412" t="s">
        <v>66</v>
      </c>
      <c r="P412">
        <v>5468</v>
      </c>
      <c r="Q412">
        <v>8904</v>
      </c>
      <c r="R412" t="s">
        <v>66</v>
      </c>
      <c r="S412">
        <v>1566</v>
      </c>
      <c r="T412">
        <v>689</v>
      </c>
      <c r="U412">
        <v>72</v>
      </c>
      <c r="V412" t="s">
        <v>66</v>
      </c>
      <c r="W412" t="s">
        <v>66</v>
      </c>
      <c r="X412">
        <v>2644</v>
      </c>
      <c r="Y412">
        <v>1302782</v>
      </c>
      <c r="Z412" t="s">
        <v>66</v>
      </c>
      <c r="AA412" t="s">
        <v>66</v>
      </c>
      <c r="AB412" t="s">
        <v>66</v>
      </c>
      <c r="AC412">
        <v>3667</v>
      </c>
      <c r="AD412">
        <v>179</v>
      </c>
      <c r="AE412">
        <v>833</v>
      </c>
      <c r="AF412">
        <v>77</v>
      </c>
      <c r="AG412" t="s">
        <v>66</v>
      </c>
      <c r="AH412" t="s">
        <v>66</v>
      </c>
      <c r="AI412">
        <v>2642</v>
      </c>
      <c r="AJ412">
        <v>562011</v>
      </c>
    </row>
    <row r="413" spans="1:36">
      <c r="A413" t="s">
        <v>546</v>
      </c>
      <c r="B413">
        <v>2021</v>
      </c>
      <c r="C413" s="49" t="str">
        <f t="shared" si="33"/>
        <v>Priv.Haushalte als Bauherren von Nichtwohngebäuden2021</v>
      </c>
      <c r="D413">
        <v>9017</v>
      </c>
      <c r="E413" t="s">
        <v>66</v>
      </c>
      <c r="F413" t="s">
        <v>66</v>
      </c>
      <c r="G413" t="s">
        <v>66</v>
      </c>
      <c r="H413">
        <v>1651</v>
      </c>
      <c r="I413">
        <v>1547</v>
      </c>
      <c r="J413">
        <v>138</v>
      </c>
      <c r="K413" t="s">
        <v>66</v>
      </c>
      <c r="L413" t="s">
        <v>66</v>
      </c>
      <c r="M413">
        <v>4931</v>
      </c>
      <c r="N413">
        <v>1887729</v>
      </c>
      <c r="O413" t="s">
        <v>66</v>
      </c>
      <c r="P413">
        <v>5400</v>
      </c>
      <c r="Q413">
        <v>8356</v>
      </c>
      <c r="R413" t="s">
        <v>66</v>
      </c>
      <c r="S413">
        <v>1478</v>
      </c>
      <c r="T413">
        <v>647</v>
      </c>
      <c r="U413">
        <v>65</v>
      </c>
      <c r="V413" t="s">
        <v>66</v>
      </c>
      <c r="W413" t="s">
        <v>66</v>
      </c>
      <c r="X413">
        <v>2317</v>
      </c>
      <c r="Y413">
        <v>1349806</v>
      </c>
      <c r="Z413" t="s">
        <v>66</v>
      </c>
      <c r="AA413" t="s">
        <v>66</v>
      </c>
      <c r="AB413" t="s">
        <v>66</v>
      </c>
      <c r="AC413">
        <v>3617</v>
      </c>
      <c r="AD413">
        <v>173</v>
      </c>
      <c r="AE413">
        <v>900</v>
      </c>
      <c r="AF413">
        <v>73</v>
      </c>
      <c r="AG413" t="s">
        <v>66</v>
      </c>
      <c r="AH413" t="s">
        <v>66</v>
      </c>
      <c r="AI413">
        <v>2614</v>
      </c>
      <c r="AJ413">
        <v>537923</v>
      </c>
    </row>
    <row r="414" spans="1:36">
      <c r="A414" t="s">
        <v>546</v>
      </c>
      <c r="B414">
        <v>2022</v>
      </c>
      <c r="C414" s="49" t="str">
        <f t="shared" si="33"/>
        <v>Priv.Haushalte als Bauherren von Nichtwohngebäuden2022</v>
      </c>
      <c r="D414">
        <v>9196</v>
      </c>
      <c r="E414" t="s">
        <v>66</v>
      </c>
      <c r="F414" t="s">
        <v>66</v>
      </c>
      <c r="G414" t="s">
        <v>66</v>
      </c>
      <c r="H414">
        <v>1698</v>
      </c>
      <c r="I414">
        <v>1558</v>
      </c>
      <c r="J414">
        <v>147</v>
      </c>
      <c r="K414" t="s">
        <v>66</v>
      </c>
      <c r="L414" t="s">
        <v>66</v>
      </c>
      <c r="M414">
        <v>5007</v>
      </c>
      <c r="N414">
        <v>2085905</v>
      </c>
      <c r="O414" t="s">
        <v>66</v>
      </c>
      <c r="P414">
        <v>5462</v>
      </c>
      <c r="Q414">
        <v>8653</v>
      </c>
      <c r="R414" t="s">
        <v>66</v>
      </c>
      <c r="S414">
        <v>1525</v>
      </c>
      <c r="T414">
        <v>735</v>
      </c>
      <c r="U414">
        <v>72</v>
      </c>
      <c r="V414" t="s">
        <v>66</v>
      </c>
      <c r="W414" t="s">
        <v>66</v>
      </c>
      <c r="X414">
        <v>2612</v>
      </c>
      <c r="Y414">
        <v>1444075</v>
      </c>
      <c r="Z414" t="s">
        <v>66</v>
      </c>
      <c r="AA414" t="s">
        <v>66</v>
      </c>
      <c r="AB414" t="s">
        <v>66</v>
      </c>
      <c r="AC414">
        <v>3734</v>
      </c>
      <c r="AD414">
        <v>173</v>
      </c>
      <c r="AE414">
        <v>823</v>
      </c>
      <c r="AF414">
        <v>75</v>
      </c>
      <c r="AG414" t="s">
        <v>66</v>
      </c>
      <c r="AH414" t="s">
        <v>66</v>
      </c>
      <c r="AI414">
        <v>2395</v>
      </c>
      <c r="AJ414">
        <v>641830</v>
      </c>
    </row>
    <row r="415" spans="1:36">
      <c r="A415" t="s">
        <v>530</v>
      </c>
      <c r="B415">
        <v>2001</v>
      </c>
      <c r="C415" s="49" t="str">
        <f t="shared" si="33"/>
        <v>Organis.ohne Erwerbszweck als Bauherren v.Wohngeb.2001</v>
      </c>
      <c r="D415">
        <v>593</v>
      </c>
      <c r="E415" t="s">
        <v>66</v>
      </c>
      <c r="F415" t="s">
        <v>66</v>
      </c>
      <c r="G415" t="s">
        <v>66</v>
      </c>
      <c r="H415">
        <v>26</v>
      </c>
      <c r="I415">
        <v>2659</v>
      </c>
      <c r="J415">
        <v>171</v>
      </c>
      <c r="K415">
        <v>1471</v>
      </c>
      <c r="L415">
        <v>56</v>
      </c>
      <c r="M415">
        <v>9791</v>
      </c>
      <c r="N415">
        <v>382643</v>
      </c>
      <c r="O415" t="s">
        <v>66</v>
      </c>
      <c r="P415">
        <v>326</v>
      </c>
      <c r="Q415">
        <v>1042</v>
      </c>
      <c r="R415" t="s">
        <v>66</v>
      </c>
      <c r="S415">
        <v>48</v>
      </c>
      <c r="T415">
        <v>2161</v>
      </c>
      <c r="U415">
        <v>129</v>
      </c>
      <c r="V415">
        <v>1287</v>
      </c>
      <c r="W415">
        <v>47</v>
      </c>
      <c r="X415">
        <v>7741</v>
      </c>
      <c r="Y415">
        <v>264398</v>
      </c>
      <c r="Z415" t="s">
        <v>66</v>
      </c>
      <c r="AA415" t="s">
        <v>66</v>
      </c>
      <c r="AB415" t="s">
        <v>66</v>
      </c>
      <c r="AC415">
        <v>267</v>
      </c>
      <c r="AD415">
        <v>-22</v>
      </c>
      <c r="AE415">
        <v>498</v>
      </c>
      <c r="AF415">
        <v>42</v>
      </c>
      <c r="AG415">
        <v>184</v>
      </c>
      <c r="AH415">
        <v>9</v>
      </c>
      <c r="AI415">
        <v>2050</v>
      </c>
      <c r="AJ415">
        <v>118244</v>
      </c>
    </row>
    <row r="416" spans="1:36">
      <c r="A416" t="s">
        <v>530</v>
      </c>
      <c r="B416">
        <v>2002</v>
      </c>
      <c r="C416" s="49" t="str">
        <f t="shared" si="33"/>
        <v>Organis.ohne Erwerbszweck als Bauherren v.Wohngeb.2002</v>
      </c>
      <c r="D416">
        <v>617</v>
      </c>
      <c r="E416" t="s">
        <v>66</v>
      </c>
      <c r="F416" t="s">
        <v>66</v>
      </c>
      <c r="G416" t="s">
        <v>66</v>
      </c>
      <c r="H416">
        <v>40</v>
      </c>
      <c r="I416">
        <v>2297</v>
      </c>
      <c r="J416">
        <v>156</v>
      </c>
      <c r="K416">
        <v>1598</v>
      </c>
      <c r="L416">
        <v>52</v>
      </c>
      <c r="M416">
        <v>8797</v>
      </c>
      <c r="N416">
        <v>351299</v>
      </c>
      <c r="O416" t="s">
        <v>66</v>
      </c>
      <c r="P416">
        <v>326</v>
      </c>
      <c r="Q416">
        <v>1030</v>
      </c>
      <c r="R416" t="s">
        <v>66</v>
      </c>
      <c r="S416">
        <v>51</v>
      </c>
      <c r="T416">
        <v>2015</v>
      </c>
      <c r="U416">
        <v>134</v>
      </c>
      <c r="V416">
        <v>1259</v>
      </c>
      <c r="W416">
        <v>41</v>
      </c>
      <c r="X416">
        <v>7527</v>
      </c>
      <c r="Y416">
        <v>260788</v>
      </c>
      <c r="Z416" t="s">
        <v>66</v>
      </c>
      <c r="AA416" t="s">
        <v>66</v>
      </c>
      <c r="AB416" t="s">
        <v>66</v>
      </c>
      <c r="AC416">
        <v>291</v>
      </c>
      <c r="AD416">
        <v>-11</v>
      </c>
      <c r="AE416">
        <v>282</v>
      </c>
      <c r="AF416">
        <v>22</v>
      </c>
      <c r="AG416">
        <v>339</v>
      </c>
      <c r="AH416">
        <v>11</v>
      </c>
      <c r="AI416">
        <v>1270</v>
      </c>
      <c r="AJ416">
        <v>90511</v>
      </c>
    </row>
    <row r="417" spans="1:36">
      <c r="A417" t="s">
        <v>530</v>
      </c>
      <c r="B417">
        <v>2003</v>
      </c>
      <c r="C417" s="49" t="str">
        <f t="shared" si="33"/>
        <v>Organis.ohne Erwerbszweck als Bauherren v.Wohngeb.2003</v>
      </c>
      <c r="D417">
        <v>559</v>
      </c>
      <c r="E417" t="s">
        <v>66</v>
      </c>
      <c r="F417" t="s">
        <v>66</v>
      </c>
      <c r="G417" t="s">
        <v>66</v>
      </c>
      <c r="H417">
        <v>41</v>
      </c>
      <c r="I417">
        <v>2227</v>
      </c>
      <c r="J417">
        <v>139</v>
      </c>
      <c r="K417">
        <v>2852</v>
      </c>
      <c r="L417">
        <v>90</v>
      </c>
      <c r="M417">
        <v>10375</v>
      </c>
      <c r="N417">
        <v>402162</v>
      </c>
      <c r="O417" t="s">
        <v>66</v>
      </c>
      <c r="P417">
        <v>281</v>
      </c>
      <c r="Q417">
        <v>1127</v>
      </c>
      <c r="R417" t="s">
        <v>66</v>
      </c>
      <c r="S417">
        <v>66</v>
      </c>
      <c r="T417">
        <v>1956</v>
      </c>
      <c r="U417">
        <v>114</v>
      </c>
      <c r="V417">
        <v>2040</v>
      </c>
      <c r="W417">
        <v>68</v>
      </c>
      <c r="X417">
        <v>8475</v>
      </c>
      <c r="Y417">
        <v>298666</v>
      </c>
      <c r="Z417" t="s">
        <v>66</v>
      </c>
      <c r="AA417" t="s">
        <v>66</v>
      </c>
      <c r="AB417" t="s">
        <v>66</v>
      </c>
      <c r="AC417">
        <v>278</v>
      </c>
      <c r="AD417">
        <v>-25</v>
      </c>
      <c r="AE417">
        <v>271</v>
      </c>
      <c r="AF417">
        <v>25</v>
      </c>
      <c r="AG417">
        <v>812</v>
      </c>
      <c r="AH417">
        <v>22</v>
      </c>
      <c r="AI417">
        <v>1900</v>
      </c>
      <c r="AJ417">
        <v>103496</v>
      </c>
    </row>
    <row r="418" spans="1:36">
      <c r="A418" t="s">
        <v>530</v>
      </c>
      <c r="B418">
        <v>2004</v>
      </c>
      <c r="C418" s="49" t="str">
        <f t="shared" si="33"/>
        <v>Organis.ohne Erwerbszweck als Bauherren v.Wohngeb.2004</v>
      </c>
      <c r="D418">
        <v>623</v>
      </c>
      <c r="E418" t="s">
        <v>66</v>
      </c>
      <c r="F418" t="s">
        <v>66</v>
      </c>
      <c r="G418" t="s">
        <v>66</v>
      </c>
      <c r="H418">
        <v>22</v>
      </c>
      <c r="I418">
        <v>2081</v>
      </c>
      <c r="J418">
        <v>145</v>
      </c>
      <c r="K418">
        <v>2429</v>
      </c>
      <c r="L418">
        <v>82</v>
      </c>
      <c r="M418">
        <v>9111</v>
      </c>
      <c r="N418">
        <v>400498</v>
      </c>
      <c r="O418" t="s">
        <v>66</v>
      </c>
      <c r="P418">
        <v>364</v>
      </c>
      <c r="Q418">
        <v>1023</v>
      </c>
      <c r="R418" t="s">
        <v>66</v>
      </c>
      <c r="S418">
        <v>47</v>
      </c>
      <c r="T418">
        <v>1599</v>
      </c>
      <c r="U418">
        <v>109</v>
      </c>
      <c r="V418">
        <v>2474</v>
      </c>
      <c r="W418">
        <v>68</v>
      </c>
      <c r="X418">
        <v>7881</v>
      </c>
      <c r="Y418">
        <v>272909</v>
      </c>
      <c r="Z418" t="s">
        <v>66</v>
      </c>
      <c r="AA418" t="s">
        <v>66</v>
      </c>
      <c r="AB418" t="s">
        <v>66</v>
      </c>
      <c r="AC418">
        <v>259</v>
      </c>
      <c r="AD418">
        <v>-25</v>
      </c>
      <c r="AE418">
        <v>482</v>
      </c>
      <c r="AF418">
        <v>36</v>
      </c>
      <c r="AG418">
        <v>-45</v>
      </c>
      <c r="AH418">
        <v>13</v>
      </c>
      <c r="AI418">
        <v>1230</v>
      </c>
      <c r="AJ418">
        <v>127589</v>
      </c>
    </row>
    <row r="419" spans="1:36">
      <c r="A419" t="s">
        <v>530</v>
      </c>
      <c r="B419">
        <v>2005</v>
      </c>
      <c r="C419" s="49" t="str">
        <f t="shared" si="33"/>
        <v>Organis.ohne Erwerbszweck als Bauherren v.Wohngeb.2005</v>
      </c>
      <c r="D419">
        <v>447</v>
      </c>
      <c r="E419" t="s">
        <v>66</v>
      </c>
      <c r="F419" t="s">
        <v>66</v>
      </c>
      <c r="G419" t="s">
        <v>66</v>
      </c>
      <c r="H419">
        <v>29</v>
      </c>
      <c r="I419">
        <v>1813</v>
      </c>
      <c r="J419">
        <v>111</v>
      </c>
      <c r="K419">
        <v>1546</v>
      </c>
      <c r="L419">
        <v>51</v>
      </c>
      <c r="M419">
        <v>7043</v>
      </c>
      <c r="N419">
        <v>274282</v>
      </c>
      <c r="O419" t="s">
        <v>66</v>
      </c>
      <c r="P419">
        <v>229</v>
      </c>
      <c r="Q419">
        <v>802</v>
      </c>
      <c r="R419" t="s">
        <v>66</v>
      </c>
      <c r="S419">
        <v>42</v>
      </c>
      <c r="T419">
        <v>1576</v>
      </c>
      <c r="U419">
        <v>90</v>
      </c>
      <c r="V419">
        <v>1331</v>
      </c>
      <c r="W419">
        <v>43</v>
      </c>
      <c r="X419">
        <v>5974</v>
      </c>
      <c r="Y419">
        <v>205147</v>
      </c>
      <c r="Z419" t="s">
        <v>66</v>
      </c>
      <c r="AA419" t="s">
        <v>66</v>
      </c>
      <c r="AB419" t="s">
        <v>66</v>
      </c>
      <c r="AC419">
        <v>218</v>
      </c>
      <c r="AD419">
        <v>-13</v>
      </c>
      <c r="AE419">
        <v>237</v>
      </c>
      <c r="AF419">
        <v>21</v>
      </c>
      <c r="AG419">
        <v>215</v>
      </c>
      <c r="AH419">
        <v>8</v>
      </c>
      <c r="AI419">
        <v>1069</v>
      </c>
      <c r="AJ419">
        <v>69135</v>
      </c>
    </row>
    <row r="420" spans="1:36">
      <c r="A420" t="s">
        <v>530</v>
      </c>
      <c r="B420">
        <v>2006</v>
      </c>
      <c r="C420" s="49" t="str">
        <f t="shared" si="33"/>
        <v>Organis.ohne Erwerbszweck als Bauherren v.Wohngeb.2006</v>
      </c>
      <c r="D420">
        <v>519</v>
      </c>
      <c r="E420" t="s">
        <v>66</v>
      </c>
      <c r="F420" t="s">
        <v>66</v>
      </c>
      <c r="G420" t="s">
        <v>66</v>
      </c>
      <c r="H420">
        <v>39</v>
      </c>
      <c r="I420">
        <v>1789</v>
      </c>
      <c r="J420">
        <v>115</v>
      </c>
      <c r="K420">
        <v>2749</v>
      </c>
      <c r="L420">
        <v>90</v>
      </c>
      <c r="M420">
        <v>8578</v>
      </c>
      <c r="N420">
        <v>346291</v>
      </c>
      <c r="O420" t="s">
        <v>66</v>
      </c>
      <c r="P420">
        <v>273</v>
      </c>
      <c r="Q420">
        <v>979</v>
      </c>
      <c r="R420" t="s">
        <v>66</v>
      </c>
      <c r="S420">
        <v>50</v>
      </c>
      <c r="T420">
        <v>1490</v>
      </c>
      <c r="U420">
        <v>95</v>
      </c>
      <c r="V420">
        <v>2404</v>
      </c>
      <c r="W420">
        <v>78</v>
      </c>
      <c r="X420">
        <v>7423</v>
      </c>
      <c r="Y420">
        <v>261263</v>
      </c>
      <c r="Z420" t="s">
        <v>66</v>
      </c>
      <c r="AA420" t="s">
        <v>66</v>
      </c>
      <c r="AB420" t="s">
        <v>66</v>
      </c>
      <c r="AC420">
        <v>246</v>
      </c>
      <c r="AD420">
        <v>-11</v>
      </c>
      <c r="AE420">
        <v>299</v>
      </c>
      <c r="AF420">
        <v>19</v>
      </c>
      <c r="AG420">
        <v>345</v>
      </c>
      <c r="AH420">
        <v>12</v>
      </c>
      <c r="AI420">
        <v>1155</v>
      </c>
      <c r="AJ420">
        <v>85028</v>
      </c>
    </row>
    <row r="421" spans="1:36">
      <c r="A421" t="s">
        <v>530</v>
      </c>
      <c r="B421">
        <v>2007</v>
      </c>
      <c r="C421" s="49" t="str">
        <f t="shared" si="33"/>
        <v>Organis.ohne Erwerbszweck als Bauherren v.Wohngeb.2007</v>
      </c>
      <c r="D421">
        <v>434</v>
      </c>
      <c r="E421" t="s">
        <v>66</v>
      </c>
      <c r="F421" t="s">
        <v>66</v>
      </c>
      <c r="G421" t="s">
        <v>66</v>
      </c>
      <c r="H421">
        <v>31</v>
      </c>
      <c r="I421">
        <v>1562</v>
      </c>
      <c r="J421">
        <v>97</v>
      </c>
      <c r="K421">
        <v>3014</v>
      </c>
      <c r="L421">
        <v>94</v>
      </c>
      <c r="M421">
        <v>8534</v>
      </c>
      <c r="N421">
        <v>288775</v>
      </c>
      <c r="O421" t="s">
        <v>66</v>
      </c>
      <c r="P421">
        <v>202</v>
      </c>
      <c r="Q421">
        <v>894</v>
      </c>
      <c r="R421" t="s">
        <v>66</v>
      </c>
      <c r="S421">
        <v>42</v>
      </c>
      <c r="T421">
        <v>1275</v>
      </c>
      <c r="U421">
        <v>77</v>
      </c>
      <c r="V421">
        <v>2744</v>
      </c>
      <c r="W421">
        <v>87</v>
      </c>
      <c r="X421">
        <v>7331</v>
      </c>
      <c r="Y421">
        <v>218814</v>
      </c>
      <c r="Z421" t="s">
        <v>66</v>
      </c>
      <c r="AA421" t="s">
        <v>66</v>
      </c>
      <c r="AB421" t="s">
        <v>66</v>
      </c>
      <c r="AC421">
        <v>232</v>
      </c>
      <c r="AD421">
        <v>-11</v>
      </c>
      <c r="AE421">
        <v>287</v>
      </c>
      <c r="AF421">
        <v>20</v>
      </c>
      <c r="AG421">
        <v>270</v>
      </c>
      <c r="AH421">
        <v>7</v>
      </c>
      <c r="AI421">
        <v>1203</v>
      </c>
      <c r="AJ421">
        <v>69961</v>
      </c>
    </row>
    <row r="422" spans="1:36">
      <c r="A422" t="s">
        <v>530</v>
      </c>
      <c r="B422">
        <v>2008</v>
      </c>
      <c r="C422" s="49" t="str">
        <f t="shared" si="33"/>
        <v>Organis.ohne Erwerbszweck als Bauherren v.Wohngeb.2008</v>
      </c>
      <c r="D422">
        <v>448</v>
      </c>
      <c r="E422" t="s">
        <v>66</v>
      </c>
      <c r="F422" t="s">
        <v>66</v>
      </c>
      <c r="G422" t="s">
        <v>66</v>
      </c>
      <c r="H422">
        <v>33</v>
      </c>
      <c r="I422">
        <v>1987</v>
      </c>
      <c r="J422">
        <v>122</v>
      </c>
      <c r="K422">
        <v>1458</v>
      </c>
      <c r="L422">
        <v>47</v>
      </c>
      <c r="M422">
        <v>7446</v>
      </c>
      <c r="N422">
        <v>285143</v>
      </c>
      <c r="O422" t="s">
        <v>66</v>
      </c>
      <c r="P422">
        <v>190</v>
      </c>
      <c r="Q422">
        <v>780</v>
      </c>
      <c r="R422" t="s">
        <v>66</v>
      </c>
      <c r="S422">
        <v>46</v>
      </c>
      <c r="T422">
        <v>1576</v>
      </c>
      <c r="U422">
        <v>98</v>
      </c>
      <c r="V422">
        <v>1228</v>
      </c>
      <c r="W422">
        <v>39</v>
      </c>
      <c r="X422">
        <v>6016</v>
      </c>
      <c r="Y422">
        <v>201286</v>
      </c>
      <c r="Z422" t="s">
        <v>66</v>
      </c>
      <c r="AA422" t="s">
        <v>66</v>
      </c>
      <c r="AB422" t="s">
        <v>66</v>
      </c>
      <c r="AC422">
        <v>258</v>
      </c>
      <c r="AD422">
        <v>-14</v>
      </c>
      <c r="AE422">
        <v>411</v>
      </c>
      <c r="AF422">
        <v>24</v>
      </c>
      <c r="AG422">
        <v>230</v>
      </c>
      <c r="AH422">
        <v>8</v>
      </c>
      <c r="AI422">
        <v>1430</v>
      </c>
      <c r="AJ422">
        <v>83857</v>
      </c>
    </row>
    <row r="423" spans="1:36">
      <c r="A423" t="s">
        <v>530</v>
      </c>
      <c r="B423">
        <v>2009</v>
      </c>
      <c r="C423" s="49" t="str">
        <f t="shared" si="33"/>
        <v>Organis.ohne Erwerbszweck als Bauherren v.Wohngeb.2009</v>
      </c>
      <c r="D423">
        <v>443</v>
      </c>
      <c r="E423" t="s">
        <v>66</v>
      </c>
      <c r="F423" t="s">
        <v>66</v>
      </c>
      <c r="G423" t="s">
        <v>66</v>
      </c>
      <c r="H423">
        <v>37</v>
      </c>
      <c r="I423">
        <v>1922</v>
      </c>
      <c r="J423">
        <v>137</v>
      </c>
      <c r="K423">
        <v>1255</v>
      </c>
      <c r="L423">
        <v>44</v>
      </c>
      <c r="M423">
        <v>7730</v>
      </c>
      <c r="N423">
        <v>301504</v>
      </c>
      <c r="O423" t="s">
        <v>66</v>
      </c>
      <c r="P423">
        <v>214</v>
      </c>
      <c r="Q423">
        <v>875</v>
      </c>
      <c r="R423" t="s">
        <v>66</v>
      </c>
      <c r="S423">
        <v>45</v>
      </c>
      <c r="T423">
        <v>1672</v>
      </c>
      <c r="U423">
        <v>115</v>
      </c>
      <c r="V423">
        <v>1154</v>
      </c>
      <c r="W423">
        <v>41</v>
      </c>
      <c r="X423">
        <v>6795</v>
      </c>
      <c r="Y423">
        <v>229437</v>
      </c>
      <c r="Z423" t="s">
        <v>66</v>
      </c>
      <c r="AA423" t="s">
        <v>66</v>
      </c>
      <c r="AB423" t="s">
        <v>66</v>
      </c>
      <c r="AC423">
        <v>229</v>
      </c>
      <c r="AD423">
        <v>-8</v>
      </c>
      <c r="AE423">
        <v>250</v>
      </c>
      <c r="AF423">
        <v>22</v>
      </c>
      <c r="AG423">
        <v>101</v>
      </c>
      <c r="AH423">
        <v>3</v>
      </c>
      <c r="AI423">
        <v>935</v>
      </c>
      <c r="AJ423">
        <v>72067</v>
      </c>
    </row>
    <row r="424" spans="1:36">
      <c r="A424" t="s">
        <v>530</v>
      </c>
      <c r="B424">
        <v>2010</v>
      </c>
      <c r="C424" s="49" t="str">
        <f t="shared" si="33"/>
        <v>Organis.ohne Erwerbszweck als Bauherren v.Wohngeb.2010</v>
      </c>
      <c r="D424">
        <v>452</v>
      </c>
      <c r="E424" t="s">
        <v>66</v>
      </c>
      <c r="F424" t="s">
        <v>66</v>
      </c>
      <c r="G424" t="s">
        <v>66</v>
      </c>
      <c r="H424">
        <v>26</v>
      </c>
      <c r="I424">
        <v>1932</v>
      </c>
      <c r="J424">
        <v>117</v>
      </c>
      <c r="K424">
        <v>1108</v>
      </c>
      <c r="L424">
        <v>38</v>
      </c>
      <c r="M424">
        <v>6715</v>
      </c>
      <c r="N424">
        <v>290491</v>
      </c>
      <c r="O424" t="s">
        <v>66</v>
      </c>
      <c r="P424">
        <v>193</v>
      </c>
      <c r="Q424">
        <v>721</v>
      </c>
      <c r="R424" t="s">
        <v>66</v>
      </c>
      <c r="S424">
        <v>37</v>
      </c>
      <c r="T424">
        <v>1517</v>
      </c>
      <c r="U424">
        <v>94</v>
      </c>
      <c r="V424">
        <v>946</v>
      </c>
      <c r="W424">
        <v>30</v>
      </c>
      <c r="X424">
        <v>5599</v>
      </c>
      <c r="Y424">
        <v>198212</v>
      </c>
      <c r="Z424" t="s">
        <v>66</v>
      </c>
      <c r="AA424" t="s">
        <v>66</v>
      </c>
      <c r="AB424" t="s">
        <v>66</v>
      </c>
      <c r="AC424">
        <v>259</v>
      </c>
      <c r="AD424">
        <v>-11</v>
      </c>
      <c r="AE424">
        <v>415</v>
      </c>
      <c r="AF424">
        <v>23</v>
      </c>
      <c r="AG424">
        <v>162</v>
      </c>
      <c r="AH424">
        <v>8</v>
      </c>
      <c r="AI424">
        <v>1116</v>
      </c>
      <c r="AJ424">
        <v>92279</v>
      </c>
    </row>
    <row r="425" spans="1:36">
      <c r="A425" t="s">
        <v>530</v>
      </c>
      <c r="B425">
        <v>2011</v>
      </c>
      <c r="C425" s="49" t="str">
        <f t="shared" si="33"/>
        <v>Organis.ohne Erwerbszweck als Bauherren v.Wohngeb.2011</v>
      </c>
      <c r="D425">
        <v>533</v>
      </c>
      <c r="E425" t="s">
        <v>66</v>
      </c>
      <c r="F425" t="s">
        <v>66</v>
      </c>
      <c r="G425" t="s">
        <v>66</v>
      </c>
      <c r="H425">
        <v>38</v>
      </c>
      <c r="I425">
        <v>2300</v>
      </c>
      <c r="J425">
        <v>148</v>
      </c>
      <c r="K425">
        <v>1245</v>
      </c>
      <c r="L425">
        <v>41</v>
      </c>
      <c r="M425">
        <v>8126</v>
      </c>
      <c r="N425">
        <v>360667</v>
      </c>
      <c r="O425" t="s">
        <v>66</v>
      </c>
      <c r="P425">
        <v>260</v>
      </c>
      <c r="Q425">
        <v>944</v>
      </c>
      <c r="R425" t="s">
        <v>66</v>
      </c>
      <c r="S425">
        <v>48</v>
      </c>
      <c r="T425">
        <v>1988</v>
      </c>
      <c r="U425">
        <v>129</v>
      </c>
      <c r="V425">
        <v>1119</v>
      </c>
      <c r="W425">
        <v>38</v>
      </c>
      <c r="X425">
        <v>7174</v>
      </c>
      <c r="Y425">
        <v>267873</v>
      </c>
      <c r="Z425" t="s">
        <v>66</v>
      </c>
      <c r="AA425" t="s">
        <v>66</v>
      </c>
      <c r="AB425" t="s">
        <v>66</v>
      </c>
      <c r="AC425">
        <v>273</v>
      </c>
      <c r="AD425">
        <v>-11</v>
      </c>
      <c r="AE425">
        <v>312</v>
      </c>
      <c r="AF425">
        <v>19</v>
      </c>
      <c r="AG425">
        <v>126</v>
      </c>
      <c r="AH425">
        <v>3</v>
      </c>
      <c r="AI425">
        <v>952</v>
      </c>
      <c r="AJ425">
        <v>92794</v>
      </c>
    </row>
    <row r="426" spans="1:36">
      <c r="A426" t="s">
        <v>530</v>
      </c>
      <c r="B426">
        <v>2012</v>
      </c>
      <c r="C426" s="49" t="str">
        <f t="shared" si="33"/>
        <v>Organis.ohne Erwerbszweck als Bauherren v.Wohngeb.2012</v>
      </c>
      <c r="D426">
        <v>511</v>
      </c>
      <c r="E426" t="s">
        <v>66</v>
      </c>
      <c r="F426" t="s">
        <v>66</v>
      </c>
      <c r="G426" t="s">
        <v>66</v>
      </c>
      <c r="H426">
        <v>22</v>
      </c>
      <c r="I426">
        <v>2632</v>
      </c>
      <c r="J426">
        <v>174</v>
      </c>
      <c r="K426" t="s">
        <v>66</v>
      </c>
      <c r="L426" t="s">
        <v>66</v>
      </c>
      <c r="M426">
        <v>6869</v>
      </c>
      <c r="N426">
        <v>329208</v>
      </c>
      <c r="O426" t="s">
        <v>66</v>
      </c>
      <c r="P426">
        <v>240</v>
      </c>
      <c r="Q426">
        <v>818</v>
      </c>
      <c r="R426" t="s">
        <v>66</v>
      </c>
      <c r="S426">
        <v>42</v>
      </c>
      <c r="T426">
        <v>2139</v>
      </c>
      <c r="U426">
        <v>139</v>
      </c>
      <c r="V426" t="s">
        <v>66</v>
      </c>
      <c r="W426" t="s">
        <v>66</v>
      </c>
      <c r="X426">
        <v>5529</v>
      </c>
      <c r="Y426">
        <v>236919</v>
      </c>
      <c r="Z426" t="s">
        <v>66</v>
      </c>
      <c r="AA426" t="s">
        <v>66</v>
      </c>
      <c r="AB426" t="s">
        <v>66</v>
      </c>
      <c r="AC426">
        <v>271</v>
      </c>
      <c r="AD426">
        <v>-20</v>
      </c>
      <c r="AE426">
        <v>493</v>
      </c>
      <c r="AF426">
        <v>34</v>
      </c>
      <c r="AG426" t="s">
        <v>66</v>
      </c>
      <c r="AH426" t="s">
        <v>66</v>
      </c>
      <c r="AI426">
        <v>1340</v>
      </c>
      <c r="AJ426">
        <v>92289</v>
      </c>
    </row>
    <row r="427" spans="1:36">
      <c r="A427" t="s">
        <v>530</v>
      </c>
      <c r="B427">
        <v>2013</v>
      </c>
      <c r="C427" s="49" t="str">
        <f t="shared" si="33"/>
        <v>Organis.ohne Erwerbszweck als Bauherren v.Wohngeb.2013</v>
      </c>
      <c r="D427">
        <v>507</v>
      </c>
      <c r="E427" t="s">
        <v>66</v>
      </c>
      <c r="F427" t="s">
        <v>66</v>
      </c>
      <c r="G427" t="s">
        <v>66</v>
      </c>
      <c r="H427">
        <v>22</v>
      </c>
      <c r="I427">
        <v>2716</v>
      </c>
      <c r="J427">
        <v>172</v>
      </c>
      <c r="K427" t="s">
        <v>66</v>
      </c>
      <c r="L427" t="s">
        <v>66</v>
      </c>
      <c r="M427">
        <v>6795</v>
      </c>
      <c r="N427">
        <v>318917</v>
      </c>
      <c r="O427" t="s">
        <v>66</v>
      </c>
      <c r="P427">
        <v>226</v>
      </c>
      <c r="Q427">
        <v>813</v>
      </c>
      <c r="R427" t="s">
        <v>66</v>
      </c>
      <c r="S427">
        <v>35</v>
      </c>
      <c r="T427">
        <v>2283</v>
      </c>
      <c r="U427">
        <v>140</v>
      </c>
      <c r="V427" t="s">
        <v>66</v>
      </c>
      <c r="W427" t="s">
        <v>66</v>
      </c>
      <c r="X427">
        <v>5607</v>
      </c>
      <c r="Y427">
        <v>233878</v>
      </c>
      <c r="Z427" t="s">
        <v>66</v>
      </c>
      <c r="AA427" t="s">
        <v>66</v>
      </c>
      <c r="AB427" t="s">
        <v>66</v>
      </c>
      <c r="AC427">
        <v>281</v>
      </c>
      <c r="AD427">
        <v>-13</v>
      </c>
      <c r="AE427">
        <v>433</v>
      </c>
      <c r="AF427">
        <v>32</v>
      </c>
      <c r="AG427" t="s">
        <v>66</v>
      </c>
      <c r="AH427" t="s">
        <v>66</v>
      </c>
      <c r="AI427">
        <v>1188</v>
      </c>
      <c r="AJ427">
        <v>85039</v>
      </c>
    </row>
    <row r="428" spans="1:36">
      <c r="A428" t="s">
        <v>530</v>
      </c>
      <c r="B428">
        <v>2014</v>
      </c>
      <c r="C428" s="49" t="str">
        <f t="shared" si="33"/>
        <v>Organis.ohne Erwerbszweck als Bauherren v.Wohngeb.2014</v>
      </c>
      <c r="D428">
        <v>588</v>
      </c>
      <c r="E428" t="s">
        <v>66</v>
      </c>
      <c r="F428" t="s">
        <v>66</v>
      </c>
      <c r="G428" t="s">
        <v>66</v>
      </c>
      <c r="H428">
        <v>26</v>
      </c>
      <c r="I428">
        <v>3788</v>
      </c>
      <c r="J428">
        <v>215</v>
      </c>
      <c r="K428" t="s">
        <v>66</v>
      </c>
      <c r="L428" t="s">
        <v>66</v>
      </c>
      <c r="M428">
        <v>8184</v>
      </c>
      <c r="N428">
        <v>415673</v>
      </c>
      <c r="O428" t="s">
        <v>66</v>
      </c>
      <c r="P428">
        <v>274</v>
      </c>
      <c r="Q428">
        <v>992</v>
      </c>
      <c r="R428" t="s">
        <v>66</v>
      </c>
      <c r="S428">
        <v>57</v>
      </c>
      <c r="T428">
        <v>2897</v>
      </c>
      <c r="U428">
        <v>169</v>
      </c>
      <c r="V428" t="s">
        <v>66</v>
      </c>
      <c r="W428" t="s">
        <v>66</v>
      </c>
      <c r="X428">
        <v>6544</v>
      </c>
      <c r="Y428">
        <v>314730</v>
      </c>
      <c r="Z428" t="s">
        <v>66</v>
      </c>
      <c r="AA428" t="s">
        <v>66</v>
      </c>
      <c r="AB428" t="s">
        <v>66</v>
      </c>
      <c r="AC428">
        <v>314</v>
      </c>
      <c r="AD428">
        <v>-31</v>
      </c>
      <c r="AE428">
        <v>891</v>
      </c>
      <c r="AF428">
        <v>46</v>
      </c>
      <c r="AG428" t="s">
        <v>66</v>
      </c>
      <c r="AH428" t="s">
        <v>66</v>
      </c>
      <c r="AI428">
        <v>1640</v>
      </c>
      <c r="AJ428">
        <v>100943</v>
      </c>
    </row>
    <row r="429" spans="1:36">
      <c r="A429" t="s">
        <v>530</v>
      </c>
      <c r="B429">
        <v>2015</v>
      </c>
      <c r="C429" s="49" t="str">
        <f t="shared" si="33"/>
        <v>Organis.ohne Erwerbszweck als Bauherren v.Wohngeb.2015</v>
      </c>
      <c r="D429">
        <v>595</v>
      </c>
      <c r="E429" t="s">
        <v>66</v>
      </c>
      <c r="F429" t="s">
        <v>66</v>
      </c>
      <c r="G429" t="s">
        <v>66</v>
      </c>
      <c r="H429">
        <v>38</v>
      </c>
      <c r="I429">
        <v>3885</v>
      </c>
      <c r="J429">
        <v>232</v>
      </c>
      <c r="K429" t="s">
        <v>66</v>
      </c>
      <c r="L429" t="s">
        <v>66</v>
      </c>
      <c r="M429">
        <v>8983</v>
      </c>
      <c r="N429">
        <v>452862</v>
      </c>
      <c r="O429" t="s">
        <v>66</v>
      </c>
      <c r="P429">
        <v>294</v>
      </c>
      <c r="Q429">
        <v>1130</v>
      </c>
      <c r="R429" t="s">
        <v>66</v>
      </c>
      <c r="S429">
        <v>61</v>
      </c>
      <c r="T429">
        <v>3208</v>
      </c>
      <c r="U429">
        <v>194</v>
      </c>
      <c r="V429" t="s">
        <v>66</v>
      </c>
      <c r="W429" t="s">
        <v>66</v>
      </c>
      <c r="X429">
        <v>7530</v>
      </c>
      <c r="Y429">
        <v>357014</v>
      </c>
      <c r="Z429" t="s">
        <v>66</v>
      </c>
      <c r="AA429" t="s">
        <v>66</v>
      </c>
      <c r="AB429" t="s">
        <v>66</v>
      </c>
      <c r="AC429">
        <v>301</v>
      </c>
      <c r="AD429">
        <v>-24</v>
      </c>
      <c r="AE429">
        <v>677</v>
      </c>
      <c r="AF429">
        <v>38</v>
      </c>
      <c r="AG429" t="s">
        <v>66</v>
      </c>
      <c r="AH429" t="s">
        <v>66</v>
      </c>
      <c r="AI429">
        <v>1453</v>
      </c>
      <c r="AJ429">
        <v>95848</v>
      </c>
    </row>
    <row r="430" spans="1:36">
      <c r="A430" t="s">
        <v>530</v>
      </c>
      <c r="B430">
        <v>2016</v>
      </c>
      <c r="C430" s="49" t="str">
        <f t="shared" si="33"/>
        <v>Organis.ohne Erwerbszweck als Bauherren v.Wohngeb.2016</v>
      </c>
      <c r="D430">
        <v>682</v>
      </c>
      <c r="E430" t="s">
        <v>66</v>
      </c>
      <c r="F430" t="s">
        <v>66</v>
      </c>
      <c r="G430" t="s">
        <v>66</v>
      </c>
      <c r="H430">
        <v>7</v>
      </c>
      <c r="I430">
        <v>4116</v>
      </c>
      <c r="J430">
        <v>249</v>
      </c>
      <c r="K430" t="s">
        <v>66</v>
      </c>
      <c r="L430" t="s">
        <v>66</v>
      </c>
      <c r="M430">
        <v>9843</v>
      </c>
      <c r="N430">
        <v>470027</v>
      </c>
      <c r="O430" t="s">
        <v>66</v>
      </c>
      <c r="P430">
        <v>301</v>
      </c>
      <c r="Q430">
        <v>1091</v>
      </c>
      <c r="R430" t="s">
        <v>66</v>
      </c>
      <c r="S430">
        <v>51</v>
      </c>
      <c r="T430">
        <v>3269</v>
      </c>
      <c r="U430">
        <v>191</v>
      </c>
      <c r="V430" t="s">
        <v>66</v>
      </c>
      <c r="W430" t="s">
        <v>66</v>
      </c>
      <c r="X430">
        <v>7587</v>
      </c>
      <c r="Y430">
        <v>363104</v>
      </c>
      <c r="Z430" t="s">
        <v>66</v>
      </c>
      <c r="AA430" t="s">
        <v>66</v>
      </c>
      <c r="AB430" t="s">
        <v>66</v>
      </c>
      <c r="AC430">
        <v>381</v>
      </c>
      <c r="AD430">
        <v>-44</v>
      </c>
      <c r="AE430">
        <v>847</v>
      </c>
      <c r="AF430">
        <v>58</v>
      </c>
      <c r="AG430" t="s">
        <v>66</v>
      </c>
      <c r="AH430" t="s">
        <v>66</v>
      </c>
      <c r="AI430">
        <v>2256</v>
      </c>
      <c r="AJ430">
        <v>106923</v>
      </c>
    </row>
    <row r="431" spans="1:36">
      <c r="A431" t="s">
        <v>530</v>
      </c>
      <c r="B431">
        <v>2017</v>
      </c>
      <c r="C431" s="49" t="str">
        <f t="shared" si="33"/>
        <v>Organis.ohne Erwerbszweck als Bauherren v.Wohngeb.2017</v>
      </c>
      <c r="D431">
        <v>686</v>
      </c>
      <c r="E431" t="s">
        <v>66</v>
      </c>
      <c r="F431" t="s">
        <v>66</v>
      </c>
      <c r="G431" t="s">
        <v>66</v>
      </c>
      <c r="H431">
        <v>23</v>
      </c>
      <c r="I431">
        <v>4252</v>
      </c>
      <c r="J431">
        <v>275</v>
      </c>
      <c r="K431" t="s">
        <v>66</v>
      </c>
      <c r="L431" t="s">
        <v>66</v>
      </c>
      <c r="M431">
        <v>11027</v>
      </c>
      <c r="N431">
        <v>537183</v>
      </c>
      <c r="O431" t="s">
        <v>66</v>
      </c>
      <c r="P431">
        <v>332</v>
      </c>
      <c r="Q431">
        <v>1243</v>
      </c>
      <c r="R431" t="s">
        <v>66</v>
      </c>
      <c r="S431">
        <v>57</v>
      </c>
      <c r="T431">
        <v>3463</v>
      </c>
      <c r="U431">
        <v>228</v>
      </c>
      <c r="V431" t="s">
        <v>66</v>
      </c>
      <c r="W431" t="s">
        <v>66</v>
      </c>
      <c r="X431">
        <v>9183</v>
      </c>
      <c r="Y431">
        <v>429741</v>
      </c>
      <c r="Z431" t="s">
        <v>66</v>
      </c>
      <c r="AA431" t="s">
        <v>66</v>
      </c>
      <c r="AB431" t="s">
        <v>66</v>
      </c>
      <c r="AC431">
        <v>354</v>
      </c>
      <c r="AD431">
        <v>-34</v>
      </c>
      <c r="AE431">
        <v>789</v>
      </c>
      <c r="AF431">
        <v>47</v>
      </c>
      <c r="AG431" t="s">
        <v>66</v>
      </c>
      <c r="AH431" t="s">
        <v>66</v>
      </c>
      <c r="AI431">
        <v>1844</v>
      </c>
      <c r="AJ431">
        <v>107442</v>
      </c>
    </row>
    <row r="432" spans="1:36">
      <c r="A432" t="s">
        <v>530</v>
      </c>
      <c r="B432">
        <v>2018</v>
      </c>
      <c r="C432" s="49" t="str">
        <f t="shared" si="33"/>
        <v>Organis.ohne Erwerbszweck als Bauherren v.Wohngeb.2018</v>
      </c>
      <c r="D432">
        <v>645</v>
      </c>
      <c r="E432" t="s">
        <v>66</v>
      </c>
      <c r="F432" t="s">
        <v>66</v>
      </c>
      <c r="G432" t="s">
        <v>66</v>
      </c>
      <c r="H432">
        <v>31</v>
      </c>
      <c r="I432">
        <v>4158</v>
      </c>
      <c r="J432">
        <v>237</v>
      </c>
      <c r="K432" t="s">
        <v>66</v>
      </c>
      <c r="L432" t="s">
        <v>66</v>
      </c>
      <c r="M432">
        <v>9174</v>
      </c>
      <c r="N432">
        <v>522900</v>
      </c>
      <c r="O432" t="s">
        <v>66</v>
      </c>
      <c r="P432">
        <v>300</v>
      </c>
      <c r="Q432">
        <v>1210</v>
      </c>
      <c r="R432" t="s">
        <v>66</v>
      </c>
      <c r="S432">
        <v>66</v>
      </c>
      <c r="T432">
        <v>3585</v>
      </c>
      <c r="U432">
        <v>199</v>
      </c>
      <c r="V432" t="s">
        <v>66</v>
      </c>
      <c r="W432" t="s">
        <v>66</v>
      </c>
      <c r="X432">
        <v>7696</v>
      </c>
      <c r="Y432">
        <v>405908</v>
      </c>
      <c r="Z432" t="s">
        <v>66</v>
      </c>
      <c r="AA432" t="s">
        <v>66</v>
      </c>
      <c r="AB432" t="s">
        <v>66</v>
      </c>
      <c r="AC432">
        <v>345</v>
      </c>
      <c r="AD432">
        <v>-35</v>
      </c>
      <c r="AE432">
        <v>573</v>
      </c>
      <c r="AF432">
        <v>38</v>
      </c>
      <c r="AG432" t="s">
        <v>66</v>
      </c>
      <c r="AH432" t="s">
        <v>66</v>
      </c>
      <c r="AI432">
        <v>1478</v>
      </c>
      <c r="AJ432">
        <v>116992</v>
      </c>
    </row>
    <row r="433" spans="1:36">
      <c r="A433" t="s">
        <v>530</v>
      </c>
      <c r="B433">
        <v>2019</v>
      </c>
      <c r="C433" s="49" t="str">
        <f t="shared" si="33"/>
        <v>Organis.ohne Erwerbszweck als Bauherren v.Wohngeb.2019</v>
      </c>
      <c r="D433">
        <v>681</v>
      </c>
      <c r="E433" t="s">
        <v>66</v>
      </c>
      <c r="F433" t="s">
        <v>66</v>
      </c>
      <c r="G433" t="s">
        <v>66</v>
      </c>
      <c r="H433">
        <v>63</v>
      </c>
      <c r="I433">
        <v>5104</v>
      </c>
      <c r="J433">
        <v>295</v>
      </c>
      <c r="K433" t="s">
        <v>66</v>
      </c>
      <c r="L433" t="s">
        <v>66</v>
      </c>
      <c r="M433">
        <v>10827</v>
      </c>
      <c r="N433">
        <v>651048</v>
      </c>
      <c r="O433" t="s">
        <v>66</v>
      </c>
      <c r="P433">
        <v>347</v>
      </c>
      <c r="Q433">
        <v>1505</v>
      </c>
      <c r="R433" t="s">
        <v>66</v>
      </c>
      <c r="S433">
        <v>88</v>
      </c>
      <c r="T433">
        <v>4511</v>
      </c>
      <c r="U433">
        <v>251</v>
      </c>
      <c r="V433" t="s">
        <v>66</v>
      </c>
      <c r="W433" t="s">
        <v>66</v>
      </c>
      <c r="X433">
        <v>9389</v>
      </c>
      <c r="Y433">
        <v>511233</v>
      </c>
      <c r="Z433" t="s">
        <v>66</v>
      </c>
      <c r="AA433" t="s">
        <v>66</v>
      </c>
      <c r="AB433" t="s">
        <v>66</v>
      </c>
      <c r="AC433">
        <v>334</v>
      </c>
      <c r="AD433">
        <v>-25</v>
      </c>
      <c r="AE433">
        <v>593</v>
      </c>
      <c r="AF433">
        <v>44</v>
      </c>
      <c r="AG433" t="s">
        <v>66</v>
      </c>
      <c r="AH433" t="s">
        <v>66</v>
      </c>
      <c r="AI433">
        <v>1438</v>
      </c>
      <c r="AJ433">
        <v>139815</v>
      </c>
    </row>
    <row r="434" spans="1:36">
      <c r="A434" t="s">
        <v>530</v>
      </c>
      <c r="B434">
        <v>2020</v>
      </c>
      <c r="C434" s="49" t="str">
        <f t="shared" si="33"/>
        <v>Organis.ohne Erwerbszweck als Bauherren v.Wohngeb.2020</v>
      </c>
      <c r="D434">
        <v>729</v>
      </c>
      <c r="E434" t="s">
        <v>66</v>
      </c>
      <c r="F434" t="s">
        <v>66</v>
      </c>
      <c r="G434" t="s">
        <v>66</v>
      </c>
      <c r="H434">
        <v>68</v>
      </c>
      <c r="I434">
        <v>4662</v>
      </c>
      <c r="J434">
        <v>303</v>
      </c>
      <c r="K434" t="s">
        <v>66</v>
      </c>
      <c r="L434" t="s">
        <v>66</v>
      </c>
      <c r="M434">
        <v>11902</v>
      </c>
      <c r="N434">
        <v>677385</v>
      </c>
      <c r="O434" t="s">
        <v>66</v>
      </c>
      <c r="P434">
        <v>394</v>
      </c>
      <c r="Q434">
        <v>1535</v>
      </c>
      <c r="R434" t="s">
        <v>66</v>
      </c>
      <c r="S434">
        <v>80</v>
      </c>
      <c r="T434">
        <v>4155</v>
      </c>
      <c r="U434">
        <v>268</v>
      </c>
      <c r="V434" t="s">
        <v>66</v>
      </c>
      <c r="W434" t="s">
        <v>66</v>
      </c>
      <c r="X434">
        <v>10637</v>
      </c>
      <c r="Y434">
        <v>556827</v>
      </c>
      <c r="Z434" t="s">
        <v>66</v>
      </c>
      <c r="AA434" t="s">
        <v>66</v>
      </c>
      <c r="AB434" t="s">
        <v>66</v>
      </c>
      <c r="AC434">
        <v>335</v>
      </c>
      <c r="AD434">
        <v>-13</v>
      </c>
      <c r="AE434">
        <v>507</v>
      </c>
      <c r="AF434">
        <v>34</v>
      </c>
      <c r="AG434" t="s">
        <v>66</v>
      </c>
      <c r="AH434" t="s">
        <v>66</v>
      </c>
      <c r="AI434">
        <v>1265</v>
      </c>
      <c r="AJ434">
        <v>120558</v>
      </c>
    </row>
    <row r="435" spans="1:36">
      <c r="A435" t="s">
        <v>530</v>
      </c>
      <c r="B435">
        <v>2021</v>
      </c>
      <c r="C435" s="49" t="str">
        <f t="shared" si="33"/>
        <v>Organis.ohne Erwerbszweck als Bauherren v.Wohngeb.2021</v>
      </c>
      <c r="D435">
        <v>570</v>
      </c>
      <c r="E435" t="s">
        <v>66</v>
      </c>
      <c r="F435" t="s">
        <v>66</v>
      </c>
      <c r="G435" t="s">
        <v>66</v>
      </c>
      <c r="H435">
        <v>54</v>
      </c>
      <c r="I435">
        <v>4513</v>
      </c>
      <c r="J435">
        <v>262</v>
      </c>
      <c r="K435" t="s">
        <v>66</v>
      </c>
      <c r="L435" t="s">
        <v>66</v>
      </c>
      <c r="M435">
        <v>9705</v>
      </c>
      <c r="N435">
        <v>675612</v>
      </c>
      <c r="O435" t="s">
        <v>66</v>
      </c>
      <c r="P435">
        <v>279</v>
      </c>
      <c r="Q435">
        <v>1336</v>
      </c>
      <c r="R435" t="s">
        <v>66</v>
      </c>
      <c r="S435">
        <v>77</v>
      </c>
      <c r="T435">
        <v>3837</v>
      </c>
      <c r="U435">
        <v>224</v>
      </c>
      <c r="V435" t="s">
        <v>66</v>
      </c>
      <c r="W435" t="s">
        <v>66</v>
      </c>
      <c r="X435">
        <v>8358</v>
      </c>
      <c r="Y435">
        <v>554542</v>
      </c>
      <c r="Z435" t="s">
        <v>66</v>
      </c>
      <c r="AA435" t="s">
        <v>66</v>
      </c>
      <c r="AB435" t="s">
        <v>66</v>
      </c>
      <c r="AC435">
        <v>291</v>
      </c>
      <c r="AD435">
        <v>-22</v>
      </c>
      <c r="AE435">
        <v>676</v>
      </c>
      <c r="AF435">
        <v>38</v>
      </c>
      <c r="AG435" t="s">
        <v>66</v>
      </c>
      <c r="AH435" t="s">
        <v>66</v>
      </c>
      <c r="AI435">
        <v>1347</v>
      </c>
      <c r="AJ435">
        <v>121070</v>
      </c>
    </row>
    <row r="436" spans="1:36">
      <c r="A436" t="s">
        <v>530</v>
      </c>
      <c r="B436">
        <v>2022</v>
      </c>
      <c r="C436" s="49" t="str">
        <f t="shared" si="33"/>
        <v>Organis.ohne Erwerbszweck als Bauherren v.Wohngeb.2022</v>
      </c>
      <c r="D436">
        <v>545</v>
      </c>
      <c r="E436" t="s">
        <v>66</v>
      </c>
      <c r="F436" t="s">
        <v>66</v>
      </c>
      <c r="G436" t="s">
        <v>66</v>
      </c>
      <c r="H436">
        <v>51</v>
      </c>
      <c r="I436">
        <v>4822</v>
      </c>
      <c r="J436">
        <v>272</v>
      </c>
      <c r="K436" t="s">
        <v>66</v>
      </c>
      <c r="L436" t="s">
        <v>66</v>
      </c>
      <c r="M436">
        <v>10497</v>
      </c>
      <c r="N436">
        <v>637135</v>
      </c>
      <c r="O436" t="s">
        <v>66</v>
      </c>
      <c r="P436">
        <v>293</v>
      </c>
      <c r="Q436">
        <v>1360</v>
      </c>
      <c r="R436" t="s">
        <v>66</v>
      </c>
      <c r="S436">
        <v>63</v>
      </c>
      <c r="T436">
        <v>4418</v>
      </c>
      <c r="U436">
        <v>244</v>
      </c>
      <c r="V436" t="s">
        <v>66</v>
      </c>
      <c r="W436" t="s">
        <v>66</v>
      </c>
      <c r="X436">
        <v>9223</v>
      </c>
      <c r="Y436">
        <v>547550</v>
      </c>
      <c r="Z436" t="s">
        <v>66</v>
      </c>
      <c r="AA436" t="s">
        <v>66</v>
      </c>
      <c r="AB436" t="s">
        <v>66</v>
      </c>
      <c r="AC436">
        <v>252</v>
      </c>
      <c r="AD436">
        <v>-12</v>
      </c>
      <c r="AE436">
        <v>404</v>
      </c>
      <c r="AF436">
        <v>28</v>
      </c>
      <c r="AG436" t="s">
        <v>66</v>
      </c>
      <c r="AH436" t="s">
        <v>66</v>
      </c>
      <c r="AI436">
        <v>1274</v>
      </c>
      <c r="AJ436">
        <v>89585</v>
      </c>
    </row>
    <row r="437" spans="1:36">
      <c r="A437" t="s">
        <v>547</v>
      </c>
      <c r="B437">
        <v>2001</v>
      </c>
      <c r="C437" s="49" t="str">
        <f t="shared" si="33"/>
        <v>Org.oh.Erwerbszw.als Bauherren v.Nichtwohngebäuden2001</v>
      </c>
      <c r="D437">
        <v>2867</v>
      </c>
      <c r="E437" t="s">
        <v>66</v>
      </c>
      <c r="F437" t="s">
        <v>66</v>
      </c>
      <c r="G437" t="s">
        <v>66</v>
      </c>
      <c r="H437">
        <v>1465</v>
      </c>
      <c r="I437">
        <v>515</v>
      </c>
      <c r="J437">
        <v>19</v>
      </c>
      <c r="K437">
        <v>431</v>
      </c>
      <c r="L437">
        <v>12</v>
      </c>
      <c r="M437">
        <v>1436</v>
      </c>
      <c r="N437">
        <v>2073434</v>
      </c>
      <c r="O437" t="s">
        <v>66</v>
      </c>
      <c r="P437">
        <v>1443</v>
      </c>
      <c r="Q437">
        <v>6297</v>
      </c>
      <c r="R437" t="s">
        <v>66</v>
      </c>
      <c r="S437">
        <v>1205</v>
      </c>
      <c r="T437">
        <v>590</v>
      </c>
      <c r="U437">
        <v>29</v>
      </c>
      <c r="V437">
        <v>276</v>
      </c>
      <c r="W437">
        <v>7</v>
      </c>
      <c r="X437">
        <v>1717</v>
      </c>
      <c r="Y437">
        <v>1491206</v>
      </c>
      <c r="Z437" t="s">
        <v>66</v>
      </c>
      <c r="AA437" t="s">
        <v>66</v>
      </c>
      <c r="AB437" t="s">
        <v>66</v>
      </c>
      <c r="AC437">
        <v>1424</v>
      </c>
      <c r="AD437">
        <v>261</v>
      </c>
      <c r="AE437">
        <v>-75</v>
      </c>
      <c r="AF437">
        <v>-10</v>
      </c>
      <c r="AG437">
        <v>155</v>
      </c>
      <c r="AH437">
        <v>4</v>
      </c>
      <c r="AI437">
        <v>-281</v>
      </c>
      <c r="AJ437">
        <v>582228</v>
      </c>
    </row>
    <row r="438" spans="1:36">
      <c r="A438" t="s">
        <v>547</v>
      </c>
      <c r="B438">
        <v>2002</v>
      </c>
      <c r="C438" s="49" t="str">
        <f t="shared" si="33"/>
        <v>Org.oh.Erwerbszw.als Bauherren v.Nichtwohngebäuden2002</v>
      </c>
      <c r="D438">
        <v>2873</v>
      </c>
      <c r="E438" t="s">
        <v>66</v>
      </c>
      <c r="F438" t="s">
        <v>66</v>
      </c>
      <c r="G438" t="s">
        <v>66</v>
      </c>
      <c r="H438">
        <v>1540</v>
      </c>
      <c r="I438">
        <v>417</v>
      </c>
      <c r="J438">
        <v>25</v>
      </c>
      <c r="K438">
        <v>408</v>
      </c>
      <c r="L438">
        <v>10</v>
      </c>
      <c r="M438">
        <v>1579</v>
      </c>
      <c r="N438">
        <v>2348891</v>
      </c>
      <c r="O438" t="s">
        <v>66</v>
      </c>
      <c r="P438">
        <v>1466</v>
      </c>
      <c r="Q438">
        <v>7018</v>
      </c>
      <c r="R438" t="s">
        <v>66</v>
      </c>
      <c r="S438">
        <v>1285</v>
      </c>
      <c r="T438">
        <v>312</v>
      </c>
      <c r="U438">
        <v>18</v>
      </c>
      <c r="V438">
        <v>422</v>
      </c>
      <c r="W438">
        <v>10</v>
      </c>
      <c r="X438">
        <v>1306</v>
      </c>
      <c r="Y438">
        <v>1638250</v>
      </c>
      <c r="Z438" t="s">
        <v>66</v>
      </c>
      <c r="AA438" t="s">
        <v>66</v>
      </c>
      <c r="AB438" t="s">
        <v>66</v>
      </c>
      <c r="AC438">
        <v>1407</v>
      </c>
      <c r="AD438">
        <v>255</v>
      </c>
      <c r="AE438">
        <v>105</v>
      </c>
      <c r="AF438">
        <v>6</v>
      </c>
      <c r="AG438">
        <v>-14</v>
      </c>
      <c r="AH438">
        <v>0</v>
      </c>
      <c r="AI438">
        <v>273</v>
      </c>
      <c r="AJ438">
        <v>710641</v>
      </c>
    </row>
    <row r="439" spans="1:36">
      <c r="A439" t="s">
        <v>547</v>
      </c>
      <c r="B439">
        <v>2003</v>
      </c>
      <c r="C439" s="49" t="str">
        <f t="shared" si="33"/>
        <v>Org.oh.Erwerbszw.als Bauherren v.Nichtwohngebäuden2003</v>
      </c>
      <c r="D439">
        <v>2671</v>
      </c>
      <c r="E439" t="s">
        <v>66</v>
      </c>
      <c r="F439" t="s">
        <v>66</v>
      </c>
      <c r="G439" t="s">
        <v>66</v>
      </c>
      <c r="H439">
        <v>1251</v>
      </c>
      <c r="I439">
        <v>529</v>
      </c>
      <c r="J439">
        <v>16</v>
      </c>
      <c r="K439">
        <v>180</v>
      </c>
      <c r="L439">
        <v>7</v>
      </c>
      <c r="M439">
        <v>1018</v>
      </c>
      <c r="N439">
        <v>1994104</v>
      </c>
      <c r="O439" t="s">
        <v>66</v>
      </c>
      <c r="P439">
        <v>1308</v>
      </c>
      <c r="Q439">
        <v>5412</v>
      </c>
      <c r="R439" t="s">
        <v>66</v>
      </c>
      <c r="S439">
        <v>1019</v>
      </c>
      <c r="T439">
        <v>551</v>
      </c>
      <c r="U439">
        <v>23</v>
      </c>
      <c r="V439">
        <v>184</v>
      </c>
      <c r="W439">
        <v>7</v>
      </c>
      <c r="X439">
        <v>1331</v>
      </c>
      <c r="Y439">
        <v>1387604</v>
      </c>
      <c r="Z439" t="s">
        <v>66</v>
      </c>
      <c r="AA439" t="s">
        <v>66</v>
      </c>
      <c r="AB439" t="s">
        <v>66</v>
      </c>
      <c r="AC439">
        <v>1363</v>
      </c>
      <c r="AD439">
        <v>233</v>
      </c>
      <c r="AE439">
        <v>-22</v>
      </c>
      <c r="AF439">
        <v>-6</v>
      </c>
      <c r="AG439">
        <v>-4</v>
      </c>
      <c r="AH439">
        <v>0</v>
      </c>
      <c r="AI439">
        <v>-313</v>
      </c>
      <c r="AJ439">
        <v>606500</v>
      </c>
    </row>
    <row r="440" spans="1:36">
      <c r="A440" t="s">
        <v>547</v>
      </c>
      <c r="B440">
        <v>2004</v>
      </c>
      <c r="C440" s="49" t="str">
        <f t="shared" si="33"/>
        <v>Org.oh.Erwerbszw.als Bauherren v.Nichtwohngebäuden2004</v>
      </c>
      <c r="D440">
        <v>2565</v>
      </c>
      <c r="E440" t="s">
        <v>66</v>
      </c>
      <c r="F440" t="s">
        <v>66</v>
      </c>
      <c r="G440" t="s">
        <v>66</v>
      </c>
      <c r="H440">
        <v>1304</v>
      </c>
      <c r="I440">
        <v>437</v>
      </c>
      <c r="J440">
        <v>17</v>
      </c>
      <c r="K440">
        <v>265</v>
      </c>
      <c r="L440">
        <v>8</v>
      </c>
      <c r="M440">
        <v>1097</v>
      </c>
      <c r="N440">
        <v>1931788</v>
      </c>
      <c r="O440" t="s">
        <v>66</v>
      </c>
      <c r="P440">
        <v>1308</v>
      </c>
      <c r="Q440">
        <v>5637</v>
      </c>
      <c r="R440" t="s">
        <v>66</v>
      </c>
      <c r="S440">
        <v>1086</v>
      </c>
      <c r="T440">
        <v>346</v>
      </c>
      <c r="U440">
        <v>22</v>
      </c>
      <c r="V440">
        <v>336</v>
      </c>
      <c r="W440">
        <v>9</v>
      </c>
      <c r="X440">
        <v>1335</v>
      </c>
      <c r="Y440">
        <v>1342265</v>
      </c>
      <c r="Z440" t="s">
        <v>66</v>
      </c>
      <c r="AA440" t="s">
        <v>66</v>
      </c>
      <c r="AB440" t="s">
        <v>66</v>
      </c>
      <c r="AC440">
        <v>1257</v>
      </c>
      <c r="AD440">
        <v>218</v>
      </c>
      <c r="AE440">
        <v>91</v>
      </c>
      <c r="AF440">
        <v>-5</v>
      </c>
      <c r="AG440">
        <v>-71</v>
      </c>
      <c r="AH440">
        <v>-1</v>
      </c>
      <c r="AI440">
        <v>-238</v>
      </c>
      <c r="AJ440">
        <v>589523</v>
      </c>
    </row>
    <row r="441" spans="1:36">
      <c r="A441" t="s">
        <v>547</v>
      </c>
      <c r="B441">
        <v>2005</v>
      </c>
      <c r="C441" s="49" t="str">
        <f t="shared" si="33"/>
        <v>Org.oh.Erwerbszw.als Bauherren v.Nichtwohngebäuden2005</v>
      </c>
      <c r="D441">
        <v>2494</v>
      </c>
      <c r="E441" t="s">
        <v>66</v>
      </c>
      <c r="F441" t="s">
        <v>66</v>
      </c>
      <c r="G441" t="s">
        <v>66</v>
      </c>
      <c r="H441">
        <v>1264</v>
      </c>
      <c r="I441">
        <v>272</v>
      </c>
      <c r="J441">
        <v>11</v>
      </c>
      <c r="K441">
        <v>213</v>
      </c>
      <c r="L441">
        <v>5</v>
      </c>
      <c r="M441">
        <v>737</v>
      </c>
      <c r="N441">
        <v>1930451</v>
      </c>
      <c r="O441" t="s">
        <v>66</v>
      </c>
      <c r="P441">
        <v>1231</v>
      </c>
      <c r="Q441">
        <v>5793</v>
      </c>
      <c r="R441" t="s">
        <v>66</v>
      </c>
      <c r="S441">
        <v>1060</v>
      </c>
      <c r="T441">
        <v>280</v>
      </c>
      <c r="U441">
        <v>20</v>
      </c>
      <c r="V441">
        <v>141</v>
      </c>
      <c r="W441">
        <v>3</v>
      </c>
      <c r="X441">
        <v>1046</v>
      </c>
      <c r="Y441">
        <v>1391457</v>
      </c>
      <c r="Z441" t="s">
        <v>66</v>
      </c>
      <c r="AA441" t="s">
        <v>66</v>
      </c>
      <c r="AB441" t="s">
        <v>66</v>
      </c>
      <c r="AC441">
        <v>1263</v>
      </c>
      <c r="AD441">
        <v>204</v>
      </c>
      <c r="AE441">
        <v>-8</v>
      </c>
      <c r="AF441">
        <v>-8</v>
      </c>
      <c r="AG441">
        <v>72</v>
      </c>
      <c r="AH441">
        <v>3</v>
      </c>
      <c r="AI441">
        <v>-309</v>
      </c>
      <c r="AJ441">
        <v>538994</v>
      </c>
    </row>
    <row r="442" spans="1:36">
      <c r="A442" t="s">
        <v>547</v>
      </c>
      <c r="B442">
        <v>2006</v>
      </c>
      <c r="C442" s="49" t="str">
        <f t="shared" si="33"/>
        <v>Org.oh.Erwerbszw.als Bauherren v.Nichtwohngebäuden2006</v>
      </c>
      <c r="D442">
        <v>2407</v>
      </c>
      <c r="E442" t="s">
        <v>66</v>
      </c>
      <c r="F442" t="s">
        <v>66</v>
      </c>
      <c r="G442" t="s">
        <v>66</v>
      </c>
      <c r="H442">
        <v>1277</v>
      </c>
      <c r="I442">
        <v>457</v>
      </c>
      <c r="J442">
        <v>18</v>
      </c>
      <c r="K442">
        <v>235</v>
      </c>
      <c r="L442">
        <v>4</v>
      </c>
      <c r="M442">
        <v>954</v>
      </c>
      <c r="N442">
        <v>2033466</v>
      </c>
      <c r="O442" t="s">
        <v>66</v>
      </c>
      <c r="P442">
        <v>1174</v>
      </c>
      <c r="Q442">
        <v>5841</v>
      </c>
      <c r="R442" t="s">
        <v>66</v>
      </c>
      <c r="S442">
        <v>1067</v>
      </c>
      <c r="T442">
        <v>512</v>
      </c>
      <c r="U442">
        <v>26</v>
      </c>
      <c r="V442">
        <v>222</v>
      </c>
      <c r="W442">
        <v>4</v>
      </c>
      <c r="X442">
        <v>1336</v>
      </c>
      <c r="Y442">
        <v>1412211</v>
      </c>
      <c r="Z442" t="s">
        <v>66</v>
      </c>
      <c r="AA442" t="s">
        <v>66</v>
      </c>
      <c r="AB442" t="s">
        <v>66</v>
      </c>
      <c r="AC442">
        <v>1233</v>
      </c>
      <c r="AD442">
        <v>209</v>
      </c>
      <c r="AE442">
        <v>-55</v>
      </c>
      <c r="AF442">
        <v>-8</v>
      </c>
      <c r="AG442">
        <v>13</v>
      </c>
      <c r="AH442">
        <v>0</v>
      </c>
      <c r="AI442">
        <v>-382</v>
      </c>
      <c r="AJ442">
        <v>621255</v>
      </c>
    </row>
    <row r="443" spans="1:36">
      <c r="A443" t="s">
        <v>547</v>
      </c>
      <c r="B443">
        <v>2007</v>
      </c>
      <c r="C443" s="49" t="str">
        <f t="shared" si="33"/>
        <v>Org.oh.Erwerbszw.als Bauherren v.Nichtwohngebäuden2007</v>
      </c>
      <c r="D443">
        <v>2354</v>
      </c>
      <c r="E443" t="s">
        <v>66</v>
      </c>
      <c r="F443" t="s">
        <v>66</v>
      </c>
      <c r="G443" t="s">
        <v>66</v>
      </c>
      <c r="H443">
        <v>1095</v>
      </c>
      <c r="I443">
        <v>88</v>
      </c>
      <c r="J443">
        <v>-1</v>
      </c>
      <c r="K443">
        <v>666</v>
      </c>
      <c r="L443">
        <v>11</v>
      </c>
      <c r="M443">
        <v>564</v>
      </c>
      <c r="N443">
        <v>1708526</v>
      </c>
      <c r="O443" t="s">
        <v>66</v>
      </c>
      <c r="P443">
        <v>1089</v>
      </c>
      <c r="Q443">
        <v>4883</v>
      </c>
      <c r="R443" t="s">
        <v>66</v>
      </c>
      <c r="S443">
        <v>896</v>
      </c>
      <c r="T443">
        <v>209</v>
      </c>
      <c r="U443">
        <v>14</v>
      </c>
      <c r="V443">
        <v>665</v>
      </c>
      <c r="W443">
        <v>11</v>
      </c>
      <c r="X443">
        <v>1270</v>
      </c>
      <c r="Y443">
        <v>1124355</v>
      </c>
      <c r="Z443" t="s">
        <v>66</v>
      </c>
      <c r="AA443" t="s">
        <v>66</v>
      </c>
      <c r="AB443" t="s">
        <v>66</v>
      </c>
      <c r="AC443">
        <v>1265</v>
      </c>
      <c r="AD443">
        <v>199</v>
      </c>
      <c r="AE443">
        <v>-121</v>
      </c>
      <c r="AF443">
        <v>-15</v>
      </c>
      <c r="AG443">
        <v>1</v>
      </c>
      <c r="AH443">
        <v>0</v>
      </c>
      <c r="AI443">
        <v>-706</v>
      </c>
      <c r="AJ443">
        <v>584171</v>
      </c>
    </row>
    <row r="444" spans="1:36">
      <c r="A444" t="s">
        <v>547</v>
      </c>
      <c r="B444">
        <v>2008</v>
      </c>
      <c r="C444" s="49" t="str">
        <f t="shared" si="33"/>
        <v>Org.oh.Erwerbszw.als Bauherren v.Nichtwohngebäuden2008</v>
      </c>
      <c r="D444">
        <v>2345</v>
      </c>
      <c r="E444" t="s">
        <v>66</v>
      </c>
      <c r="F444" t="s">
        <v>66</v>
      </c>
      <c r="G444" t="s">
        <v>66</v>
      </c>
      <c r="H444">
        <v>1105</v>
      </c>
      <c r="I444">
        <v>153</v>
      </c>
      <c r="J444">
        <v>4</v>
      </c>
      <c r="K444">
        <v>93</v>
      </c>
      <c r="L444">
        <v>4</v>
      </c>
      <c r="M444">
        <v>226</v>
      </c>
      <c r="N444">
        <v>1705319</v>
      </c>
      <c r="O444" t="s">
        <v>66</v>
      </c>
      <c r="P444">
        <v>1048</v>
      </c>
      <c r="Q444">
        <v>4641</v>
      </c>
      <c r="R444" t="s">
        <v>66</v>
      </c>
      <c r="S444">
        <v>873</v>
      </c>
      <c r="T444">
        <v>210</v>
      </c>
      <c r="U444">
        <v>14</v>
      </c>
      <c r="V444">
        <v>280</v>
      </c>
      <c r="W444">
        <v>7</v>
      </c>
      <c r="X444">
        <v>938</v>
      </c>
      <c r="Y444">
        <v>1096491</v>
      </c>
      <c r="Z444" t="s">
        <v>66</v>
      </c>
      <c r="AA444" t="s">
        <v>66</v>
      </c>
      <c r="AB444" t="s">
        <v>66</v>
      </c>
      <c r="AC444">
        <v>1297</v>
      </c>
      <c r="AD444">
        <v>232</v>
      </c>
      <c r="AE444">
        <v>-57</v>
      </c>
      <c r="AF444">
        <v>-10</v>
      </c>
      <c r="AG444">
        <v>-187</v>
      </c>
      <c r="AH444">
        <v>-4</v>
      </c>
      <c r="AI444">
        <v>-712</v>
      </c>
      <c r="AJ444">
        <v>608828</v>
      </c>
    </row>
    <row r="445" spans="1:36">
      <c r="A445" t="s">
        <v>547</v>
      </c>
      <c r="B445">
        <v>2009</v>
      </c>
      <c r="C445" s="49" t="str">
        <f t="shared" si="33"/>
        <v>Org.oh.Erwerbszw.als Bauherren v.Nichtwohngebäuden2009</v>
      </c>
      <c r="D445">
        <v>2435</v>
      </c>
      <c r="E445" t="s">
        <v>66</v>
      </c>
      <c r="F445" t="s">
        <v>66</v>
      </c>
      <c r="G445" t="s">
        <v>66</v>
      </c>
      <c r="H445">
        <v>1055</v>
      </c>
      <c r="I445">
        <v>95</v>
      </c>
      <c r="J445">
        <v>-9</v>
      </c>
      <c r="K445">
        <v>116</v>
      </c>
      <c r="L445">
        <v>4</v>
      </c>
      <c r="M445">
        <v>-214</v>
      </c>
      <c r="N445">
        <v>1675927</v>
      </c>
      <c r="O445" t="s">
        <v>66</v>
      </c>
      <c r="P445">
        <v>1018</v>
      </c>
      <c r="Q445">
        <v>4753</v>
      </c>
      <c r="R445" t="s">
        <v>66</v>
      </c>
      <c r="S445">
        <v>840</v>
      </c>
      <c r="T445">
        <v>232</v>
      </c>
      <c r="U445">
        <v>14</v>
      </c>
      <c r="V445">
        <v>164</v>
      </c>
      <c r="W445">
        <v>5</v>
      </c>
      <c r="X445">
        <v>810</v>
      </c>
      <c r="Y445">
        <v>1043794</v>
      </c>
      <c r="Z445" t="s">
        <v>66</v>
      </c>
      <c r="AA445" t="s">
        <v>66</v>
      </c>
      <c r="AB445" t="s">
        <v>66</v>
      </c>
      <c r="AC445">
        <v>1417</v>
      </c>
      <c r="AD445">
        <v>215</v>
      </c>
      <c r="AE445">
        <v>-137</v>
      </c>
      <c r="AF445">
        <v>-23</v>
      </c>
      <c r="AG445">
        <v>-48</v>
      </c>
      <c r="AH445">
        <v>-1</v>
      </c>
      <c r="AI445">
        <v>-1024</v>
      </c>
      <c r="AJ445">
        <v>632133</v>
      </c>
    </row>
    <row r="446" spans="1:36">
      <c r="A446" t="s">
        <v>547</v>
      </c>
      <c r="B446">
        <v>2010</v>
      </c>
      <c r="C446" s="49" t="str">
        <f t="shared" si="33"/>
        <v>Org.oh.Erwerbszw.als Bauherren v.Nichtwohngebäuden2010</v>
      </c>
      <c r="D446">
        <v>2694</v>
      </c>
      <c r="E446" t="s">
        <v>66</v>
      </c>
      <c r="F446" t="s">
        <v>66</v>
      </c>
      <c r="G446" t="s">
        <v>66</v>
      </c>
      <c r="H446">
        <v>1165</v>
      </c>
      <c r="I446">
        <v>223</v>
      </c>
      <c r="J446">
        <v>0</v>
      </c>
      <c r="K446">
        <v>164</v>
      </c>
      <c r="L446">
        <v>3</v>
      </c>
      <c r="M446">
        <v>115</v>
      </c>
      <c r="N446">
        <v>1893450</v>
      </c>
      <c r="O446" t="s">
        <v>66</v>
      </c>
      <c r="P446">
        <v>1086</v>
      </c>
      <c r="Q446">
        <v>4894</v>
      </c>
      <c r="R446" t="s">
        <v>66</v>
      </c>
      <c r="S446">
        <v>930</v>
      </c>
      <c r="T446">
        <v>335</v>
      </c>
      <c r="U446">
        <v>15</v>
      </c>
      <c r="V446">
        <v>243</v>
      </c>
      <c r="W446">
        <v>4</v>
      </c>
      <c r="X446">
        <v>908</v>
      </c>
      <c r="Y446">
        <v>1196480</v>
      </c>
      <c r="Z446" t="s">
        <v>66</v>
      </c>
      <c r="AA446" t="s">
        <v>66</v>
      </c>
      <c r="AB446" t="s">
        <v>66</v>
      </c>
      <c r="AC446">
        <v>1608</v>
      </c>
      <c r="AD446">
        <v>235</v>
      </c>
      <c r="AE446">
        <v>-112</v>
      </c>
      <c r="AF446">
        <v>-16</v>
      </c>
      <c r="AG446">
        <v>-79</v>
      </c>
      <c r="AH446">
        <v>-2</v>
      </c>
      <c r="AI446">
        <v>-793</v>
      </c>
      <c r="AJ446">
        <v>696970</v>
      </c>
    </row>
    <row r="447" spans="1:36">
      <c r="A447" t="s">
        <v>547</v>
      </c>
      <c r="B447">
        <v>2011</v>
      </c>
      <c r="C447" s="49" t="str">
        <f t="shared" si="33"/>
        <v>Org.oh.Erwerbszw.als Bauherren v.Nichtwohngebäuden2011</v>
      </c>
      <c r="D447">
        <v>2905</v>
      </c>
      <c r="E447" t="s">
        <v>66</v>
      </c>
      <c r="F447" t="s">
        <v>66</v>
      </c>
      <c r="G447" t="s">
        <v>66</v>
      </c>
      <c r="H447">
        <v>1184</v>
      </c>
      <c r="I447">
        <v>135</v>
      </c>
      <c r="J447">
        <v>1</v>
      </c>
      <c r="K447">
        <v>89</v>
      </c>
      <c r="L447">
        <v>4</v>
      </c>
      <c r="M447">
        <v>9</v>
      </c>
      <c r="N447">
        <v>2030985</v>
      </c>
      <c r="O447" t="s">
        <v>66</v>
      </c>
      <c r="P447">
        <v>1101</v>
      </c>
      <c r="Q447">
        <v>4662</v>
      </c>
      <c r="R447" t="s">
        <v>66</v>
      </c>
      <c r="S447">
        <v>899</v>
      </c>
      <c r="T447">
        <v>207</v>
      </c>
      <c r="U447">
        <v>14</v>
      </c>
      <c r="V447">
        <v>133</v>
      </c>
      <c r="W447">
        <v>4</v>
      </c>
      <c r="X447">
        <v>715</v>
      </c>
      <c r="Y447">
        <v>1169734</v>
      </c>
      <c r="Z447" t="s">
        <v>66</v>
      </c>
      <c r="AA447" t="s">
        <v>66</v>
      </c>
      <c r="AB447" t="s">
        <v>66</v>
      </c>
      <c r="AC447">
        <v>1804</v>
      </c>
      <c r="AD447">
        <v>285</v>
      </c>
      <c r="AE447">
        <v>-72</v>
      </c>
      <c r="AF447">
        <v>-13</v>
      </c>
      <c r="AG447">
        <v>-44</v>
      </c>
      <c r="AH447">
        <v>-1</v>
      </c>
      <c r="AI447">
        <v>-706</v>
      </c>
      <c r="AJ447">
        <v>861251</v>
      </c>
    </row>
    <row r="448" spans="1:36">
      <c r="A448" t="s">
        <v>547</v>
      </c>
      <c r="B448">
        <v>2012</v>
      </c>
      <c r="C448" s="49" t="str">
        <f t="shared" si="33"/>
        <v>Org.oh.Erwerbszw.als Bauherren v.Nichtwohngebäuden2012</v>
      </c>
      <c r="D448">
        <v>2650</v>
      </c>
      <c r="E448" t="s">
        <v>66</v>
      </c>
      <c r="F448" t="s">
        <v>66</v>
      </c>
      <c r="G448" t="s">
        <v>66</v>
      </c>
      <c r="H448">
        <v>1103</v>
      </c>
      <c r="I448">
        <v>495</v>
      </c>
      <c r="J448">
        <v>14</v>
      </c>
      <c r="K448" t="s">
        <v>66</v>
      </c>
      <c r="L448" t="s">
        <v>66</v>
      </c>
      <c r="M448">
        <v>450</v>
      </c>
      <c r="N448">
        <v>1876995</v>
      </c>
      <c r="O448" t="s">
        <v>66</v>
      </c>
      <c r="P448">
        <v>1064</v>
      </c>
      <c r="Q448">
        <v>4993</v>
      </c>
      <c r="R448" t="s">
        <v>66</v>
      </c>
      <c r="S448">
        <v>898</v>
      </c>
      <c r="T448">
        <v>512</v>
      </c>
      <c r="U448">
        <v>24</v>
      </c>
      <c r="V448" t="s">
        <v>66</v>
      </c>
      <c r="W448" t="s">
        <v>66</v>
      </c>
      <c r="X448">
        <v>1057</v>
      </c>
      <c r="Y448">
        <v>1242773</v>
      </c>
      <c r="Z448" t="s">
        <v>66</v>
      </c>
      <c r="AA448" t="s">
        <v>66</v>
      </c>
      <c r="AB448" t="s">
        <v>66</v>
      </c>
      <c r="AC448">
        <v>1586</v>
      </c>
      <c r="AD448">
        <v>205</v>
      </c>
      <c r="AE448">
        <v>-17</v>
      </c>
      <c r="AF448">
        <v>-10</v>
      </c>
      <c r="AG448" t="s">
        <v>66</v>
      </c>
      <c r="AH448" t="s">
        <v>66</v>
      </c>
      <c r="AI448">
        <v>-607</v>
      </c>
      <c r="AJ448">
        <v>634222</v>
      </c>
    </row>
    <row r="449" spans="1:36">
      <c r="A449" t="s">
        <v>547</v>
      </c>
      <c r="B449">
        <v>2013</v>
      </c>
      <c r="C449" s="49" t="str">
        <f t="shared" si="33"/>
        <v>Org.oh.Erwerbszw.als Bauherren v.Nichtwohngebäuden2013</v>
      </c>
      <c r="D449">
        <v>2693</v>
      </c>
      <c r="E449" t="s">
        <v>66</v>
      </c>
      <c r="F449" t="s">
        <v>66</v>
      </c>
      <c r="G449" t="s">
        <v>66</v>
      </c>
      <c r="H449">
        <v>1112</v>
      </c>
      <c r="I449">
        <v>350</v>
      </c>
      <c r="J449">
        <v>13</v>
      </c>
      <c r="K449" t="s">
        <v>66</v>
      </c>
      <c r="L449" t="s">
        <v>66</v>
      </c>
      <c r="M449">
        <v>476</v>
      </c>
      <c r="N449">
        <v>2116518</v>
      </c>
      <c r="O449" t="s">
        <v>66</v>
      </c>
      <c r="P449">
        <v>1047</v>
      </c>
      <c r="Q449">
        <v>4891</v>
      </c>
      <c r="R449" t="s">
        <v>66</v>
      </c>
      <c r="S449">
        <v>887</v>
      </c>
      <c r="T449">
        <v>450</v>
      </c>
      <c r="U449">
        <v>25</v>
      </c>
      <c r="V449" t="s">
        <v>66</v>
      </c>
      <c r="W449" t="s">
        <v>66</v>
      </c>
      <c r="X449">
        <v>993</v>
      </c>
      <c r="Y449">
        <v>1368195</v>
      </c>
      <c r="Z449" t="s">
        <v>66</v>
      </c>
      <c r="AA449" t="s">
        <v>66</v>
      </c>
      <c r="AB449" t="s">
        <v>66</v>
      </c>
      <c r="AC449">
        <v>1646</v>
      </c>
      <c r="AD449">
        <v>225</v>
      </c>
      <c r="AE449">
        <v>-100</v>
      </c>
      <c r="AF449">
        <v>-12</v>
      </c>
      <c r="AG449" t="s">
        <v>66</v>
      </c>
      <c r="AH449" t="s">
        <v>66</v>
      </c>
      <c r="AI449">
        <v>-517</v>
      </c>
      <c r="AJ449">
        <v>748323</v>
      </c>
    </row>
    <row r="450" spans="1:36">
      <c r="A450" t="s">
        <v>547</v>
      </c>
      <c r="B450">
        <v>2014</v>
      </c>
      <c r="C450" s="49" t="str">
        <f t="shared" si="33"/>
        <v>Org.oh.Erwerbszw.als Bauherren v.Nichtwohngebäuden2014</v>
      </c>
      <c r="D450">
        <v>2563</v>
      </c>
      <c r="E450" t="s">
        <v>66</v>
      </c>
      <c r="F450" t="s">
        <v>66</v>
      </c>
      <c r="G450" t="s">
        <v>66</v>
      </c>
      <c r="H450">
        <v>1168</v>
      </c>
      <c r="I450">
        <v>287</v>
      </c>
      <c r="J450">
        <v>7</v>
      </c>
      <c r="K450" t="s">
        <v>66</v>
      </c>
      <c r="L450" t="s">
        <v>66</v>
      </c>
      <c r="M450">
        <v>278</v>
      </c>
      <c r="N450">
        <v>2101559</v>
      </c>
      <c r="O450" t="s">
        <v>66</v>
      </c>
      <c r="P450">
        <v>1059</v>
      </c>
      <c r="Q450">
        <v>5065</v>
      </c>
      <c r="R450" t="s">
        <v>66</v>
      </c>
      <c r="S450">
        <v>955</v>
      </c>
      <c r="T450">
        <v>453</v>
      </c>
      <c r="U450">
        <v>26</v>
      </c>
      <c r="V450" t="s">
        <v>66</v>
      </c>
      <c r="W450" t="s">
        <v>66</v>
      </c>
      <c r="X450">
        <v>1160</v>
      </c>
      <c r="Y450">
        <v>1447316</v>
      </c>
      <c r="Z450" t="s">
        <v>66</v>
      </c>
      <c r="AA450" t="s">
        <v>66</v>
      </c>
      <c r="AB450" t="s">
        <v>66</v>
      </c>
      <c r="AC450">
        <v>1504</v>
      </c>
      <c r="AD450">
        <v>214</v>
      </c>
      <c r="AE450">
        <v>-166</v>
      </c>
      <c r="AF450">
        <v>-19</v>
      </c>
      <c r="AG450" t="s">
        <v>66</v>
      </c>
      <c r="AH450" t="s">
        <v>66</v>
      </c>
      <c r="AI450">
        <v>-882</v>
      </c>
      <c r="AJ450">
        <v>654243</v>
      </c>
    </row>
    <row r="451" spans="1:36">
      <c r="A451" t="s">
        <v>547</v>
      </c>
      <c r="B451">
        <v>2015</v>
      </c>
      <c r="C451" s="49" t="str">
        <f t="shared" si="33"/>
        <v>Org.oh.Erwerbszw.als Bauherren v.Nichtwohngebäuden2015</v>
      </c>
      <c r="D451">
        <v>2118</v>
      </c>
      <c r="E451" t="s">
        <v>66</v>
      </c>
      <c r="F451" t="s">
        <v>66</v>
      </c>
      <c r="G451" t="s">
        <v>66</v>
      </c>
      <c r="H451">
        <v>911</v>
      </c>
      <c r="I451">
        <v>600</v>
      </c>
      <c r="J451">
        <v>13</v>
      </c>
      <c r="K451" t="s">
        <v>66</v>
      </c>
      <c r="L451" t="s">
        <v>66</v>
      </c>
      <c r="M451">
        <v>578</v>
      </c>
      <c r="N451">
        <v>1785967</v>
      </c>
      <c r="O451" t="s">
        <v>66</v>
      </c>
      <c r="P451">
        <v>866</v>
      </c>
      <c r="Q451">
        <v>4060</v>
      </c>
      <c r="R451" t="s">
        <v>66</v>
      </c>
      <c r="S451">
        <v>743</v>
      </c>
      <c r="T451">
        <v>592</v>
      </c>
      <c r="U451">
        <v>22</v>
      </c>
      <c r="V451" t="s">
        <v>66</v>
      </c>
      <c r="W451" t="s">
        <v>66</v>
      </c>
      <c r="X451">
        <v>1007</v>
      </c>
      <c r="Y451">
        <v>1169665</v>
      </c>
      <c r="Z451" t="s">
        <v>66</v>
      </c>
      <c r="AA451" t="s">
        <v>66</v>
      </c>
      <c r="AB451" t="s">
        <v>66</v>
      </c>
      <c r="AC451">
        <v>1252</v>
      </c>
      <c r="AD451">
        <v>168</v>
      </c>
      <c r="AE451">
        <v>8</v>
      </c>
      <c r="AF451">
        <v>-9</v>
      </c>
      <c r="AG451" t="s">
        <v>66</v>
      </c>
      <c r="AH451" t="s">
        <v>66</v>
      </c>
      <c r="AI451">
        <v>-429</v>
      </c>
      <c r="AJ451">
        <v>616302</v>
      </c>
    </row>
    <row r="452" spans="1:36">
      <c r="A452" t="s">
        <v>547</v>
      </c>
      <c r="B452">
        <v>2016</v>
      </c>
      <c r="C452" s="49" t="str">
        <f t="shared" si="33"/>
        <v>Org.oh.Erwerbszw.als Bauherren v.Nichtwohngebäuden2016</v>
      </c>
      <c r="D452">
        <v>2204</v>
      </c>
      <c r="E452" t="s">
        <v>66</v>
      </c>
      <c r="F452" t="s">
        <v>66</v>
      </c>
      <c r="G452" t="s">
        <v>66</v>
      </c>
      <c r="H452">
        <v>975</v>
      </c>
      <c r="I452">
        <v>572</v>
      </c>
      <c r="J452">
        <v>14</v>
      </c>
      <c r="K452" t="s">
        <v>66</v>
      </c>
      <c r="L452" t="s">
        <v>66</v>
      </c>
      <c r="M452">
        <v>557</v>
      </c>
      <c r="N452">
        <v>1949515</v>
      </c>
      <c r="O452" t="s">
        <v>66</v>
      </c>
      <c r="P452">
        <v>888</v>
      </c>
      <c r="Q452">
        <v>4525</v>
      </c>
      <c r="R452" t="s">
        <v>66</v>
      </c>
      <c r="S452">
        <v>807</v>
      </c>
      <c r="T452">
        <v>462</v>
      </c>
      <c r="U452">
        <v>21</v>
      </c>
      <c r="V452" t="s">
        <v>66</v>
      </c>
      <c r="W452" t="s">
        <v>66</v>
      </c>
      <c r="X452">
        <v>862</v>
      </c>
      <c r="Y452">
        <v>1282571</v>
      </c>
      <c r="Z452" t="s">
        <v>66</v>
      </c>
      <c r="AA452" t="s">
        <v>66</v>
      </c>
      <c r="AB452" t="s">
        <v>66</v>
      </c>
      <c r="AC452">
        <v>1316</v>
      </c>
      <c r="AD452">
        <v>168</v>
      </c>
      <c r="AE452">
        <v>110</v>
      </c>
      <c r="AF452">
        <v>-7</v>
      </c>
      <c r="AG452" t="s">
        <v>66</v>
      </c>
      <c r="AH452" t="s">
        <v>66</v>
      </c>
      <c r="AI452">
        <v>-305</v>
      </c>
      <c r="AJ452">
        <v>666944</v>
      </c>
    </row>
    <row r="453" spans="1:36">
      <c r="A453" t="s">
        <v>547</v>
      </c>
      <c r="B453">
        <v>2017</v>
      </c>
      <c r="C453" s="49" t="str">
        <f t="shared" si="33"/>
        <v>Org.oh.Erwerbszw.als Bauherren v.Nichtwohngebäuden2017</v>
      </c>
      <c r="D453">
        <v>2037</v>
      </c>
      <c r="E453" t="s">
        <v>66</v>
      </c>
      <c r="F453" t="s">
        <v>66</v>
      </c>
      <c r="G453" t="s">
        <v>66</v>
      </c>
      <c r="H453">
        <v>872</v>
      </c>
      <c r="I453">
        <v>42</v>
      </c>
      <c r="J453">
        <v>-1</v>
      </c>
      <c r="K453" t="s">
        <v>66</v>
      </c>
      <c r="L453" t="s">
        <v>66</v>
      </c>
      <c r="M453">
        <v>-307</v>
      </c>
      <c r="N453">
        <v>1896810</v>
      </c>
      <c r="O453" t="s">
        <v>66</v>
      </c>
      <c r="P453">
        <v>816</v>
      </c>
      <c r="Q453">
        <v>4020</v>
      </c>
      <c r="R453" t="s">
        <v>66</v>
      </c>
      <c r="S453">
        <v>685</v>
      </c>
      <c r="T453">
        <v>245</v>
      </c>
      <c r="U453">
        <v>15</v>
      </c>
      <c r="V453" t="s">
        <v>66</v>
      </c>
      <c r="W453" t="s">
        <v>66</v>
      </c>
      <c r="X453">
        <v>511</v>
      </c>
      <c r="Y453">
        <v>1088026</v>
      </c>
      <c r="Z453" t="s">
        <v>66</v>
      </c>
      <c r="AA453" t="s">
        <v>66</v>
      </c>
      <c r="AB453" t="s">
        <v>66</v>
      </c>
      <c r="AC453">
        <v>1221</v>
      </c>
      <c r="AD453">
        <v>187</v>
      </c>
      <c r="AE453">
        <v>-203</v>
      </c>
      <c r="AF453">
        <v>-16</v>
      </c>
      <c r="AG453" t="s">
        <v>66</v>
      </c>
      <c r="AH453" t="s">
        <v>66</v>
      </c>
      <c r="AI453">
        <v>-818</v>
      </c>
      <c r="AJ453">
        <v>808784</v>
      </c>
    </row>
    <row r="454" spans="1:36">
      <c r="A454" t="s">
        <v>547</v>
      </c>
      <c r="B454">
        <v>2018</v>
      </c>
      <c r="C454" s="49" t="str">
        <f t="shared" si="33"/>
        <v>Org.oh.Erwerbszw.als Bauherren v.Nichtwohngebäuden2018</v>
      </c>
      <c r="D454">
        <v>2000</v>
      </c>
      <c r="E454" t="s">
        <v>66</v>
      </c>
      <c r="F454" t="s">
        <v>66</v>
      </c>
      <c r="G454" t="s">
        <v>66</v>
      </c>
      <c r="H454">
        <v>888</v>
      </c>
      <c r="I454">
        <v>750</v>
      </c>
      <c r="J454">
        <v>25</v>
      </c>
      <c r="K454" t="s">
        <v>66</v>
      </c>
      <c r="L454" t="s">
        <v>66</v>
      </c>
      <c r="M454">
        <v>964</v>
      </c>
      <c r="N454">
        <v>1863698</v>
      </c>
      <c r="O454" t="s">
        <v>66</v>
      </c>
      <c r="P454">
        <v>848</v>
      </c>
      <c r="Q454">
        <v>4030</v>
      </c>
      <c r="R454" t="s">
        <v>66</v>
      </c>
      <c r="S454">
        <v>750</v>
      </c>
      <c r="T454">
        <v>813</v>
      </c>
      <c r="U454">
        <v>33</v>
      </c>
      <c r="V454" t="s">
        <v>66</v>
      </c>
      <c r="W454" t="s">
        <v>66</v>
      </c>
      <c r="X454">
        <v>1339</v>
      </c>
      <c r="Y454">
        <v>1333766</v>
      </c>
      <c r="Z454" t="s">
        <v>66</v>
      </c>
      <c r="AA454" t="s">
        <v>66</v>
      </c>
      <c r="AB454" t="s">
        <v>66</v>
      </c>
      <c r="AC454">
        <v>1152</v>
      </c>
      <c r="AD454">
        <v>137</v>
      </c>
      <c r="AE454">
        <v>-63</v>
      </c>
      <c r="AF454">
        <v>-9</v>
      </c>
      <c r="AG454" t="s">
        <v>66</v>
      </c>
      <c r="AH454" t="s">
        <v>66</v>
      </c>
      <c r="AI454">
        <v>-375</v>
      </c>
      <c r="AJ454">
        <v>529932</v>
      </c>
    </row>
    <row r="455" spans="1:36">
      <c r="A455" t="s">
        <v>547</v>
      </c>
      <c r="B455">
        <v>2019</v>
      </c>
      <c r="C455" s="49" t="str">
        <f t="shared" si="33"/>
        <v>Org.oh.Erwerbszw.als Bauherren v.Nichtwohngebäuden2019</v>
      </c>
      <c r="D455">
        <v>2077</v>
      </c>
      <c r="E455" t="s">
        <v>66</v>
      </c>
      <c r="F455" t="s">
        <v>66</v>
      </c>
      <c r="G455" t="s">
        <v>66</v>
      </c>
      <c r="H455">
        <v>1097</v>
      </c>
      <c r="I455">
        <v>715</v>
      </c>
      <c r="J455">
        <v>23</v>
      </c>
      <c r="K455" t="s">
        <v>66</v>
      </c>
      <c r="L455" t="s">
        <v>66</v>
      </c>
      <c r="M455">
        <v>861</v>
      </c>
      <c r="N455">
        <v>2001211</v>
      </c>
      <c r="O455" t="s">
        <v>66</v>
      </c>
      <c r="P455">
        <v>918</v>
      </c>
      <c r="Q455">
        <v>5100</v>
      </c>
      <c r="R455" t="s">
        <v>66</v>
      </c>
      <c r="S455">
        <v>954</v>
      </c>
      <c r="T455">
        <v>583</v>
      </c>
      <c r="U455">
        <v>27</v>
      </c>
      <c r="V455" t="s">
        <v>66</v>
      </c>
      <c r="W455" t="s">
        <v>66</v>
      </c>
      <c r="X455">
        <v>1081</v>
      </c>
      <c r="Y455">
        <v>1414278</v>
      </c>
      <c r="Z455" t="s">
        <v>66</v>
      </c>
      <c r="AA455" t="s">
        <v>66</v>
      </c>
      <c r="AB455" t="s">
        <v>66</v>
      </c>
      <c r="AC455">
        <v>1159</v>
      </c>
      <c r="AD455">
        <v>143</v>
      </c>
      <c r="AE455">
        <v>132</v>
      </c>
      <c r="AF455">
        <v>-4</v>
      </c>
      <c r="AG455" t="s">
        <v>66</v>
      </c>
      <c r="AH455" t="s">
        <v>66</v>
      </c>
      <c r="AI455">
        <v>-220</v>
      </c>
      <c r="AJ455">
        <v>586933</v>
      </c>
    </row>
    <row r="456" spans="1:36">
      <c r="A456" t="s">
        <v>547</v>
      </c>
      <c r="B456">
        <v>2020</v>
      </c>
      <c r="C456" s="49" t="str">
        <f t="shared" si="33"/>
        <v>Org.oh.Erwerbszw.als Bauherren v.Nichtwohngebäuden2020</v>
      </c>
      <c r="D456">
        <v>2009</v>
      </c>
      <c r="E456" t="s">
        <v>66</v>
      </c>
      <c r="F456" t="s">
        <v>66</v>
      </c>
      <c r="G456" t="s">
        <v>66</v>
      </c>
      <c r="H456">
        <v>943</v>
      </c>
      <c r="I456">
        <v>403</v>
      </c>
      <c r="J456">
        <v>15</v>
      </c>
      <c r="K456" t="s">
        <v>66</v>
      </c>
      <c r="L456" t="s">
        <v>66</v>
      </c>
      <c r="M456">
        <v>415</v>
      </c>
      <c r="N456">
        <v>2347636</v>
      </c>
      <c r="O456" t="s">
        <v>66</v>
      </c>
      <c r="P456">
        <v>856</v>
      </c>
      <c r="Q456">
        <v>4915</v>
      </c>
      <c r="R456" t="s">
        <v>66</v>
      </c>
      <c r="S456">
        <v>835</v>
      </c>
      <c r="T456">
        <v>431</v>
      </c>
      <c r="U456">
        <v>26</v>
      </c>
      <c r="V456" t="s">
        <v>66</v>
      </c>
      <c r="W456" t="s">
        <v>66</v>
      </c>
      <c r="X456">
        <v>919</v>
      </c>
      <c r="Y456">
        <v>1765463</v>
      </c>
      <c r="Z456" t="s">
        <v>66</v>
      </c>
      <c r="AA456" t="s">
        <v>66</v>
      </c>
      <c r="AB456" t="s">
        <v>66</v>
      </c>
      <c r="AC456">
        <v>1153</v>
      </c>
      <c r="AD456">
        <v>107</v>
      </c>
      <c r="AE456">
        <v>-28</v>
      </c>
      <c r="AF456">
        <v>-11</v>
      </c>
      <c r="AG456" t="s">
        <v>66</v>
      </c>
      <c r="AH456" t="s">
        <v>66</v>
      </c>
      <c r="AI456">
        <v>-504</v>
      </c>
      <c r="AJ456">
        <v>582173</v>
      </c>
    </row>
    <row r="457" spans="1:36">
      <c r="A457" t="s">
        <v>547</v>
      </c>
      <c r="B457">
        <v>2021</v>
      </c>
      <c r="C457" s="49" t="str">
        <f t="shared" si="33"/>
        <v>Org.oh.Erwerbszw.als Bauherren v.Nichtwohngebäuden2021</v>
      </c>
      <c r="D457">
        <v>1876</v>
      </c>
      <c r="E457" t="s">
        <v>66</v>
      </c>
      <c r="F457" t="s">
        <v>66</v>
      </c>
      <c r="G457" t="s">
        <v>66</v>
      </c>
      <c r="H457">
        <v>966</v>
      </c>
      <c r="I457">
        <v>387</v>
      </c>
      <c r="J457">
        <v>11</v>
      </c>
      <c r="K457" t="s">
        <v>66</v>
      </c>
      <c r="L457" t="s">
        <v>66</v>
      </c>
      <c r="M457">
        <v>500</v>
      </c>
      <c r="N457">
        <v>2380895</v>
      </c>
      <c r="O457" t="s">
        <v>66</v>
      </c>
      <c r="P457">
        <v>842</v>
      </c>
      <c r="Q457">
        <v>4600</v>
      </c>
      <c r="R457" t="s">
        <v>66</v>
      </c>
      <c r="S457">
        <v>814</v>
      </c>
      <c r="T457">
        <v>408</v>
      </c>
      <c r="U457">
        <v>22</v>
      </c>
      <c r="V457" t="s">
        <v>66</v>
      </c>
      <c r="W457" t="s">
        <v>66</v>
      </c>
      <c r="X457">
        <v>825</v>
      </c>
      <c r="Y457">
        <v>1629710</v>
      </c>
      <c r="Z457" t="s">
        <v>66</v>
      </c>
      <c r="AA457" t="s">
        <v>66</v>
      </c>
      <c r="AB457" t="s">
        <v>66</v>
      </c>
      <c r="AC457">
        <v>1034</v>
      </c>
      <c r="AD457">
        <v>152</v>
      </c>
      <c r="AE457">
        <v>-21</v>
      </c>
      <c r="AF457">
        <v>-11</v>
      </c>
      <c r="AG457" t="s">
        <v>66</v>
      </c>
      <c r="AH457" t="s">
        <v>66</v>
      </c>
      <c r="AI457">
        <v>-325</v>
      </c>
      <c r="AJ457">
        <v>751185</v>
      </c>
    </row>
    <row r="458" spans="1:36">
      <c r="A458" t="s">
        <v>547</v>
      </c>
      <c r="B458">
        <v>2022</v>
      </c>
      <c r="C458" s="49" t="str">
        <f t="shared" si="33"/>
        <v>Org.oh.Erwerbszw.als Bauherren v.Nichtwohngebäuden2022</v>
      </c>
      <c r="D458">
        <v>1827</v>
      </c>
      <c r="E458" t="s">
        <v>66</v>
      </c>
      <c r="F458" t="s">
        <v>66</v>
      </c>
      <c r="G458" t="s">
        <v>66</v>
      </c>
      <c r="H458">
        <v>1049</v>
      </c>
      <c r="I458">
        <v>402</v>
      </c>
      <c r="J458">
        <v>17</v>
      </c>
      <c r="K458" t="s">
        <v>66</v>
      </c>
      <c r="L458" t="s">
        <v>66</v>
      </c>
      <c r="M458">
        <v>563</v>
      </c>
      <c r="N458">
        <v>2648575</v>
      </c>
      <c r="O458" t="s">
        <v>66</v>
      </c>
      <c r="P458">
        <v>849</v>
      </c>
      <c r="Q458">
        <v>5331</v>
      </c>
      <c r="R458" t="s">
        <v>66</v>
      </c>
      <c r="S458">
        <v>921</v>
      </c>
      <c r="T458">
        <v>625</v>
      </c>
      <c r="U458">
        <v>32</v>
      </c>
      <c r="V458" t="s">
        <v>66</v>
      </c>
      <c r="W458" t="s">
        <v>66</v>
      </c>
      <c r="X458">
        <v>1314</v>
      </c>
      <c r="Y458">
        <v>2045912</v>
      </c>
      <c r="Z458" t="s">
        <v>66</v>
      </c>
      <c r="AA458" t="s">
        <v>66</v>
      </c>
      <c r="AB458" t="s">
        <v>66</v>
      </c>
      <c r="AC458">
        <v>978</v>
      </c>
      <c r="AD458">
        <v>128</v>
      </c>
      <c r="AE458">
        <v>-223</v>
      </c>
      <c r="AF458">
        <v>-15</v>
      </c>
      <c r="AG458" t="s">
        <v>66</v>
      </c>
      <c r="AH458" t="s">
        <v>66</v>
      </c>
      <c r="AI458">
        <v>-751</v>
      </c>
      <c r="AJ458">
        <v>602663</v>
      </c>
    </row>
    <row r="459" spans="1:36">
      <c r="A459" t="s">
        <v>524</v>
      </c>
      <c r="B459">
        <v>2001</v>
      </c>
      <c r="C459" s="49" t="str">
        <f t="shared" si="33"/>
        <v>Öffentliche Bauherren von Wohngebäuden2001</v>
      </c>
      <c r="D459">
        <v>1208</v>
      </c>
      <c r="E459" t="s">
        <v>66</v>
      </c>
      <c r="F459" t="s">
        <v>66</v>
      </c>
      <c r="G459" t="s">
        <v>66</v>
      </c>
      <c r="H459">
        <v>37</v>
      </c>
      <c r="I459">
        <v>2090</v>
      </c>
      <c r="J459">
        <v>197</v>
      </c>
      <c r="K459">
        <v>85</v>
      </c>
      <c r="L459">
        <v>13</v>
      </c>
      <c r="M459">
        <v>9646</v>
      </c>
      <c r="N459">
        <v>345393</v>
      </c>
      <c r="O459" t="s">
        <v>66</v>
      </c>
      <c r="P459">
        <v>807</v>
      </c>
      <c r="Q459">
        <v>927</v>
      </c>
      <c r="R459" t="s">
        <v>66</v>
      </c>
      <c r="S459">
        <v>44</v>
      </c>
      <c r="T459">
        <v>1699</v>
      </c>
      <c r="U459">
        <v>163</v>
      </c>
      <c r="V459">
        <v>209</v>
      </c>
      <c r="W459">
        <v>7</v>
      </c>
      <c r="X459">
        <v>7674</v>
      </c>
      <c r="Y459">
        <v>211539</v>
      </c>
      <c r="Z459" t="s">
        <v>66</v>
      </c>
      <c r="AA459" t="s">
        <v>66</v>
      </c>
      <c r="AB459" t="s">
        <v>66</v>
      </c>
      <c r="AC459">
        <v>401</v>
      </c>
      <c r="AD459">
        <v>-7</v>
      </c>
      <c r="AE459">
        <v>391</v>
      </c>
      <c r="AF459">
        <v>34</v>
      </c>
      <c r="AG459">
        <v>-124</v>
      </c>
      <c r="AH459">
        <v>5</v>
      </c>
      <c r="AI459">
        <v>1972</v>
      </c>
      <c r="AJ459">
        <v>133854</v>
      </c>
    </row>
    <row r="460" spans="1:36">
      <c r="A460" t="s">
        <v>524</v>
      </c>
      <c r="B460">
        <v>2002</v>
      </c>
      <c r="C460" s="49" t="str">
        <f t="shared" si="33"/>
        <v>Öffentliche Bauherren von Wohngebäuden2002</v>
      </c>
      <c r="D460">
        <v>893</v>
      </c>
      <c r="E460" t="s">
        <v>66</v>
      </c>
      <c r="F460" t="s">
        <v>66</v>
      </c>
      <c r="G460" t="s">
        <v>66</v>
      </c>
      <c r="H460">
        <v>29</v>
      </c>
      <c r="I460">
        <v>1938</v>
      </c>
      <c r="J460">
        <v>163</v>
      </c>
      <c r="K460">
        <v>367</v>
      </c>
      <c r="L460">
        <v>15</v>
      </c>
      <c r="M460">
        <v>7904</v>
      </c>
      <c r="N460">
        <v>274890</v>
      </c>
      <c r="O460" t="s">
        <v>66</v>
      </c>
      <c r="P460">
        <v>609</v>
      </c>
      <c r="Q460">
        <v>840</v>
      </c>
      <c r="R460" t="s">
        <v>66</v>
      </c>
      <c r="S460">
        <v>39</v>
      </c>
      <c r="T460">
        <v>1778</v>
      </c>
      <c r="U460">
        <v>145</v>
      </c>
      <c r="V460">
        <v>144</v>
      </c>
      <c r="W460">
        <v>7</v>
      </c>
      <c r="X460">
        <v>6884</v>
      </c>
      <c r="Y460">
        <v>194462</v>
      </c>
      <c r="Z460" t="s">
        <v>66</v>
      </c>
      <c r="AA460" t="s">
        <v>66</v>
      </c>
      <c r="AB460" t="s">
        <v>66</v>
      </c>
      <c r="AC460">
        <v>284</v>
      </c>
      <c r="AD460">
        <v>-10</v>
      </c>
      <c r="AE460">
        <v>160</v>
      </c>
      <c r="AF460">
        <v>18</v>
      </c>
      <c r="AG460">
        <v>223</v>
      </c>
      <c r="AH460">
        <v>8</v>
      </c>
      <c r="AI460">
        <v>1020</v>
      </c>
      <c r="AJ460">
        <v>80428</v>
      </c>
    </row>
    <row r="461" spans="1:36">
      <c r="A461" t="s">
        <v>524</v>
      </c>
      <c r="B461">
        <v>2003</v>
      </c>
      <c r="C461" s="49" t="str">
        <f t="shared" si="33"/>
        <v>Öffentliche Bauherren von Wohngebäuden2003</v>
      </c>
      <c r="D461">
        <v>821</v>
      </c>
      <c r="E461" t="s">
        <v>66</v>
      </c>
      <c r="F461" t="s">
        <v>66</v>
      </c>
      <c r="G461" t="s">
        <v>66</v>
      </c>
      <c r="H461">
        <v>18</v>
      </c>
      <c r="I461">
        <v>2096</v>
      </c>
      <c r="J461">
        <v>170</v>
      </c>
      <c r="K461">
        <v>103</v>
      </c>
      <c r="L461">
        <v>1</v>
      </c>
      <c r="M461">
        <v>7678</v>
      </c>
      <c r="N461">
        <v>255817</v>
      </c>
      <c r="O461" t="s">
        <v>66</v>
      </c>
      <c r="P461">
        <v>579</v>
      </c>
      <c r="Q461">
        <v>755</v>
      </c>
      <c r="R461" t="s">
        <v>66</v>
      </c>
      <c r="S461">
        <v>33</v>
      </c>
      <c r="T461">
        <v>1389</v>
      </c>
      <c r="U461">
        <v>131</v>
      </c>
      <c r="V461">
        <v>244</v>
      </c>
      <c r="W461">
        <v>7</v>
      </c>
      <c r="X461">
        <v>6226</v>
      </c>
      <c r="Y461">
        <v>173537</v>
      </c>
      <c r="Z461" t="s">
        <v>66</v>
      </c>
      <c r="AA461" t="s">
        <v>66</v>
      </c>
      <c r="AB461" t="s">
        <v>66</v>
      </c>
      <c r="AC461">
        <v>242</v>
      </c>
      <c r="AD461">
        <v>-15</v>
      </c>
      <c r="AE461">
        <v>707</v>
      </c>
      <c r="AF461">
        <v>39</v>
      </c>
      <c r="AG461">
        <v>-141</v>
      </c>
      <c r="AH461">
        <v>-6</v>
      </c>
      <c r="AI461">
        <v>1452</v>
      </c>
      <c r="AJ461">
        <v>82280</v>
      </c>
    </row>
    <row r="462" spans="1:36">
      <c r="A462" t="s">
        <v>524</v>
      </c>
      <c r="B462">
        <v>2004</v>
      </c>
      <c r="C462" s="49" t="str">
        <f t="shared" ref="C462:C525" si="34">CONCATENATE(A462,B462)</f>
        <v>Öffentliche Bauherren von Wohngebäuden2004</v>
      </c>
      <c r="D462">
        <v>736</v>
      </c>
      <c r="E462" t="s">
        <v>66</v>
      </c>
      <c r="F462" t="s">
        <v>66</v>
      </c>
      <c r="G462" t="s">
        <v>66</v>
      </c>
      <c r="H462">
        <v>22</v>
      </c>
      <c r="I462">
        <v>1401</v>
      </c>
      <c r="J462">
        <v>124</v>
      </c>
      <c r="K462">
        <v>437</v>
      </c>
      <c r="L462">
        <v>8</v>
      </c>
      <c r="M462">
        <v>6226</v>
      </c>
      <c r="N462">
        <v>196944</v>
      </c>
      <c r="O462" t="s">
        <v>66</v>
      </c>
      <c r="P462">
        <v>489</v>
      </c>
      <c r="Q462">
        <v>626</v>
      </c>
      <c r="R462" t="s">
        <v>66</v>
      </c>
      <c r="S462">
        <v>27</v>
      </c>
      <c r="T462">
        <v>1196</v>
      </c>
      <c r="U462">
        <v>102</v>
      </c>
      <c r="V462">
        <v>630</v>
      </c>
      <c r="W462">
        <v>15</v>
      </c>
      <c r="X462">
        <v>5569</v>
      </c>
      <c r="Y462">
        <v>136750</v>
      </c>
      <c r="Z462" t="s">
        <v>66</v>
      </c>
      <c r="AA462" t="s">
        <v>66</v>
      </c>
      <c r="AB462" t="s">
        <v>66</v>
      </c>
      <c r="AC462">
        <v>247</v>
      </c>
      <c r="AD462">
        <v>-5</v>
      </c>
      <c r="AE462">
        <v>205</v>
      </c>
      <c r="AF462">
        <v>22</v>
      </c>
      <c r="AG462">
        <v>-193</v>
      </c>
      <c r="AH462">
        <v>-7</v>
      </c>
      <c r="AI462">
        <v>657</v>
      </c>
      <c r="AJ462">
        <v>60194</v>
      </c>
    </row>
    <row r="463" spans="1:36">
      <c r="A463" t="s">
        <v>524</v>
      </c>
      <c r="B463">
        <v>2005</v>
      </c>
      <c r="C463" s="49" t="str">
        <f t="shared" si="34"/>
        <v>Öffentliche Bauherren von Wohngebäuden2005</v>
      </c>
      <c r="D463">
        <v>631</v>
      </c>
      <c r="E463" t="s">
        <v>66</v>
      </c>
      <c r="F463" t="s">
        <v>66</v>
      </c>
      <c r="G463" t="s">
        <v>66</v>
      </c>
      <c r="H463">
        <v>19</v>
      </c>
      <c r="I463">
        <v>961</v>
      </c>
      <c r="J463">
        <v>95</v>
      </c>
      <c r="K463">
        <v>554</v>
      </c>
      <c r="L463">
        <v>18</v>
      </c>
      <c r="M463">
        <v>4784</v>
      </c>
      <c r="N463">
        <v>180998</v>
      </c>
      <c r="O463" t="s">
        <v>66</v>
      </c>
      <c r="P463">
        <v>389</v>
      </c>
      <c r="Q463">
        <v>535</v>
      </c>
      <c r="R463" t="s">
        <v>66</v>
      </c>
      <c r="S463">
        <v>25</v>
      </c>
      <c r="T463">
        <v>852</v>
      </c>
      <c r="U463">
        <v>82</v>
      </c>
      <c r="V463">
        <v>546</v>
      </c>
      <c r="W463">
        <v>16</v>
      </c>
      <c r="X463">
        <v>4268</v>
      </c>
      <c r="Y463">
        <v>122712</v>
      </c>
      <c r="Z463" t="s">
        <v>66</v>
      </c>
      <c r="AA463" t="s">
        <v>66</v>
      </c>
      <c r="AB463" t="s">
        <v>66</v>
      </c>
      <c r="AC463">
        <v>242</v>
      </c>
      <c r="AD463">
        <v>-6</v>
      </c>
      <c r="AE463">
        <v>109</v>
      </c>
      <c r="AF463">
        <v>12</v>
      </c>
      <c r="AG463">
        <v>8</v>
      </c>
      <c r="AH463">
        <v>2</v>
      </c>
      <c r="AI463">
        <v>516</v>
      </c>
      <c r="AJ463">
        <v>58286</v>
      </c>
    </row>
    <row r="464" spans="1:36">
      <c r="A464" t="s">
        <v>524</v>
      </c>
      <c r="B464">
        <v>2006</v>
      </c>
      <c r="C464" s="49" t="str">
        <f t="shared" si="34"/>
        <v>Öffentliche Bauherren von Wohngebäuden2006</v>
      </c>
      <c r="D464">
        <v>490</v>
      </c>
      <c r="E464" t="s">
        <v>66</v>
      </c>
      <c r="F464" t="s">
        <v>66</v>
      </c>
      <c r="G464" t="s">
        <v>66</v>
      </c>
      <c r="H464">
        <v>19</v>
      </c>
      <c r="I464">
        <v>1447</v>
      </c>
      <c r="J464">
        <v>107</v>
      </c>
      <c r="K464">
        <v>285</v>
      </c>
      <c r="L464">
        <v>9</v>
      </c>
      <c r="M464">
        <v>5483</v>
      </c>
      <c r="N464">
        <v>175933</v>
      </c>
      <c r="O464" t="s">
        <v>66</v>
      </c>
      <c r="P464">
        <v>316</v>
      </c>
      <c r="Q464">
        <v>531</v>
      </c>
      <c r="R464" t="s">
        <v>66</v>
      </c>
      <c r="S464">
        <v>25</v>
      </c>
      <c r="T464">
        <v>1397</v>
      </c>
      <c r="U464">
        <v>92</v>
      </c>
      <c r="V464">
        <v>267</v>
      </c>
      <c r="W464">
        <v>7</v>
      </c>
      <c r="X464">
        <v>4820</v>
      </c>
      <c r="Y464">
        <v>126254</v>
      </c>
      <c r="Z464" t="s">
        <v>66</v>
      </c>
      <c r="AA464" t="s">
        <v>66</v>
      </c>
      <c r="AB464" t="s">
        <v>66</v>
      </c>
      <c r="AC464">
        <v>174</v>
      </c>
      <c r="AD464">
        <v>-6</v>
      </c>
      <c r="AE464">
        <v>50</v>
      </c>
      <c r="AF464">
        <v>15</v>
      </c>
      <c r="AG464">
        <v>18</v>
      </c>
      <c r="AH464">
        <v>2</v>
      </c>
      <c r="AI464">
        <v>663</v>
      </c>
      <c r="AJ464">
        <v>49679</v>
      </c>
    </row>
    <row r="465" spans="1:36">
      <c r="A465" t="s">
        <v>524</v>
      </c>
      <c r="B465">
        <v>2007</v>
      </c>
      <c r="C465" s="49" t="str">
        <f t="shared" si="34"/>
        <v>Öffentliche Bauherren von Wohngebäuden2007</v>
      </c>
      <c r="D465">
        <v>405</v>
      </c>
      <c r="E465" t="s">
        <v>66</v>
      </c>
      <c r="F465" t="s">
        <v>66</v>
      </c>
      <c r="G465" t="s">
        <v>66</v>
      </c>
      <c r="H465">
        <v>12</v>
      </c>
      <c r="I465">
        <v>1137</v>
      </c>
      <c r="J465">
        <v>96</v>
      </c>
      <c r="K465">
        <v>271</v>
      </c>
      <c r="L465">
        <v>11</v>
      </c>
      <c r="M465">
        <v>4422</v>
      </c>
      <c r="N465">
        <v>157666</v>
      </c>
      <c r="O465" t="s">
        <v>66</v>
      </c>
      <c r="P465">
        <v>247</v>
      </c>
      <c r="Q465">
        <v>474</v>
      </c>
      <c r="R465" t="s">
        <v>66</v>
      </c>
      <c r="S465">
        <v>21</v>
      </c>
      <c r="T465">
        <v>1011</v>
      </c>
      <c r="U465">
        <v>80</v>
      </c>
      <c r="V465">
        <v>194</v>
      </c>
      <c r="W465">
        <v>7</v>
      </c>
      <c r="X465">
        <v>3710</v>
      </c>
      <c r="Y465">
        <v>111011</v>
      </c>
      <c r="Z465" t="s">
        <v>66</v>
      </c>
      <c r="AA465" t="s">
        <v>66</v>
      </c>
      <c r="AB465" t="s">
        <v>66</v>
      </c>
      <c r="AC465">
        <v>158</v>
      </c>
      <c r="AD465">
        <v>-10</v>
      </c>
      <c r="AE465">
        <v>126</v>
      </c>
      <c r="AF465">
        <v>16</v>
      </c>
      <c r="AG465">
        <v>77</v>
      </c>
      <c r="AH465">
        <v>4</v>
      </c>
      <c r="AI465">
        <v>712</v>
      </c>
      <c r="AJ465">
        <v>46655</v>
      </c>
    </row>
    <row r="466" spans="1:36">
      <c r="A466" t="s">
        <v>524</v>
      </c>
      <c r="B466">
        <v>2008</v>
      </c>
      <c r="C466" s="49" t="str">
        <f t="shared" si="34"/>
        <v>Öffentliche Bauherren von Wohngebäuden2008</v>
      </c>
      <c r="D466">
        <v>464</v>
      </c>
      <c r="E466" t="s">
        <v>66</v>
      </c>
      <c r="F466" t="s">
        <v>66</v>
      </c>
      <c r="G466" t="s">
        <v>66</v>
      </c>
      <c r="H466">
        <v>11</v>
      </c>
      <c r="I466">
        <v>1334</v>
      </c>
      <c r="J466">
        <v>95</v>
      </c>
      <c r="K466">
        <v>194</v>
      </c>
      <c r="L466">
        <v>5</v>
      </c>
      <c r="M466">
        <v>4168</v>
      </c>
      <c r="N466">
        <v>181434</v>
      </c>
      <c r="O466" t="s">
        <v>66</v>
      </c>
      <c r="P466">
        <v>304</v>
      </c>
      <c r="Q466">
        <v>460</v>
      </c>
      <c r="R466" t="s">
        <v>66</v>
      </c>
      <c r="S466">
        <v>22</v>
      </c>
      <c r="T466">
        <v>898</v>
      </c>
      <c r="U466">
        <v>71</v>
      </c>
      <c r="V466">
        <v>387</v>
      </c>
      <c r="W466">
        <v>11</v>
      </c>
      <c r="X466">
        <v>3882</v>
      </c>
      <c r="Y466">
        <v>113705</v>
      </c>
      <c r="Z466" t="s">
        <v>66</v>
      </c>
      <c r="AA466" t="s">
        <v>66</v>
      </c>
      <c r="AB466" t="s">
        <v>66</v>
      </c>
      <c r="AC466">
        <v>160</v>
      </c>
      <c r="AD466">
        <v>-10</v>
      </c>
      <c r="AE466">
        <v>436</v>
      </c>
      <c r="AF466">
        <v>23</v>
      </c>
      <c r="AG466">
        <v>-193</v>
      </c>
      <c r="AH466">
        <v>-6</v>
      </c>
      <c r="AI466">
        <v>286</v>
      </c>
      <c r="AJ466">
        <v>67729</v>
      </c>
    </row>
    <row r="467" spans="1:36">
      <c r="A467" t="s">
        <v>524</v>
      </c>
      <c r="B467">
        <v>2009</v>
      </c>
      <c r="C467" s="49" t="str">
        <f t="shared" si="34"/>
        <v>Öffentliche Bauherren von Wohngebäuden2009</v>
      </c>
      <c r="D467">
        <v>384</v>
      </c>
      <c r="E467" t="s">
        <v>66</v>
      </c>
      <c r="F467" t="s">
        <v>66</v>
      </c>
      <c r="G467" t="s">
        <v>66</v>
      </c>
      <c r="H467">
        <v>19</v>
      </c>
      <c r="I467">
        <v>794</v>
      </c>
      <c r="J467">
        <v>56</v>
      </c>
      <c r="K467">
        <v>1288</v>
      </c>
      <c r="L467">
        <v>33</v>
      </c>
      <c r="M467">
        <v>4203</v>
      </c>
      <c r="N467">
        <v>157288</v>
      </c>
      <c r="O467" t="s">
        <v>66</v>
      </c>
      <c r="P467">
        <v>222</v>
      </c>
      <c r="Q467">
        <v>427</v>
      </c>
      <c r="R467" t="s">
        <v>66</v>
      </c>
      <c r="S467">
        <v>21</v>
      </c>
      <c r="T467">
        <v>847</v>
      </c>
      <c r="U467">
        <v>57</v>
      </c>
      <c r="V467">
        <v>1031</v>
      </c>
      <c r="W467">
        <v>25</v>
      </c>
      <c r="X467">
        <v>4015</v>
      </c>
      <c r="Y467">
        <v>114124</v>
      </c>
      <c r="Z467" t="s">
        <v>66</v>
      </c>
      <c r="AA467" t="s">
        <v>66</v>
      </c>
      <c r="AB467" t="s">
        <v>66</v>
      </c>
      <c r="AC467">
        <v>162</v>
      </c>
      <c r="AD467">
        <v>-2</v>
      </c>
      <c r="AE467">
        <v>-53</v>
      </c>
      <c r="AF467">
        <v>0</v>
      </c>
      <c r="AG467">
        <v>257</v>
      </c>
      <c r="AH467">
        <v>8</v>
      </c>
      <c r="AI467">
        <v>188</v>
      </c>
      <c r="AJ467">
        <v>43164</v>
      </c>
    </row>
    <row r="468" spans="1:36">
      <c r="A468" t="s">
        <v>524</v>
      </c>
      <c r="B468">
        <v>2010</v>
      </c>
      <c r="C468" s="49" t="str">
        <f t="shared" si="34"/>
        <v>Öffentliche Bauherren von Wohngebäuden2010</v>
      </c>
      <c r="D468">
        <v>332</v>
      </c>
      <c r="E468" t="s">
        <v>66</v>
      </c>
      <c r="F468" t="s">
        <v>66</v>
      </c>
      <c r="G468" t="s">
        <v>66</v>
      </c>
      <c r="H468">
        <v>11</v>
      </c>
      <c r="I468">
        <v>679</v>
      </c>
      <c r="J468">
        <v>52</v>
      </c>
      <c r="K468">
        <v>800</v>
      </c>
      <c r="L468">
        <v>17</v>
      </c>
      <c r="M468">
        <v>3625</v>
      </c>
      <c r="N468">
        <v>128216</v>
      </c>
      <c r="O468" t="s">
        <v>66</v>
      </c>
      <c r="P468">
        <v>173</v>
      </c>
      <c r="Q468">
        <v>314</v>
      </c>
      <c r="R468" t="s">
        <v>66</v>
      </c>
      <c r="S468">
        <v>13</v>
      </c>
      <c r="T468">
        <v>713</v>
      </c>
      <c r="U468">
        <v>45</v>
      </c>
      <c r="V468">
        <v>697</v>
      </c>
      <c r="W468">
        <v>15</v>
      </c>
      <c r="X468">
        <v>3442</v>
      </c>
      <c r="Y468">
        <v>90284</v>
      </c>
      <c r="Z468" t="s">
        <v>66</v>
      </c>
      <c r="AA468" t="s">
        <v>66</v>
      </c>
      <c r="AB468" t="s">
        <v>66</v>
      </c>
      <c r="AC468">
        <v>159</v>
      </c>
      <c r="AD468">
        <v>-2</v>
      </c>
      <c r="AE468">
        <v>-34</v>
      </c>
      <c r="AF468">
        <v>7</v>
      </c>
      <c r="AG468">
        <v>103</v>
      </c>
      <c r="AH468">
        <v>2</v>
      </c>
      <c r="AI468">
        <v>183</v>
      </c>
      <c r="AJ468">
        <v>37932</v>
      </c>
    </row>
    <row r="469" spans="1:36">
      <c r="A469" t="s">
        <v>524</v>
      </c>
      <c r="B469">
        <v>2011</v>
      </c>
      <c r="C469" s="49" t="str">
        <f t="shared" si="34"/>
        <v>Öffentliche Bauherren von Wohngebäuden2011</v>
      </c>
      <c r="D469">
        <v>362</v>
      </c>
      <c r="E469" t="s">
        <v>66</v>
      </c>
      <c r="F469" t="s">
        <v>66</v>
      </c>
      <c r="G469" t="s">
        <v>66</v>
      </c>
      <c r="H469">
        <v>20</v>
      </c>
      <c r="I469">
        <v>1503</v>
      </c>
      <c r="J469">
        <v>86</v>
      </c>
      <c r="K469">
        <v>182</v>
      </c>
      <c r="L469">
        <v>6</v>
      </c>
      <c r="M469">
        <v>4195</v>
      </c>
      <c r="N469">
        <v>180719</v>
      </c>
      <c r="O469" t="s">
        <v>66</v>
      </c>
      <c r="P469">
        <v>200</v>
      </c>
      <c r="Q469">
        <v>438</v>
      </c>
      <c r="R469" t="s">
        <v>66</v>
      </c>
      <c r="S469">
        <v>24</v>
      </c>
      <c r="T469">
        <v>1433</v>
      </c>
      <c r="U469">
        <v>76</v>
      </c>
      <c r="V469">
        <v>118</v>
      </c>
      <c r="W469">
        <v>4</v>
      </c>
      <c r="X469">
        <v>3641</v>
      </c>
      <c r="Y469">
        <v>124789</v>
      </c>
      <c r="Z469" t="s">
        <v>66</v>
      </c>
      <c r="AA469" t="s">
        <v>66</v>
      </c>
      <c r="AB469" t="s">
        <v>66</v>
      </c>
      <c r="AC469">
        <v>162</v>
      </c>
      <c r="AD469">
        <v>-4</v>
      </c>
      <c r="AE469">
        <v>70</v>
      </c>
      <c r="AF469">
        <v>10</v>
      </c>
      <c r="AG469">
        <v>64</v>
      </c>
      <c r="AH469">
        <v>2</v>
      </c>
      <c r="AI469">
        <v>554</v>
      </c>
      <c r="AJ469">
        <v>55930</v>
      </c>
    </row>
    <row r="470" spans="1:36">
      <c r="A470" t="s">
        <v>524</v>
      </c>
      <c r="B470">
        <v>2012</v>
      </c>
      <c r="C470" s="49" t="str">
        <f t="shared" si="34"/>
        <v>Öffentliche Bauherren von Wohngebäuden2012</v>
      </c>
      <c r="D470">
        <v>456</v>
      </c>
      <c r="E470" t="s">
        <v>66</v>
      </c>
      <c r="F470" t="s">
        <v>66</v>
      </c>
      <c r="G470" t="s">
        <v>66</v>
      </c>
      <c r="H470">
        <v>7</v>
      </c>
      <c r="I470">
        <v>2618</v>
      </c>
      <c r="J470">
        <v>128</v>
      </c>
      <c r="K470" t="s">
        <v>66</v>
      </c>
      <c r="L470" t="s">
        <v>66</v>
      </c>
      <c r="M470">
        <v>5531</v>
      </c>
      <c r="N470">
        <v>232117</v>
      </c>
      <c r="O470" t="s">
        <v>66</v>
      </c>
      <c r="P470">
        <v>272</v>
      </c>
      <c r="Q470">
        <v>555</v>
      </c>
      <c r="R470" t="s">
        <v>66</v>
      </c>
      <c r="S470">
        <v>19</v>
      </c>
      <c r="T470">
        <v>2324</v>
      </c>
      <c r="U470">
        <v>109</v>
      </c>
      <c r="V470" t="s">
        <v>66</v>
      </c>
      <c r="W470" t="s">
        <v>66</v>
      </c>
      <c r="X470">
        <v>4961</v>
      </c>
      <c r="Y470">
        <v>163096</v>
      </c>
      <c r="Z470" t="s">
        <v>66</v>
      </c>
      <c r="AA470" t="s">
        <v>66</v>
      </c>
      <c r="AB470" t="s">
        <v>66</v>
      </c>
      <c r="AC470">
        <v>184</v>
      </c>
      <c r="AD470">
        <v>-11</v>
      </c>
      <c r="AE470">
        <v>294</v>
      </c>
      <c r="AF470">
        <v>18</v>
      </c>
      <c r="AG470" t="s">
        <v>66</v>
      </c>
      <c r="AH470" t="s">
        <v>66</v>
      </c>
      <c r="AI470">
        <v>570</v>
      </c>
      <c r="AJ470">
        <v>69021</v>
      </c>
    </row>
    <row r="471" spans="1:36">
      <c r="A471" t="s">
        <v>524</v>
      </c>
      <c r="B471">
        <v>2013</v>
      </c>
      <c r="C471" s="49" t="str">
        <f t="shared" si="34"/>
        <v>Öffentliche Bauherren von Wohngebäuden2013</v>
      </c>
      <c r="D471">
        <v>511</v>
      </c>
      <c r="E471" t="s">
        <v>66</v>
      </c>
      <c r="F471" t="s">
        <v>66</v>
      </c>
      <c r="G471" t="s">
        <v>66</v>
      </c>
      <c r="H471">
        <v>18</v>
      </c>
      <c r="I471">
        <v>2547</v>
      </c>
      <c r="J471">
        <v>156</v>
      </c>
      <c r="K471" t="s">
        <v>66</v>
      </c>
      <c r="L471" t="s">
        <v>66</v>
      </c>
      <c r="M471">
        <v>6713</v>
      </c>
      <c r="N471">
        <v>300843</v>
      </c>
      <c r="O471" t="s">
        <v>66</v>
      </c>
      <c r="P471">
        <v>263</v>
      </c>
      <c r="Q471">
        <v>778</v>
      </c>
      <c r="R471" t="s">
        <v>66</v>
      </c>
      <c r="S471">
        <v>27</v>
      </c>
      <c r="T471">
        <v>2265</v>
      </c>
      <c r="U471">
        <v>143</v>
      </c>
      <c r="V471" t="s">
        <v>66</v>
      </c>
      <c r="W471" t="s">
        <v>66</v>
      </c>
      <c r="X471">
        <v>5938</v>
      </c>
      <c r="Y471">
        <v>233184</v>
      </c>
      <c r="Z471" t="s">
        <v>66</v>
      </c>
      <c r="AA471" t="s">
        <v>66</v>
      </c>
      <c r="AB471" t="s">
        <v>66</v>
      </c>
      <c r="AC471">
        <v>248</v>
      </c>
      <c r="AD471">
        <v>-9</v>
      </c>
      <c r="AE471">
        <v>282</v>
      </c>
      <c r="AF471">
        <v>13</v>
      </c>
      <c r="AG471" t="s">
        <v>66</v>
      </c>
      <c r="AH471" t="s">
        <v>66</v>
      </c>
      <c r="AI471">
        <v>775</v>
      </c>
      <c r="AJ471">
        <v>67659</v>
      </c>
    </row>
    <row r="472" spans="1:36">
      <c r="A472" t="s">
        <v>524</v>
      </c>
      <c r="B472">
        <v>2014</v>
      </c>
      <c r="C472" s="49" t="str">
        <f t="shared" si="34"/>
        <v>Öffentliche Bauherren von Wohngebäuden2014</v>
      </c>
      <c r="D472">
        <v>718</v>
      </c>
      <c r="E472" t="s">
        <v>66</v>
      </c>
      <c r="F472" t="s">
        <v>66</v>
      </c>
      <c r="G472" t="s">
        <v>66</v>
      </c>
      <c r="H472">
        <v>26</v>
      </c>
      <c r="I472">
        <v>3027</v>
      </c>
      <c r="J472">
        <v>170</v>
      </c>
      <c r="K472" t="s">
        <v>66</v>
      </c>
      <c r="L472" t="s">
        <v>66</v>
      </c>
      <c r="M472">
        <v>6851</v>
      </c>
      <c r="N472">
        <v>336248</v>
      </c>
      <c r="O472" t="s">
        <v>66</v>
      </c>
      <c r="P472">
        <v>344</v>
      </c>
      <c r="Q472">
        <v>826</v>
      </c>
      <c r="R472" t="s">
        <v>66</v>
      </c>
      <c r="S472">
        <v>36</v>
      </c>
      <c r="T472">
        <v>2817</v>
      </c>
      <c r="U472">
        <v>157</v>
      </c>
      <c r="V472" t="s">
        <v>66</v>
      </c>
      <c r="W472" t="s">
        <v>66</v>
      </c>
      <c r="X472">
        <v>7005</v>
      </c>
      <c r="Y472">
        <v>254619</v>
      </c>
      <c r="Z472" t="s">
        <v>66</v>
      </c>
      <c r="AA472" t="s">
        <v>66</v>
      </c>
      <c r="AB472" t="s">
        <v>66</v>
      </c>
      <c r="AC472">
        <v>374</v>
      </c>
      <c r="AD472">
        <v>-10</v>
      </c>
      <c r="AE472">
        <v>210</v>
      </c>
      <c r="AF472">
        <v>14</v>
      </c>
      <c r="AG472" t="s">
        <v>66</v>
      </c>
      <c r="AH472" t="s">
        <v>66</v>
      </c>
      <c r="AI472">
        <v>-154</v>
      </c>
      <c r="AJ472">
        <v>81629</v>
      </c>
    </row>
    <row r="473" spans="1:36">
      <c r="A473" t="s">
        <v>524</v>
      </c>
      <c r="B473">
        <v>2015</v>
      </c>
      <c r="C473" s="49" t="str">
        <f t="shared" si="34"/>
        <v>Öffentliche Bauherren von Wohngebäuden2015</v>
      </c>
      <c r="D473">
        <v>847</v>
      </c>
      <c r="E473" t="s">
        <v>66</v>
      </c>
      <c r="F473" t="s">
        <v>66</v>
      </c>
      <c r="G473" t="s">
        <v>66</v>
      </c>
      <c r="H473">
        <v>32</v>
      </c>
      <c r="I473">
        <v>5496</v>
      </c>
      <c r="J473">
        <v>314</v>
      </c>
      <c r="K473" t="s">
        <v>66</v>
      </c>
      <c r="L473" t="s">
        <v>66</v>
      </c>
      <c r="M473">
        <v>12810</v>
      </c>
      <c r="N473">
        <v>562672</v>
      </c>
      <c r="O473" t="s">
        <v>66</v>
      </c>
      <c r="P473">
        <v>419</v>
      </c>
      <c r="Q473">
        <v>1375</v>
      </c>
      <c r="R473" t="s">
        <v>66</v>
      </c>
      <c r="S473">
        <v>71</v>
      </c>
      <c r="T473">
        <v>4887</v>
      </c>
      <c r="U473">
        <v>267</v>
      </c>
      <c r="V473" t="s">
        <v>66</v>
      </c>
      <c r="W473" t="s">
        <v>66</v>
      </c>
      <c r="X473">
        <v>11742</v>
      </c>
      <c r="Y473">
        <v>451736</v>
      </c>
      <c r="Z473" t="s">
        <v>66</v>
      </c>
      <c r="AA473" t="s">
        <v>66</v>
      </c>
      <c r="AB473" t="s">
        <v>66</v>
      </c>
      <c r="AC473">
        <v>428</v>
      </c>
      <c r="AD473">
        <v>-39</v>
      </c>
      <c r="AE473">
        <v>609</v>
      </c>
      <c r="AF473">
        <v>46</v>
      </c>
      <c r="AG473" t="s">
        <v>66</v>
      </c>
      <c r="AH473" t="s">
        <v>66</v>
      </c>
      <c r="AI473">
        <v>1068</v>
      </c>
      <c r="AJ473">
        <v>110936</v>
      </c>
    </row>
    <row r="474" spans="1:36">
      <c r="A474" t="s">
        <v>524</v>
      </c>
      <c r="B474">
        <v>2016</v>
      </c>
      <c r="C474" s="49" t="str">
        <f t="shared" si="34"/>
        <v>Öffentliche Bauherren von Wohngebäuden2016</v>
      </c>
      <c r="D474">
        <v>1480</v>
      </c>
      <c r="E474" t="s">
        <v>66</v>
      </c>
      <c r="F474" t="s">
        <v>66</v>
      </c>
      <c r="G474" t="s">
        <v>66</v>
      </c>
      <c r="H474">
        <v>-75</v>
      </c>
      <c r="I474">
        <v>13407</v>
      </c>
      <c r="J474">
        <v>640</v>
      </c>
      <c r="K474" t="s">
        <v>66</v>
      </c>
      <c r="L474" t="s">
        <v>66</v>
      </c>
      <c r="M474">
        <v>26445</v>
      </c>
      <c r="N474">
        <v>943350</v>
      </c>
      <c r="O474" t="s">
        <v>66</v>
      </c>
      <c r="P474">
        <v>766</v>
      </c>
      <c r="Q474">
        <v>2283</v>
      </c>
      <c r="R474" t="s">
        <v>66</v>
      </c>
      <c r="S474">
        <v>91</v>
      </c>
      <c r="T474">
        <v>9659</v>
      </c>
      <c r="U474">
        <v>463</v>
      </c>
      <c r="V474" t="s">
        <v>66</v>
      </c>
      <c r="W474" t="s">
        <v>66</v>
      </c>
      <c r="X474">
        <v>21169</v>
      </c>
      <c r="Y474">
        <v>705125</v>
      </c>
      <c r="Z474" t="s">
        <v>66</v>
      </c>
      <c r="AA474" t="s">
        <v>66</v>
      </c>
      <c r="AB474" t="s">
        <v>66</v>
      </c>
      <c r="AC474">
        <v>714</v>
      </c>
      <c r="AD474">
        <v>-167</v>
      </c>
      <c r="AE474">
        <v>3748</v>
      </c>
      <c r="AF474">
        <v>177</v>
      </c>
      <c r="AG474" t="s">
        <v>66</v>
      </c>
      <c r="AH474" t="s">
        <v>66</v>
      </c>
      <c r="AI474">
        <v>5276</v>
      </c>
      <c r="AJ474">
        <v>238225</v>
      </c>
    </row>
    <row r="475" spans="1:36">
      <c r="A475" t="s">
        <v>524</v>
      </c>
      <c r="B475">
        <v>2017</v>
      </c>
      <c r="C475" s="49" t="str">
        <f t="shared" si="34"/>
        <v>Öffentliche Bauherren von Wohngebäuden2017</v>
      </c>
      <c r="D475">
        <v>1211</v>
      </c>
      <c r="E475" t="s">
        <v>66</v>
      </c>
      <c r="F475" t="s">
        <v>66</v>
      </c>
      <c r="G475" t="s">
        <v>66</v>
      </c>
      <c r="H475">
        <v>21</v>
      </c>
      <c r="I475">
        <v>11736</v>
      </c>
      <c r="J475">
        <v>594</v>
      </c>
      <c r="K475" t="s">
        <v>66</v>
      </c>
      <c r="L475" t="s">
        <v>66</v>
      </c>
      <c r="M475">
        <v>25782</v>
      </c>
      <c r="N475">
        <v>1033824</v>
      </c>
      <c r="O475" t="s">
        <v>66</v>
      </c>
      <c r="P475">
        <v>738</v>
      </c>
      <c r="Q475">
        <v>2638</v>
      </c>
      <c r="R475" t="s">
        <v>66</v>
      </c>
      <c r="S475">
        <v>101</v>
      </c>
      <c r="T475">
        <v>10173</v>
      </c>
      <c r="U475">
        <v>509</v>
      </c>
      <c r="V475" t="s">
        <v>66</v>
      </c>
      <c r="W475" t="s">
        <v>66</v>
      </c>
      <c r="X475">
        <v>22854</v>
      </c>
      <c r="Y475">
        <v>877270</v>
      </c>
      <c r="Z475" t="s">
        <v>66</v>
      </c>
      <c r="AA475" t="s">
        <v>66</v>
      </c>
      <c r="AB475" t="s">
        <v>66</v>
      </c>
      <c r="AC475">
        <v>473</v>
      </c>
      <c r="AD475">
        <v>-80</v>
      </c>
      <c r="AE475">
        <v>1563</v>
      </c>
      <c r="AF475">
        <v>85</v>
      </c>
      <c r="AG475" t="s">
        <v>66</v>
      </c>
      <c r="AH475" t="s">
        <v>66</v>
      </c>
      <c r="AI475">
        <v>2928</v>
      </c>
      <c r="AJ475">
        <v>156554</v>
      </c>
    </row>
    <row r="476" spans="1:36">
      <c r="A476" t="s">
        <v>524</v>
      </c>
      <c r="B476">
        <v>2018</v>
      </c>
      <c r="C476" s="49" t="str">
        <f t="shared" si="34"/>
        <v>Öffentliche Bauherren von Wohngebäuden2018</v>
      </c>
      <c r="D476">
        <v>1101</v>
      </c>
      <c r="E476" t="s">
        <v>66</v>
      </c>
      <c r="F476" t="s">
        <v>66</v>
      </c>
      <c r="G476" t="s">
        <v>66</v>
      </c>
      <c r="H476">
        <v>62</v>
      </c>
      <c r="I476">
        <v>9764</v>
      </c>
      <c r="J476">
        <v>511</v>
      </c>
      <c r="K476" t="s">
        <v>66</v>
      </c>
      <c r="L476" t="s">
        <v>66</v>
      </c>
      <c r="M476">
        <v>22148</v>
      </c>
      <c r="N476">
        <v>1002656</v>
      </c>
      <c r="O476" t="s">
        <v>66</v>
      </c>
      <c r="P476">
        <v>620</v>
      </c>
      <c r="Q476">
        <v>2374</v>
      </c>
      <c r="R476" t="s">
        <v>66</v>
      </c>
      <c r="S476">
        <v>102</v>
      </c>
      <c r="T476">
        <v>8821</v>
      </c>
      <c r="U476">
        <v>467</v>
      </c>
      <c r="V476" t="s">
        <v>66</v>
      </c>
      <c r="W476" t="s">
        <v>66</v>
      </c>
      <c r="X476">
        <v>20949</v>
      </c>
      <c r="Y476">
        <v>846290</v>
      </c>
      <c r="Z476" t="s">
        <v>66</v>
      </c>
      <c r="AA476" t="s">
        <v>66</v>
      </c>
      <c r="AB476" t="s">
        <v>66</v>
      </c>
      <c r="AC476">
        <v>481</v>
      </c>
      <c r="AD476">
        <v>-40</v>
      </c>
      <c r="AE476">
        <v>943</v>
      </c>
      <c r="AF476">
        <v>44</v>
      </c>
      <c r="AG476" t="s">
        <v>66</v>
      </c>
      <c r="AH476" t="s">
        <v>66</v>
      </c>
      <c r="AI476">
        <v>1199</v>
      </c>
      <c r="AJ476">
        <v>156366</v>
      </c>
    </row>
    <row r="477" spans="1:36">
      <c r="A477" t="s">
        <v>524</v>
      </c>
      <c r="B477">
        <v>2019</v>
      </c>
      <c r="C477" s="49" t="str">
        <f t="shared" si="34"/>
        <v>Öffentliche Bauherren von Wohngebäuden2019</v>
      </c>
      <c r="D477">
        <v>1085</v>
      </c>
      <c r="E477" t="s">
        <v>66</v>
      </c>
      <c r="F477" t="s">
        <v>66</v>
      </c>
      <c r="G477" t="s">
        <v>66</v>
      </c>
      <c r="H477">
        <v>50</v>
      </c>
      <c r="I477">
        <v>8439</v>
      </c>
      <c r="J477">
        <v>489</v>
      </c>
      <c r="K477" t="s">
        <v>66</v>
      </c>
      <c r="L477" t="s">
        <v>66</v>
      </c>
      <c r="M477">
        <v>21031</v>
      </c>
      <c r="N477">
        <v>960562</v>
      </c>
      <c r="O477" t="s">
        <v>66</v>
      </c>
      <c r="P477">
        <v>623</v>
      </c>
      <c r="Q477">
        <v>2278</v>
      </c>
      <c r="R477" t="s">
        <v>66</v>
      </c>
      <c r="S477">
        <v>88</v>
      </c>
      <c r="T477">
        <v>7849</v>
      </c>
      <c r="U477">
        <v>440</v>
      </c>
      <c r="V477" t="s">
        <v>66</v>
      </c>
      <c r="W477" t="s">
        <v>66</v>
      </c>
      <c r="X477">
        <v>19379</v>
      </c>
      <c r="Y477">
        <v>764119</v>
      </c>
      <c r="Z477" t="s">
        <v>66</v>
      </c>
      <c r="AA477" t="s">
        <v>66</v>
      </c>
      <c r="AB477" t="s">
        <v>66</v>
      </c>
      <c r="AC477">
        <v>462</v>
      </c>
      <c r="AD477">
        <v>-38</v>
      </c>
      <c r="AE477">
        <v>590</v>
      </c>
      <c r="AF477">
        <v>50</v>
      </c>
      <c r="AG477" t="s">
        <v>66</v>
      </c>
      <c r="AH477" t="s">
        <v>66</v>
      </c>
      <c r="AI477">
        <v>1652</v>
      </c>
      <c r="AJ477">
        <v>196443</v>
      </c>
    </row>
    <row r="478" spans="1:36">
      <c r="A478" t="s">
        <v>524</v>
      </c>
      <c r="B478">
        <v>2020</v>
      </c>
      <c r="C478" s="49" t="str">
        <f t="shared" si="34"/>
        <v>Öffentliche Bauherren von Wohngebäuden2020</v>
      </c>
      <c r="D478">
        <v>987</v>
      </c>
      <c r="E478" t="s">
        <v>66</v>
      </c>
      <c r="F478" t="s">
        <v>66</v>
      </c>
      <c r="G478" t="s">
        <v>66</v>
      </c>
      <c r="H478">
        <v>63</v>
      </c>
      <c r="I478">
        <v>7432</v>
      </c>
      <c r="J478">
        <v>473</v>
      </c>
      <c r="K478" t="s">
        <v>66</v>
      </c>
      <c r="L478" t="s">
        <v>66</v>
      </c>
      <c r="M478">
        <v>19081</v>
      </c>
      <c r="N478">
        <v>1036246</v>
      </c>
      <c r="O478" t="s">
        <v>66</v>
      </c>
      <c r="P478">
        <v>579</v>
      </c>
      <c r="Q478">
        <v>2247</v>
      </c>
      <c r="R478" t="s">
        <v>66</v>
      </c>
      <c r="S478">
        <v>93</v>
      </c>
      <c r="T478">
        <v>6882</v>
      </c>
      <c r="U478">
        <v>427</v>
      </c>
      <c r="V478" t="s">
        <v>66</v>
      </c>
      <c r="W478" t="s">
        <v>66</v>
      </c>
      <c r="X478">
        <v>17893</v>
      </c>
      <c r="Y478">
        <v>809677</v>
      </c>
      <c r="Z478" t="s">
        <v>66</v>
      </c>
      <c r="AA478" t="s">
        <v>66</v>
      </c>
      <c r="AB478" t="s">
        <v>66</v>
      </c>
      <c r="AC478">
        <v>408</v>
      </c>
      <c r="AD478">
        <v>-29</v>
      </c>
      <c r="AE478">
        <v>550</v>
      </c>
      <c r="AF478">
        <v>47</v>
      </c>
      <c r="AG478" t="s">
        <v>66</v>
      </c>
      <c r="AH478" t="s">
        <v>66</v>
      </c>
      <c r="AI478">
        <v>1188</v>
      </c>
      <c r="AJ478">
        <v>226569</v>
      </c>
    </row>
    <row r="479" spans="1:36">
      <c r="A479" t="s">
        <v>524</v>
      </c>
      <c r="B479">
        <v>2021</v>
      </c>
      <c r="C479" s="49" t="str">
        <f t="shared" si="34"/>
        <v>Öffentliche Bauherren von Wohngebäuden2021</v>
      </c>
      <c r="D479">
        <v>931</v>
      </c>
      <c r="E479" t="s">
        <v>66</v>
      </c>
      <c r="F479" t="s">
        <v>66</v>
      </c>
      <c r="G479" t="s">
        <v>66</v>
      </c>
      <c r="H479">
        <v>76</v>
      </c>
      <c r="I479">
        <v>10818</v>
      </c>
      <c r="J479">
        <v>579</v>
      </c>
      <c r="K479" t="s">
        <v>66</v>
      </c>
      <c r="L479" t="s">
        <v>66</v>
      </c>
      <c r="M479">
        <v>25390</v>
      </c>
      <c r="N479">
        <v>1235708</v>
      </c>
      <c r="O479" t="s">
        <v>66</v>
      </c>
      <c r="P479">
        <v>616</v>
      </c>
      <c r="Q479">
        <v>2830</v>
      </c>
      <c r="R479" t="s">
        <v>66</v>
      </c>
      <c r="S479">
        <v>108</v>
      </c>
      <c r="T479">
        <v>10251</v>
      </c>
      <c r="U479">
        <v>536</v>
      </c>
      <c r="V479" t="s">
        <v>66</v>
      </c>
      <c r="W479" t="s">
        <v>66</v>
      </c>
      <c r="X479">
        <v>24160</v>
      </c>
      <c r="Y479">
        <v>1056617</v>
      </c>
      <c r="Z479" t="s">
        <v>66</v>
      </c>
      <c r="AA479" t="s">
        <v>66</v>
      </c>
      <c r="AB479" t="s">
        <v>66</v>
      </c>
      <c r="AC479">
        <v>315</v>
      </c>
      <c r="AD479">
        <v>-32</v>
      </c>
      <c r="AE479">
        <v>567</v>
      </c>
      <c r="AF479">
        <v>43</v>
      </c>
      <c r="AG479" t="s">
        <v>66</v>
      </c>
      <c r="AH479" t="s">
        <v>66</v>
      </c>
      <c r="AI479">
        <v>1230</v>
      </c>
      <c r="AJ479">
        <v>179091</v>
      </c>
    </row>
    <row r="480" spans="1:36">
      <c r="A480" t="s">
        <v>524</v>
      </c>
      <c r="B480">
        <v>2022</v>
      </c>
      <c r="C480" s="49" t="str">
        <f t="shared" si="34"/>
        <v>Öffentliche Bauherren von Wohngebäuden2022</v>
      </c>
      <c r="D480">
        <v>966</v>
      </c>
      <c r="E480" t="s">
        <v>66</v>
      </c>
      <c r="F480" t="s">
        <v>66</v>
      </c>
      <c r="G480" t="s">
        <v>66</v>
      </c>
      <c r="H480">
        <v>97</v>
      </c>
      <c r="I480">
        <v>10021</v>
      </c>
      <c r="J480">
        <v>614</v>
      </c>
      <c r="K480" t="s">
        <v>66</v>
      </c>
      <c r="L480" t="s">
        <v>66</v>
      </c>
      <c r="M480">
        <v>25364</v>
      </c>
      <c r="N480">
        <v>1347816</v>
      </c>
      <c r="O480" t="s">
        <v>66</v>
      </c>
      <c r="P480">
        <v>633</v>
      </c>
      <c r="Q480">
        <v>2981</v>
      </c>
      <c r="R480" t="s">
        <v>66</v>
      </c>
      <c r="S480">
        <v>109</v>
      </c>
      <c r="T480">
        <v>9668</v>
      </c>
      <c r="U480">
        <v>586</v>
      </c>
      <c r="V480" t="s">
        <v>66</v>
      </c>
      <c r="W480" t="s">
        <v>66</v>
      </c>
      <c r="X480">
        <v>24806</v>
      </c>
      <c r="Y480">
        <v>1175474</v>
      </c>
      <c r="Z480" t="s">
        <v>66</v>
      </c>
      <c r="AA480" t="s">
        <v>66</v>
      </c>
      <c r="AB480" t="s">
        <v>66</v>
      </c>
      <c r="AC480">
        <v>333</v>
      </c>
      <c r="AD480">
        <v>-11</v>
      </c>
      <c r="AE480">
        <v>353</v>
      </c>
      <c r="AF480">
        <v>27</v>
      </c>
      <c r="AG480" t="s">
        <v>66</v>
      </c>
      <c r="AH480" t="s">
        <v>66</v>
      </c>
      <c r="AI480">
        <v>558</v>
      </c>
      <c r="AJ480">
        <v>172342</v>
      </c>
    </row>
    <row r="481" spans="1:36">
      <c r="A481" t="s">
        <v>540</v>
      </c>
      <c r="B481">
        <v>2001</v>
      </c>
      <c r="C481" s="49" t="str">
        <f t="shared" si="34"/>
        <v>Öffentliche Bauherren von Nichtwohngebäuden2001</v>
      </c>
      <c r="D481">
        <v>4921</v>
      </c>
      <c r="E481" t="s">
        <v>66</v>
      </c>
      <c r="F481" t="s">
        <v>66</v>
      </c>
      <c r="G481" t="s">
        <v>66</v>
      </c>
      <c r="H481">
        <v>2722</v>
      </c>
      <c r="I481">
        <v>129</v>
      </c>
      <c r="J481">
        <v>3</v>
      </c>
      <c r="K481">
        <v>35</v>
      </c>
      <c r="L481">
        <v>1</v>
      </c>
      <c r="M481">
        <v>-6</v>
      </c>
      <c r="N481">
        <v>5010600</v>
      </c>
      <c r="O481" t="s">
        <v>66</v>
      </c>
      <c r="P481">
        <v>2598</v>
      </c>
      <c r="Q481">
        <v>13578</v>
      </c>
      <c r="R481" t="s">
        <v>66</v>
      </c>
      <c r="S481">
        <v>2269</v>
      </c>
      <c r="T481">
        <v>402</v>
      </c>
      <c r="U481">
        <v>27</v>
      </c>
      <c r="V481">
        <v>65</v>
      </c>
      <c r="W481">
        <v>1</v>
      </c>
      <c r="X481">
        <v>1210</v>
      </c>
      <c r="Y481">
        <v>3586846</v>
      </c>
      <c r="Z481" t="s">
        <v>66</v>
      </c>
      <c r="AA481" t="s">
        <v>66</v>
      </c>
      <c r="AB481" t="s">
        <v>66</v>
      </c>
      <c r="AC481">
        <v>2323</v>
      </c>
      <c r="AD481">
        <v>454</v>
      </c>
      <c r="AE481">
        <v>-273</v>
      </c>
      <c r="AF481">
        <v>-24</v>
      </c>
      <c r="AG481">
        <v>-30</v>
      </c>
      <c r="AH481">
        <v>-1</v>
      </c>
      <c r="AI481">
        <v>-1216</v>
      </c>
      <c r="AJ481">
        <v>1423754</v>
      </c>
    </row>
    <row r="482" spans="1:36">
      <c r="A482" t="s">
        <v>540</v>
      </c>
      <c r="B482">
        <v>2002</v>
      </c>
      <c r="C482" s="49" t="str">
        <f t="shared" si="34"/>
        <v>Öffentliche Bauherren von Nichtwohngebäuden2002</v>
      </c>
      <c r="D482">
        <v>4949</v>
      </c>
      <c r="E482" t="s">
        <v>66</v>
      </c>
      <c r="F482" t="s">
        <v>66</v>
      </c>
      <c r="G482" t="s">
        <v>66</v>
      </c>
      <c r="H482">
        <v>3042</v>
      </c>
      <c r="I482">
        <v>12</v>
      </c>
      <c r="J482">
        <v>-4</v>
      </c>
      <c r="K482">
        <v>104</v>
      </c>
      <c r="L482">
        <v>2</v>
      </c>
      <c r="M482">
        <v>-225</v>
      </c>
      <c r="N482">
        <v>5784482</v>
      </c>
      <c r="O482" t="s">
        <v>66</v>
      </c>
      <c r="P482">
        <v>2562</v>
      </c>
      <c r="Q482">
        <v>14931</v>
      </c>
      <c r="R482" t="s">
        <v>66</v>
      </c>
      <c r="S482">
        <v>2558</v>
      </c>
      <c r="T482">
        <v>198</v>
      </c>
      <c r="U482">
        <v>14</v>
      </c>
      <c r="V482">
        <v>117</v>
      </c>
      <c r="W482">
        <v>3</v>
      </c>
      <c r="X482">
        <v>734</v>
      </c>
      <c r="Y482">
        <v>4276536</v>
      </c>
      <c r="Z482" t="s">
        <v>66</v>
      </c>
      <c r="AA482" t="s">
        <v>66</v>
      </c>
      <c r="AB482" t="s">
        <v>66</v>
      </c>
      <c r="AC482">
        <v>2387</v>
      </c>
      <c r="AD482">
        <v>484</v>
      </c>
      <c r="AE482">
        <v>-186</v>
      </c>
      <c r="AF482">
        <v>-18</v>
      </c>
      <c r="AG482">
        <v>-13</v>
      </c>
      <c r="AH482">
        <v>0</v>
      </c>
      <c r="AI482">
        <v>-959</v>
      </c>
      <c r="AJ482">
        <v>1507946</v>
      </c>
    </row>
    <row r="483" spans="1:36">
      <c r="A483" t="s">
        <v>540</v>
      </c>
      <c r="B483">
        <v>2003</v>
      </c>
      <c r="C483" s="49" t="str">
        <f t="shared" si="34"/>
        <v>Öffentliche Bauherren von Nichtwohngebäuden2003</v>
      </c>
      <c r="D483">
        <v>4467</v>
      </c>
      <c r="E483" t="s">
        <v>66</v>
      </c>
      <c r="F483" t="s">
        <v>66</v>
      </c>
      <c r="G483" t="s">
        <v>66</v>
      </c>
      <c r="H483">
        <v>2718</v>
      </c>
      <c r="I483">
        <v>-5</v>
      </c>
      <c r="J483">
        <v>-10</v>
      </c>
      <c r="K483">
        <v>-109</v>
      </c>
      <c r="L483">
        <v>-2</v>
      </c>
      <c r="M483">
        <v>-587</v>
      </c>
      <c r="N483">
        <v>5387443</v>
      </c>
      <c r="O483" t="s">
        <v>66</v>
      </c>
      <c r="P483">
        <v>2325</v>
      </c>
      <c r="Q483">
        <v>14226</v>
      </c>
      <c r="R483" t="s">
        <v>66</v>
      </c>
      <c r="S483">
        <v>2233</v>
      </c>
      <c r="T483">
        <v>173</v>
      </c>
      <c r="U483">
        <v>9</v>
      </c>
      <c r="V483">
        <v>57</v>
      </c>
      <c r="W483">
        <v>1</v>
      </c>
      <c r="X483">
        <v>464</v>
      </c>
      <c r="Y483">
        <v>3911616</v>
      </c>
      <c r="Z483" t="s">
        <v>66</v>
      </c>
      <c r="AA483" t="s">
        <v>66</v>
      </c>
      <c r="AB483" t="s">
        <v>66</v>
      </c>
      <c r="AC483">
        <v>2142</v>
      </c>
      <c r="AD483">
        <v>486</v>
      </c>
      <c r="AE483">
        <v>-178</v>
      </c>
      <c r="AF483">
        <v>-18</v>
      </c>
      <c r="AG483">
        <v>-166</v>
      </c>
      <c r="AH483">
        <v>-3</v>
      </c>
      <c r="AI483">
        <v>-1051</v>
      </c>
      <c r="AJ483">
        <v>1475827</v>
      </c>
    </row>
    <row r="484" spans="1:36">
      <c r="A484" t="s">
        <v>540</v>
      </c>
      <c r="B484">
        <v>2004</v>
      </c>
      <c r="C484" s="49" t="str">
        <f t="shared" si="34"/>
        <v>Öffentliche Bauherren von Nichtwohngebäuden2004</v>
      </c>
      <c r="D484">
        <v>4298</v>
      </c>
      <c r="E484" t="s">
        <v>66</v>
      </c>
      <c r="F484" t="s">
        <v>66</v>
      </c>
      <c r="G484" t="s">
        <v>66</v>
      </c>
      <c r="H484">
        <v>2619</v>
      </c>
      <c r="I484">
        <v>-63</v>
      </c>
      <c r="J484">
        <v>-11</v>
      </c>
      <c r="K484">
        <v>-18</v>
      </c>
      <c r="L484">
        <v>1</v>
      </c>
      <c r="M484">
        <v>-478</v>
      </c>
      <c r="N484">
        <v>5196787</v>
      </c>
      <c r="O484" t="s">
        <v>66</v>
      </c>
      <c r="P484">
        <v>2285</v>
      </c>
      <c r="Q484">
        <v>13641</v>
      </c>
      <c r="R484" t="s">
        <v>66</v>
      </c>
      <c r="S484">
        <v>2213</v>
      </c>
      <c r="T484">
        <v>161</v>
      </c>
      <c r="U484">
        <v>9</v>
      </c>
      <c r="V484">
        <v>12</v>
      </c>
      <c r="W484">
        <v>2</v>
      </c>
      <c r="X484">
        <v>462</v>
      </c>
      <c r="Y484">
        <v>3582141</v>
      </c>
      <c r="Z484" t="s">
        <v>66</v>
      </c>
      <c r="AA484" t="s">
        <v>66</v>
      </c>
      <c r="AB484" t="s">
        <v>66</v>
      </c>
      <c r="AC484">
        <v>2013</v>
      </c>
      <c r="AD484">
        <v>405</v>
      </c>
      <c r="AE484">
        <v>-224</v>
      </c>
      <c r="AF484">
        <v>-20</v>
      </c>
      <c r="AG484">
        <v>-30</v>
      </c>
      <c r="AH484">
        <v>0</v>
      </c>
      <c r="AI484">
        <v>-940</v>
      </c>
      <c r="AJ484">
        <v>1614646</v>
      </c>
    </row>
    <row r="485" spans="1:36">
      <c r="A485" t="s">
        <v>540</v>
      </c>
      <c r="B485">
        <v>2005</v>
      </c>
      <c r="C485" s="49" t="str">
        <f t="shared" si="34"/>
        <v>Öffentliche Bauherren von Nichtwohngebäuden2005</v>
      </c>
      <c r="D485">
        <v>4135</v>
      </c>
      <c r="E485" t="s">
        <v>66</v>
      </c>
      <c r="F485" t="s">
        <v>66</v>
      </c>
      <c r="G485" t="s">
        <v>66</v>
      </c>
      <c r="H485">
        <v>2510</v>
      </c>
      <c r="I485">
        <v>-116</v>
      </c>
      <c r="J485">
        <v>-12</v>
      </c>
      <c r="K485">
        <v>43</v>
      </c>
      <c r="L485">
        <v>0</v>
      </c>
      <c r="M485">
        <v>-535</v>
      </c>
      <c r="N485">
        <v>4514206</v>
      </c>
      <c r="O485" t="s">
        <v>66</v>
      </c>
      <c r="P485">
        <v>2112</v>
      </c>
      <c r="Q485">
        <v>12609</v>
      </c>
      <c r="R485" t="s">
        <v>66</v>
      </c>
      <c r="S485">
        <v>2083</v>
      </c>
      <c r="T485">
        <v>97</v>
      </c>
      <c r="U485">
        <v>9</v>
      </c>
      <c r="V485" t="s">
        <v>66</v>
      </c>
      <c r="W485" t="s">
        <v>66</v>
      </c>
      <c r="X485">
        <v>370</v>
      </c>
      <c r="Y485">
        <v>3212599</v>
      </c>
      <c r="Z485" t="s">
        <v>66</v>
      </c>
      <c r="AA485" t="s">
        <v>66</v>
      </c>
      <c r="AB485" t="s">
        <v>66</v>
      </c>
      <c r="AC485">
        <v>2023</v>
      </c>
      <c r="AD485">
        <v>427</v>
      </c>
      <c r="AE485">
        <v>-213</v>
      </c>
      <c r="AF485">
        <v>-21</v>
      </c>
      <c r="AG485">
        <v>43</v>
      </c>
      <c r="AH485">
        <v>0</v>
      </c>
      <c r="AI485">
        <v>-905</v>
      </c>
      <c r="AJ485">
        <v>1301607</v>
      </c>
    </row>
    <row r="486" spans="1:36">
      <c r="A486" t="s">
        <v>540</v>
      </c>
      <c r="B486">
        <v>2006</v>
      </c>
      <c r="C486" s="49" t="str">
        <f t="shared" si="34"/>
        <v>Öffentliche Bauherren von Nichtwohngebäuden2006</v>
      </c>
      <c r="D486">
        <v>4221</v>
      </c>
      <c r="E486" t="s">
        <v>66</v>
      </c>
      <c r="F486" t="s">
        <v>66</v>
      </c>
      <c r="G486" t="s">
        <v>66</v>
      </c>
      <c r="H486">
        <v>2502</v>
      </c>
      <c r="I486">
        <v>-104</v>
      </c>
      <c r="J486">
        <v>-13</v>
      </c>
      <c r="K486">
        <v>-43</v>
      </c>
      <c r="L486">
        <v>-1</v>
      </c>
      <c r="M486">
        <v>-619</v>
      </c>
      <c r="N486">
        <v>4409917</v>
      </c>
      <c r="O486" t="s">
        <v>66</v>
      </c>
      <c r="P486">
        <v>2183</v>
      </c>
      <c r="Q486">
        <v>12273</v>
      </c>
      <c r="R486" t="s">
        <v>66</v>
      </c>
      <c r="S486">
        <v>2066</v>
      </c>
      <c r="T486">
        <v>194</v>
      </c>
      <c r="U486">
        <v>13</v>
      </c>
      <c r="V486" t="s">
        <v>66</v>
      </c>
      <c r="W486" t="s">
        <v>66</v>
      </c>
      <c r="X486">
        <v>574</v>
      </c>
      <c r="Y486">
        <v>2986351</v>
      </c>
      <c r="Z486" t="s">
        <v>66</v>
      </c>
      <c r="AA486" t="s">
        <v>66</v>
      </c>
      <c r="AB486" t="s">
        <v>66</v>
      </c>
      <c r="AC486">
        <v>2038</v>
      </c>
      <c r="AD486">
        <v>436</v>
      </c>
      <c r="AE486">
        <v>-298</v>
      </c>
      <c r="AF486">
        <v>-25</v>
      </c>
      <c r="AG486">
        <v>-43</v>
      </c>
      <c r="AH486">
        <v>-1</v>
      </c>
      <c r="AI486">
        <v>-1193</v>
      </c>
      <c r="AJ486">
        <v>1423566</v>
      </c>
    </row>
    <row r="487" spans="1:36">
      <c r="A487" t="s">
        <v>540</v>
      </c>
      <c r="B487">
        <v>2007</v>
      </c>
      <c r="C487" s="49" t="str">
        <f t="shared" si="34"/>
        <v>Öffentliche Bauherren von Nichtwohngebäuden2007</v>
      </c>
      <c r="D487">
        <v>3952</v>
      </c>
      <c r="E487" t="s">
        <v>66</v>
      </c>
      <c r="F487" t="s">
        <v>66</v>
      </c>
      <c r="G487" t="s">
        <v>66</v>
      </c>
      <c r="H487">
        <v>2268</v>
      </c>
      <c r="I487">
        <v>-114</v>
      </c>
      <c r="J487">
        <v>-12</v>
      </c>
      <c r="K487">
        <v>35</v>
      </c>
      <c r="L487">
        <v>0</v>
      </c>
      <c r="M487">
        <v>-569</v>
      </c>
      <c r="N487">
        <v>4231063</v>
      </c>
      <c r="O487" t="s">
        <v>66</v>
      </c>
      <c r="P487">
        <v>1967</v>
      </c>
      <c r="Q487">
        <v>11031</v>
      </c>
      <c r="R487" t="s">
        <v>66</v>
      </c>
      <c r="S487">
        <v>1846</v>
      </c>
      <c r="T487">
        <v>70</v>
      </c>
      <c r="U487">
        <v>5</v>
      </c>
      <c r="V487">
        <v>86</v>
      </c>
      <c r="W487">
        <v>2</v>
      </c>
      <c r="X487">
        <v>338</v>
      </c>
      <c r="Y487">
        <v>2903149</v>
      </c>
      <c r="Z487" t="s">
        <v>66</v>
      </c>
      <c r="AA487" t="s">
        <v>66</v>
      </c>
      <c r="AB487" t="s">
        <v>66</v>
      </c>
      <c r="AC487">
        <v>1985</v>
      </c>
      <c r="AD487">
        <v>423</v>
      </c>
      <c r="AE487">
        <v>-184</v>
      </c>
      <c r="AF487">
        <v>-17</v>
      </c>
      <c r="AG487">
        <v>-51</v>
      </c>
      <c r="AH487">
        <v>-2</v>
      </c>
      <c r="AI487">
        <v>-907</v>
      </c>
      <c r="AJ487">
        <v>1327914</v>
      </c>
    </row>
    <row r="488" spans="1:36">
      <c r="A488" t="s">
        <v>540</v>
      </c>
      <c r="B488">
        <v>2008</v>
      </c>
      <c r="C488" s="49" t="str">
        <f t="shared" si="34"/>
        <v>Öffentliche Bauherren von Nichtwohngebäuden2008</v>
      </c>
      <c r="D488">
        <v>4088</v>
      </c>
      <c r="E488" t="s">
        <v>66</v>
      </c>
      <c r="F488" t="s">
        <v>66</v>
      </c>
      <c r="G488" t="s">
        <v>66</v>
      </c>
      <c r="H488">
        <v>2117</v>
      </c>
      <c r="I488">
        <v>51</v>
      </c>
      <c r="J488">
        <v>-6</v>
      </c>
      <c r="K488">
        <v>-214</v>
      </c>
      <c r="L488">
        <v>-6</v>
      </c>
      <c r="M488">
        <v>-516</v>
      </c>
      <c r="N488">
        <v>4005300</v>
      </c>
      <c r="O488" t="s">
        <v>66</v>
      </c>
      <c r="P488">
        <v>2007</v>
      </c>
      <c r="Q488">
        <v>10098</v>
      </c>
      <c r="R488" t="s">
        <v>66</v>
      </c>
      <c r="S488">
        <v>1735</v>
      </c>
      <c r="T488">
        <v>257</v>
      </c>
      <c r="U488">
        <v>14</v>
      </c>
      <c r="V488" t="s">
        <v>66</v>
      </c>
      <c r="W488" t="s">
        <v>66</v>
      </c>
      <c r="X488">
        <v>689</v>
      </c>
      <c r="Y488">
        <v>2574432</v>
      </c>
      <c r="Z488" t="s">
        <v>66</v>
      </c>
      <c r="AA488" t="s">
        <v>66</v>
      </c>
      <c r="AB488" t="s">
        <v>66</v>
      </c>
      <c r="AC488">
        <v>2081</v>
      </c>
      <c r="AD488">
        <v>381</v>
      </c>
      <c r="AE488">
        <v>-206</v>
      </c>
      <c r="AF488">
        <v>-20</v>
      </c>
      <c r="AG488">
        <v>-214</v>
      </c>
      <c r="AH488">
        <v>-6</v>
      </c>
      <c r="AI488">
        <v>-1205</v>
      </c>
      <c r="AJ488">
        <v>1430868</v>
      </c>
    </row>
    <row r="489" spans="1:36">
      <c r="A489" t="s">
        <v>540</v>
      </c>
      <c r="B489">
        <v>2009</v>
      </c>
      <c r="C489" s="49" t="str">
        <f t="shared" si="34"/>
        <v>Öffentliche Bauherren von Nichtwohngebäuden2009</v>
      </c>
      <c r="D489">
        <v>4382</v>
      </c>
      <c r="E489" t="s">
        <v>66</v>
      </c>
      <c r="F489" t="s">
        <v>66</v>
      </c>
      <c r="G489" t="s">
        <v>66</v>
      </c>
      <c r="H489">
        <v>2344</v>
      </c>
      <c r="I489">
        <v>-278</v>
      </c>
      <c r="J489">
        <v>-20</v>
      </c>
      <c r="K489">
        <v>33</v>
      </c>
      <c r="L489">
        <v>0</v>
      </c>
      <c r="M489">
        <v>-899</v>
      </c>
      <c r="N489">
        <v>4848446</v>
      </c>
      <c r="O489" t="s">
        <v>66</v>
      </c>
      <c r="P489">
        <v>2066</v>
      </c>
      <c r="Q489">
        <v>11765</v>
      </c>
      <c r="R489" t="s">
        <v>66</v>
      </c>
      <c r="S489">
        <v>1954</v>
      </c>
      <c r="T489">
        <v>62</v>
      </c>
      <c r="U489">
        <v>6</v>
      </c>
      <c r="V489">
        <v>69</v>
      </c>
      <c r="W489">
        <v>1</v>
      </c>
      <c r="X489">
        <v>294</v>
      </c>
      <c r="Y489">
        <v>3261663</v>
      </c>
      <c r="Z489" t="s">
        <v>66</v>
      </c>
      <c r="AA489" t="s">
        <v>66</v>
      </c>
      <c r="AB489" t="s">
        <v>66</v>
      </c>
      <c r="AC489">
        <v>2316</v>
      </c>
      <c r="AD489">
        <v>390</v>
      </c>
      <c r="AE489">
        <v>-340</v>
      </c>
      <c r="AF489">
        <v>-26</v>
      </c>
      <c r="AG489">
        <v>-36</v>
      </c>
      <c r="AH489">
        <v>-1</v>
      </c>
      <c r="AI489">
        <v>-1193</v>
      </c>
      <c r="AJ489">
        <v>1586783</v>
      </c>
    </row>
    <row r="490" spans="1:36">
      <c r="A490" t="s">
        <v>540</v>
      </c>
      <c r="B490">
        <v>2010</v>
      </c>
      <c r="C490" s="49" t="str">
        <f t="shared" si="34"/>
        <v>Öffentliche Bauherren von Nichtwohngebäuden2010</v>
      </c>
      <c r="D490">
        <v>5238</v>
      </c>
      <c r="E490" t="s">
        <v>66</v>
      </c>
      <c r="F490" t="s">
        <v>66</v>
      </c>
      <c r="G490" t="s">
        <v>66</v>
      </c>
      <c r="H490">
        <v>2791</v>
      </c>
      <c r="I490">
        <v>-106</v>
      </c>
      <c r="J490">
        <v>-15</v>
      </c>
      <c r="K490">
        <v>-34</v>
      </c>
      <c r="L490">
        <v>-1</v>
      </c>
      <c r="M490">
        <v>-768</v>
      </c>
      <c r="N490">
        <v>5685490</v>
      </c>
      <c r="O490" t="s">
        <v>66</v>
      </c>
      <c r="P490">
        <v>2360</v>
      </c>
      <c r="Q490">
        <v>13899</v>
      </c>
      <c r="R490" t="s">
        <v>66</v>
      </c>
      <c r="S490">
        <v>2285</v>
      </c>
      <c r="T490">
        <v>103</v>
      </c>
      <c r="U490">
        <v>6</v>
      </c>
      <c r="V490">
        <v>67</v>
      </c>
      <c r="W490">
        <v>1</v>
      </c>
      <c r="X490">
        <v>336</v>
      </c>
      <c r="Y490">
        <v>3862268</v>
      </c>
      <c r="Z490" t="s">
        <v>66</v>
      </c>
      <c r="AA490" t="s">
        <v>66</v>
      </c>
      <c r="AB490" t="s">
        <v>66</v>
      </c>
      <c r="AC490">
        <v>2878</v>
      </c>
      <c r="AD490">
        <v>506</v>
      </c>
      <c r="AE490">
        <v>-209</v>
      </c>
      <c r="AF490">
        <v>-21</v>
      </c>
      <c r="AG490">
        <v>-101</v>
      </c>
      <c r="AH490">
        <v>-2</v>
      </c>
      <c r="AI490">
        <v>-1104</v>
      </c>
      <c r="AJ490">
        <v>1823222</v>
      </c>
    </row>
    <row r="491" spans="1:36">
      <c r="A491" t="s">
        <v>540</v>
      </c>
      <c r="B491">
        <v>2011</v>
      </c>
      <c r="C491" s="49" t="str">
        <f t="shared" si="34"/>
        <v>Öffentliche Bauherren von Nichtwohngebäuden2011</v>
      </c>
      <c r="D491">
        <v>5456</v>
      </c>
      <c r="E491" t="s">
        <v>66</v>
      </c>
      <c r="F491" t="s">
        <v>66</v>
      </c>
      <c r="G491" t="s">
        <v>66</v>
      </c>
      <c r="H491">
        <v>2788</v>
      </c>
      <c r="I491">
        <v>-406</v>
      </c>
      <c r="J491">
        <v>-34</v>
      </c>
      <c r="K491">
        <v>4</v>
      </c>
      <c r="L491">
        <v>0</v>
      </c>
      <c r="M491">
        <v>-1693</v>
      </c>
      <c r="N491">
        <v>6250845</v>
      </c>
      <c r="O491" t="s">
        <v>66</v>
      </c>
      <c r="P491">
        <v>2456</v>
      </c>
      <c r="Q491">
        <v>13904</v>
      </c>
      <c r="R491" t="s">
        <v>66</v>
      </c>
      <c r="S491">
        <v>2282</v>
      </c>
      <c r="T491">
        <v>44</v>
      </c>
      <c r="U491">
        <v>4</v>
      </c>
      <c r="V491" t="s">
        <v>66</v>
      </c>
      <c r="W491" t="s">
        <v>66</v>
      </c>
      <c r="X491">
        <v>161</v>
      </c>
      <c r="Y491">
        <v>3997219</v>
      </c>
      <c r="Z491" t="s">
        <v>66</v>
      </c>
      <c r="AA491" t="s">
        <v>66</v>
      </c>
      <c r="AB491" t="s">
        <v>66</v>
      </c>
      <c r="AC491">
        <v>3000</v>
      </c>
      <c r="AD491">
        <v>506</v>
      </c>
      <c r="AE491">
        <v>-450</v>
      </c>
      <c r="AF491">
        <v>-38</v>
      </c>
      <c r="AG491">
        <v>4</v>
      </c>
      <c r="AH491">
        <v>0</v>
      </c>
      <c r="AI491">
        <v>-1854</v>
      </c>
      <c r="AJ491">
        <v>2253626</v>
      </c>
    </row>
    <row r="492" spans="1:36">
      <c r="A492" t="s">
        <v>540</v>
      </c>
      <c r="B492">
        <v>2012</v>
      </c>
      <c r="C492" s="49" t="str">
        <f t="shared" si="34"/>
        <v>Öffentliche Bauherren von Nichtwohngebäuden2012</v>
      </c>
      <c r="D492">
        <v>4264</v>
      </c>
      <c r="E492" t="s">
        <v>66</v>
      </c>
      <c r="F492" t="s">
        <v>66</v>
      </c>
      <c r="G492" t="s">
        <v>66</v>
      </c>
      <c r="H492">
        <v>2238</v>
      </c>
      <c r="I492">
        <v>90</v>
      </c>
      <c r="J492">
        <v>-9</v>
      </c>
      <c r="K492" t="s">
        <v>66</v>
      </c>
      <c r="L492" t="s">
        <v>66</v>
      </c>
      <c r="M492">
        <v>-387</v>
      </c>
      <c r="N492">
        <v>5626009</v>
      </c>
      <c r="O492" t="s">
        <v>66</v>
      </c>
      <c r="P492">
        <v>1918</v>
      </c>
      <c r="Q492">
        <v>11017</v>
      </c>
      <c r="R492" t="s">
        <v>66</v>
      </c>
      <c r="S492">
        <v>1847</v>
      </c>
      <c r="T492">
        <v>248</v>
      </c>
      <c r="U492">
        <v>10</v>
      </c>
      <c r="V492" t="s">
        <v>66</v>
      </c>
      <c r="W492" t="s">
        <v>66</v>
      </c>
      <c r="X492">
        <v>495</v>
      </c>
      <c r="Y492">
        <v>3437558</v>
      </c>
      <c r="Z492" t="s">
        <v>66</v>
      </c>
      <c r="AA492" t="s">
        <v>66</v>
      </c>
      <c r="AB492" t="s">
        <v>66</v>
      </c>
      <c r="AC492">
        <v>2346</v>
      </c>
      <c r="AD492">
        <v>391</v>
      </c>
      <c r="AE492">
        <v>-158</v>
      </c>
      <c r="AF492">
        <v>-19</v>
      </c>
      <c r="AG492" t="s">
        <v>66</v>
      </c>
      <c r="AH492" t="s">
        <v>66</v>
      </c>
      <c r="AI492">
        <v>-882</v>
      </c>
      <c r="AJ492">
        <v>2188451</v>
      </c>
    </row>
    <row r="493" spans="1:36">
      <c r="A493" t="s">
        <v>540</v>
      </c>
      <c r="B493">
        <v>2013</v>
      </c>
      <c r="C493" s="49" t="str">
        <f t="shared" si="34"/>
        <v>Öffentliche Bauherren von Nichtwohngebäuden2013</v>
      </c>
      <c r="D493">
        <v>4668</v>
      </c>
      <c r="E493" t="s">
        <v>66</v>
      </c>
      <c r="F493" t="s">
        <v>66</v>
      </c>
      <c r="G493" t="s">
        <v>66</v>
      </c>
      <c r="H493">
        <v>2522</v>
      </c>
      <c r="I493">
        <v>-211</v>
      </c>
      <c r="J493">
        <v>-18</v>
      </c>
      <c r="K493" t="s">
        <v>66</v>
      </c>
      <c r="L493" t="s">
        <v>66</v>
      </c>
      <c r="M493">
        <v>-840</v>
      </c>
      <c r="N493">
        <v>6174396</v>
      </c>
      <c r="O493" t="s">
        <v>66</v>
      </c>
      <c r="P493">
        <v>2117</v>
      </c>
      <c r="Q493">
        <v>12666</v>
      </c>
      <c r="R493" t="s">
        <v>66</v>
      </c>
      <c r="S493">
        <v>2105</v>
      </c>
      <c r="T493">
        <v>124</v>
      </c>
      <c r="U493">
        <v>9</v>
      </c>
      <c r="V493" t="s">
        <v>66</v>
      </c>
      <c r="W493" t="s">
        <v>66</v>
      </c>
      <c r="X493">
        <v>349</v>
      </c>
      <c r="Y493">
        <v>4288057</v>
      </c>
      <c r="Z493" t="s">
        <v>66</v>
      </c>
      <c r="AA493" t="s">
        <v>66</v>
      </c>
      <c r="AB493" t="s">
        <v>66</v>
      </c>
      <c r="AC493">
        <v>2551</v>
      </c>
      <c r="AD493">
        <v>417</v>
      </c>
      <c r="AE493">
        <v>-335</v>
      </c>
      <c r="AF493">
        <v>-27</v>
      </c>
      <c r="AG493" t="s">
        <v>66</v>
      </c>
      <c r="AH493" t="s">
        <v>66</v>
      </c>
      <c r="AI493">
        <v>-1189</v>
      </c>
      <c r="AJ493">
        <v>1886339</v>
      </c>
    </row>
    <row r="494" spans="1:36">
      <c r="A494" t="s">
        <v>540</v>
      </c>
      <c r="B494">
        <v>2014</v>
      </c>
      <c r="C494" s="49" t="str">
        <f t="shared" si="34"/>
        <v>Öffentliche Bauherren von Nichtwohngebäuden2014</v>
      </c>
      <c r="D494">
        <v>4413</v>
      </c>
      <c r="E494" t="s">
        <v>66</v>
      </c>
      <c r="F494" t="s">
        <v>66</v>
      </c>
      <c r="G494" t="s">
        <v>66</v>
      </c>
      <c r="H494">
        <v>2292</v>
      </c>
      <c r="I494">
        <v>-208</v>
      </c>
      <c r="J494">
        <v>-16</v>
      </c>
      <c r="K494" t="s">
        <v>66</v>
      </c>
      <c r="L494" t="s">
        <v>66</v>
      </c>
      <c r="M494">
        <v>-765</v>
      </c>
      <c r="N494">
        <v>5385331</v>
      </c>
      <c r="O494" t="s">
        <v>66</v>
      </c>
      <c r="P494">
        <v>2057</v>
      </c>
      <c r="Q494">
        <v>13047</v>
      </c>
      <c r="R494" t="s">
        <v>66</v>
      </c>
      <c r="S494">
        <v>1963</v>
      </c>
      <c r="T494">
        <v>103</v>
      </c>
      <c r="U494">
        <v>7</v>
      </c>
      <c r="V494" t="s">
        <v>66</v>
      </c>
      <c r="W494" t="s">
        <v>66</v>
      </c>
      <c r="X494">
        <v>308</v>
      </c>
      <c r="Y494">
        <v>3702048</v>
      </c>
      <c r="Z494" t="s">
        <v>66</v>
      </c>
      <c r="AA494" t="s">
        <v>66</v>
      </c>
      <c r="AB494" t="s">
        <v>66</v>
      </c>
      <c r="AC494">
        <v>2356</v>
      </c>
      <c r="AD494">
        <v>329</v>
      </c>
      <c r="AE494">
        <v>-311</v>
      </c>
      <c r="AF494">
        <v>-22</v>
      </c>
      <c r="AG494" t="s">
        <v>66</v>
      </c>
      <c r="AH494" t="s">
        <v>66</v>
      </c>
      <c r="AI494">
        <v>-1073</v>
      </c>
      <c r="AJ494">
        <v>1683283</v>
      </c>
    </row>
    <row r="495" spans="1:36">
      <c r="A495" t="s">
        <v>540</v>
      </c>
      <c r="B495">
        <v>2015</v>
      </c>
      <c r="C495" s="49" t="str">
        <f t="shared" si="34"/>
        <v>Öffentliche Bauherren von Nichtwohngebäuden2015</v>
      </c>
      <c r="D495">
        <v>3998</v>
      </c>
      <c r="E495" t="s">
        <v>66</v>
      </c>
      <c r="F495" t="s">
        <v>66</v>
      </c>
      <c r="G495" t="s">
        <v>66</v>
      </c>
      <c r="H495">
        <v>2046</v>
      </c>
      <c r="I495">
        <v>15</v>
      </c>
      <c r="J495">
        <v>-10</v>
      </c>
      <c r="K495" t="s">
        <v>66</v>
      </c>
      <c r="L495" t="s">
        <v>66</v>
      </c>
      <c r="M495">
        <v>-542</v>
      </c>
      <c r="N495">
        <v>5293483</v>
      </c>
      <c r="O495" t="s">
        <v>66</v>
      </c>
      <c r="P495">
        <v>1821</v>
      </c>
      <c r="Q495">
        <v>10821</v>
      </c>
      <c r="R495" t="s">
        <v>66</v>
      </c>
      <c r="S495">
        <v>1748</v>
      </c>
      <c r="T495">
        <v>169</v>
      </c>
      <c r="U495">
        <v>8</v>
      </c>
      <c r="V495" t="s">
        <v>66</v>
      </c>
      <c r="W495" t="s">
        <v>66</v>
      </c>
      <c r="X495">
        <v>371</v>
      </c>
      <c r="Y495">
        <v>3456388</v>
      </c>
      <c r="Z495" t="s">
        <v>66</v>
      </c>
      <c r="AA495" t="s">
        <v>66</v>
      </c>
      <c r="AB495" t="s">
        <v>66</v>
      </c>
      <c r="AC495">
        <v>2177</v>
      </c>
      <c r="AD495">
        <v>298</v>
      </c>
      <c r="AE495">
        <v>-154</v>
      </c>
      <c r="AF495">
        <v>-18</v>
      </c>
      <c r="AG495" t="s">
        <v>66</v>
      </c>
      <c r="AH495" t="s">
        <v>66</v>
      </c>
      <c r="AI495">
        <v>-913</v>
      </c>
      <c r="AJ495">
        <v>1837095</v>
      </c>
    </row>
    <row r="496" spans="1:36">
      <c r="A496" t="s">
        <v>540</v>
      </c>
      <c r="B496">
        <v>2016</v>
      </c>
      <c r="C496" s="49" t="str">
        <f t="shared" si="34"/>
        <v>Öffentliche Bauherren von Nichtwohngebäuden2016</v>
      </c>
      <c r="D496">
        <v>3759</v>
      </c>
      <c r="E496" t="s">
        <v>66</v>
      </c>
      <c r="F496" t="s">
        <v>66</v>
      </c>
      <c r="G496" t="s">
        <v>66</v>
      </c>
      <c r="H496">
        <v>2183</v>
      </c>
      <c r="I496">
        <v>525</v>
      </c>
      <c r="J496">
        <v>6</v>
      </c>
      <c r="K496" t="s">
        <v>66</v>
      </c>
      <c r="L496" t="s">
        <v>66</v>
      </c>
      <c r="M496">
        <v>-127</v>
      </c>
      <c r="N496">
        <v>5727926</v>
      </c>
      <c r="O496" t="s">
        <v>66</v>
      </c>
      <c r="P496">
        <v>1601</v>
      </c>
      <c r="Q496">
        <v>11227</v>
      </c>
      <c r="R496" t="s">
        <v>66</v>
      </c>
      <c r="S496">
        <v>1893</v>
      </c>
      <c r="T496">
        <v>344</v>
      </c>
      <c r="U496">
        <v>15</v>
      </c>
      <c r="V496" t="s">
        <v>66</v>
      </c>
      <c r="W496" t="s">
        <v>66</v>
      </c>
      <c r="X496">
        <v>541</v>
      </c>
      <c r="Y496">
        <v>3907088</v>
      </c>
      <c r="Z496" t="s">
        <v>66</v>
      </c>
      <c r="AA496" t="s">
        <v>66</v>
      </c>
      <c r="AB496" t="s">
        <v>66</v>
      </c>
      <c r="AC496">
        <v>2158</v>
      </c>
      <c r="AD496">
        <v>290</v>
      </c>
      <c r="AE496">
        <v>181</v>
      </c>
      <c r="AF496">
        <v>-8</v>
      </c>
      <c r="AG496" t="s">
        <v>66</v>
      </c>
      <c r="AH496" t="s">
        <v>66</v>
      </c>
      <c r="AI496">
        <v>-668</v>
      </c>
      <c r="AJ496">
        <v>1820838</v>
      </c>
    </row>
    <row r="497" spans="1:36">
      <c r="A497" t="s">
        <v>540</v>
      </c>
      <c r="B497">
        <v>2017</v>
      </c>
      <c r="C497" s="49" t="str">
        <f t="shared" si="34"/>
        <v>Öffentliche Bauherren von Nichtwohngebäuden2017</v>
      </c>
      <c r="D497">
        <v>4081</v>
      </c>
      <c r="E497" t="s">
        <v>66</v>
      </c>
      <c r="F497" t="s">
        <v>66</v>
      </c>
      <c r="G497" t="s">
        <v>66</v>
      </c>
      <c r="H497">
        <v>2268</v>
      </c>
      <c r="I497">
        <v>106</v>
      </c>
      <c r="J497">
        <v>-6</v>
      </c>
      <c r="K497" t="s">
        <v>66</v>
      </c>
      <c r="L497" t="s">
        <v>66</v>
      </c>
      <c r="M497">
        <v>-395</v>
      </c>
      <c r="N497">
        <v>5820732</v>
      </c>
      <c r="O497" t="s">
        <v>66</v>
      </c>
      <c r="P497">
        <v>2001</v>
      </c>
      <c r="Q497">
        <v>11934</v>
      </c>
      <c r="R497" t="s">
        <v>66</v>
      </c>
      <c r="S497">
        <v>1985</v>
      </c>
      <c r="T497">
        <v>100</v>
      </c>
      <c r="U497">
        <v>7</v>
      </c>
      <c r="V497" t="s">
        <v>66</v>
      </c>
      <c r="W497" t="s">
        <v>66</v>
      </c>
      <c r="X497">
        <v>233</v>
      </c>
      <c r="Y497">
        <v>4090424</v>
      </c>
      <c r="Z497" t="s">
        <v>66</v>
      </c>
      <c r="AA497" t="s">
        <v>66</v>
      </c>
      <c r="AB497" t="s">
        <v>66</v>
      </c>
      <c r="AC497">
        <v>2080</v>
      </c>
      <c r="AD497">
        <v>282</v>
      </c>
      <c r="AE497">
        <v>6</v>
      </c>
      <c r="AF497">
        <v>-13</v>
      </c>
      <c r="AG497" t="s">
        <v>66</v>
      </c>
      <c r="AH497" t="s">
        <v>66</v>
      </c>
      <c r="AI497">
        <v>-628</v>
      </c>
      <c r="AJ497">
        <v>1730308</v>
      </c>
    </row>
    <row r="498" spans="1:36">
      <c r="A498" t="s">
        <v>540</v>
      </c>
      <c r="B498">
        <v>2018</v>
      </c>
      <c r="C498" s="49" t="str">
        <f t="shared" si="34"/>
        <v>Öffentliche Bauherren von Nichtwohngebäuden2018</v>
      </c>
      <c r="D498">
        <v>4098</v>
      </c>
      <c r="E498" t="s">
        <v>66</v>
      </c>
      <c r="F498" t="s">
        <v>66</v>
      </c>
      <c r="G498" t="s">
        <v>66</v>
      </c>
      <c r="H498">
        <v>2191</v>
      </c>
      <c r="I498">
        <v>-289</v>
      </c>
      <c r="J498">
        <v>-17</v>
      </c>
      <c r="K498" t="s">
        <v>66</v>
      </c>
      <c r="L498" t="s">
        <v>66</v>
      </c>
      <c r="M498">
        <v>-844</v>
      </c>
      <c r="N498">
        <v>5872221</v>
      </c>
      <c r="O498" t="s">
        <v>66</v>
      </c>
      <c r="P498">
        <v>1893</v>
      </c>
      <c r="Q498">
        <v>11478</v>
      </c>
      <c r="R498" t="s">
        <v>66</v>
      </c>
      <c r="S498">
        <v>1859</v>
      </c>
      <c r="T498">
        <v>100</v>
      </c>
      <c r="U498">
        <v>7</v>
      </c>
      <c r="V498" t="s">
        <v>66</v>
      </c>
      <c r="W498" t="s">
        <v>66</v>
      </c>
      <c r="X498">
        <v>259</v>
      </c>
      <c r="Y498">
        <v>3910859</v>
      </c>
      <c r="Z498" t="s">
        <v>66</v>
      </c>
      <c r="AA498" t="s">
        <v>66</v>
      </c>
      <c r="AB498" t="s">
        <v>66</v>
      </c>
      <c r="AC498">
        <v>2205</v>
      </c>
      <c r="AD498">
        <v>331</v>
      </c>
      <c r="AE498">
        <v>-389</v>
      </c>
      <c r="AF498">
        <v>-24</v>
      </c>
      <c r="AG498" t="s">
        <v>66</v>
      </c>
      <c r="AH498" t="s">
        <v>66</v>
      </c>
      <c r="AI498">
        <v>-1103</v>
      </c>
      <c r="AJ498">
        <v>1961362</v>
      </c>
    </row>
    <row r="499" spans="1:36">
      <c r="A499" t="s">
        <v>540</v>
      </c>
      <c r="B499">
        <v>2019</v>
      </c>
      <c r="C499" s="49" t="str">
        <f t="shared" si="34"/>
        <v>Öffentliche Bauherren von Nichtwohngebäuden2019</v>
      </c>
      <c r="D499">
        <v>4196</v>
      </c>
      <c r="E499" t="s">
        <v>66</v>
      </c>
      <c r="F499" t="s">
        <v>66</v>
      </c>
      <c r="G499" t="s">
        <v>66</v>
      </c>
      <c r="H499">
        <v>2441</v>
      </c>
      <c r="I499">
        <v>41</v>
      </c>
      <c r="J499">
        <v>3</v>
      </c>
      <c r="K499" t="s">
        <v>66</v>
      </c>
      <c r="L499" t="s">
        <v>66</v>
      </c>
      <c r="M499">
        <v>-277</v>
      </c>
      <c r="N499">
        <v>6549937</v>
      </c>
      <c r="O499" t="s">
        <v>66</v>
      </c>
      <c r="P499">
        <v>1995</v>
      </c>
      <c r="Q499">
        <v>13259</v>
      </c>
      <c r="R499" t="s">
        <v>66</v>
      </c>
      <c r="S499">
        <v>2085</v>
      </c>
      <c r="T499">
        <v>175</v>
      </c>
      <c r="U499">
        <v>23</v>
      </c>
      <c r="V499" t="s">
        <v>66</v>
      </c>
      <c r="W499" t="s">
        <v>66</v>
      </c>
      <c r="X499">
        <v>580</v>
      </c>
      <c r="Y499">
        <v>4567019</v>
      </c>
      <c r="Z499" t="s">
        <v>66</v>
      </c>
      <c r="AA499" t="s">
        <v>66</v>
      </c>
      <c r="AB499" t="s">
        <v>66</v>
      </c>
      <c r="AC499">
        <v>2201</v>
      </c>
      <c r="AD499">
        <v>355</v>
      </c>
      <c r="AE499">
        <v>-134</v>
      </c>
      <c r="AF499">
        <v>-20</v>
      </c>
      <c r="AG499" t="s">
        <v>66</v>
      </c>
      <c r="AH499" t="s">
        <v>66</v>
      </c>
      <c r="AI499">
        <v>-857</v>
      </c>
      <c r="AJ499">
        <v>1982918</v>
      </c>
    </row>
    <row r="500" spans="1:36">
      <c r="A500" t="s">
        <v>540</v>
      </c>
      <c r="B500">
        <v>2020</v>
      </c>
      <c r="C500" s="49" t="str">
        <f t="shared" si="34"/>
        <v>Öffentliche Bauherren von Nichtwohngebäuden2020</v>
      </c>
      <c r="D500">
        <v>4743</v>
      </c>
      <c r="E500" t="s">
        <v>66</v>
      </c>
      <c r="F500" t="s">
        <v>66</v>
      </c>
      <c r="G500" t="s">
        <v>66</v>
      </c>
      <c r="H500">
        <v>2680</v>
      </c>
      <c r="I500">
        <v>35</v>
      </c>
      <c r="J500">
        <v>-15</v>
      </c>
      <c r="K500" t="s">
        <v>66</v>
      </c>
      <c r="L500" t="s">
        <v>66</v>
      </c>
      <c r="M500">
        <v>-475</v>
      </c>
      <c r="N500">
        <v>7697564</v>
      </c>
      <c r="O500" t="s">
        <v>66</v>
      </c>
      <c r="P500">
        <v>2432</v>
      </c>
      <c r="Q500">
        <v>13804</v>
      </c>
      <c r="R500" t="s">
        <v>66</v>
      </c>
      <c r="S500">
        <v>2296</v>
      </c>
      <c r="T500">
        <v>378</v>
      </c>
      <c r="U500">
        <v>19</v>
      </c>
      <c r="V500" t="s">
        <v>66</v>
      </c>
      <c r="W500" t="s">
        <v>66</v>
      </c>
      <c r="X500">
        <v>828</v>
      </c>
      <c r="Y500">
        <v>5363812</v>
      </c>
      <c r="Z500" t="s">
        <v>66</v>
      </c>
      <c r="AA500" t="s">
        <v>66</v>
      </c>
      <c r="AB500" t="s">
        <v>66</v>
      </c>
      <c r="AC500">
        <v>2311</v>
      </c>
      <c r="AD500">
        <v>384</v>
      </c>
      <c r="AE500">
        <v>-343</v>
      </c>
      <c r="AF500">
        <v>-34</v>
      </c>
      <c r="AG500" t="s">
        <v>66</v>
      </c>
      <c r="AH500" t="s">
        <v>66</v>
      </c>
      <c r="AI500">
        <v>-1303</v>
      </c>
      <c r="AJ500">
        <v>2333752</v>
      </c>
    </row>
    <row r="501" spans="1:36">
      <c r="A501" t="s">
        <v>540</v>
      </c>
      <c r="B501">
        <v>2021</v>
      </c>
      <c r="C501" s="49" t="str">
        <f t="shared" si="34"/>
        <v>Öffentliche Bauherren von Nichtwohngebäuden2021</v>
      </c>
      <c r="D501">
        <v>4150</v>
      </c>
      <c r="E501" t="s">
        <v>66</v>
      </c>
      <c r="F501" t="s">
        <v>66</v>
      </c>
      <c r="G501" t="s">
        <v>66</v>
      </c>
      <c r="H501">
        <v>2456</v>
      </c>
      <c r="I501">
        <v>-42</v>
      </c>
      <c r="J501">
        <v>-11</v>
      </c>
      <c r="K501" t="s">
        <v>66</v>
      </c>
      <c r="L501" t="s">
        <v>66</v>
      </c>
      <c r="M501">
        <v>-517</v>
      </c>
      <c r="N501">
        <v>7065315</v>
      </c>
      <c r="O501" t="s">
        <v>66</v>
      </c>
      <c r="P501">
        <v>2031</v>
      </c>
      <c r="Q501">
        <v>12771</v>
      </c>
      <c r="R501" t="s">
        <v>66</v>
      </c>
      <c r="S501">
        <v>2088</v>
      </c>
      <c r="T501">
        <v>289</v>
      </c>
      <c r="U501">
        <v>14</v>
      </c>
      <c r="V501" t="s">
        <v>66</v>
      </c>
      <c r="W501" t="s">
        <v>66</v>
      </c>
      <c r="X501">
        <v>581</v>
      </c>
      <c r="Y501">
        <v>5088834</v>
      </c>
      <c r="Z501" t="s">
        <v>66</v>
      </c>
      <c r="AA501" t="s">
        <v>66</v>
      </c>
      <c r="AB501" t="s">
        <v>66</v>
      </c>
      <c r="AC501">
        <v>2119</v>
      </c>
      <c r="AD501">
        <v>367</v>
      </c>
      <c r="AE501">
        <v>-331</v>
      </c>
      <c r="AF501">
        <v>-25</v>
      </c>
      <c r="AG501" t="s">
        <v>66</v>
      </c>
      <c r="AH501" t="s">
        <v>66</v>
      </c>
      <c r="AI501">
        <v>-1098</v>
      </c>
      <c r="AJ501">
        <v>1976481</v>
      </c>
    </row>
    <row r="502" spans="1:36">
      <c r="A502" t="s">
        <v>540</v>
      </c>
      <c r="B502">
        <v>2022</v>
      </c>
      <c r="C502" s="49" t="str">
        <f t="shared" si="34"/>
        <v>Öffentliche Bauherren von Nichtwohngebäuden2022</v>
      </c>
      <c r="D502">
        <v>4000</v>
      </c>
      <c r="E502" t="s">
        <v>66</v>
      </c>
      <c r="F502" t="s">
        <v>66</v>
      </c>
      <c r="G502" t="s">
        <v>66</v>
      </c>
      <c r="H502">
        <v>2594</v>
      </c>
      <c r="I502">
        <v>-11</v>
      </c>
      <c r="J502">
        <v>-9</v>
      </c>
      <c r="K502" t="s">
        <v>66</v>
      </c>
      <c r="L502" t="s">
        <v>66</v>
      </c>
      <c r="M502">
        <v>-377</v>
      </c>
      <c r="N502">
        <v>8140597</v>
      </c>
      <c r="O502" t="s">
        <v>66</v>
      </c>
      <c r="P502">
        <v>2016</v>
      </c>
      <c r="Q502">
        <v>14604</v>
      </c>
      <c r="R502" t="s">
        <v>66</v>
      </c>
      <c r="S502">
        <v>2273</v>
      </c>
      <c r="T502">
        <v>268</v>
      </c>
      <c r="U502">
        <v>14</v>
      </c>
      <c r="V502" t="s">
        <v>66</v>
      </c>
      <c r="W502" t="s">
        <v>66</v>
      </c>
      <c r="X502">
        <v>605</v>
      </c>
      <c r="Y502">
        <v>5872539</v>
      </c>
      <c r="Z502" t="s">
        <v>66</v>
      </c>
      <c r="AA502" t="s">
        <v>66</v>
      </c>
      <c r="AB502" t="s">
        <v>66</v>
      </c>
      <c r="AC502">
        <v>1984</v>
      </c>
      <c r="AD502">
        <v>321</v>
      </c>
      <c r="AE502">
        <v>-279</v>
      </c>
      <c r="AF502">
        <v>-23</v>
      </c>
      <c r="AG502" t="s">
        <v>66</v>
      </c>
      <c r="AH502" t="s">
        <v>66</v>
      </c>
      <c r="AI502">
        <v>-982</v>
      </c>
      <c r="AJ502">
        <v>2268058</v>
      </c>
    </row>
    <row r="503" spans="1:36">
      <c r="A503" t="s">
        <v>548</v>
      </c>
      <c r="B503">
        <v>2001</v>
      </c>
      <c r="C503" s="49" t="str">
        <f t="shared" si="34"/>
        <v>Öffentl.Bauherr.u.Org.o.Erwerbszw. a.Bauherr.v.NWG2001</v>
      </c>
      <c r="D503">
        <v>7788</v>
      </c>
      <c r="E503" t="s">
        <v>66</v>
      </c>
      <c r="F503" t="s">
        <v>66</v>
      </c>
      <c r="G503" t="s">
        <v>66</v>
      </c>
      <c r="H503">
        <v>4188</v>
      </c>
      <c r="I503">
        <v>644</v>
      </c>
      <c r="J503">
        <v>22</v>
      </c>
      <c r="K503">
        <v>466</v>
      </c>
      <c r="L503">
        <v>12</v>
      </c>
      <c r="M503">
        <v>1430</v>
      </c>
      <c r="N503">
        <v>7084034</v>
      </c>
      <c r="O503" t="s">
        <v>66</v>
      </c>
      <c r="P503">
        <v>4041</v>
      </c>
      <c r="Q503">
        <v>19875</v>
      </c>
      <c r="R503" t="s">
        <v>66</v>
      </c>
      <c r="S503">
        <v>3473</v>
      </c>
      <c r="T503">
        <v>992</v>
      </c>
      <c r="U503">
        <v>56</v>
      </c>
      <c r="V503">
        <v>341</v>
      </c>
      <c r="W503">
        <v>9</v>
      </c>
      <c r="X503">
        <v>2927</v>
      </c>
      <c r="Y503">
        <v>5078052</v>
      </c>
      <c r="Z503" t="s">
        <v>66</v>
      </c>
      <c r="AA503" t="s">
        <v>66</v>
      </c>
      <c r="AB503" t="s">
        <v>66</v>
      </c>
      <c r="AC503">
        <v>3747</v>
      </c>
      <c r="AD503">
        <v>714</v>
      </c>
      <c r="AE503">
        <v>-348</v>
      </c>
      <c r="AF503">
        <v>-34</v>
      </c>
      <c r="AG503">
        <v>125</v>
      </c>
      <c r="AH503">
        <v>3</v>
      </c>
      <c r="AI503">
        <v>-1497</v>
      </c>
      <c r="AJ503">
        <v>2005982</v>
      </c>
    </row>
    <row r="504" spans="1:36">
      <c r="A504" t="s">
        <v>548</v>
      </c>
      <c r="B504">
        <v>2002</v>
      </c>
      <c r="C504" s="49" t="str">
        <f t="shared" si="34"/>
        <v>Öffentl.Bauherr.u.Org.o.Erwerbszw. a.Bauherr.v.NWG2002</v>
      </c>
      <c r="D504">
        <v>7822</v>
      </c>
      <c r="E504" t="s">
        <v>66</v>
      </c>
      <c r="F504" t="s">
        <v>66</v>
      </c>
      <c r="G504" t="s">
        <v>66</v>
      </c>
      <c r="H504">
        <v>4582</v>
      </c>
      <c r="I504">
        <v>429</v>
      </c>
      <c r="J504">
        <v>21</v>
      </c>
      <c r="K504">
        <v>512</v>
      </c>
      <c r="L504">
        <v>13</v>
      </c>
      <c r="M504">
        <v>1354</v>
      </c>
      <c r="N504">
        <v>8133373</v>
      </c>
      <c r="O504" t="s">
        <v>66</v>
      </c>
      <c r="P504">
        <v>4028</v>
      </c>
      <c r="Q504">
        <v>21949</v>
      </c>
      <c r="R504" t="s">
        <v>66</v>
      </c>
      <c r="S504">
        <v>3843</v>
      </c>
      <c r="T504">
        <v>510</v>
      </c>
      <c r="U504">
        <v>33</v>
      </c>
      <c r="V504">
        <v>539</v>
      </c>
      <c r="W504">
        <v>12</v>
      </c>
      <c r="X504">
        <v>2040</v>
      </c>
      <c r="Y504">
        <v>5914786</v>
      </c>
      <c r="Z504" t="s">
        <v>66</v>
      </c>
      <c r="AA504" t="s">
        <v>66</v>
      </c>
      <c r="AB504" t="s">
        <v>66</v>
      </c>
      <c r="AC504">
        <v>3794</v>
      </c>
      <c r="AD504">
        <v>739</v>
      </c>
      <c r="AE504">
        <v>-81</v>
      </c>
      <c r="AF504">
        <v>-12</v>
      </c>
      <c r="AG504">
        <v>-27</v>
      </c>
      <c r="AH504">
        <v>0</v>
      </c>
      <c r="AI504">
        <v>-686</v>
      </c>
      <c r="AJ504">
        <v>2218587</v>
      </c>
    </row>
    <row r="505" spans="1:36">
      <c r="A505" t="s">
        <v>548</v>
      </c>
      <c r="B505">
        <v>2003</v>
      </c>
      <c r="C505" s="49" t="str">
        <f t="shared" si="34"/>
        <v>Öffentl.Bauherr.u.Org.o.Erwerbszw. a.Bauherr.v.NWG2003</v>
      </c>
      <c r="D505">
        <v>7138</v>
      </c>
      <c r="E505" t="s">
        <v>66</v>
      </c>
      <c r="F505" t="s">
        <v>66</v>
      </c>
      <c r="G505" t="s">
        <v>66</v>
      </c>
      <c r="H505">
        <v>3969</v>
      </c>
      <c r="I505">
        <v>524</v>
      </c>
      <c r="J505">
        <v>7</v>
      </c>
      <c r="K505">
        <v>71</v>
      </c>
      <c r="L505">
        <v>5</v>
      </c>
      <c r="M505">
        <v>431</v>
      </c>
      <c r="N505">
        <v>7381547</v>
      </c>
      <c r="O505" t="s">
        <v>66</v>
      </c>
      <c r="P505">
        <v>3633</v>
      </c>
      <c r="Q505">
        <v>19638</v>
      </c>
      <c r="R505" t="s">
        <v>66</v>
      </c>
      <c r="S505">
        <v>3251</v>
      </c>
      <c r="T505">
        <v>724</v>
      </c>
      <c r="U505">
        <v>31</v>
      </c>
      <c r="V505">
        <v>241</v>
      </c>
      <c r="W505">
        <v>8</v>
      </c>
      <c r="X505">
        <v>1795</v>
      </c>
      <c r="Y505">
        <v>5299220</v>
      </c>
      <c r="Z505" t="s">
        <v>66</v>
      </c>
      <c r="AA505" t="s">
        <v>66</v>
      </c>
      <c r="AB505" t="s">
        <v>66</v>
      </c>
      <c r="AC505">
        <v>3505</v>
      </c>
      <c r="AD505">
        <v>718</v>
      </c>
      <c r="AE505">
        <v>-200</v>
      </c>
      <c r="AF505">
        <v>-25</v>
      </c>
      <c r="AG505">
        <v>-170</v>
      </c>
      <c r="AH505">
        <v>-3</v>
      </c>
      <c r="AI505">
        <v>-1364</v>
      </c>
      <c r="AJ505">
        <v>2082327</v>
      </c>
    </row>
    <row r="506" spans="1:36">
      <c r="A506" t="s">
        <v>548</v>
      </c>
      <c r="B506">
        <v>2004</v>
      </c>
      <c r="C506" s="49" t="str">
        <f t="shared" si="34"/>
        <v>Öffentl.Bauherr.u.Org.o.Erwerbszw. a.Bauherr.v.NWG2004</v>
      </c>
      <c r="D506">
        <v>6863</v>
      </c>
      <c r="E506" t="s">
        <v>66</v>
      </c>
      <c r="F506" t="s">
        <v>66</v>
      </c>
      <c r="G506" t="s">
        <v>66</v>
      </c>
      <c r="H506">
        <v>3923</v>
      </c>
      <c r="I506">
        <v>374</v>
      </c>
      <c r="J506">
        <v>6</v>
      </c>
      <c r="K506">
        <v>247</v>
      </c>
      <c r="L506">
        <v>9</v>
      </c>
      <c r="M506">
        <v>619</v>
      </c>
      <c r="N506">
        <v>7128575</v>
      </c>
      <c r="O506" t="s">
        <v>66</v>
      </c>
      <c r="P506">
        <v>3593</v>
      </c>
      <c r="Q506">
        <v>19278</v>
      </c>
      <c r="R506" t="s">
        <v>66</v>
      </c>
      <c r="S506">
        <v>3299</v>
      </c>
      <c r="T506">
        <v>507</v>
      </c>
      <c r="U506">
        <v>31</v>
      </c>
      <c r="V506">
        <v>348</v>
      </c>
      <c r="W506">
        <v>11</v>
      </c>
      <c r="X506">
        <v>1797</v>
      </c>
      <c r="Y506">
        <v>4924406</v>
      </c>
      <c r="Z506" t="s">
        <v>66</v>
      </c>
      <c r="AA506" t="s">
        <v>66</v>
      </c>
      <c r="AB506" t="s">
        <v>66</v>
      </c>
      <c r="AC506">
        <v>3270</v>
      </c>
      <c r="AD506">
        <v>623</v>
      </c>
      <c r="AE506">
        <v>-133</v>
      </c>
      <c r="AF506">
        <v>-25</v>
      </c>
      <c r="AG506">
        <v>-101</v>
      </c>
      <c r="AH506">
        <v>-1</v>
      </c>
      <c r="AI506">
        <v>-1178</v>
      </c>
      <c r="AJ506">
        <v>2204169</v>
      </c>
    </row>
    <row r="507" spans="1:36">
      <c r="A507" t="s">
        <v>548</v>
      </c>
      <c r="B507">
        <v>2005</v>
      </c>
      <c r="C507" s="49" t="str">
        <f t="shared" si="34"/>
        <v>Öffentl.Bauherr.u.Org.o.Erwerbszw. a.Bauherr.v.NWG2005</v>
      </c>
      <c r="D507">
        <v>6629</v>
      </c>
      <c r="E507" t="s">
        <v>66</v>
      </c>
      <c r="F507" t="s">
        <v>66</v>
      </c>
      <c r="G507" t="s">
        <v>66</v>
      </c>
      <c r="H507">
        <v>3774</v>
      </c>
      <c r="I507">
        <v>156</v>
      </c>
      <c r="J507">
        <v>-1</v>
      </c>
      <c r="K507">
        <v>256</v>
      </c>
      <c r="L507">
        <v>6</v>
      </c>
      <c r="M507">
        <v>202</v>
      </c>
      <c r="N507">
        <v>6444657</v>
      </c>
      <c r="O507" t="s">
        <v>66</v>
      </c>
      <c r="P507">
        <v>3343</v>
      </c>
      <c r="Q507">
        <v>18402</v>
      </c>
      <c r="R507" t="s">
        <v>66</v>
      </c>
      <c r="S507">
        <v>3142</v>
      </c>
      <c r="T507">
        <v>377</v>
      </c>
      <c r="U507">
        <v>29</v>
      </c>
      <c r="V507">
        <v>141</v>
      </c>
      <c r="W507">
        <v>3</v>
      </c>
      <c r="X507">
        <v>1416</v>
      </c>
      <c r="Y507">
        <v>4604056</v>
      </c>
      <c r="Z507" t="s">
        <v>66</v>
      </c>
      <c r="AA507" t="s">
        <v>66</v>
      </c>
      <c r="AB507" t="s">
        <v>66</v>
      </c>
      <c r="AC507">
        <v>3286</v>
      </c>
      <c r="AD507">
        <v>631</v>
      </c>
      <c r="AE507">
        <v>-221</v>
      </c>
      <c r="AF507">
        <v>-29</v>
      </c>
      <c r="AG507">
        <v>115</v>
      </c>
      <c r="AH507">
        <v>3</v>
      </c>
      <c r="AI507">
        <v>-1214</v>
      </c>
      <c r="AJ507">
        <v>1840601</v>
      </c>
    </row>
    <row r="508" spans="1:36">
      <c r="A508" t="s">
        <v>548</v>
      </c>
      <c r="B508">
        <v>2006</v>
      </c>
      <c r="C508" s="49" t="str">
        <f t="shared" si="34"/>
        <v>Öffentl.Bauherr.u.Org.o.Erwerbszw. a.Bauherr.v.NWG2006</v>
      </c>
      <c r="D508">
        <v>6628</v>
      </c>
      <c r="E508" t="s">
        <v>66</v>
      </c>
      <c r="F508" t="s">
        <v>66</v>
      </c>
      <c r="G508" t="s">
        <v>66</v>
      </c>
      <c r="H508">
        <v>3779</v>
      </c>
      <c r="I508">
        <v>353</v>
      </c>
      <c r="J508">
        <v>6</v>
      </c>
      <c r="K508">
        <v>192</v>
      </c>
      <c r="L508">
        <v>3</v>
      </c>
      <c r="M508">
        <v>335</v>
      </c>
      <c r="N508">
        <v>6443383</v>
      </c>
      <c r="O508" t="s">
        <v>66</v>
      </c>
      <c r="P508">
        <v>3357</v>
      </c>
      <c r="Q508">
        <v>18114</v>
      </c>
      <c r="R508" t="s">
        <v>66</v>
      </c>
      <c r="S508">
        <v>3134</v>
      </c>
      <c r="T508">
        <v>706</v>
      </c>
      <c r="U508">
        <v>39</v>
      </c>
      <c r="V508">
        <v>222</v>
      </c>
      <c r="W508">
        <v>4</v>
      </c>
      <c r="X508">
        <v>1910</v>
      </c>
      <c r="Y508">
        <v>4398562</v>
      </c>
      <c r="Z508" t="s">
        <v>66</v>
      </c>
      <c r="AA508" t="s">
        <v>66</v>
      </c>
      <c r="AB508" t="s">
        <v>66</v>
      </c>
      <c r="AC508">
        <v>3271</v>
      </c>
      <c r="AD508">
        <v>645</v>
      </c>
      <c r="AE508">
        <v>-353</v>
      </c>
      <c r="AF508">
        <v>-33</v>
      </c>
      <c r="AG508">
        <v>-30</v>
      </c>
      <c r="AH508">
        <v>-1</v>
      </c>
      <c r="AI508">
        <v>-1575</v>
      </c>
      <c r="AJ508">
        <v>2044821</v>
      </c>
    </row>
    <row r="509" spans="1:36">
      <c r="A509" t="s">
        <v>548</v>
      </c>
      <c r="B509">
        <v>2007</v>
      </c>
      <c r="C509" s="49" t="str">
        <f t="shared" si="34"/>
        <v>Öffentl.Bauherr.u.Org.o.Erwerbszw. a.Bauherr.v.NWG2007</v>
      </c>
      <c r="D509">
        <v>6306</v>
      </c>
      <c r="E509" t="s">
        <v>66</v>
      </c>
      <c r="F509" t="s">
        <v>66</v>
      </c>
      <c r="G509" t="s">
        <v>66</v>
      </c>
      <c r="H509">
        <v>3363</v>
      </c>
      <c r="I509">
        <v>-26</v>
      </c>
      <c r="J509">
        <v>-12</v>
      </c>
      <c r="K509">
        <v>701</v>
      </c>
      <c r="L509">
        <v>11</v>
      </c>
      <c r="M509">
        <v>-5</v>
      </c>
      <c r="N509">
        <v>5939589</v>
      </c>
      <c r="O509" t="s">
        <v>66</v>
      </c>
      <c r="P509">
        <v>3056</v>
      </c>
      <c r="Q509">
        <v>15914</v>
      </c>
      <c r="R509" t="s">
        <v>66</v>
      </c>
      <c r="S509">
        <v>2742</v>
      </c>
      <c r="T509">
        <v>279</v>
      </c>
      <c r="U509">
        <v>20</v>
      </c>
      <c r="V509">
        <v>751</v>
      </c>
      <c r="W509">
        <v>13</v>
      </c>
      <c r="X509">
        <v>1608</v>
      </c>
      <c r="Y509">
        <v>4027504</v>
      </c>
      <c r="Z509" t="s">
        <v>66</v>
      </c>
      <c r="AA509" t="s">
        <v>66</v>
      </c>
      <c r="AB509" t="s">
        <v>66</v>
      </c>
      <c r="AC509">
        <v>3250</v>
      </c>
      <c r="AD509">
        <v>622</v>
      </c>
      <c r="AE509">
        <v>-305</v>
      </c>
      <c r="AF509">
        <v>-32</v>
      </c>
      <c r="AG509">
        <v>-50</v>
      </c>
      <c r="AH509">
        <v>-2</v>
      </c>
      <c r="AI509">
        <v>-1613</v>
      </c>
      <c r="AJ509">
        <v>1912085</v>
      </c>
    </row>
    <row r="510" spans="1:36">
      <c r="A510" t="s">
        <v>548</v>
      </c>
      <c r="B510">
        <v>2008</v>
      </c>
      <c r="C510" s="49" t="str">
        <f t="shared" si="34"/>
        <v>Öffentl.Bauherr.u.Org.o.Erwerbszw. a.Bauherr.v.NWG2008</v>
      </c>
      <c r="D510">
        <v>6433</v>
      </c>
      <c r="E510" t="s">
        <v>66</v>
      </c>
      <c r="F510" t="s">
        <v>66</v>
      </c>
      <c r="G510" t="s">
        <v>66</v>
      </c>
      <c r="H510">
        <v>3221</v>
      </c>
      <c r="I510">
        <v>204</v>
      </c>
      <c r="J510">
        <v>-2</v>
      </c>
      <c r="K510">
        <v>-121</v>
      </c>
      <c r="L510">
        <v>-2</v>
      </c>
      <c r="M510">
        <v>-290</v>
      </c>
      <c r="N510">
        <v>5710619</v>
      </c>
      <c r="O510" t="s">
        <v>66</v>
      </c>
      <c r="P510">
        <v>3055</v>
      </c>
      <c r="Q510">
        <v>14739</v>
      </c>
      <c r="R510" t="s">
        <v>66</v>
      </c>
      <c r="S510">
        <v>2608</v>
      </c>
      <c r="T510">
        <v>467</v>
      </c>
      <c r="U510">
        <v>28</v>
      </c>
      <c r="V510">
        <v>280</v>
      </c>
      <c r="W510">
        <v>7</v>
      </c>
      <c r="X510">
        <v>1627</v>
      </c>
      <c r="Y510">
        <v>3670923</v>
      </c>
      <c r="Z510" t="s">
        <v>66</v>
      </c>
      <c r="AA510" t="s">
        <v>66</v>
      </c>
      <c r="AB510" t="s">
        <v>66</v>
      </c>
      <c r="AC510">
        <v>3378</v>
      </c>
      <c r="AD510">
        <v>613</v>
      </c>
      <c r="AE510">
        <v>-263</v>
      </c>
      <c r="AF510">
        <v>-30</v>
      </c>
      <c r="AG510">
        <v>-401</v>
      </c>
      <c r="AH510">
        <v>-10</v>
      </c>
      <c r="AI510">
        <v>-1917</v>
      </c>
      <c r="AJ510">
        <v>2039696</v>
      </c>
    </row>
    <row r="511" spans="1:36">
      <c r="A511" t="s">
        <v>548</v>
      </c>
      <c r="B511">
        <v>2009</v>
      </c>
      <c r="C511" s="49" t="str">
        <f t="shared" si="34"/>
        <v>Öffentl.Bauherr.u.Org.o.Erwerbszw. a.Bauherr.v.NWG2009</v>
      </c>
      <c r="D511">
        <v>6817</v>
      </c>
      <c r="E511" t="s">
        <v>66</v>
      </c>
      <c r="F511" t="s">
        <v>66</v>
      </c>
      <c r="G511" t="s">
        <v>66</v>
      </c>
      <c r="H511">
        <v>3398</v>
      </c>
      <c r="I511">
        <v>-183</v>
      </c>
      <c r="J511">
        <v>-29</v>
      </c>
      <c r="K511">
        <v>149</v>
      </c>
      <c r="L511">
        <v>4</v>
      </c>
      <c r="M511">
        <v>-1113</v>
      </c>
      <c r="N511">
        <v>6524373</v>
      </c>
      <c r="O511" t="s">
        <v>66</v>
      </c>
      <c r="P511">
        <v>3084</v>
      </c>
      <c r="Q511">
        <v>16518</v>
      </c>
      <c r="R511" t="s">
        <v>66</v>
      </c>
      <c r="S511">
        <v>2793</v>
      </c>
      <c r="T511">
        <v>294</v>
      </c>
      <c r="U511">
        <v>20</v>
      </c>
      <c r="V511">
        <v>233</v>
      </c>
      <c r="W511">
        <v>6</v>
      </c>
      <c r="X511">
        <v>1104</v>
      </c>
      <c r="Y511">
        <v>4305457</v>
      </c>
      <c r="Z511" t="s">
        <v>66</v>
      </c>
      <c r="AA511" t="s">
        <v>66</v>
      </c>
      <c r="AB511" t="s">
        <v>66</v>
      </c>
      <c r="AC511">
        <v>3733</v>
      </c>
      <c r="AD511">
        <v>605</v>
      </c>
      <c r="AE511">
        <v>-477</v>
      </c>
      <c r="AF511">
        <v>-49</v>
      </c>
      <c r="AG511">
        <v>-84</v>
      </c>
      <c r="AH511">
        <v>-1</v>
      </c>
      <c r="AI511">
        <v>-2217</v>
      </c>
      <c r="AJ511">
        <v>2218916</v>
      </c>
    </row>
    <row r="512" spans="1:36">
      <c r="A512" t="s">
        <v>548</v>
      </c>
      <c r="B512">
        <v>2010</v>
      </c>
      <c r="C512" s="49" t="str">
        <f t="shared" si="34"/>
        <v>Öffentl.Bauherr.u.Org.o.Erwerbszw. a.Bauherr.v.NWG2010</v>
      </c>
      <c r="D512">
        <v>7932</v>
      </c>
      <c r="E512" t="s">
        <v>66</v>
      </c>
      <c r="F512" t="s">
        <v>66</v>
      </c>
      <c r="G512" t="s">
        <v>66</v>
      </c>
      <c r="H512">
        <v>3956</v>
      </c>
      <c r="I512">
        <v>117</v>
      </c>
      <c r="J512">
        <v>-15</v>
      </c>
      <c r="K512">
        <v>130</v>
      </c>
      <c r="L512">
        <v>2</v>
      </c>
      <c r="M512">
        <v>-653</v>
      </c>
      <c r="N512">
        <v>7578940</v>
      </c>
      <c r="O512" t="s">
        <v>66</v>
      </c>
      <c r="P512">
        <v>3446</v>
      </c>
      <c r="Q512">
        <v>18793</v>
      </c>
      <c r="R512" t="s">
        <v>66</v>
      </c>
      <c r="S512">
        <v>3215</v>
      </c>
      <c r="T512">
        <v>438</v>
      </c>
      <c r="U512">
        <v>22</v>
      </c>
      <c r="V512">
        <v>310</v>
      </c>
      <c r="W512">
        <v>5</v>
      </c>
      <c r="X512">
        <v>1244</v>
      </c>
      <c r="Y512">
        <v>5058748</v>
      </c>
      <c r="Z512" t="s">
        <v>66</v>
      </c>
      <c r="AA512" t="s">
        <v>66</v>
      </c>
      <c r="AB512" t="s">
        <v>66</v>
      </c>
      <c r="AC512">
        <v>4486</v>
      </c>
      <c r="AD512">
        <v>741</v>
      </c>
      <c r="AE512">
        <v>-321</v>
      </c>
      <c r="AF512">
        <v>-37</v>
      </c>
      <c r="AG512">
        <v>-180</v>
      </c>
      <c r="AH512">
        <v>-3</v>
      </c>
      <c r="AI512">
        <v>-1897</v>
      </c>
      <c r="AJ512">
        <v>2520192</v>
      </c>
    </row>
    <row r="513" spans="1:36">
      <c r="A513" t="s">
        <v>548</v>
      </c>
      <c r="B513">
        <v>2011</v>
      </c>
      <c r="C513" s="49" t="str">
        <f t="shared" si="34"/>
        <v>Öffentl.Bauherr.u.Org.o.Erwerbszw. a.Bauherr.v.NWG2011</v>
      </c>
      <c r="D513">
        <v>8361</v>
      </c>
      <c r="E513" t="s">
        <v>66</v>
      </c>
      <c r="F513" t="s">
        <v>66</v>
      </c>
      <c r="G513" t="s">
        <v>66</v>
      </c>
      <c r="H513">
        <v>3972</v>
      </c>
      <c r="I513">
        <v>-271</v>
      </c>
      <c r="J513">
        <v>-33</v>
      </c>
      <c r="K513">
        <v>93</v>
      </c>
      <c r="L513">
        <v>4</v>
      </c>
      <c r="M513">
        <v>-1684</v>
      </c>
      <c r="N513">
        <v>8281830</v>
      </c>
      <c r="O513" t="s">
        <v>66</v>
      </c>
      <c r="P513">
        <v>3557</v>
      </c>
      <c r="Q513">
        <v>18566</v>
      </c>
      <c r="R513" t="s">
        <v>66</v>
      </c>
      <c r="S513">
        <v>3181</v>
      </c>
      <c r="T513">
        <v>251</v>
      </c>
      <c r="U513">
        <v>18</v>
      </c>
      <c r="V513">
        <v>133</v>
      </c>
      <c r="W513">
        <v>4</v>
      </c>
      <c r="X513">
        <v>876</v>
      </c>
      <c r="Y513">
        <v>5166953</v>
      </c>
      <c r="Z513" t="s">
        <v>66</v>
      </c>
      <c r="AA513" t="s">
        <v>66</v>
      </c>
      <c r="AB513" t="s">
        <v>66</v>
      </c>
      <c r="AC513">
        <v>4804</v>
      </c>
      <c r="AD513">
        <v>791</v>
      </c>
      <c r="AE513">
        <v>-522</v>
      </c>
      <c r="AF513">
        <v>-51</v>
      </c>
      <c r="AG513">
        <v>-40</v>
      </c>
      <c r="AH513">
        <v>-1</v>
      </c>
      <c r="AI513">
        <v>-2560</v>
      </c>
      <c r="AJ513">
        <v>3114877</v>
      </c>
    </row>
    <row r="514" spans="1:36">
      <c r="A514" t="s">
        <v>548</v>
      </c>
      <c r="B514">
        <v>2012</v>
      </c>
      <c r="C514" s="49" t="str">
        <f t="shared" si="34"/>
        <v>Öffentl.Bauherr.u.Org.o.Erwerbszw. a.Bauherr.v.NWG2012</v>
      </c>
      <c r="D514">
        <v>6914</v>
      </c>
      <c r="E514" t="s">
        <v>66</v>
      </c>
      <c r="F514" t="s">
        <v>66</v>
      </c>
      <c r="G514" t="s">
        <v>66</v>
      </c>
      <c r="H514">
        <v>3341</v>
      </c>
      <c r="I514">
        <v>585</v>
      </c>
      <c r="J514">
        <v>5</v>
      </c>
      <c r="K514" t="s">
        <v>66</v>
      </c>
      <c r="L514" t="s">
        <v>66</v>
      </c>
      <c r="M514">
        <v>63</v>
      </c>
      <c r="N514">
        <v>7503004</v>
      </c>
      <c r="O514" t="s">
        <v>66</v>
      </c>
      <c r="P514">
        <v>2982</v>
      </c>
      <c r="Q514">
        <v>16010</v>
      </c>
      <c r="R514" t="s">
        <v>66</v>
      </c>
      <c r="S514">
        <v>2746</v>
      </c>
      <c r="T514">
        <v>760</v>
      </c>
      <c r="U514">
        <v>34</v>
      </c>
      <c r="V514" t="s">
        <v>66</v>
      </c>
      <c r="W514" t="s">
        <v>66</v>
      </c>
      <c r="X514">
        <v>1552</v>
      </c>
      <c r="Y514">
        <v>4680331</v>
      </c>
      <c r="Z514" t="s">
        <v>66</v>
      </c>
      <c r="AA514" t="s">
        <v>66</v>
      </c>
      <c r="AB514" t="s">
        <v>66</v>
      </c>
      <c r="AC514">
        <v>3932</v>
      </c>
      <c r="AD514">
        <v>595</v>
      </c>
      <c r="AE514">
        <v>-175</v>
      </c>
      <c r="AF514">
        <v>-29</v>
      </c>
      <c r="AG514" t="s">
        <v>66</v>
      </c>
      <c r="AH514" t="s">
        <v>66</v>
      </c>
      <c r="AI514">
        <v>-1489</v>
      </c>
      <c r="AJ514">
        <v>2822673</v>
      </c>
    </row>
    <row r="515" spans="1:36">
      <c r="A515" t="s">
        <v>548</v>
      </c>
      <c r="B515">
        <v>2013</v>
      </c>
      <c r="C515" s="49" t="str">
        <f t="shared" si="34"/>
        <v>Öffentl.Bauherr.u.Org.o.Erwerbszw. a.Bauherr.v.NWG2013</v>
      </c>
      <c r="D515">
        <v>7361</v>
      </c>
      <c r="E515" t="s">
        <v>66</v>
      </c>
      <c r="F515" t="s">
        <v>66</v>
      </c>
      <c r="G515" t="s">
        <v>66</v>
      </c>
      <c r="H515">
        <v>3633</v>
      </c>
      <c r="I515">
        <v>139</v>
      </c>
      <c r="J515">
        <v>-5</v>
      </c>
      <c r="K515" t="s">
        <v>66</v>
      </c>
      <c r="L515" t="s">
        <v>66</v>
      </c>
      <c r="M515">
        <v>-364</v>
      </c>
      <c r="N515">
        <v>8290914</v>
      </c>
      <c r="O515" t="s">
        <v>66</v>
      </c>
      <c r="P515">
        <v>3164</v>
      </c>
      <c r="Q515">
        <v>17557</v>
      </c>
      <c r="R515" t="s">
        <v>66</v>
      </c>
      <c r="S515">
        <v>2992</v>
      </c>
      <c r="T515">
        <v>574</v>
      </c>
      <c r="U515">
        <v>34</v>
      </c>
      <c r="V515" t="s">
        <v>66</v>
      </c>
      <c r="W515" t="s">
        <v>66</v>
      </c>
      <c r="X515">
        <v>1342</v>
      </c>
      <c r="Y515">
        <v>5656252</v>
      </c>
      <c r="Z515" t="s">
        <v>66</v>
      </c>
      <c r="AA515" t="s">
        <v>66</v>
      </c>
      <c r="AB515" t="s">
        <v>66</v>
      </c>
      <c r="AC515">
        <v>4197</v>
      </c>
      <c r="AD515">
        <v>642</v>
      </c>
      <c r="AE515">
        <v>-435</v>
      </c>
      <c r="AF515">
        <v>-39</v>
      </c>
      <c r="AG515" t="s">
        <v>66</v>
      </c>
      <c r="AH515" t="s">
        <v>66</v>
      </c>
      <c r="AI515">
        <v>-1706</v>
      </c>
      <c r="AJ515">
        <v>2634662</v>
      </c>
    </row>
    <row r="516" spans="1:36">
      <c r="A516" t="s">
        <v>548</v>
      </c>
      <c r="B516">
        <v>2014</v>
      </c>
      <c r="C516" s="49" t="str">
        <f t="shared" si="34"/>
        <v>Öffentl.Bauherr.u.Org.o.Erwerbszw. a.Bauherr.v.NWG2014</v>
      </c>
      <c r="D516">
        <v>6976</v>
      </c>
      <c r="E516" t="s">
        <v>66</v>
      </c>
      <c r="F516" t="s">
        <v>66</v>
      </c>
      <c r="G516" t="s">
        <v>66</v>
      </c>
      <c r="H516">
        <v>3460</v>
      </c>
      <c r="I516">
        <v>79</v>
      </c>
      <c r="J516">
        <v>-8</v>
      </c>
      <c r="K516" t="s">
        <v>66</v>
      </c>
      <c r="L516" t="s">
        <v>66</v>
      </c>
      <c r="M516">
        <v>-487</v>
      </c>
      <c r="N516">
        <v>7486890</v>
      </c>
      <c r="O516" t="s">
        <v>66</v>
      </c>
      <c r="P516">
        <v>3116</v>
      </c>
      <c r="Q516">
        <v>18112</v>
      </c>
      <c r="R516" t="s">
        <v>66</v>
      </c>
      <c r="S516">
        <v>2917</v>
      </c>
      <c r="T516">
        <v>556</v>
      </c>
      <c r="U516">
        <v>33</v>
      </c>
      <c r="V516" t="s">
        <v>66</v>
      </c>
      <c r="W516" t="s">
        <v>66</v>
      </c>
      <c r="X516">
        <v>1468</v>
      </c>
      <c r="Y516">
        <v>5149364</v>
      </c>
      <c r="Z516" t="s">
        <v>66</v>
      </c>
      <c r="AA516" t="s">
        <v>66</v>
      </c>
      <c r="AB516" t="s">
        <v>66</v>
      </c>
      <c r="AC516">
        <v>3860</v>
      </c>
      <c r="AD516">
        <v>543</v>
      </c>
      <c r="AE516">
        <v>-477</v>
      </c>
      <c r="AF516">
        <v>-41</v>
      </c>
      <c r="AG516" t="s">
        <v>66</v>
      </c>
      <c r="AH516" t="s">
        <v>66</v>
      </c>
      <c r="AI516">
        <v>-1955</v>
      </c>
      <c r="AJ516">
        <v>2337526</v>
      </c>
    </row>
    <row r="517" spans="1:36">
      <c r="A517" t="s">
        <v>548</v>
      </c>
      <c r="B517">
        <v>2015</v>
      </c>
      <c r="C517" s="49" t="str">
        <f t="shared" si="34"/>
        <v>Öffentl.Bauherr.u.Org.o.Erwerbszw. a.Bauherr.v.NWG2015</v>
      </c>
      <c r="D517">
        <v>6116</v>
      </c>
      <c r="E517" t="s">
        <v>66</v>
      </c>
      <c r="F517" t="s">
        <v>66</v>
      </c>
      <c r="G517" t="s">
        <v>66</v>
      </c>
      <c r="H517">
        <v>2957</v>
      </c>
      <c r="I517">
        <v>615</v>
      </c>
      <c r="J517">
        <v>3</v>
      </c>
      <c r="K517" t="s">
        <v>66</v>
      </c>
      <c r="L517" t="s">
        <v>66</v>
      </c>
      <c r="M517">
        <v>36</v>
      </c>
      <c r="N517">
        <v>7079450</v>
      </c>
      <c r="O517" t="s">
        <v>66</v>
      </c>
      <c r="P517">
        <v>2687</v>
      </c>
      <c r="Q517">
        <v>14881</v>
      </c>
      <c r="R517" t="s">
        <v>66</v>
      </c>
      <c r="S517">
        <v>2491</v>
      </c>
      <c r="T517">
        <v>761</v>
      </c>
      <c r="U517">
        <v>30</v>
      </c>
      <c r="V517" t="s">
        <v>66</v>
      </c>
      <c r="W517" t="s">
        <v>66</v>
      </c>
      <c r="X517">
        <v>1378</v>
      </c>
      <c r="Y517">
        <v>4626053</v>
      </c>
      <c r="Z517" t="s">
        <v>66</v>
      </c>
      <c r="AA517" t="s">
        <v>66</v>
      </c>
      <c r="AB517" t="s">
        <v>66</v>
      </c>
      <c r="AC517">
        <v>3429</v>
      </c>
      <c r="AD517">
        <v>466</v>
      </c>
      <c r="AE517">
        <v>-146</v>
      </c>
      <c r="AF517">
        <v>-27</v>
      </c>
      <c r="AG517" t="s">
        <v>66</v>
      </c>
      <c r="AH517" t="s">
        <v>66</v>
      </c>
      <c r="AI517">
        <v>-1342</v>
      </c>
      <c r="AJ517">
        <v>2453397</v>
      </c>
    </row>
    <row r="518" spans="1:36">
      <c r="A518" t="s">
        <v>548</v>
      </c>
      <c r="B518">
        <v>2016</v>
      </c>
      <c r="C518" s="49" t="str">
        <f t="shared" si="34"/>
        <v>Öffentl.Bauherr.u.Org.o.Erwerbszw. a.Bauherr.v.NWG2016</v>
      </c>
      <c r="D518">
        <v>5963</v>
      </c>
      <c r="E518" t="s">
        <v>66</v>
      </c>
      <c r="F518" t="s">
        <v>66</v>
      </c>
      <c r="G518" t="s">
        <v>66</v>
      </c>
      <c r="H518">
        <v>3159</v>
      </c>
      <c r="I518">
        <v>1097</v>
      </c>
      <c r="J518">
        <v>20</v>
      </c>
      <c r="K518" t="s">
        <v>66</v>
      </c>
      <c r="L518" t="s">
        <v>66</v>
      </c>
      <c r="M518">
        <v>430</v>
      </c>
      <c r="N518">
        <v>7677441</v>
      </c>
      <c r="O518" t="s">
        <v>66</v>
      </c>
      <c r="P518">
        <v>2489</v>
      </c>
      <c r="Q518">
        <v>15752</v>
      </c>
      <c r="R518" t="s">
        <v>66</v>
      </c>
      <c r="S518">
        <v>2700</v>
      </c>
      <c r="T518">
        <v>806</v>
      </c>
      <c r="U518">
        <v>36</v>
      </c>
      <c r="V518" t="s">
        <v>66</v>
      </c>
      <c r="W518" t="s">
        <v>66</v>
      </c>
      <c r="X518">
        <v>1403</v>
      </c>
      <c r="Y518">
        <v>5189659</v>
      </c>
      <c r="Z518" t="s">
        <v>66</v>
      </c>
      <c r="AA518" t="s">
        <v>66</v>
      </c>
      <c r="AB518" t="s">
        <v>66</v>
      </c>
      <c r="AC518">
        <v>3474</v>
      </c>
      <c r="AD518">
        <v>458</v>
      </c>
      <c r="AE518">
        <v>291</v>
      </c>
      <c r="AF518">
        <v>-16</v>
      </c>
      <c r="AG518" t="s">
        <v>66</v>
      </c>
      <c r="AH518" t="s">
        <v>66</v>
      </c>
      <c r="AI518">
        <v>-973</v>
      </c>
      <c r="AJ518">
        <v>2487782</v>
      </c>
    </row>
    <row r="519" spans="1:36">
      <c r="A519" t="s">
        <v>548</v>
      </c>
      <c r="B519">
        <v>2017</v>
      </c>
      <c r="C519" s="49" t="str">
        <f t="shared" si="34"/>
        <v>Öffentl.Bauherr.u.Org.o.Erwerbszw. a.Bauherr.v.NWG2017</v>
      </c>
      <c r="D519">
        <v>6118</v>
      </c>
      <c r="E519" t="s">
        <v>66</v>
      </c>
      <c r="F519" t="s">
        <v>66</v>
      </c>
      <c r="G519" t="s">
        <v>66</v>
      </c>
      <c r="H519">
        <v>3140</v>
      </c>
      <c r="I519">
        <v>148</v>
      </c>
      <c r="J519">
        <v>-7</v>
      </c>
      <c r="K519" t="s">
        <v>66</v>
      </c>
      <c r="L519" t="s">
        <v>66</v>
      </c>
      <c r="M519">
        <v>-702</v>
      </c>
      <c r="N519">
        <v>7717542</v>
      </c>
      <c r="O519" t="s">
        <v>66</v>
      </c>
      <c r="P519">
        <v>2817</v>
      </c>
      <c r="Q519">
        <v>15954</v>
      </c>
      <c r="R519" t="s">
        <v>66</v>
      </c>
      <c r="S519">
        <v>2671</v>
      </c>
      <c r="T519">
        <v>345</v>
      </c>
      <c r="U519">
        <v>22</v>
      </c>
      <c r="V519" t="s">
        <v>66</v>
      </c>
      <c r="W519" t="s">
        <v>66</v>
      </c>
      <c r="X519">
        <v>744</v>
      </c>
      <c r="Y519">
        <v>5178450</v>
      </c>
      <c r="Z519" t="s">
        <v>66</v>
      </c>
      <c r="AA519" t="s">
        <v>66</v>
      </c>
      <c r="AB519" t="s">
        <v>66</v>
      </c>
      <c r="AC519">
        <v>3301</v>
      </c>
      <c r="AD519">
        <v>469</v>
      </c>
      <c r="AE519">
        <v>-197</v>
      </c>
      <c r="AF519">
        <v>-29</v>
      </c>
      <c r="AG519" t="s">
        <v>66</v>
      </c>
      <c r="AH519" t="s">
        <v>66</v>
      </c>
      <c r="AI519">
        <v>-1446</v>
      </c>
      <c r="AJ519">
        <v>2539092</v>
      </c>
    </row>
    <row r="520" spans="1:36">
      <c r="A520" t="s">
        <v>548</v>
      </c>
      <c r="B520">
        <v>2018</v>
      </c>
      <c r="C520" s="49" t="str">
        <f t="shared" si="34"/>
        <v>Öffentl.Bauherr.u.Org.o.Erwerbszw. a.Bauherr.v.NWG2018</v>
      </c>
      <c r="D520">
        <v>6098</v>
      </c>
      <c r="E520" t="s">
        <v>66</v>
      </c>
      <c r="F520" t="s">
        <v>66</v>
      </c>
      <c r="G520" t="s">
        <v>66</v>
      </c>
      <c r="H520">
        <v>3078</v>
      </c>
      <c r="I520">
        <v>461</v>
      </c>
      <c r="J520">
        <v>7</v>
      </c>
      <c r="K520" t="s">
        <v>66</v>
      </c>
      <c r="L520" t="s">
        <v>66</v>
      </c>
      <c r="M520">
        <v>120</v>
      </c>
      <c r="N520">
        <v>7735919</v>
      </c>
      <c r="O520" t="s">
        <v>66</v>
      </c>
      <c r="P520">
        <v>2741</v>
      </c>
      <c r="Q520">
        <v>15508</v>
      </c>
      <c r="R520" t="s">
        <v>66</v>
      </c>
      <c r="S520">
        <v>2609</v>
      </c>
      <c r="T520">
        <v>913</v>
      </c>
      <c r="U520">
        <v>40</v>
      </c>
      <c r="V520" t="s">
        <v>66</v>
      </c>
      <c r="W520" t="s">
        <v>66</v>
      </c>
      <c r="X520">
        <v>1598</v>
      </c>
      <c r="Y520">
        <v>5244625</v>
      </c>
      <c r="Z520" t="s">
        <v>66</v>
      </c>
      <c r="AA520" t="s">
        <v>66</v>
      </c>
      <c r="AB520" t="s">
        <v>66</v>
      </c>
      <c r="AC520">
        <v>3357</v>
      </c>
      <c r="AD520">
        <v>469</v>
      </c>
      <c r="AE520">
        <v>-452</v>
      </c>
      <c r="AF520">
        <v>-32</v>
      </c>
      <c r="AG520" t="s">
        <v>66</v>
      </c>
      <c r="AH520" t="s">
        <v>66</v>
      </c>
      <c r="AI520">
        <v>-1478</v>
      </c>
      <c r="AJ520">
        <v>2491294</v>
      </c>
    </row>
    <row r="521" spans="1:36">
      <c r="A521" t="s">
        <v>548</v>
      </c>
      <c r="B521">
        <v>2019</v>
      </c>
      <c r="C521" s="49" t="str">
        <f t="shared" si="34"/>
        <v>Öffentl.Bauherr.u.Org.o.Erwerbszw. a.Bauherr.v.NWG2019</v>
      </c>
      <c r="D521">
        <v>6273</v>
      </c>
      <c r="E521" t="s">
        <v>66</v>
      </c>
      <c r="F521" t="s">
        <v>66</v>
      </c>
      <c r="G521" t="s">
        <v>66</v>
      </c>
      <c r="H521">
        <v>3537</v>
      </c>
      <c r="I521">
        <v>756</v>
      </c>
      <c r="J521">
        <v>26</v>
      </c>
      <c r="K521" t="s">
        <v>66</v>
      </c>
      <c r="L521" t="s">
        <v>66</v>
      </c>
      <c r="M521">
        <v>584</v>
      </c>
      <c r="N521">
        <v>8551148</v>
      </c>
      <c r="O521" t="s">
        <v>66</v>
      </c>
      <c r="P521">
        <v>2913</v>
      </c>
      <c r="Q521">
        <v>18359</v>
      </c>
      <c r="R521" t="s">
        <v>66</v>
      </c>
      <c r="S521">
        <v>3039</v>
      </c>
      <c r="T521">
        <v>758</v>
      </c>
      <c r="U521">
        <v>50</v>
      </c>
      <c r="V521" t="s">
        <v>66</v>
      </c>
      <c r="W521" t="s">
        <v>66</v>
      </c>
      <c r="X521">
        <v>1661</v>
      </c>
      <c r="Y521">
        <v>5981297</v>
      </c>
      <c r="Z521" t="s">
        <v>66</v>
      </c>
      <c r="AA521" t="s">
        <v>66</v>
      </c>
      <c r="AB521" t="s">
        <v>66</v>
      </c>
      <c r="AC521">
        <v>3360</v>
      </c>
      <c r="AD521">
        <v>498</v>
      </c>
      <c r="AE521">
        <v>-2</v>
      </c>
      <c r="AF521">
        <v>-23</v>
      </c>
      <c r="AG521" t="s">
        <v>66</v>
      </c>
      <c r="AH521" t="s">
        <v>66</v>
      </c>
      <c r="AI521">
        <v>-1077</v>
      </c>
      <c r="AJ521">
        <v>2569851</v>
      </c>
    </row>
    <row r="522" spans="1:36">
      <c r="A522" t="s">
        <v>548</v>
      </c>
      <c r="B522">
        <v>2020</v>
      </c>
      <c r="C522" s="49" t="str">
        <f t="shared" si="34"/>
        <v>Öffentl.Bauherr.u.Org.o.Erwerbszw. a.Bauherr.v.NWG2020</v>
      </c>
      <c r="D522">
        <v>6752</v>
      </c>
      <c r="E522" t="s">
        <v>66</v>
      </c>
      <c r="F522" t="s">
        <v>66</v>
      </c>
      <c r="G522" t="s">
        <v>66</v>
      </c>
      <c r="H522">
        <v>3622</v>
      </c>
      <c r="I522">
        <v>438</v>
      </c>
      <c r="J522">
        <v>0</v>
      </c>
      <c r="K522" t="s">
        <v>66</v>
      </c>
      <c r="L522" t="s">
        <v>66</v>
      </c>
      <c r="M522">
        <v>-60</v>
      </c>
      <c r="N522">
        <v>10045200</v>
      </c>
      <c r="O522" t="s">
        <v>66</v>
      </c>
      <c r="P522">
        <v>3288</v>
      </c>
      <c r="Q522">
        <v>18719</v>
      </c>
      <c r="R522" t="s">
        <v>66</v>
      </c>
      <c r="S522">
        <v>3131</v>
      </c>
      <c r="T522">
        <v>809</v>
      </c>
      <c r="U522">
        <v>45</v>
      </c>
      <c r="V522" t="s">
        <v>66</v>
      </c>
      <c r="W522" t="s">
        <v>66</v>
      </c>
      <c r="X522">
        <v>1747</v>
      </c>
      <c r="Y522">
        <v>7129275</v>
      </c>
      <c r="Z522" t="s">
        <v>66</v>
      </c>
      <c r="AA522" t="s">
        <v>66</v>
      </c>
      <c r="AB522" t="s">
        <v>66</v>
      </c>
      <c r="AC522">
        <v>3464</v>
      </c>
      <c r="AD522">
        <v>491</v>
      </c>
      <c r="AE522">
        <v>-371</v>
      </c>
      <c r="AF522">
        <v>-45</v>
      </c>
      <c r="AG522" t="s">
        <v>66</v>
      </c>
      <c r="AH522" t="s">
        <v>66</v>
      </c>
      <c r="AI522">
        <v>-1807</v>
      </c>
      <c r="AJ522">
        <v>2915925</v>
      </c>
    </row>
    <row r="523" spans="1:36">
      <c r="A523" t="s">
        <v>548</v>
      </c>
      <c r="B523">
        <v>2021</v>
      </c>
      <c r="C523" s="49" t="str">
        <f t="shared" si="34"/>
        <v>Öffentl.Bauherr.u.Org.o.Erwerbszw. a.Bauherr.v.NWG2021</v>
      </c>
      <c r="D523">
        <v>6026</v>
      </c>
      <c r="E523" t="s">
        <v>66</v>
      </c>
      <c r="F523" t="s">
        <v>66</v>
      </c>
      <c r="G523" t="s">
        <v>66</v>
      </c>
      <c r="H523">
        <v>3422</v>
      </c>
      <c r="I523">
        <v>345</v>
      </c>
      <c r="J523">
        <v>0</v>
      </c>
      <c r="K523" t="s">
        <v>66</v>
      </c>
      <c r="L523" t="s">
        <v>66</v>
      </c>
      <c r="M523">
        <v>-17</v>
      </c>
      <c r="N523">
        <v>9446210</v>
      </c>
      <c r="O523" t="s">
        <v>66</v>
      </c>
      <c r="P523">
        <v>2873</v>
      </c>
      <c r="Q523">
        <v>17371</v>
      </c>
      <c r="R523" t="s">
        <v>66</v>
      </c>
      <c r="S523">
        <v>2903</v>
      </c>
      <c r="T523">
        <v>697</v>
      </c>
      <c r="U523">
        <v>36</v>
      </c>
      <c r="V523" t="s">
        <v>66</v>
      </c>
      <c r="W523" t="s">
        <v>66</v>
      </c>
      <c r="X523">
        <v>1406</v>
      </c>
      <c r="Y523">
        <v>6718544</v>
      </c>
      <c r="Z523" t="s">
        <v>66</v>
      </c>
      <c r="AA523" t="s">
        <v>66</v>
      </c>
      <c r="AB523" t="s">
        <v>66</v>
      </c>
      <c r="AC523">
        <v>3153</v>
      </c>
      <c r="AD523">
        <v>519</v>
      </c>
      <c r="AE523">
        <v>-352</v>
      </c>
      <c r="AF523">
        <v>-36</v>
      </c>
      <c r="AG523" t="s">
        <v>66</v>
      </c>
      <c r="AH523" t="s">
        <v>66</v>
      </c>
      <c r="AI523">
        <v>-1423</v>
      </c>
      <c r="AJ523">
        <v>2727666</v>
      </c>
    </row>
    <row r="524" spans="1:36">
      <c r="A524" t="s">
        <v>548</v>
      </c>
      <c r="B524">
        <v>2022</v>
      </c>
      <c r="C524" s="49" t="str">
        <f t="shared" si="34"/>
        <v>Öffentl.Bauherr.u.Org.o.Erwerbszw. a.Bauherr.v.NWG2022</v>
      </c>
      <c r="D524">
        <v>5827</v>
      </c>
      <c r="E524" t="s">
        <v>66</v>
      </c>
      <c r="F524" t="s">
        <v>66</v>
      </c>
      <c r="G524" t="s">
        <v>66</v>
      </c>
      <c r="H524">
        <v>3643</v>
      </c>
      <c r="I524">
        <v>391</v>
      </c>
      <c r="J524">
        <v>8</v>
      </c>
      <c r="K524" t="s">
        <v>66</v>
      </c>
      <c r="L524" t="s">
        <v>66</v>
      </c>
      <c r="M524">
        <v>186</v>
      </c>
      <c r="N524">
        <v>10789172</v>
      </c>
      <c r="O524" t="s">
        <v>66</v>
      </c>
      <c r="P524">
        <v>2865</v>
      </c>
      <c r="Q524">
        <v>19935</v>
      </c>
      <c r="R524" t="s">
        <v>66</v>
      </c>
      <c r="S524">
        <v>3194</v>
      </c>
      <c r="T524">
        <v>893</v>
      </c>
      <c r="U524">
        <v>46</v>
      </c>
      <c r="V524" t="s">
        <v>66</v>
      </c>
      <c r="W524" t="s">
        <v>66</v>
      </c>
      <c r="X524">
        <v>1919</v>
      </c>
      <c r="Y524">
        <v>7918451</v>
      </c>
      <c r="Z524" t="s">
        <v>66</v>
      </c>
      <c r="AA524" t="s">
        <v>66</v>
      </c>
      <c r="AB524" t="s">
        <v>66</v>
      </c>
      <c r="AC524">
        <v>2962</v>
      </c>
      <c r="AD524">
        <v>449</v>
      </c>
      <c r="AE524">
        <v>-502</v>
      </c>
      <c r="AF524">
        <v>-38</v>
      </c>
      <c r="AG524" t="s">
        <v>66</v>
      </c>
      <c r="AH524" t="s">
        <v>66</v>
      </c>
      <c r="AI524">
        <v>-1733</v>
      </c>
      <c r="AJ524">
        <v>2870721</v>
      </c>
    </row>
    <row r="525" spans="1:36">
      <c r="A525" t="s">
        <v>531</v>
      </c>
      <c r="B525">
        <v>2001</v>
      </c>
      <c r="C525" s="49" t="str">
        <f t="shared" si="34"/>
        <v>Nichtwohngebäude2001</v>
      </c>
      <c r="D525">
        <v>54731</v>
      </c>
      <c r="E525" t="s">
        <v>66</v>
      </c>
      <c r="F525" t="s">
        <v>66</v>
      </c>
      <c r="G525" t="s">
        <v>66</v>
      </c>
      <c r="H525">
        <v>38073</v>
      </c>
      <c r="I525">
        <v>6713</v>
      </c>
      <c r="J525">
        <v>599</v>
      </c>
      <c r="K525">
        <v>557</v>
      </c>
      <c r="L525">
        <v>16</v>
      </c>
      <c r="M525">
        <v>25336</v>
      </c>
      <c r="N525">
        <v>30636548</v>
      </c>
      <c r="O525" t="s">
        <v>66</v>
      </c>
      <c r="P525">
        <v>35436</v>
      </c>
      <c r="Q525">
        <v>207707</v>
      </c>
      <c r="R525" t="s">
        <v>66</v>
      </c>
      <c r="S525">
        <v>33333</v>
      </c>
      <c r="T525">
        <v>6403</v>
      </c>
      <c r="U525">
        <v>549</v>
      </c>
      <c r="V525">
        <v>481</v>
      </c>
      <c r="W525">
        <v>13</v>
      </c>
      <c r="X525">
        <v>24118</v>
      </c>
      <c r="Y525">
        <v>24686035</v>
      </c>
      <c r="Z525" t="s">
        <v>66</v>
      </c>
      <c r="AA525" t="s">
        <v>66</v>
      </c>
      <c r="AB525" t="s">
        <v>66</v>
      </c>
      <c r="AC525">
        <v>19295</v>
      </c>
      <c r="AD525">
        <v>4741</v>
      </c>
      <c r="AE525">
        <v>310</v>
      </c>
      <c r="AF525">
        <v>50</v>
      </c>
      <c r="AG525">
        <v>76</v>
      </c>
      <c r="AH525">
        <v>3</v>
      </c>
      <c r="AI525">
        <v>1218</v>
      </c>
      <c r="AJ525">
        <v>5950513</v>
      </c>
    </row>
    <row r="526" spans="1:36">
      <c r="A526" t="s">
        <v>531</v>
      </c>
      <c r="B526">
        <v>2002</v>
      </c>
      <c r="C526" s="49" t="str">
        <f t="shared" ref="C526:C589" si="35">CONCATENATE(A526,B526)</f>
        <v>Nichtwohngebäude2002</v>
      </c>
      <c r="D526">
        <v>50385</v>
      </c>
      <c r="E526" t="s">
        <v>66</v>
      </c>
      <c r="F526" t="s">
        <v>66</v>
      </c>
      <c r="G526" t="s">
        <v>66</v>
      </c>
      <c r="H526">
        <v>36141</v>
      </c>
      <c r="I526">
        <v>6756</v>
      </c>
      <c r="J526">
        <v>585</v>
      </c>
      <c r="K526">
        <v>774</v>
      </c>
      <c r="L526">
        <v>23</v>
      </c>
      <c r="M526">
        <v>25118</v>
      </c>
      <c r="N526">
        <v>30675674</v>
      </c>
      <c r="O526" t="s">
        <v>66</v>
      </c>
      <c r="P526">
        <v>32687</v>
      </c>
      <c r="Q526">
        <v>208428</v>
      </c>
      <c r="R526" t="s">
        <v>66</v>
      </c>
      <c r="S526">
        <v>31986</v>
      </c>
      <c r="T526">
        <v>6175</v>
      </c>
      <c r="U526">
        <v>514</v>
      </c>
      <c r="V526">
        <v>929</v>
      </c>
      <c r="W526">
        <v>23</v>
      </c>
      <c r="X526">
        <v>23503</v>
      </c>
      <c r="Y526">
        <v>24667881</v>
      </c>
      <c r="Z526" t="s">
        <v>66</v>
      </c>
      <c r="AA526" t="s">
        <v>66</v>
      </c>
      <c r="AB526" t="s">
        <v>66</v>
      </c>
      <c r="AC526">
        <v>17698</v>
      </c>
      <c r="AD526">
        <v>4155</v>
      </c>
      <c r="AE526">
        <v>581</v>
      </c>
      <c r="AF526">
        <v>70</v>
      </c>
      <c r="AG526">
        <v>-155</v>
      </c>
      <c r="AH526">
        <v>0</v>
      </c>
      <c r="AI526">
        <v>1615</v>
      </c>
      <c r="AJ526">
        <v>6007793</v>
      </c>
    </row>
    <row r="527" spans="1:36">
      <c r="A527" t="s">
        <v>531</v>
      </c>
      <c r="B527">
        <v>2003</v>
      </c>
      <c r="C527" s="49" t="str">
        <f t="shared" si="35"/>
        <v>Nichtwohngebäude2003</v>
      </c>
      <c r="D527">
        <v>44806</v>
      </c>
      <c r="E527" t="s">
        <v>66</v>
      </c>
      <c r="F527" t="s">
        <v>66</v>
      </c>
      <c r="G527" t="s">
        <v>66</v>
      </c>
      <c r="H527">
        <v>31380</v>
      </c>
      <c r="I527">
        <v>5379</v>
      </c>
      <c r="J527">
        <v>468</v>
      </c>
      <c r="K527">
        <v>329</v>
      </c>
      <c r="L527">
        <v>11</v>
      </c>
      <c r="M527">
        <v>19314</v>
      </c>
      <c r="N527">
        <v>27010481</v>
      </c>
      <c r="O527" t="s">
        <v>66</v>
      </c>
      <c r="P527">
        <v>28855</v>
      </c>
      <c r="Q527">
        <v>178913</v>
      </c>
      <c r="R527" t="s">
        <v>66</v>
      </c>
      <c r="S527">
        <v>27549</v>
      </c>
      <c r="T527">
        <v>4850</v>
      </c>
      <c r="U527">
        <v>407</v>
      </c>
      <c r="V527">
        <v>557</v>
      </c>
      <c r="W527">
        <v>15</v>
      </c>
      <c r="X527">
        <v>18025</v>
      </c>
      <c r="Y527">
        <v>21520601</v>
      </c>
      <c r="Z527" t="s">
        <v>66</v>
      </c>
      <c r="AA527" t="s">
        <v>66</v>
      </c>
      <c r="AB527" t="s">
        <v>66</v>
      </c>
      <c r="AC527">
        <v>15951</v>
      </c>
      <c r="AD527">
        <v>3831</v>
      </c>
      <c r="AE527">
        <v>529</v>
      </c>
      <c r="AF527">
        <v>61</v>
      </c>
      <c r="AG527">
        <v>-228</v>
      </c>
      <c r="AH527">
        <v>-4</v>
      </c>
      <c r="AI527">
        <v>1289</v>
      </c>
      <c r="AJ527">
        <v>5489880</v>
      </c>
    </row>
    <row r="528" spans="1:36">
      <c r="A528" t="s">
        <v>531</v>
      </c>
      <c r="B528">
        <v>2004</v>
      </c>
      <c r="C528" s="49" t="str">
        <f t="shared" si="35"/>
        <v>Nichtwohngebäude2004</v>
      </c>
      <c r="D528">
        <v>43229</v>
      </c>
      <c r="E528" t="s">
        <v>66</v>
      </c>
      <c r="F528" t="s">
        <v>66</v>
      </c>
      <c r="G528" t="s">
        <v>66</v>
      </c>
      <c r="H528">
        <v>30494</v>
      </c>
      <c r="I528">
        <v>4728</v>
      </c>
      <c r="J528">
        <v>442</v>
      </c>
      <c r="K528">
        <v>324</v>
      </c>
      <c r="L528">
        <v>13</v>
      </c>
      <c r="M528">
        <v>17724</v>
      </c>
      <c r="N528">
        <v>25680862</v>
      </c>
      <c r="O528" t="s">
        <v>66</v>
      </c>
      <c r="P528">
        <v>28029</v>
      </c>
      <c r="Q528">
        <v>175230</v>
      </c>
      <c r="R528" t="s">
        <v>66</v>
      </c>
      <c r="S528">
        <v>26821</v>
      </c>
      <c r="T528">
        <v>4368</v>
      </c>
      <c r="U528">
        <v>383</v>
      </c>
      <c r="V528">
        <v>624</v>
      </c>
      <c r="W528">
        <v>17</v>
      </c>
      <c r="X528">
        <v>16381</v>
      </c>
      <c r="Y528">
        <v>20215980</v>
      </c>
      <c r="Z528" t="s">
        <v>66</v>
      </c>
      <c r="AA528" t="s">
        <v>66</v>
      </c>
      <c r="AB528" t="s">
        <v>66</v>
      </c>
      <c r="AC528">
        <v>15200</v>
      </c>
      <c r="AD528">
        <v>3672</v>
      </c>
      <c r="AE528">
        <v>360</v>
      </c>
      <c r="AF528">
        <v>58</v>
      </c>
      <c r="AG528">
        <v>-300</v>
      </c>
      <c r="AH528">
        <v>-5</v>
      </c>
      <c r="AI528">
        <v>1343</v>
      </c>
      <c r="AJ528">
        <v>5464882</v>
      </c>
    </row>
    <row r="529" spans="1:36">
      <c r="A529" t="s">
        <v>531</v>
      </c>
      <c r="B529">
        <v>2005</v>
      </c>
      <c r="C529" s="49" t="str">
        <f t="shared" si="35"/>
        <v>Nichtwohngebäude2005</v>
      </c>
      <c r="D529">
        <v>40904</v>
      </c>
      <c r="E529" t="s">
        <v>66</v>
      </c>
      <c r="F529" t="s">
        <v>66</v>
      </c>
      <c r="G529" t="s">
        <v>66</v>
      </c>
      <c r="H529">
        <v>27207</v>
      </c>
      <c r="I529">
        <v>3604</v>
      </c>
      <c r="J529">
        <v>360</v>
      </c>
      <c r="K529">
        <v>430</v>
      </c>
      <c r="L529">
        <v>11</v>
      </c>
      <c r="M529">
        <v>14641</v>
      </c>
      <c r="N529">
        <v>22661714</v>
      </c>
      <c r="O529" t="s">
        <v>66</v>
      </c>
      <c r="P529">
        <v>25827</v>
      </c>
      <c r="Q529">
        <v>157393</v>
      </c>
      <c r="R529" t="s">
        <v>66</v>
      </c>
      <c r="S529">
        <v>23872</v>
      </c>
      <c r="T529">
        <v>3358</v>
      </c>
      <c r="U529">
        <v>314</v>
      </c>
      <c r="V529">
        <v>402</v>
      </c>
      <c r="W529">
        <v>9</v>
      </c>
      <c r="X529">
        <v>13626</v>
      </c>
      <c r="Y529">
        <v>17890457</v>
      </c>
      <c r="Z529" t="s">
        <v>66</v>
      </c>
      <c r="AA529" t="s">
        <v>66</v>
      </c>
      <c r="AB529" t="s">
        <v>66</v>
      </c>
      <c r="AC529">
        <v>15077</v>
      </c>
      <c r="AD529">
        <v>3335</v>
      </c>
      <c r="AE529">
        <v>246</v>
      </c>
      <c r="AF529">
        <v>46</v>
      </c>
      <c r="AG529">
        <v>28</v>
      </c>
      <c r="AH529">
        <v>1</v>
      </c>
      <c r="AI529">
        <v>1015</v>
      </c>
      <c r="AJ529">
        <v>4771257</v>
      </c>
    </row>
    <row r="530" spans="1:36">
      <c r="A530" t="s">
        <v>531</v>
      </c>
      <c r="B530">
        <v>2006</v>
      </c>
      <c r="C530" s="49" t="str">
        <f t="shared" si="35"/>
        <v>Nichtwohngebäude2006</v>
      </c>
      <c r="D530">
        <v>42704</v>
      </c>
      <c r="E530" t="s">
        <v>66</v>
      </c>
      <c r="F530" t="s">
        <v>66</v>
      </c>
      <c r="G530" t="s">
        <v>66</v>
      </c>
      <c r="H530">
        <v>30347</v>
      </c>
      <c r="I530">
        <v>4330</v>
      </c>
      <c r="J530">
        <v>388</v>
      </c>
      <c r="K530">
        <v>845</v>
      </c>
      <c r="L530">
        <v>18</v>
      </c>
      <c r="M530">
        <v>16082</v>
      </c>
      <c r="N530">
        <v>24788605</v>
      </c>
      <c r="O530" t="s">
        <v>66</v>
      </c>
      <c r="P530">
        <v>26799</v>
      </c>
      <c r="Q530">
        <v>168279</v>
      </c>
      <c r="R530" t="s">
        <v>66</v>
      </c>
      <c r="S530">
        <v>26220</v>
      </c>
      <c r="T530">
        <v>3938</v>
      </c>
      <c r="U530">
        <v>340</v>
      </c>
      <c r="V530">
        <v>914</v>
      </c>
      <c r="W530">
        <v>19</v>
      </c>
      <c r="X530">
        <v>15085</v>
      </c>
      <c r="Y530">
        <v>19527596</v>
      </c>
      <c r="Z530" t="s">
        <v>66</v>
      </c>
      <c r="AA530" t="s">
        <v>66</v>
      </c>
      <c r="AB530" t="s">
        <v>66</v>
      </c>
      <c r="AC530">
        <v>15905</v>
      </c>
      <c r="AD530">
        <v>4128</v>
      </c>
      <c r="AE530">
        <v>392</v>
      </c>
      <c r="AF530">
        <v>48</v>
      </c>
      <c r="AG530">
        <v>-69</v>
      </c>
      <c r="AH530">
        <v>-1</v>
      </c>
      <c r="AI530">
        <v>997</v>
      </c>
      <c r="AJ530">
        <v>5261009</v>
      </c>
    </row>
    <row r="531" spans="1:36">
      <c r="A531" t="s">
        <v>531</v>
      </c>
      <c r="B531">
        <v>2007</v>
      </c>
      <c r="C531" s="49" t="str">
        <f t="shared" si="35"/>
        <v>Nichtwohngebäude2007</v>
      </c>
      <c r="D531">
        <v>43168</v>
      </c>
      <c r="E531" t="s">
        <v>66</v>
      </c>
      <c r="F531" t="s">
        <v>66</v>
      </c>
      <c r="G531" t="s">
        <v>66</v>
      </c>
      <c r="H531">
        <v>29996</v>
      </c>
      <c r="I531">
        <v>3911</v>
      </c>
      <c r="J531">
        <v>375</v>
      </c>
      <c r="K531">
        <v>1195</v>
      </c>
      <c r="L531">
        <v>22</v>
      </c>
      <c r="M531">
        <v>15791</v>
      </c>
      <c r="N531">
        <v>23400449</v>
      </c>
      <c r="O531" t="s">
        <v>66</v>
      </c>
      <c r="P531">
        <v>27258</v>
      </c>
      <c r="Q531">
        <v>179333</v>
      </c>
      <c r="R531" t="s">
        <v>66</v>
      </c>
      <c r="S531">
        <v>26244</v>
      </c>
      <c r="T531">
        <v>3541</v>
      </c>
      <c r="U531">
        <v>323</v>
      </c>
      <c r="V531">
        <v>1092</v>
      </c>
      <c r="W531">
        <v>21</v>
      </c>
      <c r="X531">
        <v>14462</v>
      </c>
      <c r="Y531">
        <v>18143380</v>
      </c>
      <c r="Z531" t="s">
        <v>66</v>
      </c>
      <c r="AA531" t="s">
        <v>66</v>
      </c>
      <c r="AB531" t="s">
        <v>66</v>
      </c>
      <c r="AC531">
        <v>15910</v>
      </c>
      <c r="AD531">
        <v>3752</v>
      </c>
      <c r="AE531">
        <v>370</v>
      </c>
      <c r="AF531">
        <v>52</v>
      </c>
      <c r="AG531">
        <v>103</v>
      </c>
      <c r="AH531">
        <v>1</v>
      </c>
      <c r="AI531">
        <v>1329</v>
      </c>
      <c r="AJ531">
        <v>5257069</v>
      </c>
    </row>
    <row r="532" spans="1:36">
      <c r="A532" t="s">
        <v>531</v>
      </c>
      <c r="B532">
        <v>2008</v>
      </c>
      <c r="C532" s="49" t="str">
        <f t="shared" si="35"/>
        <v>Nichtwohngebäude2008</v>
      </c>
      <c r="D532">
        <v>45335</v>
      </c>
      <c r="E532" t="s">
        <v>66</v>
      </c>
      <c r="F532" t="s">
        <v>66</v>
      </c>
      <c r="G532" t="s">
        <v>66</v>
      </c>
      <c r="H532">
        <v>33262</v>
      </c>
      <c r="I532">
        <v>3658</v>
      </c>
      <c r="J532">
        <v>337</v>
      </c>
      <c r="K532">
        <v>-57</v>
      </c>
      <c r="L532">
        <v>1</v>
      </c>
      <c r="M532">
        <v>12253</v>
      </c>
      <c r="N532">
        <v>25665280</v>
      </c>
      <c r="O532" t="s">
        <v>66</v>
      </c>
      <c r="P532">
        <v>28524</v>
      </c>
      <c r="Q532">
        <v>206794</v>
      </c>
      <c r="R532" t="s">
        <v>66</v>
      </c>
      <c r="S532">
        <v>29114</v>
      </c>
      <c r="T532">
        <v>3583</v>
      </c>
      <c r="U532">
        <v>310</v>
      </c>
      <c r="V532">
        <v>423</v>
      </c>
      <c r="W532">
        <v>11</v>
      </c>
      <c r="X532">
        <v>13011</v>
      </c>
      <c r="Y532">
        <v>19955380</v>
      </c>
      <c r="Z532" t="s">
        <v>66</v>
      </c>
      <c r="AA532" t="s">
        <v>66</v>
      </c>
      <c r="AB532" t="s">
        <v>66</v>
      </c>
      <c r="AC532">
        <v>16811</v>
      </c>
      <c r="AD532">
        <v>4147</v>
      </c>
      <c r="AE532">
        <v>75</v>
      </c>
      <c r="AF532">
        <v>27</v>
      </c>
      <c r="AG532">
        <v>-480</v>
      </c>
      <c r="AH532">
        <v>-10</v>
      </c>
      <c r="AI532">
        <v>-758</v>
      </c>
      <c r="AJ532">
        <v>5709900</v>
      </c>
    </row>
    <row r="533" spans="1:36">
      <c r="A533" t="s">
        <v>531</v>
      </c>
      <c r="B533">
        <v>2009</v>
      </c>
      <c r="C533" s="49" t="str">
        <f t="shared" si="35"/>
        <v>Nichtwohngebäude2009</v>
      </c>
      <c r="D533">
        <v>42773</v>
      </c>
      <c r="E533" t="s">
        <v>66</v>
      </c>
      <c r="F533" t="s">
        <v>66</v>
      </c>
      <c r="G533" t="s">
        <v>66</v>
      </c>
      <c r="H533">
        <v>31637</v>
      </c>
      <c r="I533">
        <v>3719</v>
      </c>
      <c r="J533">
        <v>304</v>
      </c>
      <c r="K533">
        <v>469</v>
      </c>
      <c r="L533">
        <v>12</v>
      </c>
      <c r="M533">
        <v>12030</v>
      </c>
      <c r="N533">
        <v>26431156</v>
      </c>
      <c r="O533" t="s">
        <v>66</v>
      </c>
      <c r="P533">
        <v>26458</v>
      </c>
      <c r="Q533">
        <v>196161</v>
      </c>
      <c r="R533" t="s">
        <v>66</v>
      </c>
      <c r="S533">
        <v>27940</v>
      </c>
      <c r="T533">
        <v>3648</v>
      </c>
      <c r="U533">
        <v>305</v>
      </c>
      <c r="V533">
        <v>560</v>
      </c>
      <c r="W533">
        <v>13</v>
      </c>
      <c r="X533">
        <v>13056</v>
      </c>
      <c r="Y533">
        <v>20645579</v>
      </c>
      <c r="Z533" t="s">
        <v>66</v>
      </c>
      <c r="AA533" t="s">
        <v>66</v>
      </c>
      <c r="AB533" t="s">
        <v>66</v>
      </c>
      <c r="AC533">
        <v>16315</v>
      </c>
      <c r="AD533">
        <v>3697</v>
      </c>
      <c r="AE533">
        <v>71</v>
      </c>
      <c r="AF533">
        <v>-1</v>
      </c>
      <c r="AG533">
        <v>-91</v>
      </c>
      <c r="AH533">
        <v>-1</v>
      </c>
      <c r="AI533">
        <v>-1026</v>
      </c>
      <c r="AJ533">
        <v>5785577</v>
      </c>
    </row>
    <row r="534" spans="1:36">
      <c r="A534" t="s">
        <v>531</v>
      </c>
      <c r="B534">
        <v>2010</v>
      </c>
      <c r="C534" s="49" t="str">
        <f t="shared" si="35"/>
        <v>Nichtwohngebäude2010</v>
      </c>
      <c r="D534">
        <v>43738</v>
      </c>
      <c r="E534" t="s">
        <v>66</v>
      </c>
      <c r="F534" t="s">
        <v>66</v>
      </c>
      <c r="G534" t="s">
        <v>66</v>
      </c>
      <c r="H534">
        <v>29326</v>
      </c>
      <c r="I534">
        <v>2726</v>
      </c>
      <c r="J534">
        <v>261</v>
      </c>
      <c r="K534">
        <v>27</v>
      </c>
      <c r="L534">
        <v>0</v>
      </c>
      <c r="M534">
        <v>8958</v>
      </c>
      <c r="N534">
        <v>24801246</v>
      </c>
      <c r="O534" t="s">
        <v>66</v>
      </c>
      <c r="P534">
        <v>26990</v>
      </c>
      <c r="Q534">
        <v>172168</v>
      </c>
      <c r="R534" t="s">
        <v>66</v>
      </c>
      <c r="S534">
        <v>25475</v>
      </c>
      <c r="T534">
        <v>2795</v>
      </c>
      <c r="U534">
        <v>251</v>
      </c>
      <c r="V534">
        <v>407</v>
      </c>
      <c r="W534">
        <v>9</v>
      </c>
      <c r="X534">
        <v>10169</v>
      </c>
      <c r="Y534">
        <v>19040586</v>
      </c>
      <c r="Z534" t="s">
        <v>66</v>
      </c>
      <c r="AA534" t="s">
        <v>66</v>
      </c>
      <c r="AB534" t="s">
        <v>66</v>
      </c>
      <c r="AC534">
        <v>16748</v>
      </c>
      <c r="AD534">
        <v>3851</v>
      </c>
      <c r="AE534">
        <v>-69</v>
      </c>
      <c r="AF534">
        <v>10</v>
      </c>
      <c r="AG534">
        <v>-380</v>
      </c>
      <c r="AH534">
        <v>-9</v>
      </c>
      <c r="AI534">
        <v>-1211</v>
      </c>
      <c r="AJ534">
        <v>5760660</v>
      </c>
    </row>
    <row r="535" spans="1:36">
      <c r="A535" t="s">
        <v>531</v>
      </c>
      <c r="B535">
        <v>2011</v>
      </c>
      <c r="C535" s="49" t="str">
        <f t="shared" si="35"/>
        <v>Nichtwohngebäude2011</v>
      </c>
      <c r="D535">
        <v>46248</v>
      </c>
      <c r="E535" t="s">
        <v>66</v>
      </c>
      <c r="F535" t="s">
        <v>66</v>
      </c>
      <c r="G535" t="s">
        <v>66</v>
      </c>
      <c r="H535">
        <v>29657</v>
      </c>
      <c r="I535">
        <v>3060</v>
      </c>
      <c r="J535">
        <v>257</v>
      </c>
      <c r="K535">
        <v>111</v>
      </c>
      <c r="L535">
        <v>4</v>
      </c>
      <c r="M535">
        <v>8942</v>
      </c>
      <c r="N535">
        <v>26757845</v>
      </c>
      <c r="O535" t="s">
        <v>66</v>
      </c>
      <c r="P535">
        <v>28473</v>
      </c>
      <c r="Q535">
        <v>175098</v>
      </c>
      <c r="R535" t="s">
        <v>66</v>
      </c>
      <c r="S535">
        <v>26000</v>
      </c>
      <c r="T535">
        <v>2992</v>
      </c>
      <c r="U535">
        <v>262</v>
      </c>
      <c r="V535">
        <v>364</v>
      </c>
      <c r="W535">
        <v>10</v>
      </c>
      <c r="X535">
        <v>10555</v>
      </c>
      <c r="Y535">
        <v>20039586</v>
      </c>
      <c r="Z535" t="s">
        <v>66</v>
      </c>
      <c r="AA535" t="s">
        <v>66</v>
      </c>
      <c r="AB535" t="s">
        <v>66</v>
      </c>
      <c r="AC535">
        <v>17775</v>
      </c>
      <c r="AD535">
        <v>3657</v>
      </c>
      <c r="AE535">
        <v>68</v>
      </c>
      <c r="AF535">
        <v>-5</v>
      </c>
      <c r="AG535">
        <v>-253</v>
      </c>
      <c r="AH535">
        <v>-6</v>
      </c>
      <c r="AI535">
        <v>-1613</v>
      </c>
      <c r="AJ535">
        <v>6718259</v>
      </c>
    </row>
    <row r="536" spans="1:36">
      <c r="A536" t="s">
        <v>531</v>
      </c>
      <c r="B536">
        <v>2012</v>
      </c>
      <c r="C536" s="49" t="str">
        <f t="shared" si="35"/>
        <v>Nichtwohngebäude2012</v>
      </c>
      <c r="D536">
        <v>44726</v>
      </c>
      <c r="E536" t="s">
        <v>66</v>
      </c>
      <c r="F536" t="s">
        <v>66</v>
      </c>
      <c r="G536" t="s">
        <v>66</v>
      </c>
      <c r="H536">
        <v>30289</v>
      </c>
      <c r="I536">
        <v>4173</v>
      </c>
      <c r="J536">
        <v>308</v>
      </c>
      <c r="K536" t="s">
        <v>66</v>
      </c>
      <c r="L536" t="s">
        <v>66</v>
      </c>
      <c r="M536">
        <v>10484</v>
      </c>
      <c r="N536">
        <v>26837235</v>
      </c>
      <c r="O536" t="s">
        <v>66</v>
      </c>
      <c r="P536">
        <v>27642</v>
      </c>
      <c r="Q536">
        <v>187486</v>
      </c>
      <c r="R536" t="s">
        <v>66</v>
      </c>
      <c r="S536">
        <v>26616</v>
      </c>
      <c r="T536">
        <v>3994</v>
      </c>
      <c r="U536">
        <v>292</v>
      </c>
      <c r="V536" t="s">
        <v>66</v>
      </c>
      <c r="W536" t="s">
        <v>66</v>
      </c>
      <c r="X536">
        <v>11484</v>
      </c>
      <c r="Y536">
        <v>20096299</v>
      </c>
      <c r="Z536" t="s">
        <v>66</v>
      </c>
      <c r="AA536" t="s">
        <v>66</v>
      </c>
      <c r="AB536" t="s">
        <v>66</v>
      </c>
      <c r="AC536">
        <v>17084</v>
      </c>
      <c r="AD536">
        <v>3673</v>
      </c>
      <c r="AE536">
        <v>179</v>
      </c>
      <c r="AF536">
        <v>16</v>
      </c>
      <c r="AG536" t="s">
        <v>66</v>
      </c>
      <c r="AH536" t="s">
        <v>66</v>
      </c>
      <c r="AI536">
        <v>-1000</v>
      </c>
      <c r="AJ536">
        <v>6740936</v>
      </c>
    </row>
    <row r="537" spans="1:36">
      <c r="A537" t="s">
        <v>531</v>
      </c>
      <c r="B537">
        <v>2013</v>
      </c>
      <c r="C537" s="49" t="str">
        <f t="shared" si="35"/>
        <v>Nichtwohngebäude2013</v>
      </c>
      <c r="D537">
        <v>45284</v>
      </c>
      <c r="E537" t="s">
        <v>66</v>
      </c>
      <c r="F537" t="s">
        <v>66</v>
      </c>
      <c r="G537" t="s">
        <v>66</v>
      </c>
      <c r="H537">
        <v>30875</v>
      </c>
      <c r="I537">
        <v>4264</v>
      </c>
      <c r="J537">
        <v>337</v>
      </c>
      <c r="K537" t="s">
        <v>66</v>
      </c>
      <c r="L537" t="s">
        <v>66</v>
      </c>
      <c r="M537">
        <v>12055</v>
      </c>
      <c r="N537">
        <v>29204754</v>
      </c>
      <c r="O537" t="s">
        <v>66</v>
      </c>
      <c r="P537">
        <v>27583</v>
      </c>
      <c r="Q537">
        <v>189660</v>
      </c>
      <c r="R537" t="s">
        <v>66</v>
      </c>
      <c r="S537">
        <v>27230</v>
      </c>
      <c r="T537">
        <v>3879</v>
      </c>
      <c r="U537">
        <v>297</v>
      </c>
      <c r="V537" t="s">
        <v>66</v>
      </c>
      <c r="W537" t="s">
        <v>66</v>
      </c>
      <c r="X537">
        <v>11558</v>
      </c>
      <c r="Y537">
        <v>22598249</v>
      </c>
      <c r="Z537" t="s">
        <v>66</v>
      </c>
      <c r="AA537" t="s">
        <v>66</v>
      </c>
      <c r="AB537" t="s">
        <v>66</v>
      </c>
      <c r="AC537">
        <v>17701</v>
      </c>
      <c r="AD537">
        <v>3645</v>
      </c>
      <c r="AE537">
        <v>385</v>
      </c>
      <c r="AF537">
        <v>41</v>
      </c>
      <c r="AG537" t="s">
        <v>66</v>
      </c>
      <c r="AH537" t="s">
        <v>66</v>
      </c>
      <c r="AI537">
        <v>497</v>
      </c>
      <c r="AJ537">
        <v>6606505</v>
      </c>
    </row>
    <row r="538" spans="1:36">
      <c r="A538" t="s">
        <v>531</v>
      </c>
      <c r="B538">
        <v>2014</v>
      </c>
      <c r="C538" s="49" t="str">
        <f t="shared" si="35"/>
        <v>Nichtwohngebäude2014</v>
      </c>
      <c r="D538">
        <v>44396</v>
      </c>
      <c r="E538" t="s">
        <v>66</v>
      </c>
      <c r="F538" t="s">
        <v>66</v>
      </c>
      <c r="G538" t="s">
        <v>66</v>
      </c>
      <c r="H538">
        <v>30005</v>
      </c>
      <c r="I538">
        <v>4539</v>
      </c>
      <c r="J538">
        <v>381</v>
      </c>
      <c r="K538" t="s">
        <v>66</v>
      </c>
      <c r="L538" t="s">
        <v>66</v>
      </c>
      <c r="M538">
        <v>12646</v>
      </c>
      <c r="N538">
        <v>28145626</v>
      </c>
      <c r="O538" t="s">
        <v>66</v>
      </c>
      <c r="P538">
        <v>26825</v>
      </c>
      <c r="Q538">
        <v>185351</v>
      </c>
      <c r="R538" t="s">
        <v>66</v>
      </c>
      <c r="S538">
        <v>26303</v>
      </c>
      <c r="T538">
        <v>4173</v>
      </c>
      <c r="U538">
        <v>333</v>
      </c>
      <c r="V538" t="s">
        <v>66</v>
      </c>
      <c r="W538" t="s">
        <v>66</v>
      </c>
      <c r="X538">
        <v>12499</v>
      </c>
      <c r="Y538">
        <v>21575389</v>
      </c>
      <c r="Z538" t="s">
        <v>66</v>
      </c>
      <c r="AA538" t="s">
        <v>66</v>
      </c>
      <c r="AB538" t="s">
        <v>66</v>
      </c>
      <c r="AC538">
        <v>17571</v>
      </c>
      <c r="AD538">
        <v>3701</v>
      </c>
      <c r="AE538">
        <v>366</v>
      </c>
      <c r="AF538">
        <v>48</v>
      </c>
      <c r="AG538" t="s">
        <v>66</v>
      </c>
      <c r="AH538" t="s">
        <v>66</v>
      </c>
      <c r="AI538">
        <v>147</v>
      </c>
      <c r="AJ538">
        <v>6570237</v>
      </c>
    </row>
    <row r="539" spans="1:36">
      <c r="A539" t="s">
        <v>531</v>
      </c>
      <c r="B539">
        <v>2015</v>
      </c>
      <c r="C539" s="49" t="str">
        <f t="shared" si="35"/>
        <v>Nichtwohngebäude2015</v>
      </c>
      <c r="D539">
        <v>41996</v>
      </c>
      <c r="E539" t="s">
        <v>66</v>
      </c>
      <c r="F539" t="s">
        <v>66</v>
      </c>
      <c r="G539" t="s">
        <v>66</v>
      </c>
      <c r="H539">
        <v>28423</v>
      </c>
      <c r="I539">
        <v>4748</v>
      </c>
      <c r="J539">
        <v>352</v>
      </c>
      <c r="K539" t="s">
        <v>66</v>
      </c>
      <c r="L539" t="s">
        <v>66</v>
      </c>
      <c r="M539">
        <v>12857</v>
      </c>
      <c r="N539">
        <v>28512250</v>
      </c>
      <c r="O539" t="s">
        <v>66</v>
      </c>
      <c r="P539">
        <v>25123</v>
      </c>
      <c r="Q539">
        <v>178833</v>
      </c>
      <c r="R539" t="s">
        <v>66</v>
      </c>
      <c r="S539">
        <v>25077</v>
      </c>
      <c r="T539">
        <v>3470</v>
      </c>
      <c r="U539">
        <v>279</v>
      </c>
      <c r="V539" t="s">
        <v>66</v>
      </c>
      <c r="W539" t="s">
        <v>66</v>
      </c>
      <c r="X539">
        <v>10769</v>
      </c>
      <c r="Y539">
        <v>21876413</v>
      </c>
      <c r="Z539" t="s">
        <v>66</v>
      </c>
      <c r="AA539" t="s">
        <v>66</v>
      </c>
      <c r="AB539" t="s">
        <v>66</v>
      </c>
      <c r="AC539">
        <v>16873</v>
      </c>
      <c r="AD539">
        <v>3346</v>
      </c>
      <c r="AE539">
        <v>1278</v>
      </c>
      <c r="AF539">
        <v>73</v>
      </c>
      <c r="AG539" t="s">
        <v>66</v>
      </c>
      <c r="AH539" t="s">
        <v>66</v>
      </c>
      <c r="AI539">
        <v>2088</v>
      </c>
      <c r="AJ539">
        <v>6635837</v>
      </c>
    </row>
    <row r="540" spans="1:36">
      <c r="A540" t="s">
        <v>531</v>
      </c>
      <c r="B540">
        <v>2016</v>
      </c>
      <c r="C540" s="49" t="str">
        <f t="shared" si="35"/>
        <v>Nichtwohngebäude2016</v>
      </c>
      <c r="D540">
        <v>41740</v>
      </c>
      <c r="E540" t="s">
        <v>66</v>
      </c>
      <c r="F540" t="s">
        <v>66</v>
      </c>
      <c r="G540" t="s">
        <v>66</v>
      </c>
      <c r="H540">
        <v>28984</v>
      </c>
      <c r="I540">
        <v>6861</v>
      </c>
      <c r="J540">
        <v>467</v>
      </c>
      <c r="K540" t="s">
        <v>66</v>
      </c>
      <c r="L540" t="s">
        <v>66</v>
      </c>
      <c r="M540">
        <v>16548</v>
      </c>
      <c r="N540">
        <v>30136992</v>
      </c>
      <c r="O540" t="s">
        <v>66</v>
      </c>
      <c r="P540">
        <v>24402</v>
      </c>
      <c r="Q540">
        <v>179446</v>
      </c>
      <c r="R540" t="s">
        <v>66</v>
      </c>
      <c r="S540">
        <v>25447</v>
      </c>
      <c r="T540">
        <v>4597</v>
      </c>
      <c r="U540">
        <v>352</v>
      </c>
      <c r="V540" t="s">
        <v>66</v>
      </c>
      <c r="W540" t="s">
        <v>66</v>
      </c>
      <c r="X540">
        <v>13220</v>
      </c>
      <c r="Y540">
        <v>23142831</v>
      </c>
      <c r="Z540" t="s">
        <v>66</v>
      </c>
      <c r="AA540" t="s">
        <v>66</v>
      </c>
      <c r="AB540" t="s">
        <v>66</v>
      </c>
      <c r="AC540">
        <v>17338</v>
      </c>
      <c r="AD540">
        <v>3537</v>
      </c>
      <c r="AE540">
        <v>2264</v>
      </c>
      <c r="AF540">
        <v>116</v>
      </c>
      <c r="AG540" t="s">
        <v>66</v>
      </c>
      <c r="AH540" t="s">
        <v>66</v>
      </c>
      <c r="AI540">
        <v>3328</v>
      </c>
      <c r="AJ540">
        <v>6994161</v>
      </c>
    </row>
    <row r="541" spans="1:36">
      <c r="A541" t="s">
        <v>531</v>
      </c>
      <c r="B541">
        <v>2017</v>
      </c>
      <c r="C541" s="49" t="str">
        <f t="shared" si="35"/>
        <v>Nichtwohngebäude2017</v>
      </c>
      <c r="D541">
        <v>40524</v>
      </c>
      <c r="E541" t="s">
        <v>66</v>
      </c>
      <c r="F541" t="s">
        <v>66</v>
      </c>
      <c r="G541" t="s">
        <v>66</v>
      </c>
      <c r="H541">
        <v>28518</v>
      </c>
      <c r="I541">
        <v>5709</v>
      </c>
      <c r="J541">
        <v>425</v>
      </c>
      <c r="K541" t="s">
        <v>66</v>
      </c>
      <c r="L541" t="s">
        <v>66</v>
      </c>
      <c r="M541">
        <v>13653</v>
      </c>
      <c r="N541">
        <v>31072383</v>
      </c>
      <c r="O541" t="s">
        <v>66</v>
      </c>
      <c r="P541">
        <v>23956</v>
      </c>
      <c r="Q541">
        <v>187429</v>
      </c>
      <c r="R541" t="s">
        <v>66</v>
      </c>
      <c r="S541">
        <v>25581</v>
      </c>
      <c r="T541">
        <v>4134</v>
      </c>
      <c r="U541">
        <v>317</v>
      </c>
      <c r="V541" t="s">
        <v>66</v>
      </c>
      <c r="W541" t="s">
        <v>66</v>
      </c>
      <c r="X541">
        <v>11182</v>
      </c>
      <c r="Y541">
        <v>24029226</v>
      </c>
      <c r="Z541" t="s">
        <v>66</v>
      </c>
      <c r="AA541" t="s">
        <v>66</v>
      </c>
      <c r="AB541" t="s">
        <v>66</v>
      </c>
      <c r="AC541">
        <v>16568</v>
      </c>
      <c r="AD541">
        <v>2937</v>
      </c>
      <c r="AE541">
        <v>1575</v>
      </c>
      <c r="AF541">
        <v>107</v>
      </c>
      <c r="AG541" t="s">
        <v>66</v>
      </c>
      <c r="AH541" t="s">
        <v>66</v>
      </c>
      <c r="AI541">
        <v>2471</v>
      </c>
      <c r="AJ541">
        <v>7043157</v>
      </c>
    </row>
    <row r="542" spans="1:36">
      <c r="A542" t="s">
        <v>531</v>
      </c>
      <c r="B542">
        <v>2018</v>
      </c>
      <c r="C542" s="49" t="str">
        <f t="shared" si="35"/>
        <v>Nichtwohngebäude2018</v>
      </c>
      <c r="D542">
        <v>40987</v>
      </c>
      <c r="E542" t="s">
        <v>66</v>
      </c>
      <c r="F542" t="s">
        <v>66</v>
      </c>
      <c r="G542" t="s">
        <v>66</v>
      </c>
      <c r="H542">
        <v>29063</v>
      </c>
      <c r="I542">
        <v>5741</v>
      </c>
      <c r="J542">
        <v>417</v>
      </c>
      <c r="K542" t="s">
        <v>66</v>
      </c>
      <c r="L542" t="s">
        <v>66</v>
      </c>
      <c r="M542">
        <v>14320</v>
      </c>
      <c r="N542">
        <v>32393171</v>
      </c>
      <c r="O542" t="s">
        <v>66</v>
      </c>
      <c r="P542">
        <v>24321</v>
      </c>
      <c r="Q542">
        <v>187983</v>
      </c>
      <c r="R542" t="s">
        <v>66</v>
      </c>
      <c r="S542">
        <v>25888</v>
      </c>
      <c r="T542">
        <v>4467</v>
      </c>
      <c r="U542">
        <v>331</v>
      </c>
      <c r="V542" t="s">
        <v>66</v>
      </c>
      <c r="W542" t="s">
        <v>66</v>
      </c>
      <c r="X542">
        <v>12003</v>
      </c>
      <c r="Y542">
        <v>25269295</v>
      </c>
      <c r="Z542" t="s">
        <v>66</v>
      </c>
      <c r="AA542" t="s">
        <v>66</v>
      </c>
      <c r="AB542" t="s">
        <v>66</v>
      </c>
      <c r="AC542">
        <v>16666</v>
      </c>
      <c r="AD542">
        <v>3176</v>
      </c>
      <c r="AE542">
        <v>1274</v>
      </c>
      <c r="AF542">
        <v>86</v>
      </c>
      <c r="AG542" t="s">
        <v>66</v>
      </c>
      <c r="AH542" t="s">
        <v>66</v>
      </c>
      <c r="AI542">
        <v>2317</v>
      </c>
      <c r="AJ542">
        <v>7123876</v>
      </c>
    </row>
    <row r="543" spans="1:36">
      <c r="A543" t="s">
        <v>531</v>
      </c>
      <c r="B543">
        <v>2019</v>
      </c>
      <c r="C543" s="49" t="str">
        <f t="shared" si="35"/>
        <v>Nichtwohngebäude2019</v>
      </c>
      <c r="D543">
        <v>39994</v>
      </c>
      <c r="E543" t="s">
        <v>66</v>
      </c>
      <c r="F543" t="s">
        <v>66</v>
      </c>
      <c r="G543" t="s">
        <v>66</v>
      </c>
      <c r="H543">
        <v>29810</v>
      </c>
      <c r="I543">
        <v>6288</v>
      </c>
      <c r="J543">
        <v>468</v>
      </c>
      <c r="K543" t="s">
        <v>66</v>
      </c>
      <c r="L543" t="s">
        <v>66</v>
      </c>
      <c r="M543">
        <v>15792</v>
      </c>
      <c r="N543">
        <v>34745684</v>
      </c>
      <c r="O543" t="s">
        <v>66</v>
      </c>
      <c r="P543">
        <v>23642</v>
      </c>
      <c r="Q543">
        <v>187808</v>
      </c>
      <c r="R543" t="s">
        <v>66</v>
      </c>
      <c r="S543">
        <v>26708</v>
      </c>
      <c r="T543">
        <v>4866</v>
      </c>
      <c r="U543">
        <v>383</v>
      </c>
      <c r="V543" t="s">
        <v>66</v>
      </c>
      <c r="W543" t="s">
        <v>66</v>
      </c>
      <c r="X543">
        <v>13532</v>
      </c>
      <c r="Y543">
        <v>27183082</v>
      </c>
      <c r="Z543" t="s">
        <v>66</v>
      </c>
      <c r="AA543" t="s">
        <v>66</v>
      </c>
      <c r="AB543" t="s">
        <v>66</v>
      </c>
      <c r="AC543">
        <v>16352</v>
      </c>
      <c r="AD543">
        <v>3102</v>
      </c>
      <c r="AE543">
        <v>1422</v>
      </c>
      <c r="AF543">
        <v>85</v>
      </c>
      <c r="AG543" t="s">
        <v>66</v>
      </c>
      <c r="AH543" t="s">
        <v>66</v>
      </c>
      <c r="AI543">
        <v>2260</v>
      </c>
      <c r="AJ543">
        <v>7562602</v>
      </c>
    </row>
    <row r="544" spans="1:36">
      <c r="A544" t="s">
        <v>531</v>
      </c>
      <c r="B544">
        <v>2020</v>
      </c>
      <c r="C544" s="49" t="str">
        <f t="shared" si="35"/>
        <v>Nichtwohngebäude2020</v>
      </c>
      <c r="D544">
        <v>40336</v>
      </c>
      <c r="E544" t="s">
        <v>66</v>
      </c>
      <c r="F544" t="s">
        <v>66</v>
      </c>
      <c r="G544" t="s">
        <v>66</v>
      </c>
      <c r="H544">
        <v>29212</v>
      </c>
      <c r="I544">
        <v>6510</v>
      </c>
      <c r="J544">
        <v>441</v>
      </c>
      <c r="K544" t="s">
        <v>66</v>
      </c>
      <c r="L544" t="s">
        <v>66</v>
      </c>
      <c r="M544">
        <v>15618</v>
      </c>
      <c r="N544">
        <v>36239636</v>
      </c>
      <c r="O544" t="s">
        <v>66</v>
      </c>
      <c r="P544">
        <v>24310</v>
      </c>
      <c r="Q544">
        <v>185095</v>
      </c>
      <c r="R544" t="s">
        <v>66</v>
      </c>
      <c r="S544">
        <v>26492</v>
      </c>
      <c r="T544">
        <v>4995</v>
      </c>
      <c r="U544">
        <v>357</v>
      </c>
      <c r="V544" t="s">
        <v>66</v>
      </c>
      <c r="W544" t="s">
        <v>66</v>
      </c>
      <c r="X544">
        <v>13098</v>
      </c>
      <c r="Y544">
        <v>28931972</v>
      </c>
      <c r="Z544" t="s">
        <v>66</v>
      </c>
      <c r="AA544" t="s">
        <v>66</v>
      </c>
      <c r="AB544" t="s">
        <v>66</v>
      </c>
      <c r="AC544">
        <v>16026</v>
      </c>
      <c r="AD544">
        <v>2721</v>
      </c>
      <c r="AE544">
        <v>1515</v>
      </c>
      <c r="AF544">
        <v>83</v>
      </c>
      <c r="AG544" t="s">
        <v>66</v>
      </c>
      <c r="AH544" t="s">
        <v>66</v>
      </c>
      <c r="AI544">
        <v>2520</v>
      </c>
      <c r="AJ544">
        <v>7307664</v>
      </c>
    </row>
    <row r="545" spans="1:36">
      <c r="A545" t="s">
        <v>531</v>
      </c>
      <c r="B545">
        <v>2021</v>
      </c>
      <c r="C545" s="49" t="str">
        <f t="shared" si="35"/>
        <v>Nichtwohngebäude2021</v>
      </c>
      <c r="D545">
        <v>37626</v>
      </c>
      <c r="E545" t="s">
        <v>66</v>
      </c>
      <c r="F545" t="s">
        <v>66</v>
      </c>
      <c r="G545" t="s">
        <v>66</v>
      </c>
      <c r="H545">
        <v>28589</v>
      </c>
      <c r="I545">
        <v>6500</v>
      </c>
      <c r="J545">
        <v>465</v>
      </c>
      <c r="K545" t="s">
        <v>66</v>
      </c>
      <c r="L545" t="s">
        <v>66</v>
      </c>
      <c r="M545">
        <v>16184</v>
      </c>
      <c r="N545">
        <v>37170935</v>
      </c>
      <c r="O545" t="s">
        <v>66</v>
      </c>
      <c r="P545">
        <v>22358</v>
      </c>
      <c r="Q545">
        <v>190224</v>
      </c>
      <c r="R545" t="s">
        <v>66</v>
      </c>
      <c r="S545">
        <v>25984</v>
      </c>
      <c r="T545">
        <v>5317</v>
      </c>
      <c r="U545">
        <v>384</v>
      </c>
      <c r="V545" t="s">
        <v>66</v>
      </c>
      <c r="W545" t="s">
        <v>66</v>
      </c>
      <c r="X545">
        <v>13974</v>
      </c>
      <c r="Y545">
        <v>29852041</v>
      </c>
      <c r="Z545" t="s">
        <v>66</v>
      </c>
      <c r="AA545" t="s">
        <v>66</v>
      </c>
      <c r="AB545" t="s">
        <v>66</v>
      </c>
      <c r="AC545">
        <v>15268</v>
      </c>
      <c r="AD545">
        <v>2604</v>
      </c>
      <c r="AE545">
        <v>1183</v>
      </c>
      <c r="AF545">
        <v>81</v>
      </c>
      <c r="AG545" t="s">
        <v>66</v>
      </c>
      <c r="AH545" t="s">
        <v>66</v>
      </c>
      <c r="AI545">
        <v>2210</v>
      </c>
      <c r="AJ545">
        <v>7318894</v>
      </c>
    </row>
    <row r="546" spans="1:36">
      <c r="A546" t="s">
        <v>531</v>
      </c>
      <c r="B546">
        <v>2022</v>
      </c>
      <c r="C546" s="49" t="str">
        <f t="shared" si="35"/>
        <v>Nichtwohngebäude2022</v>
      </c>
      <c r="D546">
        <v>36974</v>
      </c>
      <c r="E546" t="s">
        <v>66</v>
      </c>
      <c r="F546" t="s">
        <v>66</v>
      </c>
      <c r="G546" t="s">
        <v>66</v>
      </c>
      <c r="H546">
        <v>27242</v>
      </c>
      <c r="I546">
        <v>5935</v>
      </c>
      <c r="J546">
        <v>428</v>
      </c>
      <c r="K546" t="s">
        <v>66</v>
      </c>
      <c r="L546" t="s">
        <v>66</v>
      </c>
      <c r="M546">
        <v>14434</v>
      </c>
      <c r="N546">
        <v>37524660</v>
      </c>
      <c r="O546" t="s">
        <v>66</v>
      </c>
      <c r="P546">
        <v>22196</v>
      </c>
      <c r="Q546">
        <v>184650</v>
      </c>
      <c r="R546" t="s">
        <v>66</v>
      </c>
      <c r="S546">
        <v>24921</v>
      </c>
      <c r="T546">
        <v>4794</v>
      </c>
      <c r="U546">
        <v>349</v>
      </c>
      <c r="V546" t="s">
        <v>66</v>
      </c>
      <c r="W546" t="s">
        <v>66</v>
      </c>
      <c r="X546">
        <v>12707</v>
      </c>
      <c r="Y546">
        <v>30075825</v>
      </c>
      <c r="Z546" t="s">
        <v>66</v>
      </c>
      <c r="AA546" t="s">
        <v>66</v>
      </c>
      <c r="AB546" t="s">
        <v>66</v>
      </c>
      <c r="AC546">
        <v>14778</v>
      </c>
      <c r="AD546">
        <v>2321</v>
      </c>
      <c r="AE546">
        <v>1141</v>
      </c>
      <c r="AF546">
        <v>79</v>
      </c>
      <c r="AG546" t="s">
        <v>66</v>
      </c>
      <c r="AH546" t="s">
        <v>66</v>
      </c>
      <c r="AI546">
        <v>1727</v>
      </c>
      <c r="AJ546">
        <v>7448835</v>
      </c>
    </row>
    <row r="547" spans="1:36">
      <c r="A547" t="s">
        <v>549</v>
      </c>
      <c r="B547">
        <v>2001</v>
      </c>
      <c r="C547" s="49" t="str">
        <f t="shared" si="35"/>
        <v>Nichtöffentliche Bauherren von Nichtwohngebäuden2001</v>
      </c>
      <c r="D547">
        <v>46943</v>
      </c>
      <c r="E547" t="s">
        <v>66</v>
      </c>
      <c r="F547" t="s">
        <v>66</v>
      </c>
      <c r="G547" t="s">
        <v>66</v>
      </c>
      <c r="H547">
        <v>33886</v>
      </c>
      <c r="I547">
        <v>6069</v>
      </c>
      <c r="J547">
        <v>577</v>
      </c>
      <c r="K547">
        <v>91</v>
      </c>
      <c r="L547">
        <v>4</v>
      </c>
      <c r="M547">
        <v>23906</v>
      </c>
      <c r="N547">
        <v>23552513</v>
      </c>
      <c r="O547" t="s">
        <v>66</v>
      </c>
      <c r="P547">
        <v>31395</v>
      </c>
      <c r="Q547">
        <v>187832</v>
      </c>
      <c r="R547" t="s">
        <v>66</v>
      </c>
      <c r="S547">
        <v>29860</v>
      </c>
      <c r="T547">
        <v>5411</v>
      </c>
      <c r="U547">
        <v>493</v>
      </c>
      <c r="V547">
        <v>140</v>
      </c>
      <c r="W547">
        <v>4</v>
      </c>
      <c r="X547">
        <v>21191</v>
      </c>
      <c r="Y547">
        <v>19607983</v>
      </c>
      <c r="Z547" t="s">
        <v>66</v>
      </c>
      <c r="AA547" t="s">
        <v>66</v>
      </c>
      <c r="AB547" t="s">
        <v>66</v>
      </c>
      <c r="AC547">
        <v>15548</v>
      </c>
      <c r="AD547">
        <v>4026</v>
      </c>
      <c r="AE547">
        <v>658</v>
      </c>
      <c r="AF547">
        <v>83</v>
      </c>
      <c r="AG547">
        <v>-49</v>
      </c>
      <c r="AH547">
        <v>-1</v>
      </c>
      <c r="AI547">
        <v>2715</v>
      </c>
      <c r="AJ547">
        <v>3944530</v>
      </c>
    </row>
    <row r="548" spans="1:36">
      <c r="A548" t="s">
        <v>549</v>
      </c>
      <c r="B548">
        <v>2002</v>
      </c>
      <c r="C548" s="49" t="str">
        <f t="shared" si="35"/>
        <v>Nichtöffentliche Bauherren von Nichtwohngebäuden2002</v>
      </c>
      <c r="D548">
        <v>42563</v>
      </c>
      <c r="E548" t="s">
        <v>66</v>
      </c>
      <c r="F548" t="s">
        <v>66</v>
      </c>
      <c r="G548" t="s">
        <v>66</v>
      </c>
      <c r="H548">
        <v>31559</v>
      </c>
      <c r="I548">
        <v>6327</v>
      </c>
      <c r="J548">
        <v>564</v>
      </c>
      <c r="K548">
        <v>262</v>
      </c>
      <c r="L548">
        <v>10</v>
      </c>
      <c r="M548">
        <v>23764</v>
      </c>
      <c r="N548">
        <v>22542301</v>
      </c>
      <c r="O548" t="s">
        <v>66</v>
      </c>
      <c r="P548">
        <v>28659</v>
      </c>
      <c r="Q548">
        <v>186478</v>
      </c>
      <c r="R548" t="s">
        <v>66</v>
      </c>
      <c r="S548">
        <v>28143</v>
      </c>
      <c r="T548">
        <v>5665</v>
      </c>
      <c r="U548">
        <v>482</v>
      </c>
      <c r="V548">
        <v>390</v>
      </c>
      <c r="W548">
        <v>10</v>
      </c>
      <c r="X548">
        <v>21463</v>
      </c>
      <c r="Y548">
        <v>18753095</v>
      </c>
      <c r="Z548" t="s">
        <v>66</v>
      </c>
      <c r="AA548" t="s">
        <v>66</v>
      </c>
      <c r="AB548" t="s">
        <v>66</v>
      </c>
      <c r="AC548">
        <v>13904</v>
      </c>
      <c r="AD548">
        <v>3416</v>
      </c>
      <c r="AE548">
        <v>662</v>
      </c>
      <c r="AF548">
        <v>82</v>
      </c>
      <c r="AG548">
        <v>-128</v>
      </c>
      <c r="AH548">
        <v>-1</v>
      </c>
      <c r="AI548">
        <v>2301</v>
      </c>
      <c r="AJ548">
        <v>3789206</v>
      </c>
    </row>
    <row r="549" spans="1:36">
      <c r="A549" t="s">
        <v>549</v>
      </c>
      <c r="B549">
        <v>2003</v>
      </c>
      <c r="C549" s="49" t="str">
        <f t="shared" si="35"/>
        <v>Nichtöffentliche Bauherren von Nichtwohngebäuden2003</v>
      </c>
      <c r="D549">
        <v>37668</v>
      </c>
      <c r="E549" t="s">
        <v>66</v>
      </c>
      <c r="F549" t="s">
        <v>66</v>
      </c>
      <c r="G549" t="s">
        <v>66</v>
      </c>
      <c r="H549">
        <v>27410</v>
      </c>
      <c r="I549">
        <v>4855</v>
      </c>
      <c r="J549">
        <v>462</v>
      </c>
      <c r="K549">
        <v>258</v>
      </c>
      <c r="L549">
        <v>6</v>
      </c>
      <c r="M549">
        <v>18883</v>
      </c>
      <c r="N549">
        <v>19628934</v>
      </c>
      <c r="O549" t="s">
        <v>66</v>
      </c>
      <c r="P549">
        <v>25222</v>
      </c>
      <c r="Q549">
        <v>159275</v>
      </c>
      <c r="R549" t="s">
        <v>66</v>
      </c>
      <c r="S549">
        <v>24298</v>
      </c>
      <c r="T549">
        <v>4126</v>
      </c>
      <c r="U549">
        <v>376</v>
      </c>
      <c r="V549">
        <v>316</v>
      </c>
      <c r="W549">
        <v>7</v>
      </c>
      <c r="X549">
        <v>16230</v>
      </c>
      <c r="Y549">
        <v>16221381</v>
      </c>
      <c r="Z549" t="s">
        <v>66</v>
      </c>
      <c r="AA549" t="s">
        <v>66</v>
      </c>
      <c r="AB549" t="s">
        <v>66</v>
      </c>
      <c r="AC549">
        <v>12446</v>
      </c>
      <c r="AD549">
        <v>3112</v>
      </c>
      <c r="AE549">
        <v>729</v>
      </c>
      <c r="AF549">
        <v>86</v>
      </c>
      <c r="AG549">
        <v>-58</v>
      </c>
      <c r="AH549">
        <v>-1</v>
      </c>
      <c r="AI549">
        <v>2653</v>
      </c>
      <c r="AJ549">
        <v>3407553</v>
      </c>
    </row>
    <row r="550" spans="1:36">
      <c r="A550" t="s">
        <v>549</v>
      </c>
      <c r="B550">
        <v>2004</v>
      </c>
      <c r="C550" s="49" t="str">
        <f t="shared" si="35"/>
        <v>Nichtöffentliche Bauherren von Nichtwohngebäuden2004</v>
      </c>
      <c r="D550">
        <v>36366</v>
      </c>
      <c r="E550" t="s">
        <v>66</v>
      </c>
      <c r="F550" t="s">
        <v>66</v>
      </c>
      <c r="G550" t="s">
        <v>66</v>
      </c>
      <c r="H550">
        <v>26571</v>
      </c>
      <c r="I550">
        <v>4354</v>
      </c>
      <c r="J550">
        <v>436</v>
      </c>
      <c r="K550">
        <v>77</v>
      </c>
      <c r="L550">
        <v>3</v>
      </c>
      <c r="M550">
        <v>17105</v>
      </c>
      <c r="N550">
        <v>18552287</v>
      </c>
      <c r="O550" t="s">
        <v>66</v>
      </c>
      <c r="P550">
        <v>24436</v>
      </c>
      <c r="Q550">
        <v>155953</v>
      </c>
      <c r="R550" t="s">
        <v>66</v>
      </c>
      <c r="S550">
        <v>23522</v>
      </c>
      <c r="T550">
        <v>3861</v>
      </c>
      <c r="U550">
        <v>352</v>
      </c>
      <c r="V550">
        <v>276</v>
      </c>
      <c r="W550">
        <v>7</v>
      </c>
      <c r="X550">
        <v>14584</v>
      </c>
      <c r="Y550">
        <v>15291574</v>
      </c>
      <c r="Z550" t="s">
        <v>66</v>
      </c>
      <c r="AA550" t="s">
        <v>66</v>
      </c>
      <c r="AB550" t="s">
        <v>66</v>
      </c>
      <c r="AC550">
        <v>11930</v>
      </c>
      <c r="AD550">
        <v>3049</v>
      </c>
      <c r="AE550">
        <v>493</v>
      </c>
      <c r="AF550">
        <v>84</v>
      </c>
      <c r="AG550">
        <v>-199</v>
      </c>
      <c r="AH550">
        <v>-3</v>
      </c>
      <c r="AI550">
        <v>2521</v>
      </c>
      <c r="AJ550">
        <v>3260713</v>
      </c>
    </row>
    <row r="551" spans="1:36">
      <c r="A551" t="s">
        <v>549</v>
      </c>
      <c r="B551">
        <v>2005</v>
      </c>
      <c r="C551" s="49" t="str">
        <f t="shared" si="35"/>
        <v>Nichtöffentliche Bauherren von Nichtwohngebäuden2005</v>
      </c>
      <c r="D551">
        <v>34275</v>
      </c>
      <c r="E551" t="s">
        <v>66</v>
      </c>
      <c r="F551" t="s">
        <v>66</v>
      </c>
      <c r="G551" t="s">
        <v>66</v>
      </c>
      <c r="H551">
        <v>23434</v>
      </c>
      <c r="I551">
        <v>3448</v>
      </c>
      <c r="J551">
        <v>361</v>
      </c>
      <c r="K551">
        <v>174</v>
      </c>
      <c r="L551">
        <v>5</v>
      </c>
      <c r="M551">
        <v>14439</v>
      </c>
      <c r="N551">
        <v>16217057</v>
      </c>
      <c r="O551" t="s">
        <v>66</v>
      </c>
      <c r="P551">
        <v>22484</v>
      </c>
      <c r="Q551">
        <v>138990</v>
      </c>
      <c r="R551" t="s">
        <v>66</v>
      </c>
      <c r="S551">
        <v>20730</v>
      </c>
      <c r="T551">
        <v>2981</v>
      </c>
      <c r="U551">
        <v>285</v>
      </c>
      <c r="V551">
        <v>261</v>
      </c>
      <c r="W551">
        <v>6</v>
      </c>
      <c r="X551">
        <v>12210</v>
      </c>
      <c r="Y551">
        <v>13286401</v>
      </c>
      <c r="Z551" t="s">
        <v>66</v>
      </c>
      <c r="AA551" t="s">
        <v>66</v>
      </c>
      <c r="AB551" t="s">
        <v>66</v>
      </c>
      <c r="AC551">
        <v>11791</v>
      </c>
      <c r="AD551">
        <v>2704</v>
      </c>
      <c r="AE551">
        <v>467</v>
      </c>
      <c r="AF551">
        <v>76</v>
      </c>
      <c r="AG551">
        <v>-87</v>
      </c>
      <c r="AH551">
        <v>-2</v>
      </c>
      <c r="AI551">
        <v>2229</v>
      </c>
      <c r="AJ551">
        <v>2930656</v>
      </c>
    </row>
    <row r="552" spans="1:36">
      <c r="A552" t="s">
        <v>549</v>
      </c>
      <c r="B552">
        <v>2006</v>
      </c>
      <c r="C552" s="49" t="str">
        <f t="shared" si="35"/>
        <v>Nichtöffentliche Bauherren von Nichtwohngebäuden2006</v>
      </c>
      <c r="D552">
        <v>36076</v>
      </c>
      <c r="E552" t="s">
        <v>66</v>
      </c>
      <c r="F552" t="s">
        <v>66</v>
      </c>
      <c r="G552" t="s">
        <v>66</v>
      </c>
      <c r="H552">
        <v>26569</v>
      </c>
      <c r="I552">
        <v>3977</v>
      </c>
      <c r="J552">
        <v>382</v>
      </c>
      <c r="K552">
        <v>653</v>
      </c>
      <c r="L552">
        <v>14</v>
      </c>
      <c r="M552">
        <v>15747</v>
      </c>
      <c r="N552">
        <v>18345222</v>
      </c>
      <c r="O552" t="s">
        <v>66</v>
      </c>
      <c r="P552">
        <v>23442</v>
      </c>
      <c r="Q552">
        <v>150166</v>
      </c>
      <c r="R552" t="s">
        <v>66</v>
      </c>
      <c r="S552">
        <v>23086</v>
      </c>
      <c r="T552">
        <v>3232</v>
      </c>
      <c r="U552">
        <v>301</v>
      </c>
      <c r="V552">
        <v>692</v>
      </c>
      <c r="W552">
        <v>14</v>
      </c>
      <c r="X552">
        <v>13175</v>
      </c>
      <c r="Y552">
        <v>15129034</v>
      </c>
      <c r="Z552" t="s">
        <v>66</v>
      </c>
      <c r="AA552" t="s">
        <v>66</v>
      </c>
      <c r="AB552" t="s">
        <v>66</v>
      </c>
      <c r="AC552">
        <v>12634</v>
      </c>
      <c r="AD552">
        <v>3483</v>
      </c>
      <c r="AE552">
        <v>745</v>
      </c>
      <c r="AF552">
        <v>81</v>
      </c>
      <c r="AG552">
        <v>-39</v>
      </c>
      <c r="AH552">
        <v>0</v>
      </c>
      <c r="AI552">
        <v>2572</v>
      </c>
      <c r="AJ552">
        <v>3216188</v>
      </c>
    </row>
    <row r="553" spans="1:36">
      <c r="A553" t="s">
        <v>549</v>
      </c>
      <c r="B553">
        <v>2007</v>
      </c>
      <c r="C553" s="49" t="str">
        <f t="shared" si="35"/>
        <v>Nichtöffentliche Bauherren von Nichtwohngebäuden2007</v>
      </c>
      <c r="D553">
        <v>36862</v>
      </c>
      <c r="E553" t="s">
        <v>66</v>
      </c>
      <c r="F553" t="s">
        <v>66</v>
      </c>
      <c r="G553" t="s">
        <v>66</v>
      </c>
      <c r="H553">
        <v>26633</v>
      </c>
      <c r="I553">
        <v>3937</v>
      </c>
      <c r="J553">
        <v>387</v>
      </c>
      <c r="K553">
        <v>494</v>
      </c>
      <c r="L553">
        <v>10</v>
      </c>
      <c r="M553">
        <v>15796</v>
      </c>
      <c r="N553">
        <v>17460860</v>
      </c>
      <c r="O553" t="s">
        <v>66</v>
      </c>
      <c r="P553">
        <v>24202</v>
      </c>
      <c r="Q553">
        <v>163419</v>
      </c>
      <c r="R553" t="s">
        <v>66</v>
      </c>
      <c r="S553">
        <v>23503</v>
      </c>
      <c r="T553">
        <v>3262</v>
      </c>
      <c r="U553">
        <v>303</v>
      </c>
      <c r="V553">
        <v>341</v>
      </c>
      <c r="W553">
        <v>7</v>
      </c>
      <c r="X553">
        <v>12854</v>
      </c>
      <c r="Y553">
        <v>14115876</v>
      </c>
      <c r="Z553" t="s">
        <v>66</v>
      </c>
      <c r="AA553" t="s">
        <v>66</v>
      </c>
      <c r="AB553" t="s">
        <v>66</v>
      </c>
      <c r="AC553">
        <v>12660</v>
      </c>
      <c r="AD553">
        <v>3130</v>
      </c>
      <c r="AE553">
        <v>675</v>
      </c>
      <c r="AF553">
        <v>84</v>
      </c>
      <c r="AG553">
        <v>153</v>
      </c>
      <c r="AH553">
        <v>3</v>
      </c>
      <c r="AI553">
        <v>2942</v>
      </c>
      <c r="AJ553">
        <v>3344984</v>
      </c>
    </row>
    <row r="554" spans="1:36">
      <c r="A554" t="s">
        <v>549</v>
      </c>
      <c r="B554">
        <v>2008</v>
      </c>
      <c r="C554" s="49" t="str">
        <f t="shared" si="35"/>
        <v>Nichtöffentliche Bauherren von Nichtwohngebäuden2008</v>
      </c>
      <c r="D554">
        <v>38902</v>
      </c>
      <c r="E554" t="s">
        <v>66</v>
      </c>
      <c r="F554" t="s">
        <v>66</v>
      </c>
      <c r="G554" t="s">
        <v>66</v>
      </c>
      <c r="H554">
        <v>30040</v>
      </c>
      <c r="I554">
        <v>3454</v>
      </c>
      <c r="J554">
        <v>339</v>
      </c>
      <c r="K554">
        <v>64</v>
      </c>
      <c r="L554">
        <v>3</v>
      </c>
      <c r="M554">
        <v>12543</v>
      </c>
      <c r="N554">
        <v>19954661</v>
      </c>
      <c r="O554" t="s">
        <v>66</v>
      </c>
      <c r="P554">
        <v>25469</v>
      </c>
      <c r="Q554">
        <v>192055</v>
      </c>
      <c r="R554" t="s">
        <v>66</v>
      </c>
      <c r="S554">
        <v>26506</v>
      </c>
      <c r="T554">
        <v>3116</v>
      </c>
      <c r="U554">
        <v>282</v>
      </c>
      <c r="V554">
        <v>143</v>
      </c>
      <c r="W554">
        <v>4</v>
      </c>
      <c r="X554">
        <v>11384</v>
      </c>
      <c r="Y554">
        <v>16284457</v>
      </c>
      <c r="Z554" t="s">
        <v>66</v>
      </c>
      <c r="AA554" t="s">
        <v>66</v>
      </c>
      <c r="AB554" t="s">
        <v>66</v>
      </c>
      <c r="AC554">
        <v>13433</v>
      </c>
      <c r="AD554">
        <v>3534</v>
      </c>
      <c r="AE554">
        <v>338</v>
      </c>
      <c r="AF554">
        <v>57</v>
      </c>
      <c r="AG554">
        <v>-79</v>
      </c>
      <c r="AH554">
        <v>-1</v>
      </c>
      <c r="AI554">
        <v>1159</v>
      </c>
      <c r="AJ554">
        <v>3670204</v>
      </c>
    </row>
    <row r="555" spans="1:36">
      <c r="A555" t="s">
        <v>549</v>
      </c>
      <c r="B555">
        <v>2009</v>
      </c>
      <c r="C555" s="49" t="str">
        <f t="shared" si="35"/>
        <v>Nichtöffentliche Bauherren von Nichtwohngebäuden2009</v>
      </c>
      <c r="D555">
        <v>35956</v>
      </c>
      <c r="E555" t="s">
        <v>66</v>
      </c>
      <c r="F555" t="s">
        <v>66</v>
      </c>
      <c r="G555" t="s">
        <v>66</v>
      </c>
      <c r="H555">
        <v>28238</v>
      </c>
      <c r="I555">
        <v>3902</v>
      </c>
      <c r="J555">
        <v>334</v>
      </c>
      <c r="K555">
        <v>320</v>
      </c>
      <c r="L555">
        <v>8</v>
      </c>
      <c r="M555">
        <v>13143</v>
      </c>
      <c r="N555">
        <v>19906783</v>
      </c>
      <c r="O555" t="s">
        <v>66</v>
      </c>
      <c r="P555">
        <v>23374</v>
      </c>
      <c r="Q555">
        <v>179643</v>
      </c>
      <c r="R555" t="s">
        <v>66</v>
      </c>
      <c r="S555">
        <v>25147</v>
      </c>
      <c r="T555">
        <v>3354</v>
      </c>
      <c r="U555">
        <v>285</v>
      </c>
      <c r="V555">
        <v>327</v>
      </c>
      <c r="W555">
        <v>8</v>
      </c>
      <c r="X555">
        <v>11952</v>
      </c>
      <c r="Y555">
        <v>16340122</v>
      </c>
      <c r="Z555" t="s">
        <v>66</v>
      </c>
      <c r="AA555" t="s">
        <v>66</v>
      </c>
      <c r="AB555" t="s">
        <v>66</v>
      </c>
      <c r="AC555">
        <v>12582</v>
      </c>
      <c r="AD555">
        <v>3092</v>
      </c>
      <c r="AE555">
        <v>548</v>
      </c>
      <c r="AF555">
        <v>48</v>
      </c>
      <c r="AG555">
        <v>-7</v>
      </c>
      <c r="AH555">
        <v>1</v>
      </c>
      <c r="AI555">
        <v>1191</v>
      </c>
      <c r="AJ555">
        <v>3566661</v>
      </c>
    </row>
    <row r="556" spans="1:36">
      <c r="A556" t="s">
        <v>549</v>
      </c>
      <c r="B556">
        <v>2010</v>
      </c>
      <c r="C556" s="49" t="str">
        <f t="shared" si="35"/>
        <v>Nichtöffentliche Bauherren von Nichtwohngebäuden2010</v>
      </c>
      <c r="D556">
        <v>35806</v>
      </c>
      <c r="E556" t="s">
        <v>66</v>
      </c>
      <c r="F556" t="s">
        <v>66</v>
      </c>
      <c r="G556" t="s">
        <v>66</v>
      </c>
      <c r="H556">
        <v>25370</v>
      </c>
      <c r="I556">
        <v>2609</v>
      </c>
      <c r="J556">
        <v>276</v>
      </c>
      <c r="K556">
        <v>-103</v>
      </c>
      <c r="L556">
        <v>-2</v>
      </c>
      <c r="M556">
        <v>9611</v>
      </c>
      <c r="N556">
        <v>17222306</v>
      </c>
      <c r="O556" t="s">
        <v>66</v>
      </c>
      <c r="P556">
        <v>23544</v>
      </c>
      <c r="Q556">
        <v>153375</v>
      </c>
      <c r="R556" t="s">
        <v>66</v>
      </c>
      <c r="S556">
        <v>22260</v>
      </c>
      <c r="T556">
        <v>2357</v>
      </c>
      <c r="U556">
        <v>229</v>
      </c>
      <c r="V556">
        <v>97</v>
      </c>
      <c r="W556">
        <v>3</v>
      </c>
      <c r="X556">
        <v>8925</v>
      </c>
      <c r="Y556">
        <v>13981838</v>
      </c>
      <c r="Z556" t="s">
        <v>66</v>
      </c>
      <c r="AA556" t="s">
        <v>66</v>
      </c>
      <c r="AB556" t="s">
        <v>66</v>
      </c>
      <c r="AC556">
        <v>12262</v>
      </c>
      <c r="AD556">
        <v>3110</v>
      </c>
      <c r="AE556">
        <v>252</v>
      </c>
      <c r="AF556">
        <v>47</v>
      </c>
      <c r="AG556">
        <v>-200</v>
      </c>
      <c r="AH556">
        <v>-5</v>
      </c>
      <c r="AI556">
        <v>686</v>
      </c>
      <c r="AJ556">
        <v>3240468</v>
      </c>
    </row>
    <row r="557" spans="1:36">
      <c r="A557" t="s">
        <v>549</v>
      </c>
      <c r="B557">
        <v>2011</v>
      </c>
      <c r="C557" s="49" t="str">
        <f t="shared" si="35"/>
        <v>Nichtöffentliche Bauherren von Nichtwohngebäuden2011</v>
      </c>
      <c r="D557">
        <v>37887</v>
      </c>
      <c r="E557" t="s">
        <v>66</v>
      </c>
      <c r="F557" t="s">
        <v>66</v>
      </c>
      <c r="G557" t="s">
        <v>66</v>
      </c>
      <c r="H557">
        <v>25685</v>
      </c>
      <c r="I557">
        <v>3331</v>
      </c>
      <c r="J557">
        <v>290</v>
      </c>
      <c r="K557">
        <v>18</v>
      </c>
      <c r="L557">
        <v>0</v>
      </c>
      <c r="M557">
        <v>10626</v>
      </c>
      <c r="N557">
        <v>18476015</v>
      </c>
      <c r="O557" t="s">
        <v>66</v>
      </c>
      <c r="P557">
        <v>24916</v>
      </c>
      <c r="Q557">
        <v>156532</v>
      </c>
      <c r="R557" t="s">
        <v>66</v>
      </c>
      <c r="S557">
        <v>22819</v>
      </c>
      <c r="T557">
        <v>2741</v>
      </c>
      <c r="U557">
        <v>244</v>
      </c>
      <c r="V557">
        <v>231</v>
      </c>
      <c r="W557">
        <v>5</v>
      </c>
      <c r="X557">
        <v>9679</v>
      </c>
      <c r="Y557">
        <v>14872633</v>
      </c>
      <c r="Z557" t="s">
        <v>66</v>
      </c>
      <c r="AA557" t="s">
        <v>66</v>
      </c>
      <c r="AB557" t="s">
        <v>66</v>
      </c>
      <c r="AC557">
        <v>12971</v>
      </c>
      <c r="AD557">
        <v>2866</v>
      </c>
      <c r="AE557">
        <v>590</v>
      </c>
      <c r="AF557">
        <v>46</v>
      </c>
      <c r="AG557">
        <v>-213</v>
      </c>
      <c r="AH557">
        <v>-5</v>
      </c>
      <c r="AI557">
        <v>947</v>
      </c>
      <c r="AJ557">
        <v>3603382</v>
      </c>
    </row>
    <row r="558" spans="1:36">
      <c r="A558" t="s">
        <v>549</v>
      </c>
      <c r="B558">
        <v>2012</v>
      </c>
      <c r="C558" s="49" t="str">
        <f t="shared" si="35"/>
        <v>Nichtöffentliche Bauherren von Nichtwohngebäuden2012</v>
      </c>
      <c r="D558">
        <v>37812</v>
      </c>
      <c r="E558" t="s">
        <v>66</v>
      </c>
      <c r="F558" t="s">
        <v>66</v>
      </c>
      <c r="G558" t="s">
        <v>66</v>
      </c>
      <c r="H558">
        <v>26949</v>
      </c>
      <c r="I558">
        <v>3588</v>
      </c>
      <c r="J558">
        <v>303</v>
      </c>
      <c r="K558" t="s">
        <v>66</v>
      </c>
      <c r="L558" t="s">
        <v>66</v>
      </c>
      <c r="M558">
        <v>10421</v>
      </c>
      <c r="N558">
        <v>19334231</v>
      </c>
      <c r="O558" t="s">
        <v>66</v>
      </c>
      <c r="P558">
        <v>24660</v>
      </c>
      <c r="Q558">
        <v>171477</v>
      </c>
      <c r="R558" t="s">
        <v>66</v>
      </c>
      <c r="S558">
        <v>23871</v>
      </c>
      <c r="T558">
        <v>3234</v>
      </c>
      <c r="U558">
        <v>258</v>
      </c>
      <c r="V558" t="s">
        <v>66</v>
      </c>
      <c r="W558" t="s">
        <v>66</v>
      </c>
      <c r="X558">
        <v>9932</v>
      </c>
      <c r="Y558">
        <v>15415968</v>
      </c>
      <c r="Z558" t="s">
        <v>66</v>
      </c>
      <c r="AA558" t="s">
        <v>66</v>
      </c>
      <c r="AB558" t="s">
        <v>66</v>
      </c>
      <c r="AC558">
        <v>13152</v>
      </c>
      <c r="AD558">
        <v>3078</v>
      </c>
      <c r="AE558">
        <v>354</v>
      </c>
      <c r="AF558">
        <v>45</v>
      </c>
      <c r="AG558" t="s">
        <v>66</v>
      </c>
      <c r="AH558" t="s">
        <v>66</v>
      </c>
      <c r="AI558">
        <v>489</v>
      </c>
      <c r="AJ558">
        <v>3918263</v>
      </c>
    </row>
    <row r="559" spans="1:36">
      <c r="A559" t="s">
        <v>549</v>
      </c>
      <c r="B559">
        <v>2013</v>
      </c>
      <c r="C559" s="49" t="str">
        <f t="shared" si="35"/>
        <v>Nichtöffentliche Bauherren von Nichtwohngebäuden2013</v>
      </c>
      <c r="D559">
        <v>37923</v>
      </c>
      <c r="E559" t="s">
        <v>66</v>
      </c>
      <c r="F559" t="s">
        <v>66</v>
      </c>
      <c r="G559" t="s">
        <v>66</v>
      </c>
      <c r="H559">
        <v>27242</v>
      </c>
      <c r="I559">
        <v>4125</v>
      </c>
      <c r="J559">
        <v>342</v>
      </c>
      <c r="K559" t="s">
        <v>66</v>
      </c>
      <c r="L559" t="s">
        <v>66</v>
      </c>
      <c r="M559">
        <v>12419</v>
      </c>
      <c r="N559">
        <v>20913840</v>
      </c>
      <c r="O559" t="s">
        <v>66</v>
      </c>
      <c r="P559">
        <v>24419</v>
      </c>
      <c r="Q559">
        <v>172103</v>
      </c>
      <c r="R559" t="s">
        <v>66</v>
      </c>
      <c r="S559">
        <v>24238</v>
      </c>
      <c r="T559">
        <v>3305</v>
      </c>
      <c r="U559">
        <v>263</v>
      </c>
      <c r="V559" t="s">
        <v>66</v>
      </c>
      <c r="W559" t="s">
        <v>66</v>
      </c>
      <c r="X559">
        <v>10216</v>
      </c>
      <c r="Y559">
        <v>16941997</v>
      </c>
      <c r="Z559" t="s">
        <v>66</v>
      </c>
      <c r="AA559" t="s">
        <v>66</v>
      </c>
      <c r="AB559" t="s">
        <v>66</v>
      </c>
      <c r="AC559">
        <v>13504</v>
      </c>
      <c r="AD559">
        <v>3004</v>
      </c>
      <c r="AE559">
        <v>820</v>
      </c>
      <c r="AF559">
        <v>79</v>
      </c>
      <c r="AG559" t="s">
        <v>66</v>
      </c>
      <c r="AH559" t="s">
        <v>66</v>
      </c>
      <c r="AI559">
        <v>2203</v>
      </c>
      <c r="AJ559">
        <v>3971843</v>
      </c>
    </row>
    <row r="560" spans="1:36">
      <c r="A560" t="s">
        <v>549</v>
      </c>
      <c r="B560">
        <v>2014</v>
      </c>
      <c r="C560" s="49" t="str">
        <f t="shared" si="35"/>
        <v>Nichtöffentliche Bauherren von Nichtwohngebäuden2014</v>
      </c>
      <c r="D560">
        <v>37420</v>
      </c>
      <c r="E560" t="s">
        <v>66</v>
      </c>
      <c r="F560" t="s">
        <v>66</v>
      </c>
      <c r="G560" t="s">
        <v>66</v>
      </c>
      <c r="H560">
        <v>26544</v>
      </c>
      <c r="I560">
        <v>4460</v>
      </c>
      <c r="J560">
        <v>389</v>
      </c>
      <c r="K560" t="s">
        <v>66</v>
      </c>
      <c r="L560" t="s">
        <v>66</v>
      </c>
      <c r="M560">
        <v>13133</v>
      </c>
      <c r="N560">
        <v>20658736</v>
      </c>
      <c r="O560" t="s">
        <v>66</v>
      </c>
      <c r="P560">
        <v>23709</v>
      </c>
      <c r="Q560">
        <v>167239</v>
      </c>
      <c r="R560" t="s">
        <v>66</v>
      </c>
      <c r="S560">
        <v>23386</v>
      </c>
      <c r="T560">
        <v>3617</v>
      </c>
      <c r="U560">
        <v>299</v>
      </c>
      <c r="V560" t="s">
        <v>66</v>
      </c>
      <c r="W560" t="s">
        <v>66</v>
      </c>
      <c r="X560">
        <v>11031</v>
      </c>
      <c r="Y560">
        <v>16426025</v>
      </c>
      <c r="Z560" t="s">
        <v>66</v>
      </c>
      <c r="AA560" t="s">
        <v>66</v>
      </c>
      <c r="AB560" t="s">
        <v>66</v>
      </c>
      <c r="AC560">
        <v>13711</v>
      </c>
      <c r="AD560">
        <v>3158</v>
      </c>
      <c r="AE560">
        <v>843</v>
      </c>
      <c r="AF560">
        <v>90</v>
      </c>
      <c r="AG560" t="s">
        <v>66</v>
      </c>
      <c r="AH560" t="s">
        <v>66</v>
      </c>
      <c r="AI560">
        <v>2102</v>
      </c>
      <c r="AJ560">
        <v>4232711</v>
      </c>
    </row>
    <row r="561" spans="1:36">
      <c r="A561" t="s">
        <v>549</v>
      </c>
      <c r="B561">
        <v>2015</v>
      </c>
      <c r="C561" s="49" t="str">
        <f t="shared" si="35"/>
        <v>Nichtöffentliche Bauherren von Nichtwohngebäuden2015</v>
      </c>
      <c r="D561">
        <v>35880</v>
      </c>
      <c r="E561" t="s">
        <v>66</v>
      </c>
      <c r="F561" t="s">
        <v>66</v>
      </c>
      <c r="G561" t="s">
        <v>66</v>
      </c>
      <c r="H561">
        <v>25466</v>
      </c>
      <c r="I561">
        <v>4133</v>
      </c>
      <c r="J561">
        <v>349</v>
      </c>
      <c r="K561" t="s">
        <v>66</v>
      </c>
      <c r="L561" t="s">
        <v>66</v>
      </c>
      <c r="M561">
        <v>12821</v>
      </c>
      <c r="N561">
        <v>21432800</v>
      </c>
      <c r="O561" t="s">
        <v>66</v>
      </c>
      <c r="P561">
        <v>22436</v>
      </c>
      <c r="Q561">
        <v>163951</v>
      </c>
      <c r="R561" t="s">
        <v>66</v>
      </c>
      <c r="S561">
        <v>22586</v>
      </c>
      <c r="T561">
        <v>2709</v>
      </c>
      <c r="U561">
        <v>249</v>
      </c>
      <c r="V561" t="s">
        <v>66</v>
      </c>
      <c r="W561" t="s">
        <v>66</v>
      </c>
      <c r="X561">
        <v>9391</v>
      </c>
      <c r="Y561">
        <v>17250360</v>
      </c>
      <c r="Z561" t="s">
        <v>66</v>
      </c>
      <c r="AA561" t="s">
        <v>66</v>
      </c>
      <c r="AB561" t="s">
        <v>66</v>
      </c>
      <c r="AC561">
        <v>13444</v>
      </c>
      <c r="AD561">
        <v>2880</v>
      </c>
      <c r="AE561">
        <v>1424</v>
      </c>
      <c r="AF561">
        <v>100</v>
      </c>
      <c r="AG561" t="s">
        <v>66</v>
      </c>
      <c r="AH561" t="s">
        <v>66</v>
      </c>
      <c r="AI561">
        <v>3430</v>
      </c>
      <c r="AJ561">
        <v>4182440</v>
      </c>
    </row>
    <row r="562" spans="1:36">
      <c r="A562" t="s">
        <v>549</v>
      </c>
      <c r="B562">
        <v>2016</v>
      </c>
      <c r="C562" s="49" t="str">
        <f t="shared" si="35"/>
        <v>Nichtöffentliche Bauherren von Nichtwohngebäuden2016</v>
      </c>
      <c r="D562">
        <v>35777</v>
      </c>
      <c r="E562" t="s">
        <v>66</v>
      </c>
      <c r="F562" t="s">
        <v>66</v>
      </c>
      <c r="G562" t="s">
        <v>66</v>
      </c>
      <c r="H562">
        <v>25825</v>
      </c>
      <c r="I562">
        <v>5764</v>
      </c>
      <c r="J562">
        <v>447</v>
      </c>
      <c r="K562" t="s">
        <v>66</v>
      </c>
      <c r="L562" t="s">
        <v>66</v>
      </c>
      <c r="M562">
        <v>16118</v>
      </c>
      <c r="N562">
        <v>22459551</v>
      </c>
      <c r="O562" t="s">
        <v>66</v>
      </c>
      <c r="P562">
        <v>21913</v>
      </c>
      <c r="Q562">
        <v>163694</v>
      </c>
      <c r="R562" t="s">
        <v>66</v>
      </c>
      <c r="S562">
        <v>22747</v>
      </c>
      <c r="T562">
        <v>3791</v>
      </c>
      <c r="U562">
        <v>316</v>
      </c>
      <c r="V562" t="s">
        <v>66</v>
      </c>
      <c r="W562" t="s">
        <v>66</v>
      </c>
      <c r="X562">
        <v>11817</v>
      </c>
      <c r="Y562">
        <v>17953172</v>
      </c>
      <c r="Z562" t="s">
        <v>66</v>
      </c>
      <c r="AA562" t="s">
        <v>66</v>
      </c>
      <c r="AB562" t="s">
        <v>66</v>
      </c>
      <c r="AC562">
        <v>13864</v>
      </c>
      <c r="AD562">
        <v>3078</v>
      </c>
      <c r="AE562">
        <v>1973</v>
      </c>
      <c r="AF562">
        <v>131</v>
      </c>
      <c r="AG562" t="s">
        <v>66</v>
      </c>
      <c r="AH562" t="s">
        <v>66</v>
      </c>
      <c r="AI562">
        <v>4301</v>
      </c>
      <c r="AJ562">
        <v>4506379</v>
      </c>
    </row>
    <row r="563" spans="1:36">
      <c r="A563" t="s">
        <v>549</v>
      </c>
      <c r="B563">
        <v>2017</v>
      </c>
      <c r="C563" s="49" t="str">
        <f t="shared" si="35"/>
        <v>Nichtöffentliche Bauherren von Nichtwohngebäuden2017</v>
      </c>
      <c r="D563">
        <v>34406</v>
      </c>
      <c r="E563" t="s">
        <v>66</v>
      </c>
      <c r="F563" t="s">
        <v>66</v>
      </c>
      <c r="G563" t="s">
        <v>66</v>
      </c>
      <c r="H563">
        <v>25378</v>
      </c>
      <c r="I563">
        <v>5561</v>
      </c>
      <c r="J563">
        <v>432</v>
      </c>
      <c r="K563" t="s">
        <v>66</v>
      </c>
      <c r="L563" t="s">
        <v>66</v>
      </c>
      <c r="M563">
        <v>14355</v>
      </c>
      <c r="N563">
        <v>23354841</v>
      </c>
      <c r="O563" t="s">
        <v>66</v>
      </c>
      <c r="P563">
        <v>21139</v>
      </c>
      <c r="Q563">
        <v>171474</v>
      </c>
      <c r="R563" t="s">
        <v>66</v>
      </c>
      <c r="S563">
        <v>22911</v>
      </c>
      <c r="T563">
        <v>3789</v>
      </c>
      <c r="U563">
        <v>295</v>
      </c>
      <c r="V563" t="s">
        <v>66</v>
      </c>
      <c r="W563" t="s">
        <v>66</v>
      </c>
      <c r="X563">
        <v>10438</v>
      </c>
      <c r="Y563">
        <v>18850776</v>
      </c>
      <c r="Z563" t="s">
        <v>66</v>
      </c>
      <c r="AA563" t="s">
        <v>66</v>
      </c>
      <c r="AB563" t="s">
        <v>66</v>
      </c>
      <c r="AC563">
        <v>13267</v>
      </c>
      <c r="AD563">
        <v>2467</v>
      </c>
      <c r="AE563">
        <v>1772</v>
      </c>
      <c r="AF563">
        <v>136</v>
      </c>
      <c r="AG563" t="s">
        <v>66</v>
      </c>
      <c r="AH563" t="s">
        <v>66</v>
      </c>
      <c r="AI563">
        <v>3917</v>
      </c>
      <c r="AJ563">
        <v>4504065</v>
      </c>
    </row>
    <row r="564" spans="1:36">
      <c r="A564" t="s">
        <v>549</v>
      </c>
      <c r="B564">
        <v>2018</v>
      </c>
      <c r="C564" s="49" t="str">
        <f t="shared" si="35"/>
        <v>Nichtöffentliche Bauherren von Nichtwohngebäuden2018</v>
      </c>
      <c r="D564">
        <v>34889</v>
      </c>
      <c r="E564" t="s">
        <v>66</v>
      </c>
      <c r="F564" t="s">
        <v>66</v>
      </c>
      <c r="G564" t="s">
        <v>66</v>
      </c>
      <c r="H564">
        <v>25985</v>
      </c>
      <c r="I564">
        <v>5280</v>
      </c>
      <c r="J564">
        <v>410</v>
      </c>
      <c r="K564" t="s">
        <v>66</v>
      </c>
      <c r="L564" t="s">
        <v>66</v>
      </c>
      <c r="M564">
        <v>14200</v>
      </c>
      <c r="N564">
        <v>24657252</v>
      </c>
      <c r="O564" t="s">
        <v>66</v>
      </c>
      <c r="P564">
        <v>21580</v>
      </c>
      <c r="Q564">
        <v>172475</v>
      </c>
      <c r="R564" t="s">
        <v>66</v>
      </c>
      <c r="S564">
        <v>23278</v>
      </c>
      <c r="T564">
        <v>3554</v>
      </c>
      <c r="U564">
        <v>291</v>
      </c>
      <c r="V564" t="s">
        <v>66</v>
      </c>
      <c r="W564" t="s">
        <v>66</v>
      </c>
      <c r="X564">
        <v>10405</v>
      </c>
      <c r="Y564">
        <v>20024670</v>
      </c>
      <c r="Z564" t="s">
        <v>66</v>
      </c>
      <c r="AA564" t="s">
        <v>66</v>
      </c>
      <c r="AB564" t="s">
        <v>66</v>
      </c>
      <c r="AC564">
        <v>13309</v>
      </c>
      <c r="AD564">
        <v>2707</v>
      </c>
      <c r="AE564">
        <v>1726</v>
      </c>
      <c r="AF564">
        <v>119</v>
      </c>
      <c r="AG564" t="s">
        <v>66</v>
      </c>
      <c r="AH564" t="s">
        <v>66</v>
      </c>
      <c r="AI564">
        <v>3795</v>
      </c>
      <c r="AJ564">
        <v>4632582</v>
      </c>
    </row>
    <row r="565" spans="1:36">
      <c r="A565" t="s">
        <v>549</v>
      </c>
      <c r="B565">
        <v>2019</v>
      </c>
      <c r="C565" s="49" t="str">
        <f t="shared" si="35"/>
        <v>Nichtöffentliche Bauherren von Nichtwohngebäuden2019</v>
      </c>
      <c r="D565">
        <v>33721</v>
      </c>
      <c r="E565" t="s">
        <v>66</v>
      </c>
      <c r="F565" t="s">
        <v>66</v>
      </c>
      <c r="G565" t="s">
        <v>66</v>
      </c>
      <c r="H565">
        <v>26273</v>
      </c>
      <c r="I565">
        <v>5532</v>
      </c>
      <c r="J565">
        <v>441</v>
      </c>
      <c r="K565" t="s">
        <v>66</v>
      </c>
      <c r="L565" t="s">
        <v>66</v>
      </c>
      <c r="M565">
        <v>15208</v>
      </c>
      <c r="N565">
        <v>26194536</v>
      </c>
      <c r="O565" t="s">
        <v>66</v>
      </c>
      <c r="P565">
        <v>20729</v>
      </c>
      <c r="Q565">
        <v>169449</v>
      </c>
      <c r="R565" t="s">
        <v>66</v>
      </c>
      <c r="S565">
        <v>23669</v>
      </c>
      <c r="T565">
        <v>4108</v>
      </c>
      <c r="U565">
        <v>333</v>
      </c>
      <c r="V565" t="s">
        <v>66</v>
      </c>
      <c r="W565" t="s">
        <v>66</v>
      </c>
      <c r="X565">
        <v>11871</v>
      </c>
      <c r="Y565">
        <v>21201785</v>
      </c>
      <c r="Z565" t="s">
        <v>66</v>
      </c>
      <c r="AA565" t="s">
        <v>66</v>
      </c>
      <c r="AB565" t="s">
        <v>66</v>
      </c>
      <c r="AC565">
        <v>12992</v>
      </c>
      <c r="AD565">
        <v>2604</v>
      </c>
      <c r="AE565">
        <v>1424</v>
      </c>
      <c r="AF565">
        <v>108</v>
      </c>
      <c r="AG565" t="s">
        <v>66</v>
      </c>
      <c r="AH565" t="s">
        <v>66</v>
      </c>
      <c r="AI565">
        <v>3337</v>
      </c>
      <c r="AJ565">
        <v>4992751</v>
      </c>
    </row>
    <row r="566" spans="1:36">
      <c r="A566" t="s">
        <v>549</v>
      </c>
      <c r="B566">
        <v>2020</v>
      </c>
      <c r="C566" s="49" t="str">
        <f t="shared" si="35"/>
        <v>Nichtöffentliche Bauherren von Nichtwohngebäuden2020</v>
      </c>
      <c r="D566">
        <v>33584</v>
      </c>
      <c r="E566" t="s">
        <v>66</v>
      </c>
      <c r="F566" t="s">
        <v>66</v>
      </c>
      <c r="G566" t="s">
        <v>66</v>
      </c>
      <c r="H566">
        <v>25590</v>
      </c>
      <c r="I566">
        <v>6072</v>
      </c>
      <c r="J566">
        <v>441</v>
      </c>
      <c r="K566" t="s">
        <v>66</v>
      </c>
      <c r="L566" t="s">
        <v>66</v>
      </c>
      <c r="M566">
        <v>15678</v>
      </c>
      <c r="N566">
        <v>26194436</v>
      </c>
      <c r="O566" t="s">
        <v>66</v>
      </c>
      <c r="P566">
        <v>21022</v>
      </c>
      <c r="Q566">
        <v>166377</v>
      </c>
      <c r="R566" t="s">
        <v>66</v>
      </c>
      <c r="S566">
        <v>23361</v>
      </c>
      <c r="T566">
        <v>4186</v>
      </c>
      <c r="U566">
        <v>312</v>
      </c>
      <c r="V566" t="s">
        <v>66</v>
      </c>
      <c r="W566" t="s">
        <v>66</v>
      </c>
      <c r="X566">
        <v>11351</v>
      </c>
      <c r="Y566">
        <v>21802697</v>
      </c>
      <c r="Z566" t="s">
        <v>66</v>
      </c>
      <c r="AA566" t="s">
        <v>66</v>
      </c>
      <c r="AB566" t="s">
        <v>66</v>
      </c>
      <c r="AC566">
        <v>12562</v>
      </c>
      <c r="AD566">
        <v>2229</v>
      </c>
      <c r="AE566">
        <v>1886</v>
      </c>
      <c r="AF566">
        <v>129</v>
      </c>
      <c r="AG566" t="s">
        <v>66</v>
      </c>
      <c r="AH566" t="s">
        <v>66</v>
      </c>
      <c r="AI566">
        <v>4327</v>
      </c>
      <c r="AJ566">
        <v>4391739</v>
      </c>
    </row>
    <row r="567" spans="1:36">
      <c r="A567" t="s">
        <v>549</v>
      </c>
      <c r="B567">
        <v>2021</v>
      </c>
      <c r="C567" s="49" t="str">
        <f t="shared" si="35"/>
        <v>Nichtöffentliche Bauherren von Nichtwohngebäuden2021</v>
      </c>
      <c r="D567">
        <v>31600</v>
      </c>
      <c r="E567" t="s">
        <v>66</v>
      </c>
      <c r="F567" t="s">
        <v>66</v>
      </c>
      <c r="G567" t="s">
        <v>66</v>
      </c>
      <c r="H567">
        <v>25167</v>
      </c>
      <c r="I567">
        <v>6155</v>
      </c>
      <c r="J567">
        <v>465</v>
      </c>
      <c r="K567" t="s">
        <v>66</v>
      </c>
      <c r="L567" t="s">
        <v>66</v>
      </c>
      <c r="M567">
        <v>16201</v>
      </c>
      <c r="N567">
        <v>27724725</v>
      </c>
      <c r="O567" t="s">
        <v>66</v>
      </c>
      <c r="P567">
        <v>19485</v>
      </c>
      <c r="Q567">
        <v>172854</v>
      </c>
      <c r="R567" t="s">
        <v>66</v>
      </c>
      <c r="S567">
        <v>23082</v>
      </c>
      <c r="T567">
        <v>4620</v>
      </c>
      <c r="U567">
        <v>348</v>
      </c>
      <c r="V567" t="s">
        <v>66</v>
      </c>
      <c r="W567" t="s">
        <v>66</v>
      </c>
      <c r="X567">
        <v>12568</v>
      </c>
      <c r="Y567">
        <v>23133497</v>
      </c>
      <c r="Z567" t="s">
        <v>66</v>
      </c>
      <c r="AA567" t="s">
        <v>66</v>
      </c>
      <c r="AB567" t="s">
        <v>66</v>
      </c>
      <c r="AC567">
        <v>12115</v>
      </c>
      <c r="AD567">
        <v>2085</v>
      </c>
      <c r="AE567">
        <v>1535</v>
      </c>
      <c r="AF567">
        <v>117</v>
      </c>
      <c r="AG567" t="s">
        <v>66</v>
      </c>
      <c r="AH567" t="s">
        <v>66</v>
      </c>
      <c r="AI567">
        <v>3633</v>
      </c>
      <c r="AJ567">
        <v>4591228</v>
      </c>
    </row>
    <row r="568" spans="1:36">
      <c r="A568" t="s">
        <v>549</v>
      </c>
      <c r="B568">
        <v>2022</v>
      </c>
      <c r="C568" s="49" t="str">
        <f t="shared" si="35"/>
        <v>Nichtöffentliche Bauherren von Nichtwohngebäuden2022</v>
      </c>
      <c r="D568">
        <v>31147</v>
      </c>
      <c r="E568" t="s">
        <v>66</v>
      </c>
      <c r="F568" t="s">
        <v>66</v>
      </c>
      <c r="G568" t="s">
        <v>66</v>
      </c>
      <c r="H568">
        <v>23599</v>
      </c>
      <c r="I568">
        <v>5544</v>
      </c>
      <c r="J568">
        <v>420</v>
      </c>
      <c r="K568" t="s">
        <v>66</v>
      </c>
      <c r="L568" t="s">
        <v>66</v>
      </c>
      <c r="M568">
        <v>14248</v>
      </c>
      <c r="N568">
        <v>26735488</v>
      </c>
      <c r="O568" t="s">
        <v>66</v>
      </c>
      <c r="P568">
        <v>19331</v>
      </c>
      <c r="Q568">
        <v>164715</v>
      </c>
      <c r="R568" t="s">
        <v>66</v>
      </c>
      <c r="S568">
        <v>21727</v>
      </c>
      <c r="T568">
        <v>3901</v>
      </c>
      <c r="U568">
        <v>303</v>
      </c>
      <c r="V568" t="s">
        <v>66</v>
      </c>
      <c r="W568" t="s">
        <v>66</v>
      </c>
      <c r="X568">
        <v>10788</v>
      </c>
      <c r="Y568">
        <v>22157374</v>
      </c>
      <c r="Z568" t="s">
        <v>66</v>
      </c>
      <c r="AA568" t="s">
        <v>66</v>
      </c>
      <c r="AB568" t="s">
        <v>66</v>
      </c>
      <c r="AC568">
        <v>11816</v>
      </c>
      <c r="AD568">
        <v>1872</v>
      </c>
      <c r="AE568">
        <v>1643</v>
      </c>
      <c r="AF568">
        <v>118</v>
      </c>
      <c r="AG568" t="s">
        <v>66</v>
      </c>
      <c r="AH568" t="s">
        <v>66</v>
      </c>
      <c r="AI568">
        <v>3460</v>
      </c>
      <c r="AJ568">
        <v>4578114</v>
      </c>
    </row>
    <row r="569" spans="1:36">
      <c r="A569" t="s">
        <v>535</v>
      </c>
      <c r="B569">
        <v>2001</v>
      </c>
      <c r="C569" s="49" t="str">
        <f t="shared" si="35"/>
        <v>Nichtlandwirtschaftliche Betriebsgebäude2001</v>
      </c>
      <c r="D569">
        <v>29938</v>
      </c>
      <c r="E569" t="s">
        <v>66</v>
      </c>
      <c r="F569" t="s">
        <v>66</v>
      </c>
      <c r="G569" t="s">
        <v>66</v>
      </c>
      <c r="H569">
        <v>23332</v>
      </c>
      <c r="I569">
        <v>4086</v>
      </c>
      <c r="J569">
        <v>395</v>
      </c>
      <c r="K569">
        <v>42</v>
      </c>
      <c r="L569">
        <v>1</v>
      </c>
      <c r="M569">
        <v>16413</v>
      </c>
      <c r="N569">
        <v>14852492</v>
      </c>
      <c r="O569" t="s">
        <v>66</v>
      </c>
      <c r="P569">
        <v>19821</v>
      </c>
      <c r="Q569">
        <v>134795</v>
      </c>
      <c r="R569" t="s">
        <v>66</v>
      </c>
      <c r="S569">
        <v>20431</v>
      </c>
      <c r="T569">
        <v>3330</v>
      </c>
      <c r="U569">
        <v>318</v>
      </c>
      <c r="V569">
        <v>36</v>
      </c>
      <c r="W569">
        <v>1</v>
      </c>
      <c r="X569">
        <v>13409</v>
      </c>
      <c r="Y569">
        <v>12269858</v>
      </c>
      <c r="Z569" t="s">
        <v>66</v>
      </c>
      <c r="AA569" t="s">
        <v>66</v>
      </c>
      <c r="AB569" t="s">
        <v>66</v>
      </c>
      <c r="AC569">
        <v>10117</v>
      </c>
      <c r="AD569">
        <v>2901</v>
      </c>
      <c r="AE569">
        <v>756</v>
      </c>
      <c r="AF569">
        <v>77</v>
      </c>
      <c r="AG569">
        <v>6</v>
      </c>
      <c r="AH569">
        <v>0</v>
      </c>
      <c r="AI569">
        <v>3004</v>
      </c>
      <c r="AJ569">
        <v>2582633</v>
      </c>
    </row>
    <row r="570" spans="1:36">
      <c r="A570" t="s">
        <v>535</v>
      </c>
      <c r="B570">
        <v>2002</v>
      </c>
      <c r="C570" s="49" t="str">
        <f t="shared" si="35"/>
        <v>Nichtlandwirtschaftliche Betriebsgebäude2002</v>
      </c>
      <c r="D570">
        <v>26265</v>
      </c>
      <c r="E570" t="s">
        <v>66</v>
      </c>
      <c r="F570" t="s">
        <v>66</v>
      </c>
      <c r="G570" t="s">
        <v>66</v>
      </c>
      <c r="H570">
        <v>21159</v>
      </c>
      <c r="I570">
        <v>3579</v>
      </c>
      <c r="J570">
        <v>344</v>
      </c>
      <c r="K570">
        <v>-154</v>
      </c>
      <c r="L570">
        <v>-2</v>
      </c>
      <c r="M570">
        <v>14169</v>
      </c>
      <c r="N570">
        <v>13930933</v>
      </c>
      <c r="O570" t="s">
        <v>66</v>
      </c>
      <c r="P570">
        <v>17214</v>
      </c>
      <c r="Q570">
        <v>132699</v>
      </c>
      <c r="R570" t="s">
        <v>66</v>
      </c>
      <c r="S570">
        <v>18585</v>
      </c>
      <c r="T570">
        <v>2910</v>
      </c>
      <c r="U570">
        <v>274</v>
      </c>
      <c r="V570">
        <v>5</v>
      </c>
      <c r="W570">
        <v>0</v>
      </c>
      <c r="X570">
        <v>11749</v>
      </c>
      <c r="Y570">
        <v>11411974</v>
      </c>
      <c r="Z570" t="s">
        <v>66</v>
      </c>
      <c r="AA570" t="s">
        <v>66</v>
      </c>
      <c r="AB570" t="s">
        <v>66</v>
      </c>
      <c r="AC570">
        <v>9051</v>
      </c>
      <c r="AD570">
        <v>2575</v>
      </c>
      <c r="AE570">
        <v>669</v>
      </c>
      <c r="AF570">
        <v>70</v>
      </c>
      <c r="AG570">
        <v>-159</v>
      </c>
      <c r="AH570">
        <v>-3</v>
      </c>
      <c r="AI570">
        <v>2420</v>
      </c>
      <c r="AJ570">
        <v>2518959</v>
      </c>
    </row>
    <row r="571" spans="1:36">
      <c r="A571" t="s">
        <v>535</v>
      </c>
      <c r="B571">
        <v>2003</v>
      </c>
      <c r="C571" s="49" t="str">
        <f t="shared" si="35"/>
        <v>Nichtlandwirtschaftliche Betriebsgebäude2003</v>
      </c>
      <c r="D571">
        <v>22916</v>
      </c>
      <c r="E571" t="s">
        <v>66</v>
      </c>
      <c r="F571" t="s">
        <v>66</v>
      </c>
      <c r="G571" t="s">
        <v>66</v>
      </c>
      <c r="H571">
        <v>17803</v>
      </c>
      <c r="I571">
        <v>2986</v>
      </c>
      <c r="J571">
        <v>285</v>
      </c>
      <c r="K571">
        <v>35</v>
      </c>
      <c r="L571">
        <v>0</v>
      </c>
      <c r="M571">
        <v>11557</v>
      </c>
      <c r="N571">
        <v>11784212</v>
      </c>
      <c r="O571" t="s">
        <v>66</v>
      </c>
      <c r="P571">
        <v>14848</v>
      </c>
      <c r="Q571">
        <v>109841</v>
      </c>
      <c r="R571" t="s">
        <v>66</v>
      </c>
      <c r="S571">
        <v>15493</v>
      </c>
      <c r="T571">
        <v>2333</v>
      </c>
      <c r="U571">
        <v>219</v>
      </c>
      <c r="V571">
        <v>43</v>
      </c>
      <c r="W571">
        <v>1</v>
      </c>
      <c r="X571">
        <v>9285</v>
      </c>
      <c r="Y571">
        <v>9607109</v>
      </c>
      <c r="Z571" t="s">
        <v>66</v>
      </c>
      <c r="AA571" t="s">
        <v>66</v>
      </c>
      <c r="AB571" t="s">
        <v>66</v>
      </c>
      <c r="AC571">
        <v>8068</v>
      </c>
      <c r="AD571">
        <v>2310</v>
      </c>
      <c r="AE571">
        <v>653</v>
      </c>
      <c r="AF571">
        <v>65</v>
      </c>
      <c r="AG571">
        <v>-8</v>
      </c>
      <c r="AH571">
        <v>0</v>
      </c>
      <c r="AI571">
        <v>2272</v>
      </c>
      <c r="AJ571">
        <v>2177103</v>
      </c>
    </row>
    <row r="572" spans="1:36">
      <c r="A572" t="s">
        <v>535</v>
      </c>
      <c r="B572">
        <v>2004</v>
      </c>
      <c r="C572" s="49" t="str">
        <f t="shared" si="35"/>
        <v>Nichtlandwirtschaftliche Betriebsgebäude2004</v>
      </c>
      <c r="D572">
        <v>22588</v>
      </c>
      <c r="E572" t="s">
        <v>66</v>
      </c>
      <c r="F572" t="s">
        <v>66</v>
      </c>
      <c r="G572" t="s">
        <v>66</v>
      </c>
      <c r="H572">
        <v>18114</v>
      </c>
      <c r="I572">
        <v>2595</v>
      </c>
      <c r="J572">
        <v>262</v>
      </c>
      <c r="K572">
        <v>-201</v>
      </c>
      <c r="L572">
        <v>-3</v>
      </c>
      <c r="M572">
        <v>10405</v>
      </c>
      <c r="N572">
        <v>12068561</v>
      </c>
      <c r="O572" t="s">
        <v>66</v>
      </c>
      <c r="P572">
        <v>14839</v>
      </c>
      <c r="Q572">
        <v>111500</v>
      </c>
      <c r="R572" t="s">
        <v>66</v>
      </c>
      <c r="S572">
        <v>15759</v>
      </c>
      <c r="T572">
        <v>2173</v>
      </c>
      <c r="U572">
        <v>205</v>
      </c>
      <c r="V572">
        <v>2</v>
      </c>
      <c r="W572">
        <v>0</v>
      </c>
      <c r="X572">
        <v>8551</v>
      </c>
      <c r="Y572">
        <v>9899035</v>
      </c>
      <c r="Z572" t="s">
        <v>66</v>
      </c>
      <c r="AA572" t="s">
        <v>66</v>
      </c>
      <c r="AB572" t="s">
        <v>66</v>
      </c>
      <c r="AC572">
        <v>7749</v>
      </c>
      <c r="AD572">
        <v>2354</v>
      </c>
      <c r="AE572">
        <v>422</v>
      </c>
      <c r="AF572">
        <v>57</v>
      </c>
      <c r="AG572">
        <v>-203</v>
      </c>
      <c r="AH572">
        <v>-3</v>
      </c>
      <c r="AI572">
        <v>1854</v>
      </c>
      <c r="AJ572">
        <v>2169526</v>
      </c>
    </row>
    <row r="573" spans="1:36">
      <c r="A573" t="s">
        <v>535</v>
      </c>
      <c r="B573">
        <v>2005</v>
      </c>
      <c r="C573" s="49" t="str">
        <f t="shared" si="35"/>
        <v>Nichtlandwirtschaftliche Betriebsgebäude2005</v>
      </c>
      <c r="D573">
        <v>21702</v>
      </c>
      <c r="E573" t="s">
        <v>66</v>
      </c>
      <c r="F573" t="s">
        <v>66</v>
      </c>
      <c r="G573" t="s">
        <v>66</v>
      </c>
      <c r="H573">
        <v>15996</v>
      </c>
      <c r="I573">
        <v>2321</v>
      </c>
      <c r="J573">
        <v>234</v>
      </c>
      <c r="K573">
        <v>-91</v>
      </c>
      <c r="L573">
        <v>-2</v>
      </c>
      <c r="M573">
        <v>9158</v>
      </c>
      <c r="N573">
        <v>10397272</v>
      </c>
      <c r="O573" t="s">
        <v>66</v>
      </c>
      <c r="P573">
        <v>13926</v>
      </c>
      <c r="Q573">
        <v>99802</v>
      </c>
      <c r="R573" t="s">
        <v>66</v>
      </c>
      <c r="S573">
        <v>13916</v>
      </c>
      <c r="T573">
        <v>1853</v>
      </c>
      <c r="U573">
        <v>178</v>
      </c>
      <c r="V573">
        <v>8</v>
      </c>
      <c r="W573">
        <v>0</v>
      </c>
      <c r="X573">
        <v>7451</v>
      </c>
      <c r="Y573">
        <v>8480360</v>
      </c>
      <c r="Z573" t="s">
        <v>66</v>
      </c>
      <c r="AA573" t="s">
        <v>66</v>
      </c>
      <c r="AB573" t="s">
        <v>66</v>
      </c>
      <c r="AC573">
        <v>7776</v>
      </c>
      <c r="AD573">
        <v>2079</v>
      </c>
      <c r="AE573">
        <v>468</v>
      </c>
      <c r="AF573">
        <v>56</v>
      </c>
      <c r="AG573">
        <v>-99</v>
      </c>
      <c r="AH573">
        <v>-2</v>
      </c>
      <c r="AI573">
        <v>1707</v>
      </c>
      <c r="AJ573">
        <v>1916912</v>
      </c>
    </row>
    <row r="574" spans="1:36">
      <c r="A574" t="s">
        <v>535</v>
      </c>
      <c r="B574">
        <v>2006</v>
      </c>
      <c r="C574" s="49" t="str">
        <f t="shared" si="35"/>
        <v>Nichtlandwirtschaftliche Betriebsgebäude2006</v>
      </c>
      <c r="D574">
        <v>23174</v>
      </c>
      <c r="E574" t="s">
        <v>66</v>
      </c>
      <c r="F574" t="s">
        <v>66</v>
      </c>
      <c r="G574" t="s">
        <v>66</v>
      </c>
      <c r="H574">
        <v>18514</v>
      </c>
      <c r="I574">
        <v>2205</v>
      </c>
      <c r="J574">
        <v>224</v>
      </c>
      <c r="K574">
        <v>15</v>
      </c>
      <c r="L574">
        <v>1</v>
      </c>
      <c r="M574">
        <v>8900</v>
      </c>
      <c r="N574">
        <v>11683320</v>
      </c>
      <c r="O574" t="s">
        <v>66</v>
      </c>
      <c r="P574">
        <v>14751</v>
      </c>
      <c r="Q574">
        <v>106511</v>
      </c>
      <c r="R574" t="s">
        <v>66</v>
      </c>
      <c r="S574">
        <v>15657</v>
      </c>
      <c r="T574">
        <v>1605</v>
      </c>
      <c r="U574">
        <v>164</v>
      </c>
      <c r="V574">
        <v>21</v>
      </c>
      <c r="W574">
        <v>1</v>
      </c>
      <c r="X574">
        <v>6852</v>
      </c>
      <c r="Y574">
        <v>9477155</v>
      </c>
      <c r="Z574" t="s">
        <v>66</v>
      </c>
      <c r="AA574" t="s">
        <v>66</v>
      </c>
      <c r="AB574" t="s">
        <v>66</v>
      </c>
      <c r="AC574">
        <v>8423</v>
      </c>
      <c r="AD574">
        <v>2857</v>
      </c>
      <c r="AE574">
        <v>600</v>
      </c>
      <c r="AF574">
        <v>60</v>
      </c>
      <c r="AG574">
        <v>-6</v>
      </c>
      <c r="AH574">
        <v>0</v>
      </c>
      <c r="AI574">
        <v>2048</v>
      </c>
      <c r="AJ574">
        <v>2206165</v>
      </c>
    </row>
    <row r="575" spans="1:36">
      <c r="A575" t="s">
        <v>535</v>
      </c>
      <c r="B575">
        <v>2007</v>
      </c>
      <c r="C575" s="49" t="str">
        <f t="shared" si="35"/>
        <v>Nichtlandwirtschaftliche Betriebsgebäude2007</v>
      </c>
      <c r="D575">
        <v>23431</v>
      </c>
      <c r="E575" t="s">
        <v>66</v>
      </c>
      <c r="F575" t="s">
        <v>66</v>
      </c>
      <c r="G575" t="s">
        <v>66</v>
      </c>
      <c r="H575">
        <v>18634</v>
      </c>
      <c r="I575">
        <v>2725</v>
      </c>
      <c r="J575">
        <v>266</v>
      </c>
      <c r="K575">
        <v>31</v>
      </c>
      <c r="L575">
        <v>1</v>
      </c>
      <c r="M575">
        <v>10713</v>
      </c>
      <c r="N575">
        <v>11659235</v>
      </c>
      <c r="O575" t="s">
        <v>66</v>
      </c>
      <c r="P575">
        <v>14939</v>
      </c>
      <c r="Q575">
        <v>121873</v>
      </c>
      <c r="R575" t="s">
        <v>66</v>
      </c>
      <c r="S575">
        <v>16250</v>
      </c>
      <c r="T575">
        <v>2094</v>
      </c>
      <c r="U575">
        <v>196</v>
      </c>
      <c r="V575" t="s">
        <v>66</v>
      </c>
      <c r="W575" t="s">
        <v>66</v>
      </c>
      <c r="X575">
        <v>8156</v>
      </c>
      <c r="Y575">
        <v>9465856</v>
      </c>
      <c r="Z575" t="s">
        <v>66</v>
      </c>
      <c r="AA575" t="s">
        <v>66</v>
      </c>
      <c r="AB575" t="s">
        <v>66</v>
      </c>
      <c r="AC575">
        <v>8492</v>
      </c>
      <c r="AD575">
        <v>2384</v>
      </c>
      <c r="AE575">
        <v>631</v>
      </c>
      <c r="AF575">
        <v>70</v>
      </c>
      <c r="AG575">
        <v>31</v>
      </c>
      <c r="AH575">
        <v>1</v>
      </c>
      <c r="AI575">
        <v>2557</v>
      </c>
      <c r="AJ575">
        <v>2193379</v>
      </c>
    </row>
    <row r="576" spans="1:36">
      <c r="A576" t="s">
        <v>535</v>
      </c>
      <c r="B576">
        <v>2008</v>
      </c>
      <c r="C576" s="49" t="str">
        <f t="shared" si="35"/>
        <v>Nichtlandwirtschaftliche Betriebsgebäude2008</v>
      </c>
      <c r="D576">
        <v>24971</v>
      </c>
      <c r="E576" t="s">
        <v>66</v>
      </c>
      <c r="F576" t="s">
        <v>66</v>
      </c>
      <c r="G576" t="s">
        <v>66</v>
      </c>
      <c r="H576">
        <v>21601</v>
      </c>
      <c r="I576">
        <v>2136</v>
      </c>
      <c r="J576">
        <v>217</v>
      </c>
      <c r="K576">
        <v>-50</v>
      </c>
      <c r="L576">
        <v>-1</v>
      </c>
      <c r="M576">
        <v>7954</v>
      </c>
      <c r="N576">
        <v>13802834</v>
      </c>
      <c r="O576" t="s">
        <v>66</v>
      </c>
      <c r="P576">
        <v>15945</v>
      </c>
      <c r="Q576">
        <v>146857</v>
      </c>
      <c r="R576" t="s">
        <v>66</v>
      </c>
      <c r="S576">
        <v>18823</v>
      </c>
      <c r="T576">
        <v>1940</v>
      </c>
      <c r="U576">
        <v>177</v>
      </c>
      <c r="V576">
        <v>2</v>
      </c>
      <c r="W576">
        <v>0</v>
      </c>
      <c r="X576">
        <v>7024</v>
      </c>
      <c r="Y576">
        <v>11269024</v>
      </c>
      <c r="Z576" t="s">
        <v>66</v>
      </c>
      <c r="AA576" t="s">
        <v>66</v>
      </c>
      <c r="AB576" t="s">
        <v>66</v>
      </c>
      <c r="AC576">
        <v>9026</v>
      </c>
      <c r="AD576">
        <v>2778</v>
      </c>
      <c r="AE576">
        <v>196</v>
      </c>
      <c r="AF576">
        <v>39</v>
      </c>
      <c r="AG576">
        <v>-52</v>
      </c>
      <c r="AH576">
        <v>-1</v>
      </c>
      <c r="AI576">
        <v>930</v>
      </c>
      <c r="AJ576">
        <v>2533810</v>
      </c>
    </row>
    <row r="577" spans="1:36">
      <c r="A577" t="s">
        <v>535</v>
      </c>
      <c r="B577">
        <v>2009</v>
      </c>
      <c r="C577" s="49" t="str">
        <f t="shared" si="35"/>
        <v>Nichtlandwirtschaftliche Betriebsgebäude2009</v>
      </c>
      <c r="D577">
        <v>22634</v>
      </c>
      <c r="E577" t="s">
        <v>66</v>
      </c>
      <c r="F577" t="s">
        <v>66</v>
      </c>
      <c r="G577" t="s">
        <v>66</v>
      </c>
      <c r="H577">
        <v>19435</v>
      </c>
      <c r="I577">
        <v>2243</v>
      </c>
      <c r="J577">
        <v>205</v>
      </c>
      <c r="K577">
        <v>46</v>
      </c>
      <c r="L577">
        <v>2</v>
      </c>
      <c r="M577">
        <v>7752</v>
      </c>
      <c r="N577">
        <v>13302565</v>
      </c>
      <c r="O577" t="s">
        <v>66</v>
      </c>
      <c r="P577">
        <v>14240</v>
      </c>
      <c r="Q577">
        <v>132785</v>
      </c>
      <c r="R577" t="s">
        <v>66</v>
      </c>
      <c r="S577">
        <v>17128</v>
      </c>
      <c r="T577">
        <v>1756</v>
      </c>
      <c r="U577">
        <v>162</v>
      </c>
      <c r="V577">
        <v>8</v>
      </c>
      <c r="W577">
        <v>0</v>
      </c>
      <c r="X577">
        <v>6412</v>
      </c>
      <c r="Y577">
        <v>11018528</v>
      </c>
      <c r="Z577" t="s">
        <v>66</v>
      </c>
      <c r="AA577" t="s">
        <v>66</v>
      </c>
      <c r="AB577" t="s">
        <v>66</v>
      </c>
      <c r="AC577">
        <v>8394</v>
      </c>
      <c r="AD577">
        <v>2307</v>
      </c>
      <c r="AE577">
        <v>487</v>
      </c>
      <c r="AF577">
        <v>42</v>
      </c>
      <c r="AG577">
        <v>38</v>
      </c>
      <c r="AH577">
        <v>1</v>
      </c>
      <c r="AI577">
        <v>1340</v>
      </c>
      <c r="AJ577">
        <v>2284037</v>
      </c>
    </row>
    <row r="578" spans="1:36">
      <c r="A578" t="s">
        <v>535</v>
      </c>
      <c r="B578">
        <v>2010</v>
      </c>
      <c r="C578" s="49" t="str">
        <f t="shared" si="35"/>
        <v>Nichtlandwirtschaftliche Betriebsgebäude2010</v>
      </c>
      <c r="D578">
        <v>21868</v>
      </c>
      <c r="E578" t="s">
        <v>66</v>
      </c>
      <c r="F578" t="s">
        <v>66</v>
      </c>
      <c r="G578" t="s">
        <v>66</v>
      </c>
      <c r="H578">
        <v>16599</v>
      </c>
      <c r="I578">
        <v>1746</v>
      </c>
      <c r="J578">
        <v>179</v>
      </c>
      <c r="K578">
        <v>-174</v>
      </c>
      <c r="L578">
        <v>-4</v>
      </c>
      <c r="M578">
        <v>6287</v>
      </c>
      <c r="N578">
        <v>11406621</v>
      </c>
      <c r="O578" t="s">
        <v>66</v>
      </c>
      <c r="P578">
        <v>13834</v>
      </c>
      <c r="Q578">
        <v>105489</v>
      </c>
      <c r="R578" t="s">
        <v>66</v>
      </c>
      <c r="S578">
        <v>14166</v>
      </c>
      <c r="T578">
        <v>1393</v>
      </c>
      <c r="U578">
        <v>137</v>
      </c>
      <c r="V578">
        <v>1</v>
      </c>
      <c r="W578">
        <v>0</v>
      </c>
      <c r="X578">
        <v>5286</v>
      </c>
      <c r="Y578">
        <v>9300001</v>
      </c>
      <c r="Z578" t="s">
        <v>66</v>
      </c>
      <c r="AA578" t="s">
        <v>66</v>
      </c>
      <c r="AB578" t="s">
        <v>66</v>
      </c>
      <c r="AC578">
        <v>8034</v>
      </c>
      <c r="AD578">
        <v>2433</v>
      </c>
      <c r="AE578">
        <v>353</v>
      </c>
      <c r="AF578">
        <v>43</v>
      </c>
      <c r="AG578">
        <v>-175</v>
      </c>
      <c r="AH578">
        <v>-4</v>
      </c>
      <c r="AI578">
        <v>1001</v>
      </c>
      <c r="AJ578">
        <v>2106620</v>
      </c>
    </row>
    <row r="579" spans="1:36">
      <c r="A579" t="s">
        <v>535</v>
      </c>
      <c r="B579">
        <v>2011</v>
      </c>
      <c r="C579" s="49" t="str">
        <f t="shared" si="35"/>
        <v>Nichtlandwirtschaftliche Betriebsgebäude2011</v>
      </c>
      <c r="D579">
        <v>23924</v>
      </c>
      <c r="E579" t="s">
        <v>66</v>
      </c>
      <c r="F579" t="s">
        <v>66</v>
      </c>
      <c r="G579" t="s">
        <v>66</v>
      </c>
      <c r="H579">
        <v>16620</v>
      </c>
      <c r="I579">
        <v>1868</v>
      </c>
      <c r="J579">
        <v>176</v>
      </c>
      <c r="K579">
        <v>-112</v>
      </c>
      <c r="L579">
        <v>-2</v>
      </c>
      <c r="M579">
        <v>6407</v>
      </c>
      <c r="N579">
        <v>11702554</v>
      </c>
      <c r="O579" t="s">
        <v>66</v>
      </c>
      <c r="P579">
        <v>15300</v>
      </c>
      <c r="Q579">
        <v>106638</v>
      </c>
      <c r="R579" t="s">
        <v>66</v>
      </c>
      <c r="S579">
        <v>14578</v>
      </c>
      <c r="T579">
        <v>1396</v>
      </c>
      <c r="U579">
        <v>138</v>
      </c>
      <c r="V579" t="s">
        <v>66</v>
      </c>
      <c r="W579" t="s">
        <v>66</v>
      </c>
      <c r="X579">
        <v>5450</v>
      </c>
      <c r="Y579">
        <v>9357582</v>
      </c>
      <c r="Z579" t="s">
        <v>66</v>
      </c>
      <c r="AA579" t="s">
        <v>66</v>
      </c>
      <c r="AB579" t="s">
        <v>66</v>
      </c>
      <c r="AC579">
        <v>8624</v>
      </c>
      <c r="AD579">
        <v>2042</v>
      </c>
      <c r="AE579">
        <v>472</v>
      </c>
      <c r="AF579">
        <v>38</v>
      </c>
      <c r="AG579">
        <v>-112</v>
      </c>
      <c r="AH579">
        <v>-2</v>
      </c>
      <c r="AI579">
        <v>957</v>
      </c>
      <c r="AJ579">
        <v>2344972</v>
      </c>
    </row>
    <row r="580" spans="1:36">
      <c r="A580" t="s">
        <v>535</v>
      </c>
      <c r="B580">
        <v>2012</v>
      </c>
      <c r="C580" s="49" t="str">
        <f t="shared" si="35"/>
        <v>Nichtlandwirtschaftliche Betriebsgebäude2012</v>
      </c>
      <c r="D580">
        <v>23748</v>
      </c>
      <c r="E580" t="s">
        <v>66</v>
      </c>
      <c r="F580" t="s">
        <v>66</v>
      </c>
      <c r="G580" t="s">
        <v>66</v>
      </c>
      <c r="H580">
        <v>18349</v>
      </c>
      <c r="I580">
        <v>2187</v>
      </c>
      <c r="J580">
        <v>211</v>
      </c>
      <c r="K580" t="s">
        <v>66</v>
      </c>
      <c r="L580" t="s">
        <v>66</v>
      </c>
      <c r="M580">
        <v>7306</v>
      </c>
      <c r="N580">
        <v>13001504</v>
      </c>
      <c r="O580" t="s">
        <v>66</v>
      </c>
      <c r="P580">
        <v>15074</v>
      </c>
      <c r="Q580">
        <v>123775</v>
      </c>
      <c r="R580" t="s">
        <v>66</v>
      </c>
      <c r="S580">
        <v>16038</v>
      </c>
      <c r="T580">
        <v>1803</v>
      </c>
      <c r="U580">
        <v>165</v>
      </c>
      <c r="V580" t="s">
        <v>66</v>
      </c>
      <c r="W580" t="s">
        <v>66</v>
      </c>
      <c r="X580">
        <v>6149</v>
      </c>
      <c r="Y580">
        <v>10397652</v>
      </c>
      <c r="Z580" t="s">
        <v>66</v>
      </c>
      <c r="AA580" t="s">
        <v>66</v>
      </c>
      <c r="AB580" t="s">
        <v>66</v>
      </c>
      <c r="AC580">
        <v>8674</v>
      </c>
      <c r="AD580">
        <v>2311</v>
      </c>
      <c r="AE580">
        <v>384</v>
      </c>
      <c r="AF580">
        <v>46</v>
      </c>
      <c r="AG580" t="s">
        <v>66</v>
      </c>
      <c r="AH580" t="s">
        <v>66</v>
      </c>
      <c r="AI580">
        <v>1157</v>
      </c>
      <c r="AJ580">
        <v>2603852</v>
      </c>
    </row>
    <row r="581" spans="1:36">
      <c r="A581" t="s">
        <v>535</v>
      </c>
      <c r="B581">
        <v>2013</v>
      </c>
      <c r="C581" s="49" t="str">
        <f t="shared" si="35"/>
        <v>Nichtlandwirtschaftliche Betriebsgebäude2013</v>
      </c>
      <c r="D581">
        <v>23921</v>
      </c>
      <c r="E581" t="s">
        <v>66</v>
      </c>
      <c r="F581" t="s">
        <v>66</v>
      </c>
      <c r="G581" t="s">
        <v>66</v>
      </c>
      <c r="H581">
        <v>18249</v>
      </c>
      <c r="I581">
        <v>1879</v>
      </c>
      <c r="J581">
        <v>194</v>
      </c>
      <c r="K581" t="s">
        <v>66</v>
      </c>
      <c r="L581" t="s">
        <v>66</v>
      </c>
      <c r="M581">
        <v>7216</v>
      </c>
      <c r="N581">
        <v>13795734</v>
      </c>
      <c r="O581" t="s">
        <v>66</v>
      </c>
      <c r="P581">
        <v>15040</v>
      </c>
      <c r="Q581">
        <v>121556</v>
      </c>
      <c r="R581" t="s">
        <v>66</v>
      </c>
      <c r="S581">
        <v>15984</v>
      </c>
      <c r="T581">
        <v>1421</v>
      </c>
      <c r="U581">
        <v>141</v>
      </c>
      <c r="V581" t="s">
        <v>66</v>
      </c>
      <c r="W581" t="s">
        <v>66</v>
      </c>
      <c r="X581">
        <v>5533</v>
      </c>
      <c r="Y581">
        <v>11193852</v>
      </c>
      <c r="Z581" t="s">
        <v>66</v>
      </c>
      <c r="AA581" t="s">
        <v>66</v>
      </c>
      <c r="AB581" t="s">
        <v>66</v>
      </c>
      <c r="AC581">
        <v>8881</v>
      </c>
      <c r="AD581">
        <v>2265</v>
      </c>
      <c r="AE581">
        <v>458</v>
      </c>
      <c r="AF581">
        <v>53</v>
      </c>
      <c r="AG581" t="s">
        <v>66</v>
      </c>
      <c r="AH581" t="s">
        <v>66</v>
      </c>
      <c r="AI581">
        <v>1683</v>
      </c>
      <c r="AJ581">
        <v>2601882</v>
      </c>
    </row>
    <row r="582" spans="1:36">
      <c r="A582" t="s">
        <v>535</v>
      </c>
      <c r="B582">
        <v>2014</v>
      </c>
      <c r="C582" s="49" t="str">
        <f t="shared" si="35"/>
        <v>Nichtlandwirtschaftliche Betriebsgebäude2014</v>
      </c>
      <c r="D582">
        <v>23889</v>
      </c>
      <c r="E582" t="s">
        <v>66</v>
      </c>
      <c r="F582" t="s">
        <v>66</v>
      </c>
      <c r="G582" t="s">
        <v>66</v>
      </c>
      <c r="H582">
        <v>18000</v>
      </c>
      <c r="I582">
        <v>2142</v>
      </c>
      <c r="J582">
        <v>217</v>
      </c>
      <c r="K582" t="s">
        <v>66</v>
      </c>
      <c r="L582" t="s">
        <v>66</v>
      </c>
      <c r="M582">
        <v>7305</v>
      </c>
      <c r="N582">
        <v>13816974</v>
      </c>
      <c r="O582" t="s">
        <v>66</v>
      </c>
      <c r="P582">
        <v>14944</v>
      </c>
      <c r="Q582">
        <v>120495</v>
      </c>
      <c r="R582" t="s">
        <v>66</v>
      </c>
      <c r="S582">
        <v>15628</v>
      </c>
      <c r="T582">
        <v>1630</v>
      </c>
      <c r="U582">
        <v>159</v>
      </c>
      <c r="V582" t="s">
        <v>66</v>
      </c>
      <c r="W582" t="s">
        <v>66</v>
      </c>
      <c r="X582">
        <v>5911</v>
      </c>
      <c r="Y582">
        <v>11181355</v>
      </c>
      <c r="Z582" t="s">
        <v>66</v>
      </c>
      <c r="AA582" t="s">
        <v>66</v>
      </c>
      <c r="AB582" t="s">
        <v>66</v>
      </c>
      <c r="AC582">
        <v>8945</v>
      </c>
      <c r="AD582">
        <v>2372</v>
      </c>
      <c r="AE582">
        <v>512</v>
      </c>
      <c r="AF582">
        <v>58</v>
      </c>
      <c r="AG582" t="s">
        <v>66</v>
      </c>
      <c r="AH582" t="s">
        <v>66</v>
      </c>
      <c r="AI582">
        <v>1394</v>
      </c>
      <c r="AJ582">
        <v>2635619</v>
      </c>
    </row>
    <row r="583" spans="1:36">
      <c r="A583" t="s">
        <v>535</v>
      </c>
      <c r="B583">
        <v>2015</v>
      </c>
      <c r="C583" s="49" t="str">
        <f t="shared" si="35"/>
        <v>Nichtlandwirtschaftliche Betriebsgebäude2015</v>
      </c>
      <c r="D583">
        <v>23042</v>
      </c>
      <c r="E583" t="s">
        <v>66</v>
      </c>
      <c r="F583" t="s">
        <v>66</v>
      </c>
      <c r="G583" t="s">
        <v>66</v>
      </c>
      <c r="H583">
        <v>17442</v>
      </c>
      <c r="I583">
        <v>2092</v>
      </c>
      <c r="J583">
        <v>194</v>
      </c>
      <c r="K583" t="s">
        <v>66</v>
      </c>
      <c r="L583" t="s">
        <v>66</v>
      </c>
      <c r="M583">
        <v>7464</v>
      </c>
      <c r="N583">
        <v>13697771</v>
      </c>
      <c r="O583" t="s">
        <v>66</v>
      </c>
      <c r="P583">
        <v>14276</v>
      </c>
      <c r="Q583">
        <v>118891</v>
      </c>
      <c r="R583" t="s">
        <v>66</v>
      </c>
      <c r="S583">
        <v>15376</v>
      </c>
      <c r="T583">
        <v>1482</v>
      </c>
      <c r="U583">
        <v>144</v>
      </c>
      <c r="V583" t="s">
        <v>66</v>
      </c>
      <c r="W583" t="s">
        <v>66</v>
      </c>
      <c r="X583">
        <v>5459</v>
      </c>
      <c r="Y583">
        <v>10940355</v>
      </c>
      <c r="Z583" t="s">
        <v>66</v>
      </c>
      <c r="AA583" t="s">
        <v>66</v>
      </c>
      <c r="AB583" t="s">
        <v>66</v>
      </c>
      <c r="AC583">
        <v>8766</v>
      </c>
      <c r="AD583">
        <v>2066</v>
      </c>
      <c r="AE583">
        <v>610</v>
      </c>
      <c r="AF583">
        <v>50</v>
      </c>
      <c r="AG583" t="s">
        <v>66</v>
      </c>
      <c r="AH583" t="s">
        <v>66</v>
      </c>
      <c r="AI583">
        <v>2005</v>
      </c>
      <c r="AJ583">
        <v>2757416</v>
      </c>
    </row>
    <row r="584" spans="1:36">
      <c r="A584" t="s">
        <v>535</v>
      </c>
      <c r="B584">
        <v>2016</v>
      </c>
      <c r="C584" s="49" t="str">
        <f t="shared" si="35"/>
        <v>Nichtlandwirtschaftliche Betriebsgebäude2016</v>
      </c>
      <c r="D584">
        <v>23699</v>
      </c>
      <c r="E584" t="s">
        <v>66</v>
      </c>
      <c r="F584" t="s">
        <v>66</v>
      </c>
      <c r="G584" t="s">
        <v>66</v>
      </c>
      <c r="H584">
        <v>18548</v>
      </c>
      <c r="I584">
        <v>3087</v>
      </c>
      <c r="J584">
        <v>258</v>
      </c>
      <c r="K584" t="s">
        <v>66</v>
      </c>
      <c r="L584" t="s">
        <v>66</v>
      </c>
      <c r="M584">
        <v>9557</v>
      </c>
      <c r="N584">
        <v>15054567</v>
      </c>
      <c r="O584" t="s">
        <v>66</v>
      </c>
      <c r="P584">
        <v>14567</v>
      </c>
      <c r="Q584">
        <v>123105</v>
      </c>
      <c r="R584" t="s">
        <v>66</v>
      </c>
      <c r="S584">
        <v>16238</v>
      </c>
      <c r="T584">
        <v>1934</v>
      </c>
      <c r="U584">
        <v>175</v>
      </c>
      <c r="V584" t="s">
        <v>66</v>
      </c>
      <c r="W584" t="s">
        <v>66</v>
      </c>
      <c r="X584">
        <v>6755</v>
      </c>
      <c r="Y584">
        <v>12061527</v>
      </c>
      <c r="Z584" t="s">
        <v>66</v>
      </c>
      <c r="AA584" t="s">
        <v>66</v>
      </c>
      <c r="AB584" t="s">
        <v>66</v>
      </c>
      <c r="AC584">
        <v>9132</v>
      </c>
      <c r="AD584">
        <v>2309</v>
      </c>
      <c r="AE584">
        <v>1153</v>
      </c>
      <c r="AF584">
        <v>84</v>
      </c>
      <c r="AG584" t="s">
        <v>66</v>
      </c>
      <c r="AH584" t="s">
        <v>66</v>
      </c>
      <c r="AI584">
        <v>2802</v>
      </c>
      <c r="AJ584">
        <v>2993040</v>
      </c>
    </row>
    <row r="585" spans="1:36">
      <c r="A585" t="s">
        <v>535</v>
      </c>
      <c r="B585">
        <v>2017</v>
      </c>
      <c r="C585" s="49" t="str">
        <f t="shared" si="35"/>
        <v>Nichtlandwirtschaftliche Betriebsgebäude2017</v>
      </c>
      <c r="D585">
        <v>23160</v>
      </c>
      <c r="E585" t="s">
        <v>66</v>
      </c>
      <c r="F585" t="s">
        <v>66</v>
      </c>
      <c r="G585" t="s">
        <v>66</v>
      </c>
      <c r="H585">
        <v>18464</v>
      </c>
      <c r="I585">
        <v>2816</v>
      </c>
      <c r="J585">
        <v>252</v>
      </c>
      <c r="K585" t="s">
        <v>66</v>
      </c>
      <c r="L585" t="s">
        <v>66</v>
      </c>
      <c r="M585">
        <v>8086</v>
      </c>
      <c r="N585">
        <v>15540702</v>
      </c>
      <c r="O585" t="s">
        <v>66</v>
      </c>
      <c r="P585">
        <v>14440</v>
      </c>
      <c r="Q585">
        <v>132157</v>
      </c>
      <c r="R585" t="s">
        <v>66</v>
      </c>
      <c r="S585">
        <v>16609</v>
      </c>
      <c r="T585">
        <v>1953</v>
      </c>
      <c r="U585">
        <v>175</v>
      </c>
      <c r="V585" t="s">
        <v>66</v>
      </c>
      <c r="W585" t="s">
        <v>66</v>
      </c>
      <c r="X585">
        <v>5985</v>
      </c>
      <c r="Y585">
        <v>12456410</v>
      </c>
      <c r="Z585" t="s">
        <v>66</v>
      </c>
      <c r="AA585" t="s">
        <v>66</v>
      </c>
      <c r="AB585" t="s">
        <v>66</v>
      </c>
      <c r="AC585">
        <v>8720</v>
      </c>
      <c r="AD585">
        <v>1854</v>
      </c>
      <c r="AE585">
        <v>863</v>
      </c>
      <c r="AF585">
        <v>77</v>
      </c>
      <c r="AG585" t="s">
        <v>66</v>
      </c>
      <c r="AH585" t="s">
        <v>66</v>
      </c>
      <c r="AI585">
        <v>2101</v>
      </c>
      <c r="AJ585">
        <v>3084292</v>
      </c>
    </row>
    <row r="586" spans="1:36">
      <c r="A586" t="s">
        <v>535</v>
      </c>
      <c r="B586">
        <v>2018</v>
      </c>
      <c r="C586" s="49" t="str">
        <f t="shared" si="35"/>
        <v>Nichtlandwirtschaftliche Betriebsgebäude2018</v>
      </c>
      <c r="D586">
        <v>22791</v>
      </c>
      <c r="E586" t="s">
        <v>66</v>
      </c>
      <c r="F586" t="s">
        <v>66</v>
      </c>
      <c r="G586" t="s">
        <v>66</v>
      </c>
      <c r="H586">
        <v>18538</v>
      </c>
      <c r="I586">
        <v>2719</v>
      </c>
      <c r="J586">
        <v>236</v>
      </c>
      <c r="K586" t="s">
        <v>66</v>
      </c>
      <c r="L586" t="s">
        <v>66</v>
      </c>
      <c r="M586">
        <v>8223</v>
      </c>
      <c r="N586">
        <v>16261131</v>
      </c>
      <c r="O586" t="s">
        <v>66</v>
      </c>
      <c r="P586">
        <v>14070</v>
      </c>
      <c r="Q586">
        <v>131339</v>
      </c>
      <c r="R586" t="s">
        <v>66</v>
      </c>
      <c r="S586">
        <v>16571</v>
      </c>
      <c r="T586">
        <v>1947</v>
      </c>
      <c r="U586">
        <v>166</v>
      </c>
      <c r="V586" t="s">
        <v>66</v>
      </c>
      <c r="W586" t="s">
        <v>66</v>
      </c>
      <c r="X586">
        <v>5932</v>
      </c>
      <c r="Y586">
        <v>13324820</v>
      </c>
      <c r="Z586" t="s">
        <v>66</v>
      </c>
      <c r="AA586" t="s">
        <v>66</v>
      </c>
      <c r="AB586" t="s">
        <v>66</v>
      </c>
      <c r="AC586">
        <v>8721</v>
      </c>
      <c r="AD586">
        <v>1967</v>
      </c>
      <c r="AE586">
        <v>772</v>
      </c>
      <c r="AF586">
        <v>70</v>
      </c>
      <c r="AG586" t="s">
        <v>66</v>
      </c>
      <c r="AH586" t="s">
        <v>66</v>
      </c>
      <c r="AI586">
        <v>2291</v>
      </c>
      <c r="AJ586">
        <v>2936311</v>
      </c>
    </row>
    <row r="587" spans="1:36">
      <c r="A587" t="s">
        <v>535</v>
      </c>
      <c r="B587">
        <v>2019</v>
      </c>
      <c r="C587" s="49" t="str">
        <f t="shared" si="35"/>
        <v>Nichtlandwirtschaftliche Betriebsgebäude2019</v>
      </c>
      <c r="D587">
        <v>22530</v>
      </c>
      <c r="E587" t="s">
        <v>66</v>
      </c>
      <c r="F587" t="s">
        <v>66</v>
      </c>
      <c r="G587" t="s">
        <v>66</v>
      </c>
      <c r="H587">
        <v>18895</v>
      </c>
      <c r="I587">
        <v>2331</v>
      </c>
      <c r="J587">
        <v>231</v>
      </c>
      <c r="K587" t="s">
        <v>66</v>
      </c>
      <c r="L587" t="s">
        <v>66</v>
      </c>
      <c r="M587">
        <v>7708</v>
      </c>
      <c r="N587">
        <v>17187515</v>
      </c>
      <c r="O587" t="s">
        <v>66</v>
      </c>
      <c r="P587">
        <v>14074</v>
      </c>
      <c r="Q587">
        <v>128892</v>
      </c>
      <c r="R587" t="s">
        <v>66</v>
      </c>
      <c r="S587">
        <v>16946</v>
      </c>
      <c r="T587">
        <v>1754</v>
      </c>
      <c r="U587">
        <v>167</v>
      </c>
      <c r="V587" t="s">
        <v>66</v>
      </c>
      <c r="W587" t="s">
        <v>66</v>
      </c>
      <c r="X587">
        <v>5757</v>
      </c>
      <c r="Y587">
        <v>13871874</v>
      </c>
      <c r="Z587" t="s">
        <v>66</v>
      </c>
      <c r="AA587" t="s">
        <v>66</v>
      </c>
      <c r="AB587" t="s">
        <v>66</v>
      </c>
      <c r="AC587">
        <v>8456</v>
      </c>
      <c r="AD587">
        <v>1949</v>
      </c>
      <c r="AE587">
        <v>577</v>
      </c>
      <c r="AF587">
        <v>64</v>
      </c>
      <c r="AG587" t="s">
        <v>66</v>
      </c>
      <c r="AH587" t="s">
        <v>66</v>
      </c>
      <c r="AI587">
        <v>1951</v>
      </c>
      <c r="AJ587">
        <v>3315641</v>
      </c>
    </row>
    <row r="588" spans="1:36">
      <c r="A588" t="s">
        <v>535</v>
      </c>
      <c r="B588">
        <v>2020</v>
      </c>
      <c r="C588" s="49" t="str">
        <f t="shared" si="35"/>
        <v>Nichtlandwirtschaftliche Betriebsgebäude2020</v>
      </c>
      <c r="D588">
        <v>22374</v>
      </c>
      <c r="E588" t="s">
        <v>66</v>
      </c>
      <c r="F588" t="s">
        <v>66</v>
      </c>
      <c r="G588" t="s">
        <v>66</v>
      </c>
      <c r="H588">
        <v>18279</v>
      </c>
      <c r="I588">
        <v>2337</v>
      </c>
      <c r="J588">
        <v>212</v>
      </c>
      <c r="K588" t="s">
        <v>66</v>
      </c>
      <c r="L588" t="s">
        <v>66</v>
      </c>
      <c r="M588">
        <v>7428</v>
      </c>
      <c r="N588">
        <v>16903815</v>
      </c>
      <c r="O588" t="s">
        <v>66</v>
      </c>
      <c r="P588">
        <v>14215</v>
      </c>
      <c r="Q588">
        <v>125461</v>
      </c>
      <c r="R588" t="s">
        <v>66</v>
      </c>
      <c r="S588">
        <v>16632</v>
      </c>
      <c r="T588">
        <v>1667</v>
      </c>
      <c r="U588">
        <v>153</v>
      </c>
      <c r="V588" t="s">
        <v>66</v>
      </c>
      <c r="W588" t="s">
        <v>66</v>
      </c>
      <c r="X588">
        <v>5463</v>
      </c>
      <c r="Y588">
        <v>14199067</v>
      </c>
      <c r="Z588" t="s">
        <v>66</v>
      </c>
      <c r="AA588" t="s">
        <v>66</v>
      </c>
      <c r="AB588" t="s">
        <v>66</v>
      </c>
      <c r="AC588">
        <v>8159</v>
      </c>
      <c r="AD588">
        <v>1648</v>
      </c>
      <c r="AE588">
        <v>670</v>
      </c>
      <c r="AF588">
        <v>59</v>
      </c>
      <c r="AG588" t="s">
        <v>66</v>
      </c>
      <c r="AH588" t="s">
        <v>66</v>
      </c>
      <c r="AI588">
        <v>1965</v>
      </c>
      <c r="AJ588">
        <v>2704748</v>
      </c>
    </row>
    <row r="589" spans="1:36">
      <c r="A589" t="s">
        <v>535</v>
      </c>
      <c r="B589">
        <v>2021</v>
      </c>
      <c r="C589" s="49" t="str">
        <f t="shared" si="35"/>
        <v>Nichtlandwirtschaftliche Betriebsgebäude2021</v>
      </c>
      <c r="D589">
        <v>21107</v>
      </c>
      <c r="E589" t="s">
        <v>66</v>
      </c>
      <c r="F589" t="s">
        <v>66</v>
      </c>
      <c r="G589" t="s">
        <v>66</v>
      </c>
      <c r="H589">
        <v>18040</v>
      </c>
      <c r="I589">
        <v>2878</v>
      </c>
      <c r="J589">
        <v>247</v>
      </c>
      <c r="K589" t="s">
        <v>66</v>
      </c>
      <c r="L589" t="s">
        <v>66</v>
      </c>
      <c r="M589">
        <v>8248</v>
      </c>
      <c r="N589">
        <v>17713418</v>
      </c>
      <c r="O589" t="s">
        <v>66</v>
      </c>
      <c r="P589">
        <v>13235</v>
      </c>
      <c r="Q589">
        <v>132738</v>
      </c>
      <c r="R589" t="s">
        <v>66</v>
      </c>
      <c r="S589">
        <v>16521</v>
      </c>
      <c r="T589">
        <v>2072</v>
      </c>
      <c r="U589">
        <v>177</v>
      </c>
      <c r="V589" t="s">
        <v>66</v>
      </c>
      <c r="W589" t="s">
        <v>66</v>
      </c>
      <c r="X589">
        <v>6082</v>
      </c>
      <c r="Y589">
        <v>14706715</v>
      </c>
      <c r="Z589" t="s">
        <v>66</v>
      </c>
      <c r="AA589" t="s">
        <v>66</v>
      </c>
      <c r="AB589" t="s">
        <v>66</v>
      </c>
      <c r="AC589">
        <v>7872</v>
      </c>
      <c r="AD589">
        <v>1520</v>
      </c>
      <c r="AE589">
        <v>806</v>
      </c>
      <c r="AF589">
        <v>70</v>
      </c>
      <c r="AG589" t="s">
        <v>66</v>
      </c>
      <c r="AH589" t="s">
        <v>66</v>
      </c>
      <c r="AI589">
        <v>2166</v>
      </c>
      <c r="AJ589">
        <v>3006703</v>
      </c>
    </row>
    <row r="590" spans="1:36">
      <c r="A590" t="s">
        <v>535</v>
      </c>
      <c r="B590">
        <v>2022</v>
      </c>
      <c r="C590" s="49" t="str">
        <f t="shared" ref="C590:C653" si="36">CONCATENATE(A590,B590)</f>
        <v>Nichtlandwirtschaftliche Betriebsgebäude2022</v>
      </c>
      <c r="D590">
        <v>20869</v>
      </c>
      <c r="E590" t="s">
        <v>66</v>
      </c>
      <c r="F590" t="s">
        <v>66</v>
      </c>
      <c r="G590" t="s">
        <v>66</v>
      </c>
      <c r="H590">
        <v>17072</v>
      </c>
      <c r="I590">
        <v>2947</v>
      </c>
      <c r="J590">
        <v>237</v>
      </c>
      <c r="K590" t="s">
        <v>66</v>
      </c>
      <c r="L590" t="s">
        <v>66</v>
      </c>
      <c r="M590">
        <v>8028</v>
      </c>
      <c r="N590">
        <v>17856576</v>
      </c>
      <c r="O590" t="s">
        <v>66</v>
      </c>
      <c r="P590">
        <v>13328</v>
      </c>
      <c r="Q590">
        <v>128009</v>
      </c>
      <c r="R590" t="s">
        <v>66</v>
      </c>
      <c r="S590">
        <v>15738</v>
      </c>
      <c r="T590">
        <v>1934</v>
      </c>
      <c r="U590">
        <v>164</v>
      </c>
      <c r="V590" t="s">
        <v>66</v>
      </c>
      <c r="W590" t="s">
        <v>66</v>
      </c>
      <c r="X590">
        <v>5778</v>
      </c>
      <c r="Y590">
        <v>14930953</v>
      </c>
      <c r="Z590" t="s">
        <v>66</v>
      </c>
      <c r="AA590" t="s">
        <v>66</v>
      </c>
      <c r="AB590" t="s">
        <v>66</v>
      </c>
      <c r="AC590">
        <v>7541</v>
      </c>
      <c r="AD590">
        <v>1334</v>
      </c>
      <c r="AE590">
        <v>1013</v>
      </c>
      <c r="AF590">
        <v>74</v>
      </c>
      <c r="AG590" t="s">
        <v>66</v>
      </c>
      <c r="AH590" t="s">
        <v>66</v>
      </c>
      <c r="AI590">
        <v>2250</v>
      </c>
      <c r="AJ590">
        <v>2925623</v>
      </c>
    </row>
    <row r="591" spans="1:36">
      <c r="A591" t="s">
        <v>534</v>
      </c>
      <c r="B591">
        <v>2001</v>
      </c>
      <c r="C591" s="49" t="str">
        <f t="shared" si="36"/>
        <v>Landwirtschaftliche Betriebsgebäude2001</v>
      </c>
      <c r="D591">
        <v>11012</v>
      </c>
      <c r="E591" t="s">
        <v>66</v>
      </c>
      <c r="F591" t="s">
        <v>66</v>
      </c>
      <c r="G591" t="s">
        <v>66</v>
      </c>
      <c r="H591">
        <v>4751</v>
      </c>
      <c r="I591">
        <v>598</v>
      </c>
      <c r="J591">
        <v>68</v>
      </c>
      <c r="K591">
        <v>12</v>
      </c>
      <c r="L591">
        <v>0</v>
      </c>
      <c r="M591">
        <v>2748</v>
      </c>
      <c r="N591">
        <v>1536828</v>
      </c>
      <c r="O591" t="s">
        <v>66</v>
      </c>
      <c r="P591">
        <v>8694</v>
      </c>
      <c r="Q591">
        <v>25673</v>
      </c>
      <c r="R591" t="s">
        <v>66</v>
      </c>
      <c r="S591">
        <v>4421</v>
      </c>
      <c r="T591">
        <v>188</v>
      </c>
      <c r="U591">
        <v>20</v>
      </c>
      <c r="V591">
        <v>1</v>
      </c>
      <c r="W591">
        <v>0</v>
      </c>
      <c r="X591">
        <v>853</v>
      </c>
      <c r="Y591">
        <v>1325604</v>
      </c>
      <c r="Z591" t="s">
        <v>66</v>
      </c>
      <c r="AA591" t="s">
        <v>66</v>
      </c>
      <c r="AB591" t="s">
        <v>66</v>
      </c>
      <c r="AC591">
        <v>2318</v>
      </c>
      <c r="AD591">
        <v>330</v>
      </c>
      <c r="AE591">
        <v>410</v>
      </c>
      <c r="AF591">
        <v>48</v>
      </c>
      <c r="AG591">
        <v>11</v>
      </c>
      <c r="AH591">
        <v>0</v>
      </c>
      <c r="AI591">
        <v>1895</v>
      </c>
      <c r="AJ591">
        <v>211223</v>
      </c>
    </row>
    <row r="592" spans="1:36">
      <c r="A592" t="s">
        <v>534</v>
      </c>
      <c r="B592">
        <v>2002</v>
      </c>
      <c r="C592" s="49" t="str">
        <f t="shared" si="36"/>
        <v>Landwirtschaftliche Betriebsgebäude2002</v>
      </c>
      <c r="D592">
        <v>11072</v>
      </c>
      <c r="E592" t="s">
        <v>66</v>
      </c>
      <c r="F592" t="s">
        <v>66</v>
      </c>
      <c r="G592" t="s">
        <v>66</v>
      </c>
      <c r="H592">
        <v>4970</v>
      </c>
      <c r="I592">
        <v>609</v>
      </c>
      <c r="J592">
        <v>65</v>
      </c>
      <c r="K592">
        <v>19</v>
      </c>
      <c r="L592">
        <v>0</v>
      </c>
      <c r="M592">
        <v>2724</v>
      </c>
      <c r="N592">
        <v>1555274</v>
      </c>
      <c r="O592" t="s">
        <v>66</v>
      </c>
      <c r="P592">
        <v>8868</v>
      </c>
      <c r="Q592">
        <v>27598</v>
      </c>
      <c r="R592" t="s">
        <v>66</v>
      </c>
      <c r="S592">
        <v>4649</v>
      </c>
      <c r="T592">
        <v>214</v>
      </c>
      <c r="U592">
        <v>22</v>
      </c>
      <c r="V592">
        <v>1</v>
      </c>
      <c r="W592">
        <v>0</v>
      </c>
      <c r="X592">
        <v>968</v>
      </c>
      <c r="Y592">
        <v>1354476</v>
      </c>
      <c r="Z592" t="s">
        <v>66</v>
      </c>
      <c r="AA592" t="s">
        <v>66</v>
      </c>
      <c r="AB592" t="s">
        <v>66</v>
      </c>
      <c r="AC592">
        <v>2204</v>
      </c>
      <c r="AD592">
        <v>322</v>
      </c>
      <c r="AE592">
        <v>395</v>
      </c>
      <c r="AF592">
        <v>43</v>
      </c>
      <c r="AG592">
        <v>18</v>
      </c>
      <c r="AH592">
        <v>0</v>
      </c>
      <c r="AI592">
        <v>1756</v>
      </c>
      <c r="AJ592">
        <v>200798</v>
      </c>
    </row>
    <row r="593" spans="1:36">
      <c r="A593" t="s">
        <v>534</v>
      </c>
      <c r="B593">
        <v>2003</v>
      </c>
      <c r="C593" s="49" t="str">
        <f t="shared" si="36"/>
        <v>Landwirtschaftliche Betriebsgebäude2003</v>
      </c>
      <c r="D593">
        <v>10205</v>
      </c>
      <c r="E593" t="s">
        <v>66</v>
      </c>
      <c r="F593" t="s">
        <v>66</v>
      </c>
      <c r="G593" t="s">
        <v>66</v>
      </c>
      <c r="H593">
        <v>4668</v>
      </c>
      <c r="I593">
        <v>530</v>
      </c>
      <c r="J593">
        <v>60</v>
      </c>
      <c r="K593">
        <v>28</v>
      </c>
      <c r="L593">
        <v>1</v>
      </c>
      <c r="M593">
        <v>2505</v>
      </c>
      <c r="N593">
        <v>1462488</v>
      </c>
      <c r="O593" t="s">
        <v>66</v>
      </c>
      <c r="P593">
        <v>8210</v>
      </c>
      <c r="Q593">
        <v>25687</v>
      </c>
      <c r="R593" t="s">
        <v>66</v>
      </c>
      <c r="S593">
        <v>4364</v>
      </c>
      <c r="T593">
        <v>144</v>
      </c>
      <c r="U593">
        <v>17</v>
      </c>
      <c r="V593">
        <v>3</v>
      </c>
      <c r="W593">
        <v>0</v>
      </c>
      <c r="X593">
        <v>709</v>
      </c>
      <c r="Y593">
        <v>1272123</v>
      </c>
      <c r="Z593" t="s">
        <v>66</v>
      </c>
      <c r="AA593" t="s">
        <v>66</v>
      </c>
      <c r="AB593" t="s">
        <v>66</v>
      </c>
      <c r="AC593">
        <v>1995</v>
      </c>
      <c r="AD593">
        <v>304</v>
      </c>
      <c r="AE593">
        <v>386</v>
      </c>
      <c r="AF593">
        <v>43</v>
      </c>
      <c r="AG593">
        <v>25</v>
      </c>
      <c r="AH593">
        <v>1</v>
      </c>
      <c r="AI593">
        <v>1796</v>
      </c>
      <c r="AJ593">
        <v>190365</v>
      </c>
    </row>
    <row r="594" spans="1:36">
      <c r="A594" t="s">
        <v>534</v>
      </c>
      <c r="B594">
        <v>2004</v>
      </c>
      <c r="C594" s="49" t="str">
        <f t="shared" si="36"/>
        <v>Landwirtschaftliche Betriebsgebäude2004</v>
      </c>
      <c r="D594">
        <v>9735</v>
      </c>
      <c r="E594" t="s">
        <v>66</v>
      </c>
      <c r="F594" t="s">
        <v>66</v>
      </c>
      <c r="G594" t="s">
        <v>66</v>
      </c>
      <c r="H594">
        <v>4599</v>
      </c>
      <c r="I594">
        <v>571</v>
      </c>
      <c r="J594">
        <v>67</v>
      </c>
      <c r="K594">
        <v>30</v>
      </c>
      <c r="L594">
        <v>1</v>
      </c>
      <c r="M594">
        <v>2748</v>
      </c>
      <c r="N594">
        <v>1427637</v>
      </c>
      <c r="O594" t="s">
        <v>66</v>
      </c>
      <c r="P594">
        <v>7809</v>
      </c>
      <c r="Q594">
        <v>25943</v>
      </c>
      <c r="R594" t="s">
        <v>66</v>
      </c>
      <c r="S594">
        <v>4284</v>
      </c>
      <c r="T594">
        <v>191</v>
      </c>
      <c r="U594">
        <v>23</v>
      </c>
      <c r="V594">
        <v>10</v>
      </c>
      <c r="W594">
        <v>0</v>
      </c>
      <c r="X594">
        <v>973</v>
      </c>
      <c r="Y594">
        <v>1236626</v>
      </c>
      <c r="Z594" t="s">
        <v>66</v>
      </c>
      <c r="AA594" t="s">
        <v>66</v>
      </c>
      <c r="AB594" t="s">
        <v>66</v>
      </c>
      <c r="AC594">
        <v>1926</v>
      </c>
      <c r="AD594">
        <v>315</v>
      </c>
      <c r="AE594">
        <v>380</v>
      </c>
      <c r="AF594">
        <v>45</v>
      </c>
      <c r="AG594">
        <v>20</v>
      </c>
      <c r="AH594">
        <v>0</v>
      </c>
      <c r="AI594">
        <v>1775</v>
      </c>
      <c r="AJ594">
        <v>191011</v>
      </c>
    </row>
    <row r="595" spans="1:36">
      <c r="A595" t="s">
        <v>534</v>
      </c>
      <c r="B595">
        <v>2005</v>
      </c>
      <c r="C595" s="49" t="str">
        <f t="shared" si="36"/>
        <v>Landwirtschaftliche Betriebsgebäude2005</v>
      </c>
      <c r="D595">
        <v>8809</v>
      </c>
      <c r="E595" t="s">
        <v>66</v>
      </c>
      <c r="F595" t="s">
        <v>66</v>
      </c>
      <c r="G595" t="s">
        <v>66</v>
      </c>
      <c r="H595">
        <v>4068</v>
      </c>
      <c r="I595">
        <v>585</v>
      </c>
      <c r="J595">
        <v>65</v>
      </c>
      <c r="K595">
        <v>-3</v>
      </c>
      <c r="L595">
        <v>0</v>
      </c>
      <c r="M595">
        <v>2630</v>
      </c>
      <c r="N595">
        <v>1234555</v>
      </c>
      <c r="O595" t="s">
        <v>66</v>
      </c>
      <c r="P595">
        <v>6946</v>
      </c>
      <c r="Q595">
        <v>22755</v>
      </c>
      <c r="R595" t="s">
        <v>66</v>
      </c>
      <c r="S595">
        <v>3793</v>
      </c>
      <c r="T595">
        <v>189</v>
      </c>
      <c r="U595">
        <v>23</v>
      </c>
      <c r="V595">
        <v>2</v>
      </c>
      <c r="W595">
        <v>0</v>
      </c>
      <c r="X595">
        <v>935</v>
      </c>
      <c r="Y595">
        <v>1063955</v>
      </c>
      <c r="Z595" t="s">
        <v>66</v>
      </c>
      <c r="AA595" t="s">
        <v>66</v>
      </c>
      <c r="AB595" t="s">
        <v>66</v>
      </c>
      <c r="AC595">
        <v>1863</v>
      </c>
      <c r="AD595">
        <v>275</v>
      </c>
      <c r="AE595">
        <v>396</v>
      </c>
      <c r="AF595">
        <v>42</v>
      </c>
      <c r="AG595">
        <v>-5</v>
      </c>
      <c r="AH595">
        <v>0</v>
      </c>
      <c r="AI595">
        <v>1695</v>
      </c>
      <c r="AJ595">
        <v>170600</v>
      </c>
    </row>
    <row r="596" spans="1:36">
      <c r="A596" t="s">
        <v>534</v>
      </c>
      <c r="B596">
        <v>2006</v>
      </c>
      <c r="C596" s="49" t="str">
        <f t="shared" si="36"/>
        <v>Landwirtschaftliche Betriebsgebäude2006</v>
      </c>
      <c r="D596">
        <v>8990</v>
      </c>
      <c r="E596" t="s">
        <v>66</v>
      </c>
      <c r="F596" t="s">
        <v>66</v>
      </c>
      <c r="G596" t="s">
        <v>66</v>
      </c>
      <c r="H596">
        <v>4256</v>
      </c>
      <c r="I596">
        <v>539</v>
      </c>
      <c r="J596">
        <v>60</v>
      </c>
      <c r="K596">
        <v>18</v>
      </c>
      <c r="L596">
        <v>1</v>
      </c>
      <c r="M596">
        <v>2438</v>
      </c>
      <c r="N596">
        <v>1257432</v>
      </c>
      <c r="O596" t="s">
        <v>66</v>
      </c>
      <c r="P596">
        <v>7100</v>
      </c>
      <c r="Q596">
        <v>23679</v>
      </c>
      <c r="R596" t="s">
        <v>66</v>
      </c>
      <c r="S596">
        <v>3949</v>
      </c>
      <c r="T596">
        <v>171</v>
      </c>
      <c r="U596">
        <v>18</v>
      </c>
      <c r="V596">
        <v>37</v>
      </c>
      <c r="W596">
        <v>1</v>
      </c>
      <c r="X596">
        <v>774</v>
      </c>
      <c r="Y596">
        <v>1067742</v>
      </c>
      <c r="Z596" t="s">
        <v>66</v>
      </c>
      <c r="AA596" t="s">
        <v>66</v>
      </c>
      <c r="AB596" t="s">
        <v>66</v>
      </c>
      <c r="AC596">
        <v>1890</v>
      </c>
      <c r="AD596">
        <v>307</v>
      </c>
      <c r="AE596">
        <v>368</v>
      </c>
      <c r="AF596">
        <v>41</v>
      </c>
      <c r="AG596">
        <v>-19</v>
      </c>
      <c r="AH596">
        <v>0</v>
      </c>
      <c r="AI596">
        <v>1664</v>
      </c>
      <c r="AJ596">
        <v>189690</v>
      </c>
    </row>
    <row r="597" spans="1:36">
      <c r="A597" t="s">
        <v>534</v>
      </c>
      <c r="B597">
        <v>2007</v>
      </c>
      <c r="C597" s="49" t="str">
        <f t="shared" si="36"/>
        <v>Landwirtschaftliche Betriebsgebäude2007</v>
      </c>
      <c r="D597">
        <v>9398</v>
      </c>
      <c r="E597" t="s">
        <v>66</v>
      </c>
      <c r="F597" t="s">
        <v>66</v>
      </c>
      <c r="G597" t="s">
        <v>66</v>
      </c>
      <c r="H597">
        <v>4622</v>
      </c>
      <c r="I597">
        <v>480</v>
      </c>
      <c r="J597">
        <v>57</v>
      </c>
      <c r="K597">
        <v>14</v>
      </c>
      <c r="L597">
        <v>0</v>
      </c>
      <c r="M597">
        <v>2273</v>
      </c>
      <c r="N597">
        <v>1336219</v>
      </c>
      <c r="O597" t="s">
        <v>66</v>
      </c>
      <c r="P597">
        <v>7568</v>
      </c>
      <c r="Q597">
        <v>25684</v>
      </c>
      <c r="R597" t="s">
        <v>66</v>
      </c>
      <c r="S597">
        <v>4307</v>
      </c>
      <c r="T597">
        <v>162</v>
      </c>
      <c r="U597">
        <v>19</v>
      </c>
      <c r="V597">
        <v>5</v>
      </c>
      <c r="W597">
        <v>0</v>
      </c>
      <c r="X597">
        <v>731</v>
      </c>
      <c r="Y597">
        <v>1149447</v>
      </c>
      <c r="Z597" t="s">
        <v>66</v>
      </c>
      <c r="AA597" t="s">
        <v>66</v>
      </c>
      <c r="AB597" t="s">
        <v>66</v>
      </c>
      <c r="AC597">
        <v>1830</v>
      </c>
      <c r="AD597">
        <v>315</v>
      </c>
      <c r="AE597">
        <v>318</v>
      </c>
      <c r="AF597">
        <v>38</v>
      </c>
      <c r="AG597">
        <v>9</v>
      </c>
      <c r="AH597">
        <v>0</v>
      </c>
      <c r="AI597">
        <v>1542</v>
      </c>
      <c r="AJ597">
        <v>186772</v>
      </c>
    </row>
    <row r="598" spans="1:36">
      <c r="A598" t="s">
        <v>534</v>
      </c>
      <c r="B598">
        <v>2008</v>
      </c>
      <c r="C598" s="49" t="str">
        <f t="shared" si="36"/>
        <v>Landwirtschaftliche Betriebsgebäude2008</v>
      </c>
      <c r="D598">
        <v>9746</v>
      </c>
      <c r="E598" t="s">
        <v>66</v>
      </c>
      <c r="F598" t="s">
        <v>66</v>
      </c>
      <c r="G598" t="s">
        <v>66</v>
      </c>
      <c r="H598">
        <v>4890</v>
      </c>
      <c r="I598">
        <v>494</v>
      </c>
      <c r="J598">
        <v>54</v>
      </c>
      <c r="K598">
        <v>7</v>
      </c>
      <c r="L598">
        <v>0</v>
      </c>
      <c r="M598">
        <v>2163</v>
      </c>
      <c r="N598">
        <v>1443204</v>
      </c>
      <c r="O598" t="s">
        <v>66</v>
      </c>
      <c r="P598">
        <v>7749</v>
      </c>
      <c r="Q598">
        <v>27896</v>
      </c>
      <c r="R598" t="s">
        <v>66</v>
      </c>
      <c r="S598">
        <v>4544</v>
      </c>
      <c r="T598">
        <v>173</v>
      </c>
      <c r="U598">
        <v>18</v>
      </c>
      <c r="V598" t="s">
        <v>66</v>
      </c>
      <c r="W598" t="s">
        <v>66</v>
      </c>
      <c r="X598">
        <v>754</v>
      </c>
      <c r="Y598">
        <v>1241461</v>
      </c>
      <c r="Z598" t="s">
        <v>66</v>
      </c>
      <c r="AA598" t="s">
        <v>66</v>
      </c>
      <c r="AB598" t="s">
        <v>66</v>
      </c>
      <c r="AC598">
        <v>1997</v>
      </c>
      <c r="AD598">
        <v>346</v>
      </c>
      <c r="AE598">
        <v>321</v>
      </c>
      <c r="AF598">
        <v>36</v>
      </c>
      <c r="AG598">
        <v>7</v>
      </c>
      <c r="AH598">
        <v>0</v>
      </c>
      <c r="AI598">
        <v>1409</v>
      </c>
      <c r="AJ598">
        <v>201743</v>
      </c>
    </row>
    <row r="599" spans="1:36">
      <c r="A599" t="s">
        <v>534</v>
      </c>
      <c r="B599">
        <v>2009</v>
      </c>
      <c r="C599" s="49" t="str">
        <f t="shared" si="36"/>
        <v>Landwirtschaftliche Betriebsgebäude2009</v>
      </c>
      <c r="D599">
        <v>9440</v>
      </c>
      <c r="E599" t="s">
        <v>66</v>
      </c>
      <c r="F599" t="s">
        <v>66</v>
      </c>
      <c r="G599" t="s">
        <v>66</v>
      </c>
      <c r="H599">
        <v>5215</v>
      </c>
      <c r="I599">
        <v>393</v>
      </c>
      <c r="J599">
        <v>46</v>
      </c>
      <c r="K599">
        <v>13</v>
      </c>
      <c r="L599">
        <v>0</v>
      </c>
      <c r="M599">
        <v>1861</v>
      </c>
      <c r="N599">
        <v>1538861</v>
      </c>
      <c r="O599" t="s">
        <v>66</v>
      </c>
      <c r="P599">
        <v>7531</v>
      </c>
      <c r="Q599">
        <v>29943</v>
      </c>
      <c r="R599" t="s">
        <v>66</v>
      </c>
      <c r="S599">
        <v>4836</v>
      </c>
      <c r="T599">
        <v>116</v>
      </c>
      <c r="U599">
        <v>15</v>
      </c>
      <c r="V599">
        <v>13</v>
      </c>
      <c r="W599">
        <v>0</v>
      </c>
      <c r="X599">
        <v>620</v>
      </c>
      <c r="Y599">
        <v>1345662</v>
      </c>
      <c r="Z599" t="s">
        <v>66</v>
      </c>
      <c r="AA599" t="s">
        <v>66</v>
      </c>
      <c r="AB599" t="s">
        <v>66</v>
      </c>
      <c r="AC599">
        <v>1909</v>
      </c>
      <c r="AD599">
        <v>379</v>
      </c>
      <c r="AE599">
        <v>277</v>
      </c>
      <c r="AF599">
        <v>30</v>
      </c>
      <c r="AG599" t="s">
        <v>66</v>
      </c>
      <c r="AH599" t="s">
        <v>66</v>
      </c>
      <c r="AI599">
        <v>1241</v>
      </c>
      <c r="AJ599">
        <v>193199</v>
      </c>
    </row>
    <row r="600" spans="1:36">
      <c r="A600" t="s">
        <v>534</v>
      </c>
      <c r="B600">
        <v>2010</v>
      </c>
      <c r="C600" s="49" t="str">
        <f t="shared" si="36"/>
        <v>Landwirtschaftliche Betriebsgebäude2010</v>
      </c>
      <c r="D600">
        <v>10322</v>
      </c>
      <c r="E600" t="s">
        <v>66</v>
      </c>
      <c r="F600" t="s">
        <v>66</v>
      </c>
      <c r="G600" t="s">
        <v>66</v>
      </c>
      <c r="H600">
        <v>5942</v>
      </c>
      <c r="I600">
        <v>386</v>
      </c>
      <c r="J600">
        <v>46</v>
      </c>
      <c r="K600">
        <v>38</v>
      </c>
      <c r="L600">
        <v>1</v>
      </c>
      <c r="M600">
        <v>1879</v>
      </c>
      <c r="N600">
        <v>1673010</v>
      </c>
      <c r="O600" t="s">
        <v>66</v>
      </c>
      <c r="P600">
        <v>8401</v>
      </c>
      <c r="Q600">
        <v>35058</v>
      </c>
      <c r="R600" t="s">
        <v>66</v>
      </c>
      <c r="S600">
        <v>5549</v>
      </c>
      <c r="T600">
        <v>131</v>
      </c>
      <c r="U600">
        <v>16</v>
      </c>
      <c r="V600">
        <v>3</v>
      </c>
      <c r="W600">
        <v>0</v>
      </c>
      <c r="X600">
        <v>670</v>
      </c>
      <c r="Y600">
        <v>1481554</v>
      </c>
      <c r="Z600" t="s">
        <v>66</v>
      </c>
      <c r="AA600" t="s">
        <v>66</v>
      </c>
      <c r="AB600" t="s">
        <v>66</v>
      </c>
      <c r="AC600">
        <v>1921</v>
      </c>
      <c r="AD600">
        <v>392</v>
      </c>
      <c r="AE600">
        <v>255</v>
      </c>
      <c r="AF600">
        <v>29</v>
      </c>
      <c r="AG600">
        <v>35</v>
      </c>
      <c r="AH600">
        <v>1</v>
      </c>
      <c r="AI600">
        <v>1209</v>
      </c>
      <c r="AJ600">
        <v>191456</v>
      </c>
    </row>
    <row r="601" spans="1:36">
      <c r="A601" t="s">
        <v>534</v>
      </c>
      <c r="B601">
        <v>2011</v>
      </c>
      <c r="C601" s="49" t="str">
        <f t="shared" si="36"/>
        <v>Landwirtschaftliche Betriebsgebäude2011</v>
      </c>
      <c r="D601">
        <v>10144</v>
      </c>
      <c r="E601" t="s">
        <v>66</v>
      </c>
      <c r="F601" t="s">
        <v>66</v>
      </c>
      <c r="G601" t="s">
        <v>66</v>
      </c>
      <c r="H601">
        <v>5769</v>
      </c>
      <c r="I601">
        <v>388</v>
      </c>
      <c r="J601">
        <v>46</v>
      </c>
      <c r="K601">
        <v>16</v>
      </c>
      <c r="L601">
        <v>0</v>
      </c>
      <c r="M601">
        <v>1748</v>
      </c>
      <c r="N601">
        <v>1733906</v>
      </c>
      <c r="O601" t="s">
        <v>66</v>
      </c>
      <c r="P601">
        <v>8133</v>
      </c>
      <c r="Q601">
        <v>34608</v>
      </c>
      <c r="R601" t="s">
        <v>66</v>
      </c>
      <c r="S601">
        <v>5375</v>
      </c>
      <c r="T601">
        <v>127</v>
      </c>
      <c r="U601">
        <v>15</v>
      </c>
      <c r="V601">
        <v>12</v>
      </c>
      <c r="W601">
        <v>0</v>
      </c>
      <c r="X601">
        <v>573</v>
      </c>
      <c r="Y601">
        <v>1517742</v>
      </c>
      <c r="Z601" t="s">
        <v>66</v>
      </c>
      <c r="AA601" t="s">
        <v>66</v>
      </c>
      <c r="AB601" t="s">
        <v>66</v>
      </c>
      <c r="AC601">
        <v>2011</v>
      </c>
      <c r="AD601">
        <v>394</v>
      </c>
      <c r="AE601">
        <v>261</v>
      </c>
      <c r="AF601">
        <v>32</v>
      </c>
      <c r="AG601">
        <v>4</v>
      </c>
      <c r="AH601">
        <v>0</v>
      </c>
      <c r="AI601">
        <v>1175</v>
      </c>
      <c r="AJ601">
        <v>216164</v>
      </c>
    </row>
    <row r="602" spans="1:36">
      <c r="A602" t="s">
        <v>534</v>
      </c>
      <c r="B602">
        <v>2012</v>
      </c>
      <c r="C602" s="49" t="str">
        <f t="shared" si="36"/>
        <v>Landwirtschaftliche Betriebsgebäude2012</v>
      </c>
      <c r="D602">
        <v>9689</v>
      </c>
      <c r="E602" t="s">
        <v>66</v>
      </c>
      <c r="F602" t="s">
        <v>66</v>
      </c>
      <c r="G602" t="s">
        <v>66</v>
      </c>
      <c r="H602">
        <v>5557</v>
      </c>
      <c r="I602">
        <v>385</v>
      </c>
      <c r="J602">
        <v>44</v>
      </c>
      <c r="K602" t="s">
        <v>66</v>
      </c>
      <c r="L602" t="s">
        <v>66</v>
      </c>
      <c r="M602">
        <v>1695</v>
      </c>
      <c r="N602">
        <v>1689853</v>
      </c>
      <c r="O602" t="s">
        <v>66</v>
      </c>
      <c r="P602">
        <v>7799</v>
      </c>
      <c r="Q602">
        <v>33664</v>
      </c>
      <c r="R602" t="s">
        <v>66</v>
      </c>
      <c r="S602">
        <v>5173</v>
      </c>
      <c r="T602">
        <v>125</v>
      </c>
      <c r="U602">
        <v>13</v>
      </c>
      <c r="V602" t="s">
        <v>66</v>
      </c>
      <c r="W602" t="s">
        <v>66</v>
      </c>
      <c r="X602">
        <v>546</v>
      </c>
      <c r="Y602">
        <v>1486631</v>
      </c>
      <c r="Z602" t="s">
        <v>66</v>
      </c>
      <c r="AA602" t="s">
        <v>66</v>
      </c>
      <c r="AB602" t="s">
        <v>66</v>
      </c>
      <c r="AC602">
        <v>1890</v>
      </c>
      <c r="AD602">
        <v>384</v>
      </c>
      <c r="AE602">
        <v>260</v>
      </c>
      <c r="AF602">
        <v>31</v>
      </c>
      <c r="AG602" t="s">
        <v>66</v>
      </c>
      <c r="AH602" t="s">
        <v>66</v>
      </c>
      <c r="AI602">
        <v>1149</v>
      </c>
      <c r="AJ602">
        <v>203222</v>
      </c>
    </row>
    <row r="603" spans="1:36">
      <c r="A603" t="s">
        <v>534</v>
      </c>
      <c r="B603">
        <v>2013</v>
      </c>
      <c r="C603" s="49" t="str">
        <f t="shared" si="36"/>
        <v>Landwirtschaftliche Betriebsgebäude2013</v>
      </c>
      <c r="D603">
        <v>9447</v>
      </c>
      <c r="E603" t="s">
        <v>66</v>
      </c>
      <c r="F603" t="s">
        <v>66</v>
      </c>
      <c r="G603" t="s">
        <v>66</v>
      </c>
      <c r="H603">
        <v>5744</v>
      </c>
      <c r="I603">
        <v>462</v>
      </c>
      <c r="J603">
        <v>48</v>
      </c>
      <c r="K603" t="s">
        <v>66</v>
      </c>
      <c r="L603" t="s">
        <v>66</v>
      </c>
      <c r="M603">
        <v>1832</v>
      </c>
      <c r="N603">
        <v>1808859</v>
      </c>
      <c r="O603" t="s">
        <v>66</v>
      </c>
      <c r="P603">
        <v>7471</v>
      </c>
      <c r="Q603">
        <v>34737</v>
      </c>
      <c r="R603" t="s">
        <v>66</v>
      </c>
      <c r="S603">
        <v>5351</v>
      </c>
      <c r="T603">
        <v>138</v>
      </c>
      <c r="U603">
        <v>13</v>
      </c>
      <c r="V603" t="s">
        <v>66</v>
      </c>
      <c r="W603" t="s">
        <v>66</v>
      </c>
      <c r="X603">
        <v>540</v>
      </c>
      <c r="Y603">
        <v>1591399</v>
      </c>
      <c r="Z603" t="s">
        <v>66</v>
      </c>
      <c r="AA603" t="s">
        <v>66</v>
      </c>
      <c r="AB603" t="s">
        <v>66</v>
      </c>
      <c r="AC603">
        <v>1976</v>
      </c>
      <c r="AD603">
        <v>393</v>
      </c>
      <c r="AE603">
        <v>324</v>
      </c>
      <c r="AF603">
        <v>35</v>
      </c>
      <c r="AG603" t="s">
        <v>66</v>
      </c>
      <c r="AH603" t="s">
        <v>66</v>
      </c>
      <c r="AI603">
        <v>1292</v>
      </c>
      <c r="AJ603">
        <v>217460</v>
      </c>
    </row>
    <row r="604" spans="1:36">
      <c r="A604" t="s">
        <v>534</v>
      </c>
      <c r="B604">
        <v>2014</v>
      </c>
      <c r="C604" s="49" t="str">
        <f t="shared" si="36"/>
        <v>Landwirtschaftliche Betriebsgebäude2014</v>
      </c>
      <c r="D604">
        <v>8877</v>
      </c>
      <c r="E604" t="s">
        <v>66</v>
      </c>
      <c r="F604" t="s">
        <v>66</v>
      </c>
      <c r="G604" t="s">
        <v>66</v>
      </c>
      <c r="H604">
        <v>5655</v>
      </c>
      <c r="I604">
        <v>431</v>
      </c>
      <c r="J604">
        <v>50</v>
      </c>
      <c r="K604" t="s">
        <v>66</v>
      </c>
      <c r="L604" t="s">
        <v>66</v>
      </c>
      <c r="M604">
        <v>1900</v>
      </c>
      <c r="N604">
        <v>1801954</v>
      </c>
      <c r="O604" t="s">
        <v>66</v>
      </c>
      <c r="P604">
        <v>6930</v>
      </c>
      <c r="Q604">
        <v>34544</v>
      </c>
      <c r="R604" t="s">
        <v>66</v>
      </c>
      <c r="S604">
        <v>5243</v>
      </c>
      <c r="T604">
        <v>159</v>
      </c>
      <c r="U604">
        <v>17</v>
      </c>
      <c r="V604" t="s">
        <v>66</v>
      </c>
      <c r="W604" t="s">
        <v>66</v>
      </c>
      <c r="X604">
        <v>687</v>
      </c>
      <c r="Y604">
        <v>1580219</v>
      </c>
      <c r="Z604" t="s">
        <v>66</v>
      </c>
      <c r="AA604" t="s">
        <v>66</v>
      </c>
      <c r="AB604" t="s">
        <v>66</v>
      </c>
      <c r="AC604">
        <v>1947</v>
      </c>
      <c r="AD604">
        <v>412</v>
      </c>
      <c r="AE604">
        <v>272</v>
      </c>
      <c r="AF604">
        <v>33</v>
      </c>
      <c r="AG604" t="s">
        <v>66</v>
      </c>
      <c r="AH604" t="s">
        <v>66</v>
      </c>
      <c r="AI604">
        <v>1213</v>
      </c>
      <c r="AJ604">
        <v>221735</v>
      </c>
    </row>
    <row r="605" spans="1:36">
      <c r="A605" t="s">
        <v>534</v>
      </c>
      <c r="B605">
        <v>2015</v>
      </c>
      <c r="C605" s="49" t="str">
        <f t="shared" si="36"/>
        <v>Landwirtschaftliche Betriebsgebäude2015</v>
      </c>
      <c r="D605">
        <v>8204</v>
      </c>
      <c r="E605" t="s">
        <v>66</v>
      </c>
      <c r="F605" t="s">
        <v>66</v>
      </c>
      <c r="G605" t="s">
        <v>66</v>
      </c>
      <c r="H605">
        <v>4818</v>
      </c>
      <c r="I605">
        <v>528</v>
      </c>
      <c r="J605">
        <v>52</v>
      </c>
      <c r="K605" t="s">
        <v>66</v>
      </c>
      <c r="L605" t="s">
        <v>66</v>
      </c>
      <c r="M605">
        <v>1951</v>
      </c>
      <c r="N605">
        <v>1716419</v>
      </c>
      <c r="O605" t="s">
        <v>66</v>
      </c>
      <c r="P605">
        <v>6252</v>
      </c>
      <c r="Q605">
        <v>29170</v>
      </c>
      <c r="R605" t="s">
        <v>66</v>
      </c>
      <c r="S605">
        <v>4362</v>
      </c>
      <c r="T605">
        <v>167</v>
      </c>
      <c r="U605">
        <v>16</v>
      </c>
      <c r="V605" t="s">
        <v>66</v>
      </c>
      <c r="W605" t="s">
        <v>66</v>
      </c>
      <c r="X605">
        <v>625</v>
      </c>
      <c r="Y605">
        <v>1453338</v>
      </c>
      <c r="Z605" t="s">
        <v>66</v>
      </c>
      <c r="AA605" t="s">
        <v>66</v>
      </c>
      <c r="AB605" t="s">
        <v>66</v>
      </c>
      <c r="AC605">
        <v>1952</v>
      </c>
      <c r="AD605">
        <v>457</v>
      </c>
      <c r="AE605">
        <v>361</v>
      </c>
      <c r="AF605">
        <v>36</v>
      </c>
      <c r="AG605" t="s">
        <v>66</v>
      </c>
      <c r="AH605" t="s">
        <v>66</v>
      </c>
      <c r="AI605">
        <v>1326</v>
      </c>
      <c r="AJ605">
        <v>263081</v>
      </c>
    </row>
    <row r="606" spans="1:36">
      <c r="A606" t="s">
        <v>534</v>
      </c>
      <c r="B606">
        <v>2016</v>
      </c>
      <c r="C606" s="49" t="str">
        <f t="shared" si="36"/>
        <v>Landwirtschaftliche Betriebsgebäude2016</v>
      </c>
      <c r="D606">
        <v>7261</v>
      </c>
      <c r="E606" t="s">
        <v>66</v>
      </c>
      <c r="F606" t="s">
        <v>66</v>
      </c>
      <c r="G606" t="s">
        <v>66</v>
      </c>
      <c r="H606">
        <v>4158</v>
      </c>
      <c r="I606">
        <v>387</v>
      </c>
      <c r="J606">
        <v>43</v>
      </c>
      <c r="K606" t="s">
        <v>66</v>
      </c>
      <c r="L606" t="s">
        <v>66</v>
      </c>
      <c r="M606">
        <v>1571</v>
      </c>
      <c r="N606">
        <v>1444364</v>
      </c>
      <c r="O606" t="s">
        <v>66</v>
      </c>
      <c r="P606">
        <v>5456</v>
      </c>
      <c r="Q606">
        <v>25180</v>
      </c>
      <c r="R606" t="s">
        <v>66</v>
      </c>
      <c r="S606">
        <v>3808</v>
      </c>
      <c r="T606">
        <v>100</v>
      </c>
      <c r="U606">
        <v>11</v>
      </c>
      <c r="V606" t="s">
        <v>66</v>
      </c>
      <c r="W606" t="s">
        <v>66</v>
      </c>
      <c r="X606">
        <v>413</v>
      </c>
      <c r="Y606">
        <v>1237430</v>
      </c>
      <c r="Z606" t="s">
        <v>66</v>
      </c>
      <c r="AA606" t="s">
        <v>66</v>
      </c>
      <c r="AB606" t="s">
        <v>66</v>
      </c>
      <c r="AC606">
        <v>1805</v>
      </c>
      <c r="AD606">
        <v>350</v>
      </c>
      <c r="AE606">
        <v>287</v>
      </c>
      <c r="AF606">
        <v>32</v>
      </c>
      <c r="AG606" t="s">
        <v>66</v>
      </c>
      <c r="AH606" t="s">
        <v>66</v>
      </c>
      <c r="AI606">
        <v>1158</v>
      </c>
      <c r="AJ606">
        <v>206934</v>
      </c>
    </row>
    <row r="607" spans="1:36">
      <c r="A607" t="s">
        <v>534</v>
      </c>
      <c r="B607">
        <v>2017</v>
      </c>
      <c r="C607" s="49" t="str">
        <f t="shared" si="36"/>
        <v>Landwirtschaftliche Betriebsgebäude2017</v>
      </c>
      <c r="D607">
        <v>6378</v>
      </c>
      <c r="E607" t="s">
        <v>66</v>
      </c>
      <c r="F607" t="s">
        <v>66</v>
      </c>
      <c r="G607" t="s">
        <v>66</v>
      </c>
      <c r="H607">
        <v>3528</v>
      </c>
      <c r="I607">
        <v>414</v>
      </c>
      <c r="J607">
        <v>48</v>
      </c>
      <c r="K607" t="s">
        <v>66</v>
      </c>
      <c r="L607" t="s">
        <v>66</v>
      </c>
      <c r="M607">
        <v>1812</v>
      </c>
      <c r="N607">
        <v>1296327</v>
      </c>
      <c r="O607" t="s">
        <v>66</v>
      </c>
      <c r="P607">
        <v>4716</v>
      </c>
      <c r="Q607">
        <v>21827</v>
      </c>
      <c r="R607" t="s">
        <v>66</v>
      </c>
      <c r="S607">
        <v>3258</v>
      </c>
      <c r="T607">
        <v>126</v>
      </c>
      <c r="U607">
        <v>13</v>
      </c>
      <c r="V607" t="s">
        <v>66</v>
      </c>
      <c r="W607" t="s">
        <v>66</v>
      </c>
      <c r="X607">
        <v>486</v>
      </c>
      <c r="Y607">
        <v>1091447</v>
      </c>
      <c r="Z607" t="s">
        <v>66</v>
      </c>
      <c r="AA607" t="s">
        <v>66</v>
      </c>
      <c r="AB607" t="s">
        <v>66</v>
      </c>
      <c r="AC607">
        <v>1662</v>
      </c>
      <c r="AD607">
        <v>270</v>
      </c>
      <c r="AE607">
        <v>288</v>
      </c>
      <c r="AF607">
        <v>36</v>
      </c>
      <c r="AG607" t="s">
        <v>66</v>
      </c>
      <c r="AH607" t="s">
        <v>66</v>
      </c>
      <c r="AI607">
        <v>1326</v>
      </c>
      <c r="AJ607">
        <v>204880</v>
      </c>
    </row>
    <row r="608" spans="1:36">
      <c r="A608" t="s">
        <v>534</v>
      </c>
      <c r="B608">
        <v>2018</v>
      </c>
      <c r="C608" s="49" t="str">
        <f t="shared" si="36"/>
        <v>Landwirtschaftliche Betriebsgebäude2018</v>
      </c>
      <c r="D608">
        <v>6444</v>
      </c>
      <c r="E608" t="s">
        <v>66</v>
      </c>
      <c r="F608" t="s">
        <v>66</v>
      </c>
      <c r="G608" t="s">
        <v>66</v>
      </c>
      <c r="H608">
        <v>3807</v>
      </c>
      <c r="I608">
        <v>465</v>
      </c>
      <c r="J608">
        <v>54</v>
      </c>
      <c r="K608" t="s">
        <v>66</v>
      </c>
      <c r="L608" t="s">
        <v>66</v>
      </c>
      <c r="M608">
        <v>1968</v>
      </c>
      <c r="N608">
        <v>1343770</v>
      </c>
      <c r="O608" t="s">
        <v>66</v>
      </c>
      <c r="P608">
        <v>4697</v>
      </c>
      <c r="Q608">
        <v>23163</v>
      </c>
      <c r="R608" t="s">
        <v>66</v>
      </c>
      <c r="S608">
        <v>3474</v>
      </c>
      <c r="T608">
        <v>108</v>
      </c>
      <c r="U608">
        <v>13</v>
      </c>
      <c r="V608" t="s">
        <v>66</v>
      </c>
      <c r="W608" t="s">
        <v>66</v>
      </c>
      <c r="X608">
        <v>481</v>
      </c>
      <c r="Y608">
        <v>1108302</v>
      </c>
      <c r="Z608" t="s">
        <v>66</v>
      </c>
      <c r="AA608" t="s">
        <v>66</v>
      </c>
      <c r="AB608" t="s">
        <v>66</v>
      </c>
      <c r="AC608">
        <v>1747</v>
      </c>
      <c r="AD608">
        <v>332</v>
      </c>
      <c r="AE608">
        <v>357</v>
      </c>
      <c r="AF608">
        <v>41</v>
      </c>
      <c r="AG608" t="s">
        <v>66</v>
      </c>
      <c r="AH608" t="s">
        <v>66</v>
      </c>
      <c r="AI608">
        <v>1487</v>
      </c>
      <c r="AJ608">
        <v>235468</v>
      </c>
    </row>
    <row r="609" spans="1:36">
      <c r="A609" t="s">
        <v>534</v>
      </c>
      <c r="B609">
        <v>2019</v>
      </c>
      <c r="C609" s="49" t="str">
        <f t="shared" si="36"/>
        <v>Landwirtschaftliche Betriebsgebäude2019</v>
      </c>
      <c r="D609">
        <v>6238</v>
      </c>
      <c r="E609" t="s">
        <v>66</v>
      </c>
      <c r="F609" t="s">
        <v>66</v>
      </c>
      <c r="G609" t="s">
        <v>66</v>
      </c>
      <c r="H609">
        <v>3612</v>
      </c>
      <c r="I609">
        <v>530</v>
      </c>
      <c r="J609">
        <v>56</v>
      </c>
      <c r="K609" t="s">
        <v>66</v>
      </c>
      <c r="L609" t="s">
        <v>66</v>
      </c>
      <c r="M609">
        <v>2099</v>
      </c>
      <c r="N609">
        <v>1359844</v>
      </c>
      <c r="O609" t="s">
        <v>66</v>
      </c>
      <c r="P609">
        <v>4645</v>
      </c>
      <c r="Q609">
        <v>22139</v>
      </c>
      <c r="R609" t="s">
        <v>66</v>
      </c>
      <c r="S609">
        <v>3343</v>
      </c>
      <c r="T609">
        <v>165</v>
      </c>
      <c r="U609">
        <v>15</v>
      </c>
      <c r="V609" t="s">
        <v>66</v>
      </c>
      <c r="W609" t="s">
        <v>66</v>
      </c>
      <c r="X609">
        <v>588</v>
      </c>
      <c r="Y609">
        <v>1147398</v>
      </c>
      <c r="Z609" t="s">
        <v>66</v>
      </c>
      <c r="AA609" t="s">
        <v>66</v>
      </c>
      <c r="AB609" t="s">
        <v>66</v>
      </c>
      <c r="AC609">
        <v>1593</v>
      </c>
      <c r="AD609">
        <v>268</v>
      </c>
      <c r="AE609">
        <v>365</v>
      </c>
      <c r="AF609">
        <v>41</v>
      </c>
      <c r="AG609" t="s">
        <v>66</v>
      </c>
      <c r="AH609" t="s">
        <v>66</v>
      </c>
      <c r="AI609">
        <v>1511</v>
      </c>
      <c r="AJ609">
        <v>212446</v>
      </c>
    </row>
    <row r="610" spans="1:36">
      <c r="A610" t="s">
        <v>534</v>
      </c>
      <c r="B610">
        <v>2020</v>
      </c>
      <c r="C610" s="49" t="str">
        <f t="shared" si="36"/>
        <v>Landwirtschaftliche Betriebsgebäude2020</v>
      </c>
      <c r="D610">
        <v>6590</v>
      </c>
      <c r="E610" t="s">
        <v>66</v>
      </c>
      <c r="F610" t="s">
        <v>66</v>
      </c>
      <c r="G610" t="s">
        <v>66</v>
      </c>
      <c r="H610">
        <v>3513</v>
      </c>
      <c r="I610">
        <v>485</v>
      </c>
      <c r="J610">
        <v>54</v>
      </c>
      <c r="K610" t="s">
        <v>66</v>
      </c>
      <c r="L610" t="s">
        <v>66</v>
      </c>
      <c r="M610">
        <v>2040</v>
      </c>
      <c r="N610">
        <v>1392821</v>
      </c>
      <c r="O610" t="s">
        <v>66</v>
      </c>
      <c r="P610">
        <v>4836</v>
      </c>
      <c r="Q610">
        <v>21492</v>
      </c>
      <c r="R610" t="s">
        <v>66</v>
      </c>
      <c r="S610">
        <v>3242</v>
      </c>
      <c r="T610">
        <v>117</v>
      </c>
      <c r="U610">
        <v>14</v>
      </c>
      <c r="V610" t="s">
        <v>66</v>
      </c>
      <c r="W610" t="s">
        <v>66</v>
      </c>
      <c r="X610">
        <v>516</v>
      </c>
      <c r="Y610">
        <v>1161804</v>
      </c>
      <c r="Z610" t="s">
        <v>66</v>
      </c>
      <c r="AA610" t="s">
        <v>66</v>
      </c>
      <c r="AB610" t="s">
        <v>66</v>
      </c>
      <c r="AC610">
        <v>1754</v>
      </c>
      <c r="AD610">
        <v>271</v>
      </c>
      <c r="AE610">
        <v>368</v>
      </c>
      <c r="AF610">
        <v>39</v>
      </c>
      <c r="AG610" t="s">
        <v>66</v>
      </c>
      <c r="AH610" t="s">
        <v>66</v>
      </c>
      <c r="AI610">
        <v>1524</v>
      </c>
      <c r="AJ610">
        <v>231017</v>
      </c>
    </row>
    <row r="611" spans="1:36">
      <c r="A611" t="s">
        <v>534</v>
      </c>
      <c r="B611">
        <v>2021</v>
      </c>
      <c r="C611" s="49" t="str">
        <f t="shared" si="36"/>
        <v>Landwirtschaftliche Betriebsgebäude2021</v>
      </c>
      <c r="D611">
        <v>6179</v>
      </c>
      <c r="E611" t="s">
        <v>66</v>
      </c>
      <c r="F611" t="s">
        <v>66</v>
      </c>
      <c r="G611" t="s">
        <v>66</v>
      </c>
      <c r="H611">
        <v>3136</v>
      </c>
      <c r="I611">
        <v>509</v>
      </c>
      <c r="J611">
        <v>57</v>
      </c>
      <c r="K611" t="s">
        <v>66</v>
      </c>
      <c r="L611" t="s">
        <v>66</v>
      </c>
      <c r="M611">
        <v>2200</v>
      </c>
      <c r="N611">
        <v>1315082</v>
      </c>
      <c r="O611" t="s">
        <v>66</v>
      </c>
      <c r="P611">
        <v>4494</v>
      </c>
      <c r="Q611">
        <v>19116</v>
      </c>
      <c r="R611" t="s">
        <v>66</v>
      </c>
      <c r="S611">
        <v>2872</v>
      </c>
      <c r="T611">
        <v>140</v>
      </c>
      <c r="U611">
        <v>16</v>
      </c>
      <c r="V611" t="s">
        <v>66</v>
      </c>
      <c r="W611" t="s">
        <v>66</v>
      </c>
      <c r="X611">
        <v>680</v>
      </c>
      <c r="Y611">
        <v>1078261</v>
      </c>
      <c r="Z611" t="s">
        <v>66</v>
      </c>
      <c r="AA611" t="s">
        <v>66</v>
      </c>
      <c r="AB611" t="s">
        <v>66</v>
      </c>
      <c r="AC611">
        <v>1685</v>
      </c>
      <c r="AD611">
        <v>265</v>
      </c>
      <c r="AE611">
        <v>369</v>
      </c>
      <c r="AF611">
        <v>41</v>
      </c>
      <c r="AG611" t="s">
        <v>66</v>
      </c>
      <c r="AH611" t="s">
        <v>66</v>
      </c>
      <c r="AI611">
        <v>1520</v>
      </c>
      <c r="AJ611">
        <v>236821</v>
      </c>
    </row>
    <row r="612" spans="1:36">
      <c r="A612" t="s">
        <v>534</v>
      </c>
      <c r="B612">
        <v>2022</v>
      </c>
      <c r="C612" s="49" t="str">
        <f t="shared" si="36"/>
        <v>Landwirtschaftliche Betriebsgebäude2022</v>
      </c>
      <c r="D612">
        <v>6097</v>
      </c>
      <c r="E612" t="s">
        <v>66</v>
      </c>
      <c r="F612" t="s">
        <v>66</v>
      </c>
      <c r="G612" t="s">
        <v>66</v>
      </c>
      <c r="H612">
        <v>3244</v>
      </c>
      <c r="I612">
        <v>567</v>
      </c>
      <c r="J612">
        <v>62</v>
      </c>
      <c r="K612" t="s">
        <v>66</v>
      </c>
      <c r="L612" t="s">
        <v>66</v>
      </c>
      <c r="M612">
        <v>2289</v>
      </c>
      <c r="N612">
        <v>1341949</v>
      </c>
      <c r="O612" t="s">
        <v>66</v>
      </c>
      <c r="P612">
        <v>4396</v>
      </c>
      <c r="Q612">
        <v>19531</v>
      </c>
      <c r="R612" t="s">
        <v>66</v>
      </c>
      <c r="S612">
        <v>2959</v>
      </c>
      <c r="T612">
        <v>172</v>
      </c>
      <c r="U612">
        <v>15</v>
      </c>
      <c r="V612" t="s">
        <v>66</v>
      </c>
      <c r="W612" t="s">
        <v>66</v>
      </c>
      <c r="X612">
        <v>617</v>
      </c>
      <c r="Y612">
        <v>1083338</v>
      </c>
      <c r="Z612" t="s">
        <v>66</v>
      </c>
      <c r="AA612" t="s">
        <v>66</v>
      </c>
      <c r="AB612" t="s">
        <v>66</v>
      </c>
      <c r="AC612">
        <v>1701</v>
      </c>
      <c r="AD612">
        <v>284</v>
      </c>
      <c r="AE612">
        <v>395</v>
      </c>
      <c r="AF612">
        <v>47</v>
      </c>
      <c r="AG612" t="s">
        <v>66</v>
      </c>
      <c r="AH612" t="s">
        <v>66</v>
      </c>
      <c r="AI612">
        <v>1672</v>
      </c>
      <c r="AJ612">
        <v>258611</v>
      </c>
    </row>
    <row r="613" spans="1:36">
      <c r="A613" t="s">
        <v>527</v>
      </c>
      <c r="B613">
        <v>2001</v>
      </c>
      <c r="C613" s="49" t="str">
        <f t="shared" si="36"/>
        <v>Immobilienfonds als Bauherren von Wohngebäuden2001</v>
      </c>
      <c r="D613">
        <v>1100</v>
      </c>
      <c r="E613" t="s">
        <v>66</v>
      </c>
      <c r="F613" t="s">
        <v>66</v>
      </c>
      <c r="G613" t="s">
        <v>66</v>
      </c>
      <c r="H613">
        <v>31</v>
      </c>
      <c r="I613">
        <v>3298</v>
      </c>
      <c r="J613">
        <v>289</v>
      </c>
      <c r="K613">
        <v>4</v>
      </c>
      <c r="L613">
        <v>0</v>
      </c>
      <c r="M613">
        <v>12642</v>
      </c>
      <c r="N613">
        <v>418290</v>
      </c>
      <c r="O613" t="s">
        <v>66</v>
      </c>
      <c r="P613">
        <v>908</v>
      </c>
      <c r="Q613">
        <v>1267</v>
      </c>
      <c r="R613" t="s">
        <v>66</v>
      </c>
      <c r="S613">
        <v>55</v>
      </c>
      <c r="T613">
        <v>2734</v>
      </c>
      <c r="U613">
        <v>243</v>
      </c>
      <c r="V613">
        <v>2</v>
      </c>
      <c r="W613">
        <v>0</v>
      </c>
      <c r="X613">
        <v>11051</v>
      </c>
      <c r="Y613">
        <v>338758</v>
      </c>
      <c r="Z613" t="s">
        <v>66</v>
      </c>
      <c r="AA613" t="s">
        <v>66</v>
      </c>
      <c r="AB613" t="s">
        <v>66</v>
      </c>
      <c r="AC613">
        <v>192</v>
      </c>
      <c r="AD613">
        <v>-23</v>
      </c>
      <c r="AE613">
        <v>564</v>
      </c>
      <c r="AF613">
        <v>46</v>
      </c>
      <c r="AG613">
        <v>2</v>
      </c>
      <c r="AH613">
        <v>0</v>
      </c>
      <c r="AI613">
        <v>1591</v>
      </c>
      <c r="AJ613">
        <v>79532</v>
      </c>
    </row>
    <row r="614" spans="1:36">
      <c r="A614" t="s">
        <v>527</v>
      </c>
      <c r="B614">
        <v>2002</v>
      </c>
      <c r="C614" s="49" t="str">
        <f t="shared" si="36"/>
        <v>Immobilienfonds als Bauherren von Wohngebäuden2002</v>
      </c>
      <c r="D614">
        <v>988</v>
      </c>
      <c r="E614" t="s">
        <v>66</v>
      </c>
      <c r="F614" t="s">
        <v>66</v>
      </c>
      <c r="G614" t="s">
        <v>66</v>
      </c>
      <c r="H614">
        <v>28</v>
      </c>
      <c r="I614">
        <v>2557</v>
      </c>
      <c r="J614">
        <v>238</v>
      </c>
      <c r="K614">
        <v>-5</v>
      </c>
      <c r="L614">
        <v>0</v>
      </c>
      <c r="M614">
        <v>10438</v>
      </c>
      <c r="N614">
        <v>304716</v>
      </c>
      <c r="O614" t="s">
        <v>66</v>
      </c>
      <c r="P614">
        <v>759</v>
      </c>
      <c r="Q614">
        <v>1070</v>
      </c>
      <c r="R614" t="s">
        <v>66</v>
      </c>
      <c r="S614">
        <v>43</v>
      </c>
      <c r="T614">
        <v>2326</v>
      </c>
      <c r="U614">
        <v>206</v>
      </c>
      <c r="V614" t="s">
        <v>66</v>
      </c>
      <c r="W614" t="s">
        <v>66</v>
      </c>
      <c r="X614">
        <v>9248</v>
      </c>
      <c r="Y614">
        <v>234847</v>
      </c>
      <c r="Z614" t="s">
        <v>66</v>
      </c>
      <c r="AA614" t="s">
        <v>66</v>
      </c>
      <c r="AB614" t="s">
        <v>66</v>
      </c>
      <c r="AC614">
        <v>229</v>
      </c>
      <c r="AD614">
        <v>-15</v>
      </c>
      <c r="AE614">
        <v>231</v>
      </c>
      <c r="AF614">
        <v>32</v>
      </c>
      <c r="AG614">
        <v>-5</v>
      </c>
      <c r="AH614">
        <v>0</v>
      </c>
      <c r="AI614">
        <v>1190</v>
      </c>
      <c r="AJ614">
        <v>69869</v>
      </c>
    </row>
    <row r="615" spans="1:36">
      <c r="A615" t="s">
        <v>527</v>
      </c>
      <c r="B615">
        <v>2003</v>
      </c>
      <c r="C615" s="49" t="str">
        <f t="shared" si="36"/>
        <v>Immobilienfonds als Bauherren von Wohngebäuden2003</v>
      </c>
      <c r="D615">
        <v>667</v>
      </c>
      <c r="E615" t="s">
        <v>66</v>
      </c>
      <c r="F615" t="s">
        <v>66</v>
      </c>
      <c r="G615" t="s">
        <v>66</v>
      </c>
      <c r="H615">
        <v>20</v>
      </c>
      <c r="I615">
        <v>1585</v>
      </c>
      <c r="J615">
        <v>143</v>
      </c>
      <c r="K615">
        <v>38</v>
      </c>
      <c r="L615">
        <v>4</v>
      </c>
      <c r="M615">
        <v>6589</v>
      </c>
      <c r="N615">
        <v>197843</v>
      </c>
      <c r="O615" t="s">
        <v>66</v>
      </c>
      <c r="P615">
        <v>519</v>
      </c>
      <c r="Q615">
        <v>651</v>
      </c>
      <c r="R615" t="s">
        <v>66</v>
      </c>
      <c r="S615">
        <v>25</v>
      </c>
      <c r="T615">
        <v>1393</v>
      </c>
      <c r="U615">
        <v>124</v>
      </c>
      <c r="V615">
        <v>32</v>
      </c>
      <c r="W615">
        <v>1</v>
      </c>
      <c r="X615">
        <v>5780</v>
      </c>
      <c r="Y615">
        <v>150920</v>
      </c>
      <c r="Z615" t="s">
        <v>66</v>
      </c>
      <c r="AA615" t="s">
        <v>66</v>
      </c>
      <c r="AB615" t="s">
        <v>66</v>
      </c>
      <c r="AC615">
        <v>148</v>
      </c>
      <c r="AD615">
        <v>-5</v>
      </c>
      <c r="AE615">
        <v>192</v>
      </c>
      <c r="AF615">
        <v>19</v>
      </c>
      <c r="AG615">
        <v>6</v>
      </c>
      <c r="AH615">
        <v>2</v>
      </c>
      <c r="AI615">
        <v>809</v>
      </c>
      <c r="AJ615">
        <v>46923</v>
      </c>
    </row>
    <row r="616" spans="1:36">
      <c r="A616" t="s">
        <v>527</v>
      </c>
      <c r="B616">
        <v>2004</v>
      </c>
      <c r="C616" s="49" t="str">
        <f t="shared" si="36"/>
        <v>Immobilienfonds als Bauherren von Wohngebäuden2004</v>
      </c>
      <c r="D616">
        <v>669</v>
      </c>
      <c r="E616" t="s">
        <v>66</v>
      </c>
      <c r="F616" t="s">
        <v>66</v>
      </c>
      <c r="G616" t="s">
        <v>66</v>
      </c>
      <c r="H616">
        <v>22</v>
      </c>
      <c r="I616">
        <v>1733</v>
      </c>
      <c r="J616">
        <v>164</v>
      </c>
      <c r="K616">
        <v>137</v>
      </c>
      <c r="L616">
        <v>5</v>
      </c>
      <c r="M616">
        <v>7725</v>
      </c>
      <c r="N616">
        <v>220913</v>
      </c>
      <c r="O616" t="s">
        <v>66</v>
      </c>
      <c r="P616">
        <v>552</v>
      </c>
      <c r="Q616">
        <v>799</v>
      </c>
      <c r="R616" t="s">
        <v>66</v>
      </c>
      <c r="S616">
        <v>30</v>
      </c>
      <c r="T616">
        <v>1714</v>
      </c>
      <c r="U616">
        <v>143</v>
      </c>
      <c r="V616">
        <v>137</v>
      </c>
      <c r="W616">
        <v>5</v>
      </c>
      <c r="X616">
        <v>7059</v>
      </c>
      <c r="Y616">
        <v>177742</v>
      </c>
      <c r="Z616" t="s">
        <v>66</v>
      </c>
      <c r="AA616" t="s">
        <v>66</v>
      </c>
      <c r="AB616" t="s">
        <v>66</v>
      </c>
      <c r="AC616">
        <v>117</v>
      </c>
      <c r="AD616">
        <v>-8</v>
      </c>
      <c r="AE616">
        <v>19</v>
      </c>
      <c r="AF616">
        <v>20</v>
      </c>
      <c r="AG616" t="s">
        <v>66</v>
      </c>
      <c r="AH616" t="s">
        <v>66</v>
      </c>
      <c r="AI616">
        <v>666</v>
      </c>
      <c r="AJ616">
        <v>43171</v>
      </c>
    </row>
    <row r="617" spans="1:36">
      <c r="A617" t="s">
        <v>527</v>
      </c>
      <c r="B617">
        <v>2005</v>
      </c>
      <c r="C617" s="49" t="str">
        <f t="shared" si="36"/>
        <v>Immobilienfonds als Bauherren von Wohngebäuden2005</v>
      </c>
      <c r="D617">
        <v>543</v>
      </c>
      <c r="E617" t="s">
        <v>66</v>
      </c>
      <c r="F617" t="s">
        <v>66</v>
      </c>
      <c r="G617" t="s">
        <v>66</v>
      </c>
      <c r="H617">
        <v>10</v>
      </c>
      <c r="I617">
        <v>1378</v>
      </c>
      <c r="J617">
        <v>118</v>
      </c>
      <c r="K617">
        <v>101</v>
      </c>
      <c r="L617">
        <v>5</v>
      </c>
      <c r="M617">
        <v>5591</v>
      </c>
      <c r="N617">
        <v>164085</v>
      </c>
      <c r="O617" t="s">
        <v>66</v>
      </c>
      <c r="P617">
        <v>429</v>
      </c>
      <c r="Q617">
        <v>542</v>
      </c>
      <c r="R617" t="s">
        <v>66</v>
      </c>
      <c r="S617">
        <v>18</v>
      </c>
      <c r="T617">
        <v>1122</v>
      </c>
      <c r="U617">
        <v>98</v>
      </c>
      <c r="V617">
        <v>227</v>
      </c>
      <c r="W617">
        <v>8</v>
      </c>
      <c r="X617">
        <v>4987</v>
      </c>
      <c r="Y617">
        <v>126953</v>
      </c>
      <c r="Z617" t="s">
        <v>66</v>
      </c>
      <c r="AA617" t="s">
        <v>66</v>
      </c>
      <c r="AB617" t="s">
        <v>66</v>
      </c>
      <c r="AC617">
        <v>114</v>
      </c>
      <c r="AD617">
        <v>-8</v>
      </c>
      <c r="AE617">
        <v>256</v>
      </c>
      <c r="AF617">
        <v>20</v>
      </c>
      <c r="AG617">
        <v>-126</v>
      </c>
      <c r="AH617">
        <v>-3</v>
      </c>
      <c r="AI617">
        <v>604</v>
      </c>
      <c r="AJ617">
        <v>37132</v>
      </c>
    </row>
    <row r="618" spans="1:36">
      <c r="A618" t="s">
        <v>527</v>
      </c>
      <c r="B618">
        <v>2006</v>
      </c>
      <c r="C618" s="49" t="str">
        <f t="shared" si="36"/>
        <v>Immobilienfonds als Bauherren von Wohngebäuden2006</v>
      </c>
      <c r="D618">
        <v>509</v>
      </c>
      <c r="E618" t="s">
        <v>66</v>
      </c>
      <c r="F618" t="s">
        <v>66</v>
      </c>
      <c r="G618" t="s">
        <v>66</v>
      </c>
      <c r="H618">
        <v>6</v>
      </c>
      <c r="I618">
        <v>1141</v>
      </c>
      <c r="J618">
        <v>111</v>
      </c>
      <c r="K618" t="s">
        <v>66</v>
      </c>
      <c r="L618" t="s">
        <v>66</v>
      </c>
      <c r="M618">
        <v>4688</v>
      </c>
      <c r="N618">
        <v>136759</v>
      </c>
      <c r="O618" t="s">
        <v>66</v>
      </c>
      <c r="P618">
        <v>383</v>
      </c>
      <c r="Q618">
        <v>471</v>
      </c>
      <c r="R618" t="s">
        <v>66</v>
      </c>
      <c r="S618">
        <v>23</v>
      </c>
      <c r="T618">
        <v>989</v>
      </c>
      <c r="U618">
        <v>87</v>
      </c>
      <c r="V618" t="s">
        <v>66</v>
      </c>
      <c r="W618" t="s">
        <v>66</v>
      </c>
      <c r="X618">
        <v>3959</v>
      </c>
      <c r="Y618">
        <v>102025</v>
      </c>
      <c r="Z618" t="s">
        <v>66</v>
      </c>
      <c r="AA618" t="s">
        <v>66</v>
      </c>
      <c r="AB618" t="s">
        <v>66</v>
      </c>
      <c r="AC618">
        <v>126</v>
      </c>
      <c r="AD618">
        <v>-17</v>
      </c>
      <c r="AE618">
        <v>152</v>
      </c>
      <c r="AF618">
        <v>24</v>
      </c>
      <c r="AG618" t="s">
        <v>66</v>
      </c>
      <c r="AH618" t="s">
        <v>66</v>
      </c>
      <c r="AI618">
        <v>729</v>
      </c>
      <c r="AJ618">
        <v>34734</v>
      </c>
    </row>
    <row r="619" spans="1:36">
      <c r="A619" t="s">
        <v>527</v>
      </c>
      <c r="B619">
        <v>2007</v>
      </c>
      <c r="C619" s="49" t="str">
        <f t="shared" si="36"/>
        <v>Immobilienfonds als Bauherren von Wohngebäuden2007</v>
      </c>
      <c r="D619">
        <v>445</v>
      </c>
      <c r="E619" t="s">
        <v>66</v>
      </c>
      <c r="F619" t="s">
        <v>66</v>
      </c>
      <c r="G619" t="s">
        <v>66</v>
      </c>
      <c r="H619">
        <v>7</v>
      </c>
      <c r="I619">
        <v>1209</v>
      </c>
      <c r="J619">
        <v>103</v>
      </c>
      <c r="K619">
        <v>22</v>
      </c>
      <c r="L619">
        <v>1</v>
      </c>
      <c r="M619">
        <v>4467</v>
      </c>
      <c r="N619">
        <v>118481</v>
      </c>
      <c r="O619" t="s">
        <v>66</v>
      </c>
      <c r="P619">
        <v>358</v>
      </c>
      <c r="Q619">
        <v>438</v>
      </c>
      <c r="R619" t="s">
        <v>66</v>
      </c>
      <c r="S619">
        <v>18</v>
      </c>
      <c r="T619">
        <v>1089</v>
      </c>
      <c r="U619">
        <v>89</v>
      </c>
      <c r="V619">
        <v>25</v>
      </c>
      <c r="W619">
        <v>1</v>
      </c>
      <c r="X619">
        <v>3998</v>
      </c>
      <c r="Y619">
        <v>94515</v>
      </c>
      <c r="Z619" t="s">
        <v>66</v>
      </c>
      <c r="AA619" t="s">
        <v>66</v>
      </c>
      <c r="AB619" t="s">
        <v>66</v>
      </c>
      <c r="AC619">
        <v>87</v>
      </c>
      <c r="AD619">
        <v>-11</v>
      </c>
      <c r="AE619">
        <v>120</v>
      </c>
      <c r="AF619">
        <v>14</v>
      </c>
      <c r="AG619">
        <v>-3</v>
      </c>
      <c r="AH619">
        <v>0</v>
      </c>
      <c r="AI619">
        <v>469</v>
      </c>
      <c r="AJ619">
        <v>23966</v>
      </c>
    </row>
    <row r="620" spans="1:36">
      <c r="A620" t="s">
        <v>527</v>
      </c>
      <c r="B620">
        <v>2008</v>
      </c>
      <c r="C620" s="49" t="str">
        <f t="shared" si="36"/>
        <v>Immobilienfonds als Bauherren von Wohngebäuden2008</v>
      </c>
      <c r="D620">
        <v>249</v>
      </c>
      <c r="E620" t="s">
        <v>66</v>
      </c>
      <c r="F620" t="s">
        <v>66</v>
      </c>
      <c r="G620" t="s">
        <v>66</v>
      </c>
      <c r="H620">
        <v>5</v>
      </c>
      <c r="I620">
        <v>1000</v>
      </c>
      <c r="J620">
        <v>77</v>
      </c>
      <c r="K620">
        <v>263</v>
      </c>
      <c r="L620">
        <v>5</v>
      </c>
      <c r="M620">
        <v>3707</v>
      </c>
      <c r="N620">
        <v>93343</v>
      </c>
      <c r="O620" t="s">
        <v>66</v>
      </c>
      <c r="P620">
        <v>162</v>
      </c>
      <c r="Q620">
        <v>330</v>
      </c>
      <c r="R620" t="s">
        <v>66</v>
      </c>
      <c r="S620">
        <v>17</v>
      </c>
      <c r="T620">
        <v>782</v>
      </c>
      <c r="U620">
        <v>56</v>
      </c>
      <c r="V620">
        <v>262</v>
      </c>
      <c r="W620">
        <v>5</v>
      </c>
      <c r="X620">
        <v>2851</v>
      </c>
      <c r="Y620">
        <v>68939</v>
      </c>
      <c r="Z620" t="s">
        <v>66</v>
      </c>
      <c r="AA620" t="s">
        <v>66</v>
      </c>
      <c r="AB620" t="s">
        <v>66</v>
      </c>
      <c r="AC620">
        <v>87</v>
      </c>
      <c r="AD620">
        <v>-12</v>
      </c>
      <c r="AE620">
        <v>218</v>
      </c>
      <c r="AF620">
        <v>21</v>
      </c>
      <c r="AG620">
        <v>1</v>
      </c>
      <c r="AH620">
        <v>0</v>
      </c>
      <c r="AI620">
        <v>856</v>
      </c>
      <c r="AJ620">
        <v>24404</v>
      </c>
    </row>
    <row r="621" spans="1:36">
      <c r="A621" t="s">
        <v>527</v>
      </c>
      <c r="B621">
        <v>2009</v>
      </c>
      <c r="C621" s="49" t="str">
        <f t="shared" si="36"/>
        <v>Immobilienfonds als Bauherren von Wohngebäuden2009</v>
      </c>
      <c r="D621">
        <v>295</v>
      </c>
      <c r="E621" t="s">
        <v>66</v>
      </c>
      <c r="F621" t="s">
        <v>66</v>
      </c>
      <c r="G621" t="s">
        <v>66</v>
      </c>
      <c r="H621">
        <v>19</v>
      </c>
      <c r="I621">
        <v>1570</v>
      </c>
      <c r="J621">
        <v>119</v>
      </c>
      <c r="K621">
        <v>12</v>
      </c>
      <c r="L621">
        <v>1</v>
      </c>
      <c r="M621">
        <v>5459</v>
      </c>
      <c r="N621">
        <v>150171</v>
      </c>
      <c r="O621" t="s">
        <v>66</v>
      </c>
      <c r="P621">
        <v>209</v>
      </c>
      <c r="Q621">
        <v>560</v>
      </c>
      <c r="R621" t="s">
        <v>66</v>
      </c>
      <c r="S621">
        <v>33</v>
      </c>
      <c r="T621">
        <v>1334</v>
      </c>
      <c r="U621">
        <v>99</v>
      </c>
      <c r="V621">
        <v>12</v>
      </c>
      <c r="W621">
        <v>1</v>
      </c>
      <c r="X621">
        <v>4838</v>
      </c>
      <c r="Y621">
        <v>124744</v>
      </c>
      <c r="Z621" t="s">
        <v>66</v>
      </c>
      <c r="AA621" t="s">
        <v>66</v>
      </c>
      <c r="AB621" t="s">
        <v>66</v>
      </c>
      <c r="AC621">
        <v>86</v>
      </c>
      <c r="AD621">
        <v>-15</v>
      </c>
      <c r="AE621">
        <v>236</v>
      </c>
      <c r="AF621">
        <v>20</v>
      </c>
      <c r="AG621" t="s">
        <v>66</v>
      </c>
      <c r="AH621" t="s">
        <v>66</v>
      </c>
      <c r="AI621">
        <v>621</v>
      </c>
      <c r="AJ621">
        <v>25427</v>
      </c>
    </row>
    <row r="622" spans="1:36">
      <c r="A622" t="s">
        <v>527</v>
      </c>
      <c r="B622">
        <v>2010</v>
      </c>
      <c r="C622" s="49" t="str">
        <f t="shared" si="36"/>
        <v>Immobilienfonds als Bauherren von Wohngebäuden2010</v>
      </c>
      <c r="D622">
        <v>250</v>
      </c>
      <c r="E622" t="s">
        <v>66</v>
      </c>
      <c r="F622" t="s">
        <v>66</v>
      </c>
      <c r="G622" t="s">
        <v>66</v>
      </c>
      <c r="H622">
        <v>17</v>
      </c>
      <c r="I622">
        <v>814</v>
      </c>
      <c r="J622">
        <v>76</v>
      </c>
      <c r="K622">
        <v>202</v>
      </c>
      <c r="L622">
        <v>5</v>
      </c>
      <c r="M622">
        <v>3193</v>
      </c>
      <c r="N622">
        <v>104587</v>
      </c>
      <c r="O622" t="s">
        <v>66</v>
      </c>
      <c r="P622">
        <v>164</v>
      </c>
      <c r="Q622">
        <v>394</v>
      </c>
      <c r="R622" t="s">
        <v>66</v>
      </c>
      <c r="S622">
        <v>23</v>
      </c>
      <c r="T622">
        <v>657</v>
      </c>
      <c r="U622">
        <v>64</v>
      </c>
      <c r="V622">
        <v>202</v>
      </c>
      <c r="W622">
        <v>5</v>
      </c>
      <c r="X622">
        <v>2779</v>
      </c>
      <c r="Y622">
        <v>86896</v>
      </c>
      <c r="Z622" t="s">
        <v>66</v>
      </c>
      <c r="AA622" t="s">
        <v>66</v>
      </c>
      <c r="AB622" t="s">
        <v>66</v>
      </c>
      <c r="AC622">
        <v>86</v>
      </c>
      <c r="AD622">
        <v>-7</v>
      </c>
      <c r="AE622">
        <v>157</v>
      </c>
      <c r="AF622">
        <v>13</v>
      </c>
      <c r="AG622" t="s">
        <v>66</v>
      </c>
      <c r="AH622" t="s">
        <v>66</v>
      </c>
      <c r="AI622">
        <v>414</v>
      </c>
      <c r="AJ622">
        <v>17691</v>
      </c>
    </row>
    <row r="623" spans="1:36">
      <c r="A623" t="s">
        <v>527</v>
      </c>
      <c r="B623">
        <v>2011</v>
      </c>
      <c r="C623" s="49" t="str">
        <f t="shared" si="36"/>
        <v>Immobilienfonds als Bauherren von Wohngebäuden2011</v>
      </c>
      <c r="D623">
        <v>189</v>
      </c>
      <c r="E623" t="s">
        <v>66</v>
      </c>
      <c r="F623" t="s">
        <v>66</v>
      </c>
      <c r="G623" t="s">
        <v>66</v>
      </c>
      <c r="H623">
        <v>-7</v>
      </c>
      <c r="I623">
        <v>847</v>
      </c>
      <c r="J623">
        <v>65</v>
      </c>
      <c r="K623">
        <v>45</v>
      </c>
      <c r="L623">
        <v>1</v>
      </c>
      <c r="M623">
        <v>2672</v>
      </c>
      <c r="N623">
        <v>70718</v>
      </c>
      <c r="O623" t="s">
        <v>66</v>
      </c>
      <c r="P623">
        <v>125</v>
      </c>
      <c r="Q623">
        <v>240</v>
      </c>
      <c r="R623" t="s">
        <v>66</v>
      </c>
      <c r="S623">
        <v>9</v>
      </c>
      <c r="T623">
        <v>595</v>
      </c>
      <c r="U623">
        <v>48</v>
      </c>
      <c r="V623" t="s">
        <v>66</v>
      </c>
      <c r="W623" t="s">
        <v>66</v>
      </c>
      <c r="X623">
        <v>1877</v>
      </c>
      <c r="Y623">
        <v>52718</v>
      </c>
      <c r="Z623" t="s">
        <v>66</v>
      </c>
      <c r="AA623" t="s">
        <v>66</v>
      </c>
      <c r="AB623" t="s">
        <v>66</v>
      </c>
      <c r="AC623">
        <v>64</v>
      </c>
      <c r="AD623">
        <v>-16</v>
      </c>
      <c r="AE623">
        <v>252</v>
      </c>
      <c r="AF623">
        <v>17</v>
      </c>
      <c r="AG623">
        <v>45</v>
      </c>
      <c r="AH623">
        <v>1</v>
      </c>
      <c r="AI623">
        <v>795</v>
      </c>
      <c r="AJ623">
        <v>18000</v>
      </c>
    </row>
    <row r="624" spans="1:36">
      <c r="A624" t="s">
        <v>527</v>
      </c>
      <c r="B624">
        <v>2012</v>
      </c>
      <c r="C624" s="49" t="str">
        <f t="shared" si="36"/>
        <v>Immobilienfonds als Bauherren von Wohngebäuden2012</v>
      </c>
      <c r="D624">
        <v>337</v>
      </c>
      <c r="E624" t="s">
        <v>66</v>
      </c>
      <c r="F624" t="s">
        <v>66</v>
      </c>
      <c r="G624" t="s">
        <v>66</v>
      </c>
      <c r="H624">
        <v>-2</v>
      </c>
      <c r="I624">
        <v>1466</v>
      </c>
      <c r="J624">
        <v>104</v>
      </c>
      <c r="K624" t="s">
        <v>66</v>
      </c>
      <c r="L624" t="s">
        <v>66</v>
      </c>
      <c r="M624">
        <v>3839</v>
      </c>
      <c r="N624">
        <v>119424</v>
      </c>
      <c r="O624" t="s">
        <v>66</v>
      </c>
      <c r="P624">
        <v>215</v>
      </c>
      <c r="Q624">
        <v>390</v>
      </c>
      <c r="R624" t="s">
        <v>66</v>
      </c>
      <c r="S624">
        <v>18</v>
      </c>
      <c r="T624">
        <v>1091</v>
      </c>
      <c r="U624">
        <v>75</v>
      </c>
      <c r="V624" t="s">
        <v>66</v>
      </c>
      <c r="W624" t="s">
        <v>66</v>
      </c>
      <c r="X624">
        <v>3052</v>
      </c>
      <c r="Y624">
        <v>87673</v>
      </c>
      <c r="Z624" t="s">
        <v>66</v>
      </c>
      <c r="AA624" t="s">
        <v>66</v>
      </c>
      <c r="AB624" t="s">
        <v>66</v>
      </c>
      <c r="AC624">
        <v>122</v>
      </c>
      <c r="AD624">
        <v>-20</v>
      </c>
      <c r="AE624">
        <v>375</v>
      </c>
      <c r="AF624">
        <v>28</v>
      </c>
      <c r="AG624" t="s">
        <v>66</v>
      </c>
      <c r="AH624" t="s">
        <v>66</v>
      </c>
      <c r="AI624">
        <v>787</v>
      </c>
      <c r="AJ624">
        <v>31751</v>
      </c>
    </row>
    <row r="625" spans="1:36">
      <c r="A625" t="s">
        <v>527</v>
      </c>
      <c r="B625">
        <v>2013</v>
      </c>
      <c r="C625" s="49" t="str">
        <f t="shared" si="36"/>
        <v>Immobilienfonds als Bauherren von Wohngebäuden2013</v>
      </c>
      <c r="D625">
        <v>268</v>
      </c>
      <c r="E625" t="s">
        <v>66</v>
      </c>
      <c r="F625" t="s">
        <v>66</v>
      </c>
      <c r="G625" t="s">
        <v>66</v>
      </c>
      <c r="H625">
        <v>13</v>
      </c>
      <c r="I625">
        <v>1164</v>
      </c>
      <c r="J625">
        <v>101</v>
      </c>
      <c r="K625" t="s">
        <v>66</v>
      </c>
      <c r="L625" t="s">
        <v>66</v>
      </c>
      <c r="M625">
        <v>3853</v>
      </c>
      <c r="N625">
        <v>126323</v>
      </c>
      <c r="O625" t="s">
        <v>66</v>
      </c>
      <c r="P625">
        <v>172</v>
      </c>
      <c r="Q625">
        <v>475</v>
      </c>
      <c r="R625" t="s">
        <v>66</v>
      </c>
      <c r="S625">
        <v>22</v>
      </c>
      <c r="T625">
        <v>982</v>
      </c>
      <c r="U625">
        <v>87</v>
      </c>
      <c r="V625" t="s">
        <v>66</v>
      </c>
      <c r="W625" t="s">
        <v>66</v>
      </c>
      <c r="X625">
        <v>3429</v>
      </c>
      <c r="Y625">
        <v>105389</v>
      </c>
      <c r="Z625" t="s">
        <v>66</v>
      </c>
      <c r="AA625" t="s">
        <v>66</v>
      </c>
      <c r="AB625" t="s">
        <v>66</v>
      </c>
      <c r="AC625">
        <v>96</v>
      </c>
      <c r="AD625">
        <v>-9</v>
      </c>
      <c r="AE625">
        <v>182</v>
      </c>
      <c r="AF625">
        <v>14</v>
      </c>
      <c r="AG625" t="s">
        <v>66</v>
      </c>
      <c r="AH625" t="s">
        <v>66</v>
      </c>
      <c r="AI625">
        <v>424</v>
      </c>
      <c r="AJ625">
        <v>20934</v>
      </c>
    </row>
    <row r="626" spans="1:36">
      <c r="A626" t="s">
        <v>527</v>
      </c>
      <c r="B626">
        <v>2014</v>
      </c>
      <c r="C626" s="49" t="str">
        <f t="shared" si="36"/>
        <v>Immobilienfonds als Bauherren von Wohngebäuden2014</v>
      </c>
      <c r="D626">
        <v>268</v>
      </c>
      <c r="E626" t="s">
        <v>66</v>
      </c>
      <c r="F626" t="s">
        <v>66</v>
      </c>
      <c r="G626" t="s">
        <v>66</v>
      </c>
      <c r="H626">
        <v>8</v>
      </c>
      <c r="I626">
        <v>1850</v>
      </c>
      <c r="J626">
        <v>131</v>
      </c>
      <c r="K626" t="s">
        <v>66</v>
      </c>
      <c r="L626" t="s">
        <v>66</v>
      </c>
      <c r="M626">
        <v>5238</v>
      </c>
      <c r="N626">
        <v>175588</v>
      </c>
      <c r="O626" t="s">
        <v>66</v>
      </c>
      <c r="P626">
        <v>145</v>
      </c>
      <c r="Q626">
        <v>543</v>
      </c>
      <c r="R626" t="s">
        <v>66</v>
      </c>
      <c r="S626">
        <v>30</v>
      </c>
      <c r="T626">
        <v>1531</v>
      </c>
      <c r="U626">
        <v>103</v>
      </c>
      <c r="V626" t="s">
        <v>66</v>
      </c>
      <c r="W626" t="s">
        <v>66</v>
      </c>
      <c r="X626">
        <v>4250</v>
      </c>
      <c r="Y626">
        <v>143943</v>
      </c>
      <c r="Z626" t="s">
        <v>66</v>
      </c>
      <c r="AA626" t="s">
        <v>66</v>
      </c>
      <c r="AB626" t="s">
        <v>66</v>
      </c>
      <c r="AC626">
        <v>123</v>
      </c>
      <c r="AD626">
        <v>-22</v>
      </c>
      <c r="AE626">
        <v>319</v>
      </c>
      <c r="AF626">
        <v>28</v>
      </c>
      <c r="AG626" t="s">
        <v>66</v>
      </c>
      <c r="AH626" t="s">
        <v>66</v>
      </c>
      <c r="AI626">
        <v>988</v>
      </c>
      <c r="AJ626">
        <v>31645</v>
      </c>
    </row>
    <row r="627" spans="1:36">
      <c r="A627" t="s">
        <v>527</v>
      </c>
      <c r="B627">
        <v>2015</v>
      </c>
      <c r="C627" s="49" t="str">
        <f t="shared" si="36"/>
        <v>Immobilienfonds als Bauherren von Wohngebäuden2015</v>
      </c>
      <c r="D627">
        <v>319</v>
      </c>
      <c r="E627" t="s">
        <v>66</v>
      </c>
      <c r="F627" t="s">
        <v>66</v>
      </c>
      <c r="G627" t="s">
        <v>66</v>
      </c>
      <c r="H627">
        <v>-5</v>
      </c>
      <c r="I627">
        <v>1957</v>
      </c>
      <c r="J627">
        <v>164</v>
      </c>
      <c r="K627" t="s">
        <v>66</v>
      </c>
      <c r="L627" t="s">
        <v>66</v>
      </c>
      <c r="M627">
        <v>5837</v>
      </c>
      <c r="N627">
        <v>243627</v>
      </c>
      <c r="O627" t="s">
        <v>66</v>
      </c>
      <c r="P627">
        <v>162</v>
      </c>
      <c r="Q627">
        <v>622</v>
      </c>
      <c r="R627" t="s">
        <v>66</v>
      </c>
      <c r="S627">
        <v>26</v>
      </c>
      <c r="T627">
        <v>1460</v>
      </c>
      <c r="U627">
        <v>127</v>
      </c>
      <c r="V627" t="s">
        <v>66</v>
      </c>
      <c r="W627" t="s">
        <v>66</v>
      </c>
      <c r="X627">
        <v>4616</v>
      </c>
      <c r="Y627">
        <v>195591</v>
      </c>
      <c r="Z627" t="s">
        <v>66</v>
      </c>
      <c r="AA627" t="s">
        <v>66</v>
      </c>
      <c r="AB627" t="s">
        <v>66</v>
      </c>
      <c r="AC627">
        <v>157</v>
      </c>
      <c r="AD627">
        <v>-31</v>
      </c>
      <c r="AE627">
        <v>497</v>
      </c>
      <c r="AF627">
        <v>38</v>
      </c>
      <c r="AG627" t="s">
        <v>66</v>
      </c>
      <c r="AH627" t="s">
        <v>66</v>
      </c>
      <c r="AI627">
        <v>1221</v>
      </c>
      <c r="AJ627">
        <v>48036</v>
      </c>
    </row>
    <row r="628" spans="1:36">
      <c r="A628" t="s">
        <v>527</v>
      </c>
      <c r="B628">
        <v>2016</v>
      </c>
      <c r="C628" s="49" t="str">
        <f t="shared" si="36"/>
        <v>Immobilienfonds als Bauherren von Wohngebäuden2016</v>
      </c>
      <c r="D628">
        <v>440</v>
      </c>
      <c r="E628" t="s">
        <v>66</v>
      </c>
      <c r="F628" t="s">
        <v>66</v>
      </c>
      <c r="G628" t="s">
        <v>66</v>
      </c>
      <c r="H628">
        <v>25</v>
      </c>
      <c r="I628">
        <v>2949</v>
      </c>
      <c r="J628">
        <v>271</v>
      </c>
      <c r="K628" t="s">
        <v>66</v>
      </c>
      <c r="L628" t="s">
        <v>66</v>
      </c>
      <c r="M628">
        <v>9741</v>
      </c>
      <c r="N628">
        <v>393284</v>
      </c>
      <c r="O628" t="s">
        <v>66</v>
      </c>
      <c r="P628">
        <v>307</v>
      </c>
      <c r="Q628">
        <v>1246</v>
      </c>
      <c r="R628" t="s">
        <v>66</v>
      </c>
      <c r="S628">
        <v>51</v>
      </c>
      <c r="T628">
        <v>2633</v>
      </c>
      <c r="U628">
        <v>233</v>
      </c>
      <c r="V628" t="s">
        <v>66</v>
      </c>
      <c r="W628" t="s">
        <v>66</v>
      </c>
      <c r="X628">
        <v>8401</v>
      </c>
      <c r="Y628">
        <v>330577</v>
      </c>
      <c r="Z628" t="s">
        <v>66</v>
      </c>
      <c r="AA628" t="s">
        <v>66</v>
      </c>
      <c r="AB628" t="s">
        <v>66</v>
      </c>
      <c r="AC628">
        <v>133</v>
      </c>
      <c r="AD628">
        <v>-26</v>
      </c>
      <c r="AE628">
        <v>316</v>
      </c>
      <c r="AF628">
        <v>38</v>
      </c>
      <c r="AG628" t="s">
        <v>66</v>
      </c>
      <c r="AH628" t="s">
        <v>66</v>
      </c>
      <c r="AI628">
        <v>1340</v>
      </c>
      <c r="AJ628">
        <v>62707</v>
      </c>
    </row>
    <row r="629" spans="1:36">
      <c r="A629" t="s">
        <v>527</v>
      </c>
      <c r="B629">
        <v>2017</v>
      </c>
      <c r="C629" s="49" t="str">
        <f t="shared" si="36"/>
        <v>Immobilienfonds als Bauherren von Wohngebäuden2017</v>
      </c>
      <c r="D629">
        <v>320</v>
      </c>
      <c r="E629" t="s">
        <v>66</v>
      </c>
      <c r="F629" t="s">
        <v>66</v>
      </c>
      <c r="G629" t="s">
        <v>66</v>
      </c>
      <c r="H629">
        <v>-1</v>
      </c>
      <c r="I629">
        <v>3083</v>
      </c>
      <c r="J629">
        <v>210</v>
      </c>
      <c r="K629" t="s">
        <v>66</v>
      </c>
      <c r="L629" t="s">
        <v>66</v>
      </c>
      <c r="M629">
        <v>7953</v>
      </c>
      <c r="N629">
        <v>350286</v>
      </c>
      <c r="O629" t="s">
        <v>66</v>
      </c>
      <c r="P629">
        <v>178</v>
      </c>
      <c r="Q629">
        <v>848</v>
      </c>
      <c r="R629" t="s">
        <v>66</v>
      </c>
      <c r="S629">
        <v>50</v>
      </c>
      <c r="T629">
        <v>2309</v>
      </c>
      <c r="U629">
        <v>146</v>
      </c>
      <c r="V629" t="s">
        <v>66</v>
      </c>
      <c r="W629" t="s">
        <v>66</v>
      </c>
      <c r="X629">
        <v>5790</v>
      </c>
      <c r="Y629">
        <v>266157</v>
      </c>
      <c r="Z629" t="s">
        <v>66</v>
      </c>
      <c r="AA629" t="s">
        <v>66</v>
      </c>
      <c r="AB629" t="s">
        <v>66</v>
      </c>
      <c r="AC629">
        <v>142</v>
      </c>
      <c r="AD629">
        <v>-51</v>
      </c>
      <c r="AE629">
        <v>774</v>
      </c>
      <c r="AF629">
        <v>65</v>
      </c>
      <c r="AG629" t="s">
        <v>66</v>
      </c>
      <c r="AH629" t="s">
        <v>66</v>
      </c>
      <c r="AI629">
        <v>2163</v>
      </c>
      <c r="AJ629">
        <v>84129</v>
      </c>
    </row>
    <row r="630" spans="1:36">
      <c r="A630" t="s">
        <v>527</v>
      </c>
      <c r="B630">
        <v>2018</v>
      </c>
      <c r="C630" s="49" t="str">
        <f t="shared" si="36"/>
        <v>Immobilienfonds als Bauherren von Wohngebäuden2018</v>
      </c>
      <c r="D630">
        <v>278</v>
      </c>
      <c r="E630" t="s">
        <v>66</v>
      </c>
      <c r="F630" t="s">
        <v>66</v>
      </c>
      <c r="G630" t="s">
        <v>66</v>
      </c>
      <c r="H630">
        <v>-1</v>
      </c>
      <c r="I630">
        <v>1887</v>
      </c>
      <c r="J630">
        <v>122</v>
      </c>
      <c r="K630" t="s">
        <v>66</v>
      </c>
      <c r="L630" t="s">
        <v>66</v>
      </c>
      <c r="M630">
        <v>4812</v>
      </c>
      <c r="N630">
        <v>199166</v>
      </c>
      <c r="O630" t="s">
        <v>66</v>
      </c>
      <c r="P630">
        <v>154</v>
      </c>
      <c r="Q630">
        <v>481</v>
      </c>
      <c r="R630" t="s">
        <v>66</v>
      </c>
      <c r="S630">
        <v>15</v>
      </c>
      <c r="T630">
        <v>1496</v>
      </c>
      <c r="U630">
        <v>92</v>
      </c>
      <c r="V630" t="s">
        <v>66</v>
      </c>
      <c r="W630" t="s">
        <v>66</v>
      </c>
      <c r="X630">
        <v>3820</v>
      </c>
      <c r="Y630">
        <v>154400</v>
      </c>
      <c r="Z630" t="s">
        <v>66</v>
      </c>
      <c r="AA630" t="s">
        <v>66</v>
      </c>
      <c r="AB630" t="s">
        <v>66</v>
      </c>
      <c r="AC630">
        <v>124</v>
      </c>
      <c r="AD630">
        <v>-17</v>
      </c>
      <c r="AE630">
        <v>391</v>
      </c>
      <c r="AF630">
        <v>29</v>
      </c>
      <c r="AG630" t="s">
        <v>66</v>
      </c>
      <c r="AH630" t="s">
        <v>66</v>
      </c>
      <c r="AI630">
        <v>992</v>
      </c>
      <c r="AJ630">
        <v>44766</v>
      </c>
    </row>
    <row r="631" spans="1:36">
      <c r="A631" t="s">
        <v>527</v>
      </c>
      <c r="B631">
        <v>2019</v>
      </c>
      <c r="C631" s="49" t="str">
        <f t="shared" si="36"/>
        <v>Immobilienfonds als Bauherren von Wohngebäuden2019</v>
      </c>
      <c r="D631">
        <v>264</v>
      </c>
      <c r="E631" t="s">
        <v>66</v>
      </c>
      <c r="F631" t="s">
        <v>66</v>
      </c>
      <c r="G631" t="s">
        <v>66</v>
      </c>
      <c r="H631">
        <v>18</v>
      </c>
      <c r="I631">
        <v>2052</v>
      </c>
      <c r="J631">
        <v>148</v>
      </c>
      <c r="K631" t="s">
        <v>66</v>
      </c>
      <c r="L631" t="s">
        <v>66</v>
      </c>
      <c r="M631">
        <v>5548</v>
      </c>
      <c r="N631">
        <v>246587</v>
      </c>
      <c r="O631" t="s">
        <v>66</v>
      </c>
      <c r="P631">
        <v>157</v>
      </c>
      <c r="Q631">
        <v>700</v>
      </c>
      <c r="R631" t="s">
        <v>66</v>
      </c>
      <c r="S631">
        <v>29</v>
      </c>
      <c r="T631">
        <v>1815</v>
      </c>
      <c r="U631">
        <v>132</v>
      </c>
      <c r="V631" t="s">
        <v>66</v>
      </c>
      <c r="W631" t="s">
        <v>66</v>
      </c>
      <c r="X631">
        <v>4857</v>
      </c>
      <c r="Y631">
        <v>213895</v>
      </c>
      <c r="Z631" t="s">
        <v>66</v>
      </c>
      <c r="AA631" t="s">
        <v>66</v>
      </c>
      <c r="AB631" t="s">
        <v>66</v>
      </c>
      <c r="AC631">
        <v>107</v>
      </c>
      <c r="AD631">
        <v>-11</v>
      </c>
      <c r="AE631">
        <v>237</v>
      </c>
      <c r="AF631">
        <v>16</v>
      </c>
      <c r="AG631" t="s">
        <v>66</v>
      </c>
      <c r="AH631" t="s">
        <v>66</v>
      </c>
      <c r="AI631">
        <v>691</v>
      </c>
      <c r="AJ631">
        <v>32692</v>
      </c>
    </row>
    <row r="632" spans="1:36">
      <c r="A632" t="s">
        <v>527</v>
      </c>
      <c r="B632">
        <v>2020</v>
      </c>
      <c r="C632" s="49" t="str">
        <f t="shared" si="36"/>
        <v>Immobilienfonds als Bauherren von Wohngebäuden2020</v>
      </c>
      <c r="D632">
        <v>360</v>
      </c>
      <c r="E632" t="s">
        <v>66</v>
      </c>
      <c r="F632" t="s">
        <v>66</v>
      </c>
      <c r="G632" t="s">
        <v>66</v>
      </c>
      <c r="H632">
        <v>27</v>
      </c>
      <c r="I632">
        <v>4103</v>
      </c>
      <c r="J632">
        <v>271</v>
      </c>
      <c r="K632" t="s">
        <v>66</v>
      </c>
      <c r="L632" t="s">
        <v>66</v>
      </c>
      <c r="M632">
        <v>10192</v>
      </c>
      <c r="N632">
        <v>473489</v>
      </c>
      <c r="O632" t="s">
        <v>66</v>
      </c>
      <c r="P632">
        <v>229</v>
      </c>
      <c r="Q632">
        <v>1239</v>
      </c>
      <c r="R632" t="s">
        <v>66</v>
      </c>
      <c r="S632">
        <v>51</v>
      </c>
      <c r="T632">
        <v>3552</v>
      </c>
      <c r="U632">
        <v>236</v>
      </c>
      <c r="V632" t="s">
        <v>66</v>
      </c>
      <c r="W632" t="s">
        <v>66</v>
      </c>
      <c r="X632">
        <v>8935</v>
      </c>
      <c r="Y632">
        <v>411284</v>
      </c>
      <c r="Z632" t="s">
        <v>66</v>
      </c>
      <c r="AA632" t="s">
        <v>66</v>
      </c>
      <c r="AB632" t="s">
        <v>66</v>
      </c>
      <c r="AC632">
        <v>131</v>
      </c>
      <c r="AD632">
        <v>-23</v>
      </c>
      <c r="AE632">
        <v>551</v>
      </c>
      <c r="AF632">
        <v>35</v>
      </c>
      <c r="AG632" t="s">
        <v>66</v>
      </c>
      <c r="AH632" t="s">
        <v>66</v>
      </c>
      <c r="AI632">
        <v>1257</v>
      </c>
      <c r="AJ632">
        <v>62205</v>
      </c>
    </row>
    <row r="633" spans="1:36">
      <c r="A633" t="s">
        <v>527</v>
      </c>
      <c r="B633">
        <v>2021</v>
      </c>
      <c r="C633" s="49" t="str">
        <f t="shared" si="36"/>
        <v>Immobilienfonds als Bauherren von Wohngebäuden2021</v>
      </c>
      <c r="D633">
        <v>372</v>
      </c>
      <c r="E633" t="s">
        <v>66</v>
      </c>
      <c r="F633" t="s">
        <v>66</v>
      </c>
      <c r="G633" t="s">
        <v>66</v>
      </c>
      <c r="H633">
        <v>6</v>
      </c>
      <c r="I633">
        <v>2501</v>
      </c>
      <c r="J633">
        <v>177</v>
      </c>
      <c r="K633" t="s">
        <v>66</v>
      </c>
      <c r="L633" t="s">
        <v>66</v>
      </c>
      <c r="M633">
        <v>6621</v>
      </c>
      <c r="N633">
        <v>308354</v>
      </c>
      <c r="O633" t="s">
        <v>66</v>
      </c>
      <c r="P633">
        <v>232</v>
      </c>
      <c r="Q633">
        <v>746</v>
      </c>
      <c r="R633" t="s">
        <v>66</v>
      </c>
      <c r="S633">
        <v>31</v>
      </c>
      <c r="T633">
        <v>2024</v>
      </c>
      <c r="U633">
        <v>142</v>
      </c>
      <c r="V633" t="s">
        <v>66</v>
      </c>
      <c r="W633" t="s">
        <v>66</v>
      </c>
      <c r="X633">
        <v>5527</v>
      </c>
      <c r="Y633">
        <v>248573</v>
      </c>
      <c r="Z633" t="s">
        <v>66</v>
      </c>
      <c r="AA633" t="s">
        <v>66</v>
      </c>
      <c r="AB633" t="s">
        <v>66</v>
      </c>
      <c r="AC633">
        <v>140</v>
      </c>
      <c r="AD633">
        <v>-25</v>
      </c>
      <c r="AE633">
        <v>477</v>
      </c>
      <c r="AF633">
        <v>35</v>
      </c>
      <c r="AG633" t="s">
        <v>66</v>
      </c>
      <c r="AH633" t="s">
        <v>66</v>
      </c>
      <c r="AI633">
        <v>1094</v>
      </c>
      <c r="AJ633">
        <v>59781</v>
      </c>
    </row>
    <row r="634" spans="1:36">
      <c r="A634" t="s">
        <v>527</v>
      </c>
      <c r="B634">
        <v>2022</v>
      </c>
      <c r="C634" s="49" t="str">
        <f t="shared" si="36"/>
        <v>Immobilienfonds als Bauherren von Wohngebäuden2022</v>
      </c>
      <c r="D634">
        <v>293</v>
      </c>
      <c r="E634" t="s">
        <v>66</v>
      </c>
      <c r="F634" t="s">
        <v>66</v>
      </c>
      <c r="G634" t="s">
        <v>66</v>
      </c>
      <c r="H634">
        <v>-3</v>
      </c>
      <c r="I634">
        <v>2157</v>
      </c>
      <c r="J634">
        <v>141</v>
      </c>
      <c r="K634" t="s">
        <v>66</v>
      </c>
      <c r="L634" t="s">
        <v>66</v>
      </c>
      <c r="M634">
        <v>5154</v>
      </c>
      <c r="N634">
        <v>250882</v>
      </c>
      <c r="O634" t="s">
        <v>66</v>
      </c>
      <c r="P634">
        <v>176</v>
      </c>
      <c r="Q634">
        <v>588</v>
      </c>
      <c r="R634" t="s">
        <v>66</v>
      </c>
      <c r="S634">
        <v>20</v>
      </c>
      <c r="T634">
        <v>1734</v>
      </c>
      <c r="U634">
        <v>112</v>
      </c>
      <c r="V634" t="s">
        <v>66</v>
      </c>
      <c r="W634" t="s">
        <v>66</v>
      </c>
      <c r="X634">
        <v>4200</v>
      </c>
      <c r="Y634">
        <v>184176</v>
      </c>
      <c r="Z634" t="s">
        <v>66</v>
      </c>
      <c r="AA634" t="s">
        <v>66</v>
      </c>
      <c r="AB634" t="s">
        <v>66</v>
      </c>
      <c r="AC634">
        <v>117</v>
      </c>
      <c r="AD634">
        <v>-24</v>
      </c>
      <c r="AE634">
        <v>423</v>
      </c>
      <c r="AF634">
        <v>29</v>
      </c>
      <c r="AG634" t="s">
        <v>66</v>
      </c>
      <c r="AH634" t="s">
        <v>66</v>
      </c>
      <c r="AI634">
        <v>954</v>
      </c>
      <c r="AJ634">
        <v>66706</v>
      </c>
    </row>
    <row r="635" spans="1:36">
      <c r="A635" t="s">
        <v>545</v>
      </c>
      <c r="B635">
        <v>2001</v>
      </c>
      <c r="C635" s="49" t="str">
        <f t="shared" si="36"/>
        <v>Immobilienfonds als Bauherren v.Nichtwohngebäuden2001</v>
      </c>
      <c r="D635">
        <v>345</v>
      </c>
      <c r="E635" t="s">
        <v>66</v>
      </c>
      <c r="F635" t="s">
        <v>66</v>
      </c>
      <c r="G635" t="s">
        <v>66</v>
      </c>
      <c r="H635">
        <v>891</v>
      </c>
      <c r="I635">
        <v>-5</v>
      </c>
      <c r="J635">
        <v>0</v>
      </c>
      <c r="K635">
        <v>25</v>
      </c>
      <c r="L635">
        <v>1</v>
      </c>
      <c r="M635">
        <v>-31</v>
      </c>
      <c r="N635">
        <v>782807</v>
      </c>
      <c r="O635" t="s">
        <v>66</v>
      </c>
      <c r="P635">
        <v>218</v>
      </c>
      <c r="Q635">
        <v>4885</v>
      </c>
      <c r="R635" t="s">
        <v>66</v>
      </c>
      <c r="S635">
        <v>852</v>
      </c>
      <c r="T635">
        <v>25</v>
      </c>
      <c r="U635">
        <v>3</v>
      </c>
      <c r="V635" t="s">
        <v>66</v>
      </c>
      <c r="W635" t="s">
        <v>66</v>
      </c>
      <c r="X635">
        <v>99</v>
      </c>
      <c r="Y635">
        <v>712714</v>
      </c>
      <c r="Z635" t="s">
        <v>66</v>
      </c>
      <c r="AA635" t="s">
        <v>66</v>
      </c>
      <c r="AB635" t="s">
        <v>66</v>
      </c>
      <c r="AC635">
        <v>127</v>
      </c>
      <c r="AD635">
        <v>38</v>
      </c>
      <c r="AE635">
        <v>-30</v>
      </c>
      <c r="AF635">
        <v>-3</v>
      </c>
      <c r="AG635">
        <v>25</v>
      </c>
      <c r="AH635">
        <v>1</v>
      </c>
      <c r="AI635">
        <v>-130</v>
      </c>
      <c r="AJ635">
        <v>70093</v>
      </c>
    </row>
    <row r="636" spans="1:36">
      <c r="A636" t="s">
        <v>545</v>
      </c>
      <c r="B636">
        <v>2002</v>
      </c>
      <c r="C636" s="49" t="str">
        <f t="shared" si="36"/>
        <v>Immobilienfonds als Bauherren v.Nichtwohngebäuden2002</v>
      </c>
      <c r="D636">
        <v>357</v>
      </c>
      <c r="E636" t="s">
        <v>66</v>
      </c>
      <c r="F636" t="s">
        <v>66</v>
      </c>
      <c r="G636" t="s">
        <v>66</v>
      </c>
      <c r="H636">
        <v>863</v>
      </c>
      <c r="I636">
        <v>274</v>
      </c>
      <c r="J636">
        <v>19</v>
      </c>
      <c r="K636">
        <v>18</v>
      </c>
      <c r="L636">
        <v>1</v>
      </c>
      <c r="M636">
        <v>780</v>
      </c>
      <c r="N636">
        <v>978899</v>
      </c>
      <c r="O636" t="s">
        <v>66</v>
      </c>
      <c r="P636">
        <v>232</v>
      </c>
      <c r="Q636">
        <v>5103</v>
      </c>
      <c r="R636" t="s">
        <v>66</v>
      </c>
      <c r="S636">
        <v>814</v>
      </c>
      <c r="T636">
        <v>254</v>
      </c>
      <c r="U636">
        <v>20</v>
      </c>
      <c r="V636">
        <v>18</v>
      </c>
      <c r="W636">
        <v>1</v>
      </c>
      <c r="X636">
        <v>803</v>
      </c>
      <c r="Y636">
        <v>785520</v>
      </c>
      <c r="Z636" t="s">
        <v>66</v>
      </c>
      <c r="AA636" t="s">
        <v>66</v>
      </c>
      <c r="AB636" t="s">
        <v>66</v>
      </c>
      <c r="AC636">
        <v>125</v>
      </c>
      <c r="AD636">
        <v>49</v>
      </c>
      <c r="AE636">
        <v>20</v>
      </c>
      <c r="AF636">
        <v>-1</v>
      </c>
      <c r="AG636" t="s">
        <v>66</v>
      </c>
      <c r="AH636" t="s">
        <v>66</v>
      </c>
      <c r="AI636">
        <v>-23</v>
      </c>
      <c r="AJ636">
        <v>193379</v>
      </c>
    </row>
    <row r="637" spans="1:36">
      <c r="A637" t="s">
        <v>545</v>
      </c>
      <c r="B637">
        <v>2003</v>
      </c>
      <c r="C637" s="49" t="str">
        <f t="shared" si="36"/>
        <v>Immobilienfonds als Bauherren v.Nichtwohngebäuden2003</v>
      </c>
      <c r="D637">
        <v>294</v>
      </c>
      <c r="E637" t="s">
        <v>66</v>
      </c>
      <c r="F637" t="s">
        <v>66</v>
      </c>
      <c r="G637" t="s">
        <v>66</v>
      </c>
      <c r="H637">
        <v>987</v>
      </c>
      <c r="I637">
        <v>43</v>
      </c>
      <c r="J637">
        <v>6</v>
      </c>
      <c r="K637" t="s">
        <v>66</v>
      </c>
      <c r="L637" t="s">
        <v>66</v>
      </c>
      <c r="M637">
        <v>244</v>
      </c>
      <c r="N637">
        <v>1025041</v>
      </c>
      <c r="O637" t="s">
        <v>66</v>
      </c>
      <c r="P637">
        <v>181</v>
      </c>
      <c r="Q637">
        <v>4794</v>
      </c>
      <c r="R637" t="s">
        <v>66</v>
      </c>
      <c r="S637">
        <v>925</v>
      </c>
      <c r="T637">
        <v>106</v>
      </c>
      <c r="U637">
        <v>12</v>
      </c>
      <c r="V637" t="s">
        <v>66</v>
      </c>
      <c r="W637" t="s">
        <v>66</v>
      </c>
      <c r="X637">
        <v>383</v>
      </c>
      <c r="Y637">
        <v>949572</v>
      </c>
      <c r="Z637" t="s">
        <v>66</v>
      </c>
      <c r="AA637" t="s">
        <v>66</v>
      </c>
      <c r="AB637" t="s">
        <v>66</v>
      </c>
      <c r="AC637">
        <v>113</v>
      </c>
      <c r="AD637">
        <v>62</v>
      </c>
      <c r="AE637">
        <v>-63</v>
      </c>
      <c r="AF637">
        <v>-6</v>
      </c>
      <c r="AG637" t="s">
        <v>66</v>
      </c>
      <c r="AH637" t="s">
        <v>66</v>
      </c>
      <c r="AI637">
        <v>-139</v>
      </c>
      <c r="AJ637">
        <v>75469</v>
      </c>
    </row>
    <row r="638" spans="1:36">
      <c r="A638" t="s">
        <v>545</v>
      </c>
      <c r="B638">
        <v>2004</v>
      </c>
      <c r="C638" s="49" t="str">
        <f t="shared" si="36"/>
        <v>Immobilienfonds als Bauherren v.Nichtwohngebäuden2004</v>
      </c>
      <c r="D638">
        <v>317</v>
      </c>
      <c r="E638" t="s">
        <v>66</v>
      </c>
      <c r="F638" t="s">
        <v>66</v>
      </c>
      <c r="G638" t="s">
        <v>66</v>
      </c>
      <c r="H638">
        <v>790</v>
      </c>
      <c r="I638">
        <v>21</v>
      </c>
      <c r="J638">
        <v>3</v>
      </c>
      <c r="K638" t="s">
        <v>66</v>
      </c>
      <c r="L638" t="s">
        <v>66</v>
      </c>
      <c r="M638">
        <v>117</v>
      </c>
      <c r="N638">
        <v>916015</v>
      </c>
      <c r="O638" t="s">
        <v>66</v>
      </c>
      <c r="P638">
        <v>210</v>
      </c>
      <c r="Q638">
        <v>4768</v>
      </c>
      <c r="R638" t="s">
        <v>66</v>
      </c>
      <c r="S638">
        <v>751</v>
      </c>
      <c r="T638">
        <v>17</v>
      </c>
      <c r="U638">
        <v>1</v>
      </c>
      <c r="V638" t="s">
        <v>66</v>
      </c>
      <c r="W638" t="s">
        <v>66</v>
      </c>
      <c r="X638">
        <v>57</v>
      </c>
      <c r="Y638">
        <v>660136</v>
      </c>
      <c r="Z638" t="s">
        <v>66</v>
      </c>
      <c r="AA638" t="s">
        <v>66</v>
      </c>
      <c r="AB638" t="s">
        <v>66</v>
      </c>
      <c r="AC638">
        <v>107</v>
      </c>
      <c r="AD638">
        <v>38</v>
      </c>
      <c r="AE638">
        <v>4</v>
      </c>
      <c r="AF638">
        <v>2</v>
      </c>
      <c r="AG638" t="s">
        <v>66</v>
      </c>
      <c r="AH638" t="s">
        <v>66</v>
      </c>
      <c r="AI638">
        <v>60</v>
      </c>
      <c r="AJ638">
        <v>255879</v>
      </c>
    </row>
    <row r="639" spans="1:36">
      <c r="A639" t="s">
        <v>545</v>
      </c>
      <c r="B639">
        <v>2005</v>
      </c>
      <c r="C639" s="49" t="str">
        <f t="shared" si="36"/>
        <v>Immobilienfonds als Bauherren v.Nichtwohngebäuden2005</v>
      </c>
      <c r="D639">
        <v>287</v>
      </c>
      <c r="E639" t="s">
        <v>66</v>
      </c>
      <c r="F639" t="s">
        <v>66</v>
      </c>
      <c r="G639" t="s">
        <v>66</v>
      </c>
      <c r="H639">
        <v>671</v>
      </c>
      <c r="I639">
        <v>138</v>
      </c>
      <c r="J639">
        <v>10</v>
      </c>
      <c r="K639">
        <v>30</v>
      </c>
      <c r="L639">
        <v>1</v>
      </c>
      <c r="M639">
        <v>402</v>
      </c>
      <c r="N639">
        <v>829542</v>
      </c>
      <c r="O639" t="s">
        <v>66</v>
      </c>
      <c r="P639">
        <v>179</v>
      </c>
      <c r="Q639">
        <v>4609</v>
      </c>
      <c r="R639" t="s">
        <v>66</v>
      </c>
      <c r="S639">
        <v>639</v>
      </c>
      <c r="T639">
        <v>113</v>
      </c>
      <c r="U639">
        <v>9</v>
      </c>
      <c r="V639">
        <v>30</v>
      </c>
      <c r="W639">
        <v>1</v>
      </c>
      <c r="X639">
        <v>378</v>
      </c>
      <c r="Y639">
        <v>698691</v>
      </c>
      <c r="Z639" t="s">
        <v>66</v>
      </c>
      <c r="AA639" t="s">
        <v>66</v>
      </c>
      <c r="AB639" t="s">
        <v>66</v>
      </c>
      <c r="AC639">
        <v>108</v>
      </c>
      <c r="AD639">
        <v>32</v>
      </c>
      <c r="AE639">
        <v>25</v>
      </c>
      <c r="AF639">
        <v>1</v>
      </c>
      <c r="AG639" t="s">
        <v>66</v>
      </c>
      <c r="AH639" t="s">
        <v>66</v>
      </c>
      <c r="AI639">
        <v>24</v>
      </c>
      <c r="AJ639">
        <v>130851</v>
      </c>
    </row>
    <row r="640" spans="1:36">
      <c r="A640" t="s">
        <v>545</v>
      </c>
      <c r="B640">
        <v>2006</v>
      </c>
      <c r="C640" s="49" t="str">
        <f t="shared" si="36"/>
        <v>Immobilienfonds als Bauherren v.Nichtwohngebäuden2006</v>
      </c>
      <c r="D640">
        <v>306</v>
      </c>
      <c r="E640" t="s">
        <v>66</v>
      </c>
      <c r="F640" t="s">
        <v>66</v>
      </c>
      <c r="G640" t="s">
        <v>66</v>
      </c>
      <c r="H640">
        <v>819</v>
      </c>
      <c r="I640">
        <v>38</v>
      </c>
      <c r="J640">
        <v>4</v>
      </c>
      <c r="K640" t="s">
        <v>66</v>
      </c>
      <c r="L640" t="s">
        <v>66</v>
      </c>
      <c r="M640">
        <v>140</v>
      </c>
      <c r="N640">
        <v>660841</v>
      </c>
      <c r="O640" t="s">
        <v>66</v>
      </c>
      <c r="P640">
        <v>167</v>
      </c>
      <c r="Q640">
        <v>5136</v>
      </c>
      <c r="R640" t="s">
        <v>66</v>
      </c>
      <c r="S640">
        <v>753</v>
      </c>
      <c r="T640">
        <v>20</v>
      </c>
      <c r="U640">
        <v>2</v>
      </c>
      <c r="V640" t="s">
        <v>66</v>
      </c>
      <c r="W640" t="s">
        <v>66</v>
      </c>
      <c r="X640">
        <v>83</v>
      </c>
      <c r="Y640">
        <v>546197</v>
      </c>
      <c r="Z640" t="s">
        <v>66</v>
      </c>
      <c r="AA640" t="s">
        <v>66</v>
      </c>
      <c r="AB640" t="s">
        <v>66</v>
      </c>
      <c r="AC640">
        <v>139</v>
      </c>
      <c r="AD640">
        <v>67</v>
      </c>
      <c r="AE640">
        <v>18</v>
      </c>
      <c r="AF640">
        <v>2</v>
      </c>
      <c r="AG640" t="s">
        <v>66</v>
      </c>
      <c r="AH640" t="s">
        <v>66</v>
      </c>
      <c r="AI640">
        <v>57</v>
      </c>
      <c r="AJ640">
        <v>114644</v>
      </c>
    </row>
    <row r="641" spans="1:36">
      <c r="A641" t="s">
        <v>545</v>
      </c>
      <c r="B641">
        <v>2007</v>
      </c>
      <c r="C641" s="49" t="str">
        <f t="shared" si="36"/>
        <v>Immobilienfonds als Bauherren v.Nichtwohngebäuden2007</v>
      </c>
      <c r="D641">
        <v>293</v>
      </c>
      <c r="E641" t="s">
        <v>66</v>
      </c>
      <c r="F641" t="s">
        <v>66</v>
      </c>
      <c r="G641" t="s">
        <v>66</v>
      </c>
      <c r="H641">
        <v>630</v>
      </c>
      <c r="I641">
        <v>93</v>
      </c>
      <c r="J641">
        <v>1</v>
      </c>
      <c r="K641">
        <v>96</v>
      </c>
      <c r="L641">
        <v>2</v>
      </c>
      <c r="M641">
        <v>215</v>
      </c>
      <c r="N641">
        <v>502862</v>
      </c>
      <c r="O641" t="s">
        <v>66</v>
      </c>
      <c r="P641">
        <v>152</v>
      </c>
      <c r="Q641">
        <v>4674</v>
      </c>
      <c r="R641" t="s">
        <v>66</v>
      </c>
      <c r="S641">
        <v>599</v>
      </c>
      <c r="T641">
        <v>117</v>
      </c>
      <c r="U641">
        <v>5</v>
      </c>
      <c r="V641">
        <v>96</v>
      </c>
      <c r="W641">
        <v>2</v>
      </c>
      <c r="X641">
        <v>295</v>
      </c>
      <c r="Y641">
        <v>439947</v>
      </c>
      <c r="Z641" t="s">
        <v>66</v>
      </c>
      <c r="AA641" t="s">
        <v>66</v>
      </c>
      <c r="AB641" t="s">
        <v>66</v>
      </c>
      <c r="AC641">
        <v>141</v>
      </c>
      <c r="AD641">
        <v>31</v>
      </c>
      <c r="AE641">
        <v>-24</v>
      </c>
      <c r="AF641">
        <v>-4</v>
      </c>
      <c r="AG641" t="s">
        <v>66</v>
      </c>
      <c r="AH641" t="s">
        <v>66</v>
      </c>
      <c r="AI641">
        <v>-80</v>
      </c>
      <c r="AJ641">
        <v>62915</v>
      </c>
    </row>
    <row r="642" spans="1:36">
      <c r="A642" t="s">
        <v>545</v>
      </c>
      <c r="B642">
        <v>2008</v>
      </c>
      <c r="C642" s="49" t="str">
        <f t="shared" si="36"/>
        <v>Immobilienfonds als Bauherren v.Nichtwohngebäuden2008</v>
      </c>
      <c r="D642">
        <v>383</v>
      </c>
      <c r="E642" t="s">
        <v>66</v>
      </c>
      <c r="F642" t="s">
        <v>66</v>
      </c>
      <c r="G642" t="s">
        <v>66</v>
      </c>
      <c r="H642">
        <v>881</v>
      </c>
      <c r="I642">
        <v>34</v>
      </c>
      <c r="J642">
        <v>3</v>
      </c>
      <c r="K642" t="s">
        <v>66</v>
      </c>
      <c r="L642" t="s">
        <v>66</v>
      </c>
      <c r="M642">
        <v>92</v>
      </c>
      <c r="N642">
        <v>686441</v>
      </c>
      <c r="O642" t="s">
        <v>66</v>
      </c>
      <c r="P642">
        <v>213</v>
      </c>
      <c r="Q642">
        <v>6866</v>
      </c>
      <c r="R642" t="s">
        <v>66</v>
      </c>
      <c r="S642">
        <v>832</v>
      </c>
      <c r="T642">
        <v>43</v>
      </c>
      <c r="U642">
        <v>3</v>
      </c>
      <c r="V642" t="s">
        <v>66</v>
      </c>
      <c r="W642" t="s">
        <v>66</v>
      </c>
      <c r="X642">
        <v>130</v>
      </c>
      <c r="Y642">
        <v>618682</v>
      </c>
      <c r="Z642" t="s">
        <v>66</v>
      </c>
      <c r="AA642" t="s">
        <v>66</v>
      </c>
      <c r="AB642" t="s">
        <v>66</v>
      </c>
      <c r="AC642">
        <v>170</v>
      </c>
      <c r="AD642">
        <v>48</v>
      </c>
      <c r="AE642">
        <v>-9</v>
      </c>
      <c r="AF642">
        <v>-1</v>
      </c>
      <c r="AG642" t="s">
        <v>66</v>
      </c>
      <c r="AH642" t="s">
        <v>66</v>
      </c>
      <c r="AI642">
        <v>-38</v>
      </c>
      <c r="AJ642">
        <v>67759</v>
      </c>
    </row>
    <row r="643" spans="1:36">
      <c r="A643" t="s">
        <v>545</v>
      </c>
      <c r="B643">
        <v>2009</v>
      </c>
      <c r="C643" s="49" t="str">
        <f t="shared" si="36"/>
        <v>Immobilienfonds als Bauherren v.Nichtwohngebäuden2009</v>
      </c>
      <c r="D643">
        <v>312</v>
      </c>
      <c r="E643" t="s">
        <v>66</v>
      </c>
      <c r="F643" t="s">
        <v>66</v>
      </c>
      <c r="G643" t="s">
        <v>66</v>
      </c>
      <c r="H643">
        <v>690</v>
      </c>
      <c r="I643">
        <v>84</v>
      </c>
      <c r="J643">
        <v>5</v>
      </c>
      <c r="K643" t="s">
        <v>66</v>
      </c>
      <c r="L643" t="s">
        <v>66</v>
      </c>
      <c r="M643">
        <v>198</v>
      </c>
      <c r="N643">
        <v>666527</v>
      </c>
      <c r="O643" t="s">
        <v>66</v>
      </c>
      <c r="P643">
        <v>178</v>
      </c>
      <c r="Q643">
        <v>4662</v>
      </c>
      <c r="R643" t="s">
        <v>66</v>
      </c>
      <c r="S643">
        <v>650</v>
      </c>
      <c r="T643">
        <v>41</v>
      </c>
      <c r="U643">
        <v>4</v>
      </c>
      <c r="V643" t="s">
        <v>66</v>
      </c>
      <c r="W643" t="s">
        <v>66</v>
      </c>
      <c r="X643">
        <v>162</v>
      </c>
      <c r="Y643">
        <v>556920</v>
      </c>
      <c r="Z643" t="s">
        <v>66</v>
      </c>
      <c r="AA643" t="s">
        <v>66</v>
      </c>
      <c r="AB643" t="s">
        <v>66</v>
      </c>
      <c r="AC643">
        <v>134</v>
      </c>
      <c r="AD643">
        <v>39</v>
      </c>
      <c r="AE643">
        <v>43</v>
      </c>
      <c r="AF643">
        <v>1</v>
      </c>
      <c r="AG643" t="s">
        <v>66</v>
      </c>
      <c r="AH643" t="s">
        <v>66</v>
      </c>
      <c r="AI643">
        <v>36</v>
      </c>
      <c r="AJ643">
        <v>109607</v>
      </c>
    </row>
    <row r="644" spans="1:36">
      <c r="A644" t="s">
        <v>545</v>
      </c>
      <c r="B644">
        <v>2010</v>
      </c>
      <c r="C644" s="49" t="str">
        <f t="shared" si="36"/>
        <v>Immobilienfonds als Bauherren v.Nichtwohngebäuden2010</v>
      </c>
      <c r="D644">
        <v>314</v>
      </c>
      <c r="E644" t="s">
        <v>66</v>
      </c>
      <c r="F644" t="s">
        <v>66</v>
      </c>
      <c r="G644" t="s">
        <v>66</v>
      </c>
      <c r="H644">
        <v>487</v>
      </c>
      <c r="I644">
        <v>109</v>
      </c>
      <c r="J644">
        <v>8</v>
      </c>
      <c r="K644">
        <v>-1</v>
      </c>
      <c r="L644">
        <v>0</v>
      </c>
      <c r="M644">
        <v>326</v>
      </c>
      <c r="N644">
        <v>529588</v>
      </c>
      <c r="O644" t="s">
        <v>66</v>
      </c>
      <c r="P644">
        <v>151</v>
      </c>
      <c r="Q644">
        <v>3170</v>
      </c>
      <c r="R644" t="s">
        <v>66</v>
      </c>
      <c r="S644">
        <v>454</v>
      </c>
      <c r="T644">
        <v>101</v>
      </c>
      <c r="U644">
        <v>9</v>
      </c>
      <c r="V644" t="s">
        <v>66</v>
      </c>
      <c r="W644" t="s">
        <v>66</v>
      </c>
      <c r="X644">
        <v>362</v>
      </c>
      <c r="Y644">
        <v>427259</v>
      </c>
      <c r="Z644" t="s">
        <v>66</v>
      </c>
      <c r="AA644" t="s">
        <v>66</v>
      </c>
      <c r="AB644" t="s">
        <v>66</v>
      </c>
      <c r="AC644">
        <v>163</v>
      </c>
      <c r="AD644">
        <v>33</v>
      </c>
      <c r="AE644">
        <v>8</v>
      </c>
      <c r="AF644">
        <v>-1</v>
      </c>
      <c r="AG644">
        <v>-1</v>
      </c>
      <c r="AH644">
        <v>0</v>
      </c>
      <c r="AI644">
        <v>-36</v>
      </c>
      <c r="AJ644">
        <v>102329</v>
      </c>
    </row>
    <row r="645" spans="1:36">
      <c r="A645" t="s">
        <v>545</v>
      </c>
      <c r="B645">
        <v>2011</v>
      </c>
      <c r="C645" s="49" t="str">
        <f t="shared" si="36"/>
        <v>Immobilienfonds als Bauherren v.Nichtwohngebäuden2011</v>
      </c>
      <c r="D645">
        <v>335</v>
      </c>
      <c r="E645" t="s">
        <v>66</v>
      </c>
      <c r="F645" t="s">
        <v>66</v>
      </c>
      <c r="G645" t="s">
        <v>66</v>
      </c>
      <c r="H645">
        <v>660</v>
      </c>
      <c r="I645">
        <v>15</v>
      </c>
      <c r="J645">
        <v>1</v>
      </c>
      <c r="K645" t="s">
        <v>66</v>
      </c>
      <c r="L645" t="s">
        <v>66</v>
      </c>
      <c r="M645">
        <v>35</v>
      </c>
      <c r="N645">
        <v>727974</v>
      </c>
      <c r="O645" t="s">
        <v>66</v>
      </c>
      <c r="P645">
        <v>148</v>
      </c>
      <c r="Q645">
        <v>4170</v>
      </c>
      <c r="R645" t="s">
        <v>66</v>
      </c>
      <c r="S645">
        <v>615</v>
      </c>
      <c r="T645">
        <v>19</v>
      </c>
      <c r="U645">
        <v>2</v>
      </c>
      <c r="V645" t="s">
        <v>66</v>
      </c>
      <c r="W645" t="s">
        <v>66</v>
      </c>
      <c r="X645">
        <v>65</v>
      </c>
      <c r="Y645">
        <v>563848</v>
      </c>
      <c r="Z645" t="s">
        <v>66</v>
      </c>
      <c r="AA645" t="s">
        <v>66</v>
      </c>
      <c r="AB645" t="s">
        <v>66</v>
      </c>
      <c r="AC645">
        <v>187</v>
      </c>
      <c r="AD645">
        <v>45</v>
      </c>
      <c r="AE645">
        <v>-4</v>
      </c>
      <c r="AF645">
        <v>-1</v>
      </c>
      <c r="AG645" t="s">
        <v>66</v>
      </c>
      <c r="AH645" t="s">
        <v>66</v>
      </c>
      <c r="AI645">
        <v>-30</v>
      </c>
      <c r="AJ645">
        <v>164126</v>
      </c>
    </row>
    <row r="646" spans="1:36">
      <c r="A646" t="s">
        <v>545</v>
      </c>
      <c r="B646">
        <v>2012</v>
      </c>
      <c r="C646" s="49" t="str">
        <f t="shared" si="36"/>
        <v>Immobilienfonds als Bauherren v.Nichtwohngebäuden2012</v>
      </c>
      <c r="D646">
        <v>320</v>
      </c>
      <c r="E646" t="s">
        <v>66</v>
      </c>
      <c r="F646" t="s">
        <v>66</v>
      </c>
      <c r="G646" t="s">
        <v>66</v>
      </c>
      <c r="H646">
        <v>806</v>
      </c>
      <c r="I646">
        <v>304</v>
      </c>
      <c r="J646">
        <v>23</v>
      </c>
      <c r="K646" t="s">
        <v>66</v>
      </c>
      <c r="L646" t="s">
        <v>66</v>
      </c>
      <c r="M646">
        <v>711</v>
      </c>
      <c r="N646">
        <v>778975</v>
      </c>
      <c r="O646" t="s">
        <v>66</v>
      </c>
      <c r="P646">
        <v>159</v>
      </c>
      <c r="Q646">
        <v>5606</v>
      </c>
      <c r="R646" t="s">
        <v>66</v>
      </c>
      <c r="S646">
        <v>767</v>
      </c>
      <c r="T646">
        <v>313</v>
      </c>
      <c r="U646">
        <v>24</v>
      </c>
      <c r="V646" t="s">
        <v>66</v>
      </c>
      <c r="W646" t="s">
        <v>66</v>
      </c>
      <c r="X646">
        <v>744</v>
      </c>
      <c r="Y646">
        <v>679096</v>
      </c>
      <c r="Z646" t="s">
        <v>66</v>
      </c>
      <c r="AA646" t="s">
        <v>66</v>
      </c>
      <c r="AB646" t="s">
        <v>66</v>
      </c>
      <c r="AC646">
        <v>161</v>
      </c>
      <c r="AD646">
        <v>38</v>
      </c>
      <c r="AE646">
        <v>-9</v>
      </c>
      <c r="AF646">
        <v>-1</v>
      </c>
      <c r="AG646" t="s">
        <v>66</v>
      </c>
      <c r="AH646" t="s">
        <v>66</v>
      </c>
      <c r="AI646">
        <v>-33</v>
      </c>
      <c r="AJ646">
        <v>99879</v>
      </c>
    </row>
    <row r="647" spans="1:36">
      <c r="A647" t="s">
        <v>545</v>
      </c>
      <c r="B647">
        <v>2013</v>
      </c>
      <c r="C647" s="49" t="str">
        <f t="shared" si="36"/>
        <v>Immobilienfonds als Bauherren v.Nichtwohngebäuden2013</v>
      </c>
      <c r="D647">
        <v>337</v>
      </c>
      <c r="E647" t="s">
        <v>66</v>
      </c>
      <c r="F647" t="s">
        <v>66</v>
      </c>
      <c r="G647" t="s">
        <v>66</v>
      </c>
      <c r="H647">
        <v>621</v>
      </c>
      <c r="I647">
        <v>146</v>
      </c>
      <c r="J647">
        <v>7</v>
      </c>
      <c r="K647" t="s">
        <v>66</v>
      </c>
      <c r="L647" t="s">
        <v>66</v>
      </c>
      <c r="M647">
        <v>291</v>
      </c>
      <c r="N647">
        <v>604676</v>
      </c>
      <c r="O647" t="s">
        <v>66</v>
      </c>
      <c r="P647">
        <v>156</v>
      </c>
      <c r="Q647">
        <v>3920</v>
      </c>
      <c r="R647" t="s">
        <v>66</v>
      </c>
      <c r="S647">
        <v>590</v>
      </c>
      <c r="T647">
        <v>133</v>
      </c>
      <c r="U647">
        <v>6</v>
      </c>
      <c r="V647" t="s">
        <v>66</v>
      </c>
      <c r="W647" t="s">
        <v>66</v>
      </c>
      <c r="X647">
        <v>255</v>
      </c>
      <c r="Y647">
        <v>506084</v>
      </c>
      <c r="Z647" t="s">
        <v>66</v>
      </c>
      <c r="AA647" t="s">
        <v>66</v>
      </c>
      <c r="AB647" t="s">
        <v>66</v>
      </c>
      <c r="AC647">
        <v>181</v>
      </c>
      <c r="AD647">
        <v>30</v>
      </c>
      <c r="AE647">
        <v>13</v>
      </c>
      <c r="AF647">
        <v>1</v>
      </c>
      <c r="AG647" t="s">
        <v>66</v>
      </c>
      <c r="AH647" t="s">
        <v>66</v>
      </c>
      <c r="AI647">
        <v>36</v>
      </c>
      <c r="AJ647">
        <v>98592</v>
      </c>
    </row>
    <row r="648" spans="1:36">
      <c r="A648" t="s">
        <v>545</v>
      </c>
      <c r="B648">
        <v>2014</v>
      </c>
      <c r="C648" s="49" t="str">
        <f t="shared" si="36"/>
        <v>Immobilienfonds als Bauherren v.Nichtwohngebäuden2014</v>
      </c>
      <c r="D648">
        <v>270</v>
      </c>
      <c r="E648" t="s">
        <v>66</v>
      </c>
      <c r="F648" t="s">
        <v>66</v>
      </c>
      <c r="G648" t="s">
        <v>66</v>
      </c>
      <c r="H648">
        <v>503</v>
      </c>
      <c r="I648">
        <v>-5</v>
      </c>
      <c r="J648">
        <v>5</v>
      </c>
      <c r="K648" t="s">
        <v>66</v>
      </c>
      <c r="L648" t="s">
        <v>66</v>
      </c>
      <c r="M648">
        <v>119</v>
      </c>
      <c r="N648">
        <v>586695</v>
      </c>
      <c r="O648" t="s">
        <v>66</v>
      </c>
      <c r="P648">
        <v>106</v>
      </c>
      <c r="Q648">
        <v>3562</v>
      </c>
      <c r="R648" t="s">
        <v>66</v>
      </c>
      <c r="S648">
        <v>472</v>
      </c>
      <c r="T648">
        <v>28</v>
      </c>
      <c r="U648">
        <v>2</v>
      </c>
      <c r="V648" t="s">
        <v>66</v>
      </c>
      <c r="W648" t="s">
        <v>66</v>
      </c>
      <c r="X648">
        <v>97</v>
      </c>
      <c r="Y648">
        <v>432096</v>
      </c>
      <c r="Z648" t="s">
        <v>66</v>
      </c>
      <c r="AA648" t="s">
        <v>66</v>
      </c>
      <c r="AB648" t="s">
        <v>66</v>
      </c>
      <c r="AC648">
        <v>164</v>
      </c>
      <c r="AD648">
        <v>31</v>
      </c>
      <c r="AE648">
        <v>-33</v>
      </c>
      <c r="AF648">
        <v>2</v>
      </c>
      <c r="AG648" t="s">
        <v>66</v>
      </c>
      <c r="AH648" t="s">
        <v>66</v>
      </c>
      <c r="AI648">
        <v>22</v>
      </c>
      <c r="AJ648">
        <v>154599</v>
      </c>
    </row>
    <row r="649" spans="1:36">
      <c r="A649" t="s">
        <v>545</v>
      </c>
      <c r="B649">
        <v>2015</v>
      </c>
      <c r="C649" s="49" t="str">
        <f t="shared" si="36"/>
        <v>Immobilienfonds als Bauherren v.Nichtwohngebäuden2015</v>
      </c>
      <c r="D649">
        <v>336</v>
      </c>
      <c r="E649" t="s">
        <v>66</v>
      </c>
      <c r="F649" t="s">
        <v>66</v>
      </c>
      <c r="G649" t="s">
        <v>66</v>
      </c>
      <c r="H649">
        <v>473</v>
      </c>
      <c r="I649">
        <v>52</v>
      </c>
      <c r="J649">
        <v>4</v>
      </c>
      <c r="K649" t="s">
        <v>66</v>
      </c>
      <c r="L649" t="s">
        <v>66</v>
      </c>
      <c r="M649">
        <v>124</v>
      </c>
      <c r="N649">
        <v>476842</v>
      </c>
      <c r="O649" t="s">
        <v>66</v>
      </c>
      <c r="P649">
        <v>129</v>
      </c>
      <c r="Q649">
        <v>3081</v>
      </c>
      <c r="R649" t="s">
        <v>66</v>
      </c>
      <c r="S649">
        <v>404</v>
      </c>
      <c r="T649">
        <v>46</v>
      </c>
      <c r="U649">
        <v>3</v>
      </c>
      <c r="V649" t="s">
        <v>66</v>
      </c>
      <c r="W649" t="s">
        <v>66</v>
      </c>
      <c r="X649">
        <v>125</v>
      </c>
      <c r="Y649">
        <v>320003</v>
      </c>
      <c r="Z649" t="s">
        <v>66</v>
      </c>
      <c r="AA649" t="s">
        <v>66</v>
      </c>
      <c r="AB649" t="s">
        <v>66</v>
      </c>
      <c r="AC649">
        <v>207</v>
      </c>
      <c r="AD649">
        <v>69</v>
      </c>
      <c r="AE649">
        <v>6</v>
      </c>
      <c r="AF649">
        <v>1</v>
      </c>
      <c r="AG649" t="s">
        <v>66</v>
      </c>
      <c r="AH649" t="s">
        <v>66</v>
      </c>
      <c r="AI649">
        <v>-1</v>
      </c>
      <c r="AJ649">
        <v>156839</v>
      </c>
    </row>
    <row r="650" spans="1:36">
      <c r="A650" t="s">
        <v>545</v>
      </c>
      <c r="B650">
        <v>2016</v>
      </c>
      <c r="C650" s="49" t="str">
        <f t="shared" si="36"/>
        <v>Immobilienfonds als Bauherren v.Nichtwohngebäuden2016</v>
      </c>
      <c r="D650">
        <v>338</v>
      </c>
      <c r="E650" t="s">
        <v>66</v>
      </c>
      <c r="F650" t="s">
        <v>66</v>
      </c>
      <c r="G650" t="s">
        <v>66</v>
      </c>
      <c r="H650">
        <v>741</v>
      </c>
      <c r="I650">
        <v>128</v>
      </c>
      <c r="J650">
        <v>6</v>
      </c>
      <c r="K650" t="s">
        <v>66</v>
      </c>
      <c r="L650" t="s">
        <v>66</v>
      </c>
      <c r="M650">
        <v>285</v>
      </c>
      <c r="N650">
        <v>691630</v>
      </c>
      <c r="O650" t="s">
        <v>66</v>
      </c>
      <c r="P650">
        <v>124</v>
      </c>
      <c r="Q650">
        <v>5061</v>
      </c>
      <c r="R650" t="s">
        <v>66</v>
      </c>
      <c r="S650">
        <v>721</v>
      </c>
      <c r="T650">
        <v>34</v>
      </c>
      <c r="U650">
        <v>2</v>
      </c>
      <c r="V650" t="s">
        <v>66</v>
      </c>
      <c r="W650" t="s">
        <v>66</v>
      </c>
      <c r="X650">
        <v>140</v>
      </c>
      <c r="Y650">
        <v>538588</v>
      </c>
      <c r="Z650" t="s">
        <v>66</v>
      </c>
      <c r="AA650" t="s">
        <v>66</v>
      </c>
      <c r="AB650" t="s">
        <v>66</v>
      </c>
      <c r="AC650">
        <v>214</v>
      </c>
      <c r="AD650">
        <v>20</v>
      </c>
      <c r="AE650">
        <v>94</v>
      </c>
      <c r="AF650">
        <v>4</v>
      </c>
      <c r="AG650" t="s">
        <v>66</v>
      </c>
      <c r="AH650" t="s">
        <v>66</v>
      </c>
      <c r="AI650">
        <v>145</v>
      </c>
      <c r="AJ650">
        <v>153042</v>
      </c>
    </row>
    <row r="651" spans="1:36">
      <c r="A651" t="s">
        <v>545</v>
      </c>
      <c r="B651">
        <v>2017</v>
      </c>
      <c r="C651" s="49" t="str">
        <f t="shared" si="36"/>
        <v>Immobilienfonds als Bauherren v.Nichtwohngebäuden2017</v>
      </c>
      <c r="D651">
        <v>336</v>
      </c>
      <c r="E651" t="s">
        <v>66</v>
      </c>
      <c r="F651" t="s">
        <v>66</v>
      </c>
      <c r="G651" t="s">
        <v>66</v>
      </c>
      <c r="H651">
        <v>483</v>
      </c>
      <c r="I651">
        <v>39</v>
      </c>
      <c r="J651">
        <v>3</v>
      </c>
      <c r="K651" t="s">
        <v>66</v>
      </c>
      <c r="L651" t="s">
        <v>66</v>
      </c>
      <c r="M651">
        <v>104</v>
      </c>
      <c r="N651">
        <v>575545</v>
      </c>
      <c r="O651" t="s">
        <v>66</v>
      </c>
      <c r="P651">
        <v>127</v>
      </c>
      <c r="Q651">
        <v>3115</v>
      </c>
      <c r="R651" t="s">
        <v>66</v>
      </c>
      <c r="S651">
        <v>440</v>
      </c>
      <c r="T651">
        <v>27</v>
      </c>
      <c r="U651">
        <v>2</v>
      </c>
      <c r="V651" t="s">
        <v>66</v>
      </c>
      <c r="W651" t="s">
        <v>66</v>
      </c>
      <c r="X651">
        <v>81</v>
      </c>
      <c r="Y651">
        <v>416896</v>
      </c>
      <c r="Z651" t="s">
        <v>66</v>
      </c>
      <c r="AA651" t="s">
        <v>66</v>
      </c>
      <c r="AB651" t="s">
        <v>66</v>
      </c>
      <c r="AC651">
        <v>209</v>
      </c>
      <c r="AD651">
        <v>43</v>
      </c>
      <c r="AE651">
        <v>12</v>
      </c>
      <c r="AF651">
        <v>1</v>
      </c>
      <c r="AG651" t="s">
        <v>66</v>
      </c>
      <c r="AH651" t="s">
        <v>66</v>
      </c>
      <c r="AI651">
        <v>23</v>
      </c>
      <c r="AJ651">
        <v>158649</v>
      </c>
    </row>
    <row r="652" spans="1:36">
      <c r="A652" t="s">
        <v>545</v>
      </c>
      <c r="B652">
        <v>2018</v>
      </c>
      <c r="C652" s="49" t="str">
        <f t="shared" si="36"/>
        <v>Immobilienfonds als Bauherren v.Nichtwohngebäuden2018</v>
      </c>
      <c r="D652">
        <v>320</v>
      </c>
      <c r="E652" t="s">
        <v>66</v>
      </c>
      <c r="F652" t="s">
        <v>66</v>
      </c>
      <c r="G652" t="s">
        <v>66</v>
      </c>
      <c r="H652">
        <v>762</v>
      </c>
      <c r="I652">
        <v>85</v>
      </c>
      <c r="J652">
        <v>7</v>
      </c>
      <c r="K652" t="s">
        <v>66</v>
      </c>
      <c r="L652" t="s">
        <v>66</v>
      </c>
      <c r="M652">
        <v>206</v>
      </c>
      <c r="N652">
        <v>753297</v>
      </c>
      <c r="O652" t="s">
        <v>66</v>
      </c>
      <c r="P652">
        <v>112</v>
      </c>
      <c r="Q652">
        <v>7305</v>
      </c>
      <c r="R652" t="s">
        <v>66</v>
      </c>
      <c r="S652">
        <v>741</v>
      </c>
      <c r="T652">
        <v>57</v>
      </c>
      <c r="U652">
        <v>4</v>
      </c>
      <c r="V652" t="s">
        <v>66</v>
      </c>
      <c r="W652" t="s">
        <v>66</v>
      </c>
      <c r="X652">
        <v>151</v>
      </c>
      <c r="Y652">
        <v>567565</v>
      </c>
      <c r="Z652" t="s">
        <v>66</v>
      </c>
      <c r="AA652" t="s">
        <v>66</v>
      </c>
      <c r="AB652" t="s">
        <v>66</v>
      </c>
      <c r="AC652">
        <v>208</v>
      </c>
      <c r="AD652">
        <v>21</v>
      </c>
      <c r="AE652">
        <v>28</v>
      </c>
      <c r="AF652">
        <v>2</v>
      </c>
      <c r="AG652" t="s">
        <v>66</v>
      </c>
      <c r="AH652" t="s">
        <v>66</v>
      </c>
      <c r="AI652">
        <v>55</v>
      </c>
      <c r="AJ652">
        <v>185732</v>
      </c>
    </row>
    <row r="653" spans="1:36">
      <c r="A653" t="s">
        <v>545</v>
      </c>
      <c r="B653">
        <v>2019</v>
      </c>
      <c r="C653" s="49" t="str">
        <f t="shared" si="36"/>
        <v>Immobilienfonds als Bauherren v.Nichtwohngebäuden2019</v>
      </c>
      <c r="D653">
        <v>362</v>
      </c>
      <c r="E653" t="s">
        <v>66</v>
      </c>
      <c r="F653" t="s">
        <v>66</v>
      </c>
      <c r="G653" t="s">
        <v>66</v>
      </c>
      <c r="H653">
        <v>952</v>
      </c>
      <c r="I653">
        <v>72</v>
      </c>
      <c r="J653">
        <v>7</v>
      </c>
      <c r="K653" t="s">
        <v>66</v>
      </c>
      <c r="L653" t="s">
        <v>66</v>
      </c>
      <c r="M653">
        <v>193</v>
      </c>
      <c r="N653">
        <v>1227838</v>
      </c>
      <c r="O653" t="s">
        <v>66</v>
      </c>
      <c r="P653">
        <v>142</v>
      </c>
      <c r="Q653">
        <v>8019</v>
      </c>
      <c r="R653" t="s">
        <v>66</v>
      </c>
      <c r="S653">
        <v>934</v>
      </c>
      <c r="T653">
        <v>33</v>
      </c>
      <c r="U653">
        <v>4</v>
      </c>
      <c r="V653" t="s">
        <v>66</v>
      </c>
      <c r="W653" t="s">
        <v>66</v>
      </c>
      <c r="X653">
        <v>111</v>
      </c>
      <c r="Y653">
        <v>1039583</v>
      </c>
      <c r="Z653" t="s">
        <v>66</v>
      </c>
      <c r="AA653" t="s">
        <v>66</v>
      </c>
      <c r="AB653" t="s">
        <v>66</v>
      </c>
      <c r="AC653">
        <v>220</v>
      </c>
      <c r="AD653">
        <v>18</v>
      </c>
      <c r="AE653">
        <v>39</v>
      </c>
      <c r="AF653">
        <v>3</v>
      </c>
      <c r="AG653" t="s">
        <v>66</v>
      </c>
      <c r="AH653" t="s">
        <v>66</v>
      </c>
      <c r="AI653">
        <v>82</v>
      </c>
      <c r="AJ653">
        <v>188255</v>
      </c>
    </row>
    <row r="654" spans="1:36">
      <c r="A654" t="s">
        <v>545</v>
      </c>
      <c r="B654">
        <v>2020</v>
      </c>
      <c r="C654" s="49" t="str">
        <f t="shared" ref="C654:C717" si="37">CONCATENATE(A654,B654)</f>
        <v>Immobilienfonds als Bauherren v.Nichtwohngebäuden2020</v>
      </c>
      <c r="D654">
        <v>330</v>
      </c>
      <c r="E654" t="s">
        <v>66</v>
      </c>
      <c r="F654" t="s">
        <v>66</v>
      </c>
      <c r="G654" t="s">
        <v>66</v>
      </c>
      <c r="H654">
        <v>774</v>
      </c>
      <c r="I654">
        <v>140</v>
      </c>
      <c r="J654">
        <v>7</v>
      </c>
      <c r="K654" t="s">
        <v>66</v>
      </c>
      <c r="L654" t="s">
        <v>66</v>
      </c>
      <c r="M654">
        <v>282</v>
      </c>
      <c r="N654">
        <v>874592</v>
      </c>
      <c r="O654" t="s">
        <v>66</v>
      </c>
      <c r="P654">
        <v>125</v>
      </c>
      <c r="Q654">
        <v>6560</v>
      </c>
      <c r="R654" t="s">
        <v>66</v>
      </c>
      <c r="S654">
        <v>726</v>
      </c>
      <c r="T654">
        <v>86</v>
      </c>
      <c r="U654">
        <v>6</v>
      </c>
      <c r="V654" t="s">
        <v>66</v>
      </c>
      <c r="W654" t="s">
        <v>66</v>
      </c>
      <c r="X654">
        <v>243</v>
      </c>
      <c r="Y654">
        <v>692503</v>
      </c>
      <c r="Z654" t="s">
        <v>66</v>
      </c>
      <c r="AA654" t="s">
        <v>66</v>
      </c>
      <c r="AB654" t="s">
        <v>66</v>
      </c>
      <c r="AC654">
        <v>205</v>
      </c>
      <c r="AD654">
        <v>47</v>
      </c>
      <c r="AE654">
        <v>54</v>
      </c>
      <c r="AF654">
        <v>1</v>
      </c>
      <c r="AG654" t="s">
        <v>66</v>
      </c>
      <c r="AH654" t="s">
        <v>66</v>
      </c>
      <c r="AI654">
        <v>39</v>
      </c>
      <c r="AJ654">
        <v>182089</v>
      </c>
    </row>
    <row r="655" spans="1:36">
      <c r="A655" t="s">
        <v>545</v>
      </c>
      <c r="B655">
        <v>2021</v>
      </c>
      <c r="C655" s="49" t="str">
        <f t="shared" si="37"/>
        <v>Immobilienfonds als Bauherren v.Nichtwohngebäuden2021</v>
      </c>
      <c r="D655">
        <v>381</v>
      </c>
      <c r="E655" t="s">
        <v>66</v>
      </c>
      <c r="F655" t="s">
        <v>66</v>
      </c>
      <c r="G655" t="s">
        <v>66</v>
      </c>
      <c r="H655">
        <v>1477</v>
      </c>
      <c r="I655">
        <v>199</v>
      </c>
      <c r="J655">
        <v>9</v>
      </c>
      <c r="K655" t="s">
        <v>66</v>
      </c>
      <c r="L655" t="s">
        <v>66</v>
      </c>
      <c r="M655">
        <v>375</v>
      </c>
      <c r="N655">
        <v>1628144</v>
      </c>
      <c r="O655" t="s">
        <v>66</v>
      </c>
      <c r="P655">
        <v>178</v>
      </c>
      <c r="Q655">
        <v>13573</v>
      </c>
      <c r="R655" t="s">
        <v>66</v>
      </c>
      <c r="S655">
        <v>1458</v>
      </c>
      <c r="T655">
        <v>173</v>
      </c>
      <c r="U655">
        <v>8</v>
      </c>
      <c r="V655" t="s">
        <v>66</v>
      </c>
      <c r="W655" t="s">
        <v>66</v>
      </c>
      <c r="X655">
        <v>341</v>
      </c>
      <c r="Y655">
        <v>1464447</v>
      </c>
      <c r="Z655" t="s">
        <v>66</v>
      </c>
      <c r="AA655" t="s">
        <v>66</v>
      </c>
      <c r="AB655" t="s">
        <v>66</v>
      </c>
      <c r="AC655">
        <v>203</v>
      </c>
      <c r="AD655">
        <v>19</v>
      </c>
      <c r="AE655">
        <v>26</v>
      </c>
      <c r="AF655">
        <v>1</v>
      </c>
      <c r="AG655" t="s">
        <v>66</v>
      </c>
      <c r="AH655" t="s">
        <v>66</v>
      </c>
      <c r="AI655">
        <v>34</v>
      </c>
      <c r="AJ655">
        <v>163697</v>
      </c>
    </row>
    <row r="656" spans="1:36">
      <c r="A656" t="s">
        <v>545</v>
      </c>
      <c r="B656">
        <v>2022</v>
      </c>
      <c r="C656" s="49" t="str">
        <f t="shared" si="37"/>
        <v>Immobilienfonds als Bauherren v.Nichtwohngebäuden2022</v>
      </c>
      <c r="D656">
        <v>395</v>
      </c>
      <c r="E656" t="s">
        <v>66</v>
      </c>
      <c r="F656" t="s">
        <v>66</v>
      </c>
      <c r="G656" t="s">
        <v>66</v>
      </c>
      <c r="H656">
        <v>1452</v>
      </c>
      <c r="I656">
        <v>208</v>
      </c>
      <c r="J656">
        <v>8</v>
      </c>
      <c r="K656" t="s">
        <v>66</v>
      </c>
      <c r="L656" t="s">
        <v>66</v>
      </c>
      <c r="M656">
        <v>272</v>
      </c>
      <c r="N656">
        <v>1299950</v>
      </c>
      <c r="O656" t="s">
        <v>66</v>
      </c>
      <c r="P656">
        <v>159</v>
      </c>
      <c r="Q656">
        <v>13875</v>
      </c>
      <c r="R656" t="s">
        <v>66</v>
      </c>
      <c r="S656">
        <v>1406</v>
      </c>
      <c r="T656">
        <v>71</v>
      </c>
      <c r="U656">
        <v>5</v>
      </c>
      <c r="V656" t="s">
        <v>66</v>
      </c>
      <c r="W656" t="s">
        <v>66</v>
      </c>
      <c r="X656">
        <v>133</v>
      </c>
      <c r="Y656">
        <v>1044640</v>
      </c>
      <c r="Z656" t="s">
        <v>66</v>
      </c>
      <c r="AA656" t="s">
        <v>66</v>
      </c>
      <c r="AB656" t="s">
        <v>66</v>
      </c>
      <c r="AC656">
        <v>236</v>
      </c>
      <c r="AD656">
        <v>46</v>
      </c>
      <c r="AE656">
        <v>137</v>
      </c>
      <c r="AF656">
        <v>3</v>
      </c>
      <c r="AG656" t="s">
        <v>66</v>
      </c>
      <c r="AH656" t="s">
        <v>66</v>
      </c>
      <c r="AI656">
        <v>139</v>
      </c>
      <c r="AJ656">
        <v>255310</v>
      </c>
    </row>
    <row r="657" spans="1:36">
      <c r="A657" t="s">
        <v>538</v>
      </c>
      <c r="B657">
        <v>2001</v>
      </c>
      <c r="C657" s="49" t="str">
        <f t="shared" si="37"/>
        <v>Hotels und Gaststätten2001</v>
      </c>
      <c r="D657">
        <v>2254</v>
      </c>
      <c r="E657" t="s">
        <v>66</v>
      </c>
      <c r="F657" t="s">
        <v>66</v>
      </c>
      <c r="G657" t="s">
        <v>66</v>
      </c>
      <c r="H657">
        <v>732</v>
      </c>
      <c r="I657">
        <v>232</v>
      </c>
      <c r="J657">
        <v>26</v>
      </c>
      <c r="K657">
        <v>8</v>
      </c>
      <c r="L657">
        <v>0</v>
      </c>
      <c r="M657">
        <v>992</v>
      </c>
      <c r="N657">
        <v>992617</v>
      </c>
      <c r="O657" t="s">
        <v>66</v>
      </c>
      <c r="P657">
        <v>719</v>
      </c>
      <c r="Q657">
        <v>2685</v>
      </c>
      <c r="R657" t="s">
        <v>66</v>
      </c>
      <c r="S657">
        <v>540</v>
      </c>
      <c r="T657">
        <v>196</v>
      </c>
      <c r="U657">
        <v>18</v>
      </c>
      <c r="V657">
        <v>1</v>
      </c>
      <c r="W657">
        <v>0</v>
      </c>
      <c r="X657">
        <v>777</v>
      </c>
      <c r="Y657">
        <v>626727</v>
      </c>
      <c r="Z657" t="s">
        <v>66</v>
      </c>
      <c r="AA657" t="s">
        <v>66</v>
      </c>
      <c r="AB657" t="s">
        <v>66</v>
      </c>
      <c r="AC657">
        <v>1535</v>
      </c>
      <c r="AD657">
        <v>192</v>
      </c>
      <c r="AE657">
        <v>36</v>
      </c>
      <c r="AF657">
        <v>8</v>
      </c>
      <c r="AG657">
        <v>7</v>
      </c>
      <c r="AH657">
        <v>0</v>
      </c>
      <c r="AI657">
        <v>215</v>
      </c>
      <c r="AJ657">
        <v>365890</v>
      </c>
    </row>
    <row r="658" spans="1:36">
      <c r="A658" t="s">
        <v>538</v>
      </c>
      <c r="B658">
        <v>2002</v>
      </c>
      <c r="C658" s="49" t="str">
        <f t="shared" si="37"/>
        <v>Hotels und Gaststätten2002</v>
      </c>
      <c r="D658">
        <v>1940</v>
      </c>
      <c r="E658" t="s">
        <v>66</v>
      </c>
      <c r="F658" t="s">
        <v>66</v>
      </c>
      <c r="G658" t="s">
        <v>66</v>
      </c>
      <c r="H658">
        <v>615</v>
      </c>
      <c r="I658">
        <v>235</v>
      </c>
      <c r="J658">
        <v>15</v>
      </c>
      <c r="K658">
        <v>-105</v>
      </c>
      <c r="L658">
        <v>-2</v>
      </c>
      <c r="M658">
        <v>535</v>
      </c>
      <c r="N658">
        <v>834695</v>
      </c>
      <c r="O658" t="s">
        <v>66</v>
      </c>
      <c r="P658">
        <v>600</v>
      </c>
      <c r="Q658">
        <v>2280</v>
      </c>
      <c r="R658" t="s">
        <v>66</v>
      </c>
      <c r="S658">
        <v>471</v>
      </c>
      <c r="T658">
        <v>147</v>
      </c>
      <c r="U658">
        <v>10</v>
      </c>
      <c r="V658" t="s">
        <v>66</v>
      </c>
      <c r="W658" t="s">
        <v>66</v>
      </c>
      <c r="X658">
        <v>465</v>
      </c>
      <c r="Y658">
        <v>546867</v>
      </c>
      <c r="Z658" t="s">
        <v>66</v>
      </c>
      <c r="AA658" t="s">
        <v>66</v>
      </c>
      <c r="AB658" t="s">
        <v>66</v>
      </c>
      <c r="AC658">
        <v>1340</v>
      </c>
      <c r="AD658">
        <v>144</v>
      </c>
      <c r="AE658">
        <v>88</v>
      </c>
      <c r="AF658">
        <v>5</v>
      </c>
      <c r="AG658">
        <v>-105</v>
      </c>
      <c r="AH658">
        <v>-2</v>
      </c>
      <c r="AI658">
        <v>70</v>
      </c>
      <c r="AJ658">
        <v>287828</v>
      </c>
    </row>
    <row r="659" spans="1:36">
      <c r="A659" t="s">
        <v>538</v>
      </c>
      <c r="B659">
        <v>2003</v>
      </c>
      <c r="C659" s="49" t="str">
        <f t="shared" si="37"/>
        <v>Hotels und Gaststätten2003</v>
      </c>
      <c r="D659">
        <v>1712</v>
      </c>
      <c r="E659" t="s">
        <v>66</v>
      </c>
      <c r="F659" t="s">
        <v>66</v>
      </c>
      <c r="G659" t="s">
        <v>66</v>
      </c>
      <c r="H659">
        <v>497</v>
      </c>
      <c r="I659">
        <v>347</v>
      </c>
      <c r="J659">
        <v>21</v>
      </c>
      <c r="K659">
        <v>18</v>
      </c>
      <c r="L659">
        <v>0</v>
      </c>
      <c r="M659">
        <v>964</v>
      </c>
      <c r="N659">
        <v>740946</v>
      </c>
      <c r="O659" t="s">
        <v>66</v>
      </c>
      <c r="P659">
        <v>490</v>
      </c>
      <c r="Q659">
        <v>1744</v>
      </c>
      <c r="R659" t="s">
        <v>66</v>
      </c>
      <c r="S659">
        <v>360</v>
      </c>
      <c r="T659">
        <v>302</v>
      </c>
      <c r="U659">
        <v>17</v>
      </c>
      <c r="V659">
        <v>3</v>
      </c>
      <c r="W659">
        <v>0</v>
      </c>
      <c r="X659">
        <v>885</v>
      </c>
      <c r="Y659">
        <v>440989</v>
      </c>
      <c r="Z659" t="s">
        <v>66</v>
      </c>
      <c r="AA659" t="s">
        <v>66</v>
      </c>
      <c r="AB659" t="s">
        <v>66</v>
      </c>
      <c r="AC659">
        <v>1222</v>
      </c>
      <c r="AD659">
        <v>136</v>
      </c>
      <c r="AE659">
        <v>45</v>
      </c>
      <c r="AF659">
        <v>4</v>
      </c>
      <c r="AG659">
        <v>15</v>
      </c>
      <c r="AH659">
        <v>0</v>
      </c>
      <c r="AI659">
        <v>79</v>
      </c>
      <c r="AJ659">
        <v>299957</v>
      </c>
    </row>
    <row r="660" spans="1:36">
      <c r="A660" t="s">
        <v>538</v>
      </c>
      <c r="B660">
        <v>2004</v>
      </c>
      <c r="C660" s="49" t="str">
        <f t="shared" si="37"/>
        <v>Hotels und Gaststätten2004</v>
      </c>
      <c r="D660">
        <v>1705</v>
      </c>
      <c r="E660" t="s">
        <v>66</v>
      </c>
      <c r="F660" t="s">
        <v>66</v>
      </c>
      <c r="G660" t="s">
        <v>66</v>
      </c>
      <c r="H660">
        <v>663</v>
      </c>
      <c r="I660">
        <v>225</v>
      </c>
      <c r="J660">
        <v>17</v>
      </c>
      <c r="K660">
        <v>-187</v>
      </c>
      <c r="L660">
        <v>-3</v>
      </c>
      <c r="M660">
        <v>458</v>
      </c>
      <c r="N660">
        <v>858198</v>
      </c>
      <c r="O660" t="s">
        <v>66</v>
      </c>
      <c r="P660">
        <v>549</v>
      </c>
      <c r="Q660">
        <v>2518</v>
      </c>
      <c r="R660" t="s">
        <v>66</v>
      </c>
      <c r="S660">
        <v>535</v>
      </c>
      <c r="T660">
        <v>224</v>
      </c>
      <c r="U660">
        <v>18</v>
      </c>
      <c r="V660" t="s">
        <v>66</v>
      </c>
      <c r="W660" t="s">
        <v>66</v>
      </c>
      <c r="X660">
        <v>759</v>
      </c>
      <c r="Y660">
        <v>604494</v>
      </c>
      <c r="Z660" t="s">
        <v>66</v>
      </c>
      <c r="AA660" t="s">
        <v>66</v>
      </c>
      <c r="AB660" t="s">
        <v>66</v>
      </c>
      <c r="AC660">
        <v>1156</v>
      </c>
      <c r="AD660">
        <v>127</v>
      </c>
      <c r="AE660">
        <v>1</v>
      </c>
      <c r="AF660">
        <v>-1</v>
      </c>
      <c r="AG660">
        <v>-187</v>
      </c>
      <c r="AH660">
        <v>-3</v>
      </c>
      <c r="AI660">
        <v>-301</v>
      </c>
      <c r="AJ660">
        <v>253704</v>
      </c>
    </row>
    <row r="661" spans="1:36">
      <c r="A661" t="s">
        <v>538</v>
      </c>
      <c r="B661">
        <v>2005</v>
      </c>
      <c r="C661" s="49" t="str">
        <f t="shared" si="37"/>
        <v>Hotels und Gaststätten2005</v>
      </c>
      <c r="D661">
        <v>1707</v>
      </c>
      <c r="E661" t="s">
        <v>66</v>
      </c>
      <c r="F661" t="s">
        <v>66</v>
      </c>
      <c r="G661" t="s">
        <v>66</v>
      </c>
      <c r="H661">
        <v>586</v>
      </c>
      <c r="I661">
        <v>116</v>
      </c>
      <c r="J661">
        <v>9</v>
      </c>
      <c r="K661">
        <v>-117</v>
      </c>
      <c r="L661">
        <v>-3</v>
      </c>
      <c r="M661">
        <v>90</v>
      </c>
      <c r="N661">
        <v>806157</v>
      </c>
      <c r="O661" t="s">
        <v>66</v>
      </c>
      <c r="P661">
        <v>513</v>
      </c>
      <c r="Q661">
        <v>2158</v>
      </c>
      <c r="R661" t="s">
        <v>66</v>
      </c>
      <c r="S661">
        <v>449</v>
      </c>
      <c r="T661">
        <v>119</v>
      </c>
      <c r="U661">
        <v>10</v>
      </c>
      <c r="V661" t="s">
        <v>66</v>
      </c>
      <c r="W661" t="s">
        <v>66</v>
      </c>
      <c r="X661">
        <v>420</v>
      </c>
      <c r="Y661">
        <v>551465</v>
      </c>
      <c r="Z661" t="s">
        <v>66</v>
      </c>
      <c r="AA661" t="s">
        <v>66</v>
      </c>
      <c r="AB661" t="s">
        <v>66</v>
      </c>
      <c r="AC661">
        <v>1194</v>
      </c>
      <c r="AD661">
        <v>137</v>
      </c>
      <c r="AE661">
        <v>-3</v>
      </c>
      <c r="AF661">
        <v>-1</v>
      </c>
      <c r="AG661">
        <v>-117</v>
      </c>
      <c r="AH661">
        <v>-3</v>
      </c>
      <c r="AI661">
        <v>-330</v>
      </c>
      <c r="AJ661">
        <v>254692</v>
      </c>
    </row>
    <row r="662" spans="1:36">
      <c r="A662" t="s">
        <v>538</v>
      </c>
      <c r="B662">
        <v>2006</v>
      </c>
      <c r="C662" s="49" t="str">
        <f t="shared" si="37"/>
        <v>Hotels und Gaststätten2006</v>
      </c>
      <c r="D662">
        <v>1836</v>
      </c>
      <c r="E662" t="s">
        <v>66</v>
      </c>
      <c r="F662" t="s">
        <v>66</v>
      </c>
      <c r="G662" t="s">
        <v>66</v>
      </c>
      <c r="H662">
        <v>611</v>
      </c>
      <c r="I662">
        <v>6</v>
      </c>
      <c r="J662">
        <v>4</v>
      </c>
      <c r="K662">
        <v>25</v>
      </c>
      <c r="L662">
        <v>1</v>
      </c>
      <c r="M662">
        <v>-9</v>
      </c>
      <c r="N662">
        <v>891896</v>
      </c>
      <c r="O662" t="s">
        <v>66</v>
      </c>
      <c r="P662">
        <v>565</v>
      </c>
      <c r="Q662">
        <v>2382</v>
      </c>
      <c r="R662" t="s">
        <v>66</v>
      </c>
      <c r="S662">
        <v>462</v>
      </c>
      <c r="T662">
        <v>94</v>
      </c>
      <c r="U662">
        <v>11</v>
      </c>
      <c r="V662">
        <v>17</v>
      </c>
      <c r="W662">
        <v>0</v>
      </c>
      <c r="X662">
        <v>418</v>
      </c>
      <c r="Y662">
        <v>605572</v>
      </c>
      <c r="Z662" t="s">
        <v>66</v>
      </c>
      <c r="AA662" t="s">
        <v>66</v>
      </c>
      <c r="AB662" t="s">
        <v>66</v>
      </c>
      <c r="AC662">
        <v>1271</v>
      </c>
      <c r="AD662">
        <v>148</v>
      </c>
      <c r="AE662">
        <v>-88</v>
      </c>
      <c r="AF662">
        <v>-7</v>
      </c>
      <c r="AG662">
        <v>8</v>
      </c>
      <c r="AH662">
        <v>0</v>
      </c>
      <c r="AI662">
        <v>-427</v>
      </c>
      <c r="AJ662">
        <v>286324</v>
      </c>
    </row>
    <row r="663" spans="1:36">
      <c r="A663" t="s">
        <v>538</v>
      </c>
      <c r="B663">
        <v>2007</v>
      </c>
      <c r="C663" s="49" t="str">
        <f t="shared" si="37"/>
        <v>Hotels und Gaststätten2007</v>
      </c>
      <c r="D663">
        <v>1744</v>
      </c>
      <c r="E663" t="s">
        <v>66</v>
      </c>
      <c r="F663" t="s">
        <v>66</v>
      </c>
      <c r="G663" t="s">
        <v>66</v>
      </c>
      <c r="H663">
        <v>639</v>
      </c>
      <c r="I663">
        <v>24</v>
      </c>
      <c r="J663">
        <v>4</v>
      </c>
      <c r="K663">
        <v>28</v>
      </c>
      <c r="L663">
        <v>1</v>
      </c>
      <c r="M663">
        <v>112</v>
      </c>
      <c r="N663">
        <v>1010874</v>
      </c>
      <c r="O663" t="s">
        <v>66</v>
      </c>
      <c r="P663">
        <v>528</v>
      </c>
      <c r="Q663">
        <v>2500</v>
      </c>
      <c r="R663" t="s">
        <v>66</v>
      </c>
      <c r="S663">
        <v>487</v>
      </c>
      <c r="T663">
        <v>83</v>
      </c>
      <c r="U663">
        <v>7</v>
      </c>
      <c r="V663" t="s">
        <v>66</v>
      </c>
      <c r="W663" t="s">
        <v>66</v>
      </c>
      <c r="X663">
        <v>321</v>
      </c>
      <c r="Y663">
        <v>659739</v>
      </c>
      <c r="Z663" t="s">
        <v>66</v>
      </c>
      <c r="AA663" t="s">
        <v>66</v>
      </c>
      <c r="AB663" t="s">
        <v>66</v>
      </c>
      <c r="AC663">
        <v>1216</v>
      </c>
      <c r="AD663">
        <v>152</v>
      </c>
      <c r="AE663">
        <v>-59</v>
      </c>
      <c r="AF663">
        <v>-4</v>
      </c>
      <c r="AG663">
        <v>28</v>
      </c>
      <c r="AH663">
        <v>1</v>
      </c>
      <c r="AI663">
        <v>-209</v>
      </c>
      <c r="AJ663">
        <v>351135</v>
      </c>
    </row>
    <row r="664" spans="1:36">
      <c r="A664" t="s">
        <v>538</v>
      </c>
      <c r="B664">
        <v>2008</v>
      </c>
      <c r="C664" s="49" t="str">
        <f t="shared" si="37"/>
        <v>Hotels und Gaststätten2008</v>
      </c>
      <c r="D664">
        <v>1923</v>
      </c>
      <c r="E664" t="s">
        <v>66</v>
      </c>
      <c r="F664" t="s">
        <v>66</v>
      </c>
      <c r="G664" t="s">
        <v>66</v>
      </c>
      <c r="H664">
        <v>578</v>
      </c>
      <c r="I664">
        <v>-182</v>
      </c>
      <c r="J664">
        <v>-6</v>
      </c>
      <c r="K664">
        <v>5</v>
      </c>
      <c r="L664">
        <v>0</v>
      </c>
      <c r="M664">
        <v>-482</v>
      </c>
      <c r="N664">
        <v>855324</v>
      </c>
      <c r="O664" t="s">
        <v>66</v>
      </c>
      <c r="P664">
        <v>533</v>
      </c>
      <c r="Q664">
        <v>2218</v>
      </c>
      <c r="R664" t="s">
        <v>66</v>
      </c>
      <c r="S664">
        <v>447</v>
      </c>
      <c r="T664">
        <v>125</v>
      </c>
      <c r="U664">
        <v>9</v>
      </c>
      <c r="V664" t="s">
        <v>66</v>
      </c>
      <c r="W664" t="s">
        <v>66</v>
      </c>
      <c r="X664">
        <v>364</v>
      </c>
      <c r="Y664">
        <v>548019</v>
      </c>
      <c r="Z664" t="s">
        <v>66</v>
      </c>
      <c r="AA664" t="s">
        <v>66</v>
      </c>
      <c r="AB664" t="s">
        <v>66</v>
      </c>
      <c r="AC664">
        <v>1390</v>
      </c>
      <c r="AD664">
        <v>132</v>
      </c>
      <c r="AE664">
        <v>-307</v>
      </c>
      <c r="AF664">
        <v>-16</v>
      </c>
      <c r="AG664">
        <v>5</v>
      </c>
      <c r="AH664">
        <v>0</v>
      </c>
      <c r="AI664">
        <v>-846</v>
      </c>
      <c r="AJ664">
        <v>307305</v>
      </c>
    </row>
    <row r="665" spans="1:36">
      <c r="A665" t="s">
        <v>538</v>
      </c>
      <c r="B665">
        <v>2009</v>
      </c>
      <c r="C665" s="49" t="str">
        <f t="shared" si="37"/>
        <v>Hotels und Gaststätten2009</v>
      </c>
      <c r="D665">
        <v>1766</v>
      </c>
      <c r="E665" t="s">
        <v>66</v>
      </c>
      <c r="F665" t="s">
        <v>66</v>
      </c>
      <c r="G665" t="s">
        <v>66</v>
      </c>
      <c r="H665">
        <v>767</v>
      </c>
      <c r="I665">
        <v>104</v>
      </c>
      <c r="J665">
        <v>6</v>
      </c>
      <c r="K665">
        <v>52</v>
      </c>
      <c r="L665">
        <v>2</v>
      </c>
      <c r="M665">
        <v>247</v>
      </c>
      <c r="N665">
        <v>1139923</v>
      </c>
      <c r="O665" t="s">
        <v>66</v>
      </c>
      <c r="P665">
        <v>585</v>
      </c>
      <c r="Q665">
        <v>3140</v>
      </c>
      <c r="R665" t="s">
        <v>66</v>
      </c>
      <c r="S665">
        <v>649</v>
      </c>
      <c r="T665">
        <v>191</v>
      </c>
      <c r="U665">
        <v>14</v>
      </c>
      <c r="V665">
        <v>3</v>
      </c>
      <c r="W665">
        <v>0</v>
      </c>
      <c r="X665">
        <v>570</v>
      </c>
      <c r="Y665">
        <v>845490</v>
      </c>
      <c r="Z665" t="s">
        <v>66</v>
      </c>
      <c r="AA665" t="s">
        <v>66</v>
      </c>
      <c r="AB665" t="s">
        <v>66</v>
      </c>
      <c r="AC665">
        <v>1181</v>
      </c>
      <c r="AD665">
        <v>118</v>
      </c>
      <c r="AE665">
        <v>-87</v>
      </c>
      <c r="AF665">
        <v>-8</v>
      </c>
      <c r="AG665">
        <v>49</v>
      </c>
      <c r="AH665">
        <v>1</v>
      </c>
      <c r="AI665">
        <v>-323</v>
      </c>
      <c r="AJ665">
        <v>294433</v>
      </c>
    </row>
    <row r="666" spans="1:36">
      <c r="A666" t="s">
        <v>538</v>
      </c>
      <c r="B666">
        <v>2010</v>
      </c>
      <c r="C666" s="49" t="str">
        <f t="shared" si="37"/>
        <v>Hotels und Gaststätten2010</v>
      </c>
      <c r="D666">
        <v>1725</v>
      </c>
      <c r="E666" t="s">
        <v>66</v>
      </c>
      <c r="F666" t="s">
        <v>66</v>
      </c>
      <c r="G666" t="s">
        <v>66</v>
      </c>
      <c r="H666">
        <v>803</v>
      </c>
      <c r="I666">
        <v>-77</v>
      </c>
      <c r="J666">
        <v>-10</v>
      </c>
      <c r="K666">
        <v>-164</v>
      </c>
      <c r="L666">
        <v>-3</v>
      </c>
      <c r="M666">
        <v>-670</v>
      </c>
      <c r="N666">
        <v>1190041</v>
      </c>
      <c r="O666" t="s">
        <v>66</v>
      </c>
      <c r="P666">
        <v>515</v>
      </c>
      <c r="Q666">
        <v>3251</v>
      </c>
      <c r="R666" t="s">
        <v>66</v>
      </c>
      <c r="S666">
        <v>679</v>
      </c>
      <c r="T666">
        <v>89</v>
      </c>
      <c r="U666">
        <v>6</v>
      </c>
      <c r="V666" t="s">
        <v>66</v>
      </c>
      <c r="W666" t="s">
        <v>66</v>
      </c>
      <c r="X666">
        <v>236</v>
      </c>
      <c r="Y666">
        <v>903788</v>
      </c>
      <c r="Z666" t="s">
        <v>66</v>
      </c>
      <c r="AA666" t="s">
        <v>66</v>
      </c>
      <c r="AB666" t="s">
        <v>66</v>
      </c>
      <c r="AC666">
        <v>1210</v>
      </c>
      <c r="AD666">
        <v>124</v>
      </c>
      <c r="AE666">
        <v>-166</v>
      </c>
      <c r="AF666">
        <v>-17</v>
      </c>
      <c r="AG666">
        <v>-164</v>
      </c>
      <c r="AH666">
        <v>-3</v>
      </c>
      <c r="AI666">
        <v>-906</v>
      </c>
      <c r="AJ666">
        <v>286253</v>
      </c>
    </row>
    <row r="667" spans="1:36">
      <c r="A667" t="s">
        <v>538</v>
      </c>
      <c r="B667">
        <v>2011</v>
      </c>
      <c r="C667" s="49" t="str">
        <f t="shared" si="37"/>
        <v>Hotels und Gaststätten2011</v>
      </c>
      <c r="D667">
        <v>1656</v>
      </c>
      <c r="E667" t="s">
        <v>66</v>
      </c>
      <c r="F667" t="s">
        <v>66</v>
      </c>
      <c r="G667" t="s">
        <v>66</v>
      </c>
      <c r="H667">
        <v>553</v>
      </c>
      <c r="I667">
        <v>-54</v>
      </c>
      <c r="J667">
        <v>-5</v>
      </c>
      <c r="K667">
        <v>-72</v>
      </c>
      <c r="L667">
        <v>-2</v>
      </c>
      <c r="M667">
        <v>-507</v>
      </c>
      <c r="N667">
        <v>916105</v>
      </c>
      <c r="O667" t="s">
        <v>66</v>
      </c>
      <c r="P667">
        <v>502</v>
      </c>
      <c r="Q667">
        <v>2014</v>
      </c>
      <c r="R667" t="s">
        <v>66</v>
      </c>
      <c r="S667">
        <v>399</v>
      </c>
      <c r="T667">
        <v>105</v>
      </c>
      <c r="U667">
        <v>9</v>
      </c>
      <c r="V667" t="s">
        <v>66</v>
      </c>
      <c r="W667" t="s">
        <v>66</v>
      </c>
      <c r="X667">
        <v>385</v>
      </c>
      <c r="Y667">
        <v>557992</v>
      </c>
      <c r="Z667" t="s">
        <v>66</v>
      </c>
      <c r="AA667" t="s">
        <v>66</v>
      </c>
      <c r="AB667" t="s">
        <v>66</v>
      </c>
      <c r="AC667">
        <v>1154</v>
      </c>
      <c r="AD667">
        <v>154</v>
      </c>
      <c r="AE667">
        <v>-159</v>
      </c>
      <c r="AF667">
        <v>-14</v>
      </c>
      <c r="AG667">
        <v>-72</v>
      </c>
      <c r="AH667">
        <v>-2</v>
      </c>
      <c r="AI667">
        <v>-892</v>
      </c>
      <c r="AJ667">
        <v>358113</v>
      </c>
    </row>
    <row r="668" spans="1:36">
      <c r="A668" t="s">
        <v>538</v>
      </c>
      <c r="B668">
        <v>2012</v>
      </c>
      <c r="C668" s="49" t="str">
        <f t="shared" si="37"/>
        <v>Hotels und Gaststätten2012</v>
      </c>
      <c r="D668">
        <v>1557</v>
      </c>
      <c r="E668" t="s">
        <v>66</v>
      </c>
      <c r="F668" t="s">
        <v>66</v>
      </c>
      <c r="G668" t="s">
        <v>66</v>
      </c>
      <c r="H668">
        <v>531</v>
      </c>
      <c r="I668">
        <v>-8</v>
      </c>
      <c r="J668">
        <v>-1</v>
      </c>
      <c r="K668" t="s">
        <v>66</v>
      </c>
      <c r="L668" t="s">
        <v>66</v>
      </c>
      <c r="M668">
        <v>-185</v>
      </c>
      <c r="N668">
        <v>931524</v>
      </c>
      <c r="O668" t="s">
        <v>66</v>
      </c>
      <c r="P668">
        <v>408</v>
      </c>
      <c r="Q668">
        <v>2020</v>
      </c>
      <c r="R668" t="s">
        <v>66</v>
      </c>
      <c r="S668">
        <v>422</v>
      </c>
      <c r="T668">
        <v>43</v>
      </c>
      <c r="U668">
        <v>4</v>
      </c>
      <c r="V668" t="s">
        <v>66</v>
      </c>
      <c r="W668" t="s">
        <v>66</v>
      </c>
      <c r="X668">
        <v>154</v>
      </c>
      <c r="Y668">
        <v>617138</v>
      </c>
      <c r="Z668" t="s">
        <v>66</v>
      </c>
      <c r="AA668" t="s">
        <v>66</v>
      </c>
      <c r="AB668" t="s">
        <v>66</v>
      </c>
      <c r="AC668">
        <v>1149</v>
      </c>
      <c r="AD668">
        <v>109</v>
      </c>
      <c r="AE668">
        <v>-51</v>
      </c>
      <c r="AF668">
        <v>-5</v>
      </c>
      <c r="AG668" t="s">
        <v>66</v>
      </c>
      <c r="AH668" t="s">
        <v>66</v>
      </c>
      <c r="AI668">
        <v>-339</v>
      </c>
      <c r="AJ668">
        <v>314386</v>
      </c>
    </row>
    <row r="669" spans="1:36">
      <c r="A669" t="s">
        <v>538</v>
      </c>
      <c r="B669">
        <v>2013</v>
      </c>
      <c r="C669" s="49" t="str">
        <f t="shared" si="37"/>
        <v>Hotels und Gaststätten2013</v>
      </c>
      <c r="D669">
        <v>1610</v>
      </c>
      <c r="E669" t="s">
        <v>66</v>
      </c>
      <c r="F669" t="s">
        <v>66</v>
      </c>
      <c r="G669" t="s">
        <v>66</v>
      </c>
      <c r="H669">
        <v>576</v>
      </c>
      <c r="I669">
        <v>-113</v>
      </c>
      <c r="J669">
        <v>-2</v>
      </c>
      <c r="K669" t="s">
        <v>66</v>
      </c>
      <c r="L669" t="s">
        <v>66</v>
      </c>
      <c r="M669">
        <v>-195</v>
      </c>
      <c r="N669">
        <v>980688</v>
      </c>
      <c r="O669" t="s">
        <v>66</v>
      </c>
      <c r="P669">
        <v>430</v>
      </c>
      <c r="Q669">
        <v>2140</v>
      </c>
      <c r="R669" t="s">
        <v>66</v>
      </c>
      <c r="S669">
        <v>436</v>
      </c>
      <c r="T669">
        <v>73</v>
      </c>
      <c r="U669">
        <v>8</v>
      </c>
      <c r="V669" t="s">
        <v>66</v>
      </c>
      <c r="W669" t="s">
        <v>66</v>
      </c>
      <c r="X669">
        <v>298</v>
      </c>
      <c r="Y669">
        <v>629840</v>
      </c>
      <c r="Z669" t="s">
        <v>66</v>
      </c>
      <c r="AA669" t="s">
        <v>66</v>
      </c>
      <c r="AB669" t="s">
        <v>66</v>
      </c>
      <c r="AC669">
        <v>1180</v>
      </c>
      <c r="AD669">
        <v>141</v>
      </c>
      <c r="AE669">
        <v>-186</v>
      </c>
      <c r="AF669">
        <v>-10</v>
      </c>
      <c r="AG669" t="s">
        <v>66</v>
      </c>
      <c r="AH669" t="s">
        <v>66</v>
      </c>
      <c r="AI669">
        <v>-493</v>
      </c>
      <c r="AJ669">
        <v>350848</v>
      </c>
    </row>
    <row r="670" spans="1:36">
      <c r="A670" t="s">
        <v>538</v>
      </c>
      <c r="B670">
        <v>2014</v>
      </c>
      <c r="C670" s="49" t="str">
        <f t="shared" si="37"/>
        <v>Hotels und Gaststätten2014</v>
      </c>
      <c r="D670">
        <v>1769</v>
      </c>
      <c r="E670" t="s">
        <v>66</v>
      </c>
      <c r="F670" t="s">
        <v>66</v>
      </c>
      <c r="G670" t="s">
        <v>66</v>
      </c>
      <c r="H670">
        <v>619</v>
      </c>
      <c r="I670">
        <v>-83</v>
      </c>
      <c r="J670">
        <v>2</v>
      </c>
      <c r="K670" t="s">
        <v>66</v>
      </c>
      <c r="L670" t="s">
        <v>66</v>
      </c>
      <c r="M670">
        <v>-248</v>
      </c>
      <c r="N670">
        <v>1108604</v>
      </c>
      <c r="O670" t="s">
        <v>66</v>
      </c>
      <c r="P670">
        <v>508</v>
      </c>
      <c r="Q670">
        <v>2257</v>
      </c>
      <c r="R670" t="s">
        <v>66</v>
      </c>
      <c r="S670">
        <v>484</v>
      </c>
      <c r="T670">
        <v>106</v>
      </c>
      <c r="U670">
        <v>9</v>
      </c>
      <c r="V670" t="s">
        <v>66</v>
      </c>
      <c r="W670" t="s">
        <v>66</v>
      </c>
      <c r="X670">
        <v>323</v>
      </c>
      <c r="Y670">
        <v>731286</v>
      </c>
      <c r="Z670" t="s">
        <v>66</v>
      </c>
      <c r="AA670" t="s">
        <v>66</v>
      </c>
      <c r="AB670" t="s">
        <v>66</v>
      </c>
      <c r="AC670">
        <v>1261</v>
      </c>
      <c r="AD670">
        <v>136</v>
      </c>
      <c r="AE670">
        <v>-189</v>
      </c>
      <c r="AF670">
        <v>-7</v>
      </c>
      <c r="AG670" t="s">
        <v>66</v>
      </c>
      <c r="AH670" t="s">
        <v>66</v>
      </c>
      <c r="AI670">
        <v>-571</v>
      </c>
      <c r="AJ670">
        <v>377318</v>
      </c>
    </row>
    <row r="671" spans="1:36">
      <c r="A671" t="s">
        <v>538</v>
      </c>
      <c r="B671">
        <v>2015</v>
      </c>
      <c r="C671" s="49" t="str">
        <f t="shared" si="37"/>
        <v>Hotels und Gaststätten2015</v>
      </c>
      <c r="D671">
        <v>1673</v>
      </c>
      <c r="E671" t="s">
        <v>66</v>
      </c>
      <c r="F671" t="s">
        <v>66</v>
      </c>
      <c r="G671" t="s">
        <v>66</v>
      </c>
      <c r="H671">
        <v>554</v>
      </c>
      <c r="I671">
        <v>236</v>
      </c>
      <c r="J671">
        <v>1</v>
      </c>
      <c r="K671" t="s">
        <v>66</v>
      </c>
      <c r="L671" t="s">
        <v>66</v>
      </c>
      <c r="M671">
        <v>69</v>
      </c>
      <c r="N671">
        <v>1139824</v>
      </c>
      <c r="O671" t="s">
        <v>66</v>
      </c>
      <c r="P671">
        <v>400</v>
      </c>
      <c r="Q671">
        <v>2160</v>
      </c>
      <c r="R671" t="s">
        <v>66</v>
      </c>
      <c r="S671">
        <v>442</v>
      </c>
      <c r="T671">
        <v>98</v>
      </c>
      <c r="U671">
        <v>7</v>
      </c>
      <c r="V671" t="s">
        <v>66</v>
      </c>
      <c r="W671" t="s">
        <v>66</v>
      </c>
      <c r="X671">
        <v>267</v>
      </c>
      <c r="Y671">
        <v>727041</v>
      </c>
      <c r="Z671" t="s">
        <v>66</v>
      </c>
      <c r="AA671" t="s">
        <v>66</v>
      </c>
      <c r="AB671" t="s">
        <v>66</v>
      </c>
      <c r="AC671">
        <v>1273</v>
      </c>
      <c r="AD671">
        <v>112</v>
      </c>
      <c r="AE671">
        <v>138</v>
      </c>
      <c r="AF671">
        <v>-6</v>
      </c>
      <c r="AG671" t="s">
        <v>66</v>
      </c>
      <c r="AH671" t="s">
        <v>66</v>
      </c>
      <c r="AI671">
        <v>-198</v>
      </c>
      <c r="AJ671">
        <v>412783</v>
      </c>
    </row>
    <row r="672" spans="1:36">
      <c r="A672" t="s">
        <v>538</v>
      </c>
      <c r="B672">
        <v>2016</v>
      </c>
      <c r="C672" s="49" t="str">
        <f t="shared" si="37"/>
        <v>Hotels und Gaststätten2016</v>
      </c>
      <c r="D672">
        <v>1783</v>
      </c>
      <c r="E672" t="s">
        <v>66</v>
      </c>
      <c r="F672" t="s">
        <v>66</v>
      </c>
      <c r="G672" t="s">
        <v>66</v>
      </c>
      <c r="H672">
        <v>704</v>
      </c>
      <c r="I672">
        <v>281</v>
      </c>
      <c r="J672">
        <v>6</v>
      </c>
      <c r="K672" t="s">
        <v>66</v>
      </c>
      <c r="L672" t="s">
        <v>66</v>
      </c>
      <c r="M672">
        <v>135</v>
      </c>
      <c r="N672">
        <v>1397452</v>
      </c>
      <c r="O672" t="s">
        <v>66</v>
      </c>
      <c r="P672">
        <v>425</v>
      </c>
      <c r="Q672">
        <v>2851</v>
      </c>
      <c r="R672" t="s">
        <v>66</v>
      </c>
      <c r="S672">
        <v>569</v>
      </c>
      <c r="T672">
        <v>169</v>
      </c>
      <c r="U672">
        <v>10</v>
      </c>
      <c r="V672" t="s">
        <v>66</v>
      </c>
      <c r="W672" t="s">
        <v>66</v>
      </c>
      <c r="X672">
        <v>441</v>
      </c>
      <c r="Y672">
        <v>943422</v>
      </c>
      <c r="Z672" t="s">
        <v>66</v>
      </c>
      <c r="AA672" t="s">
        <v>66</v>
      </c>
      <c r="AB672" t="s">
        <v>66</v>
      </c>
      <c r="AC672">
        <v>1358</v>
      </c>
      <c r="AD672">
        <v>135</v>
      </c>
      <c r="AE672">
        <v>112</v>
      </c>
      <c r="AF672">
        <v>-3</v>
      </c>
      <c r="AG672" t="s">
        <v>66</v>
      </c>
      <c r="AH672" t="s">
        <v>66</v>
      </c>
      <c r="AI672">
        <v>-306</v>
      </c>
      <c r="AJ672">
        <v>454030</v>
      </c>
    </row>
    <row r="673" spans="1:36">
      <c r="A673" t="s">
        <v>538</v>
      </c>
      <c r="B673">
        <v>2017</v>
      </c>
      <c r="C673" s="49" t="str">
        <f t="shared" si="37"/>
        <v>Hotels und Gaststätten2017</v>
      </c>
      <c r="D673">
        <v>1799</v>
      </c>
      <c r="E673" t="s">
        <v>66</v>
      </c>
      <c r="F673" t="s">
        <v>66</v>
      </c>
      <c r="G673" t="s">
        <v>66</v>
      </c>
      <c r="H673">
        <v>789</v>
      </c>
      <c r="I673">
        <v>163</v>
      </c>
      <c r="J673">
        <v>8</v>
      </c>
      <c r="K673" t="s">
        <v>66</v>
      </c>
      <c r="L673" t="s">
        <v>66</v>
      </c>
      <c r="M673">
        <v>199</v>
      </c>
      <c r="N673">
        <v>1576238</v>
      </c>
      <c r="O673" t="s">
        <v>66</v>
      </c>
      <c r="P673">
        <v>520</v>
      </c>
      <c r="Q673">
        <v>3233</v>
      </c>
      <c r="R673" t="s">
        <v>66</v>
      </c>
      <c r="S673">
        <v>652</v>
      </c>
      <c r="T673">
        <v>204</v>
      </c>
      <c r="U673">
        <v>17</v>
      </c>
      <c r="V673" t="s">
        <v>66</v>
      </c>
      <c r="W673" t="s">
        <v>66</v>
      </c>
      <c r="X673">
        <v>604</v>
      </c>
      <c r="Y673">
        <v>1134680</v>
      </c>
      <c r="Z673" t="s">
        <v>66</v>
      </c>
      <c r="AA673" t="s">
        <v>66</v>
      </c>
      <c r="AB673" t="s">
        <v>66</v>
      </c>
      <c r="AC673">
        <v>1279</v>
      </c>
      <c r="AD673">
        <v>137</v>
      </c>
      <c r="AE673">
        <v>-41</v>
      </c>
      <c r="AF673">
        <v>-9</v>
      </c>
      <c r="AG673" t="s">
        <v>66</v>
      </c>
      <c r="AH673" t="s">
        <v>66</v>
      </c>
      <c r="AI673">
        <v>-405</v>
      </c>
      <c r="AJ673">
        <v>441558</v>
      </c>
    </row>
    <row r="674" spans="1:36">
      <c r="A674" t="s">
        <v>538</v>
      </c>
      <c r="B674">
        <v>2018</v>
      </c>
      <c r="C674" s="49" t="str">
        <f t="shared" si="37"/>
        <v>Hotels und Gaststätten2018</v>
      </c>
      <c r="D674">
        <v>1725</v>
      </c>
      <c r="E674" t="s">
        <v>66</v>
      </c>
      <c r="F674" t="s">
        <v>66</v>
      </c>
      <c r="G674" t="s">
        <v>66</v>
      </c>
      <c r="H674">
        <v>773</v>
      </c>
      <c r="I674">
        <v>-18</v>
      </c>
      <c r="J674">
        <v>-3</v>
      </c>
      <c r="K674" t="s">
        <v>66</v>
      </c>
      <c r="L674" t="s">
        <v>66</v>
      </c>
      <c r="M674">
        <v>-279</v>
      </c>
      <c r="N674">
        <v>1664877</v>
      </c>
      <c r="O674" t="s">
        <v>66</v>
      </c>
      <c r="P674">
        <v>439</v>
      </c>
      <c r="Q674">
        <v>3263</v>
      </c>
      <c r="R674" t="s">
        <v>66</v>
      </c>
      <c r="S674">
        <v>658</v>
      </c>
      <c r="T674">
        <v>84</v>
      </c>
      <c r="U674">
        <v>6</v>
      </c>
      <c r="V674" t="s">
        <v>66</v>
      </c>
      <c r="W674" t="s">
        <v>66</v>
      </c>
      <c r="X674">
        <v>204</v>
      </c>
      <c r="Y674">
        <v>1118112</v>
      </c>
      <c r="Z674" t="s">
        <v>66</v>
      </c>
      <c r="AA674" t="s">
        <v>66</v>
      </c>
      <c r="AB674" t="s">
        <v>66</v>
      </c>
      <c r="AC674">
        <v>1286</v>
      </c>
      <c r="AD674">
        <v>115</v>
      </c>
      <c r="AE674">
        <v>-102</v>
      </c>
      <c r="AF674">
        <v>-9</v>
      </c>
      <c r="AG674" t="s">
        <v>66</v>
      </c>
      <c r="AH674" t="s">
        <v>66</v>
      </c>
      <c r="AI674">
        <v>-483</v>
      </c>
      <c r="AJ674">
        <v>546765</v>
      </c>
    </row>
    <row r="675" spans="1:36">
      <c r="A675" t="s">
        <v>538</v>
      </c>
      <c r="B675">
        <v>2019</v>
      </c>
      <c r="C675" s="49" t="str">
        <f t="shared" si="37"/>
        <v>Hotels und Gaststätten2019</v>
      </c>
      <c r="D675">
        <v>1773</v>
      </c>
      <c r="E675" t="s">
        <v>66</v>
      </c>
      <c r="F675" t="s">
        <v>66</v>
      </c>
      <c r="G675" t="s">
        <v>66</v>
      </c>
      <c r="H675">
        <v>802</v>
      </c>
      <c r="I675">
        <v>-110</v>
      </c>
      <c r="J675">
        <v>-7</v>
      </c>
      <c r="K675" t="s">
        <v>66</v>
      </c>
      <c r="L675" t="s">
        <v>66</v>
      </c>
      <c r="M675">
        <v>-574</v>
      </c>
      <c r="N675">
        <v>1653304</v>
      </c>
      <c r="O675" t="s">
        <v>66</v>
      </c>
      <c r="P675">
        <v>525</v>
      </c>
      <c r="Q675">
        <v>3354</v>
      </c>
      <c r="R675" t="s">
        <v>66</v>
      </c>
      <c r="S675">
        <v>667</v>
      </c>
      <c r="T675">
        <v>262</v>
      </c>
      <c r="U675">
        <v>19</v>
      </c>
      <c r="V675" t="s">
        <v>66</v>
      </c>
      <c r="W675" t="s">
        <v>66</v>
      </c>
      <c r="X675">
        <v>549</v>
      </c>
      <c r="Y675">
        <v>1194059</v>
      </c>
      <c r="Z675" t="s">
        <v>66</v>
      </c>
      <c r="AA675" t="s">
        <v>66</v>
      </c>
      <c r="AB675" t="s">
        <v>66</v>
      </c>
      <c r="AC675">
        <v>1248</v>
      </c>
      <c r="AD675">
        <v>135</v>
      </c>
      <c r="AE675">
        <v>-372</v>
      </c>
      <c r="AF675">
        <v>-26</v>
      </c>
      <c r="AG675" t="s">
        <v>66</v>
      </c>
      <c r="AH675" t="s">
        <v>66</v>
      </c>
      <c r="AI675">
        <v>-1123</v>
      </c>
      <c r="AJ675">
        <v>459245</v>
      </c>
    </row>
    <row r="676" spans="1:36">
      <c r="A676" t="s">
        <v>538</v>
      </c>
      <c r="B676">
        <v>2020</v>
      </c>
      <c r="C676" s="49" t="str">
        <f t="shared" si="37"/>
        <v>Hotels und Gaststätten2020</v>
      </c>
      <c r="D676">
        <v>1733</v>
      </c>
      <c r="E676" t="s">
        <v>66</v>
      </c>
      <c r="F676" t="s">
        <v>66</v>
      </c>
      <c r="G676" t="s">
        <v>66</v>
      </c>
      <c r="H676">
        <v>883</v>
      </c>
      <c r="I676">
        <v>22</v>
      </c>
      <c r="J676">
        <v>-1</v>
      </c>
      <c r="K676" t="s">
        <v>66</v>
      </c>
      <c r="L676" t="s">
        <v>66</v>
      </c>
      <c r="M676">
        <v>-176</v>
      </c>
      <c r="N676">
        <v>1783582</v>
      </c>
      <c r="O676" t="s">
        <v>66</v>
      </c>
      <c r="P676">
        <v>490</v>
      </c>
      <c r="Q676">
        <v>3825</v>
      </c>
      <c r="R676" t="s">
        <v>66</v>
      </c>
      <c r="S676">
        <v>759</v>
      </c>
      <c r="T676">
        <v>183</v>
      </c>
      <c r="U676">
        <v>12</v>
      </c>
      <c r="V676" t="s">
        <v>66</v>
      </c>
      <c r="W676" t="s">
        <v>66</v>
      </c>
      <c r="X676">
        <v>433</v>
      </c>
      <c r="Y676">
        <v>1365249</v>
      </c>
      <c r="Z676" t="s">
        <v>66</v>
      </c>
      <c r="AA676" t="s">
        <v>66</v>
      </c>
      <c r="AB676" t="s">
        <v>66</v>
      </c>
      <c r="AC676">
        <v>1243</v>
      </c>
      <c r="AD676">
        <v>124</v>
      </c>
      <c r="AE676">
        <v>-161</v>
      </c>
      <c r="AF676">
        <v>-13</v>
      </c>
      <c r="AG676" t="s">
        <v>66</v>
      </c>
      <c r="AH676" t="s">
        <v>66</v>
      </c>
      <c r="AI676">
        <v>-609</v>
      </c>
      <c r="AJ676">
        <v>418333</v>
      </c>
    </row>
    <row r="677" spans="1:36">
      <c r="A677" t="s">
        <v>538</v>
      </c>
      <c r="B677">
        <v>2021</v>
      </c>
      <c r="C677" s="49" t="str">
        <f t="shared" si="37"/>
        <v>Hotels und Gaststätten2021</v>
      </c>
      <c r="D677">
        <v>1603</v>
      </c>
      <c r="E677" t="s">
        <v>66</v>
      </c>
      <c r="F677" t="s">
        <v>66</v>
      </c>
      <c r="G677" t="s">
        <v>66</v>
      </c>
      <c r="H677">
        <v>983</v>
      </c>
      <c r="I677">
        <v>-8</v>
      </c>
      <c r="J677">
        <v>-2</v>
      </c>
      <c r="K677" t="s">
        <v>66</v>
      </c>
      <c r="L677" t="s">
        <v>66</v>
      </c>
      <c r="M677">
        <v>-200</v>
      </c>
      <c r="N677">
        <v>2134158</v>
      </c>
      <c r="O677" t="s">
        <v>66</v>
      </c>
      <c r="P677">
        <v>435</v>
      </c>
      <c r="Q677">
        <v>4174</v>
      </c>
      <c r="R677" t="s">
        <v>66</v>
      </c>
      <c r="S677">
        <v>848</v>
      </c>
      <c r="T677">
        <v>165</v>
      </c>
      <c r="U677">
        <v>12</v>
      </c>
      <c r="V677" t="s">
        <v>66</v>
      </c>
      <c r="W677" t="s">
        <v>66</v>
      </c>
      <c r="X677">
        <v>469</v>
      </c>
      <c r="Y677">
        <v>1640643</v>
      </c>
      <c r="Z677" t="s">
        <v>66</v>
      </c>
      <c r="AA677" t="s">
        <v>66</v>
      </c>
      <c r="AB677" t="s">
        <v>66</v>
      </c>
      <c r="AC677">
        <v>1168</v>
      </c>
      <c r="AD677">
        <v>135</v>
      </c>
      <c r="AE677">
        <v>-173</v>
      </c>
      <c r="AF677">
        <v>-15</v>
      </c>
      <c r="AG677" t="s">
        <v>66</v>
      </c>
      <c r="AH677" t="s">
        <v>66</v>
      </c>
      <c r="AI677">
        <v>-669</v>
      </c>
      <c r="AJ677">
        <v>493515</v>
      </c>
    </row>
    <row r="678" spans="1:36">
      <c r="A678" t="s">
        <v>538</v>
      </c>
      <c r="B678">
        <v>2022</v>
      </c>
      <c r="C678" s="49" t="str">
        <f t="shared" si="37"/>
        <v>Hotels und Gaststätten2022</v>
      </c>
      <c r="D678">
        <v>1754</v>
      </c>
      <c r="E678" t="s">
        <v>66</v>
      </c>
      <c r="F678" t="s">
        <v>66</v>
      </c>
      <c r="G678" t="s">
        <v>66</v>
      </c>
      <c r="H678">
        <v>891</v>
      </c>
      <c r="I678">
        <v>449</v>
      </c>
      <c r="J678">
        <v>26</v>
      </c>
      <c r="K678" t="s">
        <v>66</v>
      </c>
      <c r="L678" t="s">
        <v>66</v>
      </c>
      <c r="M678">
        <v>565</v>
      </c>
      <c r="N678">
        <v>2146074</v>
      </c>
      <c r="O678" t="s">
        <v>66</v>
      </c>
      <c r="P678">
        <v>547</v>
      </c>
      <c r="Q678">
        <v>3935</v>
      </c>
      <c r="R678" t="s">
        <v>66</v>
      </c>
      <c r="S678">
        <v>768</v>
      </c>
      <c r="T678">
        <v>369</v>
      </c>
      <c r="U678">
        <v>29</v>
      </c>
      <c r="V678" t="s">
        <v>66</v>
      </c>
      <c r="W678" t="s">
        <v>66</v>
      </c>
      <c r="X678">
        <v>854</v>
      </c>
      <c r="Y678">
        <v>1515949</v>
      </c>
      <c r="Z678" t="s">
        <v>66</v>
      </c>
      <c r="AA678" t="s">
        <v>66</v>
      </c>
      <c r="AB678" t="s">
        <v>66</v>
      </c>
      <c r="AC678">
        <v>1207</v>
      </c>
      <c r="AD678">
        <v>123</v>
      </c>
      <c r="AE678">
        <v>80</v>
      </c>
      <c r="AF678">
        <v>-3</v>
      </c>
      <c r="AG678" t="s">
        <v>66</v>
      </c>
      <c r="AH678" t="s">
        <v>66</v>
      </c>
      <c r="AI678">
        <v>-289</v>
      </c>
      <c r="AJ678">
        <v>630125</v>
      </c>
    </row>
    <row r="679" spans="1:36">
      <c r="A679" t="s">
        <v>857</v>
      </c>
      <c r="B679">
        <v>2022</v>
      </c>
      <c r="C679" s="49" t="str">
        <f t="shared" si="37"/>
        <v>Handelsgebäude2022</v>
      </c>
      <c r="D679">
        <v>2494</v>
      </c>
      <c r="E679" t="s">
        <v>66</v>
      </c>
      <c r="F679" t="s">
        <v>66</v>
      </c>
      <c r="G679" t="s">
        <v>66</v>
      </c>
      <c r="H679">
        <v>1648</v>
      </c>
      <c r="I679">
        <v>1268</v>
      </c>
      <c r="J679">
        <v>88</v>
      </c>
      <c r="K679" t="s">
        <v>66</v>
      </c>
      <c r="L679" t="s">
        <v>66</v>
      </c>
      <c r="M679">
        <v>3082</v>
      </c>
      <c r="N679">
        <v>2327367</v>
      </c>
      <c r="O679" t="s">
        <v>66</v>
      </c>
      <c r="P679">
        <v>887</v>
      </c>
      <c r="Q679">
        <v>10023</v>
      </c>
      <c r="R679" t="s">
        <v>66</v>
      </c>
      <c r="S679">
        <v>1472</v>
      </c>
      <c r="T679">
        <v>819</v>
      </c>
      <c r="U679">
        <v>60</v>
      </c>
      <c r="V679" t="s">
        <v>66</v>
      </c>
      <c r="W679" t="s">
        <v>66</v>
      </c>
      <c r="X679">
        <v>2197</v>
      </c>
      <c r="Y679">
        <v>1697072</v>
      </c>
      <c r="Z679" t="s">
        <v>66</v>
      </c>
      <c r="AA679" t="s">
        <v>66</v>
      </c>
      <c r="AB679" t="s">
        <v>66</v>
      </c>
      <c r="AC679">
        <v>1607</v>
      </c>
      <c r="AD679">
        <v>176</v>
      </c>
      <c r="AE679">
        <v>449</v>
      </c>
      <c r="AF679">
        <v>28</v>
      </c>
      <c r="AG679" t="s">
        <v>66</v>
      </c>
      <c r="AH679" t="s">
        <v>66</v>
      </c>
      <c r="AI679">
        <v>885</v>
      </c>
      <c r="AJ679">
        <v>630295</v>
      </c>
    </row>
    <row r="680" spans="1:36">
      <c r="A680" t="s">
        <v>537</v>
      </c>
      <c r="B680">
        <v>2001</v>
      </c>
      <c r="C680" s="49" t="str">
        <f t="shared" si="37"/>
        <v>Handels- und Lagergebäude2001</v>
      </c>
      <c r="D680">
        <v>13357</v>
      </c>
      <c r="E680" t="s">
        <v>66</v>
      </c>
      <c r="F680" t="s">
        <v>66</v>
      </c>
      <c r="G680" t="s">
        <v>66</v>
      </c>
      <c r="H680">
        <v>11897</v>
      </c>
      <c r="I680">
        <v>2755</v>
      </c>
      <c r="J680">
        <v>250</v>
      </c>
      <c r="K680">
        <v>6</v>
      </c>
      <c r="L680">
        <v>0</v>
      </c>
      <c r="M680">
        <v>10564</v>
      </c>
      <c r="N680">
        <v>6925430</v>
      </c>
      <c r="O680" t="s">
        <v>66</v>
      </c>
      <c r="P680">
        <v>8989</v>
      </c>
      <c r="Q680">
        <v>72334</v>
      </c>
      <c r="R680" t="s">
        <v>66</v>
      </c>
      <c r="S680">
        <v>10532</v>
      </c>
      <c r="T680">
        <v>2250</v>
      </c>
      <c r="U680">
        <v>206</v>
      </c>
      <c r="V680">
        <v>5</v>
      </c>
      <c r="W680">
        <v>0</v>
      </c>
      <c r="X680">
        <v>8655</v>
      </c>
      <c r="Y680">
        <v>5828496</v>
      </c>
      <c r="Z680" t="s">
        <v>66</v>
      </c>
      <c r="AA680" t="s">
        <v>66</v>
      </c>
      <c r="AB680" t="s">
        <v>66</v>
      </c>
      <c r="AC680">
        <v>4368</v>
      </c>
      <c r="AD680">
        <v>1366</v>
      </c>
      <c r="AE680">
        <v>505</v>
      </c>
      <c r="AF680">
        <v>45</v>
      </c>
      <c r="AG680">
        <v>1</v>
      </c>
      <c r="AH680">
        <v>0</v>
      </c>
      <c r="AI680">
        <v>1909</v>
      </c>
      <c r="AJ680">
        <v>1096934</v>
      </c>
    </row>
    <row r="681" spans="1:36">
      <c r="A681" t="s">
        <v>537</v>
      </c>
      <c r="B681">
        <v>2002</v>
      </c>
      <c r="C681" s="49" t="str">
        <f t="shared" si="37"/>
        <v>Handels- und Lagergebäude2002</v>
      </c>
      <c r="D681">
        <v>11877</v>
      </c>
      <c r="E681" t="s">
        <v>66</v>
      </c>
      <c r="F681" t="s">
        <v>66</v>
      </c>
      <c r="G681" t="s">
        <v>66</v>
      </c>
      <c r="H681">
        <v>10624</v>
      </c>
      <c r="I681">
        <v>2258</v>
      </c>
      <c r="J681">
        <v>211</v>
      </c>
      <c r="K681">
        <v>-30</v>
      </c>
      <c r="L681">
        <v>-1</v>
      </c>
      <c r="M681">
        <v>8836</v>
      </c>
      <c r="N681">
        <v>6697389</v>
      </c>
      <c r="O681" t="s">
        <v>66</v>
      </c>
      <c r="P681">
        <v>7933</v>
      </c>
      <c r="Q681">
        <v>69950</v>
      </c>
      <c r="R681" t="s">
        <v>66</v>
      </c>
      <c r="S681">
        <v>9471</v>
      </c>
      <c r="T681">
        <v>1944</v>
      </c>
      <c r="U681">
        <v>175</v>
      </c>
      <c r="V681" t="s">
        <v>66</v>
      </c>
      <c r="W681" t="s">
        <v>66</v>
      </c>
      <c r="X681">
        <v>7550</v>
      </c>
      <c r="Y681">
        <v>5594245</v>
      </c>
      <c r="Z681" t="s">
        <v>66</v>
      </c>
      <c r="AA681" t="s">
        <v>66</v>
      </c>
      <c r="AB681" t="s">
        <v>66</v>
      </c>
      <c r="AC681">
        <v>3944</v>
      </c>
      <c r="AD681">
        <v>1153</v>
      </c>
      <c r="AE681">
        <v>314</v>
      </c>
      <c r="AF681">
        <v>36</v>
      </c>
      <c r="AG681">
        <v>-30</v>
      </c>
      <c r="AH681">
        <v>-1</v>
      </c>
      <c r="AI681">
        <v>1286</v>
      </c>
      <c r="AJ681">
        <v>1103144</v>
      </c>
    </row>
    <row r="682" spans="1:36">
      <c r="A682" t="s">
        <v>537</v>
      </c>
      <c r="B682">
        <v>2003</v>
      </c>
      <c r="C682" s="49" t="str">
        <f t="shared" si="37"/>
        <v>Handels- und Lagergebäude2003</v>
      </c>
      <c r="D682">
        <v>10542</v>
      </c>
      <c r="E682" t="s">
        <v>66</v>
      </c>
      <c r="F682" t="s">
        <v>66</v>
      </c>
      <c r="G682" t="s">
        <v>66</v>
      </c>
      <c r="H682">
        <v>9580</v>
      </c>
      <c r="I682">
        <v>1762</v>
      </c>
      <c r="J682">
        <v>165</v>
      </c>
      <c r="K682">
        <v>-18</v>
      </c>
      <c r="L682">
        <v>-1</v>
      </c>
      <c r="M682">
        <v>6680</v>
      </c>
      <c r="N682">
        <v>5842165</v>
      </c>
      <c r="O682" t="s">
        <v>66</v>
      </c>
      <c r="P682">
        <v>7029</v>
      </c>
      <c r="Q682">
        <v>63072</v>
      </c>
      <c r="R682" t="s">
        <v>66</v>
      </c>
      <c r="S682">
        <v>8399</v>
      </c>
      <c r="T682">
        <v>1403</v>
      </c>
      <c r="U682">
        <v>131</v>
      </c>
      <c r="V682">
        <v>7</v>
      </c>
      <c r="W682">
        <v>0</v>
      </c>
      <c r="X682">
        <v>5487</v>
      </c>
      <c r="Y682">
        <v>4853632</v>
      </c>
      <c r="Z682" t="s">
        <v>66</v>
      </c>
      <c r="AA682" t="s">
        <v>66</v>
      </c>
      <c r="AB682" t="s">
        <v>66</v>
      </c>
      <c r="AC682">
        <v>3513</v>
      </c>
      <c r="AD682">
        <v>1181</v>
      </c>
      <c r="AE682">
        <v>359</v>
      </c>
      <c r="AF682">
        <v>34</v>
      </c>
      <c r="AG682">
        <v>-25</v>
      </c>
      <c r="AH682">
        <v>-1</v>
      </c>
      <c r="AI682">
        <v>1193</v>
      </c>
      <c r="AJ682">
        <v>988533</v>
      </c>
    </row>
    <row r="683" spans="1:36">
      <c r="A683" t="s">
        <v>537</v>
      </c>
      <c r="B683">
        <v>2004</v>
      </c>
      <c r="C683" s="49" t="str">
        <f t="shared" si="37"/>
        <v>Handels- und Lagergebäude2004</v>
      </c>
      <c r="D683">
        <v>10495</v>
      </c>
      <c r="E683" t="s">
        <v>66</v>
      </c>
      <c r="F683" t="s">
        <v>66</v>
      </c>
      <c r="G683" t="s">
        <v>66</v>
      </c>
      <c r="H683">
        <v>9328</v>
      </c>
      <c r="I683">
        <v>1671</v>
      </c>
      <c r="J683">
        <v>164</v>
      </c>
      <c r="K683">
        <v>5</v>
      </c>
      <c r="L683">
        <v>0</v>
      </c>
      <c r="M683">
        <v>6781</v>
      </c>
      <c r="N683">
        <v>5731485</v>
      </c>
      <c r="O683" t="s">
        <v>66</v>
      </c>
      <c r="P683">
        <v>7047</v>
      </c>
      <c r="Q683">
        <v>62266</v>
      </c>
      <c r="R683" t="s">
        <v>66</v>
      </c>
      <c r="S683">
        <v>8306</v>
      </c>
      <c r="T683">
        <v>1442</v>
      </c>
      <c r="U683">
        <v>130</v>
      </c>
      <c r="V683" t="s">
        <v>66</v>
      </c>
      <c r="W683" t="s">
        <v>66</v>
      </c>
      <c r="X683">
        <v>5472</v>
      </c>
      <c r="Y683">
        <v>4713046</v>
      </c>
      <c r="Z683" t="s">
        <v>66</v>
      </c>
      <c r="AA683" t="s">
        <v>66</v>
      </c>
      <c r="AB683" t="s">
        <v>66</v>
      </c>
      <c r="AC683">
        <v>3448</v>
      </c>
      <c r="AD683">
        <v>1022</v>
      </c>
      <c r="AE683">
        <v>229</v>
      </c>
      <c r="AF683">
        <v>34</v>
      </c>
      <c r="AG683">
        <v>5</v>
      </c>
      <c r="AH683">
        <v>0</v>
      </c>
      <c r="AI683">
        <v>1309</v>
      </c>
      <c r="AJ683">
        <v>1018439</v>
      </c>
    </row>
    <row r="684" spans="1:36">
      <c r="A684" t="s">
        <v>537</v>
      </c>
      <c r="B684">
        <v>2005</v>
      </c>
      <c r="C684" s="49" t="str">
        <f t="shared" si="37"/>
        <v>Handels- und Lagergebäude2005</v>
      </c>
      <c r="D684">
        <v>10240</v>
      </c>
      <c r="E684" t="s">
        <v>66</v>
      </c>
      <c r="F684" t="s">
        <v>66</v>
      </c>
      <c r="G684" t="s">
        <v>66</v>
      </c>
      <c r="H684">
        <v>9115</v>
      </c>
      <c r="I684">
        <v>1428</v>
      </c>
      <c r="J684">
        <v>136</v>
      </c>
      <c r="K684">
        <v>10</v>
      </c>
      <c r="L684">
        <v>0</v>
      </c>
      <c r="M684">
        <v>5486</v>
      </c>
      <c r="N684">
        <v>5396744</v>
      </c>
      <c r="O684" t="s">
        <v>66</v>
      </c>
      <c r="P684">
        <v>6721</v>
      </c>
      <c r="Q684">
        <v>61126</v>
      </c>
      <c r="R684" t="s">
        <v>66</v>
      </c>
      <c r="S684">
        <v>8089</v>
      </c>
      <c r="T684">
        <v>1191</v>
      </c>
      <c r="U684">
        <v>106</v>
      </c>
      <c r="V684" t="s">
        <v>66</v>
      </c>
      <c r="W684" t="s">
        <v>66</v>
      </c>
      <c r="X684">
        <v>4450</v>
      </c>
      <c r="Y684">
        <v>4513886</v>
      </c>
      <c r="Z684" t="s">
        <v>66</v>
      </c>
      <c r="AA684" t="s">
        <v>66</v>
      </c>
      <c r="AB684" t="s">
        <v>66</v>
      </c>
      <c r="AC684">
        <v>3519</v>
      </c>
      <c r="AD684">
        <v>1026</v>
      </c>
      <c r="AE684">
        <v>237</v>
      </c>
      <c r="AF684">
        <v>30</v>
      </c>
      <c r="AG684">
        <v>10</v>
      </c>
      <c r="AH684">
        <v>0</v>
      </c>
      <c r="AI684">
        <v>1036</v>
      </c>
      <c r="AJ684">
        <v>882858</v>
      </c>
    </row>
    <row r="685" spans="1:36">
      <c r="A685" t="s">
        <v>537</v>
      </c>
      <c r="B685">
        <v>2006</v>
      </c>
      <c r="C685" s="49" t="str">
        <f t="shared" si="37"/>
        <v>Handels- und Lagergebäude2006</v>
      </c>
      <c r="D685">
        <v>10827</v>
      </c>
      <c r="E685" t="s">
        <v>66</v>
      </c>
      <c r="F685" t="s">
        <v>66</v>
      </c>
      <c r="G685" t="s">
        <v>66</v>
      </c>
      <c r="H685">
        <v>10041</v>
      </c>
      <c r="I685">
        <v>1321</v>
      </c>
      <c r="J685">
        <v>128</v>
      </c>
      <c r="K685">
        <v>25</v>
      </c>
      <c r="L685">
        <v>0</v>
      </c>
      <c r="M685">
        <v>5154</v>
      </c>
      <c r="N685">
        <v>5865657</v>
      </c>
      <c r="O685" t="s">
        <v>66</v>
      </c>
      <c r="P685">
        <v>6875</v>
      </c>
      <c r="Q685">
        <v>62550</v>
      </c>
      <c r="R685" t="s">
        <v>66</v>
      </c>
      <c r="S685">
        <v>8355</v>
      </c>
      <c r="T685">
        <v>916</v>
      </c>
      <c r="U685">
        <v>89</v>
      </c>
      <c r="V685" t="s">
        <v>66</v>
      </c>
      <c r="W685" t="s">
        <v>66</v>
      </c>
      <c r="X685">
        <v>3723</v>
      </c>
      <c r="Y685">
        <v>4786863</v>
      </c>
      <c r="Z685" t="s">
        <v>66</v>
      </c>
      <c r="AA685" t="s">
        <v>66</v>
      </c>
      <c r="AB685" t="s">
        <v>66</v>
      </c>
      <c r="AC685">
        <v>3952</v>
      </c>
      <c r="AD685">
        <v>1686</v>
      </c>
      <c r="AE685">
        <v>405</v>
      </c>
      <c r="AF685">
        <v>39</v>
      </c>
      <c r="AG685">
        <v>25</v>
      </c>
      <c r="AH685">
        <v>0</v>
      </c>
      <c r="AI685">
        <v>1431</v>
      </c>
      <c r="AJ685">
        <v>1078794</v>
      </c>
    </row>
    <row r="686" spans="1:36">
      <c r="A686" t="s">
        <v>537</v>
      </c>
      <c r="B686">
        <v>2007</v>
      </c>
      <c r="C686" s="49" t="str">
        <f t="shared" si="37"/>
        <v>Handels- und Lagergebäude2007</v>
      </c>
      <c r="D686">
        <v>11126</v>
      </c>
      <c r="E686" t="s">
        <v>66</v>
      </c>
      <c r="F686" t="s">
        <v>66</v>
      </c>
      <c r="G686" t="s">
        <v>66</v>
      </c>
      <c r="H686">
        <v>10330</v>
      </c>
      <c r="I686">
        <v>1854</v>
      </c>
      <c r="J686">
        <v>172</v>
      </c>
      <c r="K686">
        <v>9</v>
      </c>
      <c r="L686">
        <v>0</v>
      </c>
      <c r="M686">
        <v>6921</v>
      </c>
      <c r="N686">
        <v>5921609</v>
      </c>
      <c r="O686" t="s">
        <v>66</v>
      </c>
      <c r="P686">
        <v>7317</v>
      </c>
      <c r="Q686">
        <v>74864</v>
      </c>
      <c r="R686" t="s">
        <v>66</v>
      </c>
      <c r="S686">
        <v>9262</v>
      </c>
      <c r="T686">
        <v>1414</v>
      </c>
      <c r="U686">
        <v>125</v>
      </c>
      <c r="V686" t="s">
        <v>66</v>
      </c>
      <c r="W686" t="s">
        <v>66</v>
      </c>
      <c r="X686">
        <v>5215</v>
      </c>
      <c r="Y686">
        <v>5005836</v>
      </c>
      <c r="Z686" t="s">
        <v>66</v>
      </c>
      <c r="AA686" t="s">
        <v>66</v>
      </c>
      <c r="AB686" t="s">
        <v>66</v>
      </c>
      <c r="AC686">
        <v>3809</v>
      </c>
      <c r="AD686">
        <v>1068</v>
      </c>
      <c r="AE686">
        <v>440</v>
      </c>
      <c r="AF686">
        <v>47</v>
      </c>
      <c r="AG686">
        <v>9</v>
      </c>
      <c r="AH686">
        <v>0</v>
      </c>
      <c r="AI686">
        <v>1706</v>
      </c>
      <c r="AJ686">
        <v>915773</v>
      </c>
    </row>
    <row r="687" spans="1:36">
      <c r="A687" t="s">
        <v>537</v>
      </c>
      <c r="B687">
        <v>2008</v>
      </c>
      <c r="C687" s="49" t="str">
        <f t="shared" si="37"/>
        <v>Handels- und Lagergebäude2008</v>
      </c>
      <c r="D687">
        <v>11536</v>
      </c>
      <c r="E687" t="s">
        <v>66</v>
      </c>
      <c r="F687" t="s">
        <v>66</v>
      </c>
      <c r="G687" t="s">
        <v>66</v>
      </c>
      <c r="H687">
        <v>11474</v>
      </c>
      <c r="I687">
        <v>1595</v>
      </c>
      <c r="J687">
        <v>142</v>
      </c>
      <c r="K687">
        <v>-59</v>
      </c>
      <c r="L687">
        <v>-1</v>
      </c>
      <c r="M687">
        <v>5460</v>
      </c>
      <c r="N687">
        <v>6598847</v>
      </c>
      <c r="O687" t="s">
        <v>66</v>
      </c>
      <c r="P687">
        <v>7710</v>
      </c>
      <c r="Q687">
        <v>84048</v>
      </c>
      <c r="R687" t="s">
        <v>66</v>
      </c>
      <c r="S687">
        <v>10260</v>
      </c>
      <c r="T687">
        <v>1275</v>
      </c>
      <c r="U687">
        <v>110</v>
      </c>
      <c r="V687" t="s">
        <v>66</v>
      </c>
      <c r="W687" t="s">
        <v>66</v>
      </c>
      <c r="X687">
        <v>4348</v>
      </c>
      <c r="Y687">
        <v>5607985</v>
      </c>
      <c r="Z687" t="s">
        <v>66</v>
      </c>
      <c r="AA687" t="s">
        <v>66</v>
      </c>
      <c r="AB687" t="s">
        <v>66</v>
      </c>
      <c r="AC687">
        <v>3826</v>
      </c>
      <c r="AD687">
        <v>1215</v>
      </c>
      <c r="AE687">
        <v>320</v>
      </c>
      <c r="AF687">
        <v>32</v>
      </c>
      <c r="AG687">
        <v>-59</v>
      </c>
      <c r="AH687">
        <v>-1</v>
      </c>
      <c r="AI687">
        <v>1112</v>
      </c>
      <c r="AJ687">
        <v>990862</v>
      </c>
    </row>
    <row r="688" spans="1:36">
      <c r="A688" t="s">
        <v>537</v>
      </c>
      <c r="B688">
        <v>2009</v>
      </c>
      <c r="C688" s="49" t="str">
        <f t="shared" si="37"/>
        <v>Handels- und Lagergebäude2009</v>
      </c>
      <c r="D688">
        <v>10389</v>
      </c>
      <c r="E688" t="s">
        <v>66</v>
      </c>
      <c r="F688" t="s">
        <v>66</v>
      </c>
      <c r="G688" t="s">
        <v>66</v>
      </c>
      <c r="H688">
        <v>10023</v>
      </c>
      <c r="I688">
        <v>1442</v>
      </c>
      <c r="J688">
        <v>118</v>
      </c>
      <c r="K688">
        <v>-8</v>
      </c>
      <c r="L688">
        <v>0</v>
      </c>
      <c r="M688">
        <v>4483</v>
      </c>
      <c r="N688">
        <v>6076619</v>
      </c>
      <c r="O688" t="s">
        <v>66</v>
      </c>
      <c r="P688">
        <v>6730</v>
      </c>
      <c r="Q688">
        <v>72767</v>
      </c>
      <c r="R688" t="s">
        <v>66</v>
      </c>
      <c r="S688">
        <v>8884</v>
      </c>
      <c r="T688">
        <v>1105</v>
      </c>
      <c r="U688">
        <v>95</v>
      </c>
      <c r="V688">
        <v>4</v>
      </c>
      <c r="W688">
        <v>0</v>
      </c>
      <c r="X688">
        <v>3749</v>
      </c>
      <c r="Y688">
        <v>5059599</v>
      </c>
      <c r="Z688" t="s">
        <v>66</v>
      </c>
      <c r="AA688" t="s">
        <v>66</v>
      </c>
      <c r="AB688" t="s">
        <v>66</v>
      </c>
      <c r="AC688">
        <v>3659</v>
      </c>
      <c r="AD688">
        <v>1139</v>
      </c>
      <c r="AE688">
        <v>337</v>
      </c>
      <c r="AF688">
        <v>23</v>
      </c>
      <c r="AG688">
        <v>-12</v>
      </c>
      <c r="AH688">
        <v>0</v>
      </c>
      <c r="AI688">
        <v>734</v>
      </c>
      <c r="AJ688">
        <v>1017020</v>
      </c>
    </row>
    <row r="689" spans="1:36">
      <c r="A689" t="s">
        <v>537</v>
      </c>
      <c r="B689">
        <v>2010</v>
      </c>
      <c r="C689" s="49" t="str">
        <f t="shared" si="37"/>
        <v>Handels- und Lagergebäude2010</v>
      </c>
      <c r="D689">
        <v>10535</v>
      </c>
      <c r="E689" t="s">
        <v>66</v>
      </c>
      <c r="F689" t="s">
        <v>66</v>
      </c>
      <c r="G689" t="s">
        <v>66</v>
      </c>
      <c r="H689">
        <v>9045</v>
      </c>
      <c r="I689">
        <v>1272</v>
      </c>
      <c r="J689">
        <v>124</v>
      </c>
      <c r="K689">
        <v>-11</v>
      </c>
      <c r="L689">
        <v>0</v>
      </c>
      <c r="M689">
        <v>4576</v>
      </c>
      <c r="N689">
        <v>5393081</v>
      </c>
      <c r="O689" t="s">
        <v>66</v>
      </c>
      <c r="P689">
        <v>6774</v>
      </c>
      <c r="Q689">
        <v>60797</v>
      </c>
      <c r="R689" t="s">
        <v>66</v>
      </c>
      <c r="S689">
        <v>7614</v>
      </c>
      <c r="T689">
        <v>931</v>
      </c>
      <c r="U689">
        <v>88</v>
      </c>
      <c r="V689" t="s">
        <v>66</v>
      </c>
      <c r="W689" t="s">
        <v>66</v>
      </c>
      <c r="X689">
        <v>3457</v>
      </c>
      <c r="Y689">
        <v>4378465</v>
      </c>
      <c r="Z689" t="s">
        <v>66</v>
      </c>
      <c r="AA689" t="s">
        <v>66</v>
      </c>
      <c r="AB689" t="s">
        <v>66</v>
      </c>
      <c r="AC689">
        <v>3761</v>
      </c>
      <c r="AD689">
        <v>1431</v>
      </c>
      <c r="AE689">
        <v>341</v>
      </c>
      <c r="AF689">
        <v>36</v>
      </c>
      <c r="AG689">
        <v>-11</v>
      </c>
      <c r="AH689">
        <v>0</v>
      </c>
      <c r="AI689">
        <v>1119</v>
      </c>
      <c r="AJ689">
        <v>1014616</v>
      </c>
    </row>
    <row r="690" spans="1:36">
      <c r="A690" t="s">
        <v>537</v>
      </c>
      <c r="B690">
        <v>2011</v>
      </c>
      <c r="C690" s="49" t="str">
        <f t="shared" si="37"/>
        <v>Handels- und Lagergebäude2011</v>
      </c>
      <c r="D690">
        <v>11503</v>
      </c>
      <c r="E690" t="s">
        <v>66</v>
      </c>
      <c r="F690" t="s">
        <v>66</v>
      </c>
      <c r="G690" t="s">
        <v>66</v>
      </c>
      <c r="H690">
        <v>9188</v>
      </c>
      <c r="I690">
        <v>1377</v>
      </c>
      <c r="J690">
        <v>124</v>
      </c>
      <c r="K690">
        <v>4</v>
      </c>
      <c r="L690">
        <v>0</v>
      </c>
      <c r="M690">
        <v>4758</v>
      </c>
      <c r="N690">
        <v>5827500</v>
      </c>
      <c r="O690" t="s">
        <v>66</v>
      </c>
      <c r="P690">
        <v>7545</v>
      </c>
      <c r="Q690">
        <v>64135</v>
      </c>
      <c r="R690" t="s">
        <v>66</v>
      </c>
      <c r="S690">
        <v>8256</v>
      </c>
      <c r="T690">
        <v>969</v>
      </c>
      <c r="U690">
        <v>90</v>
      </c>
      <c r="V690" t="s">
        <v>66</v>
      </c>
      <c r="W690" t="s">
        <v>66</v>
      </c>
      <c r="X690">
        <v>3613</v>
      </c>
      <c r="Y690">
        <v>4731978</v>
      </c>
      <c r="Z690" t="s">
        <v>66</v>
      </c>
      <c r="AA690" t="s">
        <v>66</v>
      </c>
      <c r="AB690" t="s">
        <v>66</v>
      </c>
      <c r="AC690">
        <v>3958</v>
      </c>
      <c r="AD690">
        <v>932</v>
      </c>
      <c r="AE690">
        <v>408</v>
      </c>
      <c r="AF690">
        <v>34</v>
      </c>
      <c r="AG690">
        <v>4</v>
      </c>
      <c r="AH690">
        <v>0</v>
      </c>
      <c r="AI690">
        <v>1145</v>
      </c>
      <c r="AJ690">
        <v>1095522</v>
      </c>
    </row>
    <row r="691" spans="1:36">
      <c r="A691" t="s">
        <v>537</v>
      </c>
      <c r="B691">
        <v>2012</v>
      </c>
      <c r="C691" s="49" t="str">
        <f t="shared" si="37"/>
        <v>Handels- und Lagergebäude2012</v>
      </c>
      <c r="D691">
        <v>11588</v>
      </c>
      <c r="E691" t="s">
        <v>66</v>
      </c>
      <c r="F691" t="s">
        <v>66</v>
      </c>
      <c r="G691" t="s">
        <v>66</v>
      </c>
      <c r="H691">
        <v>10217</v>
      </c>
      <c r="I691">
        <v>1635</v>
      </c>
      <c r="J691">
        <v>147</v>
      </c>
      <c r="K691" t="s">
        <v>66</v>
      </c>
      <c r="L691" t="s">
        <v>66</v>
      </c>
      <c r="M691">
        <v>5131</v>
      </c>
      <c r="N691">
        <v>6272788</v>
      </c>
      <c r="O691" t="s">
        <v>66</v>
      </c>
      <c r="P691">
        <v>7557</v>
      </c>
      <c r="Q691">
        <v>76140</v>
      </c>
      <c r="R691" t="s">
        <v>66</v>
      </c>
      <c r="S691">
        <v>9086</v>
      </c>
      <c r="T691">
        <v>1365</v>
      </c>
      <c r="U691">
        <v>116</v>
      </c>
      <c r="V691" t="s">
        <v>66</v>
      </c>
      <c r="W691" t="s">
        <v>66</v>
      </c>
      <c r="X691">
        <v>4250</v>
      </c>
      <c r="Y691">
        <v>5086459</v>
      </c>
      <c r="Z691" t="s">
        <v>66</v>
      </c>
      <c r="AA691" t="s">
        <v>66</v>
      </c>
      <c r="AB691" t="s">
        <v>66</v>
      </c>
      <c r="AC691">
        <v>4031</v>
      </c>
      <c r="AD691">
        <v>1130</v>
      </c>
      <c r="AE691">
        <v>270</v>
      </c>
      <c r="AF691">
        <v>31</v>
      </c>
      <c r="AG691" t="s">
        <v>66</v>
      </c>
      <c r="AH691" t="s">
        <v>66</v>
      </c>
      <c r="AI691">
        <v>881</v>
      </c>
      <c r="AJ691">
        <v>1186329</v>
      </c>
    </row>
    <row r="692" spans="1:36">
      <c r="A692" t="s">
        <v>537</v>
      </c>
      <c r="B692">
        <v>2013</v>
      </c>
      <c r="C692" s="49" t="str">
        <f t="shared" si="37"/>
        <v>Handels- und Lagergebäude2013</v>
      </c>
      <c r="D692">
        <v>11567</v>
      </c>
      <c r="E692" t="s">
        <v>66</v>
      </c>
      <c r="F692" t="s">
        <v>66</v>
      </c>
      <c r="G692" t="s">
        <v>66</v>
      </c>
      <c r="H692">
        <v>9902</v>
      </c>
      <c r="I692">
        <v>1418</v>
      </c>
      <c r="J692">
        <v>129</v>
      </c>
      <c r="K692" t="s">
        <v>66</v>
      </c>
      <c r="L692" t="s">
        <v>66</v>
      </c>
      <c r="M692">
        <v>4895</v>
      </c>
      <c r="N692">
        <v>6650490</v>
      </c>
      <c r="O692" t="s">
        <v>66</v>
      </c>
      <c r="P692">
        <v>7374</v>
      </c>
      <c r="Q692">
        <v>72442</v>
      </c>
      <c r="R692" t="s">
        <v>66</v>
      </c>
      <c r="S692">
        <v>8914</v>
      </c>
      <c r="T692">
        <v>955</v>
      </c>
      <c r="U692">
        <v>90</v>
      </c>
      <c r="V692" t="s">
        <v>66</v>
      </c>
      <c r="W692" t="s">
        <v>66</v>
      </c>
      <c r="X692">
        <v>3592</v>
      </c>
      <c r="Y692">
        <v>5531237</v>
      </c>
      <c r="Z692" t="s">
        <v>66</v>
      </c>
      <c r="AA692" t="s">
        <v>66</v>
      </c>
      <c r="AB692" t="s">
        <v>66</v>
      </c>
      <c r="AC692">
        <v>4193</v>
      </c>
      <c r="AD692">
        <v>988</v>
      </c>
      <c r="AE692">
        <v>463</v>
      </c>
      <c r="AF692">
        <v>39</v>
      </c>
      <c r="AG692" t="s">
        <v>66</v>
      </c>
      <c r="AH692" t="s">
        <v>66</v>
      </c>
      <c r="AI692">
        <v>1303</v>
      </c>
      <c r="AJ692">
        <v>1119253</v>
      </c>
    </row>
    <row r="693" spans="1:36">
      <c r="A693" t="s">
        <v>537</v>
      </c>
      <c r="B693">
        <v>2014</v>
      </c>
      <c r="C693" s="49" t="str">
        <f t="shared" si="37"/>
        <v>Handels- und Lagergebäude2014</v>
      </c>
      <c r="D693">
        <v>11347</v>
      </c>
      <c r="E693" t="s">
        <v>66</v>
      </c>
      <c r="F693" t="s">
        <v>66</v>
      </c>
      <c r="G693" t="s">
        <v>66</v>
      </c>
      <c r="H693">
        <v>9571</v>
      </c>
      <c r="I693">
        <v>1628</v>
      </c>
      <c r="J693">
        <v>147</v>
      </c>
      <c r="K693" t="s">
        <v>66</v>
      </c>
      <c r="L693" t="s">
        <v>66</v>
      </c>
      <c r="M693">
        <v>5179</v>
      </c>
      <c r="N693">
        <v>6511808</v>
      </c>
      <c r="O693" t="s">
        <v>66</v>
      </c>
      <c r="P693">
        <v>7170</v>
      </c>
      <c r="Q693">
        <v>69679</v>
      </c>
      <c r="R693" t="s">
        <v>66</v>
      </c>
      <c r="S693">
        <v>8314</v>
      </c>
      <c r="T693">
        <v>1121</v>
      </c>
      <c r="U693">
        <v>103</v>
      </c>
      <c r="V693" t="s">
        <v>66</v>
      </c>
      <c r="W693" t="s">
        <v>66</v>
      </c>
      <c r="X693">
        <v>3882</v>
      </c>
      <c r="Y693">
        <v>5271119</v>
      </c>
      <c r="Z693" t="s">
        <v>66</v>
      </c>
      <c r="AA693" t="s">
        <v>66</v>
      </c>
      <c r="AB693" t="s">
        <v>66</v>
      </c>
      <c r="AC693">
        <v>4177</v>
      </c>
      <c r="AD693">
        <v>1257</v>
      </c>
      <c r="AE693">
        <v>507</v>
      </c>
      <c r="AF693">
        <v>44</v>
      </c>
      <c r="AG693" t="s">
        <v>66</v>
      </c>
      <c r="AH693" t="s">
        <v>66</v>
      </c>
      <c r="AI693">
        <v>1297</v>
      </c>
      <c r="AJ693">
        <v>1240689</v>
      </c>
    </row>
    <row r="694" spans="1:36">
      <c r="A694" t="s">
        <v>537</v>
      </c>
      <c r="B694">
        <v>2015</v>
      </c>
      <c r="C694" s="49" t="str">
        <f t="shared" si="37"/>
        <v>Handels- und Lagergebäude2015</v>
      </c>
      <c r="D694">
        <v>10934</v>
      </c>
      <c r="E694" t="s">
        <v>66</v>
      </c>
      <c r="F694" t="s">
        <v>66</v>
      </c>
      <c r="G694" t="s">
        <v>66</v>
      </c>
      <c r="H694">
        <v>9564</v>
      </c>
      <c r="I694">
        <v>1268</v>
      </c>
      <c r="J694">
        <v>132</v>
      </c>
      <c r="K694" t="s">
        <v>66</v>
      </c>
      <c r="L694" t="s">
        <v>66</v>
      </c>
      <c r="M694">
        <v>5189</v>
      </c>
      <c r="N694">
        <v>6820240</v>
      </c>
      <c r="O694" t="s">
        <v>66</v>
      </c>
      <c r="P694">
        <v>6905</v>
      </c>
      <c r="Q694">
        <v>72175</v>
      </c>
      <c r="R694" t="s">
        <v>66</v>
      </c>
      <c r="S694">
        <v>8534</v>
      </c>
      <c r="T694">
        <v>989</v>
      </c>
      <c r="U694">
        <v>96</v>
      </c>
      <c r="V694" t="s">
        <v>66</v>
      </c>
      <c r="W694" t="s">
        <v>66</v>
      </c>
      <c r="X694">
        <v>3616</v>
      </c>
      <c r="Y694">
        <v>5538036</v>
      </c>
      <c r="Z694" t="s">
        <v>66</v>
      </c>
      <c r="AA694" t="s">
        <v>66</v>
      </c>
      <c r="AB694" t="s">
        <v>66</v>
      </c>
      <c r="AC694">
        <v>4029</v>
      </c>
      <c r="AD694">
        <v>1030</v>
      </c>
      <c r="AE694">
        <v>279</v>
      </c>
      <c r="AF694">
        <v>36</v>
      </c>
      <c r="AG694" t="s">
        <v>66</v>
      </c>
      <c r="AH694" t="s">
        <v>66</v>
      </c>
      <c r="AI694">
        <v>1573</v>
      </c>
      <c r="AJ694">
        <v>1282204</v>
      </c>
    </row>
    <row r="695" spans="1:36">
      <c r="A695" t="s">
        <v>537</v>
      </c>
      <c r="B695">
        <v>2016</v>
      </c>
      <c r="C695" s="49" t="str">
        <f t="shared" si="37"/>
        <v>Handels- und Lagergebäude2016</v>
      </c>
      <c r="D695">
        <v>11080</v>
      </c>
      <c r="E695" t="s">
        <v>66</v>
      </c>
      <c r="F695" t="s">
        <v>66</v>
      </c>
      <c r="G695" t="s">
        <v>66</v>
      </c>
      <c r="H695">
        <v>10061</v>
      </c>
      <c r="I695">
        <v>2033</v>
      </c>
      <c r="J695">
        <v>171</v>
      </c>
      <c r="K695" t="s">
        <v>66</v>
      </c>
      <c r="L695" t="s">
        <v>66</v>
      </c>
      <c r="M695">
        <v>6471</v>
      </c>
      <c r="N695">
        <v>6924146</v>
      </c>
      <c r="O695" t="s">
        <v>66</v>
      </c>
      <c r="P695">
        <v>6971</v>
      </c>
      <c r="Q695">
        <v>76590</v>
      </c>
      <c r="R695" t="s">
        <v>66</v>
      </c>
      <c r="S695">
        <v>9071</v>
      </c>
      <c r="T695">
        <v>1327</v>
      </c>
      <c r="U695">
        <v>115</v>
      </c>
      <c r="V695" t="s">
        <v>66</v>
      </c>
      <c r="W695" t="s">
        <v>66</v>
      </c>
      <c r="X695">
        <v>4480</v>
      </c>
      <c r="Y695">
        <v>5577960</v>
      </c>
      <c r="Z695" t="s">
        <v>66</v>
      </c>
      <c r="AA695" t="s">
        <v>66</v>
      </c>
      <c r="AB695" t="s">
        <v>66</v>
      </c>
      <c r="AC695">
        <v>4109</v>
      </c>
      <c r="AD695">
        <v>990</v>
      </c>
      <c r="AE695">
        <v>706</v>
      </c>
      <c r="AF695">
        <v>56</v>
      </c>
      <c r="AG695" t="s">
        <v>66</v>
      </c>
      <c r="AH695" t="s">
        <v>66</v>
      </c>
      <c r="AI695">
        <v>1991</v>
      </c>
      <c r="AJ695">
        <v>1346186</v>
      </c>
    </row>
    <row r="696" spans="1:36">
      <c r="A696" t="s">
        <v>537</v>
      </c>
      <c r="B696">
        <v>2017</v>
      </c>
      <c r="C696" s="49" t="str">
        <f t="shared" si="37"/>
        <v>Handels- und Lagergebäude2017</v>
      </c>
      <c r="D696">
        <v>10776</v>
      </c>
      <c r="E696" t="s">
        <v>66</v>
      </c>
      <c r="F696" t="s">
        <v>66</v>
      </c>
      <c r="G696" t="s">
        <v>66</v>
      </c>
      <c r="H696">
        <v>10429</v>
      </c>
      <c r="I696">
        <v>1655</v>
      </c>
      <c r="J696">
        <v>158</v>
      </c>
      <c r="K696" t="s">
        <v>66</v>
      </c>
      <c r="L696" t="s">
        <v>66</v>
      </c>
      <c r="M696">
        <v>5072</v>
      </c>
      <c r="N696">
        <v>7259623</v>
      </c>
      <c r="O696" t="s">
        <v>66</v>
      </c>
      <c r="P696">
        <v>6869</v>
      </c>
      <c r="Q696">
        <v>83912</v>
      </c>
      <c r="R696" t="s">
        <v>66</v>
      </c>
      <c r="S696">
        <v>9497</v>
      </c>
      <c r="T696">
        <v>1120</v>
      </c>
      <c r="U696">
        <v>109</v>
      </c>
      <c r="V696" t="s">
        <v>66</v>
      </c>
      <c r="W696" t="s">
        <v>66</v>
      </c>
      <c r="X696">
        <v>3633</v>
      </c>
      <c r="Y696">
        <v>5970012</v>
      </c>
      <c r="Z696" t="s">
        <v>66</v>
      </c>
      <c r="AA696" t="s">
        <v>66</v>
      </c>
      <c r="AB696" t="s">
        <v>66</v>
      </c>
      <c r="AC696">
        <v>3907</v>
      </c>
      <c r="AD696">
        <v>932</v>
      </c>
      <c r="AE696">
        <v>535</v>
      </c>
      <c r="AF696">
        <v>49</v>
      </c>
      <c r="AG696" t="s">
        <v>66</v>
      </c>
      <c r="AH696" t="s">
        <v>66</v>
      </c>
      <c r="AI696">
        <v>1439</v>
      </c>
      <c r="AJ696">
        <v>1289611</v>
      </c>
    </row>
    <row r="697" spans="1:36">
      <c r="A697" t="s">
        <v>537</v>
      </c>
      <c r="B697">
        <v>2018</v>
      </c>
      <c r="C697" s="49" t="str">
        <f t="shared" si="37"/>
        <v>Handels- und Lagergebäude2018</v>
      </c>
      <c r="D697">
        <v>10468</v>
      </c>
      <c r="E697" t="s">
        <v>66</v>
      </c>
      <c r="F697" t="s">
        <v>66</v>
      </c>
      <c r="G697" t="s">
        <v>66</v>
      </c>
      <c r="H697">
        <v>9717</v>
      </c>
      <c r="I697">
        <v>2083</v>
      </c>
      <c r="J697">
        <v>165</v>
      </c>
      <c r="K697" t="s">
        <v>66</v>
      </c>
      <c r="L697" t="s">
        <v>66</v>
      </c>
      <c r="M697">
        <v>5952</v>
      </c>
      <c r="N697">
        <v>7035640</v>
      </c>
      <c r="O697" t="s">
        <v>66</v>
      </c>
      <c r="P697">
        <v>6527</v>
      </c>
      <c r="Q697">
        <v>78868</v>
      </c>
      <c r="R697" t="s">
        <v>66</v>
      </c>
      <c r="S697">
        <v>8904</v>
      </c>
      <c r="T697">
        <v>1422</v>
      </c>
      <c r="U697">
        <v>110</v>
      </c>
      <c r="V697" t="s">
        <v>66</v>
      </c>
      <c r="W697" t="s">
        <v>66</v>
      </c>
      <c r="X697">
        <v>3960</v>
      </c>
      <c r="Y697">
        <v>5848119</v>
      </c>
      <c r="Z697" t="s">
        <v>66</v>
      </c>
      <c r="AA697" t="s">
        <v>66</v>
      </c>
      <c r="AB697" t="s">
        <v>66</v>
      </c>
      <c r="AC697">
        <v>3941</v>
      </c>
      <c r="AD697">
        <v>813</v>
      </c>
      <c r="AE697">
        <v>661</v>
      </c>
      <c r="AF697">
        <v>55</v>
      </c>
      <c r="AG697" t="s">
        <v>66</v>
      </c>
      <c r="AH697" t="s">
        <v>66</v>
      </c>
      <c r="AI697">
        <v>1992</v>
      </c>
      <c r="AJ697">
        <v>1187521</v>
      </c>
    </row>
    <row r="698" spans="1:36">
      <c r="A698" t="s">
        <v>537</v>
      </c>
      <c r="B698">
        <v>2019</v>
      </c>
      <c r="C698" s="49" t="str">
        <f t="shared" si="37"/>
        <v>Handels- und Lagergebäude2019</v>
      </c>
      <c r="D698">
        <v>10198</v>
      </c>
      <c r="E698" t="s">
        <v>66</v>
      </c>
      <c r="F698" t="s">
        <v>66</v>
      </c>
      <c r="G698" t="s">
        <v>66</v>
      </c>
      <c r="H698">
        <v>9830</v>
      </c>
      <c r="I698">
        <v>1774</v>
      </c>
      <c r="J698">
        <v>164</v>
      </c>
      <c r="K698" t="s">
        <v>66</v>
      </c>
      <c r="L698" t="s">
        <v>66</v>
      </c>
      <c r="M698">
        <v>5752</v>
      </c>
      <c r="N698">
        <v>7242160</v>
      </c>
      <c r="O698" t="s">
        <v>66</v>
      </c>
      <c r="P698">
        <v>6458</v>
      </c>
      <c r="Q698">
        <v>75680</v>
      </c>
      <c r="R698" t="s">
        <v>66</v>
      </c>
      <c r="S698">
        <v>8968</v>
      </c>
      <c r="T698">
        <v>1073</v>
      </c>
      <c r="U698">
        <v>100</v>
      </c>
      <c r="V698" t="s">
        <v>66</v>
      </c>
      <c r="W698" t="s">
        <v>66</v>
      </c>
      <c r="X698">
        <v>3560</v>
      </c>
      <c r="Y698">
        <v>5782756</v>
      </c>
      <c r="Z698" t="s">
        <v>66</v>
      </c>
      <c r="AA698" t="s">
        <v>66</v>
      </c>
      <c r="AB698" t="s">
        <v>66</v>
      </c>
      <c r="AC698">
        <v>3740</v>
      </c>
      <c r="AD698">
        <v>862</v>
      </c>
      <c r="AE698">
        <v>701</v>
      </c>
      <c r="AF698">
        <v>63</v>
      </c>
      <c r="AG698" t="s">
        <v>66</v>
      </c>
      <c r="AH698" t="s">
        <v>66</v>
      </c>
      <c r="AI698">
        <v>2192</v>
      </c>
      <c r="AJ698">
        <v>1459404</v>
      </c>
    </row>
    <row r="699" spans="1:36">
      <c r="A699" t="s">
        <v>537</v>
      </c>
      <c r="B699">
        <v>2020</v>
      </c>
      <c r="C699" s="49" t="str">
        <f t="shared" si="37"/>
        <v>Handels- und Lagergebäude2020</v>
      </c>
      <c r="D699">
        <v>10104</v>
      </c>
      <c r="E699" t="s">
        <v>66</v>
      </c>
      <c r="F699" t="s">
        <v>66</v>
      </c>
      <c r="G699" t="s">
        <v>66</v>
      </c>
      <c r="H699">
        <v>9579</v>
      </c>
      <c r="I699">
        <v>1715</v>
      </c>
      <c r="J699">
        <v>147</v>
      </c>
      <c r="K699" t="s">
        <v>66</v>
      </c>
      <c r="L699" t="s">
        <v>66</v>
      </c>
      <c r="M699">
        <v>5290</v>
      </c>
      <c r="N699">
        <v>7411510</v>
      </c>
      <c r="O699" t="s">
        <v>66</v>
      </c>
      <c r="P699">
        <v>6475</v>
      </c>
      <c r="Q699">
        <v>75713</v>
      </c>
      <c r="R699" t="s">
        <v>66</v>
      </c>
      <c r="S699">
        <v>8710</v>
      </c>
      <c r="T699">
        <v>1110</v>
      </c>
      <c r="U699">
        <v>96</v>
      </c>
      <c r="V699" t="s">
        <v>66</v>
      </c>
      <c r="W699" t="s">
        <v>66</v>
      </c>
      <c r="X699">
        <v>3423</v>
      </c>
      <c r="Y699">
        <v>6167045</v>
      </c>
      <c r="Z699" t="s">
        <v>66</v>
      </c>
      <c r="AA699" t="s">
        <v>66</v>
      </c>
      <c r="AB699" t="s">
        <v>66</v>
      </c>
      <c r="AC699">
        <v>3629</v>
      </c>
      <c r="AD699">
        <v>869</v>
      </c>
      <c r="AE699">
        <v>605</v>
      </c>
      <c r="AF699">
        <v>51</v>
      </c>
      <c r="AG699" t="s">
        <v>66</v>
      </c>
      <c r="AH699" t="s">
        <v>66</v>
      </c>
      <c r="AI699">
        <v>1867</v>
      </c>
      <c r="AJ699">
        <v>1244465</v>
      </c>
    </row>
    <row r="700" spans="1:36">
      <c r="A700" t="s">
        <v>537</v>
      </c>
      <c r="B700">
        <v>2021</v>
      </c>
      <c r="C700" s="49" t="str">
        <f t="shared" si="37"/>
        <v>Handels- und Lagergebäude2021</v>
      </c>
      <c r="D700">
        <v>9505</v>
      </c>
      <c r="E700" t="s">
        <v>66</v>
      </c>
      <c r="F700" t="s">
        <v>66</v>
      </c>
      <c r="G700" t="s">
        <v>66</v>
      </c>
      <c r="H700">
        <v>9813</v>
      </c>
      <c r="I700">
        <v>1894</v>
      </c>
      <c r="J700">
        <v>151</v>
      </c>
      <c r="K700" t="s">
        <v>66</v>
      </c>
      <c r="L700" t="s">
        <v>66</v>
      </c>
      <c r="M700">
        <v>5233</v>
      </c>
      <c r="N700">
        <v>7695127</v>
      </c>
      <c r="O700" t="s">
        <v>66</v>
      </c>
      <c r="P700">
        <v>6031</v>
      </c>
      <c r="Q700">
        <v>82265</v>
      </c>
      <c r="R700" t="s">
        <v>66</v>
      </c>
      <c r="S700">
        <v>9163</v>
      </c>
      <c r="T700">
        <v>1207</v>
      </c>
      <c r="U700">
        <v>95</v>
      </c>
      <c r="V700" t="s">
        <v>66</v>
      </c>
      <c r="W700" t="s">
        <v>66</v>
      </c>
      <c r="X700">
        <v>3322</v>
      </c>
      <c r="Y700">
        <v>6441081</v>
      </c>
      <c r="Z700" t="s">
        <v>66</v>
      </c>
      <c r="AA700" t="s">
        <v>66</v>
      </c>
      <c r="AB700" t="s">
        <v>66</v>
      </c>
      <c r="AC700">
        <v>3474</v>
      </c>
      <c r="AD700">
        <v>650</v>
      </c>
      <c r="AE700">
        <v>687</v>
      </c>
      <c r="AF700">
        <v>56</v>
      </c>
      <c r="AG700" t="s">
        <v>66</v>
      </c>
      <c r="AH700" t="s">
        <v>66</v>
      </c>
      <c r="AI700">
        <v>1911</v>
      </c>
      <c r="AJ700">
        <v>1254046</v>
      </c>
    </row>
    <row r="701" spans="1:36">
      <c r="A701" t="s">
        <v>537</v>
      </c>
      <c r="B701">
        <v>2022</v>
      </c>
      <c r="C701" s="49" t="str">
        <f t="shared" si="37"/>
        <v>Handels- und Lagergebäude2022</v>
      </c>
      <c r="D701" t="s">
        <v>66</v>
      </c>
      <c r="E701" t="s">
        <v>66</v>
      </c>
      <c r="F701" t="s">
        <v>66</v>
      </c>
      <c r="G701" t="s">
        <v>66</v>
      </c>
      <c r="H701" t="s">
        <v>66</v>
      </c>
      <c r="I701" t="s">
        <v>66</v>
      </c>
      <c r="J701" t="s">
        <v>66</v>
      </c>
      <c r="K701" t="s">
        <v>66</v>
      </c>
      <c r="L701" t="s">
        <v>66</v>
      </c>
      <c r="M701" t="s">
        <v>66</v>
      </c>
      <c r="N701" t="s">
        <v>66</v>
      </c>
      <c r="O701" t="s">
        <v>66</v>
      </c>
      <c r="P701" t="s">
        <v>66</v>
      </c>
      <c r="Q701" t="s">
        <v>66</v>
      </c>
      <c r="R701" t="s">
        <v>66</v>
      </c>
      <c r="S701" t="s">
        <v>66</v>
      </c>
      <c r="T701" t="s">
        <v>66</v>
      </c>
      <c r="U701" t="s">
        <v>66</v>
      </c>
      <c r="V701" t="s">
        <v>66</v>
      </c>
      <c r="W701" t="s">
        <v>66</v>
      </c>
      <c r="X701" t="s">
        <v>66</v>
      </c>
      <c r="Y701" t="s">
        <v>66</v>
      </c>
      <c r="Z701" t="s">
        <v>66</v>
      </c>
      <c r="AA701" t="s">
        <v>66</v>
      </c>
      <c r="AB701" t="s">
        <v>66</v>
      </c>
      <c r="AC701" t="s">
        <v>66</v>
      </c>
      <c r="AD701" t="s">
        <v>66</v>
      </c>
      <c r="AE701" t="s">
        <v>66</v>
      </c>
      <c r="AF701" t="s">
        <v>66</v>
      </c>
      <c r="AG701" t="s">
        <v>66</v>
      </c>
      <c r="AH701" t="s">
        <v>66</v>
      </c>
      <c r="AI701" t="s">
        <v>66</v>
      </c>
      <c r="AJ701" t="s">
        <v>66</v>
      </c>
    </row>
    <row r="702" spans="1:36">
      <c r="A702" t="s">
        <v>536</v>
      </c>
      <c r="B702">
        <v>2001</v>
      </c>
      <c r="C702" s="49" t="str">
        <f t="shared" si="37"/>
        <v>Fabrik- und Werkstattgebäude2001</v>
      </c>
      <c r="D702">
        <v>8590</v>
      </c>
      <c r="E702" t="s">
        <v>66</v>
      </c>
      <c r="F702" t="s">
        <v>66</v>
      </c>
      <c r="G702" t="s">
        <v>66</v>
      </c>
      <c r="H702">
        <v>8073</v>
      </c>
      <c r="I702">
        <v>827</v>
      </c>
      <c r="J702">
        <v>96</v>
      </c>
      <c r="K702">
        <v>30</v>
      </c>
      <c r="L702">
        <v>0</v>
      </c>
      <c r="M702">
        <v>3908</v>
      </c>
      <c r="N702">
        <v>5338844</v>
      </c>
      <c r="O702" t="s">
        <v>66</v>
      </c>
      <c r="P702">
        <v>5562</v>
      </c>
      <c r="Q702">
        <v>48055</v>
      </c>
      <c r="R702" t="s">
        <v>66</v>
      </c>
      <c r="S702">
        <v>6879</v>
      </c>
      <c r="T702">
        <v>651</v>
      </c>
      <c r="U702">
        <v>75</v>
      </c>
      <c r="V702">
        <v>29</v>
      </c>
      <c r="W702">
        <v>0</v>
      </c>
      <c r="X702">
        <v>3112</v>
      </c>
      <c r="Y702">
        <v>4425989</v>
      </c>
      <c r="Z702" t="s">
        <v>66</v>
      </c>
      <c r="AA702" t="s">
        <v>66</v>
      </c>
      <c r="AB702" t="s">
        <v>66</v>
      </c>
      <c r="AC702">
        <v>3028</v>
      </c>
      <c r="AD702">
        <v>1194</v>
      </c>
      <c r="AE702">
        <v>176</v>
      </c>
      <c r="AF702">
        <v>22</v>
      </c>
      <c r="AG702">
        <v>1</v>
      </c>
      <c r="AH702">
        <v>0</v>
      </c>
      <c r="AI702">
        <v>796</v>
      </c>
      <c r="AJ702">
        <v>912855</v>
      </c>
    </row>
    <row r="703" spans="1:36">
      <c r="A703" t="s">
        <v>536</v>
      </c>
      <c r="B703">
        <v>2002</v>
      </c>
      <c r="C703" s="49" t="str">
        <f t="shared" si="37"/>
        <v>Fabrik- und Werkstattgebäude2002</v>
      </c>
      <c r="D703">
        <v>7416</v>
      </c>
      <c r="E703" t="s">
        <v>66</v>
      </c>
      <c r="F703" t="s">
        <v>66</v>
      </c>
      <c r="G703" t="s">
        <v>66</v>
      </c>
      <c r="H703">
        <v>7476</v>
      </c>
      <c r="I703">
        <v>876</v>
      </c>
      <c r="J703">
        <v>99</v>
      </c>
      <c r="K703">
        <v>-31</v>
      </c>
      <c r="L703">
        <v>0</v>
      </c>
      <c r="M703">
        <v>3985</v>
      </c>
      <c r="N703">
        <v>5074938</v>
      </c>
      <c r="O703" t="s">
        <v>66</v>
      </c>
      <c r="P703">
        <v>4705</v>
      </c>
      <c r="Q703">
        <v>45348</v>
      </c>
      <c r="R703" t="s">
        <v>66</v>
      </c>
      <c r="S703">
        <v>6377</v>
      </c>
      <c r="T703">
        <v>647</v>
      </c>
      <c r="U703">
        <v>72</v>
      </c>
      <c r="V703">
        <v>1</v>
      </c>
      <c r="W703">
        <v>0</v>
      </c>
      <c r="X703">
        <v>3024</v>
      </c>
      <c r="Y703">
        <v>4111009</v>
      </c>
      <c r="Z703" t="s">
        <v>66</v>
      </c>
      <c r="AA703" t="s">
        <v>66</v>
      </c>
      <c r="AB703" t="s">
        <v>66</v>
      </c>
      <c r="AC703">
        <v>2711</v>
      </c>
      <c r="AD703">
        <v>1099</v>
      </c>
      <c r="AE703">
        <v>229</v>
      </c>
      <c r="AF703">
        <v>27</v>
      </c>
      <c r="AG703">
        <v>-32</v>
      </c>
      <c r="AH703">
        <v>0</v>
      </c>
      <c r="AI703">
        <v>961</v>
      </c>
      <c r="AJ703">
        <v>963929</v>
      </c>
    </row>
    <row r="704" spans="1:36">
      <c r="A704" t="s">
        <v>536</v>
      </c>
      <c r="B704">
        <v>2003</v>
      </c>
      <c r="C704" s="49" t="str">
        <f t="shared" si="37"/>
        <v>Fabrik- und Werkstattgebäude2003</v>
      </c>
      <c r="D704">
        <v>6338</v>
      </c>
      <c r="E704" t="s">
        <v>66</v>
      </c>
      <c r="F704" t="s">
        <v>66</v>
      </c>
      <c r="G704" t="s">
        <v>66</v>
      </c>
      <c r="H704">
        <v>5931</v>
      </c>
      <c r="I704">
        <v>734</v>
      </c>
      <c r="J704">
        <v>87</v>
      </c>
      <c r="K704">
        <v>34</v>
      </c>
      <c r="L704">
        <v>1</v>
      </c>
      <c r="M704">
        <v>3430</v>
      </c>
      <c r="N704">
        <v>4199694</v>
      </c>
      <c r="O704" t="s">
        <v>66</v>
      </c>
      <c r="P704">
        <v>3923</v>
      </c>
      <c r="Q704">
        <v>37169</v>
      </c>
      <c r="R704" t="s">
        <v>66</v>
      </c>
      <c r="S704">
        <v>5052</v>
      </c>
      <c r="T704">
        <v>520</v>
      </c>
      <c r="U704">
        <v>61</v>
      </c>
      <c r="V704">
        <v>33</v>
      </c>
      <c r="W704">
        <v>1</v>
      </c>
      <c r="X704">
        <v>2466</v>
      </c>
      <c r="Y704">
        <v>3434033</v>
      </c>
      <c r="Z704" t="s">
        <v>66</v>
      </c>
      <c r="AA704" t="s">
        <v>66</v>
      </c>
      <c r="AB704" t="s">
        <v>66</v>
      </c>
      <c r="AC704">
        <v>2415</v>
      </c>
      <c r="AD704">
        <v>880</v>
      </c>
      <c r="AE704">
        <v>214</v>
      </c>
      <c r="AF704">
        <v>26</v>
      </c>
      <c r="AG704">
        <v>1</v>
      </c>
      <c r="AH704">
        <v>0</v>
      </c>
      <c r="AI704">
        <v>964</v>
      </c>
      <c r="AJ704">
        <v>765661</v>
      </c>
    </row>
    <row r="705" spans="1:36">
      <c r="A705" t="s">
        <v>536</v>
      </c>
      <c r="B705">
        <v>2004</v>
      </c>
      <c r="C705" s="49" t="str">
        <f t="shared" si="37"/>
        <v>Fabrik- und Werkstattgebäude2004</v>
      </c>
      <c r="D705">
        <v>5980</v>
      </c>
      <c r="E705" t="s">
        <v>66</v>
      </c>
      <c r="F705" t="s">
        <v>66</v>
      </c>
      <c r="G705" t="s">
        <v>66</v>
      </c>
      <c r="H705">
        <v>5962</v>
      </c>
      <c r="I705">
        <v>543</v>
      </c>
      <c r="J705">
        <v>66</v>
      </c>
      <c r="K705">
        <v>-21</v>
      </c>
      <c r="L705">
        <v>0</v>
      </c>
      <c r="M705">
        <v>2546</v>
      </c>
      <c r="N705">
        <v>4001054</v>
      </c>
      <c r="O705" t="s">
        <v>66</v>
      </c>
      <c r="P705">
        <v>3750</v>
      </c>
      <c r="Q705">
        <v>36421</v>
      </c>
      <c r="R705" t="s">
        <v>66</v>
      </c>
      <c r="S705">
        <v>4888</v>
      </c>
      <c r="T705">
        <v>379</v>
      </c>
      <c r="U705">
        <v>45</v>
      </c>
      <c r="V705" t="s">
        <v>66</v>
      </c>
      <c r="W705" t="s">
        <v>66</v>
      </c>
      <c r="X705">
        <v>1819</v>
      </c>
      <c r="Y705">
        <v>3287721</v>
      </c>
      <c r="Z705" t="s">
        <v>66</v>
      </c>
      <c r="AA705" t="s">
        <v>66</v>
      </c>
      <c r="AB705" t="s">
        <v>66</v>
      </c>
      <c r="AC705">
        <v>2230</v>
      </c>
      <c r="AD705">
        <v>1074</v>
      </c>
      <c r="AE705">
        <v>164</v>
      </c>
      <c r="AF705">
        <v>20</v>
      </c>
      <c r="AG705">
        <v>-21</v>
      </c>
      <c r="AH705">
        <v>0</v>
      </c>
      <c r="AI705">
        <v>727</v>
      </c>
      <c r="AJ705">
        <v>713333</v>
      </c>
    </row>
    <row r="706" spans="1:36">
      <c r="A706" t="s">
        <v>536</v>
      </c>
      <c r="B706">
        <v>2005</v>
      </c>
      <c r="C706" s="49" t="str">
        <f t="shared" si="37"/>
        <v>Fabrik- und Werkstattgebäude2005</v>
      </c>
      <c r="D706">
        <v>5662</v>
      </c>
      <c r="E706" t="s">
        <v>66</v>
      </c>
      <c r="F706" t="s">
        <v>66</v>
      </c>
      <c r="G706" t="s">
        <v>66</v>
      </c>
      <c r="H706">
        <v>4696</v>
      </c>
      <c r="I706">
        <v>532</v>
      </c>
      <c r="J706">
        <v>65</v>
      </c>
      <c r="K706">
        <v>14</v>
      </c>
      <c r="L706">
        <v>0</v>
      </c>
      <c r="M706">
        <v>2593</v>
      </c>
      <c r="N706">
        <v>3255259</v>
      </c>
      <c r="O706" t="s">
        <v>66</v>
      </c>
      <c r="P706">
        <v>3463</v>
      </c>
      <c r="Q706">
        <v>29429</v>
      </c>
      <c r="R706" t="s">
        <v>66</v>
      </c>
      <c r="S706">
        <v>3908</v>
      </c>
      <c r="T706">
        <v>359</v>
      </c>
      <c r="U706">
        <v>44</v>
      </c>
      <c r="V706">
        <v>7</v>
      </c>
      <c r="W706">
        <v>0</v>
      </c>
      <c r="X706">
        <v>1819</v>
      </c>
      <c r="Y706">
        <v>2586743</v>
      </c>
      <c r="Z706" t="s">
        <v>66</v>
      </c>
      <c r="AA706" t="s">
        <v>66</v>
      </c>
      <c r="AB706" t="s">
        <v>66</v>
      </c>
      <c r="AC706">
        <v>2199</v>
      </c>
      <c r="AD706">
        <v>788</v>
      </c>
      <c r="AE706">
        <v>173</v>
      </c>
      <c r="AF706">
        <v>21</v>
      </c>
      <c r="AG706">
        <v>7</v>
      </c>
      <c r="AH706">
        <v>0</v>
      </c>
      <c r="AI706">
        <v>774</v>
      </c>
      <c r="AJ706">
        <v>668516</v>
      </c>
    </row>
    <row r="707" spans="1:36">
      <c r="A707" t="s">
        <v>536</v>
      </c>
      <c r="B707">
        <v>2006</v>
      </c>
      <c r="C707" s="49" t="str">
        <f t="shared" si="37"/>
        <v>Fabrik- und Werkstattgebäude2006</v>
      </c>
      <c r="D707">
        <v>6031</v>
      </c>
      <c r="E707" t="s">
        <v>66</v>
      </c>
      <c r="F707" t="s">
        <v>66</v>
      </c>
      <c r="G707" t="s">
        <v>66</v>
      </c>
      <c r="H707">
        <v>5169</v>
      </c>
      <c r="I707">
        <v>590</v>
      </c>
      <c r="J707">
        <v>68</v>
      </c>
      <c r="K707">
        <v>-27</v>
      </c>
      <c r="L707">
        <v>0</v>
      </c>
      <c r="M707">
        <v>2726</v>
      </c>
      <c r="N707">
        <v>3446213</v>
      </c>
      <c r="O707" t="s">
        <v>66</v>
      </c>
      <c r="P707">
        <v>3656</v>
      </c>
      <c r="Q707">
        <v>30937</v>
      </c>
      <c r="R707" t="s">
        <v>66</v>
      </c>
      <c r="S707">
        <v>4263</v>
      </c>
      <c r="T707">
        <v>326</v>
      </c>
      <c r="U707">
        <v>41</v>
      </c>
      <c r="V707">
        <v>3</v>
      </c>
      <c r="W707">
        <v>0</v>
      </c>
      <c r="X707">
        <v>1678</v>
      </c>
      <c r="Y707">
        <v>2721264</v>
      </c>
      <c r="Z707" t="s">
        <v>66</v>
      </c>
      <c r="AA707" t="s">
        <v>66</v>
      </c>
      <c r="AB707" t="s">
        <v>66</v>
      </c>
      <c r="AC707">
        <v>2375</v>
      </c>
      <c r="AD707">
        <v>906</v>
      </c>
      <c r="AE707">
        <v>264</v>
      </c>
      <c r="AF707">
        <v>27</v>
      </c>
      <c r="AG707">
        <v>-30</v>
      </c>
      <c r="AH707">
        <v>0</v>
      </c>
      <c r="AI707">
        <v>1048</v>
      </c>
      <c r="AJ707">
        <v>724949</v>
      </c>
    </row>
    <row r="708" spans="1:36">
      <c r="A708" t="s">
        <v>536</v>
      </c>
      <c r="B708">
        <v>2007</v>
      </c>
      <c r="C708" s="49" t="str">
        <f t="shared" si="37"/>
        <v>Fabrik- und Werkstattgebäude2007</v>
      </c>
      <c r="D708">
        <v>6364</v>
      </c>
      <c r="E708" t="s">
        <v>66</v>
      </c>
      <c r="F708" t="s">
        <v>66</v>
      </c>
      <c r="G708" t="s">
        <v>66</v>
      </c>
      <c r="H708">
        <v>5829</v>
      </c>
      <c r="I708">
        <v>574</v>
      </c>
      <c r="J708">
        <v>68</v>
      </c>
      <c r="K708">
        <v>-10</v>
      </c>
      <c r="L708">
        <v>0</v>
      </c>
      <c r="M708">
        <v>2652</v>
      </c>
      <c r="N708">
        <v>3705675</v>
      </c>
      <c r="O708" t="s">
        <v>66</v>
      </c>
      <c r="P708">
        <v>3779</v>
      </c>
      <c r="Q708">
        <v>36124</v>
      </c>
      <c r="R708" t="s">
        <v>66</v>
      </c>
      <c r="S708">
        <v>4763</v>
      </c>
      <c r="T708">
        <v>364</v>
      </c>
      <c r="U708">
        <v>44</v>
      </c>
      <c r="V708" t="s">
        <v>66</v>
      </c>
      <c r="W708" t="s">
        <v>66</v>
      </c>
      <c r="X708">
        <v>1762</v>
      </c>
      <c r="Y708">
        <v>2892792</v>
      </c>
      <c r="Z708" t="s">
        <v>66</v>
      </c>
      <c r="AA708" t="s">
        <v>66</v>
      </c>
      <c r="AB708" t="s">
        <v>66</v>
      </c>
      <c r="AC708">
        <v>2585</v>
      </c>
      <c r="AD708">
        <v>1065</v>
      </c>
      <c r="AE708">
        <v>210</v>
      </c>
      <c r="AF708">
        <v>24</v>
      </c>
      <c r="AG708">
        <v>-10</v>
      </c>
      <c r="AH708">
        <v>0</v>
      </c>
      <c r="AI708">
        <v>890</v>
      </c>
      <c r="AJ708">
        <v>812883</v>
      </c>
    </row>
    <row r="709" spans="1:36">
      <c r="A709" t="s">
        <v>536</v>
      </c>
      <c r="B709">
        <v>2008</v>
      </c>
      <c r="C709" s="49" t="str">
        <f t="shared" si="37"/>
        <v>Fabrik- und Werkstattgebäude2008</v>
      </c>
      <c r="D709">
        <v>7272</v>
      </c>
      <c r="E709" t="s">
        <v>66</v>
      </c>
      <c r="F709" t="s">
        <v>66</v>
      </c>
      <c r="G709" t="s">
        <v>66</v>
      </c>
      <c r="H709">
        <v>7436</v>
      </c>
      <c r="I709">
        <v>528</v>
      </c>
      <c r="J709">
        <v>65</v>
      </c>
      <c r="K709">
        <v>2</v>
      </c>
      <c r="L709">
        <v>0</v>
      </c>
      <c r="M709">
        <v>2340</v>
      </c>
      <c r="N709">
        <v>5115058</v>
      </c>
      <c r="O709" t="s">
        <v>66</v>
      </c>
      <c r="P709">
        <v>4394</v>
      </c>
      <c r="Q709">
        <v>49284</v>
      </c>
      <c r="R709" t="s">
        <v>66</v>
      </c>
      <c r="S709">
        <v>6133</v>
      </c>
      <c r="T709">
        <v>344</v>
      </c>
      <c r="U709">
        <v>41</v>
      </c>
      <c r="V709">
        <v>2</v>
      </c>
      <c r="W709">
        <v>0</v>
      </c>
      <c r="X709">
        <v>1636</v>
      </c>
      <c r="Y709">
        <v>4036371</v>
      </c>
      <c r="Z709" t="s">
        <v>66</v>
      </c>
      <c r="AA709" t="s">
        <v>66</v>
      </c>
      <c r="AB709" t="s">
        <v>66</v>
      </c>
      <c r="AC709">
        <v>2878</v>
      </c>
      <c r="AD709">
        <v>1304</v>
      </c>
      <c r="AE709">
        <v>184</v>
      </c>
      <c r="AF709">
        <v>24</v>
      </c>
      <c r="AG709" t="s">
        <v>66</v>
      </c>
      <c r="AH709" t="s">
        <v>66</v>
      </c>
      <c r="AI709">
        <v>704</v>
      </c>
      <c r="AJ709">
        <v>1078687</v>
      </c>
    </row>
    <row r="710" spans="1:36">
      <c r="A710" t="s">
        <v>536</v>
      </c>
      <c r="B710">
        <v>2009</v>
      </c>
      <c r="C710" s="49" t="str">
        <f t="shared" si="37"/>
        <v>Fabrik- und Werkstattgebäude2009</v>
      </c>
      <c r="D710">
        <v>6483</v>
      </c>
      <c r="E710" t="s">
        <v>66</v>
      </c>
      <c r="F710" t="s">
        <v>66</v>
      </c>
      <c r="G710" t="s">
        <v>66</v>
      </c>
      <c r="H710">
        <v>6701</v>
      </c>
      <c r="I710">
        <v>529</v>
      </c>
      <c r="J710">
        <v>65</v>
      </c>
      <c r="K710">
        <v>2</v>
      </c>
      <c r="L710">
        <v>0</v>
      </c>
      <c r="M710">
        <v>2401</v>
      </c>
      <c r="N710">
        <v>4892486</v>
      </c>
      <c r="O710" t="s">
        <v>66</v>
      </c>
      <c r="P710">
        <v>3888</v>
      </c>
      <c r="Q710">
        <v>47944</v>
      </c>
      <c r="R710" t="s">
        <v>66</v>
      </c>
      <c r="S710">
        <v>5746</v>
      </c>
      <c r="T710">
        <v>304</v>
      </c>
      <c r="U710">
        <v>38</v>
      </c>
      <c r="V710">
        <v>1</v>
      </c>
      <c r="W710">
        <v>0</v>
      </c>
      <c r="X710">
        <v>1477</v>
      </c>
      <c r="Y710">
        <v>4048366</v>
      </c>
      <c r="Z710" t="s">
        <v>66</v>
      </c>
      <c r="AA710" t="s">
        <v>66</v>
      </c>
      <c r="AB710" t="s">
        <v>66</v>
      </c>
      <c r="AC710">
        <v>2595</v>
      </c>
      <c r="AD710">
        <v>954</v>
      </c>
      <c r="AE710">
        <v>225</v>
      </c>
      <c r="AF710">
        <v>27</v>
      </c>
      <c r="AG710">
        <v>1</v>
      </c>
      <c r="AH710">
        <v>0</v>
      </c>
      <c r="AI710">
        <v>924</v>
      </c>
      <c r="AJ710">
        <v>844120</v>
      </c>
    </row>
    <row r="711" spans="1:36">
      <c r="A711" t="s">
        <v>536</v>
      </c>
      <c r="B711">
        <v>2010</v>
      </c>
      <c r="C711" s="49" t="str">
        <f t="shared" si="37"/>
        <v>Fabrik- und Werkstattgebäude2010</v>
      </c>
      <c r="D711">
        <v>5606</v>
      </c>
      <c r="E711" t="s">
        <v>66</v>
      </c>
      <c r="F711" t="s">
        <v>66</v>
      </c>
      <c r="G711" t="s">
        <v>66</v>
      </c>
      <c r="H711">
        <v>5182</v>
      </c>
      <c r="I711">
        <v>421</v>
      </c>
      <c r="J711">
        <v>55</v>
      </c>
      <c r="K711">
        <v>1</v>
      </c>
      <c r="L711">
        <v>0</v>
      </c>
      <c r="M711">
        <v>1973</v>
      </c>
      <c r="N711">
        <v>3835050</v>
      </c>
      <c r="O711" t="s">
        <v>66</v>
      </c>
      <c r="P711">
        <v>3460</v>
      </c>
      <c r="Q711">
        <v>34284</v>
      </c>
      <c r="R711" t="s">
        <v>66</v>
      </c>
      <c r="S711">
        <v>4430</v>
      </c>
      <c r="T711">
        <v>276</v>
      </c>
      <c r="U711">
        <v>33</v>
      </c>
      <c r="V711">
        <v>1</v>
      </c>
      <c r="W711">
        <v>0</v>
      </c>
      <c r="X711">
        <v>1251</v>
      </c>
      <c r="Y711">
        <v>3154501</v>
      </c>
      <c r="Z711" t="s">
        <v>66</v>
      </c>
      <c r="AA711" t="s">
        <v>66</v>
      </c>
      <c r="AB711" t="s">
        <v>66</v>
      </c>
      <c r="AC711">
        <v>2146</v>
      </c>
      <c r="AD711">
        <v>752</v>
      </c>
      <c r="AE711">
        <v>145</v>
      </c>
      <c r="AF711">
        <v>21</v>
      </c>
      <c r="AG711" t="s">
        <v>66</v>
      </c>
      <c r="AH711" t="s">
        <v>66</v>
      </c>
      <c r="AI711">
        <v>722</v>
      </c>
      <c r="AJ711">
        <v>680549</v>
      </c>
    </row>
    <row r="712" spans="1:36">
      <c r="A712" t="s">
        <v>536</v>
      </c>
      <c r="B712">
        <v>2011</v>
      </c>
      <c r="C712" s="49" t="str">
        <f t="shared" si="37"/>
        <v>Fabrik- und Werkstattgebäude2011</v>
      </c>
      <c r="D712">
        <v>6123</v>
      </c>
      <c r="E712" t="s">
        <v>66</v>
      </c>
      <c r="F712" t="s">
        <v>66</v>
      </c>
      <c r="G712" t="s">
        <v>66</v>
      </c>
      <c r="H712">
        <v>5033</v>
      </c>
      <c r="I712">
        <v>347</v>
      </c>
      <c r="J712">
        <v>46</v>
      </c>
      <c r="K712">
        <v>7</v>
      </c>
      <c r="L712">
        <v>0</v>
      </c>
      <c r="M712">
        <v>1602</v>
      </c>
      <c r="N712">
        <v>3776281</v>
      </c>
      <c r="O712" t="s">
        <v>66</v>
      </c>
      <c r="P712">
        <v>3694</v>
      </c>
      <c r="Q712">
        <v>33074</v>
      </c>
      <c r="R712" t="s">
        <v>66</v>
      </c>
      <c r="S712">
        <v>4220</v>
      </c>
      <c r="T712">
        <v>236</v>
      </c>
      <c r="U712">
        <v>30</v>
      </c>
      <c r="V712" t="s">
        <v>66</v>
      </c>
      <c r="W712" t="s">
        <v>66</v>
      </c>
      <c r="X712">
        <v>1104</v>
      </c>
      <c r="Y712">
        <v>3038407</v>
      </c>
      <c r="Z712" t="s">
        <v>66</v>
      </c>
      <c r="AA712" t="s">
        <v>66</v>
      </c>
      <c r="AB712" t="s">
        <v>66</v>
      </c>
      <c r="AC712">
        <v>2429</v>
      </c>
      <c r="AD712">
        <v>813</v>
      </c>
      <c r="AE712">
        <v>111</v>
      </c>
      <c r="AF712">
        <v>16</v>
      </c>
      <c r="AG712">
        <v>7</v>
      </c>
      <c r="AH712">
        <v>0</v>
      </c>
      <c r="AI712">
        <v>498</v>
      </c>
      <c r="AJ712">
        <v>737874</v>
      </c>
    </row>
    <row r="713" spans="1:36">
      <c r="A713" t="s">
        <v>536</v>
      </c>
      <c r="B713">
        <v>2012</v>
      </c>
      <c r="C713" s="49" t="str">
        <f t="shared" si="37"/>
        <v>Fabrik- und Werkstattgebäude2012</v>
      </c>
      <c r="D713">
        <v>6098</v>
      </c>
      <c r="E713" t="s">
        <v>66</v>
      </c>
      <c r="F713" t="s">
        <v>66</v>
      </c>
      <c r="G713" t="s">
        <v>66</v>
      </c>
      <c r="H713">
        <v>5596</v>
      </c>
      <c r="I713">
        <v>405</v>
      </c>
      <c r="J713">
        <v>52</v>
      </c>
      <c r="K713" t="s">
        <v>66</v>
      </c>
      <c r="L713" t="s">
        <v>66</v>
      </c>
      <c r="M713">
        <v>1877</v>
      </c>
      <c r="N713">
        <v>4474195</v>
      </c>
      <c r="O713" t="s">
        <v>66</v>
      </c>
      <c r="P713">
        <v>3618</v>
      </c>
      <c r="Q713">
        <v>36513</v>
      </c>
      <c r="R713" t="s">
        <v>66</v>
      </c>
      <c r="S713">
        <v>4617</v>
      </c>
      <c r="T713">
        <v>256</v>
      </c>
      <c r="U713">
        <v>32</v>
      </c>
      <c r="V713" t="s">
        <v>66</v>
      </c>
      <c r="W713" t="s">
        <v>66</v>
      </c>
      <c r="X713">
        <v>1234</v>
      </c>
      <c r="Y713">
        <v>3553170</v>
      </c>
      <c r="Z713" t="s">
        <v>66</v>
      </c>
      <c r="AA713" t="s">
        <v>66</v>
      </c>
      <c r="AB713" t="s">
        <v>66</v>
      </c>
      <c r="AC713">
        <v>2480</v>
      </c>
      <c r="AD713">
        <v>979</v>
      </c>
      <c r="AE713">
        <v>149</v>
      </c>
      <c r="AF713">
        <v>20</v>
      </c>
      <c r="AG713" t="s">
        <v>66</v>
      </c>
      <c r="AH713" t="s">
        <v>66</v>
      </c>
      <c r="AI713">
        <v>643</v>
      </c>
      <c r="AJ713">
        <v>921025</v>
      </c>
    </row>
    <row r="714" spans="1:36">
      <c r="A714" t="s">
        <v>536</v>
      </c>
      <c r="B714">
        <v>2013</v>
      </c>
      <c r="C714" s="49" t="str">
        <f t="shared" si="37"/>
        <v>Fabrik- und Werkstattgebäude2013</v>
      </c>
      <c r="D714">
        <v>6084</v>
      </c>
      <c r="E714" t="s">
        <v>66</v>
      </c>
      <c r="F714" t="s">
        <v>66</v>
      </c>
      <c r="G714" t="s">
        <v>66</v>
      </c>
      <c r="H714">
        <v>5751</v>
      </c>
      <c r="I714">
        <v>474</v>
      </c>
      <c r="J714">
        <v>57</v>
      </c>
      <c r="K714" t="s">
        <v>66</v>
      </c>
      <c r="L714" t="s">
        <v>66</v>
      </c>
      <c r="M714">
        <v>2133</v>
      </c>
      <c r="N714">
        <v>4706577</v>
      </c>
      <c r="O714" t="s">
        <v>66</v>
      </c>
      <c r="P714">
        <v>3536</v>
      </c>
      <c r="Q714">
        <v>38617</v>
      </c>
      <c r="R714" t="s">
        <v>66</v>
      </c>
      <c r="S714">
        <v>4739</v>
      </c>
      <c r="T714">
        <v>280</v>
      </c>
      <c r="U714">
        <v>33</v>
      </c>
      <c r="V714" t="s">
        <v>66</v>
      </c>
      <c r="W714" t="s">
        <v>66</v>
      </c>
      <c r="X714">
        <v>1228</v>
      </c>
      <c r="Y714">
        <v>3740086</v>
      </c>
      <c r="Z714" t="s">
        <v>66</v>
      </c>
      <c r="AA714" t="s">
        <v>66</v>
      </c>
      <c r="AB714" t="s">
        <v>66</v>
      </c>
      <c r="AC714">
        <v>2548</v>
      </c>
      <c r="AD714">
        <v>1012</v>
      </c>
      <c r="AE714">
        <v>194</v>
      </c>
      <c r="AF714">
        <v>24</v>
      </c>
      <c r="AG714" t="s">
        <v>66</v>
      </c>
      <c r="AH714" t="s">
        <v>66</v>
      </c>
      <c r="AI714">
        <v>905</v>
      </c>
      <c r="AJ714">
        <v>966491</v>
      </c>
    </row>
    <row r="715" spans="1:36">
      <c r="A715" t="s">
        <v>536</v>
      </c>
      <c r="B715">
        <v>2014</v>
      </c>
      <c r="C715" s="49" t="str">
        <f t="shared" si="37"/>
        <v>Fabrik- und Werkstattgebäude2014</v>
      </c>
      <c r="D715">
        <v>6058</v>
      </c>
      <c r="E715" t="s">
        <v>66</v>
      </c>
      <c r="F715" t="s">
        <v>66</v>
      </c>
      <c r="G715" t="s">
        <v>66</v>
      </c>
      <c r="H715">
        <v>5777</v>
      </c>
      <c r="I715">
        <v>439</v>
      </c>
      <c r="J715">
        <v>54</v>
      </c>
      <c r="K715" t="s">
        <v>66</v>
      </c>
      <c r="L715" t="s">
        <v>66</v>
      </c>
      <c r="M715">
        <v>1919</v>
      </c>
      <c r="N715">
        <v>4828796</v>
      </c>
      <c r="O715" t="s">
        <v>66</v>
      </c>
      <c r="P715">
        <v>3584</v>
      </c>
      <c r="Q715">
        <v>40286</v>
      </c>
      <c r="R715" t="s">
        <v>66</v>
      </c>
      <c r="S715">
        <v>4884</v>
      </c>
      <c r="T715">
        <v>290</v>
      </c>
      <c r="U715">
        <v>36</v>
      </c>
      <c r="V715" t="s">
        <v>66</v>
      </c>
      <c r="W715" t="s">
        <v>66</v>
      </c>
      <c r="X715">
        <v>1306</v>
      </c>
      <c r="Y715">
        <v>3950664</v>
      </c>
      <c r="Z715" t="s">
        <v>66</v>
      </c>
      <c r="AA715" t="s">
        <v>66</v>
      </c>
      <c r="AB715" t="s">
        <v>66</v>
      </c>
      <c r="AC715">
        <v>2474</v>
      </c>
      <c r="AD715">
        <v>894</v>
      </c>
      <c r="AE715">
        <v>149</v>
      </c>
      <c r="AF715">
        <v>19</v>
      </c>
      <c r="AG715" t="s">
        <v>66</v>
      </c>
      <c r="AH715" t="s">
        <v>66</v>
      </c>
      <c r="AI715">
        <v>613</v>
      </c>
      <c r="AJ715">
        <v>878132</v>
      </c>
    </row>
    <row r="716" spans="1:36">
      <c r="A716" t="s">
        <v>536</v>
      </c>
      <c r="B716">
        <v>2015</v>
      </c>
      <c r="C716" s="49" t="str">
        <f t="shared" si="37"/>
        <v>Fabrik- und Werkstattgebäude2015</v>
      </c>
      <c r="D716">
        <v>5727</v>
      </c>
      <c r="E716" t="s">
        <v>66</v>
      </c>
      <c r="F716" t="s">
        <v>66</v>
      </c>
      <c r="G716" t="s">
        <v>66</v>
      </c>
      <c r="H716">
        <v>5143</v>
      </c>
      <c r="I716">
        <v>479</v>
      </c>
      <c r="J716">
        <v>54</v>
      </c>
      <c r="K716" t="s">
        <v>66</v>
      </c>
      <c r="L716" t="s">
        <v>66</v>
      </c>
      <c r="M716">
        <v>1943</v>
      </c>
      <c r="N716">
        <v>4367291</v>
      </c>
      <c r="O716" t="s">
        <v>66</v>
      </c>
      <c r="P716">
        <v>3277</v>
      </c>
      <c r="Q716">
        <v>36000</v>
      </c>
      <c r="R716" t="s">
        <v>66</v>
      </c>
      <c r="S716">
        <v>4316</v>
      </c>
      <c r="T716">
        <v>293</v>
      </c>
      <c r="U716">
        <v>34</v>
      </c>
      <c r="V716" t="s">
        <v>66</v>
      </c>
      <c r="W716" t="s">
        <v>66</v>
      </c>
      <c r="X716">
        <v>1258</v>
      </c>
      <c r="Y716">
        <v>3461469</v>
      </c>
      <c r="Z716" t="s">
        <v>66</v>
      </c>
      <c r="AA716" t="s">
        <v>66</v>
      </c>
      <c r="AB716" t="s">
        <v>66</v>
      </c>
      <c r="AC716">
        <v>2450</v>
      </c>
      <c r="AD716">
        <v>827</v>
      </c>
      <c r="AE716">
        <v>186</v>
      </c>
      <c r="AF716">
        <v>19</v>
      </c>
      <c r="AG716" t="s">
        <v>66</v>
      </c>
      <c r="AH716" t="s">
        <v>66</v>
      </c>
      <c r="AI716">
        <v>685</v>
      </c>
      <c r="AJ716">
        <v>905822</v>
      </c>
    </row>
    <row r="717" spans="1:36">
      <c r="A717" t="s">
        <v>536</v>
      </c>
      <c r="B717">
        <v>2016</v>
      </c>
      <c r="C717" s="49" t="str">
        <f t="shared" si="37"/>
        <v>Fabrik- und Werkstattgebäude2016</v>
      </c>
      <c r="D717">
        <v>5908</v>
      </c>
      <c r="E717" t="s">
        <v>66</v>
      </c>
      <c r="F717" t="s">
        <v>66</v>
      </c>
      <c r="G717" t="s">
        <v>66</v>
      </c>
      <c r="H717">
        <v>5573</v>
      </c>
      <c r="I717">
        <v>632</v>
      </c>
      <c r="J717">
        <v>71</v>
      </c>
      <c r="K717" t="s">
        <v>66</v>
      </c>
      <c r="L717" t="s">
        <v>66</v>
      </c>
      <c r="M717">
        <v>2598</v>
      </c>
      <c r="N717">
        <v>5192259</v>
      </c>
      <c r="O717" t="s">
        <v>66</v>
      </c>
      <c r="P717">
        <v>3350</v>
      </c>
      <c r="Q717">
        <v>35208</v>
      </c>
      <c r="R717" t="s">
        <v>66</v>
      </c>
      <c r="S717">
        <v>4493</v>
      </c>
      <c r="T717">
        <v>329</v>
      </c>
      <c r="U717">
        <v>40</v>
      </c>
      <c r="V717" t="s">
        <v>66</v>
      </c>
      <c r="W717" t="s">
        <v>66</v>
      </c>
      <c r="X717">
        <v>1452</v>
      </c>
      <c r="Y717">
        <v>4188747</v>
      </c>
      <c r="Z717" t="s">
        <v>66</v>
      </c>
      <c r="AA717" t="s">
        <v>66</v>
      </c>
      <c r="AB717" t="s">
        <v>66</v>
      </c>
      <c r="AC717">
        <v>2558</v>
      </c>
      <c r="AD717">
        <v>1081</v>
      </c>
      <c r="AE717">
        <v>303</v>
      </c>
      <c r="AF717">
        <v>31</v>
      </c>
      <c r="AG717" t="s">
        <v>66</v>
      </c>
      <c r="AH717" t="s">
        <v>66</v>
      </c>
      <c r="AI717">
        <v>1146</v>
      </c>
      <c r="AJ717">
        <v>1003512</v>
      </c>
    </row>
    <row r="718" spans="1:36">
      <c r="A718" t="s">
        <v>536</v>
      </c>
      <c r="B718">
        <v>2017</v>
      </c>
      <c r="C718" s="49" t="str">
        <f t="shared" ref="C718:C781" si="38">CONCATENATE(A718,B718)</f>
        <v>Fabrik- und Werkstattgebäude2017</v>
      </c>
      <c r="D718">
        <v>5586</v>
      </c>
      <c r="E718" t="s">
        <v>66</v>
      </c>
      <c r="F718" t="s">
        <v>66</v>
      </c>
      <c r="G718" t="s">
        <v>66</v>
      </c>
      <c r="H718">
        <v>4944</v>
      </c>
      <c r="I718">
        <v>568</v>
      </c>
      <c r="J718">
        <v>66</v>
      </c>
      <c r="K718" t="s">
        <v>66</v>
      </c>
      <c r="L718" t="s">
        <v>66</v>
      </c>
      <c r="M718">
        <v>2124</v>
      </c>
      <c r="N718">
        <v>4705310</v>
      </c>
      <c r="O718" t="s">
        <v>66</v>
      </c>
      <c r="P718">
        <v>3083</v>
      </c>
      <c r="Q718">
        <v>34743</v>
      </c>
      <c r="R718" t="s">
        <v>66</v>
      </c>
      <c r="S718">
        <v>4218</v>
      </c>
      <c r="T718">
        <v>232</v>
      </c>
      <c r="U718">
        <v>30</v>
      </c>
      <c r="V718" t="s">
        <v>66</v>
      </c>
      <c r="W718" t="s">
        <v>66</v>
      </c>
      <c r="X718">
        <v>1038</v>
      </c>
      <c r="Y718">
        <v>3773596</v>
      </c>
      <c r="Z718" t="s">
        <v>66</v>
      </c>
      <c r="AA718" t="s">
        <v>66</v>
      </c>
      <c r="AB718" t="s">
        <v>66</v>
      </c>
      <c r="AC718">
        <v>2503</v>
      </c>
      <c r="AD718">
        <v>726</v>
      </c>
      <c r="AE718">
        <v>336</v>
      </c>
      <c r="AF718">
        <v>36</v>
      </c>
      <c r="AG718" t="s">
        <v>66</v>
      </c>
      <c r="AH718" t="s">
        <v>66</v>
      </c>
      <c r="AI718">
        <v>1086</v>
      </c>
      <c r="AJ718">
        <v>931714</v>
      </c>
    </row>
    <row r="719" spans="1:36">
      <c r="A719" t="s">
        <v>536</v>
      </c>
      <c r="B719">
        <v>2018</v>
      </c>
      <c r="C719" s="49" t="str">
        <f t="shared" si="38"/>
        <v>Fabrik- und Werkstattgebäude2018</v>
      </c>
      <c r="D719">
        <v>5533</v>
      </c>
      <c r="E719" t="s">
        <v>66</v>
      </c>
      <c r="F719" t="s">
        <v>66</v>
      </c>
      <c r="G719" t="s">
        <v>66</v>
      </c>
      <c r="H719">
        <v>5417</v>
      </c>
      <c r="I719">
        <v>520</v>
      </c>
      <c r="J719">
        <v>61</v>
      </c>
      <c r="K719" t="s">
        <v>66</v>
      </c>
      <c r="L719" t="s">
        <v>66</v>
      </c>
      <c r="M719">
        <v>2148</v>
      </c>
      <c r="N719">
        <v>5363332</v>
      </c>
      <c r="O719" t="s">
        <v>66</v>
      </c>
      <c r="P719">
        <v>3125</v>
      </c>
      <c r="Q719">
        <v>38240</v>
      </c>
      <c r="R719" t="s">
        <v>66</v>
      </c>
      <c r="S719">
        <v>4502</v>
      </c>
      <c r="T719">
        <v>287</v>
      </c>
      <c r="U719">
        <v>37</v>
      </c>
      <c r="V719" t="s">
        <v>66</v>
      </c>
      <c r="W719" t="s">
        <v>66</v>
      </c>
      <c r="X719">
        <v>1274</v>
      </c>
      <c r="Y719">
        <v>4345157</v>
      </c>
      <c r="Z719" t="s">
        <v>66</v>
      </c>
      <c r="AA719" t="s">
        <v>66</v>
      </c>
      <c r="AB719" t="s">
        <v>66</v>
      </c>
      <c r="AC719">
        <v>2408</v>
      </c>
      <c r="AD719">
        <v>915</v>
      </c>
      <c r="AE719">
        <v>233</v>
      </c>
      <c r="AF719">
        <v>25</v>
      </c>
      <c r="AG719" t="s">
        <v>66</v>
      </c>
      <c r="AH719" t="s">
        <v>66</v>
      </c>
      <c r="AI719">
        <v>874</v>
      </c>
      <c r="AJ719">
        <v>1018175</v>
      </c>
    </row>
    <row r="720" spans="1:36">
      <c r="A720" t="s">
        <v>536</v>
      </c>
      <c r="B720">
        <v>2019</v>
      </c>
      <c r="C720" s="49" t="str">
        <f t="shared" si="38"/>
        <v>Fabrik- und Werkstattgebäude2019</v>
      </c>
      <c r="D720">
        <v>5472</v>
      </c>
      <c r="E720" t="s">
        <v>66</v>
      </c>
      <c r="F720" t="s">
        <v>66</v>
      </c>
      <c r="G720" t="s">
        <v>66</v>
      </c>
      <c r="H720">
        <v>5480</v>
      </c>
      <c r="I720">
        <v>468</v>
      </c>
      <c r="J720">
        <v>59</v>
      </c>
      <c r="K720" t="s">
        <v>66</v>
      </c>
      <c r="L720" t="s">
        <v>66</v>
      </c>
      <c r="M720">
        <v>2014</v>
      </c>
      <c r="N720">
        <v>5943346</v>
      </c>
      <c r="O720" t="s">
        <v>66</v>
      </c>
      <c r="P720">
        <v>3062</v>
      </c>
      <c r="Q720">
        <v>38488</v>
      </c>
      <c r="R720" t="s">
        <v>66</v>
      </c>
      <c r="S720">
        <v>4615</v>
      </c>
      <c r="T720">
        <v>300</v>
      </c>
      <c r="U720">
        <v>37</v>
      </c>
      <c r="V720" t="s">
        <v>66</v>
      </c>
      <c r="W720" t="s">
        <v>66</v>
      </c>
      <c r="X720">
        <v>1263</v>
      </c>
      <c r="Y720">
        <v>4781741</v>
      </c>
      <c r="Z720" t="s">
        <v>66</v>
      </c>
      <c r="AA720" t="s">
        <v>66</v>
      </c>
      <c r="AB720" t="s">
        <v>66</v>
      </c>
      <c r="AC720">
        <v>2410</v>
      </c>
      <c r="AD720">
        <v>865</v>
      </c>
      <c r="AE720">
        <v>168</v>
      </c>
      <c r="AF720">
        <v>22</v>
      </c>
      <c r="AG720" t="s">
        <v>66</v>
      </c>
      <c r="AH720" t="s">
        <v>66</v>
      </c>
      <c r="AI720">
        <v>751</v>
      </c>
      <c r="AJ720">
        <v>1161605</v>
      </c>
    </row>
    <row r="721" spans="1:36">
      <c r="A721" t="s">
        <v>536</v>
      </c>
      <c r="B721">
        <v>2020</v>
      </c>
      <c r="C721" s="49" t="str">
        <f t="shared" si="38"/>
        <v>Fabrik- und Werkstattgebäude2020</v>
      </c>
      <c r="D721">
        <v>5067</v>
      </c>
      <c r="E721" t="s">
        <v>66</v>
      </c>
      <c r="F721" t="s">
        <v>66</v>
      </c>
      <c r="G721" t="s">
        <v>66</v>
      </c>
      <c r="H721">
        <v>5158</v>
      </c>
      <c r="I721">
        <v>490</v>
      </c>
      <c r="J721">
        <v>58</v>
      </c>
      <c r="K721" t="s">
        <v>66</v>
      </c>
      <c r="L721" t="s">
        <v>66</v>
      </c>
      <c r="M721">
        <v>2006</v>
      </c>
      <c r="N721">
        <v>5436302</v>
      </c>
      <c r="O721" t="s">
        <v>66</v>
      </c>
      <c r="P721">
        <v>2879</v>
      </c>
      <c r="Q721">
        <v>34889</v>
      </c>
      <c r="R721" t="s">
        <v>66</v>
      </c>
      <c r="S721">
        <v>4571</v>
      </c>
      <c r="T721">
        <v>298</v>
      </c>
      <c r="U721">
        <v>38</v>
      </c>
      <c r="V721" t="s">
        <v>66</v>
      </c>
      <c r="W721" t="s">
        <v>66</v>
      </c>
      <c r="X721">
        <v>1319</v>
      </c>
      <c r="Y721">
        <v>4563387</v>
      </c>
      <c r="Z721" t="s">
        <v>66</v>
      </c>
      <c r="AA721" t="s">
        <v>66</v>
      </c>
      <c r="AB721" t="s">
        <v>66</v>
      </c>
      <c r="AC721">
        <v>2188</v>
      </c>
      <c r="AD721">
        <v>587</v>
      </c>
      <c r="AE721">
        <v>192</v>
      </c>
      <c r="AF721">
        <v>21</v>
      </c>
      <c r="AG721" t="s">
        <v>66</v>
      </c>
      <c r="AH721" t="s">
        <v>66</v>
      </c>
      <c r="AI721">
        <v>687</v>
      </c>
      <c r="AJ721">
        <v>872915</v>
      </c>
    </row>
    <row r="722" spans="1:36">
      <c r="A722" t="s">
        <v>536</v>
      </c>
      <c r="B722">
        <v>2021</v>
      </c>
      <c r="C722" s="49" t="str">
        <f t="shared" si="38"/>
        <v>Fabrik- und Werkstattgebäude2021</v>
      </c>
      <c r="D722">
        <v>4625</v>
      </c>
      <c r="E722" t="s">
        <v>66</v>
      </c>
      <c r="F722" t="s">
        <v>66</v>
      </c>
      <c r="G722" t="s">
        <v>66</v>
      </c>
      <c r="H722">
        <v>4605</v>
      </c>
      <c r="I722">
        <v>550</v>
      </c>
      <c r="J722">
        <v>63</v>
      </c>
      <c r="K722" t="s">
        <v>66</v>
      </c>
      <c r="L722" t="s">
        <v>66</v>
      </c>
      <c r="M722">
        <v>2153</v>
      </c>
      <c r="N722">
        <v>5331398</v>
      </c>
      <c r="O722" t="s">
        <v>66</v>
      </c>
      <c r="P722">
        <v>2514</v>
      </c>
      <c r="Q722">
        <v>34371</v>
      </c>
      <c r="R722" t="s">
        <v>66</v>
      </c>
      <c r="S722">
        <v>4012</v>
      </c>
      <c r="T722">
        <v>306</v>
      </c>
      <c r="U722">
        <v>36</v>
      </c>
      <c r="V722" t="s">
        <v>66</v>
      </c>
      <c r="W722" t="s">
        <v>66</v>
      </c>
      <c r="X722">
        <v>1268</v>
      </c>
      <c r="Y722">
        <v>4393893</v>
      </c>
      <c r="Z722" t="s">
        <v>66</v>
      </c>
      <c r="AA722" t="s">
        <v>66</v>
      </c>
      <c r="AB722" t="s">
        <v>66</v>
      </c>
      <c r="AC722">
        <v>2111</v>
      </c>
      <c r="AD722">
        <v>593</v>
      </c>
      <c r="AE722">
        <v>244</v>
      </c>
      <c r="AF722">
        <v>27</v>
      </c>
      <c r="AG722" t="s">
        <v>66</v>
      </c>
      <c r="AH722" t="s">
        <v>66</v>
      </c>
      <c r="AI722">
        <v>885</v>
      </c>
      <c r="AJ722">
        <v>937505</v>
      </c>
    </row>
    <row r="723" spans="1:36">
      <c r="A723" t="s">
        <v>536</v>
      </c>
      <c r="B723">
        <v>2022</v>
      </c>
      <c r="C723" s="49" t="str">
        <f t="shared" si="38"/>
        <v>Fabrik- und Werkstattgebäude2022</v>
      </c>
      <c r="D723">
        <v>4467</v>
      </c>
      <c r="E723" t="s">
        <v>66</v>
      </c>
      <c r="F723" t="s">
        <v>66</v>
      </c>
      <c r="G723" t="s">
        <v>66</v>
      </c>
      <c r="H723">
        <v>4084</v>
      </c>
      <c r="I723">
        <v>445</v>
      </c>
      <c r="J723">
        <v>50</v>
      </c>
      <c r="K723" t="s">
        <v>66</v>
      </c>
      <c r="L723" t="s">
        <v>66</v>
      </c>
      <c r="M723">
        <v>1745</v>
      </c>
      <c r="N723">
        <v>5516877</v>
      </c>
      <c r="O723" t="s">
        <v>66</v>
      </c>
      <c r="P723">
        <v>2512</v>
      </c>
      <c r="Q723">
        <v>30471</v>
      </c>
      <c r="R723" t="s">
        <v>66</v>
      </c>
      <c r="S723">
        <v>3575</v>
      </c>
      <c r="T723">
        <v>247</v>
      </c>
      <c r="U723">
        <v>28</v>
      </c>
      <c r="V723" t="s">
        <v>66</v>
      </c>
      <c r="W723" t="s">
        <v>66</v>
      </c>
      <c r="X723">
        <v>1004</v>
      </c>
      <c r="Y723">
        <v>4605748</v>
      </c>
      <c r="Z723" t="s">
        <v>66</v>
      </c>
      <c r="AA723" t="s">
        <v>66</v>
      </c>
      <c r="AB723" t="s">
        <v>66</v>
      </c>
      <c r="AC723">
        <v>1955</v>
      </c>
      <c r="AD723">
        <v>509</v>
      </c>
      <c r="AE723">
        <v>198</v>
      </c>
      <c r="AF723">
        <v>22</v>
      </c>
      <c r="AG723" t="s">
        <v>66</v>
      </c>
      <c r="AH723" t="s">
        <v>66</v>
      </c>
      <c r="AI723">
        <v>741</v>
      </c>
      <c r="AJ723">
        <v>911129</v>
      </c>
    </row>
    <row r="724" spans="1:36">
      <c r="A724" t="s">
        <v>533</v>
      </c>
      <c r="B724">
        <v>2001</v>
      </c>
      <c r="C724" s="49" t="str">
        <f t="shared" si="38"/>
        <v>Büro- und Verwaltungsgebäude2001</v>
      </c>
      <c r="D724">
        <v>6174</v>
      </c>
      <c r="E724" t="s">
        <v>66</v>
      </c>
      <c r="F724" t="s">
        <v>66</v>
      </c>
      <c r="G724" t="s">
        <v>66</v>
      </c>
      <c r="H724">
        <v>5847</v>
      </c>
      <c r="I724">
        <v>1224</v>
      </c>
      <c r="J724">
        <v>103</v>
      </c>
      <c r="K724">
        <v>-164</v>
      </c>
      <c r="L724">
        <v>-4</v>
      </c>
      <c r="M724">
        <v>3959</v>
      </c>
      <c r="N724">
        <v>7510242</v>
      </c>
      <c r="O724" t="s">
        <v>66</v>
      </c>
      <c r="P724">
        <v>3172</v>
      </c>
      <c r="Q724">
        <v>27236</v>
      </c>
      <c r="R724" t="s">
        <v>66</v>
      </c>
      <c r="S724">
        <v>5069</v>
      </c>
      <c r="T724">
        <v>1710</v>
      </c>
      <c r="U724">
        <v>144</v>
      </c>
      <c r="V724">
        <v>4</v>
      </c>
      <c r="W724">
        <v>0</v>
      </c>
      <c r="X724">
        <v>6262</v>
      </c>
      <c r="Y724">
        <v>6227144</v>
      </c>
      <c r="Z724" t="s">
        <v>66</v>
      </c>
      <c r="AA724" t="s">
        <v>66</v>
      </c>
      <c r="AB724" t="s">
        <v>66</v>
      </c>
      <c r="AC724">
        <v>3002</v>
      </c>
      <c r="AD724">
        <v>778</v>
      </c>
      <c r="AE724">
        <v>-486</v>
      </c>
      <c r="AF724">
        <v>-41</v>
      </c>
      <c r="AG724">
        <v>-168</v>
      </c>
      <c r="AH724">
        <v>-4</v>
      </c>
      <c r="AI724">
        <v>-2303</v>
      </c>
      <c r="AJ724">
        <v>1283098</v>
      </c>
    </row>
    <row r="725" spans="1:36">
      <c r="A725" t="s">
        <v>533</v>
      </c>
      <c r="B725">
        <v>2002</v>
      </c>
      <c r="C725" s="49" t="str">
        <f t="shared" si="38"/>
        <v>Büro- und Verwaltungsgebäude2002</v>
      </c>
      <c r="D725">
        <v>5460</v>
      </c>
      <c r="E725" t="s">
        <v>66</v>
      </c>
      <c r="F725" t="s">
        <v>66</v>
      </c>
      <c r="G725" t="s">
        <v>66</v>
      </c>
      <c r="H725">
        <v>5573</v>
      </c>
      <c r="I725">
        <v>1123</v>
      </c>
      <c r="J725">
        <v>108</v>
      </c>
      <c r="K725">
        <v>-166</v>
      </c>
      <c r="L725">
        <v>-4</v>
      </c>
      <c r="M725">
        <v>3787</v>
      </c>
      <c r="N725">
        <v>7716002</v>
      </c>
      <c r="O725" t="s">
        <v>66</v>
      </c>
      <c r="P725">
        <v>2897</v>
      </c>
      <c r="Q725">
        <v>27141</v>
      </c>
      <c r="R725" t="s">
        <v>66</v>
      </c>
      <c r="S725">
        <v>5076</v>
      </c>
      <c r="T725">
        <v>1598</v>
      </c>
      <c r="U725">
        <v>136</v>
      </c>
      <c r="V725">
        <v>13</v>
      </c>
      <c r="W725">
        <v>0</v>
      </c>
      <c r="X725">
        <v>5783</v>
      </c>
      <c r="Y725">
        <v>6517556</v>
      </c>
      <c r="Z725" t="s">
        <v>66</v>
      </c>
      <c r="AA725" t="s">
        <v>66</v>
      </c>
      <c r="AB725" t="s">
        <v>66</v>
      </c>
      <c r="AC725">
        <v>2563</v>
      </c>
      <c r="AD725">
        <v>497</v>
      </c>
      <c r="AE725">
        <v>-475</v>
      </c>
      <c r="AF725">
        <v>-28</v>
      </c>
      <c r="AG725">
        <v>-179</v>
      </c>
      <c r="AH725">
        <v>-4</v>
      </c>
      <c r="AI725">
        <v>-1996</v>
      </c>
      <c r="AJ725">
        <v>1198446</v>
      </c>
    </row>
    <row r="726" spans="1:36">
      <c r="A726" t="s">
        <v>533</v>
      </c>
      <c r="B726">
        <v>2003</v>
      </c>
      <c r="C726" s="49" t="str">
        <f t="shared" si="38"/>
        <v>Büro- und Verwaltungsgebäude2003</v>
      </c>
      <c r="D726">
        <v>4775</v>
      </c>
      <c r="E726" t="s">
        <v>66</v>
      </c>
      <c r="F726" t="s">
        <v>66</v>
      </c>
      <c r="G726" t="s">
        <v>66</v>
      </c>
      <c r="H726">
        <v>4667</v>
      </c>
      <c r="I726">
        <v>1057</v>
      </c>
      <c r="J726">
        <v>98</v>
      </c>
      <c r="K726">
        <v>-116</v>
      </c>
      <c r="L726">
        <v>-2</v>
      </c>
      <c r="M726">
        <v>3497</v>
      </c>
      <c r="N726">
        <v>6290469</v>
      </c>
      <c r="O726" t="s">
        <v>66</v>
      </c>
      <c r="P726">
        <v>2454</v>
      </c>
      <c r="Q726">
        <v>22951</v>
      </c>
      <c r="R726" t="s">
        <v>66</v>
      </c>
      <c r="S726">
        <v>4225</v>
      </c>
      <c r="T726">
        <v>1218</v>
      </c>
      <c r="U726">
        <v>110</v>
      </c>
      <c r="V726">
        <v>22</v>
      </c>
      <c r="W726">
        <v>0</v>
      </c>
      <c r="X726">
        <v>4618</v>
      </c>
      <c r="Y726">
        <v>5211270</v>
      </c>
      <c r="Z726" t="s">
        <v>66</v>
      </c>
      <c r="AA726" t="s">
        <v>66</v>
      </c>
      <c r="AB726" t="s">
        <v>66</v>
      </c>
      <c r="AC726">
        <v>2321</v>
      </c>
      <c r="AD726">
        <v>442</v>
      </c>
      <c r="AE726">
        <v>-161</v>
      </c>
      <c r="AF726">
        <v>-12</v>
      </c>
      <c r="AG726">
        <v>-138</v>
      </c>
      <c r="AH726">
        <v>-2</v>
      </c>
      <c r="AI726">
        <v>-1121</v>
      </c>
      <c r="AJ726">
        <v>1079199</v>
      </c>
    </row>
    <row r="727" spans="1:36">
      <c r="A727" t="s">
        <v>533</v>
      </c>
      <c r="B727">
        <v>2004</v>
      </c>
      <c r="C727" s="49" t="str">
        <f t="shared" si="38"/>
        <v>Büro- und Verwaltungsgebäude2004</v>
      </c>
      <c r="D727">
        <v>4211</v>
      </c>
      <c r="E727" t="s">
        <v>66</v>
      </c>
      <c r="F727" t="s">
        <v>66</v>
      </c>
      <c r="G727" t="s">
        <v>66</v>
      </c>
      <c r="H727">
        <v>3807</v>
      </c>
      <c r="I727">
        <v>830</v>
      </c>
      <c r="J727">
        <v>76</v>
      </c>
      <c r="K727">
        <v>-49</v>
      </c>
      <c r="L727">
        <v>-1</v>
      </c>
      <c r="M727">
        <v>2532</v>
      </c>
      <c r="N727">
        <v>5100679</v>
      </c>
      <c r="O727" t="s">
        <v>66</v>
      </c>
      <c r="P727">
        <v>2046</v>
      </c>
      <c r="Q727">
        <v>18444</v>
      </c>
      <c r="R727" t="s">
        <v>66</v>
      </c>
      <c r="S727">
        <v>3421</v>
      </c>
      <c r="T727">
        <v>1010</v>
      </c>
      <c r="U727">
        <v>93</v>
      </c>
      <c r="V727">
        <v>49</v>
      </c>
      <c r="W727">
        <v>1</v>
      </c>
      <c r="X727">
        <v>3541</v>
      </c>
      <c r="Y727">
        <v>4096210</v>
      </c>
      <c r="Z727" t="s">
        <v>66</v>
      </c>
      <c r="AA727" t="s">
        <v>66</v>
      </c>
      <c r="AB727" t="s">
        <v>66</v>
      </c>
      <c r="AC727">
        <v>2165</v>
      </c>
      <c r="AD727">
        <v>386</v>
      </c>
      <c r="AE727">
        <v>-180</v>
      </c>
      <c r="AF727">
        <v>-17</v>
      </c>
      <c r="AG727">
        <v>-98</v>
      </c>
      <c r="AH727">
        <v>-3</v>
      </c>
      <c r="AI727">
        <v>-1009</v>
      </c>
      <c r="AJ727">
        <v>1004469</v>
      </c>
    </row>
    <row r="728" spans="1:36">
      <c r="A728" t="s">
        <v>533</v>
      </c>
      <c r="B728">
        <v>2005</v>
      </c>
      <c r="C728" s="49" t="str">
        <f t="shared" si="38"/>
        <v>Büro- und Verwaltungsgebäude2005</v>
      </c>
      <c r="D728">
        <v>3957</v>
      </c>
      <c r="E728" t="s">
        <v>66</v>
      </c>
      <c r="F728" t="s">
        <v>66</v>
      </c>
      <c r="G728" t="s">
        <v>66</v>
      </c>
      <c r="H728">
        <v>3196</v>
      </c>
      <c r="I728">
        <v>476</v>
      </c>
      <c r="J728">
        <v>44</v>
      </c>
      <c r="K728">
        <v>-4</v>
      </c>
      <c r="L728">
        <v>0</v>
      </c>
      <c r="M728">
        <v>1560</v>
      </c>
      <c r="N728">
        <v>4401913</v>
      </c>
      <c r="O728" t="s">
        <v>66</v>
      </c>
      <c r="P728">
        <v>1827</v>
      </c>
      <c r="Q728">
        <v>16198</v>
      </c>
      <c r="R728" t="s">
        <v>66</v>
      </c>
      <c r="S728">
        <v>2869</v>
      </c>
      <c r="T728">
        <v>732</v>
      </c>
      <c r="U728">
        <v>67</v>
      </c>
      <c r="V728">
        <v>2</v>
      </c>
      <c r="W728">
        <v>0</v>
      </c>
      <c r="X728">
        <v>2896</v>
      </c>
      <c r="Y728">
        <v>3580451</v>
      </c>
      <c r="Z728" t="s">
        <v>66</v>
      </c>
      <c r="AA728" t="s">
        <v>66</v>
      </c>
      <c r="AB728" t="s">
        <v>66</v>
      </c>
      <c r="AC728">
        <v>2130</v>
      </c>
      <c r="AD728">
        <v>327</v>
      </c>
      <c r="AE728">
        <v>-256</v>
      </c>
      <c r="AF728">
        <v>-23</v>
      </c>
      <c r="AG728">
        <v>-6</v>
      </c>
      <c r="AH728">
        <v>0</v>
      </c>
      <c r="AI728">
        <v>-1336</v>
      </c>
      <c r="AJ728">
        <v>821462</v>
      </c>
    </row>
    <row r="729" spans="1:36">
      <c r="A729" t="s">
        <v>533</v>
      </c>
      <c r="B729">
        <v>2006</v>
      </c>
      <c r="C729" s="49" t="str">
        <f t="shared" si="38"/>
        <v>Büro- und Verwaltungsgebäude2006</v>
      </c>
      <c r="D729">
        <v>3979</v>
      </c>
      <c r="E729" t="s">
        <v>66</v>
      </c>
      <c r="F729" t="s">
        <v>66</v>
      </c>
      <c r="G729" t="s">
        <v>66</v>
      </c>
      <c r="H729">
        <v>3502</v>
      </c>
      <c r="I729">
        <v>673</v>
      </c>
      <c r="J729">
        <v>60</v>
      </c>
      <c r="K729">
        <v>-68</v>
      </c>
      <c r="L729">
        <v>-2</v>
      </c>
      <c r="M729">
        <v>2090</v>
      </c>
      <c r="N729">
        <v>4964027</v>
      </c>
      <c r="O729" t="s">
        <v>66</v>
      </c>
      <c r="P729">
        <v>1869</v>
      </c>
      <c r="Q729">
        <v>17902</v>
      </c>
      <c r="R729" t="s">
        <v>66</v>
      </c>
      <c r="S729">
        <v>3205</v>
      </c>
      <c r="T729">
        <v>963</v>
      </c>
      <c r="U729">
        <v>84</v>
      </c>
      <c r="V729">
        <v>5</v>
      </c>
      <c r="W729">
        <v>0</v>
      </c>
      <c r="X729">
        <v>3482</v>
      </c>
      <c r="Y729">
        <v>4156002</v>
      </c>
      <c r="Z729" t="s">
        <v>66</v>
      </c>
      <c r="AA729" t="s">
        <v>66</v>
      </c>
      <c r="AB729" t="s">
        <v>66</v>
      </c>
      <c r="AC729">
        <v>2110</v>
      </c>
      <c r="AD729">
        <v>296</v>
      </c>
      <c r="AE729">
        <v>-290</v>
      </c>
      <c r="AF729">
        <v>-25</v>
      </c>
      <c r="AG729">
        <v>-73</v>
      </c>
      <c r="AH729">
        <v>-2</v>
      </c>
      <c r="AI729">
        <v>-1392</v>
      </c>
      <c r="AJ729">
        <v>808025</v>
      </c>
    </row>
    <row r="730" spans="1:36">
      <c r="A730" t="s">
        <v>533</v>
      </c>
      <c r="B730">
        <v>2007</v>
      </c>
      <c r="C730" s="49" t="str">
        <f t="shared" si="38"/>
        <v>Büro- und Verwaltungsgebäude2007</v>
      </c>
      <c r="D730">
        <v>3852</v>
      </c>
      <c r="E730" t="s">
        <v>66</v>
      </c>
      <c r="F730" t="s">
        <v>66</v>
      </c>
      <c r="G730" t="s">
        <v>66</v>
      </c>
      <c r="H730">
        <v>2648</v>
      </c>
      <c r="I730">
        <v>494</v>
      </c>
      <c r="J730">
        <v>52</v>
      </c>
      <c r="K730">
        <v>-82</v>
      </c>
      <c r="L730">
        <v>-3</v>
      </c>
      <c r="M730">
        <v>1747</v>
      </c>
      <c r="N730">
        <v>3484821</v>
      </c>
      <c r="O730" t="s">
        <v>66</v>
      </c>
      <c r="P730">
        <v>1784</v>
      </c>
      <c r="Q730">
        <v>12458</v>
      </c>
      <c r="R730" t="s">
        <v>66</v>
      </c>
      <c r="S730">
        <v>2312</v>
      </c>
      <c r="T730">
        <v>638</v>
      </c>
      <c r="U730">
        <v>63</v>
      </c>
      <c r="V730" t="s">
        <v>66</v>
      </c>
      <c r="W730" t="s">
        <v>66</v>
      </c>
      <c r="X730">
        <v>2607</v>
      </c>
      <c r="Y730">
        <v>2691192</v>
      </c>
      <c r="Z730" t="s">
        <v>66</v>
      </c>
      <c r="AA730" t="s">
        <v>66</v>
      </c>
      <c r="AB730" t="s">
        <v>66</v>
      </c>
      <c r="AC730">
        <v>2068</v>
      </c>
      <c r="AD730">
        <v>336</v>
      </c>
      <c r="AE730">
        <v>-144</v>
      </c>
      <c r="AF730">
        <v>-11</v>
      </c>
      <c r="AG730">
        <v>-82</v>
      </c>
      <c r="AH730">
        <v>-3</v>
      </c>
      <c r="AI730">
        <v>-860</v>
      </c>
      <c r="AJ730">
        <v>793629</v>
      </c>
    </row>
    <row r="731" spans="1:36">
      <c r="A731" t="s">
        <v>533</v>
      </c>
      <c r="B731">
        <v>2008</v>
      </c>
      <c r="C731" s="49" t="str">
        <f t="shared" si="38"/>
        <v>Büro- und Verwaltungsgebäude2008</v>
      </c>
      <c r="D731">
        <v>4056</v>
      </c>
      <c r="E731" t="s">
        <v>66</v>
      </c>
      <c r="F731" t="s">
        <v>66</v>
      </c>
      <c r="G731" t="s">
        <v>66</v>
      </c>
      <c r="H731">
        <v>2817</v>
      </c>
      <c r="I731">
        <v>369</v>
      </c>
      <c r="J731">
        <v>42</v>
      </c>
      <c r="K731">
        <v>-291</v>
      </c>
      <c r="L731">
        <v>-7</v>
      </c>
      <c r="M731">
        <v>933</v>
      </c>
      <c r="N731">
        <v>3827388</v>
      </c>
      <c r="O731" t="s">
        <v>66</v>
      </c>
      <c r="P731">
        <v>1859</v>
      </c>
      <c r="Q731">
        <v>13520</v>
      </c>
      <c r="R731" t="s">
        <v>66</v>
      </c>
      <c r="S731">
        <v>2455</v>
      </c>
      <c r="T731">
        <v>530</v>
      </c>
      <c r="U731">
        <v>54</v>
      </c>
      <c r="V731">
        <v>11</v>
      </c>
      <c r="W731">
        <v>0</v>
      </c>
      <c r="X731">
        <v>2070</v>
      </c>
      <c r="Y731">
        <v>2948989</v>
      </c>
      <c r="Z731" t="s">
        <v>66</v>
      </c>
      <c r="AA731" t="s">
        <v>66</v>
      </c>
      <c r="AB731" t="s">
        <v>66</v>
      </c>
      <c r="AC731">
        <v>2197</v>
      </c>
      <c r="AD731">
        <v>362</v>
      </c>
      <c r="AE731">
        <v>-161</v>
      </c>
      <c r="AF731">
        <v>-12</v>
      </c>
      <c r="AG731">
        <v>-302</v>
      </c>
      <c r="AH731">
        <v>-7</v>
      </c>
      <c r="AI731">
        <v>-1137</v>
      </c>
      <c r="AJ731">
        <v>878399</v>
      </c>
    </row>
    <row r="732" spans="1:36">
      <c r="A732" t="s">
        <v>533</v>
      </c>
      <c r="B732">
        <v>2009</v>
      </c>
      <c r="C732" s="49" t="str">
        <f t="shared" si="38"/>
        <v>Büro- und Verwaltungsgebäude2009</v>
      </c>
      <c r="D732">
        <v>3824</v>
      </c>
      <c r="E732" t="s">
        <v>66</v>
      </c>
      <c r="F732" t="s">
        <v>66</v>
      </c>
      <c r="G732" t="s">
        <v>66</v>
      </c>
      <c r="H732">
        <v>3006</v>
      </c>
      <c r="I732">
        <v>406</v>
      </c>
      <c r="J732">
        <v>40</v>
      </c>
      <c r="K732">
        <v>-110</v>
      </c>
      <c r="L732">
        <v>-3</v>
      </c>
      <c r="M732">
        <v>1134</v>
      </c>
      <c r="N732">
        <v>4288402</v>
      </c>
      <c r="O732" t="s">
        <v>66</v>
      </c>
      <c r="P732">
        <v>1742</v>
      </c>
      <c r="Q732">
        <v>14602</v>
      </c>
      <c r="R732" t="s">
        <v>66</v>
      </c>
      <c r="S732">
        <v>2654</v>
      </c>
      <c r="T732">
        <v>613</v>
      </c>
      <c r="U732">
        <v>55</v>
      </c>
      <c r="V732">
        <v>7</v>
      </c>
      <c r="W732">
        <v>0</v>
      </c>
      <c r="X732">
        <v>2202</v>
      </c>
      <c r="Y732">
        <v>3325891</v>
      </c>
      <c r="Z732" t="s">
        <v>66</v>
      </c>
      <c r="AA732" t="s">
        <v>66</v>
      </c>
      <c r="AB732" t="s">
        <v>66</v>
      </c>
      <c r="AC732">
        <v>2082</v>
      </c>
      <c r="AD732">
        <v>353</v>
      </c>
      <c r="AE732">
        <v>-207</v>
      </c>
      <c r="AF732">
        <v>-15</v>
      </c>
      <c r="AG732">
        <v>-117</v>
      </c>
      <c r="AH732">
        <v>-3</v>
      </c>
      <c r="AI732">
        <v>-1068</v>
      </c>
      <c r="AJ732">
        <v>962511</v>
      </c>
    </row>
    <row r="733" spans="1:36">
      <c r="A733" t="s">
        <v>533</v>
      </c>
      <c r="B733">
        <v>2010</v>
      </c>
      <c r="C733" s="49" t="str">
        <f t="shared" si="38"/>
        <v>Büro- und Verwaltungsgebäude2010</v>
      </c>
      <c r="D733">
        <v>3552</v>
      </c>
      <c r="E733" t="s">
        <v>66</v>
      </c>
      <c r="F733" t="s">
        <v>66</v>
      </c>
      <c r="G733" t="s">
        <v>66</v>
      </c>
      <c r="H733">
        <v>2506</v>
      </c>
      <c r="I733">
        <v>333</v>
      </c>
      <c r="J733">
        <v>37</v>
      </c>
      <c r="K733">
        <v>37</v>
      </c>
      <c r="L733">
        <v>0</v>
      </c>
      <c r="M733">
        <v>882</v>
      </c>
      <c r="N733">
        <v>3868843</v>
      </c>
      <c r="O733" t="s">
        <v>66</v>
      </c>
      <c r="P733">
        <v>1533</v>
      </c>
      <c r="Q733">
        <v>11811</v>
      </c>
      <c r="R733" t="s">
        <v>66</v>
      </c>
      <c r="S733">
        <v>2227</v>
      </c>
      <c r="T733">
        <v>448</v>
      </c>
      <c r="U733">
        <v>50</v>
      </c>
      <c r="V733">
        <v>60</v>
      </c>
      <c r="W733">
        <v>1</v>
      </c>
      <c r="X733">
        <v>1825</v>
      </c>
      <c r="Y733">
        <v>2955077</v>
      </c>
      <c r="Z733" t="s">
        <v>66</v>
      </c>
      <c r="AA733" t="s">
        <v>66</v>
      </c>
      <c r="AB733" t="s">
        <v>66</v>
      </c>
      <c r="AC733">
        <v>2019</v>
      </c>
      <c r="AD733">
        <v>280</v>
      </c>
      <c r="AE733">
        <v>-115</v>
      </c>
      <c r="AF733">
        <v>-13</v>
      </c>
      <c r="AG733">
        <v>-23</v>
      </c>
      <c r="AH733">
        <v>-1</v>
      </c>
      <c r="AI733">
        <v>-943</v>
      </c>
      <c r="AJ733">
        <v>913766</v>
      </c>
    </row>
    <row r="734" spans="1:36">
      <c r="A734" t="s">
        <v>533</v>
      </c>
      <c r="B734">
        <v>2011</v>
      </c>
      <c r="C734" s="49" t="str">
        <f t="shared" si="38"/>
        <v>Büro- und Verwaltungsgebäude2011</v>
      </c>
      <c r="D734">
        <v>3766</v>
      </c>
      <c r="E734" t="s">
        <v>66</v>
      </c>
      <c r="F734" t="s">
        <v>66</v>
      </c>
      <c r="G734" t="s">
        <v>66</v>
      </c>
      <c r="H734">
        <v>2510</v>
      </c>
      <c r="I734">
        <v>328</v>
      </c>
      <c r="J734">
        <v>29</v>
      </c>
      <c r="K734">
        <v>-94</v>
      </c>
      <c r="L734">
        <v>-2</v>
      </c>
      <c r="M734">
        <v>732</v>
      </c>
      <c r="N734">
        <v>4065159</v>
      </c>
      <c r="O734" t="s">
        <v>66</v>
      </c>
      <c r="P734">
        <v>1643</v>
      </c>
      <c r="Q734">
        <v>11745</v>
      </c>
      <c r="R734" t="s">
        <v>66</v>
      </c>
      <c r="S734">
        <v>2146</v>
      </c>
      <c r="T734">
        <v>504</v>
      </c>
      <c r="U734">
        <v>46</v>
      </c>
      <c r="V734">
        <v>4</v>
      </c>
      <c r="W734">
        <v>0</v>
      </c>
      <c r="X734">
        <v>1763</v>
      </c>
      <c r="Y734">
        <v>3126517</v>
      </c>
      <c r="Z734" t="s">
        <v>66</v>
      </c>
      <c r="AA734" t="s">
        <v>66</v>
      </c>
      <c r="AB734" t="s">
        <v>66</v>
      </c>
      <c r="AC734">
        <v>2123</v>
      </c>
      <c r="AD734">
        <v>364</v>
      </c>
      <c r="AE734">
        <v>-176</v>
      </c>
      <c r="AF734">
        <v>-18</v>
      </c>
      <c r="AG734">
        <v>-98</v>
      </c>
      <c r="AH734">
        <v>-2</v>
      </c>
      <c r="AI734">
        <v>-1031</v>
      </c>
      <c r="AJ734">
        <v>938642</v>
      </c>
    </row>
    <row r="735" spans="1:36">
      <c r="A735" t="s">
        <v>533</v>
      </c>
      <c r="B735">
        <v>2012</v>
      </c>
      <c r="C735" s="49" t="str">
        <f t="shared" si="38"/>
        <v>Büro- und Verwaltungsgebäude2012</v>
      </c>
      <c r="D735">
        <v>3927</v>
      </c>
      <c r="E735" t="s">
        <v>66</v>
      </c>
      <c r="F735" t="s">
        <v>66</v>
      </c>
      <c r="G735" t="s">
        <v>66</v>
      </c>
      <c r="H735">
        <v>2327</v>
      </c>
      <c r="I735">
        <v>164</v>
      </c>
      <c r="J735">
        <v>20</v>
      </c>
      <c r="K735" t="s">
        <v>66</v>
      </c>
      <c r="L735" t="s">
        <v>66</v>
      </c>
      <c r="M735">
        <v>193</v>
      </c>
      <c r="N735">
        <v>3978481</v>
      </c>
      <c r="O735" t="s">
        <v>66</v>
      </c>
      <c r="P735">
        <v>1674</v>
      </c>
      <c r="Q735">
        <v>10843</v>
      </c>
      <c r="R735" t="s">
        <v>66</v>
      </c>
      <c r="S735">
        <v>2028</v>
      </c>
      <c r="T735">
        <v>387</v>
      </c>
      <c r="U735">
        <v>41</v>
      </c>
      <c r="V735" t="s">
        <v>66</v>
      </c>
      <c r="W735" t="s">
        <v>66</v>
      </c>
      <c r="X735">
        <v>1506</v>
      </c>
      <c r="Y735">
        <v>2867251</v>
      </c>
      <c r="Z735" t="s">
        <v>66</v>
      </c>
      <c r="AA735" t="s">
        <v>66</v>
      </c>
      <c r="AB735" t="s">
        <v>66</v>
      </c>
      <c r="AC735">
        <v>2253</v>
      </c>
      <c r="AD735">
        <v>299</v>
      </c>
      <c r="AE735">
        <v>-223</v>
      </c>
      <c r="AF735">
        <v>-21</v>
      </c>
      <c r="AG735" t="s">
        <v>66</v>
      </c>
      <c r="AH735" t="s">
        <v>66</v>
      </c>
      <c r="AI735">
        <v>-1313</v>
      </c>
      <c r="AJ735">
        <v>1111230</v>
      </c>
    </row>
    <row r="736" spans="1:36">
      <c r="A736" t="s">
        <v>533</v>
      </c>
      <c r="B736">
        <v>2013</v>
      </c>
      <c r="C736" s="49" t="str">
        <f t="shared" si="38"/>
        <v>Büro- und Verwaltungsgebäude2013</v>
      </c>
      <c r="D736">
        <v>4031</v>
      </c>
      <c r="E736" t="s">
        <v>66</v>
      </c>
      <c r="F736" t="s">
        <v>66</v>
      </c>
      <c r="G736" t="s">
        <v>66</v>
      </c>
      <c r="H736">
        <v>2819</v>
      </c>
      <c r="I736">
        <v>578</v>
      </c>
      <c r="J736">
        <v>49</v>
      </c>
      <c r="K736" t="s">
        <v>66</v>
      </c>
      <c r="L736" t="s">
        <v>66</v>
      </c>
      <c r="M736">
        <v>1433</v>
      </c>
      <c r="N736">
        <v>5022286</v>
      </c>
      <c r="O736" t="s">
        <v>66</v>
      </c>
      <c r="P736">
        <v>1799</v>
      </c>
      <c r="Q736">
        <v>14420</v>
      </c>
      <c r="R736" t="s">
        <v>66</v>
      </c>
      <c r="S736">
        <v>2512</v>
      </c>
      <c r="T736">
        <v>525</v>
      </c>
      <c r="U736">
        <v>54</v>
      </c>
      <c r="V736" t="s">
        <v>66</v>
      </c>
      <c r="W736" t="s">
        <v>66</v>
      </c>
      <c r="X736">
        <v>1993</v>
      </c>
      <c r="Y736">
        <v>4005406</v>
      </c>
      <c r="Z736" t="s">
        <v>66</v>
      </c>
      <c r="AA736" t="s">
        <v>66</v>
      </c>
      <c r="AB736" t="s">
        <v>66</v>
      </c>
      <c r="AC736">
        <v>2232</v>
      </c>
      <c r="AD736">
        <v>307</v>
      </c>
      <c r="AE736">
        <v>53</v>
      </c>
      <c r="AF736">
        <v>-5</v>
      </c>
      <c r="AG736" t="s">
        <v>66</v>
      </c>
      <c r="AH736" t="s">
        <v>66</v>
      </c>
      <c r="AI736">
        <v>-560</v>
      </c>
      <c r="AJ736">
        <v>1016880</v>
      </c>
    </row>
    <row r="737" spans="1:36">
      <c r="A737" t="s">
        <v>533</v>
      </c>
      <c r="B737">
        <v>2014</v>
      </c>
      <c r="C737" s="49" t="str">
        <f t="shared" si="38"/>
        <v>Büro- und Verwaltungsgebäude2014</v>
      </c>
      <c r="D737">
        <v>3937</v>
      </c>
      <c r="E737" t="s">
        <v>66</v>
      </c>
      <c r="F737" t="s">
        <v>66</v>
      </c>
      <c r="G737" t="s">
        <v>66</v>
      </c>
      <c r="H737">
        <v>2487</v>
      </c>
      <c r="I737">
        <v>855</v>
      </c>
      <c r="J737">
        <v>76</v>
      </c>
      <c r="K737" t="s">
        <v>66</v>
      </c>
      <c r="L737" t="s">
        <v>66</v>
      </c>
      <c r="M737">
        <v>2389</v>
      </c>
      <c r="N737">
        <v>4278523</v>
      </c>
      <c r="O737" t="s">
        <v>66</v>
      </c>
      <c r="P737">
        <v>1714</v>
      </c>
      <c r="Q737">
        <v>12048</v>
      </c>
      <c r="R737" t="s">
        <v>66</v>
      </c>
      <c r="S737">
        <v>2226</v>
      </c>
      <c r="T737">
        <v>893</v>
      </c>
      <c r="U737">
        <v>77</v>
      </c>
      <c r="V737" t="s">
        <v>66</v>
      </c>
      <c r="W737" t="s">
        <v>66</v>
      </c>
      <c r="X737">
        <v>2675</v>
      </c>
      <c r="Y737">
        <v>3243235</v>
      </c>
      <c r="Z737" t="s">
        <v>66</v>
      </c>
      <c r="AA737" t="s">
        <v>66</v>
      </c>
      <c r="AB737" t="s">
        <v>66</v>
      </c>
      <c r="AC737">
        <v>2223</v>
      </c>
      <c r="AD737">
        <v>260</v>
      </c>
      <c r="AE737">
        <v>-38</v>
      </c>
      <c r="AF737">
        <v>-1</v>
      </c>
      <c r="AG737" t="s">
        <v>66</v>
      </c>
      <c r="AH737" t="s">
        <v>66</v>
      </c>
      <c r="AI737">
        <v>-286</v>
      </c>
      <c r="AJ737">
        <v>1035288</v>
      </c>
    </row>
    <row r="738" spans="1:36">
      <c r="A738" t="s">
        <v>533</v>
      </c>
      <c r="B738">
        <v>2015</v>
      </c>
      <c r="C738" s="49" t="str">
        <f t="shared" si="38"/>
        <v>Büro- und Verwaltungsgebäude2015</v>
      </c>
      <c r="D738">
        <v>3904</v>
      </c>
      <c r="E738" t="s">
        <v>66</v>
      </c>
      <c r="F738" t="s">
        <v>66</v>
      </c>
      <c r="G738" t="s">
        <v>66</v>
      </c>
      <c r="H738">
        <v>2845</v>
      </c>
      <c r="I738">
        <v>1052</v>
      </c>
      <c r="J738">
        <v>64</v>
      </c>
      <c r="K738" t="s">
        <v>66</v>
      </c>
      <c r="L738" t="s">
        <v>66</v>
      </c>
      <c r="M738">
        <v>1805</v>
      </c>
      <c r="N738">
        <v>5474913</v>
      </c>
      <c r="O738" t="s">
        <v>66</v>
      </c>
      <c r="P738">
        <v>1679</v>
      </c>
      <c r="Q738">
        <v>14370</v>
      </c>
      <c r="R738" t="s">
        <v>66</v>
      </c>
      <c r="S738">
        <v>2569</v>
      </c>
      <c r="T738">
        <v>617</v>
      </c>
      <c r="U738">
        <v>54</v>
      </c>
      <c r="V738" t="s">
        <v>66</v>
      </c>
      <c r="W738" t="s">
        <v>66</v>
      </c>
      <c r="X738">
        <v>1919</v>
      </c>
      <c r="Y738">
        <v>4392910</v>
      </c>
      <c r="Z738" t="s">
        <v>66</v>
      </c>
      <c r="AA738" t="s">
        <v>66</v>
      </c>
      <c r="AB738" t="s">
        <v>66</v>
      </c>
      <c r="AC738">
        <v>2225</v>
      </c>
      <c r="AD738">
        <v>276</v>
      </c>
      <c r="AE738">
        <v>435</v>
      </c>
      <c r="AF738">
        <v>11</v>
      </c>
      <c r="AG738" t="s">
        <v>66</v>
      </c>
      <c r="AH738" t="s">
        <v>66</v>
      </c>
      <c r="AI738">
        <v>-114</v>
      </c>
      <c r="AJ738">
        <v>1082003</v>
      </c>
    </row>
    <row r="739" spans="1:36">
      <c r="A739" t="s">
        <v>533</v>
      </c>
      <c r="B739">
        <v>2016</v>
      </c>
      <c r="C739" s="49" t="str">
        <f t="shared" si="38"/>
        <v>Büro- und Verwaltungsgebäude2016</v>
      </c>
      <c r="D739">
        <v>3968</v>
      </c>
      <c r="E739" t="s">
        <v>66</v>
      </c>
      <c r="F739" t="s">
        <v>66</v>
      </c>
      <c r="G739" t="s">
        <v>66</v>
      </c>
      <c r="H739">
        <v>2811</v>
      </c>
      <c r="I739">
        <v>1160</v>
      </c>
      <c r="J739">
        <v>87</v>
      </c>
      <c r="K739" t="s">
        <v>66</v>
      </c>
      <c r="L739" t="s">
        <v>66</v>
      </c>
      <c r="M739">
        <v>2634</v>
      </c>
      <c r="N739">
        <v>5538754</v>
      </c>
      <c r="O739" t="s">
        <v>66</v>
      </c>
      <c r="P739">
        <v>1618</v>
      </c>
      <c r="Q739">
        <v>14358</v>
      </c>
      <c r="R739" t="s">
        <v>66</v>
      </c>
      <c r="S739">
        <v>2513</v>
      </c>
      <c r="T739">
        <v>697</v>
      </c>
      <c r="U739">
        <v>68</v>
      </c>
      <c r="V739" t="s">
        <v>66</v>
      </c>
      <c r="W739" t="s">
        <v>66</v>
      </c>
      <c r="X739">
        <v>2186</v>
      </c>
      <c r="Y739">
        <v>4387268</v>
      </c>
      <c r="Z739" t="s">
        <v>66</v>
      </c>
      <c r="AA739" t="s">
        <v>66</v>
      </c>
      <c r="AB739" t="s">
        <v>66</v>
      </c>
      <c r="AC739">
        <v>2350</v>
      </c>
      <c r="AD739">
        <v>298</v>
      </c>
      <c r="AE739">
        <v>463</v>
      </c>
      <c r="AF739">
        <v>19</v>
      </c>
      <c r="AG739" t="s">
        <v>66</v>
      </c>
      <c r="AH739" t="s">
        <v>66</v>
      </c>
      <c r="AI739">
        <v>448</v>
      </c>
      <c r="AJ739">
        <v>1151486</v>
      </c>
    </row>
    <row r="740" spans="1:36">
      <c r="A740" t="s">
        <v>533</v>
      </c>
      <c r="B740">
        <v>2017</v>
      </c>
      <c r="C740" s="49" t="str">
        <f t="shared" si="38"/>
        <v>Büro- und Verwaltungsgebäude2017</v>
      </c>
      <c r="D740">
        <v>4127</v>
      </c>
      <c r="E740" t="s">
        <v>66</v>
      </c>
      <c r="F740" t="s">
        <v>66</v>
      </c>
      <c r="G740" t="s">
        <v>66</v>
      </c>
      <c r="H740">
        <v>2812</v>
      </c>
      <c r="I740">
        <v>1070</v>
      </c>
      <c r="J740">
        <v>68</v>
      </c>
      <c r="K740" t="s">
        <v>66</v>
      </c>
      <c r="L740" t="s">
        <v>66</v>
      </c>
      <c r="M740">
        <v>2124</v>
      </c>
      <c r="N740">
        <v>5359983</v>
      </c>
      <c r="O740" t="s">
        <v>66</v>
      </c>
      <c r="P740">
        <v>1769</v>
      </c>
      <c r="Q740">
        <v>14610</v>
      </c>
      <c r="R740" t="s">
        <v>66</v>
      </c>
      <c r="S740">
        <v>2532</v>
      </c>
      <c r="T740">
        <v>626</v>
      </c>
      <c r="U740">
        <v>55</v>
      </c>
      <c r="V740" t="s">
        <v>66</v>
      </c>
      <c r="W740" t="s">
        <v>66</v>
      </c>
      <c r="X740">
        <v>1952</v>
      </c>
      <c r="Y740">
        <v>4278360</v>
      </c>
      <c r="Z740" t="s">
        <v>66</v>
      </c>
      <c r="AA740" t="s">
        <v>66</v>
      </c>
      <c r="AB740" t="s">
        <v>66</v>
      </c>
      <c r="AC740">
        <v>2358</v>
      </c>
      <c r="AD740">
        <v>280</v>
      </c>
      <c r="AE740">
        <v>444</v>
      </c>
      <c r="AF740">
        <v>13</v>
      </c>
      <c r="AG740" t="s">
        <v>66</v>
      </c>
      <c r="AH740" t="s">
        <v>66</v>
      </c>
      <c r="AI740">
        <v>172</v>
      </c>
      <c r="AJ740">
        <v>1081623</v>
      </c>
    </row>
    <row r="741" spans="1:36">
      <c r="A741" t="s">
        <v>533</v>
      </c>
      <c r="B741">
        <v>2018</v>
      </c>
      <c r="C741" s="49" t="str">
        <f t="shared" si="38"/>
        <v>Büro- und Verwaltungsgebäude2018</v>
      </c>
      <c r="D741">
        <v>4074</v>
      </c>
      <c r="E741" t="s">
        <v>66</v>
      </c>
      <c r="F741" t="s">
        <v>66</v>
      </c>
      <c r="G741" t="s">
        <v>66</v>
      </c>
      <c r="H741">
        <v>3123</v>
      </c>
      <c r="I741">
        <v>746</v>
      </c>
      <c r="J741">
        <v>56</v>
      </c>
      <c r="K741" t="s">
        <v>66</v>
      </c>
      <c r="L741" t="s">
        <v>66</v>
      </c>
      <c r="M741">
        <v>1543</v>
      </c>
      <c r="N741">
        <v>6102549</v>
      </c>
      <c r="O741" t="s">
        <v>66</v>
      </c>
      <c r="P741">
        <v>1715</v>
      </c>
      <c r="Q741">
        <v>15204</v>
      </c>
      <c r="R741" t="s">
        <v>66</v>
      </c>
      <c r="S741">
        <v>2756</v>
      </c>
      <c r="T741">
        <v>751</v>
      </c>
      <c r="U741">
        <v>66</v>
      </c>
      <c r="V741" t="s">
        <v>66</v>
      </c>
      <c r="W741" t="s">
        <v>66</v>
      </c>
      <c r="X741">
        <v>2238</v>
      </c>
      <c r="Y741">
        <v>4771920</v>
      </c>
      <c r="Z741" t="s">
        <v>66</v>
      </c>
      <c r="AA741" t="s">
        <v>66</v>
      </c>
      <c r="AB741" t="s">
        <v>66</v>
      </c>
      <c r="AC741">
        <v>2359</v>
      </c>
      <c r="AD741">
        <v>367</v>
      </c>
      <c r="AE741">
        <v>-5</v>
      </c>
      <c r="AF741">
        <v>-10</v>
      </c>
      <c r="AG741" t="s">
        <v>66</v>
      </c>
      <c r="AH741" t="s">
        <v>66</v>
      </c>
      <c r="AI741">
        <v>-695</v>
      </c>
      <c r="AJ741">
        <v>1330629</v>
      </c>
    </row>
    <row r="742" spans="1:36">
      <c r="A742" t="s">
        <v>533</v>
      </c>
      <c r="B742">
        <v>2019</v>
      </c>
      <c r="C742" s="49" t="str">
        <f t="shared" si="38"/>
        <v>Büro- und Verwaltungsgebäude2019</v>
      </c>
      <c r="D742">
        <v>4217</v>
      </c>
      <c r="E742" t="s">
        <v>66</v>
      </c>
      <c r="F742" t="s">
        <v>66</v>
      </c>
      <c r="G742" t="s">
        <v>66</v>
      </c>
      <c r="H742">
        <v>3190</v>
      </c>
      <c r="I742">
        <v>1062</v>
      </c>
      <c r="J742">
        <v>73</v>
      </c>
      <c r="K742" t="s">
        <v>66</v>
      </c>
      <c r="L742" t="s">
        <v>66</v>
      </c>
      <c r="M742">
        <v>2347</v>
      </c>
      <c r="N742">
        <v>6653192</v>
      </c>
      <c r="O742" t="s">
        <v>66</v>
      </c>
      <c r="P742">
        <v>1810</v>
      </c>
      <c r="Q742">
        <v>15757</v>
      </c>
      <c r="R742" t="s">
        <v>66</v>
      </c>
      <c r="S742">
        <v>2864</v>
      </c>
      <c r="T742">
        <v>842</v>
      </c>
      <c r="U742">
        <v>73</v>
      </c>
      <c r="V742" t="s">
        <v>66</v>
      </c>
      <c r="W742" t="s">
        <v>66</v>
      </c>
      <c r="X742">
        <v>2599</v>
      </c>
      <c r="Y742">
        <v>5217952</v>
      </c>
      <c r="Z742" t="s">
        <v>66</v>
      </c>
      <c r="AA742" t="s">
        <v>66</v>
      </c>
      <c r="AB742" t="s">
        <v>66</v>
      </c>
      <c r="AC742">
        <v>2407</v>
      </c>
      <c r="AD742">
        <v>325</v>
      </c>
      <c r="AE742">
        <v>220</v>
      </c>
      <c r="AF742">
        <v>-1</v>
      </c>
      <c r="AG742" t="s">
        <v>66</v>
      </c>
      <c r="AH742" t="s">
        <v>66</v>
      </c>
      <c r="AI742">
        <v>-252</v>
      </c>
      <c r="AJ742">
        <v>1435240</v>
      </c>
    </row>
    <row r="743" spans="1:36">
      <c r="A743" t="s">
        <v>533</v>
      </c>
      <c r="B743">
        <v>2020</v>
      </c>
      <c r="C743" s="49" t="str">
        <f t="shared" si="38"/>
        <v>Büro- und Verwaltungsgebäude2020</v>
      </c>
      <c r="D743">
        <v>4042</v>
      </c>
      <c r="E743" t="s">
        <v>66</v>
      </c>
      <c r="F743" t="s">
        <v>66</v>
      </c>
      <c r="G743" t="s">
        <v>66</v>
      </c>
      <c r="H743">
        <v>3498</v>
      </c>
      <c r="I743">
        <v>1849</v>
      </c>
      <c r="J743">
        <v>100</v>
      </c>
      <c r="K743" t="s">
        <v>66</v>
      </c>
      <c r="L743" t="s">
        <v>66</v>
      </c>
      <c r="M743">
        <v>3519</v>
      </c>
      <c r="N743">
        <v>7697340</v>
      </c>
      <c r="O743" t="s">
        <v>66</v>
      </c>
      <c r="P743">
        <v>1787</v>
      </c>
      <c r="Q743">
        <v>18888</v>
      </c>
      <c r="R743" t="s">
        <v>66</v>
      </c>
      <c r="S743">
        <v>3241</v>
      </c>
      <c r="T743">
        <v>1312</v>
      </c>
      <c r="U743">
        <v>88</v>
      </c>
      <c r="V743" t="s">
        <v>66</v>
      </c>
      <c r="W743" t="s">
        <v>66</v>
      </c>
      <c r="X743">
        <v>3261</v>
      </c>
      <c r="Y743">
        <v>6331376</v>
      </c>
      <c r="Z743" t="s">
        <v>66</v>
      </c>
      <c r="AA743" t="s">
        <v>66</v>
      </c>
      <c r="AB743" t="s">
        <v>66</v>
      </c>
      <c r="AC743">
        <v>2255</v>
      </c>
      <c r="AD743">
        <v>257</v>
      </c>
      <c r="AE743">
        <v>537</v>
      </c>
      <c r="AF743">
        <v>12</v>
      </c>
      <c r="AG743" t="s">
        <v>66</v>
      </c>
      <c r="AH743" t="s">
        <v>66</v>
      </c>
      <c r="AI743">
        <v>258</v>
      </c>
      <c r="AJ743">
        <v>1365964</v>
      </c>
    </row>
    <row r="744" spans="1:36">
      <c r="A744" t="s">
        <v>533</v>
      </c>
      <c r="B744">
        <v>2021</v>
      </c>
      <c r="C744" s="49" t="str">
        <f t="shared" si="38"/>
        <v>Büro- und Verwaltungsgebäude2021</v>
      </c>
      <c r="D744">
        <v>3746</v>
      </c>
      <c r="E744" t="s">
        <v>66</v>
      </c>
      <c r="F744" t="s">
        <v>66</v>
      </c>
      <c r="G744" t="s">
        <v>66</v>
      </c>
      <c r="H744">
        <v>3506</v>
      </c>
      <c r="I744">
        <v>1015</v>
      </c>
      <c r="J744">
        <v>70</v>
      </c>
      <c r="K744" t="s">
        <v>66</v>
      </c>
      <c r="L744" t="s">
        <v>66</v>
      </c>
      <c r="M744">
        <v>2174</v>
      </c>
      <c r="N744">
        <v>7729111</v>
      </c>
      <c r="O744" t="s">
        <v>66</v>
      </c>
      <c r="P744">
        <v>1626</v>
      </c>
      <c r="Q744">
        <v>18583</v>
      </c>
      <c r="R744" t="s">
        <v>66</v>
      </c>
      <c r="S744">
        <v>3238</v>
      </c>
      <c r="T744">
        <v>983</v>
      </c>
      <c r="U744">
        <v>84</v>
      </c>
      <c r="V744" t="s">
        <v>66</v>
      </c>
      <c r="W744" t="s">
        <v>66</v>
      </c>
      <c r="X744">
        <v>2942</v>
      </c>
      <c r="Y744">
        <v>6472265</v>
      </c>
      <c r="Z744" t="s">
        <v>66</v>
      </c>
      <c r="AA744" t="s">
        <v>66</v>
      </c>
      <c r="AB744" t="s">
        <v>66</v>
      </c>
      <c r="AC744">
        <v>2120</v>
      </c>
      <c r="AD744">
        <v>268</v>
      </c>
      <c r="AE744">
        <v>32</v>
      </c>
      <c r="AF744">
        <v>-14</v>
      </c>
      <c r="AG744" t="s">
        <v>66</v>
      </c>
      <c r="AH744" t="s">
        <v>66</v>
      </c>
      <c r="AI744">
        <v>-768</v>
      </c>
      <c r="AJ744">
        <v>1256846</v>
      </c>
    </row>
    <row r="745" spans="1:36">
      <c r="A745" t="s">
        <v>533</v>
      </c>
      <c r="B745">
        <v>2022</v>
      </c>
      <c r="C745" s="49" t="str">
        <f t="shared" si="38"/>
        <v>Büro- und Verwaltungsgebäude2022</v>
      </c>
      <c r="D745">
        <v>3620</v>
      </c>
      <c r="E745" t="s">
        <v>66</v>
      </c>
      <c r="F745" t="s">
        <v>66</v>
      </c>
      <c r="G745" t="s">
        <v>66</v>
      </c>
      <c r="H745">
        <v>3119</v>
      </c>
      <c r="I745">
        <v>590</v>
      </c>
      <c r="J745">
        <v>41</v>
      </c>
      <c r="K745" t="s">
        <v>66</v>
      </c>
      <c r="L745" t="s">
        <v>66</v>
      </c>
      <c r="M745">
        <v>1322</v>
      </c>
      <c r="N745">
        <v>7319306</v>
      </c>
      <c r="O745" t="s">
        <v>66</v>
      </c>
      <c r="P745">
        <v>1563</v>
      </c>
      <c r="Q745">
        <v>17157</v>
      </c>
      <c r="R745" t="s">
        <v>66</v>
      </c>
      <c r="S745">
        <v>2880</v>
      </c>
      <c r="T745">
        <v>695</v>
      </c>
      <c r="U745">
        <v>58</v>
      </c>
      <c r="V745" t="s">
        <v>66</v>
      </c>
      <c r="W745" t="s">
        <v>66</v>
      </c>
      <c r="X745">
        <v>2174</v>
      </c>
      <c r="Y745">
        <v>5930810</v>
      </c>
      <c r="Z745" t="s">
        <v>66</v>
      </c>
      <c r="AA745" t="s">
        <v>66</v>
      </c>
      <c r="AB745" t="s">
        <v>66</v>
      </c>
      <c r="AC745">
        <v>2057</v>
      </c>
      <c r="AD745">
        <v>239</v>
      </c>
      <c r="AE745">
        <v>-105</v>
      </c>
      <c r="AF745">
        <v>-18</v>
      </c>
      <c r="AG745" t="s">
        <v>66</v>
      </c>
      <c r="AH745" t="s">
        <v>66</v>
      </c>
      <c r="AI745">
        <v>-852</v>
      </c>
      <c r="AJ745">
        <v>1388496</v>
      </c>
    </row>
    <row r="746" spans="1:36">
      <c r="A746" t="s">
        <v>550</v>
      </c>
      <c r="B746">
        <v>2001</v>
      </c>
      <c r="C746" s="49" t="str">
        <f t="shared" si="38"/>
        <v>Ausgewählte Infrastrukturgebäude(Nichtwohngebäude)2001</v>
      </c>
      <c r="D746">
        <v>8123</v>
      </c>
      <c r="E746" t="s">
        <v>66</v>
      </c>
      <c r="F746" t="s">
        <v>66</v>
      </c>
      <c r="G746" t="s">
        <v>66</v>
      </c>
      <c r="H746">
        <v>4771</v>
      </c>
      <c r="I746">
        <v>799</v>
      </c>
      <c r="J746">
        <v>34</v>
      </c>
      <c r="K746">
        <v>664</v>
      </c>
      <c r="L746">
        <v>18</v>
      </c>
      <c r="M746">
        <v>2259</v>
      </c>
      <c r="N746">
        <v>7465326</v>
      </c>
      <c r="O746" t="s">
        <v>66</v>
      </c>
      <c r="P746">
        <v>4151</v>
      </c>
      <c r="Q746">
        <v>24016</v>
      </c>
      <c r="R746" t="s">
        <v>66</v>
      </c>
      <c r="S746">
        <v>3982</v>
      </c>
      <c r="T746">
        <v>1182</v>
      </c>
      <c r="U746">
        <v>68</v>
      </c>
      <c r="V746">
        <v>438</v>
      </c>
      <c r="W746">
        <v>12</v>
      </c>
      <c r="X746">
        <v>3661</v>
      </c>
      <c r="Y746">
        <v>5441066</v>
      </c>
      <c r="Z746" t="s">
        <v>66</v>
      </c>
      <c r="AA746" t="s">
        <v>66</v>
      </c>
      <c r="AB746" t="s">
        <v>66</v>
      </c>
      <c r="AC746">
        <v>3972</v>
      </c>
      <c r="AD746">
        <v>789</v>
      </c>
      <c r="AE746">
        <v>-383</v>
      </c>
      <c r="AF746">
        <v>-34</v>
      </c>
      <c r="AG746">
        <v>226</v>
      </c>
      <c r="AH746">
        <v>6</v>
      </c>
      <c r="AI746">
        <v>-1402</v>
      </c>
      <c r="AJ746">
        <v>2024260</v>
      </c>
    </row>
    <row r="747" spans="1:36">
      <c r="A747" t="s">
        <v>550</v>
      </c>
      <c r="B747">
        <v>2002</v>
      </c>
      <c r="C747" s="49" t="str">
        <f t="shared" si="38"/>
        <v>Ausgewählte Infrastrukturgebäude(Nichtwohngebäude)2002</v>
      </c>
      <c r="D747">
        <v>8157</v>
      </c>
      <c r="E747" t="s">
        <v>66</v>
      </c>
      <c r="F747" t="s">
        <v>66</v>
      </c>
      <c r="G747" t="s">
        <v>66</v>
      </c>
      <c r="H747">
        <v>5179</v>
      </c>
      <c r="I747">
        <v>1371</v>
      </c>
      <c r="J747">
        <v>63</v>
      </c>
      <c r="K747">
        <v>1065</v>
      </c>
      <c r="L747">
        <v>28</v>
      </c>
      <c r="M747">
        <v>4185</v>
      </c>
      <c r="N747">
        <v>8358285</v>
      </c>
      <c r="O747" t="s">
        <v>66</v>
      </c>
      <c r="P747">
        <v>4125</v>
      </c>
      <c r="Q747">
        <v>31283</v>
      </c>
      <c r="R747" t="s">
        <v>66</v>
      </c>
      <c r="S747">
        <v>4349</v>
      </c>
      <c r="T747">
        <v>1464</v>
      </c>
      <c r="U747">
        <v>83</v>
      </c>
      <c r="V747">
        <v>896</v>
      </c>
      <c r="W747">
        <v>22</v>
      </c>
      <c r="X747">
        <v>5024</v>
      </c>
      <c r="Y747">
        <v>6142821</v>
      </c>
      <c r="Z747" t="s">
        <v>66</v>
      </c>
      <c r="AA747" t="s">
        <v>66</v>
      </c>
      <c r="AB747" t="s">
        <v>66</v>
      </c>
      <c r="AC747">
        <v>4032</v>
      </c>
      <c r="AD747">
        <v>830</v>
      </c>
      <c r="AE747">
        <v>-93</v>
      </c>
      <c r="AF747">
        <v>-20</v>
      </c>
      <c r="AG747">
        <v>169</v>
      </c>
      <c r="AH747">
        <v>6</v>
      </c>
      <c r="AI747">
        <v>-839</v>
      </c>
      <c r="AJ747">
        <v>2215464</v>
      </c>
    </row>
    <row r="748" spans="1:36">
      <c r="A748" t="s">
        <v>550</v>
      </c>
      <c r="B748">
        <v>2003</v>
      </c>
      <c r="C748" s="49" t="str">
        <f t="shared" si="38"/>
        <v>Ausgewählte Infrastrukturgebäude(Nichtwohngebäude)2003</v>
      </c>
      <c r="D748">
        <v>7411</v>
      </c>
      <c r="E748" t="s">
        <v>66</v>
      </c>
      <c r="F748" t="s">
        <v>66</v>
      </c>
      <c r="G748" t="s">
        <v>66</v>
      </c>
      <c r="H748">
        <v>4768</v>
      </c>
      <c r="I748">
        <v>770</v>
      </c>
      <c r="J748">
        <v>23</v>
      </c>
      <c r="K748">
        <v>382</v>
      </c>
      <c r="L748">
        <v>11</v>
      </c>
      <c r="M748">
        <v>1597</v>
      </c>
      <c r="N748">
        <v>8038025</v>
      </c>
      <c r="O748" t="s">
        <v>66</v>
      </c>
      <c r="P748">
        <v>3733</v>
      </c>
      <c r="Q748">
        <v>24342</v>
      </c>
      <c r="R748" t="s">
        <v>66</v>
      </c>
      <c r="S748">
        <v>3925</v>
      </c>
      <c r="T748">
        <v>1136</v>
      </c>
      <c r="U748">
        <v>59</v>
      </c>
      <c r="V748">
        <v>489</v>
      </c>
      <c r="W748">
        <v>13</v>
      </c>
      <c r="X748">
        <v>3346</v>
      </c>
      <c r="Y748">
        <v>5897749</v>
      </c>
      <c r="Z748" t="s">
        <v>66</v>
      </c>
      <c r="AA748" t="s">
        <v>66</v>
      </c>
      <c r="AB748" t="s">
        <v>66</v>
      </c>
      <c r="AC748">
        <v>3678</v>
      </c>
      <c r="AD748">
        <v>843</v>
      </c>
      <c r="AE748">
        <v>-366</v>
      </c>
      <c r="AF748">
        <v>-37</v>
      </c>
      <c r="AG748">
        <v>-107</v>
      </c>
      <c r="AH748">
        <v>-2</v>
      </c>
      <c r="AI748">
        <v>-1749</v>
      </c>
      <c r="AJ748">
        <v>2140276</v>
      </c>
    </row>
    <row r="749" spans="1:36">
      <c r="A749" t="s">
        <v>550</v>
      </c>
      <c r="B749">
        <v>2004</v>
      </c>
      <c r="C749" s="49" t="str">
        <f t="shared" si="38"/>
        <v>Ausgewählte Infrastrukturgebäude(Nichtwohngebäude)2004</v>
      </c>
      <c r="D749">
        <v>7353</v>
      </c>
      <c r="E749" t="s">
        <v>66</v>
      </c>
      <c r="F749" t="s">
        <v>66</v>
      </c>
      <c r="G749" t="s">
        <v>66</v>
      </c>
      <c r="H749">
        <v>4460</v>
      </c>
      <c r="I749">
        <v>729</v>
      </c>
      <c r="J749">
        <v>36</v>
      </c>
      <c r="K749">
        <v>543</v>
      </c>
      <c r="L749">
        <v>17</v>
      </c>
      <c r="M749">
        <v>1971</v>
      </c>
      <c r="N749">
        <v>7749782</v>
      </c>
      <c r="O749" t="s">
        <v>66</v>
      </c>
      <c r="P749">
        <v>3810</v>
      </c>
      <c r="Q749">
        <v>22963</v>
      </c>
      <c r="R749" t="s">
        <v>66</v>
      </c>
      <c r="S749">
        <v>3780</v>
      </c>
      <c r="T749">
        <v>991</v>
      </c>
      <c r="U749">
        <v>62</v>
      </c>
      <c r="V749">
        <v>563</v>
      </c>
      <c r="W749">
        <v>16</v>
      </c>
      <c r="X749">
        <v>3293</v>
      </c>
      <c r="Y749">
        <v>5506566</v>
      </c>
      <c r="Z749" t="s">
        <v>66</v>
      </c>
      <c r="AA749" t="s">
        <v>66</v>
      </c>
      <c r="AB749" t="s">
        <v>66</v>
      </c>
      <c r="AC749">
        <v>3543</v>
      </c>
      <c r="AD749">
        <v>680</v>
      </c>
      <c r="AE749">
        <v>-262</v>
      </c>
      <c r="AF749">
        <v>-26</v>
      </c>
      <c r="AG749">
        <v>-20</v>
      </c>
      <c r="AH749">
        <v>1</v>
      </c>
      <c r="AI749">
        <v>-1322</v>
      </c>
      <c r="AJ749">
        <v>2243216</v>
      </c>
    </row>
    <row r="750" spans="1:36">
      <c r="A750" t="s">
        <v>550</v>
      </c>
      <c r="B750">
        <v>2005</v>
      </c>
      <c r="C750" s="49" t="str">
        <f t="shared" si="38"/>
        <v>Ausgewählte Infrastrukturgebäude(Nichtwohngebäude)2005</v>
      </c>
      <c r="D750">
        <v>7008</v>
      </c>
      <c r="E750" t="s">
        <v>66</v>
      </c>
      <c r="F750" t="s">
        <v>66</v>
      </c>
      <c r="G750" t="s">
        <v>66</v>
      </c>
      <c r="H750">
        <v>4425</v>
      </c>
      <c r="I750">
        <v>218</v>
      </c>
      <c r="J750">
        <v>16</v>
      </c>
      <c r="K750">
        <v>527</v>
      </c>
      <c r="L750">
        <v>12</v>
      </c>
      <c r="M750">
        <v>1281</v>
      </c>
      <c r="N750">
        <v>7192475</v>
      </c>
      <c r="O750" t="s">
        <v>66</v>
      </c>
      <c r="P750">
        <v>3565</v>
      </c>
      <c r="Q750">
        <v>22120</v>
      </c>
      <c r="R750" t="s">
        <v>66</v>
      </c>
      <c r="S750">
        <v>3699</v>
      </c>
      <c r="T750">
        <v>590</v>
      </c>
      <c r="U750">
        <v>45</v>
      </c>
      <c r="V750">
        <v>389</v>
      </c>
      <c r="W750">
        <v>9</v>
      </c>
      <c r="X750">
        <v>2360</v>
      </c>
      <c r="Y750">
        <v>5216889</v>
      </c>
      <c r="Z750" t="s">
        <v>66</v>
      </c>
      <c r="AA750" t="s">
        <v>66</v>
      </c>
      <c r="AB750" t="s">
        <v>66</v>
      </c>
      <c r="AC750">
        <v>3443</v>
      </c>
      <c r="AD750">
        <v>726</v>
      </c>
      <c r="AE750">
        <v>-372</v>
      </c>
      <c r="AF750">
        <v>-29</v>
      </c>
      <c r="AG750">
        <v>138</v>
      </c>
      <c r="AH750">
        <v>4</v>
      </c>
      <c r="AI750">
        <v>-1079</v>
      </c>
      <c r="AJ750">
        <v>1975586</v>
      </c>
    </row>
    <row r="751" spans="1:36">
      <c r="A751" t="s">
        <v>550</v>
      </c>
      <c r="B751">
        <v>2006</v>
      </c>
      <c r="C751" s="49" t="str">
        <f t="shared" si="38"/>
        <v>Ausgewählte Infrastrukturgebäude(Nichtwohngebäude)2006</v>
      </c>
      <c r="D751">
        <v>7226</v>
      </c>
      <c r="E751" t="s">
        <v>66</v>
      </c>
      <c r="F751" t="s">
        <v>66</v>
      </c>
      <c r="G751" t="s">
        <v>66</v>
      </c>
      <c r="H751">
        <v>4593</v>
      </c>
      <c r="I751">
        <v>888</v>
      </c>
      <c r="J751">
        <v>44</v>
      </c>
      <c r="K751">
        <v>850</v>
      </c>
      <c r="L751">
        <v>17</v>
      </c>
      <c r="M751">
        <v>2586</v>
      </c>
      <c r="N751">
        <v>7596138</v>
      </c>
      <c r="O751" t="s">
        <v>66</v>
      </c>
      <c r="P751">
        <v>3622</v>
      </c>
      <c r="Q751">
        <v>23631</v>
      </c>
      <c r="R751" t="s">
        <v>66</v>
      </c>
      <c r="S751">
        <v>3880</v>
      </c>
      <c r="T751">
        <v>1177</v>
      </c>
      <c r="U751">
        <v>73</v>
      </c>
      <c r="V751">
        <v>821</v>
      </c>
      <c r="W751">
        <v>16</v>
      </c>
      <c r="X751">
        <v>3898</v>
      </c>
      <c r="Y751">
        <v>5456475</v>
      </c>
      <c r="Z751" t="s">
        <v>66</v>
      </c>
      <c r="AA751" t="s">
        <v>66</v>
      </c>
      <c r="AB751" t="s">
        <v>66</v>
      </c>
      <c r="AC751">
        <v>3604</v>
      </c>
      <c r="AD751">
        <v>713</v>
      </c>
      <c r="AE751">
        <v>-289</v>
      </c>
      <c r="AF751">
        <v>-29</v>
      </c>
      <c r="AG751">
        <v>29</v>
      </c>
      <c r="AH751">
        <v>1</v>
      </c>
      <c r="AI751">
        <v>-1312</v>
      </c>
      <c r="AJ751">
        <v>2139663</v>
      </c>
    </row>
    <row r="752" spans="1:36">
      <c r="A752" t="s">
        <v>550</v>
      </c>
      <c r="B752">
        <v>2007</v>
      </c>
      <c r="C752" s="49" t="str">
        <f t="shared" si="38"/>
        <v>Ausgewählte Infrastrukturgebäude(Nichtwohngebäude)2007</v>
      </c>
      <c r="D752">
        <v>7138</v>
      </c>
      <c r="E752" t="s">
        <v>66</v>
      </c>
      <c r="F752" t="s">
        <v>66</v>
      </c>
      <c r="G752" t="s">
        <v>66</v>
      </c>
      <c r="H752">
        <v>4668</v>
      </c>
      <c r="I752">
        <v>222</v>
      </c>
      <c r="J752">
        <v>0</v>
      </c>
      <c r="K752">
        <v>1229</v>
      </c>
      <c r="L752">
        <v>24</v>
      </c>
      <c r="M752">
        <v>1093</v>
      </c>
      <c r="N752">
        <v>7415506</v>
      </c>
      <c r="O752" t="s">
        <v>66</v>
      </c>
      <c r="P752">
        <v>3464</v>
      </c>
      <c r="Q752">
        <v>24125</v>
      </c>
      <c r="R752" t="s">
        <v>66</v>
      </c>
      <c r="S752">
        <v>3911</v>
      </c>
      <c r="T752">
        <v>651</v>
      </c>
      <c r="U752">
        <v>45</v>
      </c>
      <c r="V752">
        <v>1087</v>
      </c>
      <c r="W752">
        <v>21</v>
      </c>
      <c r="X752">
        <v>2984</v>
      </c>
      <c r="Y752">
        <v>5286981</v>
      </c>
      <c r="Z752" t="s">
        <v>66</v>
      </c>
      <c r="AA752" t="s">
        <v>66</v>
      </c>
      <c r="AB752" t="s">
        <v>66</v>
      </c>
      <c r="AC752">
        <v>3674</v>
      </c>
      <c r="AD752">
        <v>757</v>
      </c>
      <c r="AE752">
        <v>-429</v>
      </c>
      <c r="AF752">
        <v>-45</v>
      </c>
      <c r="AG752">
        <v>142</v>
      </c>
      <c r="AH752">
        <v>3</v>
      </c>
      <c r="AI752">
        <v>-1891</v>
      </c>
      <c r="AJ752">
        <v>2128525</v>
      </c>
    </row>
    <row r="753" spans="1:36">
      <c r="A753" t="s">
        <v>550</v>
      </c>
      <c r="B753">
        <v>2008</v>
      </c>
      <c r="C753" s="49" t="str">
        <f t="shared" si="38"/>
        <v>Ausgewählte Infrastrukturgebäude(Nichtwohngebäude)2008</v>
      </c>
      <c r="D753">
        <v>7215</v>
      </c>
      <c r="E753" t="s">
        <v>66</v>
      </c>
      <c r="F753" t="s">
        <v>66</v>
      </c>
      <c r="G753" t="s">
        <v>66</v>
      </c>
      <c r="H753">
        <v>4616</v>
      </c>
      <c r="I753">
        <v>690</v>
      </c>
      <c r="J753">
        <v>28</v>
      </c>
      <c r="K753">
        <v>277</v>
      </c>
      <c r="L753">
        <v>9</v>
      </c>
      <c r="M753">
        <v>1228</v>
      </c>
      <c r="N753">
        <v>7294768</v>
      </c>
      <c r="O753" t="s">
        <v>66</v>
      </c>
      <c r="P753">
        <v>3472</v>
      </c>
      <c r="Q753">
        <v>24767</v>
      </c>
      <c r="R753" t="s">
        <v>66</v>
      </c>
      <c r="S753">
        <v>3897</v>
      </c>
      <c r="T753">
        <v>937</v>
      </c>
      <c r="U753">
        <v>60</v>
      </c>
      <c r="V753">
        <v>410</v>
      </c>
      <c r="W753">
        <v>11</v>
      </c>
      <c r="X753">
        <v>3158</v>
      </c>
      <c r="Y753">
        <v>5072982</v>
      </c>
      <c r="Z753" t="s">
        <v>66</v>
      </c>
      <c r="AA753" t="s">
        <v>66</v>
      </c>
      <c r="AB753" t="s">
        <v>66</v>
      </c>
      <c r="AC753">
        <v>3743</v>
      </c>
      <c r="AD753">
        <v>719</v>
      </c>
      <c r="AE753">
        <v>-247</v>
      </c>
      <c r="AF753">
        <v>-32</v>
      </c>
      <c r="AG753">
        <v>-133</v>
      </c>
      <c r="AH753">
        <v>-3</v>
      </c>
      <c r="AI753">
        <v>-1930</v>
      </c>
      <c r="AJ753">
        <v>2221786</v>
      </c>
    </row>
    <row r="754" spans="1:36">
      <c r="A754" t="s">
        <v>550</v>
      </c>
      <c r="B754">
        <v>2009</v>
      </c>
      <c r="C754" s="49" t="str">
        <f t="shared" si="38"/>
        <v>Ausgewählte Infrastrukturgebäude(Nichtwohngebäude)2009</v>
      </c>
      <c r="D754">
        <v>7730</v>
      </c>
      <c r="E754" t="s">
        <v>66</v>
      </c>
      <c r="F754" t="s">
        <v>66</v>
      </c>
      <c r="G754" t="s">
        <v>66</v>
      </c>
      <c r="H754">
        <v>4633</v>
      </c>
      <c r="I754">
        <v>721</v>
      </c>
      <c r="J754">
        <v>17</v>
      </c>
      <c r="K754">
        <v>471</v>
      </c>
      <c r="L754">
        <v>12</v>
      </c>
      <c r="M754">
        <v>1398</v>
      </c>
      <c r="N754">
        <v>8031822</v>
      </c>
      <c r="O754" t="s">
        <v>66</v>
      </c>
      <c r="P754">
        <v>3545</v>
      </c>
      <c r="Q754">
        <v>22886</v>
      </c>
      <c r="R754" t="s">
        <v>66</v>
      </c>
      <c r="S754">
        <v>3937</v>
      </c>
      <c r="T754">
        <v>1210</v>
      </c>
      <c r="U754">
        <v>76</v>
      </c>
      <c r="V754">
        <v>483</v>
      </c>
      <c r="W754">
        <v>12</v>
      </c>
      <c r="X754">
        <v>3944</v>
      </c>
      <c r="Y754">
        <v>5569875</v>
      </c>
      <c r="Z754" t="s">
        <v>66</v>
      </c>
      <c r="AA754" t="s">
        <v>66</v>
      </c>
      <c r="AB754" t="s">
        <v>66</v>
      </c>
      <c r="AC754">
        <v>4185</v>
      </c>
      <c r="AD754">
        <v>696</v>
      </c>
      <c r="AE754">
        <v>-489</v>
      </c>
      <c r="AF754">
        <v>-59</v>
      </c>
      <c r="AG754">
        <v>-12</v>
      </c>
      <c r="AH754">
        <v>1</v>
      </c>
      <c r="AI754">
        <v>-2546</v>
      </c>
      <c r="AJ754">
        <v>2461947</v>
      </c>
    </row>
    <row r="755" spans="1:36">
      <c r="A755" t="s">
        <v>550</v>
      </c>
      <c r="B755">
        <v>2010</v>
      </c>
      <c r="C755" s="49" t="str">
        <f t="shared" si="38"/>
        <v>Ausgewählte Infrastrukturgebäude(Nichtwohngebäude)2010</v>
      </c>
      <c r="D755">
        <v>8954</v>
      </c>
      <c r="E755" t="s">
        <v>66</v>
      </c>
      <c r="F755" t="s">
        <v>66</v>
      </c>
      <c r="G755" t="s">
        <v>66</v>
      </c>
      <c r="H755">
        <v>4858</v>
      </c>
      <c r="I755">
        <v>281</v>
      </c>
      <c r="J755">
        <v>1</v>
      </c>
      <c r="K755">
        <v>176</v>
      </c>
      <c r="L755">
        <v>4</v>
      </c>
      <c r="M755">
        <v>26</v>
      </c>
      <c r="N755">
        <v>8467597</v>
      </c>
      <c r="O755" t="s">
        <v>66</v>
      </c>
      <c r="P755">
        <v>3958</v>
      </c>
      <c r="Q755">
        <v>22944</v>
      </c>
      <c r="R755" t="s">
        <v>66</v>
      </c>
      <c r="S755">
        <v>4072</v>
      </c>
      <c r="T755">
        <v>833</v>
      </c>
      <c r="U755">
        <v>49</v>
      </c>
      <c r="V755">
        <v>393</v>
      </c>
      <c r="W755">
        <v>9</v>
      </c>
      <c r="X755">
        <v>2468</v>
      </c>
      <c r="Y755">
        <v>5837464</v>
      </c>
      <c r="Z755" t="s">
        <v>66</v>
      </c>
      <c r="AA755" t="s">
        <v>66</v>
      </c>
      <c r="AB755" t="s">
        <v>66</v>
      </c>
      <c r="AC755">
        <v>4996</v>
      </c>
      <c r="AD755">
        <v>785</v>
      </c>
      <c r="AE755">
        <v>-552</v>
      </c>
      <c r="AF755">
        <v>-48</v>
      </c>
      <c r="AG755">
        <v>-217</v>
      </c>
      <c r="AH755">
        <v>-5</v>
      </c>
      <c r="AI755">
        <v>-2442</v>
      </c>
      <c r="AJ755">
        <v>2630133</v>
      </c>
    </row>
    <row r="756" spans="1:36">
      <c r="A756" t="s">
        <v>550</v>
      </c>
      <c r="B756">
        <v>2011</v>
      </c>
      <c r="C756" s="49" t="str">
        <f t="shared" si="38"/>
        <v>Ausgewählte Infrastrukturgebäude(Nichtwohngebäude)2011</v>
      </c>
      <c r="D756">
        <v>9518</v>
      </c>
      <c r="E756" t="s">
        <v>66</v>
      </c>
      <c r="F756" t="s">
        <v>66</v>
      </c>
      <c r="G756" t="s">
        <v>66</v>
      </c>
      <c r="H756">
        <v>5355</v>
      </c>
      <c r="I756">
        <v>487</v>
      </c>
      <c r="J756">
        <v>7</v>
      </c>
      <c r="K756">
        <v>303</v>
      </c>
      <c r="L756">
        <v>8</v>
      </c>
      <c r="M756">
        <v>115</v>
      </c>
      <c r="N756">
        <v>9858674</v>
      </c>
      <c r="O756" t="s">
        <v>66</v>
      </c>
      <c r="P756">
        <v>4268</v>
      </c>
      <c r="Q756">
        <v>25748</v>
      </c>
      <c r="R756" t="s">
        <v>66</v>
      </c>
      <c r="S756">
        <v>4438</v>
      </c>
      <c r="T756">
        <v>976</v>
      </c>
      <c r="U756">
        <v>65</v>
      </c>
      <c r="V756">
        <v>348</v>
      </c>
      <c r="W756">
        <v>9</v>
      </c>
      <c r="X756">
        <v>2818</v>
      </c>
      <c r="Y756">
        <v>6549454</v>
      </c>
      <c r="Z756" t="s">
        <v>66</v>
      </c>
      <c r="AA756" t="s">
        <v>66</v>
      </c>
      <c r="AB756" t="s">
        <v>66</v>
      </c>
      <c r="AC756">
        <v>5250</v>
      </c>
      <c r="AD756">
        <v>916</v>
      </c>
      <c r="AE756">
        <v>-489</v>
      </c>
      <c r="AF756">
        <v>-57</v>
      </c>
      <c r="AG756">
        <v>-45</v>
      </c>
      <c r="AH756">
        <v>-2</v>
      </c>
      <c r="AI756">
        <v>-2703</v>
      </c>
      <c r="AJ756">
        <v>3309220</v>
      </c>
    </row>
    <row r="757" spans="1:36">
      <c r="A757" t="s">
        <v>550</v>
      </c>
      <c r="B757">
        <v>2012</v>
      </c>
      <c r="C757" s="49" t="str">
        <f t="shared" si="38"/>
        <v>Ausgewählte Infrastrukturgebäude(Nichtwohngebäude)2012</v>
      </c>
      <c r="D757">
        <v>8171</v>
      </c>
      <c r="E757" t="s">
        <v>66</v>
      </c>
      <c r="F757" t="s">
        <v>66</v>
      </c>
      <c r="G757" t="s">
        <v>66</v>
      </c>
      <c r="H757">
        <v>4494</v>
      </c>
      <c r="I757">
        <v>1438</v>
      </c>
      <c r="J757">
        <v>34</v>
      </c>
      <c r="K757" t="s">
        <v>66</v>
      </c>
      <c r="L757" t="s">
        <v>66</v>
      </c>
      <c r="M757">
        <v>1307</v>
      </c>
      <c r="N757">
        <v>8664187</v>
      </c>
      <c r="O757" t="s">
        <v>66</v>
      </c>
      <c r="P757">
        <v>3705</v>
      </c>
      <c r="Q757">
        <v>22401</v>
      </c>
      <c r="R757" t="s">
        <v>66</v>
      </c>
      <c r="S757">
        <v>3786</v>
      </c>
      <c r="T757">
        <v>1678</v>
      </c>
      <c r="U757">
        <v>74</v>
      </c>
      <c r="V757" t="s">
        <v>66</v>
      </c>
      <c r="W757" t="s">
        <v>66</v>
      </c>
      <c r="X757">
        <v>3282</v>
      </c>
      <c r="Y757">
        <v>5744863</v>
      </c>
      <c r="Z757" t="s">
        <v>66</v>
      </c>
      <c r="AA757" t="s">
        <v>66</v>
      </c>
      <c r="AB757" t="s">
        <v>66</v>
      </c>
      <c r="AC757">
        <v>4466</v>
      </c>
      <c r="AD757">
        <v>708</v>
      </c>
      <c r="AE757">
        <v>-240</v>
      </c>
      <c r="AF757">
        <v>-40</v>
      </c>
      <c r="AG757" t="s">
        <v>66</v>
      </c>
      <c r="AH757" t="s">
        <v>66</v>
      </c>
      <c r="AI757">
        <v>-1975</v>
      </c>
      <c r="AJ757">
        <v>2919324</v>
      </c>
    </row>
    <row r="758" spans="1:36">
      <c r="A758" t="s">
        <v>550</v>
      </c>
      <c r="B758">
        <v>2013</v>
      </c>
      <c r="C758" s="49" t="str">
        <f t="shared" si="38"/>
        <v>Ausgewählte Infrastrukturgebäude(Nichtwohngebäude)2013</v>
      </c>
      <c r="D758">
        <v>8505</v>
      </c>
      <c r="E758" t="s">
        <v>66</v>
      </c>
      <c r="F758" t="s">
        <v>66</v>
      </c>
      <c r="G758" t="s">
        <v>66</v>
      </c>
      <c r="H758">
        <v>4439</v>
      </c>
      <c r="I758">
        <v>1333</v>
      </c>
      <c r="J758">
        <v>44</v>
      </c>
      <c r="K758" t="s">
        <v>66</v>
      </c>
      <c r="L758" t="s">
        <v>66</v>
      </c>
      <c r="M758">
        <v>1513</v>
      </c>
      <c r="N758">
        <v>9099277</v>
      </c>
      <c r="O758" t="s">
        <v>66</v>
      </c>
      <c r="P758">
        <v>3709</v>
      </c>
      <c r="Q758">
        <v>22162</v>
      </c>
      <c r="R758" t="s">
        <v>66</v>
      </c>
      <c r="S758">
        <v>3716</v>
      </c>
      <c r="T758">
        <v>1799</v>
      </c>
      <c r="U758">
        <v>89</v>
      </c>
      <c r="V758" t="s">
        <v>66</v>
      </c>
      <c r="W758" t="s">
        <v>66</v>
      </c>
      <c r="X758">
        <v>3505</v>
      </c>
      <c r="Y758">
        <v>6250981</v>
      </c>
      <c r="Z758" t="s">
        <v>66</v>
      </c>
      <c r="AA758" t="s">
        <v>66</v>
      </c>
      <c r="AB758" t="s">
        <v>66</v>
      </c>
      <c r="AC758">
        <v>4796</v>
      </c>
      <c r="AD758">
        <v>723</v>
      </c>
      <c r="AE758">
        <v>-466</v>
      </c>
      <c r="AF758">
        <v>-45</v>
      </c>
      <c r="AG758" t="s">
        <v>66</v>
      </c>
      <c r="AH758" t="s">
        <v>66</v>
      </c>
      <c r="AI758">
        <v>-1992</v>
      </c>
      <c r="AJ758">
        <v>2848296</v>
      </c>
    </row>
    <row r="759" spans="1:36">
      <c r="A759" t="s">
        <v>550</v>
      </c>
      <c r="B759">
        <v>2014</v>
      </c>
      <c r="C759" s="49" t="str">
        <f t="shared" si="38"/>
        <v>Ausgewählte Infrastrukturgebäude(Nichtwohngebäude)2014</v>
      </c>
      <c r="D759">
        <v>8346</v>
      </c>
      <c r="E759" t="s">
        <v>66</v>
      </c>
      <c r="F759" t="s">
        <v>66</v>
      </c>
      <c r="G759" t="s">
        <v>66</v>
      </c>
      <c r="H759">
        <v>4245</v>
      </c>
      <c r="I759">
        <v>1124</v>
      </c>
      <c r="J759">
        <v>39</v>
      </c>
      <c r="K759" t="s">
        <v>66</v>
      </c>
      <c r="L759" t="s">
        <v>66</v>
      </c>
      <c r="M759">
        <v>1081</v>
      </c>
      <c r="N759">
        <v>8796439</v>
      </c>
      <c r="O759" t="s">
        <v>66</v>
      </c>
      <c r="P759">
        <v>3713</v>
      </c>
      <c r="Q759">
        <v>21099</v>
      </c>
      <c r="R759" t="s">
        <v>66</v>
      </c>
      <c r="S759">
        <v>3560</v>
      </c>
      <c r="T759">
        <v>1501</v>
      </c>
      <c r="U759">
        <v>81</v>
      </c>
      <c r="V759" t="s">
        <v>66</v>
      </c>
      <c r="W759" t="s">
        <v>66</v>
      </c>
      <c r="X759">
        <v>3269</v>
      </c>
      <c r="Y759">
        <v>6059966</v>
      </c>
      <c r="Z759" t="s">
        <v>66</v>
      </c>
      <c r="AA759" t="s">
        <v>66</v>
      </c>
      <c r="AB759" t="s">
        <v>66</v>
      </c>
      <c r="AC759">
        <v>4633</v>
      </c>
      <c r="AD759">
        <v>686</v>
      </c>
      <c r="AE759">
        <v>-377</v>
      </c>
      <c r="AF759">
        <v>-42</v>
      </c>
      <c r="AG759" t="s">
        <v>66</v>
      </c>
      <c r="AH759" t="s">
        <v>66</v>
      </c>
      <c r="AI759">
        <v>-2188</v>
      </c>
      <c r="AJ759">
        <v>2736473</v>
      </c>
    </row>
    <row r="760" spans="1:36">
      <c r="A760" t="s">
        <v>550</v>
      </c>
      <c r="B760">
        <v>2015</v>
      </c>
      <c r="C760" s="49" t="str">
        <f t="shared" si="38"/>
        <v>Ausgewählte Infrastrukturgebäude(Nichtwohngebäude)2015</v>
      </c>
      <c r="D760">
        <v>7394</v>
      </c>
      <c r="E760" t="s">
        <v>66</v>
      </c>
      <c r="F760" t="s">
        <v>66</v>
      </c>
      <c r="G760" t="s">
        <v>66</v>
      </c>
      <c r="H760">
        <v>3613</v>
      </c>
      <c r="I760">
        <v>1233</v>
      </c>
      <c r="J760">
        <v>48</v>
      </c>
      <c r="K760" t="s">
        <v>66</v>
      </c>
      <c r="L760" t="s">
        <v>66</v>
      </c>
      <c r="M760">
        <v>2236</v>
      </c>
      <c r="N760">
        <v>8025165</v>
      </c>
      <c r="O760" t="s">
        <v>66</v>
      </c>
      <c r="P760">
        <v>3320</v>
      </c>
      <c r="Q760">
        <v>17985</v>
      </c>
      <c r="R760" t="s">
        <v>66</v>
      </c>
      <c r="S760">
        <v>3006</v>
      </c>
      <c r="T760">
        <v>1206</v>
      </c>
      <c r="U760">
        <v>66</v>
      </c>
      <c r="V760" t="s">
        <v>66</v>
      </c>
      <c r="W760" t="s">
        <v>66</v>
      </c>
      <c r="X760">
        <v>2781</v>
      </c>
      <c r="Y760">
        <v>5384947</v>
      </c>
      <c r="Z760" t="s">
        <v>66</v>
      </c>
      <c r="AA760" t="s">
        <v>66</v>
      </c>
      <c r="AB760" t="s">
        <v>66</v>
      </c>
      <c r="AC760">
        <v>4074</v>
      </c>
      <c r="AD760">
        <v>607</v>
      </c>
      <c r="AE760">
        <v>27</v>
      </c>
      <c r="AF760">
        <v>-18</v>
      </c>
      <c r="AG760" t="s">
        <v>66</v>
      </c>
      <c r="AH760" t="s">
        <v>66</v>
      </c>
      <c r="AI760">
        <v>-545</v>
      </c>
      <c r="AJ760">
        <v>2640218</v>
      </c>
    </row>
    <row r="761" spans="1:36">
      <c r="A761" t="s">
        <v>550</v>
      </c>
      <c r="B761">
        <v>2016</v>
      </c>
      <c r="C761" s="49" t="str">
        <f t="shared" si="38"/>
        <v>Ausgewählte Infrastrukturgebäude(Nichtwohngebäude)2016</v>
      </c>
      <c r="D761">
        <v>7276</v>
      </c>
      <c r="E761" t="s">
        <v>66</v>
      </c>
      <c r="F761" t="s">
        <v>66</v>
      </c>
      <c r="G761" t="s">
        <v>66</v>
      </c>
      <c r="H761">
        <v>3737</v>
      </c>
      <c r="I761">
        <v>2201</v>
      </c>
      <c r="J761">
        <v>79</v>
      </c>
      <c r="K761" t="s">
        <v>66</v>
      </c>
      <c r="L761" t="s">
        <v>66</v>
      </c>
      <c r="M761">
        <v>2777</v>
      </c>
      <c r="N761">
        <v>8516112</v>
      </c>
      <c r="O761" t="s">
        <v>66</v>
      </c>
      <c r="P761">
        <v>3051</v>
      </c>
      <c r="Q761">
        <v>18449</v>
      </c>
      <c r="R761" t="s">
        <v>66</v>
      </c>
      <c r="S761">
        <v>3120</v>
      </c>
      <c r="T761">
        <v>1862</v>
      </c>
      <c r="U761">
        <v>98</v>
      </c>
      <c r="V761" t="s">
        <v>66</v>
      </c>
      <c r="W761" t="s">
        <v>66</v>
      </c>
      <c r="X761">
        <v>3869</v>
      </c>
      <c r="Y761">
        <v>5772538</v>
      </c>
      <c r="Z761" t="s">
        <v>66</v>
      </c>
      <c r="AA761" t="s">
        <v>66</v>
      </c>
      <c r="AB761" t="s">
        <v>66</v>
      </c>
      <c r="AC761">
        <v>4225</v>
      </c>
      <c r="AD761">
        <v>616</v>
      </c>
      <c r="AE761">
        <v>339</v>
      </c>
      <c r="AF761">
        <v>-19</v>
      </c>
      <c r="AG761" t="s">
        <v>66</v>
      </c>
      <c r="AH761" t="s">
        <v>66</v>
      </c>
      <c r="AI761">
        <v>-1092</v>
      </c>
      <c r="AJ761">
        <v>2743574</v>
      </c>
    </row>
    <row r="762" spans="1:36">
      <c r="A762" t="s">
        <v>550</v>
      </c>
      <c r="B762">
        <v>2017</v>
      </c>
      <c r="C762" s="49" t="str">
        <f t="shared" si="38"/>
        <v>Ausgewählte Infrastrukturgebäude(Nichtwohngebäude)2017</v>
      </c>
      <c r="D762">
        <v>7082</v>
      </c>
      <c r="E762" t="s">
        <v>66</v>
      </c>
      <c r="F762" t="s">
        <v>66</v>
      </c>
      <c r="G762" t="s">
        <v>66</v>
      </c>
      <c r="H762">
        <v>3930</v>
      </c>
      <c r="I762">
        <v>1209</v>
      </c>
      <c r="J762">
        <v>51</v>
      </c>
      <c r="K762" t="s">
        <v>66</v>
      </c>
      <c r="L762" t="s">
        <v>66</v>
      </c>
      <c r="M762">
        <v>1414</v>
      </c>
      <c r="N762">
        <v>9205148</v>
      </c>
      <c r="O762" t="s">
        <v>66</v>
      </c>
      <c r="P762">
        <v>3104</v>
      </c>
      <c r="Q762">
        <v>20725</v>
      </c>
      <c r="R762" t="s">
        <v>66</v>
      </c>
      <c r="S762">
        <v>3376</v>
      </c>
      <c r="T762">
        <v>1413</v>
      </c>
      <c r="U762">
        <v>74</v>
      </c>
      <c r="V762" t="s">
        <v>66</v>
      </c>
      <c r="W762" t="s">
        <v>66</v>
      </c>
      <c r="X762">
        <v>2738</v>
      </c>
      <c r="Y762">
        <v>6451573</v>
      </c>
      <c r="Z762" t="s">
        <v>66</v>
      </c>
      <c r="AA762" t="s">
        <v>66</v>
      </c>
      <c r="AB762" t="s">
        <v>66</v>
      </c>
      <c r="AC762">
        <v>3978</v>
      </c>
      <c r="AD762">
        <v>553</v>
      </c>
      <c r="AE762">
        <v>-204</v>
      </c>
      <c r="AF762">
        <v>-23</v>
      </c>
      <c r="AG762" t="s">
        <v>66</v>
      </c>
      <c r="AH762" t="s">
        <v>66</v>
      </c>
      <c r="AI762">
        <v>-1324</v>
      </c>
      <c r="AJ762">
        <v>2753575</v>
      </c>
    </row>
    <row r="763" spans="1:36">
      <c r="A763" t="s">
        <v>550</v>
      </c>
      <c r="B763">
        <v>2018</v>
      </c>
      <c r="C763" s="49" t="str">
        <f t="shared" si="38"/>
        <v>Ausgewählte Infrastrukturgebäude(Nichtwohngebäude)2018</v>
      </c>
      <c r="D763">
        <v>8034</v>
      </c>
      <c r="E763" t="s">
        <v>66</v>
      </c>
      <c r="F763" t="s">
        <v>66</v>
      </c>
      <c r="G763" t="s">
        <v>66</v>
      </c>
      <c r="H763">
        <v>4150</v>
      </c>
      <c r="I763">
        <v>1744</v>
      </c>
      <c r="J763">
        <v>69</v>
      </c>
      <c r="K763" t="s">
        <v>66</v>
      </c>
      <c r="L763" t="s">
        <v>66</v>
      </c>
      <c r="M763">
        <v>2503</v>
      </c>
      <c r="N763">
        <v>9637833</v>
      </c>
      <c r="O763" t="s">
        <v>66</v>
      </c>
      <c r="P763">
        <v>4051</v>
      </c>
      <c r="Q763">
        <v>22165</v>
      </c>
      <c r="R763" t="s">
        <v>66</v>
      </c>
      <c r="S763">
        <v>3594</v>
      </c>
      <c r="T763">
        <v>1610</v>
      </c>
      <c r="U763">
        <v>83</v>
      </c>
      <c r="V763" t="s">
        <v>66</v>
      </c>
      <c r="W763" t="s">
        <v>66</v>
      </c>
      <c r="X763">
        <v>3258</v>
      </c>
      <c r="Y763">
        <v>6891743</v>
      </c>
      <c r="Z763" t="s">
        <v>66</v>
      </c>
      <c r="AA763" t="s">
        <v>66</v>
      </c>
      <c r="AB763" t="s">
        <v>66</v>
      </c>
      <c r="AC763">
        <v>3983</v>
      </c>
      <c r="AD763">
        <v>556</v>
      </c>
      <c r="AE763">
        <v>134</v>
      </c>
      <c r="AF763">
        <v>-14</v>
      </c>
      <c r="AG763" t="s">
        <v>66</v>
      </c>
      <c r="AH763" t="s">
        <v>66</v>
      </c>
      <c r="AI763">
        <v>-755</v>
      </c>
      <c r="AJ763">
        <v>2746090</v>
      </c>
    </row>
    <row r="764" spans="1:36">
      <c r="A764" t="s">
        <v>550</v>
      </c>
      <c r="B764">
        <v>2019</v>
      </c>
      <c r="C764" s="49" t="str">
        <f t="shared" si="38"/>
        <v>Ausgewählte Infrastrukturgebäude(Nichtwohngebäude)2019</v>
      </c>
      <c r="D764">
        <v>7431</v>
      </c>
      <c r="E764" t="s">
        <v>66</v>
      </c>
      <c r="F764" t="s">
        <v>66</v>
      </c>
      <c r="G764" t="s">
        <v>66</v>
      </c>
      <c r="H764">
        <v>4407</v>
      </c>
      <c r="I764">
        <v>2332</v>
      </c>
      <c r="J764">
        <v>107</v>
      </c>
      <c r="K764" t="s">
        <v>66</v>
      </c>
      <c r="L764" t="s">
        <v>66</v>
      </c>
      <c r="M764">
        <v>3721</v>
      </c>
      <c r="N764">
        <v>10121643</v>
      </c>
      <c r="O764" t="s">
        <v>66</v>
      </c>
      <c r="P764">
        <v>3405</v>
      </c>
      <c r="Q764">
        <v>23186</v>
      </c>
      <c r="R764" t="s">
        <v>66</v>
      </c>
      <c r="S764">
        <v>3824</v>
      </c>
      <c r="T764">
        <v>2050</v>
      </c>
      <c r="U764">
        <v>124</v>
      </c>
      <c r="V764" t="s">
        <v>66</v>
      </c>
      <c r="W764" t="s">
        <v>66</v>
      </c>
      <c r="X764">
        <v>4466</v>
      </c>
      <c r="Y764">
        <v>7415458</v>
      </c>
      <c r="Z764" t="s">
        <v>66</v>
      </c>
      <c r="AA764" t="s">
        <v>66</v>
      </c>
      <c r="AB764" t="s">
        <v>66</v>
      </c>
      <c r="AC764">
        <v>4026</v>
      </c>
      <c r="AD764">
        <v>584</v>
      </c>
      <c r="AE764">
        <v>282</v>
      </c>
      <c r="AF764">
        <v>-17</v>
      </c>
      <c r="AG764" t="s">
        <v>66</v>
      </c>
      <c r="AH764" t="s">
        <v>66</v>
      </c>
      <c r="AI764">
        <v>-745</v>
      </c>
      <c r="AJ764">
        <v>2706185</v>
      </c>
    </row>
    <row r="765" spans="1:36">
      <c r="A765" t="s">
        <v>550</v>
      </c>
      <c r="B765">
        <v>2020</v>
      </c>
      <c r="C765" s="49" t="str">
        <f t="shared" si="38"/>
        <v>Ausgewählte Infrastrukturgebäude(Nichtwohngebäude)2020</v>
      </c>
      <c r="D765">
        <v>7456</v>
      </c>
      <c r="E765" t="s">
        <v>66</v>
      </c>
      <c r="F765" t="s">
        <v>66</v>
      </c>
      <c r="G765" t="s">
        <v>66</v>
      </c>
      <c r="H765">
        <v>4253</v>
      </c>
      <c r="I765">
        <v>1764</v>
      </c>
      <c r="J765">
        <v>72</v>
      </c>
      <c r="K765" t="s">
        <v>66</v>
      </c>
      <c r="L765" t="s">
        <v>66</v>
      </c>
      <c r="M765">
        <v>2494</v>
      </c>
      <c r="N765">
        <v>10845416</v>
      </c>
      <c r="O765" t="s">
        <v>66</v>
      </c>
      <c r="P765">
        <v>3444</v>
      </c>
      <c r="Q765">
        <v>21821</v>
      </c>
      <c r="R765" t="s">
        <v>66</v>
      </c>
      <c r="S765">
        <v>3678</v>
      </c>
      <c r="T765">
        <v>1855</v>
      </c>
      <c r="U765">
        <v>101</v>
      </c>
      <c r="V765" t="s">
        <v>66</v>
      </c>
      <c r="W765" t="s">
        <v>66</v>
      </c>
      <c r="X765">
        <v>3792</v>
      </c>
      <c r="Y765">
        <v>7760477</v>
      </c>
      <c r="Z765" t="s">
        <v>66</v>
      </c>
      <c r="AA765" t="s">
        <v>66</v>
      </c>
      <c r="AB765" t="s">
        <v>66</v>
      </c>
      <c r="AC765">
        <v>4012</v>
      </c>
      <c r="AD765">
        <v>575</v>
      </c>
      <c r="AE765">
        <v>-91</v>
      </c>
      <c r="AF765">
        <v>-29</v>
      </c>
      <c r="AG765" t="s">
        <v>66</v>
      </c>
      <c r="AH765" t="s">
        <v>66</v>
      </c>
      <c r="AI765">
        <v>-1298</v>
      </c>
      <c r="AJ765">
        <v>3084939</v>
      </c>
    </row>
    <row r="766" spans="1:36">
      <c r="A766" t="s">
        <v>550</v>
      </c>
      <c r="B766">
        <v>2021</v>
      </c>
      <c r="C766" s="49" t="str">
        <f t="shared" si="38"/>
        <v>Ausgewählte Infrastrukturgebäude(Nichtwohngebäude)2021</v>
      </c>
      <c r="D766">
        <v>7024</v>
      </c>
      <c r="E766" t="s">
        <v>66</v>
      </c>
      <c r="F766" t="s">
        <v>66</v>
      </c>
      <c r="G766" t="s">
        <v>66</v>
      </c>
      <c r="H766">
        <v>4271</v>
      </c>
      <c r="I766">
        <v>2106</v>
      </c>
      <c r="J766">
        <v>87</v>
      </c>
      <c r="K766" t="s">
        <v>66</v>
      </c>
      <c r="L766" t="s">
        <v>66</v>
      </c>
      <c r="M766">
        <v>3440</v>
      </c>
      <c r="N766">
        <v>11169559</v>
      </c>
      <c r="O766" t="s">
        <v>66</v>
      </c>
      <c r="P766">
        <v>3298</v>
      </c>
      <c r="Q766">
        <v>22269</v>
      </c>
      <c r="R766" t="s">
        <v>66</v>
      </c>
      <c r="S766">
        <v>3697</v>
      </c>
      <c r="T766">
        <v>2129</v>
      </c>
      <c r="U766">
        <v>109</v>
      </c>
      <c r="V766" t="s">
        <v>66</v>
      </c>
      <c r="W766" t="s">
        <v>66</v>
      </c>
      <c r="X766">
        <v>4289</v>
      </c>
      <c r="Y766">
        <v>8256835</v>
      </c>
      <c r="Z766" t="s">
        <v>66</v>
      </c>
      <c r="AA766" t="s">
        <v>66</v>
      </c>
      <c r="AB766" t="s">
        <v>66</v>
      </c>
      <c r="AC766">
        <v>3726</v>
      </c>
      <c r="AD766">
        <v>574</v>
      </c>
      <c r="AE766">
        <v>-23</v>
      </c>
      <c r="AF766">
        <v>-22</v>
      </c>
      <c r="AG766" t="s">
        <v>66</v>
      </c>
      <c r="AH766" t="s">
        <v>66</v>
      </c>
      <c r="AI766">
        <v>-849</v>
      </c>
      <c r="AJ766">
        <v>2912724</v>
      </c>
    </row>
    <row r="767" spans="1:36">
      <c r="A767" t="s">
        <v>550</v>
      </c>
      <c r="B767">
        <v>2022</v>
      </c>
      <c r="C767" s="49" t="str">
        <f t="shared" si="38"/>
        <v>Ausgewählte Infrastrukturgebäude(Nichtwohngebäude)2022</v>
      </c>
      <c r="D767">
        <v>6801</v>
      </c>
      <c r="E767" t="s">
        <v>66</v>
      </c>
      <c r="F767" t="s">
        <v>66</v>
      </c>
      <c r="G767" t="s">
        <v>66</v>
      </c>
      <c r="H767">
        <v>4107</v>
      </c>
      <c r="I767">
        <v>1781</v>
      </c>
      <c r="J767">
        <v>82</v>
      </c>
      <c r="K767" t="s">
        <v>66</v>
      </c>
      <c r="L767" t="s">
        <v>66</v>
      </c>
      <c r="M767">
        <v>2560</v>
      </c>
      <c r="N767">
        <v>11705646</v>
      </c>
      <c r="O767" t="s">
        <v>66</v>
      </c>
      <c r="P767">
        <v>3230</v>
      </c>
      <c r="Q767">
        <v>21811</v>
      </c>
      <c r="R767" t="s">
        <v>66</v>
      </c>
      <c r="S767">
        <v>3605</v>
      </c>
      <c r="T767">
        <v>1988</v>
      </c>
      <c r="U767">
        <v>109</v>
      </c>
      <c r="V767" t="s">
        <v>66</v>
      </c>
      <c r="W767" t="s">
        <v>66</v>
      </c>
      <c r="X767">
        <v>4039</v>
      </c>
      <c r="Y767">
        <v>8790907</v>
      </c>
      <c r="Z767" t="s">
        <v>66</v>
      </c>
      <c r="AA767" t="s">
        <v>66</v>
      </c>
      <c r="AB767" t="s">
        <v>66</v>
      </c>
      <c r="AC767">
        <v>3571</v>
      </c>
      <c r="AD767">
        <v>501</v>
      </c>
      <c r="AE767">
        <v>-207</v>
      </c>
      <c r="AF767">
        <v>-27</v>
      </c>
      <c r="AG767" t="s">
        <v>66</v>
      </c>
      <c r="AH767" t="s">
        <v>66</v>
      </c>
      <c r="AI767">
        <v>-1479</v>
      </c>
      <c r="AJ767">
        <v>2914739</v>
      </c>
    </row>
    <row r="768" spans="1:36">
      <c r="A768" t="s">
        <v>532</v>
      </c>
      <c r="B768">
        <v>2001</v>
      </c>
      <c r="C768" s="49" t="str">
        <f t="shared" si="38"/>
        <v>Anstaltsgebäude2001</v>
      </c>
      <c r="D768">
        <v>1178</v>
      </c>
      <c r="E768" t="s">
        <v>66</v>
      </c>
      <c r="F768" t="s">
        <v>66</v>
      </c>
      <c r="G768" t="s">
        <v>66</v>
      </c>
      <c r="H768">
        <v>1223</v>
      </c>
      <c r="I768">
        <v>766</v>
      </c>
      <c r="J768">
        <v>31</v>
      </c>
      <c r="K768">
        <v>628</v>
      </c>
      <c r="L768">
        <v>17</v>
      </c>
      <c r="M768">
        <v>2205</v>
      </c>
      <c r="N768">
        <v>2265076</v>
      </c>
      <c r="O768" t="s">
        <v>66</v>
      </c>
      <c r="P768">
        <v>546</v>
      </c>
      <c r="Q768">
        <v>5243</v>
      </c>
      <c r="R768" t="s">
        <v>66</v>
      </c>
      <c r="S768">
        <v>1000</v>
      </c>
      <c r="T768">
        <v>784</v>
      </c>
      <c r="U768">
        <v>35</v>
      </c>
      <c r="V768">
        <v>424</v>
      </c>
      <c r="W768">
        <v>11</v>
      </c>
      <c r="X768">
        <v>2123</v>
      </c>
      <c r="Y768">
        <v>1618869</v>
      </c>
      <c r="Z768" t="s">
        <v>66</v>
      </c>
      <c r="AA768" t="s">
        <v>66</v>
      </c>
      <c r="AB768" t="s">
        <v>66</v>
      </c>
      <c r="AC768">
        <v>632</v>
      </c>
      <c r="AD768">
        <v>223</v>
      </c>
      <c r="AE768">
        <v>-18</v>
      </c>
      <c r="AF768">
        <v>-4</v>
      </c>
      <c r="AG768">
        <v>204</v>
      </c>
      <c r="AH768">
        <v>5</v>
      </c>
      <c r="AI768">
        <v>82</v>
      </c>
      <c r="AJ768">
        <v>646206</v>
      </c>
    </row>
    <row r="769" spans="1:36">
      <c r="A769" t="s">
        <v>532</v>
      </c>
      <c r="B769">
        <v>2002</v>
      </c>
      <c r="C769" s="49" t="str">
        <f t="shared" si="38"/>
        <v>Anstaltsgebäude2002</v>
      </c>
      <c r="D769">
        <v>1153</v>
      </c>
      <c r="E769" t="s">
        <v>66</v>
      </c>
      <c r="F769" t="s">
        <v>66</v>
      </c>
      <c r="G769" t="s">
        <v>66</v>
      </c>
      <c r="H769">
        <v>1508</v>
      </c>
      <c r="I769">
        <v>1083</v>
      </c>
      <c r="J769">
        <v>43</v>
      </c>
      <c r="K769">
        <v>1023</v>
      </c>
      <c r="L769">
        <v>27</v>
      </c>
      <c r="M769">
        <v>3427</v>
      </c>
      <c r="N769">
        <v>2992943</v>
      </c>
      <c r="O769" t="s">
        <v>66</v>
      </c>
      <c r="P769">
        <v>535</v>
      </c>
      <c r="Q769">
        <v>6582</v>
      </c>
      <c r="R769" t="s">
        <v>66</v>
      </c>
      <c r="S769">
        <v>1274</v>
      </c>
      <c r="T769">
        <v>949</v>
      </c>
      <c r="U769">
        <v>39</v>
      </c>
      <c r="V769">
        <v>881</v>
      </c>
      <c r="W769">
        <v>22</v>
      </c>
      <c r="X769">
        <v>3119</v>
      </c>
      <c r="Y769">
        <v>2172409</v>
      </c>
      <c r="Z769" t="s">
        <v>66</v>
      </c>
      <c r="AA769" t="s">
        <v>66</v>
      </c>
      <c r="AB769" t="s">
        <v>66</v>
      </c>
      <c r="AC769">
        <v>618</v>
      </c>
      <c r="AD769">
        <v>234</v>
      </c>
      <c r="AE769">
        <v>134</v>
      </c>
      <c r="AF769">
        <v>4</v>
      </c>
      <c r="AG769">
        <v>142</v>
      </c>
      <c r="AH769">
        <v>5</v>
      </c>
      <c r="AI769">
        <v>308</v>
      </c>
      <c r="AJ769">
        <v>820534</v>
      </c>
    </row>
    <row r="770" spans="1:36">
      <c r="A770" t="s">
        <v>532</v>
      </c>
      <c r="B770">
        <v>2003</v>
      </c>
      <c r="C770" s="49" t="str">
        <f t="shared" si="38"/>
        <v>Anstaltsgebäude2003</v>
      </c>
      <c r="D770">
        <v>1094</v>
      </c>
      <c r="E770" t="s">
        <v>66</v>
      </c>
      <c r="F770" t="s">
        <v>66</v>
      </c>
      <c r="G770" t="s">
        <v>66</v>
      </c>
      <c r="H770">
        <v>1510</v>
      </c>
      <c r="I770">
        <v>831</v>
      </c>
      <c r="J770">
        <v>29</v>
      </c>
      <c r="K770">
        <v>344</v>
      </c>
      <c r="L770">
        <v>10</v>
      </c>
      <c r="M770">
        <v>1945</v>
      </c>
      <c r="N770">
        <v>3065378</v>
      </c>
      <c r="O770" t="s">
        <v>66</v>
      </c>
      <c r="P770">
        <v>534</v>
      </c>
      <c r="Q770">
        <v>7018</v>
      </c>
      <c r="R770" t="s">
        <v>66</v>
      </c>
      <c r="S770">
        <v>1270</v>
      </c>
      <c r="T770">
        <v>839</v>
      </c>
      <c r="U770">
        <v>33</v>
      </c>
      <c r="V770">
        <v>464</v>
      </c>
      <c r="W770">
        <v>12</v>
      </c>
      <c r="X770">
        <v>2155</v>
      </c>
      <c r="Y770">
        <v>2349346</v>
      </c>
      <c r="Z770" t="s">
        <v>66</v>
      </c>
      <c r="AA770" t="s">
        <v>66</v>
      </c>
      <c r="AB770" t="s">
        <v>66</v>
      </c>
      <c r="AC770">
        <v>560</v>
      </c>
      <c r="AD770">
        <v>241</v>
      </c>
      <c r="AE770">
        <v>-8</v>
      </c>
      <c r="AF770">
        <v>-4</v>
      </c>
      <c r="AG770">
        <v>-120</v>
      </c>
      <c r="AH770">
        <v>-3</v>
      </c>
      <c r="AI770">
        <v>-210</v>
      </c>
      <c r="AJ770">
        <v>716032</v>
      </c>
    </row>
    <row r="771" spans="1:36">
      <c r="A771" t="s">
        <v>532</v>
      </c>
      <c r="B771">
        <v>2004</v>
      </c>
      <c r="C771" s="49" t="str">
        <f t="shared" si="38"/>
        <v>Anstaltsgebäude2004</v>
      </c>
      <c r="D771">
        <v>1109</v>
      </c>
      <c r="E771" t="s">
        <v>66</v>
      </c>
      <c r="F771" t="s">
        <v>66</v>
      </c>
      <c r="G771" t="s">
        <v>66</v>
      </c>
      <c r="H771">
        <v>1439</v>
      </c>
      <c r="I771">
        <v>636</v>
      </c>
      <c r="J771">
        <v>32</v>
      </c>
      <c r="K771">
        <v>547</v>
      </c>
      <c r="L771">
        <v>16</v>
      </c>
      <c r="M771">
        <v>1910</v>
      </c>
      <c r="N771">
        <v>2722343</v>
      </c>
      <c r="O771" t="s">
        <v>66</v>
      </c>
      <c r="P771">
        <v>579</v>
      </c>
      <c r="Q771">
        <v>6642</v>
      </c>
      <c r="R771" t="s">
        <v>66</v>
      </c>
      <c r="S771">
        <v>1258</v>
      </c>
      <c r="T771">
        <v>719</v>
      </c>
      <c r="U771">
        <v>38</v>
      </c>
      <c r="V771">
        <v>544</v>
      </c>
      <c r="W771">
        <v>14</v>
      </c>
      <c r="X771">
        <v>2258</v>
      </c>
      <c r="Y771">
        <v>2080718</v>
      </c>
      <c r="Z771" t="s">
        <v>66</v>
      </c>
      <c r="AA771" t="s">
        <v>66</v>
      </c>
      <c r="AB771" t="s">
        <v>66</v>
      </c>
      <c r="AC771">
        <v>530</v>
      </c>
      <c r="AD771">
        <v>181</v>
      </c>
      <c r="AE771">
        <v>-83</v>
      </c>
      <c r="AF771">
        <v>-6</v>
      </c>
      <c r="AG771">
        <v>3</v>
      </c>
      <c r="AH771">
        <v>1</v>
      </c>
      <c r="AI771">
        <v>-348</v>
      </c>
      <c r="AJ771">
        <v>641625</v>
      </c>
    </row>
    <row r="772" spans="1:36">
      <c r="A772" t="s">
        <v>532</v>
      </c>
      <c r="B772">
        <v>2005</v>
      </c>
      <c r="C772" s="49" t="str">
        <f t="shared" si="38"/>
        <v>Anstaltsgebäude2005</v>
      </c>
      <c r="D772">
        <v>1086</v>
      </c>
      <c r="E772" t="s">
        <v>66</v>
      </c>
      <c r="F772" t="s">
        <v>66</v>
      </c>
      <c r="G772" t="s">
        <v>66</v>
      </c>
      <c r="H772">
        <v>1475</v>
      </c>
      <c r="I772">
        <v>253</v>
      </c>
      <c r="J772">
        <v>16</v>
      </c>
      <c r="K772">
        <v>436</v>
      </c>
      <c r="L772">
        <v>11</v>
      </c>
      <c r="M772">
        <v>1248</v>
      </c>
      <c r="N772">
        <v>2460602</v>
      </c>
      <c r="O772" t="s">
        <v>66</v>
      </c>
      <c r="P772">
        <v>555</v>
      </c>
      <c r="Q772">
        <v>6255</v>
      </c>
      <c r="R772" t="s">
        <v>66</v>
      </c>
      <c r="S772">
        <v>1250</v>
      </c>
      <c r="T772">
        <v>309</v>
      </c>
      <c r="U772">
        <v>21</v>
      </c>
      <c r="V772">
        <v>313</v>
      </c>
      <c r="W772">
        <v>8</v>
      </c>
      <c r="X772">
        <v>1240</v>
      </c>
      <c r="Y772">
        <v>1823254</v>
      </c>
      <c r="Z772" t="s">
        <v>66</v>
      </c>
      <c r="AA772" t="s">
        <v>66</v>
      </c>
      <c r="AB772" t="s">
        <v>66</v>
      </c>
      <c r="AC772">
        <v>531</v>
      </c>
      <c r="AD772">
        <v>225</v>
      </c>
      <c r="AE772">
        <v>-56</v>
      </c>
      <c r="AF772">
        <v>-5</v>
      </c>
      <c r="AG772">
        <v>123</v>
      </c>
      <c r="AH772">
        <v>3</v>
      </c>
      <c r="AI772">
        <v>8</v>
      </c>
      <c r="AJ772">
        <v>637348</v>
      </c>
    </row>
    <row r="773" spans="1:36">
      <c r="A773" t="s">
        <v>532</v>
      </c>
      <c r="B773">
        <v>2006</v>
      </c>
      <c r="C773" s="49" t="str">
        <f t="shared" si="38"/>
        <v>Anstaltsgebäude2006</v>
      </c>
      <c r="D773">
        <v>1073</v>
      </c>
      <c r="E773" t="s">
        <v>66</v>
      </c>
      <c r="F773" t="s">
        <v>66</v>
      </c>
      <c r="G773" t="s">
        <v>66</v>
      </c>
      <c r="H773">
        <v>1465</v>
      </c>
      <c r="I773">
        <v>776</v>
      </c>
      <c r="J773">
        <v>39</v>
      </c>
      <c r="K773">
        <v>940</v>
      </c>
      <c r="L773">
        <v>19</v>
      </c>
      <c r="M773">
        <v>2622</v>
      </c>
      <c r="N773">
        <v>2736791</v>
      </c>
      <c r="O773" t="s">
        <v>66</v>
      </c>
      <c r="P773">
        <v>495</v>
      </c>
      <c r="Q773">
        <v>6535</v>
      </c>
      <c r="R773" t="s">
        <v>66</v>
      </c>
      <c r="S773">
        <v>1261</v>
      </c>
      <c r="T773">
        <v>833</v>
      </c>
      <c r="U773">
        <v>44</v>
      </c>
      <c r="V773">
        <v>850</v>
      </c>
      <c r="W773">
        <v>17</v>
      </c>
      <c r="X773">
        <v>2761</v>
      </c>
      <c r="Y773">
        <v>1966518</v>
      </c>
      <c r="Z773" t="s">
        <v>66</v>
      </c>
      <c r="AA773" t="s">
        <v>66</v>
      </c>
      <c r="AB773" t="s">
        <v>66</v>
      </c>
      <c r="AC773">
        <v>578</v>
      </c>
      <c r="AD773">
        <v>204</v>
      </c>
      <c r="AE773">
        <v>-57</v>
      </c>
      <c r="AF773">
        <v>-5</v>
      </c>
      <c r="AG773">
        <v>90</v>
      </c>
      <c r="AH773">
        <v>2</v>
      </c>
      <c r="AI773">
        <v>-139</v>
      </c>
      <c r="AJ773">
        <v>770273</v>
      </c>
    </row>
    <row r="774" spans="1:36">
      <c r="A774" t="s">
        <v>532</v>
      </c>
      <c r="B774">
        <v>2007</v>
      </c>
      <c r="C774" s="49" t="str">
        <f t="shared" si="38"/>
        <v>Anstaltsgebäude2007</v>
      </c>
      <c r="D774">
        <v>1075</v>
      </c>
      <c r="E774" t="s">
        <v>66</v>
      </c>
      <c r="F774" t="s">
        <v>66</v>
      </c>
      <c r="G774" t="s">
        <v>66</v>
      </c>
      <c r="H774">
        <v>1521</v>
      </c>
      <c r="I774">
        <v>234</v>
      </c>
      <c r="J774">
        <v>5</v>
      </c>
      <c r="K774">
        <v>1168</v>
      </c>
      <c r="L774">
        <v>23</v>
      </c>
      <c r="M774">
        <v>1337</v>
      </c>
      <c r="N774">
        <v>2721760</v>
      </c>
      <c r="O774" t="s">
        <v>66</v>
      </c>
      <c r="P774">
        <v>520</v>
      </c>
      <c r="Q774">
        <v>6947</v>
      </c>
      <c r="R774" t="s">
        <v>66</v>
      </c>
      <c r="S774">
        <v>1318</v>
      </c>
      <c r="T774">
        <v>436</v>
      </c>
      <c r="U774">
        <v>24</v>
      </c>
      <c r="V774">
        <v>986</v>
      </c>
      <c r="W774">
        <v>19</v>
      </c>
      <c r="X774">
        <v>1999</v>
      </c>
      <c r="Y774">
        <v>2038882</v>
      </c>
      <c r="Z774" t="s">
        <v>66</v>
      </c>
      <c r="AA774" t="s">
        <v>66</v>
      </c>
      <c r="AB774" t="s">
        <v>66</v>
      </c>
      <c r="AC774">
        <v>555</v>
      </c>
      <c r="AD774">
        <v>203</v>
      </c>
      <c r="AE774">
        <v>-202</v>
      </c>
      <c r="AF774">
        <v>-19</v>
      </c>
      <c r="AG774">
        <v>182</v>
      </c>
      <c r="AH774">
        <v>4</v>
      </c>
      <c r="AI774">
        <v>-662</v>
      </c>
      <c r="AJ774">
        <v>682878</v>
      </c>
    </row>
    <row r="775" spans="1:36">
      <c r="A775" t="s">
        <v>532</v>
      </c>
      <c r="B775">
        <v>2008</v>
      </c>
      <c r="C775" s="49" t="str">
        <f t="shared" si="38"/>
        <v>Anstaltsgebäude2008</v>
      </c>
      <c r="D775">
        <v>1006</v>
      </c>
      <c r="E775" t="s">
        <v>66</v>
      </c>
      <c r="F775" t="s">
        <v>66</v>
      </c>
      <c r="G775" t="s">
        <v>66</v>
      </c>
      <c r="H775">
        <v>1387</v>
      </c>
      <c r="I775">
        <v>751</v>
      </c>
      <c r="J775">
        <v>35</v>
      </c>
      <c r="K775">
        <v>268</v>
      </c>
      <c r="L775">
        <v>9</v>
      </c>
      <c r="M775">
        <v>2020</v>
      </c>
      <c r="N775">
        <v>2298834</v>
      </c>
      <c r="O775" t="s">
        <v>66</v>
      </c>
      <c r="P775">
        <v>463</v>
      </c>
      <c r="Q775">
        <v>5865</v>
      </c>
      <c r="R775" t="s">
        <v>66</v>
      </c>
      <c r="S775">
        <v>1208</v>
      </c>
      <c r="T775">
        <v>692</v>
      </c>
      <c r="U775">
        <v>36</v>
      </c>
      <c r="V775">
        <v>285</v>
      </c>
      <c r="W775">
        <v>8</v>
      </c>
      <c r="X775">
        <v>2035</v>
      </c>
      <c r="Y775">
        <v>1650020</v>
      </c>
      <c r="Z775" t="s">
        <v>66</v>
      </c>
      <c r="AA775" t="s">
        <v>66</v>
      </c>
      <c r="AB775" t="s">
        <v>66</v>
      </c>
      <c r="AC775">
        <v>543</v>
      </c>
      <c r="AD775">
        <v>179</v>
      </c>
      <c r="AE775">
        <v>59</v>
      </c>
      <c r="AF775">
        <v>-1</v>
      </c>
      <c r="AG775">
        <v>-17</v>
      </c>
      <c r="AH775">
        <v>0</v>
      </c>
      <c r="AI775">
        <v>-15</v>
      </c>
      <c r="AJ775">
        <v>648814</v>
      </c>
    </row>
    <row r="776" spans="1:36">
      <c r="A776" t="s">
        <v>532</v>
      </c>
      <c r="B776">
        <v>2009</v>
      </c>
      <c r="C776" s="49" t="str">
        <f t="shared" si="38"/>
        <v>Anstaltsgebäude2009</v>
      </c>
      <c r="D776">
        <v>1060</v>
      </c>
      <c r="E776" t="s">
        <v>66</v>
      </c>
      <c r="F776" t="s">
        <v>66</v>
      </c>
      <c r="G776" t="s">
        <v>66</v>
      </c>
      <c r="H776">
        <v>1456</v>
      </c>
      <c r="I776">
        <v>816</v>
      </c>
      <c r="J776">
        <v>41</v>
      </c>
      <c r="K776">
        <v>535</v>
      </c>
      <c r="L776">
        <v>12</v>
      </c>
      <c r="M776">
        <v>2505</v>
      </c>
      <c r="N776">
        <v>2566838</v>
      </c>
      <c r="O776" t="s">
        <v>66</v>
      </c>
      <c r="P776">
        <v>501</v>
      </c>
      <c r="Q776">
        <v>6297</v>
      </c>
      <c r="R776" t="s">
        <v>66</v>
      </c>
      <c r="S776">
        <v>1275</v>
      </c>
      <c r="T776">
        <v>827</v>
      </c>
      <c r="U776">
        <v>45</v>
      </c>
      <c r="V776">
        <v>512</v>
      </c>
      <c r="W776">
        <v>12</v>
      </c>
      <c r="X776">
        <v>2642</v>
      </c>
      <c r="Y776">
        <v>1828566</v>
      </c>
      <c r="Z776" t="s">
        <v>66</v>
      </c>
      <c r="AA776" t="s">
        <v>66</v>
      </c>
      <c r="AB776" t="s">
        <v>66</v>
      </c>
      <c r="AC776">
        <v>559</v>
      </c>
      <c r="AD776">
        <v>180</v>
      </c>
      <c r="AE776">
        <v>-11</v>
      </c>
      <c r="AF776">
        <v>-4</v>
      </c>
      <c r="AG776">
        <v>23</v>
      </c>
      <c r="AH776">
        <v>0</v>
      </c>
      <c r="AI776">
        <v>-137</v>
      </c>
      <c r="AJ776">
        <v>738272</v>
      </c>
    </row>
    <row r="777" spans="1:36">
      <c r="A777" t="s">
        <v>532</v>
      </c>
      <c r="B777">
        <v>2010</v>
      </c>
      <c r="C777" s="49" t="str">
        <f t="shared" si="38"/>
        <v>Anstaltsgebäude2010</v>
      </c>
      <c r="D777">
        <v>981</v>
      </c>
      <c r="E777" t="s">
        <v>66</v>
      </c>
      <c r="F777" t="s">
        <v>66</v>
      </c>
      <c r="G777" t="s">
        <v>66</v>
      </c>
      <c r="H777">
        <v>1296</v>
      </c>
      <c r="I777">
        <v>458</v>
      </c>
      <c r="J777">
        <v>23</v>
      </c>
      <c r="K777">
        <v>170</v>
      </c>
      <c r="L777">
        <v>3</v>
      </c>
      <c r="M777">
        <v>1189</v>
      </c>
      <c r="N777">
        <v>2503634</v>
      </c>
      <c r="O777" t="s">
        <v>66</v>
      </c>
      <c r="P777">
        <v>427</v>
      </c>
      <c r="Q777">
        <v>5795</v>
      </c>
      <c r="R777" t="s">
        <v>66</v>
      </c>
      <c r="S777">
        <v>1117</v>
      </c>
      <c r="T777">
        <v>639</v>
      </c>
      <c r="U777">
        <v>31</v>
      </c>
      <c r="V777">
        <v>319</v>
      </c>
      <c r="W777">
        <v>7</v>
      </c>
      <c r="X777">
        <v>1650</v>
      </c>
      <c r="Y777">
        <v>1819912</v>
      </c>
      <c r="Z777" t="s">
        <v>66</v>
      </c>
      <c r="AA777" t="s">
        <v>66</v>
      </c>
      <c r="AB777" t="s">
        <v>66</v>
      </c>
      <c r="AC777">
        <v>554</v>
      </c>
      <c r="AD777">
        <v>179</v>
      </c>
      <c r="AE777">
        <v>-181</v>
      </c>
      <c r="AF777">
        <v>-8</v>
      </c>
      <c r="AG777">
        <v>-149</v>
      </c>
      <c r="AH777">
        <v>-4</v>
      </c>
      <c r="AI777">
        <v>-461</v>
      </c>
      <c r="AJ777">
        <v>683722</v>
      </c>
    </row>
    <row r="778" spans="1:36">
      <c r="A778" t="s">
        <v>532</v>
      </c>
      <c r="B778">
        <v>2011</v>
      </c>
      <c r="C778" s="49" t="str">
        <f t="shared" si="38"/>
        <v>Anstaltsgebäude2011</v>
      </c>
      <c r="D778">
        <v>1097</v>
      </c>
      <c r="E778" t="s">
        <v>66</v>
      </c>
      <c r="F778" t="s">
        <v>66</v>
      </c>
      <c r="G778" t="s">
        <v>66</v>
      </c>
      <c r="H778">
        <v>1553</v>
      </c>
      <c r="I778">
        <v>660</v>
      </c>
      <c r="J778">
        <v>33</v>
      </c>
      <c r="K778">
        <v>225</v>
      </c>
      <c r="L778">
        <v>6</v>
      </c>
      <c r="M778">
        <v>1446</v>
      </c>
      <c r="N778">
        <v>2979334</v>
      </c>
      <c r="O778" t="s">
        <v>66</v>
      </c>
      <c r="P778">
        <v>480</v>
      </c>
      <c r="Q778">
        <v>6961</v>
      </c>
      <c r="R778" t="s">
        <v>66</v>
      </c>
      <c r="S778">
        <v>1350</v>
      </c>
      <c r="T778">
        <v>676</v>
      </c>
      <c r="U778">
        <v>35</v>
      </c>
      <c r="V778">
        <v>348</v>
      </c>
      <c r="W778">
        <v>9</v>
      </c>
      <c r="X778">
        <v>1691</v>
      </c>
      <c r="Y778">
        <v>2147159</v>
      </c>
      <c r="Z778" t="s">
        <v>66</v>
      </c>
      <c r="AA778" t="s">
        <v>66</v>
      </c>
      <c r="AB778" t="s">
        <v>66</v>
      </c>
      <c r="AC778">
        <v>617</v>
      </c>
      <c r="AD778">
        <v>204</v>
      </c>
      <c r="AE778">
        <v>-16</v>
      </c>
      <c r="AF778">
        <v>-2</v>
      </c>
      <c r="AG778">
        <v>-123</v>
      </c>
      <c r="AH778">
        <v>-4</v>
      </c>
      <c r="AI778">
        <v>-245</v>
      </c>
      <c r="AJ778">
        <v>832175</v>
      </c>
    </row>
    <row r="779" spans="1:36">
      <c r="A779" t="s">
        <v>532</v>
      </c>
      <c r="B779">
        <v>2012</v>
      </c>
      <c r="C779" s="49" t="str">
        <f t="shared" si="38"/>
        <v>Anstaltsgebäude2012</v>
      </c>
      <c r="D779">
        <v>1004</v>
      </c>
      <c r="E779" t="s">
        <v>66</v>
      </c>
      <c r="F779" t="s">
        <v>66</v>
      </c>
      <c r="G779" t="s">
        <v>66</v>
      </c>
      <c r="H779">
        <v>1268</v>
      </c>
      <c r="I779">
        <v>1350</v>
      </c>
      <c r="J779">
        <v>41</v>
      </c>
      <c r="K779" t="s">
        <v>66</v>
      </c>
      <c r="L779" t="s">
        <v>66</v>
      </c>
      <c r="M779">
        <v>1789</v>
      </c>
      <c r="N779">
        <v>2594613</v>
      </c>
      <c r="O779" t="s">
        <v>66</v>
      </c>
      <c r="P779">
        <v>480</v>
      </c>
      <c r="Q779">
        <v>5782</v>
      </c>
      <c r="R779" t="s">
        <v>66</v>
      </c>
      <c r="S779">
        <v>1123</v>
      </c>
      <c r="T779">
        <v>1236</v>
      </c>
      <c r="U779">
        <v>41</v>
      </c>
      <c r="V779" t="s">
        <v>66</v>
      </c>
      <c r="W779" t="s">
        <v>66</v>
      </c>
      <c r="X779">
        <v>1825</v>
      </c>
      <c r="Y779">
        <v>1849023</v>
      </c>
      <c r="Z779" t="s">
        <v>66</v>
      </c>
      <c r="AA779" t="s">
        <v>66</v>
      </c>
      <c r="AB779" t="s">
        <v>66</v>
      </c>
      <c r="AC779">
        <v>524</v>
      </c>
      <c r="AD779">
        <v>145</v>
      </c>
      <c r="AE779">
        <v>114</v>
      </c>
      <c r="AF779">
        <v>0</v>
      </c>
      <c r="AG779" t="s">
        <v>66</v>
      </c>
      <c r="AH779" t="s">
        <v>66</v>
      </c>
      <c r="AI779">
        <v>-36</v>
      </c>
      <c r="AJ779">
        <v>745590</v>
      </c>
    </row>
    <row r="780" spans="1:36">
      <c r="A780" t="s">
        <v>532</v>
      </c>
      <c r="B780">
        <v>2013</v>
      </c>
      <c r="C780" s="49" t="str">
        <f t="shared" si="38"/>
        <v>Anstaltsgebäude2013</v>
      </c>
      <c r="D780">
        <v>879</v>
      </c>
      <c r="E780" t="s">
        <v>66</v>
      </c>
      <c r="F780" t="s">
        <v>66</v>
      </c>
      <c r="G780" t="s">
        <v>66</v>
      </c>
      <c r="H780">
        <v>1152</v>
      </c>
      <c r="I780">
        <v>1416</v>
      </c>
      <c r="J780">
        <v>56</v>
      </c>
      <c r="K780" t="s">
        <v>66</v>
      </c>
      <c r="L780" t="s">
        <v>66</v>
      </c>
      <c r="M780">
        <v>2342</v>
      </c>
      <c r="N780">
        <v>2333250</v>
      </c>
      <c r="O780" t="s">
        <v>66</v>
      </c>
      <c r="P780">
        <v>387</v>
      </c>
      <c r="Q780">
        <v>4873</v>
      </c>
      <c r="R780" t="s">
        <v>66</v>
      </c>
      <c r="S780">
        <v>961</v>
      </c>
      <c r="T780">
        <v>1462</v>
      </c>
      <c r="U780">
        <v>58</v>
      </c>
      <c r="V780" t="s">
        <v>66</v>
      </c>
      <c r="W780" t="s">
        <v>66</v>
      </c>
      <c r="X780">
        <v>2366</v>
      </c>
      <c r="Y780">
        <v>1617030</v>
      </c>
      <c r="Z780" t="s">
        <v>66</v>
      </c>
      <c r="AA780" t="s">
        <v>66</v>
      </c>
      <c r="AB780" t="s">
        <v>66</v>
      </c>
      <c r="AC780">
        <v>492</v>
      </c>
      <c r="AD780">
        <v>191</v>
      </c>
      <c r="AE780">
        <v>-46</v>
      </c>
      <c r="AF780">
        <v>-2</v>
      </c>
      <c r="AG780" t="s">
        <v>66</v>
      </c>
      <c r="AH780" t="s">
        <v>66</v>
      </c>
      <c r="AI780">
        <v>-24</v>
      </c>
      <c r="AJ780">
        <v>716220</v>
      </c>
    </row>
    <row r="781" spans="1:36">
      <c r="A781" t="s">
        <v>532</v>
      </c>
      <c r="B781">
        <v>2014</v>
      </c>
      <c r="C781" s="49" t="str">
        <f t="shared" si="38"/>
        <v>Anstaltsgebäude2014</v>
      </c>
      <c r="D781">
        <v>976</v>
      </c>
      <c r="E781" t="s">
        <v>66</v>
      </c>
      <c r="F781" t="s">
        <v>66</v>
      </c>
      <c r="G781" t="s">
        <v>66</v>
      </c>
      <c r="H781">
        <v>1204</v>
      </c>
      <c r="I781">
        <v>1004</v>
      </c>
      <c r="J781">
        <v>39</v>
      </c>
      <c r="K781" t="s">
        <v>66</v>
      </c>
      <c r="L781" t="s">
        <v>66</v>
      </c>
      <c r="M781">
        <v>1596</v>
      </c>
      <c r="N781">
        <v>2628019</v>
      </c>
      <c r="O781" t="s">
        <v>66</v>
      </c>
      <c r="P781">
        <v>434</v>
      </c>
      <c r="Q781">
        <v>5452</v>
      </c>
      <c r="R781" t="s">
        <v>66</v>
      </c>
      <c r="S781">
        <v>1045</v>
      </c>
      <c r="T781">
        <v>951</v>
      </c>
      <c r="U781">
        <v>40</v>
      </c>
      <c r="V781" t="s">
        <v>66</v>
      </c>
      <c r="W781" t="s">
        <v>66</v>
      </c>
      <c r="X781">
        <v>1764</v>
      </c>
      <c r="Y781">
        <v>1950452</v>
      </c>
      <c r="Z781" t="s">
        <v>66</v>
      </c>
      <c r="AA781" t="s">
        <v>66</v>
      </c>
      <c r="AB781" t="s">
        <v>66</v>
      </c>
      <c r="AC781">
        <v>542</v>
      </c>
      <c r="AD781">
        <v>158</v>
      </c>
      <c r="AE781">
        <v>53</v>
      </c>
      <c r="AF781">
        <v>-1</v>
      </c>
      <c r="AG781" t="s">
        <v>66</v>
      </c>
      <c r="AH781" t="s">
        <v>66</v>
      </c>
      <c r="AI781">
        <v>-168</v>
      </c>
      <c r="AJ781">
        <v>677567</v>
      </c>
    </row>
    <row r="782" spans="1:36">
      <c r="A782" t="s">
        <v>532</v>
      </c>
      <c r="B782">
        <v>2015</v>
      </c>
      <c r="C782" s="49" t="str">
        <f t="shared" ref="C782:C817" si="39">CONCATENATE(A782,B782)</f>
        <v>Anstaltsgebäude2015</v>
      </c>
      <c r="D782">
        <v>976</v>
      </c>
      <c r="E782" t="s">
        <v>66</v>
      </c>
      <c r="F782" t="s">
        <v>66</v>
      </c>
      <c r="G782" t="s">
        <v>66</v>
      </c>
      <c r="H782">
        <v>943</v>
      </c>
      <c r="I782">
        <v>764</v>
      </c>
      <c r="J782">
        <v>26</v>
      </c>
      <c r="K782" t="s">
        <v>66</v>
      </c>
      <c r="L782" t="s">
        <v>66</v>
      </c>
      <c r="M782">
        <v>1281</v>
      </c>
      <c r="N782">
        <v>2228124</v>
      </c>
      <c r="O782" t="s">
        <v>66</v>
      </c>
      <c r="P782">
        <v>482</v>
      </c>
      <c r="Q782">
        <v>4260</v>
      </c>
      <c r="R782" t="s">
        <v>66</v>
      </c>
      <c r="S782">
        <v>793</v>
      </c>
      <c r="T782">
        <v>772</v>
      </c>
      <c r="U782">
        <v>29</v>
      </c>
      <c r="V782" t="s">
        <v>66</v>
      </c>
      <c r="W782" t="s">
        <v>66</v>
      </c>
      <c r="X782">
        <v>1348</v>
      </c>
      <c r="Y782">
        <v>1545848</v>
      </c>
      <c r="Z782" t="s">
        <v>66</v>
      </c>
      <c r="AA782" t="s">
        <v>66</v>
      </c>
      <c r="AB782" t="s">
        <v>66</v>
      </c>
      <c r="AC782">
        <v>494</v>
      </c>
      <c r="AD782">
        <v>150</v>
      </c>
      <c r="AE782">
        <v>-8</v>
      </c>
      <c r="AF782">
        <v>-4</v>
      </c>
      <c r="AG782" t="s">
        <v>66</v>
      </c>
      <c r="AH782" t="s">
        <v>66</v>
      </c>
      <c r="AI782">
        <v>-67</v>
      </c>
      <c r="AJ782">
        <v>682276</v>
      </c>
    </row>
    <row r="783" spans="1:36">
      <c r="A783" t="s">
        <v>532</v>
      </c>
      <c r="B783">
        <v>2016</v>
      </c>
      <c r="C783" s="49" t="str">
        <f t="shared" si="39"/>
        <v>Anstaltsgebäude2016</v>
      </c>
      <c r="D783">
        <v>1024</v>
      </c>
      <c r="E783" t="s">
        <v>66</v>
      </c>
      <c r="F783" t="s">
        <v>66</v>
      </c>
      <c r="G783" t="s">
        <v>66</v>
      </c>
      <c r="H783">
        <v>1044</v>
      </c>
      <c r="I783">
        <v>1441</v>
      </c>
      <c r="J783">
        <v>55</v>
      </c>
      <c r="K783" t="s">
        <v>66</v>
      </c>
      <c r="L783" t="s">
        <v>66</v>
      </c>
      <c r="M783">
        <v>2382</v>
      </c>
      <c r="N783">
        <v>2404886</v>
      </c>
      <c r="O783" t="s">
        <v>66</v>
      </c>
      <c r="P783">
        <v>474</v>
      </c>
      <c r="Q783">
        <v>4560</v>
      </c>
      <c r="R783" t="s">
        <v>66</v>
      </c>
      <c r="S783">
        <v>862</v>
      </c>
      <c r="T783">
        <v>1205</v>
      </c>
      <c r="U783">
        <v>54</v>
      </c>
      <c r="V783" t="s">
        <v>66</v>
      </c>
      <c r="W783" t="s">
        <v>66</v>
      </c>
      <c r="X783">
        <v>2258</v>
      </c>
      <c r="Y783">
        <v>1718791</v>
      </c>
      <c r="Z783" t="s">
        <v>66</v>
      </c>
      <c r="AA783" t="s">
        <v>66</v>
      </c>
      <c r="AB783" t="s">
        <v>66</v>
      </c>
      <c r="AC783">
        <v>550</v>
      </c>
      <c r="AD783">
        <v>182</v>
      </c>
      <c r="AE783">
        <v>236</v>
      </c>
      <c r="AF783">
        <v>1</v>
      </c>
      <c r="AG783" t="s">
        <v>66</v>
      </c>
      <c r="AH783" t="s">
        <v>66</v>
      </c>
      <c r="AI783">
        <v>124</v>
      </c>
      <c r="AJ783">
        <v>686095</v>
      </c>
    </row>
    <row r="784" spans="1:36">
      <c r="A784" t="s">
        <v>532</v>
      </c>
      <c r="B784">
        <v>2017</v>
      </c>
      <c r="C784" s="49" t="str">
        <f t="shared" si="39"/>
        <v>Anstaltsgebäude2017</v>
      </c>
      <c r="D784">
        <v>985</v>
      </c>
      <c r="E784" t="s">
        <v>66</v>
      </c>
      <c r="F784" t="s">
        <v>66</v>
      </c>
      <c r="G784" t="s">
        <v>66</v>
      </c>
      <c r="H784">
        <v>1035</v>
      </c>
      <c r="I784">
        <v>898</v>
      </c>
      <c r="J784">
        <v>37</v>
      </c>
      <c r="K784" t="s">
        <v>66</v>
      </c>
      <c r="L784" t="s">
        <v>66</v>
      </c>
      <c r="M784">
        <v>1252</v>
      </c>
      <c r="N784">
        <v>2386140</v>
      </c>
      <c r="O784" t="s">
        <v>66</v>
      </c>
      <c r="P784">
        <v>481</v>
      </c>
      <c r="Q784">
        <v>4554</v>
      </c>
      <c r="R784" t="s">
        <v>66</v>
      </c>
      <c r="S784">
        <v>904</v>
      </c>
      <c r="T784">
        <v>974</v>
      </c>
      <c r="U784">
        <v>37</v>
      </c>
      <c r="V784" t="s">
        <v>66</v>
      </c>
      <c r="W784" t="s">
        <v>66</v>
      </c>
      <c r="X784">
        <v>1452</v>
      </c>
      <c r="Y784">
        <v>1713570</v>
      </c>
      <c r="Z784" t="s">
        <v>66</v>
      </c>
      <c r="AA784" t="s">
        <v>66</v>
      </c>
      <c r="AB784" t="s">
        <v>66</v>
      </c>
      <c r="AC784">
        <v>504</v>
      </c>
      <c r="AD784">
        <v>131</v>
      </c>
      <c r="AE784">
        <v>-76</v>
      </c>
      <c r="AF784">
        <v>-1</v>
      </c>
      <c r="AG784" t="s">
        <v>66</v>
      </c>
      <c r="AH784" t="s">
        <v>66</v>
      </c>
      <c r="AI784">
        <v>-200</v>
      </c>
      <c r="AJ784">
        <v>672570</v>
      </c>
    </row>
    <row r="785" spans="1:36">
      <c r="A785" t="s">
        <v>532</v>
      </c>
      <c r="B785">
        <v>2018</v>
      </c>
      <c r="C785" s="49" t="str">
        <f t="shared" si="39"/>
        <v>Anstaltsgebäude2018</v>
      </c>
      <c r="D785">
        <v>1868</v>
      </c>
      <c r="E785" t="s">
        <v>66</v>
      </c>
      <c r="F785" t="s">
        <v>66</v>
      </c>
      <c r="G785" t="s">
        <v>66</v>
      </c>
      <c r="H785">
        <v>1146</v>
      </c>
      <c r="I785">
        <v>1217</v>
      </c>
      <c r="J785">
        <v>46</v>
      </c>
      <c r="K785" t="s">
        <v>66</v>
      </c>
      <c r="L785" t="s">
        <v>66</v>
      </c>
      <c r="M785">
        <v>1834</v>
      </c>
      <c r="N785">
        <v>2534355</v>
      </c>
      <c r="O785" t="s">
        <v>66</v>
      </c>
      <c r="P785">
        <v>1373</v>
      </c>
      <c r="Q785">
        <v>5281</v>
      </c>
      <c r="R785" t="s">
        <v>66</v>
      </c>
      <c r="S785">
        <v>1038</v>
      </c>
      <c r="T785">
        <v>933</v>
      </c>
      <c r="U785">
        <v>35</v>
      </c>
      <c r="V785" t="s">
        <v>66</v>
      </c>
      <c r="W785" t="s">
        <v>66</v>
      </c>
      <c r="X785">
        <v>1447</v>
      </c>
      <c r="Y785">
        <v>1914124</v>
      </c>
      <c r="Z785" t="s">
        <v>66</v>
      </c>
      <c r="AA785" t="s">
        <v>66</v>
      </c>
      <c r="AB785" t="s">
        <v>66</v>
      </c>
      <c r="AC785">
        <v>495</v>
      </c>
      <c r="AD785">
        <v>108</v>
      </c>
      <c r="AE785">
        <v>284</v>
      </c>
      <c r="AF785">
        <v>11</v>
      </c>
      <c r="AG785" t="s">
        <v>66</v>
      </c>
      <c r="AH785" t="s">
        <v>66</v>
      </c>
      <c r="AI785">
        <v>387</v>
      </c>
      <c r="AJ785">
        <v>620231</v>
      </c>
    </row>
    <row r="786" spans="1:36">
      <c r="A786" t="s">
        <v>532</v>
      </c>
      <c r="B786">
        <v>2019</v>
      </c>
      <c r="C786" s="49" t="str">
        <f t="shared" si="39"/>
        <v>Anstaltsgebäude2019</v>
      </c>
      <c r="D786">
        <v>1026</v>
      </c>
      <c r="E786" t="s">
        <v>66</v>
      </c>
      <c r="F786" t="s">
        <v>66</v>
      </c>
      <c r="G786" t="s">
        <v>66</v>
      </c>
      <c r="H786">
        <v>1162</v>
      </c>
      <c r="I786">
        <v>1344</v>
      </c>
      <c r="J786">
        <v>55</v>
      </c>
      <c r="K786" t="s">
        <v>66</v>
      </c>
      <c r="L786" t="s">
        <v>66</v>
      </c>
      <c r="M786">
        <v>2115</v>
      </c>
      <c r="N786">
        <v>2567487</v>
      </c>
      <c r="O786" t="s">
        <v>66</v>
      </c>
      <c r="P786">
        <v>552</v>
      </c>
      <c r="Q786">
        <v>5392</v>
      </c>
      <c r="R786" t="s">
        <v>66</v>
      </c>
      <c r="S786">
        <v>1058</v>
      </c>
      <c r="T786">
        <v>1226</v>
      </c>
      <c r="U786">
        <v>56</v>
      </c>
      <c r="V786" t="s">
        <v>66</v>
      </c>
      <c r="W786" t="s">
        <v>66</v>
      </c>
      <c r="X786">
        <v>2090</v>
      </c>
      <c r="Y786">
        <v>2012943</v>
      </c>
      <c r="Z786" t="s">
        <v>66</v>
      </c>
      <c r="AA786" t="s">
        <v>66</v>
      </c>
      <c r="AB786" t="s">
        <v>66</v>
      </c>
      <c r="AC786">
        <v>474</v>
      </c>
      <c r="AD786">
        <v>103</v>
      </c>
      <c r="AE786">
        <v>118</v>
      </c>
      <c r="AF786">
        <v>0</v>
      </c>
      <c r="AG786" t="s">
        <v>66</v>
      </c>
      <c r="AH786" t="s">
        <v>66</v>
      </c>
      <c r="AI786">
        <v>25</v>
      </c>
      <c r="AJ786">
        <v>554544</v>
      </c>
    </row>
    <row r="787" spans="1:36">
      <c r="A787" t="s">
        <v>532</v>
      </c>
      <c r="B787">
        <v>2020</v>
      </c>
      <c r="C787" s="49" t="str">
        <f t="shared" si="39"/>
        <v>Anstaltsgebäude2020</v>
      </c>
      <c r="D787">
        <v>1025</v>
      </c>
      <c r="E787" t="s">
        <v>66</v>
      </c>
      <c r="F787" t="s">
        <v>66</v>
      </c>
      <c r="G787" t="s">
        <v>66</v>
      </c>
      <c r="H787">
        <v>1066</v>
      </c>
      <c r="I787">
        <v>1397</v>
      </c>
      <c r="J787">
        <v>54</v>
      </c>
      <c r="K787" t="s">
        <v>66</v>
      </c>
      <c r="L787" t="s">
        <v>66</v>
      </c>
      <c r="M787">
        <v>1978</v>
      </c>
      <c r="N787">
        <v>2636699</v>
      </c>
      <c r="O787" t="s">
        <v>66</v>
      </c>
      <c r="P787">
        <v>569</v>
      </c>
      <c r="Q787">
        <v>5071</v>
      </c>
      <c r="R787" t="s">
        <v>66</v>
      </c>
      <c r="S787">
        <v>989</v>
      </c>
      <c r="T787">
        <v>1183</v>
      </c>
      <c r="U787">
        <v>49</v>
      </c>
      <c r="V787" t="s">
        <v>66</v>
      </c>
      <c r="W787" t="s">
        <v>66</v>
      </c>
      <c r="X787">
        <v>1829</v>
      </c>
      <c r="Y787">
        <v>2042352</v>
      </c>
      <c r="Z787" t="s">
        <v>66</v>
      </c>
      <c r="AA787" t="s">
        <v>66</v>
      </c>
      <c r="AB787" t="s">
        <v>66</v>
      </c>
      <c r="AC787">
        <v>456</v>
      </c>
      <c r="AD787">
        <v>77</v>
      </c>
      <c r="AE787">
        <v>214</v>
      </c>
      <c r="AF787">
        <v>5</v>
      </c>
      <c r="AG787" t="s">
        <v>66</v>
      </c>
      <c r="AH787" t="s">
        <v>66</v>
      </c>
      <c r="AI787">
        <v>149</v>
      </c>
      <c r="AJ787">
        <v>594347</v>
      </c>
    </row>
    <row r="788" spans="1:36">
      <c r="A788" t="s">
        <v>532</v>
      </c>
      <c r="B788">
        <v>2021</v>
      </c>
      <c r="C788" s="49" t="str">
        <f t="shared" si="39"/>
        <v>Anstaltsgebäude2021</v>
      </c>
      <c r="D788">
        <v>837</v>
      </c>
      <c r="E788" t="s">
        <v>66</v>
      </c>
      <c r="F788" t="s">
        <v>66</v>
      </c>
      <c r="G788" t="s">
        <v>66</v>
      </c>
      <c r="H788">
        <v>1008</v>
      </c>
      <c r="I788">
        <v>1488</v>
      </c>
      <c r="J788">
        <v>55</v>
      </c>
      <c r="K788" t="s">
        <v>66</v>
      </c>
      <c r="L788" t="s">
        <v>66</v>
      </c>
      <c r="M788">
        <v>2368</v>
      </c>
      <c r="N788">
        <v>2579325</v>
      </c>
      <c r="O788" t="s">
        <v>66</v>
      </c>
      <c r="P788">
        <v>419</v>
      </c>
      <c r="Q788">
        <v>4821</v>
      </c>
      <c r="R788" t="s">
        <v>66</v>
      </c>
      <c r="S788">
        <v>899</v>
      </c>
      <c r="T788">
        <v>1326</v>
      </c>
      <c r="U788">
        <v>51</v>
      </c>
      <c r="V788" t="s">
        <v>66</v>
      </c>
      <c r="W788" t="s">
        <v>66</v>
      </c>
      <c r="X788">
        <v>2129</v>
      </c>
      <c r="Y788">
        <v>1991436</v>
      </c>
      <c r="Z788" t="s">
        <v>66</v>
      </c>
      <c r="AA788" t="s">
        <v>66</v>
      </c>
      <c r="AB788" t="s">
        <v>66</v>
      </c>
      <c r="AC788">
        <v>418</v>
      </c>
      <c r="AD788">
        <v>109</v>
      </c>
      <c r="AE788">
        <v>162</v>
      </c>
      <c r="AF788">
        <v>5</v>
      </c>
      <c r="AG788" t="s">
        <v>66</v>
      </c>
      <c r="AH788" t="s">
        <v>66</v>
      </c>
      <c r="AI788">
        <v>239</v>
      </c>
      <c r="AJ788">
        <v>587889</v>
      </c>
    </row>
    <row r="789" spans="1:36">
      <c r="A789" t="s">
        <v>532</v>
      </c>
      <c r="B789">
        <v>2022</v>
      </c>
      <c r="C789" s="49" t="str">
        <f t="shared" si="39"/>
        <v>Anstaltsgebäude2022</v>
      </c>
      <c r="D789">
        <v>819</v>
      </c>
      <c r="E789" t="s">
        <v>66</v>
      </c>
      <c r="F789" t="s">
        <v>66</v>
      </c>
      <c r="G789" t="s">
        <v>66</v>
      </c>
      <c r="H789">
        <v>988</v>
      </c>
      <c r="I789">
        <v>1430</v>
      </c>
      <c r="J789">
        <v>59</v>
      </c>
      <c r="K789" t="s">
        <v>66</v>
      </c>
      <c r="L789" t="s">
        <v>66</v>
      </c>
      <c r="M789">
        <v>2146</v>
      </c>
      <c r="N789">
        <v>2830688</v>
      </c>
      <c r="O789" t="s">
        <v>66</v>
      </c>
      <c r="P789">
        <v>409</v>
      </c>
      <c r="Q789">
        <v>4951</v>
      </c>
      <c r="R789" t="s">
        <v>66</v>
      </c>
      <c r="S789">
        <v>884</v>
      </c>
      <c r="T789">
        <v>1385</v>
      </c>
      <c r="U789">
        <v>63</v>
      </c>
      <c r="V789" t="s">
        <v>66</v>
      </c>
      <c r="W789" t="s">
        <v>66</v>
      </c>
      <c r="X789">
        <v>2384</v>
      </c>
      <c r="Y789">
        <v>2255084</v>
      </c>
      <c r="Z789" t="s">
        <v>66</v>
      </c>
      <c r="AA789" t="s">
        <v>66</v>
      </c>
      <c r="AB789" t="s">
        <v>66</v>
      </c>
      <c r="AC789">
        <v>410</v>
      </c>
      <c r="AD789">
        <v>104</v>
      </c>
      <c r="AE789">
        <v>45</v>
      </c>
      <c r="AF789">
        <v>-3</v>
      </c>
      <c r="AG789" t="s">
        <v>66</v>
      </c>
      <c r="AH789" t="s">
        <v>66</v>
      </c>
      <c r="AI789">
        <v>-238</v>
      </c>
      <c r="AJ789">
        <v>575604</v>
      </c>
    </row>
    <row r="790" spans="1:36">
      <c r="A790" t="s">
        <v>516</v>
      </c>
      <c r="B790">
        <v>2023</v>
      </c>
      <c r="C790" s="49" t="str">
        <f t="shared" si="39"/>
        <v>Wohn- und Nichtwohngebäude2023</v>
      </c>
      <c r="D790">
        <v>183665</v>
      </c>
      <c r="E790" t="s">
        <v>66</v>
      </c>
      <c r="F790" t="s">
        <v>66</v>
      </c>
      <c r="G790" t="s">
        <v>66</v>
      </c>
      <c r="H790">
        <v>33431</v>
      </c>
      <c r="I790">
        <v>294399</v>
      </c>
      <c r="J790">
        <v>29544</v>
      </c>
      <c r="K790" t="s">
        <v>66</v>
      </c>
      <c r="L790" t="s">
        <v>66</v>
      </c>
      <c r="M790">
        <v>1102297</v>
      </c>
      <c r="N790">
        <v>100399291</v>
      </c>
      <c r="O790" t="s">
        <v>66</v>
      </c>
      <c r="P790">
        <v>118369</v>
      </c>
      <c r="Q790">
        <v>329999</v>
      </c>
      <c r="R790" t="s">
        <v>66</v>
      </c>
      <c r="S790">
        <v>32397</v>
      </c>
      <c r="T790">
        <v>262859</v>
      </c>
      <c r="U790">
        <v>25919</v>
      </c>
      <c r="V790" t="s">
        <v>66</v>
      </c>
      <c r="W790" t="s">
        <v>66</v>
      </c>
      <c r="X790">
        <v>980111</v>
      </c>
      <c r="Y790">
        <v>84976920</v>
      </c>
      <c r="Z790" t="s">
        <v>66</v>
      </c>
      <c r="AA790" t="s">
        <v>66</v>
      </c>
      <c r="AB790" t="s">
        <v>66</v>
      </c>
      <c r="AC790">
        <v>65296</v>
      </c>
      <c r="AD790">
        <v>1034</v>
      </c>
      <c r="AE790">
        <v>31540</v>
      </c>
      <c r="AF790">
        <v>3625</v>
      </c>
      <c r="AG790" t="s">
        <v>66</v>
      </c>
      <c r="AH790" t="s">
        <v>66</v>
      </c>
      <c r="AI790">
        <v>122186</v>
      </c>
      <c r="AJ790">
        <v>15422371</v>
      </c>
    </row>
    <row r="791" spans="1:36">
      <c r="A791" t="s">
        <v>132</v>
      </c>
      <c r="B791">
        <v>2023</v>
      </c>
      <c r="C791" s="49" t="str">
        <f t="shared" si="39"/>
        <v>Wohngebäude2023</v>
      </c>
      <c r="D791">
        <v>147996</v>
      </c>
      <c r="E791" t="s">
        <v>66</v>
      </c>
      <c r="F791" t="s">
        <v>66</v>
      </c>
      <c r="G791" t="s">
        <v>66</v>
      </c>
      <c r="H791">
        <v>5418</v>
      </c>
      <c r="I791">
        <v>287544</v>
      </c>
      <c r="J791">
        <v>29078</v>
      </c>
      <c r="K791" t="s">
        <v>66</v>
      </c>
      <c r="L791" t="s">
        <v>66</v>
      </c>
      <c r="M791">
        <v>1085600</v>
      </c>
      <c r="N791">
        <v>60419064</v>
      </c>
      <c r="O791" t="s">
        <v>66</v>
      </c>
      <c r="P791">
        <v>96827</v>
      </c>
      <c r="Q791">
        <v>138285</v>
      </c>
      <c r="R791" t="s">
        <v>66</v>
      </c>
      <c r="S791">
        <v>6719</v>
      </c>
      <c r="T791">
        <v>257241</v>
      </c>
      <c r="U791">
        <v>25530</v>
      </c>
      <c r="V791" t="s">
        <v>66</v>
      </c>
      <c r="W791" t="s">
        <v>66</v>
      </c>
      <c r="X791">
        <v>965460</v>
      </c>
      <c r="Y791">
        <v>52645011</v>
      </c>
      <c r="Z791" t="s">
        <v>66</v>
      </c>
      <c r="AA791" t="s">
        <v>66</v>
      </c>
      <c r="AB791" t="s">
        <v>66</v>
      </c>
      <c r="AC791">
        <v>51169</v>
      </c>
      <c r="AD791">
        <v>-1301</v>
      </c>
      <c r="AE791">
        <v>30303</v>
      </c>
      <c r="AF791">
        <v>3548</v>
      </c>
      <c r="AG791" t="s">
        <v>66</v>
      </c>
      <c r="AH791" t="s">
        <v>66</v>
      </c>
      <c r="AI791">
        <v>120140</v>
      </c>
      <c r="AJ791">
        <v>7774053</v>
      </c>
    </row>
    <row r="792" spans="1:36">
      <c r="A792" t="s">
        <v>517</v>
      </c>
      <c r="B792">
        <v>2023</v>
      </c>
      <c r="C792" s="49" t="str">
        <f t="shared" si="39"/>
        <v>Wohngebäude mit 1 Wohnung2023</v>
      </c>
      <c r="D792" t="s">
        <v>518</v>
      </c>
      <c r="E792" t="s">
        <v>518</v>
      </c>
      <c r="F792" t="s">
        <v>518</v>
      </c>
      <c r="G792" t="s">
        <v>518</v>
      </c>
      <c r="H792" t="s">
        <v>518</v>
      </c>
      <c r="I792" t="s">
        <v>518</v>
      </c>
      <c r="J792" t="s">
        <v>518</v>
      </c>
      <c r="K792" t="s">
        <v>518</v>
      </c>
      <c r="L792" t="s">
        <v>518</v>
      </c>
      <c r="M792" t="s">
        <v>518</v>
      </c>
      <c r="N792" t="s">
        <v>518</v>
      </c>
      <c r="O792" t="s">
        <v>66</v>
      </c>
      <c r="P792">
        <v>69892</v>
      </c>
      <c r="Q792">
        <v>58322</v>
      </c>
      <c r="R792" t="s">
        <v>66</v>
      </c>
      <c r="S792">
        <v>2675</v>
      </c>
      <c r="T792">
        <v>69892</v>
      </c>
      <c r="U792">
        <v>10848</v>
      </c>
      <c r="V792" t="s">
        <v>66</v>
      </c>
      <c r="W792" t="s">
        <v>66</v>
      </c>
      <c r="X792">
        <v>406118</v>
      </c>
      <c r="Y792">
        <v>22525426</v>
      </c>
      <c r="Z792" t="s">
        <v>66</v>
      </c>
      <c r="AA792" t="s">
        <v>66</v>
      </c>
      <c r="AB792" t="s">
        <v>66</v>
      </c>
      <c r="AC792" t="s">
        <v>518</v>
      </c>
      <c r="AD792" t="s">
        <v>518</v>
      </c>
      <c r="AE792" t="s">
        <v>518</v>
      </c>
      <c r="AF792" t="s">
        <v>518</v>
      </c>
      <c r="AG792" t="s">
        <v>518</v>
      </c>
      <c r="AH792" t="s">
        <v>518</v>
      </c>
      <c r="AI792" t="s">
        <v>518</v>
      </c>
      <c r="AJ792" t="s">
        <v>518</v>
      </c>
    </row>
    <row r="793" spans="1:36">
      <c r="A793" t="s">
        <v>519</v>
      </c>
      <c r="B793">
        <v>2023</v>
      </c>
      <c r="C793" s="49" t="str">
        <f t="shared" si="39"/>
        <v>Wohngebäude mit 2 Wohnungen2023</v>
      </c>
      <c r="D793" t="s">
        <v>518</v>
      </c>
      <c r="E793" t="s">
        <v>518</v>
      </c>
      <c r="F793" t="s">
        <v>518</v>
      </c>
      <c r="G793" t="s">
        <v>518</v>
      </c>
      <c r="H793" t="s">
        <v>518</v>
      </c>
      <c r="I793" t="s">
        <v>518</v>
      </c>
      <c r="J793" t="s">
        <v>518</v>
      </c>
      <c r="K793" t="s">
        <v>518</v>
      </c>
      <c r="L793" t="s">
        <v>518</v>
      </c>
      <c r="M793" t="s">
        <v>518</v>
      </c>
      <c r="N793" t="s">
        <v>518</v>
      </c>
      <c r="O793" t="s">
        <v>66</v>
      </c>
      <c r="P793">
        <v>11911</v>
      </c>
      <c r="Q793">
        <v>14332</v>
      </c>
      <c r="R793" t="s">
        <v>66</v>
      </c>
      <c r="S793">
        <v>705</v>
      </c>
      <c r="T793">
        <v>23822</v>
      </c>
      <c r="U793">
        <v>2672</v>
      </c>
      <c r="V793" t="s">
        <v>66</v>
      </c>
      <c r="W793" t="s">
        <v>66</v>
      </c>
      <c r="X793">
        <v>101049</v>
      </c>
      <c r="Y793">
        <v>5513944</v>
      </c>
      <c r="Z793" t="s">
        <v>66</v>
      </c>
      <c r="AA793" t="s">
        <v>66</v>
      </c>
      <c r="AB793" t="s">
        <v>66</v>
      </c>
      <c r="AC793" t="s">
        <v>518</v>
      </c>
      <c r="AD793" t="s">
        <v>518</v>
      </c>
      <c r="AE793" t="s">
        <v>518</v>
      </c>
      <c r="AF793" t="s">
        <v>518</v>
      </c>
      <c r="AG793" t="s">
        <v>518</v>
      </c>
      <c r="AH793" t="s">
        <v>518</v>
      </c>
      <c r="AI793" t="s">
        <v>518</v>
      </c>
      <c r="AJ793" t="s">
        <v>518</v>
      </c>
    </row>
    <row r="794" spans="1:36">
      <c r="A794" t="s">
        <v>520</v>
      </c>
      <c r="B794">
        <v>2023</v>
      </c>
      <c r="C794" s="49" t="str">
        <f t="shared" si="39"/>
        <v>Wohngebäude mit 1 oder 2 Wohnungen2023</v>
      </c>
      <c r="D794" t="s">
        <v>518</v>
      </c>
      <c r="E794" t="s">
        <v>518</v>
      </c>
      <c r="F794" t="s">
        <v>518</v>
      </c>
      <c r="G794" t="s">
        <v>518</v>
      </c>
      <c r="H794" t="s">
        <v>518</v>
      </c>
      <c r="I794" t="s">
        <v>518</v>
      </c>
      <c r="J794" t="s">
        <v>518</v>
      </c>
      <c r="K794" t="s">
        <v>518</v>
      </c>
      <c r="L794" t="s">
        <v>518</v>
      </c>
      <c r="M794" t="s">
        <v>518</v>
      </c>
      <c r="N794" t="s">
        <v>518</v>
      </c>
      <c r="O794" t="s">
        <v>66</v>
      </c>
      <c r="P794">
        <v>81803</v>
      </c>
      <c r="Q794">
        <v>72654</v>
      </c>
      <c r="R794" t="s">
        <v>66</v>
      </c>
      <c r="S794">
        <v>3379</v>
      </c>
      <c r="T794">
        <v>93714</v>
      </c>
      <c r="U794">
        <v>13520</v>
      </c>
      <c r="V794" t="s">
        <v>66</v>
      </c>
      <c r="W794" t="s">
        <v>66</v>
      </c>
      <c r="X794">
        <v>507167</v>
      </c>
      <c r="Y794">
        <v>28039370</v>
      </c>
      <c r="Z794" t="s">
        <v>66</v>
      </c>
      <c r="AA794" t="s">
        <v>66</v>
      </c>
      <c r="AB794" t="s">
        <v>66</v>
      </c>
      <c r="AC794" t="s">
        <v>518</v>
      </c>
      <c r="AD794" t="s">
        <v>518</v>
      </c>
      <c r="AE794" t="s">
        <v>518</v>
      </c>
      <c r="AF794" t="s">
        <v>518</v>
      </c>
      <c r="AG794" t="s">
        <v>518</v>
      </c>
      <c r="AH794" t="s">
        <v>518</v>
      </c>
      <c r="AI794" t="s">
        <v>518</v>
      </c>
      <c r="AJ794" t="s">
        <v>518</v>
      </c>
    </row>
    <row r="795" spans="1:36">
      <c r="A795" t="s">
        <v>521</v>
      </c>
      <c r="B795">
        <v>2023</v>
      </c>
      <c r="C795" s="49" t="str">
        <f t="shared" si="39"/>
        <v>Wohngebäude mit 3 oder mehr Wohnungen2023</v>
      </c>
      <c r="D795" t="s">
        <v>518</v>
      </c>
      <c r="E795" t="s">
        <v>518</v>
      </c>
      <c r="F795" t="s">
        <v>518</v>
      </c>
      <c r="G795" t="s">
        <v>518</v>
      </c>
      <c r="H795" t="s">
        <v>518</v>
      </c>
      <c r="I795" t="s">
        <v>518</v>
      </c>
      <c r="J795" t="s">
        <v>518</v>
      </c>
      <c r="K795" t="s">
        <v>518</v>
      </c>
      <c r="L795" t="s">
        <v>518</v>
      </c>
      <c r="M795" t="s">
        <v>518</v>
      </c>
      <c r="N795" t="s">
        <v>518</v>
      </c>
      <c r="O795" t="s">
        <v>66</v>
      </c>
      <c r="P795">
        <v>14873</v>
      </c>
      <c r="Q795">
        <v>64372</v>
      </c>
      <c r="R795" t="s">
        <v>66</v>
      </c>
      <c r="S795">
        <v>3275</v>
      </c>
      <c r="T795">
        <v>156268</v>
      </c>
      <c r="U795">
        <v>11791</v>
      </c>
      <c r="V795" t="s">
        <v>66</v>
      </c>
      <c r="W795" t="s">
        <v>66</v>
      </c>
      <c r="X795">
        <v>449516</v>
      </c>
      <c r="Y795">
        <v>24056369</v>
      </c>
      <c r="Z795" t="s">
        <v>66</v>
      </c>
      <c r="AA795" t="s">
        <v>66</v>
      </c>
      <c r="AB795" t="s">
        <v>66</v>
      </c>
      <c r="AC795" t="s">
        <v>518</v>
      </c>
      <c r="AD795" t="s">
        <v>518</v>
      </c>
      <c r="AE795" t="s">
        <v>518</v>
      </c>
      <c r="AF795" t="s">
        <v>518</v>
      </c>
      <c r="AG795" t="s">
        <v>518</v>
      </c>
      <c r="AH795" t="s">
        <v>518</v>
      </c>
      <c r="AI795" t="s">
        <v>518</v>
      </c>
      <c r="AJ795" t="s">
        <v>518</v>
      </c>
    </row>
    <row r="796" spans="1:36">
      <c r="A796" t="s">
        <v>522</v>
      </c>
      <c r="B796">
        <v>2023</v>
      </c>
      <c r="C796" s="49" t="str">
        <f t="shared" si="39"/>
        <v>Wohnheime2023</v>
      </c>
      <c r="D796">
        <v>290</v>
      </c>
      <c r="E796" t="s">
        <v>66</v>
      </c>
      <c r="F796" t="s">
        <v>66</v>
      </c>
      <c r="G796" t="s">
        <v>66</v>
      </c>
      <c r="H796">
        <v>31</v>
      </c>
      <c r="I796">
        <v>8483</v>
      </c>
      <c r="J796">
        <v>257</v>
      </c>
      <c r="K796" t="s">
        <v>66</v>
      </c>
      <c r="L796" t="s">
        <v>66</v>
      </c>
      <c r="M796">
        <v>10231</v>
      </c>
      <c r="N796">
        <v>666150</v>
      </c>
      <c r="O796" t="s">
        <v>66</v>
      </c>
      <c r="P796">
        <v>151</v>
      </c>
      <c r="Q796">
        <v>1260</v>
      </c>
      <c r="R796" t="s">
        <v>66</v>
      </c>
      <c r="S796">
        <v>66</v>
      </c>
      <c r="T796">
        <v>7259</v>
      </c>
      <c r="U796">
        <v>219</v>
      </c>
      <c r="V796" t="s">
        <v>66</v>
      </c>
      <c r="W796" t="s">
        <v>66</v>
      </c>
      <c r="X796">
        <v>8777</v>
      </c>
      <c r="Y796">
        <v>549272</v>
      </c>
      <c r="Z796" t="s">
        <v>66</v>
      </c>
      <c r="AA796" t="s">
        <v>66</v>
      </c>
      <c r="AB796" t="s">
        <v>66</v>
      </c>
      <c r="AC796">
        <v>139</v>
      </c>
      <c r="AD796">
        <v>-35</v>
      </c>
      <c r="AE796">
        <v>1224</v>
      </c>
      <c r="AF796">
        <v>38</v>
      </c>
      <c r="AG796" t="s">
        <v>66</v>
      </c>
      <c r="AH796" t="s">
        <v>66</v>
      </c>
      <c r="AI796">
        <v>1454</v>
      </c>
      <c r="AJ796">
        <v>116878</v>
      </c>
    </row>
    <row r="797" spans="1:36">
      <c r="A797" t="s">
        <v>523</v>
      </c>
      <c r="B797">
        <v>2023</v>
      </c>
      <c r="C797" s="49" t="str">
        <f t="shared" si="39"/>
        <v>Wohngebäude mit Eigentumswohnungen2023</v>
      </c>
      <c r="D797">
        <v>10477</v>
      </c>
      <c r="E797" t="s">
        <v>66</v>
      </c>
      <c r="F797" t="s">
        <v>66</v>
      </c>
      <c r="G797" t="s">
        <v>66</v>
      </c>
      <c r="H797">
        <v>1331</v>
      </c>
      <c r="I797">
        <v>73990</v>
      </c>
      <c r="J797">
        <v>5997</v>
      </c>
      <c r="K797" t="s">
        <v>66</v>
      </c>
      <c r="L797" t="s">
        <v>66</v>
      </c>
      <c r="M797">
        <v>219444</v>
      </c>
      <c r="N797">
        <v>12118730</v>
      </c>
      <c r="O797" t="s">
        <v>66</v>
      </c>
      <c r="P797">
        <v>6786</v>
      </c>
      <c r="Q797">
        <v>30082</v>
      </c>
      <c r="R797" t="s">
        <v>66</v>
      </c>
      <c r="S797">
        <v>1619</v>
      </c>
      <c r="T797">
        <v>68066</v>
      </c>
      <c r="U797">
        <v>5490</v>
      </c>
      <c r="V797" t="s">
        <v>66</v>
      </c>
      <c r="W797" t="s">
        <v>66</v>
      </c>
      <c r="X797">
        <v>201847</v>
      </c>
      <c r="Y797">
        <v>11074791</v>
      </c>
      <c r="Z797" t="s">
        <v>66</v>
      </c>
      <c r="AA797" t="s">
        <v>66</v>
      </c>
      <c r="AB797" t="s">
        <v>66</v>
      </c>
      <c r="AC797">
        <v>3691</v>
      </c>
      <c r="AD797">
        <v>-287</v>
      </c>
      <c r="AE797">
        <v>5924</v>
      </c>
      <c r="AF797">
        <v>507</v>
      </c>
      <c r="AG797" t="s">
        <v>66</v>
      </c>
      <c r="AH797" t="s">
        <v>66</v>
      </c>
      <c r="AI797">
        <v>17597</v>
      </c>
      <c r="AJ797">
        <v>1043939</v>
      </c>
    </row>
    <row r="798" spans="1:36">
      <c r="A798" t="s">
        <v>531</v>
      </c>
      <c r="B798">
        <v>2023</v>
      </c>
      <c r="C798" s="49" t="str">
        <f t="shared" si="39"/>
        <v>Nichtwohngebäude2023</v>
      </c>
      <c r="D798">
        <v>35669</v>
      </c>
      <c r="E798" t="s">
        <v>66</v>
      </c>
      <c r="F798" t="s">
        <v>66</v>
      </c>
      <c r="G798" t="s">
        <v>66</v>
      </c>
      <c r="H798">
        <v>28013</v>
      </c>
      <c r="I798">
        <v>6855</v>
      </c>
      <c r="J798">
        <v>466</v>
      </c>
      <c r="K798" t="s">
        <v>66</v>
      </c>
      <c r="L798" t="s">
        <v>66</v>
      </c>
      <c r="M798">
        <v>16697</v>
      </c>
      <c r="N798">
        <v>39980227</v>
      </c>
      <c r="O798" t="s">
        <v>66</v>
      </c>
      <c r="P798">
        <v>21542</v>
      </c>
      <c r="Q798">
        <v>191713</v>
      </c>
      <c r="R798" t="s">
        <v>66</v>
      </c>
      <c r="S798">
        <v>25678</v>
      </c>
      <c r="T798">
        <v>5618</v>
      </c>
      <c r="U798">
        <v>390</v>
      </c>
      <c r="V798" t="s">
        <v>66</v>
      </c>
      <c r="W798" t="s">
        <v>66</v>
      </c>
      <c r="X798">
        <v>14651</v>
      </c>
      <c r="Y798">
        <v>32331909</v>
      </c>
      <c r="Z798" t="s">
        <v>66</v>
      </c>
      <c r="AA798" t="s">
        <v>66</v>
      </c>
      <c r="AB798" t="s">
        <v>66</v>
      </c>
      <c r="AC798">
        <v>14127</v>
      </c>
      <c r="AD798">
        <v>2335</v>
      </c>
      <c r="AE798">
        <v>1237</v>
      </c>
      <c r="AF798">
        <v>77</v>
      </c>
      <c r="AG798" t="s">
        <v>66</v>
      </c>
      <c r="AH798" t="s">
        <v>66</v>
      </c>
      <c r="AI798">
        <v>2046</v>
      </c>
      <c r="AJ798">
        <v>7648318</v>
      </c>
    </row>
    <row r="799" spans="1:36">
      <c r="A799" t="s">
        <v>532</v>
      </c>
      <c r="B799">
        <v>2023</v>
      </c>
      <c r="C799" s="49" t="str">
        <f t="shared" si="39"/>
        <v>Anstaltsgebäude2023</v>
      </c>
      <c r="D799">
        <v>768</v>
      </c>
      <c r="E799" t="s">
        <v>66</v>
      </c>
      <c r="F799" t="s">
        <v>66</v>
      </c>
      <c r="G799" t="s">
        <v>66</v>
      </c>
      <c r="H799">
        <v>1008</v>
      </c>
      <c r="I799">
        <v>1613</v>
      </c>
      <c r="J799">
        <v>68</v>
      </c>
      <c r="K799" t="s">
        <v>66</v>
      </c>
      <c r="L799" t="s">
        <v>66</v>
      </c>
      <c r="M799">
        <v>2772</v>
      </c>
      <c r="N799">
        <v>2750350</v>
      </c>
      <c r="O799" t="s">
        <v>66</v>
      </c>
      <c r="P799">
        <v>403</v>
      </c>
      <c r="Q799">
        <v>4887</v>
      </c>
      <c r="R799" t="s">
        <v>66</v>
      </c>
      <c r="S799">
        <v>922</v>
      </c>
      <c r="T799">
        <v>1417</v>
      </c>
      <c r="U799">
        <v>65</v>
      </c>
      <c r="V799" t="s">
        <v>66</v>
      </c>
      <c r="W799" t="s">
        <v>66</v>
      </c>
      <c r="X799">
        <v>2640</v>
      </c>
      <c r="Y799">
        <v>2166473</v>
      </c>
      <c r="Z799" t="s">
        <v>66</v>
      </c>
      <c r="AA799" t="s">
        <v>66</v>
      </c>
      <c r="AB799" t="s">
        <v>66</v>
      </c>
      <c r="AC799">
        <v>365</v>
      </c>
      <c r="AD799">
        <v>86</v>
      </c>
      <c r="AE799">
        <v>196</v>
      </c>
      <c r="AF799">
        <v>4</v>
      </c>
      <c r="AG799" t="s">
        <v>66</v>
      </c>
      <c r="AH799" t="s">
        <v>66</v>
      </c>
      <c r="AI799">
        <v>132</v>
      </c>
      <c r="AJ799">
        <v>583877</v>
      </c>
    </row>
    <row r="800" spans="1:36">
      <c r="A800" t="s">
        <v>533</v>
      </c>
      <c r="B800">
        <v>2023</v>
      </c>
      <c r="C800" s="49" t="str">
        <f t="shared" si="39"/>
        <v>Büro- und Verwaltungsgebäude2023</v>
      </c>
      <c r="D800">
        <v>3673</v>
      </c>
      <c r="E800" t="s">
        <v>66</v>
      </c>
      <c r="F800" t="s">
        <v>66</v>
      </c>
      <c r="G800" t="s">
        <v>66</v>
      </c>
      <c r="H800">
        <v>3518</v>
      </c>
      <c r="I800">
        <v>1204</v>
      </c>
      <c r="J800">
        <v>78</v>
      </c>
      <c r="K800" t="s">
        <v>66</v>
      </c>
      <c r="L800" t="s">
        <v>66</v>
      </c>
      <c r="M800">
        <v>2810</v>
      </c>
      <c r="N800">
        <v>8127106</v>
      </c>
      <c r="O800" t="s">
        <v>66</v>
      </c>
      <c r="P800">
        <v>1631</v>
      </c>
      <c r="Q800">
        <v>18214</v>
      </c>
      <c r="R800" t="s">
        <v>66</v>
      </c>
      <c r="S800">
        <v>3284</v>
      </c>
      <c r="T800">
        <v>1225</v>
      </c>
      <c r="U800">
        <v>91</v>
      </c>
      <c r="V800" t="s">
        <v>66</v>
      </c>
      <c r="W800" t="s">
        <v>66</v>
      </c>
      <c r="X800">
        <v>3392</v>
      </c>
      <c r="Y800">
        <v>6733721</v>
      </c>
      <c r="Z800" t="s">
        <v>66</v>
      </c>
      <c r="AA800" t="s">
        <v>66</v>
      </c>
      <c r="AB800" t="s">
        <v>66</v>
      </c>
      <c r="AC800">
        <v>2042</v>
      </c>
      <c r="AD800">
        <v>234</v>
      </c>
      <c r="AE800">
        <v>-21</v>
      </c>
      <c r="AF800">
        <v>-14</v>
      </c>
      <c r="AG800" t="s">
        <v>66</v>
      </c>
      <c r="AH800" t="s">
        <v>66</v>
      </c>
      <c r="AI800">
        <v>-582</v>
      </c>
      <c r="AJ800">
        <v>1393385</v>
      </c>
    </row>
    <row r="801" spans="1:36">
      <c r="A801" t="s">
        <v>534</v>
      </c>
      <c r="B801">
        <v>2023</v>
      </c>
      <c r="C801" s="49" t="str">
        <f t="shared" si="39"/>
        <v>Landwirtschaftliche Betriebsgebäude2023</v>
      </c>
      <c r="D801">
        <v>5621</v>
      </c>
      <c r="E801" t="s">
        <v>66</v>
      </c>
      <c r="F801" t="s">
        <v>66</v>
      </c>
      <c r="G801" t="s">
        <v>66</v>
      </c>
      <c r="H801">
        <v>2780</v>
      </c>
      <c r="I801">
        <v>538</v>
      </c>
      <c r="J801">
        <v>60</v>
      </c>
      <c r="K801" t="s">
        <v>66</v>
      </c>
      <c r="L801" t="s">
        <v>66</v>
      </c>
      <c r="M801">
        <v>2108</v>
      </c>
      <c r="N801">
        <v>1265673</v>
      </c>
      <c r="O801" t="s">
        <v>66</v>
      </c>
      <c r="P801">
        <v>4000</v>
      </c>
      <c r="Q801">
        <v>17198</v>
      </c>
      <c r="R801" t="s">
        <v>66</v>
      </c>
      <c r="S801">
        <v>2554</v>
      </c>
      <c r="T801">
        <v>138</v>
      </c>
      <c r="U801">
        <v>14</v>
      </c>
      <c r="V801" t="s">
        <v>66</v>
      </c>
      <c r="W801" t="s">
        <v>66</v>
      </c>
      <c r="X801">
        <v>536</v>
      </c>
      <c r="Y801">
        <v>1020092</v>
      </c>
      <c r="Z801" t="s">
        <v>66</v>
      </c>
      <c r="AA801" t="s">
        <v>66</v>
      </c>
      <c r="AB801" t="s">
        <v>66</v>
      </c>
      <c r="AC801">
        <v>1621</v>
      </c>
      <c r="AD801">
        <v>226</v>
      </c>
      <c r="AE801">
        <v>400</v>
      </c>
      <c r="AF801">
        <v>45</v>
      </c>
      <c r="AG801" t="s">
        <v>66</v>
      </c>
      <c r="AH801" t="s">
        <v>66</v>
      </c>
      <c r="AI801">
        <v>1572</v>
      </c>
      <c r="AJ801">
        <v>245581</v>
      </c>
    </row>
    <row r="802" spans="1:36">
      <c r="A802" t="s">
        <v>535</v>
      </c>
      <c r="B802">
        <v>2023</v>
      </c>
      <c r="C802" s="49" t="str">
        <f t="shared" si="39"/>
        <v>Nichtlandwirtschaftliche Betriebsgebäude2023</v>
      </c>
      <c r="D802">
        <v>20196</v>
      </c>
      <c r="E802" t="s">
        <v>66</v>
      </c>
      <c r="F802" t="s">
        <v>66</v>
      </c>
      <c r="G802" t="s">
        <v>66</v>
      </c>
      <c r="H802">
        <v>17906</v>
      </c>
      <c r="I802">
        <v>2649</v>
      </c>
      <c r="J802">
        <v>219</v>
      </c>
      <c r="K802" t="s">
        <v>66</v>
      </c>
      <c r="L802" t="s">
        <v>66</v>
      </c>
      <c r="M802">
        <v>7562</v>
      </c>
      <c r="N802">
        <v>18988043</v>
      </c>
      <c r="O802" t="s">
        <v>66</v>
      </c>
      <c r="P802">
        <v>13108</v>
      </c>
      <c r="Q802">
        <v>136542</v>
      </c>
      <c r="R802" t="s">
        <v>66</v>
      </c>
      <c r="S802">
        <v>16530</v>
      </c>
      <c r="T802">
        <v>1847</v>
      </c>
      <c r="U802">
        <v>155</v>
      </c>
      <c r="V802" t="s">
        <v>66</v>
      </c>
      <c r="W802" t="s">
        <v>66</v>
      </c>
      <c r="X802">
        <v>5573</v>
      </c>
      <c r="Y802">
        <v>16116484</v>
      </c>
      <c r="Z802" t="s">
        <v>66</v>
      </c>
      <c r="AA802" t="s">
        <v>66</v>
      </c>
      <c r="AB802" t="s">
        <v>66</v>
      </c>
      <c r="AC802">
        <v>7088</v>
      </c>
      <c r="AD802">
        <v>1376</v>
      </c>
      <c r="AE802">
        <v>802</v>
      </c>
      <c r="AF802">
        <v>64</v>
      </c>
      <c r="AG802" t="s">
        <v>66</v>
      </c>
      <c r="AH802" t="s">
        <v>66</v>
      </c>
      <c r="AI802">
        <v>1989</v>
      </c>
      <c r="AJ802">
        <v>2871559</v>
      </c>
    </row>
    <row r="803" spans="1:36">
      <c r="A803" t="s">
        <v>536</v>
      </c>
      <c r="B803">
        <v>2023</v>
      </c>
      <c r="C803" s="49" t="str">
        <f t="shared" si="39"/>
        <v>Fabrik- und Werkstattgebäude2023</v>
      </c>
      <c r="D803">
        <v>4408</v>
      </c>
      <c r="E803" t="s">
        <v>66</v>
      </c>
      <c r="F803" t="s">
        <v>66</v>
      </c>
      <c r="G803" t="s">
        <v>66</v>
      </c>
      <c r="H803">
        <v>4405</v>
      </c>
      <c r="I803">
        <v>516</v>
      </c>
      <c r="J803">
        <v>58</v>
      </c>
      <c r="K803" t="s">
        <v>66</v>
      </c>
      <c r="L803" t="s">
        <v>66</v>
      </c>
      <c r="M803">
        <v>2005</v>
      </c>
      <c r="N803">
        <v>5742466</v>
      </c>
      <c r="O803" t="s">
        <v>66</v>
      </c>
      <c r="P803">
        <v>2565</v>
      </c>
      <c r="Q803">
        <v>32272</v>
      </c>
      <c r="R803" t="s">
        <v>66</v>
      </c>
      <c r="S803">
        <v>3835</v>
      </c>
      <c r="T803">
        <v>273</v>
      </c>
      <c r="U803">
        <v>32</v>
      </c>
      <c r="V803" t="s">
        <v>66</v>
      </c>
      <c r="W803" t="s">
        <v>66</v>
      </c>
      <c r="X803">
        <v>1108</v>
      </c>
      <c r="Y803">
        <v>4835121</v>
      </c>
      <c r="Z803" t="s">
        <v>66</v>
      </c>
      <c r="AA803" t="s">
        <v>66</v>
      </c>
      <c r="AB803" t="s">
        <v>66</v>
      </c>
      <c r="AC803">
        <v>1843</v>
      </c>
      <c r="AD803">
        <v>570</v>
      </c>
      <c r="AE803">
        <v>243</v>
      </c>
      <c r="AF803">
        <v>27</v>
      </c>
      <c r="AG803" t="s">
        <v>66</v>
      </c>
      <c r="AH803" t="s">
        <v>66</v>
      </c>
      <c r="AI803">
        <v>897</v>
      </c>
      <c r="AJ803">
        <v>907345</v>
      </c>
    </row>
    <row r="804" spans="1:36">
      <c r="A804" t="s">
        <v>537</v>
      </c>
      <c r="B804">
        <v>2023</v>
      </c>
      <c r="C804" s="49" t="str">
        <f t="shared" si="39"/>
        <v>Handels- und Lagergebäude2023</v>
      </c>
      <c r="D804" t="s">
        <v>66</v>
      </c>
      <c r="E804" t="s">
        <v>66</v>
      </c>
      <c r="F804" t="s">
        <v>66</v>
      </c>
      <c r="G804" t="s">
        <v>66</v>
      </c>
      <c r="H804" t="s">
        <v>66</v>
      </c>
      <c r="I804" t="s">
        <v>66</v>
      </c>
      <c r="J804" t="s">
        <v>66</v>
      </c>
      <c r="K804" t="s">
        <v>66</v>
      </c>
      <c r="L804" t="s">
        <v>66</v>
      </c>
      <c r="M804" t="s">
        <v>66</v>
      </c>
      <c r="N804" t="s">
        <v>66</v>
      </c>
      <c r="O804" t="s">
        <v>66</v>
      </c>
      <c r="P804" t="s">
        <v>66</v>
      </c>
      <c r="Q804" t="s">
        <v>66</v>
      </c>
      <c r="R804" t="s">
        <v>66</v>
      </c>
      <c r="S804" t="s">
        <v>66</v>
      </c>
      <c r="T804" t="s">
        <v>66</v>
      </c>
      <c r="U804" t="s">
        <v>66</v>
      </c>
      <c r="V804" t="s">
        <v>66</v>
      </c>
      <c r="W804" t="s">
        <v>66</v>
      </c>
      <c r="X804" t="s">
        <v>66</v>
      </c>
      <c r="Y804" t="s">
        <v>66</v>
      </c>
      <c r="Z804" t="s">
        <v>66</v>
      </c>
      <c r="AA804" t="s">
        <v>66</v>
      </c>
      <c r="AB804" t="s">
        <v>66</v>
      </c>
      <c r="AC804" t="s">
        <v>66</v>
      </c>
      <c r="AD804" t="s">
        <v>66</v>
      </c>
      <c r="AE804" t="s">
        <v>66</v>
      </c>
      <c r="AF804" t="s">
        <v>66</v>
      </c>
      <c r="AG804" t="s">
        <v>66</v>
      </c>
      <c r="AH804" t="s">
        <v>66</v>
      </c>
      <c r="AI804" t="s">
        <v>66</v>
      </c>
      <c r="AJ804" t="s">
        <v>66</v>
      </c>
    </row>
    <row r="805" spans="1:36">
      <c r="A805" t="s">
        <v>857</v>
      </c>
      <c r="B805">
        <v>2023</v>
      </c>
      <c r="C805" s="49" t="str">
        <f t="shared" si="39"/>
        <v>Handelsgebäude2023</v>
      </c>
      <c r="D805">
        <v>2262</v>
      </c>
      <c r="E805" t="s">
        <v>66</v>
      </c>
      <c r="F805" t="s">
        <v>66</v>
      </c>
      <c r="G805" t="s">
        <v>66</v>
      </c>
      <c r="H805">
        <v>1691</v>
      </c>
      <c r="I805">
        <v>1354</v>
      </c>
      <c r="J805">
        <v>89</v>
      </c>
      <c r="K805" t="s">
        <v>66</v>
      </c>
      <c r="L805" t="s">
        <v>66</v>
      </c>
      <c r="M805">
        <v>3210</v>
      </c>
      <c r="N805">
        <v>2619555</v>
      </c>
      <c r="O805" t="s">
        <v>66</v>
      </c>
      <c r="P805">
        <v>800</v>
      </c>
      <c r="Q805">
        <v>11047</v>
      </c>
      <c r="R805" t="s">
        <v>66</v>
      </c>
      <c r="S805">
        <v>1533</v>
      </c>
      <c r="T805">
        <v>944</v>
      </c>
      <c r="U805">
        <v>59</v>
      </c>
      <c r="V805" t="s">
        <v>66</v>
      </c>
      <c r="W805" t="s">
        <v>66</v>
      </c>
      <c r="X805">
        <v>2138</v>
      </c>
      <c r="Y805">
        <v>1849044</v>
      </c>
      <c r="Z805" t="s">
        <v>66</v>
      </c>
      <c r="AA805" t="s">
        <v>66</v>
      </c>
      <c r="AB805" t="s">
        <v>66</v>
      </c>
      <c r="AC805">
        <v>1462</v>
      </c>
      <c r="AD805">
        <v>158</v>
      </c>
      <c r="AE805">
        <v>410</v>
      </c>
      <c r="AF805">
        <v>30</v>
      </c>
      <c r="AG805" t="s">
        <v>66</v>
      </c>
      <c r="AH805" t="s">
        <v>66</v>
      </c>
      <c r="AI805">
        <v>1072</v>
      </c>
      <c r="AJ805">
        <v>770511</v>
      </c>
    </row>
    <row r="806" spans="1:36">
      <c r="A806" t="s">
        <v>858</v>
      </c>
      <c r="B806">
        <v>2023</v>
      </c>
      <c r="C806" s="49" t="str">
        <f t="shared" si="39"/>
        <v>Warenlagergebäude2023</v>
      </c>
      <c r="D806">
        <v>6798</v>
      </c>
      <c r="E806" t="s">
        <v>66</v>
      </c>
      <c r="F806" t="s">
        <v>66</v>
      </c>
      <c r="G806" t="s">
        <v>66</v>
      </c>
      <c r="H806">
        <v>8530</v>
      </c>
      <c r="I806">
        <v>440</v>
      </c>
      <c r="J806">
        <v>51</v>
      </c>
      <c r="K806" t="s">
        <v>66</v>
      </c>
      <c r="L806" t="s">
        <v>66</v>
      </c>
      <c r="M806">
        <v>1738</v>
      </c>
      <c r="N806">
        <v>6035396</v>
      </c>
      <c r="O806" t="s">
        <v>66</v>
      </c>
      <c r="P806">
        <v>5154</v>
      </c>
      <c r="Q806">
        <v>78858</v>
      </c>
      <c r="R806" t="s">
        <v>66</v>
      </c>
      <c r="S806">
        <v>8067</v>
      </c>
      <c r="T806">
        <v>227</v>
      </c>
      <c r="U806">
        <v>29</v>
      </c>
      <c r="V806" t="s">
        <v>66</v>
      </c>
      <c r="W806" t="s">
        <v>66</v>
      </c>
      <c r="X806">
        <v>982</v>
      </c>
      <c r="Y806">
        <v>5548606</v>
      </c>
      <c r="Z806" t="s">
        <v>66</v>
      </c>
      <c r="AA806" t="s">
        <v>66</v>
      </c>
      <c r="AB806" t="s">
        <v>66</v>
      </c>
      <c r="AC806">
        <v>1644</v>
      </c>
      <c r="AD806">
        <v>463</v>
      </c>
      <c r="AE806">
        <v>213</v>
      </c>
      <c r="AF806">
        <v>22</v>
      </c>
      <c r="AG806" t="s">
        <v>66</v>
      </c>
      <c r="AH806" t="s">
        <v>66</v>
      </c>
      <c r="AI806">
        <v>756</v>
      </c>
      <c r="AJ806">
        <v>486790</v>
      </c>
    </row>
    <row r="807" spans="1:36">
      <c r="A807" t="s">
        <v>538</v>
      </c>
      <c r="B807">
        <v>2023</v>
      </c>
      <c r="C807" s="49" t="str">
        <f t="shared" si="39"/>
        <v>Hotels und Gaststätten2023</v>
      </c>
      <c r="D807">
        <v>1664</v>
      </c>
      <c r="E807" t="s">
        <v>66</v>
      </c>
      <c r="F807" t="s">
        <v>66</v>
      </c>
      <c r="G807" t="s">
        <v>66</v>
      </c>
      <c r="H807">
        <v>755</v>
      </c>
      <c r="I807">
        <v>36</v>
      </c>
      <c r="J807">
        <v>-4</v>
      </c>
      <c r="K807" t="s">
        <v>66</v>
      </c>
      <c r="L807" t="s">
        <v>66</v>
      </c>
      <c r="M807">
        <v>-377</v>
      </c>
      <c r="N807">
        <v>1950208</v>
      </c>
      <c r="O807" t="s">
        <v>66</v>
      </c>
      <c r="P807">
        <v>522</v>
      </c>
      <c r="Q807">
        <v>3258</v>
      </c>
      <c r="R807" t="s">
        <v>66</v>
      </c>
      <c r="S807">
        <v>642</v>
      </c>
      <c r="T807">
        <v>150</v>
      </c>
      <c r="U807">
        <v>15</v>
      </c>
      <c r="V807" t="s">
        <v>66</v>
      </c>
      <c r="W807" t="s">
        <v>66</v>
      </c>
      <c r="X807">
        <v>482</v>
      </c>
      <c r="Y807">
        <v>1469486</v>
      </c>
      <c r="Z807" t="s">
        <v>66</v>
      </c>
      <c r="AA807" t="s">
        <v>66</v>
      </c>
      <c r="AB807" t="s">
        <v>66</v>
      </c>
      <c r="AC807">
        <v>1142</v>
      </c>
      <c r="AD807">
        <v>113</v>
      </c>
      <c r="AE807">
        <v>-114</v>
      </c>
      <c r="AF807">
        <v>-19</v>
      </c>
      <c r="AG807" t="s">
        <v>66</v>
      </c>
      <c r="AH807" t="s">
        <v>66</v>
      </c>
      <c r="AI807">
        <v>-859</v>
      </c>
      <c r="AJ807">
        <v>480722</v>
      </c>
    </row>
    <row r="808" spans="1:36">
      <c r="A808" t="s">
        <v>539</v>
      </c>
      <c r="B808">
        <v>2023</v>
      </c>
      <c r="C808" s="49" t="str">
        <f t="shared" si="39"/>
        <v>Sonstige Nichtwohngebäude2023</v>
      </c>
      <c r="D808">
        <v>5411</v>
      </c>
      <c r="E808" t="s">
        <v>66</v>
      </c>
      <c r="F808" t="s">
        <v>66</v>
      </c>
      <c r="G808" t="s">
        <v>66</v>
      </c>
      <c r="H808">
        <v>2801</v>
      </c>
      <c r="I808">
        <v>851</v>
      </c>
      <c r="J808">
        <v>42</v>
      </c>
      <c r="K808" t="s">
        <v>66</v>
      </c>
      <c r="L808" t="s">
        <v>66</v>
      </c>
      <c r="M808">
        <v>1445</v>
      </c>
      <c r="N808">
        <v>8849055</v>
      </c>
      <c r="O808" t="s">
        <v>66</v>
      </c>
      <c r="P808">
        <v>2400</v>
      </c>
      <c r="Q808">
        <v>14873</v>
      </c>
      <c r="R808" t="s">
        <v>66</v>
      </c>
      <c r="S808">
        <v>2388</v>
      </c>
      <c r="T808">
        <v>991</v>
      </c>
      <c r="U808">
        <v>64</v>
      </c>
      <c r="V808" t="s">
        <v>66</v>
      </c>
      <c r="W808" t="s">
        <v>66</v>
      </c>
      <c r="X808">
        <v>2510</v>
      </c>
      <c r="Y808">
        <v>6295139</v>
      </c>
      <c r="Z808" t="s">
        <v>66</v>
      </c>
      <c r="AA808" t="s">
        <v>66</v>
      </c>
      <c r="AB808" t="s">
        <v>66</v>
      </c>
      <c r="AC808">
        <v>3011</v>
      </c>
      <c r="AD808">
        <v>413</v>
      </c>
      <c r="AE808">
        <v>-140</v>
      </c>
      <c r="AF808">
        <v>-22</v>
      </c>
      <c r="AG808" t="s">
        <v>66</v>
      </c>
      <c r="AH808" t="s">
        <v>66</v>
      </c>
      <c r="AI808">
        <v>-1065</v>
      </c>
      <c r="AJ808">
        <v>2553916</v>
      </c>
    </row>
    <row r="809" spans="1:36">
      <c r="A809" t="s">
        <v>550</v>
      </c>
      <c r="B809">
        <v>2023</v>
      </c>
      <c r="C809" s="49" t="str">
        <f t="shared" si="39"/>
        <v>Ausgewählte Infrastrukturgebäude(Nichtwohngebäude)2023</v>
      </c>
      <c r="D809">
        <v>6655</v>
      </c>
      <c r="E809" t="s">
        <v>66</v>
      </c>
      <c r="F809" t="s">
        <v>66</v>
      </c>
      <c r="G809" t="s">
        <v>66</v>
      </c>
      <c r="H809">
        <v>4203</v>
      </c>
      <c r="I809">
        <v>2387</v>
      </c>
      <c r="J809">
        <v>106</v>
      </c>
      <c r="K809" t="s">
        <v>66</v>
      </c>
      <c r="L809" t="s">
        <v>66</v>
      </c>
      <c r="M809">
        <v>4047</v>
      </c>
      <c r="N809">
        <v>12309732</v>
      </c>
      <c r="O809" t="s">
        <v>66</v>
      </c>
      <c r="P809">
        <v>3185</v>
      </c>
      <c r="Q809">
        <v>22517</v>
      </c>
      <c r="R809" t="s">
        <v>66</v>
      </c>
      <c r="S809">
        <v>3675</v>
      </c>
      <c r="T809">
        <v>2402</v>
      </c>
      <c r="U809">
        <v>129</v>
      </c>
      <c r="V809" t="s">
        <v>66</v>
      </c>
      <c r="W809" t="s">
        <v>66</v>
      </c>
      <c r="X809">
        <v>5138</v>
      </c>
      <c r="Y809">
        <v>9094745</v>
      </c>
      <c r="Z809" t="s">
        <v>66</v>
      </c>
      <c r="AA809" t="s">
        <v>66</v>
      </c>
      <c r="AB809" t="s">
        <v>66</v>
      </c>
      <c r="AC809">
        <v>3470</v>
      </c>
      <c r="AD809">
        <v>529</v>
      </c>
      <c r="AE809">
        <v>-15</v>
      </c>
      <c r="AF809">
        <v>-22</v>
      </c>
      <c r="AG809" t="s">
        <v>66</v>
      </c>
      <c r="AH809" t="s">
        <v>66</v>
      </c>
      <c r="AI809">
        <v>-1091</v>
      </c>
      <c r="AJ809">
        <v>3214987</v>
      </c>
    </row>
    <row r="810" spans="1:36">
      <c r="A810" t="s">
        <v>1566</v>
      </c>
      <c r="B810">
        <v>2023</v>
      </c>
      <c r="C810" s="49" t="str">
        <f t="shared" si="39"/>
        <v>Gebäude für öffentliche Sicherheit und Ordnung2023</v>
      </c>
      <c r="D810" t="s">
        <v>66</v>
      </c>
      <c r="E810" t="s">
        <v>66</v>
      </c>
      <c r="F810" t="s">
        <v>66</v>
      </c>
      <c r="G810" t="s">
        <v>66</v>
      </c>
      <c r="H810" t="s">
        <v>66</v>
      </c>
      <c r="I810" t="s">
        <v>66</v>
      </c>
      <c r="J810" t="s">
        <v>66</v>
      </c>
      <c r="K810" t="s">
        <v>66</v>
      </c>
      <c r="L810" t="s">
        <v>66</v>
      </c>
      <c r="M810" t="s">
        <v>66</v>
      </c>
      <c r="N810" t="s">
        <v>66</v>
      </c>
      <c r="O810" t="s">
        <v>66</v>
      </c>
      <c r="P810" t="s">
        <v>66</v>
      </c>
      <c r="Q810" t="s">
        <v>66</v>
      </c>
      <c r="R810" t="s">
        <v>66</v>
      </c>
      <c r="S810" t="s">
        <v>66</v>
      </c>
      <c r="T810" t="s">
        <v>66</v>
      </c>
      <c r="U810" t="s">
        <v>66</v>
      </c>
      <c r="V810" t="s">
        <v>66</v>
      </c>
      <c r="W810" t="s">
        <v>66</v>
      </c>
      <c r="X810" t="s">
        <v>66</v>
      </c>
      <c r="Y810" t="s">
        <v>66</v>
      </c>
      <c r="Z810" t="s">
        <v>66</v>
      </c>
      <c r="AA810" t="s">
        <v>66</v>
      </c>
      <c r="AB810" t="s">
        <v>66</v>
      </c>
      <c r="AC810" t="s">
        <v>66</v>
      </c>
      <c r="AD810" t="s">
        <v>66</v>
      </c>
      <c r="AE810" t="s">
        <v>66</v>
      </c>
      <c r="AF810" t="s">
        <v>66</v>
      </c>
      <c r="AG810" t="s">
        <v>66</v>
      </c>
      <c r="AH810" t="s">
        <v>66</v>
      </c>
      <c r="AI810" t="s">
        <v>66</v>
      </c>
      <c r="AJ810" t="s">
        <v>66</v>
      </c>
    </row>
    <row r="811" spans="1:36">
      <c r="A811" t="s">
        <v>1567</v>
      </c>
      <c r="B811">
        <v>2023</v>
      </c>
      <c r="C811" s="49" t="str">
        <f t="shared" si="39"/>
        <v>Gebäude im kulturellen Bereich2023</v>
      </c>
      <c r="D811" t="s">
        <v>66</v>
      </c>
      <c r="E811" t="s">
        <v>66</v>
      </c>
      <c r="F811" t="s">
        <v>66</v>
      </c>
      <c r="G811" t="s">
        <v>66</v>
      </c>
      <c r="H811" t="s">
        <v>66</v>
      </c>
      <c r="I811" t="s">
        <v>66</v>
      </c>
      <c r="J811" t="s">
        <v>66</v>
      </c>
      <c r="K811" t="s">
        <v>66</v>
      </c>
      <c r="L811" t="s">
        <v>66</v>
      </c>
      <c r="M811" t="s">
        <v>66</v>
      </c>
      <c r="N811" t="s">
        <v>66</v>
      </c>
      <c r="O811" t="s">
        <v>66</v>
      </c>
      <c r="P811" t="s">
        <v>66</v>
      </c>
      <c r="Q811" t="s">
        <v>66</v>
      </c>
      <c r="R811" t="s">
        <v>66</v>
      </c>
      <c r="S811" t="s">
        <v>66</v>
      </c>
      <c r="T811" t="s">
        <v>66</v>
      </c>
      <c r="U811" t="s">
        <v>66</v>
      </c>
      <c r="V811" t="s">
        <v>66</v>
      </c>
      <c r="W811" t="s">
        <v>66</v>
      </c>
      <c r="X811" t="s">
        <v>66</v>
      </c>
      <c r="Y811" t="s">
        <v>66</v>
      </c>
      <c r="Z811" t="s">
        <v>66</v>
      </c>
      <c r="AA811" t="s">
        <v>66</v>
      </c>
      <c r="AB811" t="s">
        <v>66</v>
      </c>
      <c r="AC811" t="s">
        <v>66</v>
      </c>
      <c r="AD811" t="s">
        <v>66</v>
      </c>
      <c r="AE811" t="s">
        <v>66</v>
      </c>
      <c r="AF811" t="s">
        <v>66</v>
      </c>
      <c r="AG811" t="s">
        <v>66</v>
      </c>
      <c r="AH811" t="s">
        <v>66</v>
      </c>
      <c r="AI811" t="s">
        <v>66</v>
      </c>
      <c r="AJ811" t="s">
        <v>66</v>
      </c>
    </row>
    <row r="812" spans="1:36">
      <c r="A812" t="s">
        <v>1568</v>
      </c>
      <c r="B812">
        <v>2023</v>
      </c>
      <c r="C812" s="49" t="str">
        <f t="shared" si="39"/>
        <v>Gebäude für Bildung, Wissenschaft und Forschung2023</v>
      </c>
      <c r="D812" t="s">
        <v>66</v>
      </c>
      <c r="E812" t="s">
        <v>66</v>
      </c>
      <c r="F812" t="s">
        <v>66</v>
      </c>
      <c r="G812" t="s">
        <v>66</v>
      </c>
      <c r="H812" t="s">
        <v>66</v>
      </c>
      <c r="I812" t="s">
        <v>66</v>
      </c>
      <c r="J812" t="s">
        <v>66</v>
      </c>
      <c r="K812" t="s">
        <v>66</v>
      </c>
      <c r="L812" t="s">
        <v>66</v>
      </c>
      <c r="M812" t="s">
        <v>66</v>
      </c>
      <c r="N812" t="s">
        <v>66</v>
      </c>
      <c r="O812" t="s">
        <v>66</v>
      </c>
      <c r="P812" t="s">
        <v>66</v>
      </c>
      <c r="Q812" t="s">
        <v>66</v>
      </c>
      <c r="R812" t="s">
        <v>66</v>
      </c>
      <c r="S812" t="s">
        <v>66</v>
      </c>
      <c r="T812" t="s">
        <v>66</v>
      </c>
      <c r="U812" t="s">
        <v>66</v>
      </c>
      <c r="V812" t="s">
        <v>66</v>
      </c>
      <c r="W812" t="s">
        <v>66</v>
      </c>
      <c r="X812" t="s">
        <v>66</v>
      </c>
      <c r="Y812" t="s">
        <v>66</v>
      </c>
      <c r="Z812" t="s">
        <v>66</v>
      </c>
      <c r="AA812" t="s">
        <v>66</v>
      </c>
      <c r="AB812" t="s">
        <v>66</v>
      </c>
      <c r="AC812" t="s">
        <v>66</v>
      </c>
      <c r="AD812" t="s">
        <v>66</v>
      </c>
      <c r="AE812" t="s">
        <v>66</v>
      </c>
      <c r="AF812" t="s">
        <v>66</v>
      </c>
      <c r="AG812" t="s">
        <v>66</v>
      </c>
      <c r="AH812" t="s">
        <v>66</v>
      </c>
      <c r="AI812" t="s">
        <v>66</v>
      </c>
      <c r="AJ812" t="s">
        <v>66</v>
      </c>
    </row>
    <row r="813" spans="1:36">
      <c r="A813" t="s">
        <v>1569</v>
      </c>
      <c r="B813">
        <v>2023</v>
      </c>
      <c r="C813" s="49" t="str">
        <f t="shared" si="39"/>
        <v>Gebäude des Gesundheitswesens2023</v>
      </c>
      <c r="D813" t="s">
        <v>66</v>
      </c>
      <c r="E813" t="s">
        <v>66</v>
      </c>
      <c r="F813" t="s">
        <v>66</v>
      </c>
      <c r="G813" t="s">
        <v>66</v>
      </c>
      <c r="H813" t="s">
        <v>66</v>
      </c>
      <c r="I813" t="s">
        <v>66</v>
      </c>
      <c r="J813" t="s">
        <v>66</v>
      </c>
      <c r="K813" t="s">
        <v>66</v>
      </c>
      <c r="L813" t="s">
        <v>66</v>
      </c>
      <c r="M813" t="s">
        <v>66</v>
      </c>
      <c r="N813" t="s">
        <v>66</v>
      </c>
      <c r="O813" t="s">
        <v>66</v>
      </c>
      <c r="P813" t="s">
        <v>66</v>
      </c>
      <c r="Q813" t="s">
        <v>66</v>
      </c>
      <c r="R813" t="s">
        <v>66</v>
      </c>
      <c r="S813" t="s">
        <v>66</v>
      </c>
      <c r="T813" t="s">
        <v>66</v>
      </c>
      <c r="U813" t="s">
        <v>66</v>
      </c>
      <c r="V813" t="s">
        <v>66</v>
      </c>
      <c r="W813" t="s">
        <v>66</v>
      </c>
      <c r="X813" t="s">
        <v>66</v>
      </c>
      <c r="Y813" t="s">
        <v>66</v>
      </c>
      <c r="Z813" t="s">
        <v>66</v>
      </c>
      <c r="AA813" t="s">
        <v>66</v>
      </c>
      <c r="AB813" t="s">
        <v>66</v>
      </c>
      <c r="AC813" t="s">
        <v>66</v>
      </c>
      <c r="AD813" t="s">
        <v>66</v>
      </c>
      <c r="AE813" t="s">
        <v>66</v>
      </c>
      <c r="AF813" t="s">
        <v>66</v>
      </c>
      <c r="AG813" t="s">
        <v>66</v>
      </c>
      <c r="AH813" t="s">
        <v>66</v>
      </c>
      <c r="AI813" t="s">
        <v>66</v>
      </c>
      <c r="AJ813" t="s">
        <v>66</v>
      </c>
    </row>
    <row r="814" spans="1:36">
      <c r="A814" t="s">
        <v>1570</v>
      </c>
      <c r="B814">
        <v>2023</v>
      </c>
      <c r="C814" s="49" t="str">
        <f t="shared" si="39"/>
        <v>Gebäude des Sozialwesens2023</v>
      </c>
      <c r="D814" t="s">
        <v>66</v>
      </c>
      <c r="E814" t="s">
        <v>66</v>
      </c>
      <c r="F814" t="s">
        <v>66</v>
      </c>
      <c r="G814" t="s">
        <v>66</v>
      </c>
      <c r="H814" t="s">
        <v>66</v>
      </c>
      <c r="I814" t="s">
        <v>66</v>
      </c>
      <c r="J814" t="s">
        <v>66</v>
      </c>
      <c r="K814" t="s">
        <v>66</v>
      </c>
      <c r="L814" t="s">
        <v>66</v>
      </c>
      <c r="M814" t="s">
        <v>66</v>
      </c>
      <c r="N814" t="s">
        <v>66</v>
      </c>
      <c r="O814" t="s">
        <v>66</v>
      </c>
      <c r="P814" t="s">
        <v>66</v>
      </c>
      <c r="Q814" t="s">
        <v>66</v>
      </c>
      <c r="R814" t="s">
        <v>66</v>
      </c>
      <c r="S814" t="s">
        <v>66</v>
      </c>
      <c r="T814" t="s">
        <v>66</v>
      </c>
      <c r="U814" t="s">
        <v>66</v>
      </c>
      <c r="V814" t="s">
        <v>66</v>
      </c>
      <c r="W814" t="s">
        <v>66</v>
      </c>
      <c r="X814" t="s">
        <v>66</v>
      </c>
      <c r="Y814" t="s">
        <v>66</v>
      </c>
      <c r="Z814" t="s">
        <v>66</v>
      </c>
      <c r="AA814" t="s">
        <v>66</v>
      </c>
      <c r="AB814" t="s">
        <v>66</v>
      </c>
      <c r="AC814" t="s">
        <v>66</v>
      </c>
      <c r="AD814" t="s">
        <v>66</v>
      </c>
      <c r="AE814" t="s">
        <v>66</v>
      </c>
      <c r="AF814" t="s">
        <v>66</v>
      </c>
      <c r="AG814" t="s">
        <v>66</v>
      </c>
      <c r="AH814" t="s">
        <v>66</v>
      </c>
      <c r="AI814" t="s">
        <v>66</v>
      </c>
      <c r="AJ814" t="s">
        <v>66</v>
      </c>
    </row>
    <row r="815" spans="1:36">
      <c r="A815" t="s">
        <v>1571</v>
      </c>
      <c r="B815">
        <v>2023</v>
      </c>
      <c r="C815" s="49" t="str">
        <f t="shared" si="39"/>
        <v>Gebäude für Freizeit, Erholung und Sport2023</v>
      </c>
      <c r="D815" t="s">
        <v>66</v>
      </c>
      <c r="E815" t="s">
        <v>66</v>
      </c>
      <c r="F815" t="s">
        <v>66</v>
      </c>
      <c r="G815" t="s">
        <v>66</v>
      </c>
      <c r="H815" t="s">
        <v>66</v>
      </c>
      <c r="I815" t="s">
        <v>66</v>
      </c>
      <c r="J815" t="s">
        <v>66</v>
      </c>
      <c r="K815" t="s">
        <v>66</v>
      </c>
      <c r="L815" t="s">
        <v>66</v>
      </c>
      <c r="M815" t="s">
        <v>66</v>
      </c>
      <c r="N815" t="s">
        <v>66</v>
      </c>
      <c r="O815" t="s">
        <v>66</v>
      </c>
      <c r="P815" t="s">
        <v>66</v>
      </c>
      <c r="Q815" t="s">
        <v>66</v>
      </c>
      <c r="R815" t="s">
        <v>66</v>
      </c>
      <c r="S815" t="s">
        <v>66</v>
      </c>
      <c r="T815" t="s">
        <v>66</v>
      </c>
      <c r="U815" t="s">
        <v>66</v>
      </c>
      <c r="V815" t="s">
        <v>66</v>
      </c>
      <c r="W815" t="s">
        <v>66</v>
      </c>
      <c r="X815" t="s">
        <v>66</v>
      </c>
      <c r="Y815" t="s">
        <v>66</v>
      </c>
      <c r="Z815" t="s">
        <v>66</v>
      </c>
      <c r="AA815" t="s">
        <v>66</v>
      </c>
      <c r="AB815" t="s">
        <v>66</v>
      </c>
      <c r="AC815" t="s">
        <v>66</v>
      </c>
      <c r="AD815" t="s">
        <v>66</v>
      </c>
      <c r="AE815" t="s">
        <v>66</v>
      </c>
      <c r="AF815" t="s">
        <v>66</v>
      </c>
      <c r="AG815" t="s">
        <v>66</v>
      </c>
      <c r="AH815" t="s">
        <v>66</v>
      </c>
      <c r="AI815" t="s">
        <v>66</v>
      </c>
      <c r="AJ815" t="s">
        <v>66</v>
      </c>
    </row>
    <row r="816" spans="1:36">
      <c r="A816" t="s">
        <v>1572</v>
      </c>
      <c r="B816">
        <v>2023</v>
      </c>
      <c r="C816" s="49" t="str">
        <f t="shared" si="39"/>
        <v>Gebäude der Ver- und Entsorgung2023</v>
      </c>
      <c r="D816" t="s">
        <v>66</v>
      </c>
      <c r="E816" t="s">
        <v>66</v>
      </c>
      <c r="F816" t="s">
        <v>66</v>
      </c>
      <c r="G816" t="s">
        <v>66</v>
      </c>
      <c r="H816" t="s">
        <v>66</v>
      </c>
      <c r="I816" t="s">
        <v>66</v>
      </c>
      <c r="J816" t="s">
        <v>66</v>
      </c>
      <c r="K816" t="s">
        <v>66</v>
      </c>
      <c r="L816" t="s">
        <v>66</v>
      </c>
      <c r="M816" t="s">
        <v>66</v>
      </c>
      <c r="N816" t="s">
        <v>66</v>
      </c>
      <c r="O816" t="s">
        <v>66</v>
      </c>
      <c r="P816" t="s">
        <v>66</v>
      </c>
      <c r="Q816" t="s">
        <v>66</v>
      </c>
      <c r="R816" t="s">
        <v>66</v>
      </c>
      <c r="S816" t="s">
        <v>66</v>
      </c>
      <c r="T816" t="s">
        <v>66</v>
      </c>
      <c r="U816" t="s">
        <v>66</v>
      </c>
      <c r="V816" t="s">
        <v>66</v>
      </c>
      <c r="W816" t="s">
        <v>66</v>
      </c>
      <c r="X816" t="s">
        <v>66</v>
      </c>
      <c r="Y816" t="s">
        <v>66</v>
      </c>
      <c r="Z816" t="s">
        <v>66</v>
      </c>
      <c r="AA816" t="s">
        <v>66</v>
      </c>
      <c r="AB816" t="s">
        <v>66</v>
      </c>
      <c r="AC816" t="s">
        <v>66</v>
      </c>
      <c r="AD816" t="s">
        <v>66</v>
      </c>
      <c r="AE816" t="s">
        <v>66</v>
      </c>
      <c r="AF816" t="s">
        <v>66</v>
      </c>
      <c r="AG816" t="s">
        <v>66</v>
      </c>
      <c r="AH816" t="s">
        <v>66</v>
      </c>
      <c r="AI816" t="s">
        <v>66</v>
      </c>
      <c r="AJ816" t="s">
        <v>66</v>
      </c>
    </row>
    <row r="817" spans="1:36">
      <c r="A817" t="s">
        <v>1573</v>
      </c>
      <c r="B817">
        <v>2023</v>
      </c>
      <c r="C817" s="49" t="str">
        <f t="shared" si="39"/>
        <v>Gebäude des Verkehrs- und Nachrichtenwesens2023</v>
      </c>
      <c r="D817" t="s">
        <v>66</v>
      </c>
      <c r="E817" t="s">
        <v>66</v>
      </c>
      <c r="F817" t="s">
        <v>66</v>
      </c>
      <c r="G817" t="s">
        <v>66</v>
      </c>
      <c r="H817" t="s">
        <v>66</v>
      </c>
      <c r="I817" t="s">
        <v>66</v>
      </c>
      <c r="J817" t="s">
        <v>66</v>
      </c>
      <c r="K817" t="s">
        <v>66</v>
      </c>
      <c r="L817" t="s">
        <v>66</v>
      </c>
      <c r="M817" t="s">
        <v>66</v>
      </c>
      <c r="N817" t="s">
        <v>66</v>
      </c>
      <c r="O817" t="s">
        <v>66</v>
      </c>
      <c r="P817" t="s">
        <v>66</v>
      </c>
      <c r="Q817" t="s">
        <v>66</v>
      </c>
      <c r="R817" t="s">
        <v>66</v>
      </c>
      <c r="S817" t="s">
        <v>66</v>
      </c>
      <c r="T817" t="s">
        <v>66</v>
      </c>
      <c r="U817" t="s">
        <v>66</v>
      </c>
      <c r="V817" t="s">
        <v>66</v>
      </c>
      <c r="W817" t="s">
        <v>66</v>
      </c>
      <c r="X817" t="s">
        <v>66</v>
      </c>
      <c r="Y817" t="s">
        <v>66</v>
      </c>
      <c r="Z817" t="s">
        <v>66</v>
      </c>
      <c r="AA817" t="s">
        <v>66</v>
      </c>
      <c r="AB817" t="s">
        <v>66</v>
      </c>
      <c r="AC817" t="s">
        <v>66</v>
      </c>
      <c r="AD817" t="s">
        <v>66</v>
      </c>
      <c r="AE817" t="s">
        <v>66</v>
      </c>
      <c r="AF817" t="s">
        <v>66</v>
      </c>
      <c r="AG817" t="s">
        <v>66</v>
      </c>
      <c r="AH817" t="s">
        <v>66</v>
      </c>
      <c r="AI817" t="s">
        <v>66</v>
      </c>
      <c r="AJ817" t="s">
        <v>66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A1220-C8A7-41F7-8DF7-1E93B4A4FB37}">
  <dimension ref="A1:Q203"/>
  <sheetViews>
    <sheetView topLeftCell="E1" zoomScale="80" zoomScaleNormal="80" workbookViewId="0">
      <selection activeCell="J25" sqref="J25"/>
    </sheetView>
  </sheetViews>
  <sheetFormatPr baseColWidth="10" defaultRowHeight="14.5"/>
  <cols>
    <col min="2" max="2" width="24.7265625" bestFit="1" customWidth="1"/>
    <col min="5" max="5" width="32.54296875" bestFit="1" customWidth="1"/>
    <col min="7" max="7" width="17.453125" customWidth="1"/>
    <col min="8" max="8" width="37.1796875" customWidth="1"/>
  </cols>
  <sheetData>
    <row r="1" spans="1:17">
      <c r="A1" s="65" t="s">
        <v>645</v>
      </c>
      <c r="B1" s="57"/>
      <c r="C1" s="57"/>
      <c r="D1" s="57"/>
      <c r="E1" s="57"/>
      <c r="F1" s="57"/>
      <c r="G1" s="64" t="s">
        <v>1730</v>
      </c>
      <c r="H1" s="1" t="s">
        <v>651</v>
      </c>
      <c r="K1" t="s">
        <v>853</v>
      </c>
      <c r="L1" s="1"/>
      <c r="M1" s="1" t="s">
        <v>650</v>
      </c>
      <c r="N1" s="1" t="s">
        <v>649</v>
      </c>
      <c r="O1" s="1" t="s">
        <v>664</v>
      </c>
      <c r="P1" s="1" t="s">
        <v>653</v>
      </c>
      <c r="Q1" s="1" t="s">
        <v>652</v>
      </c>
    </row>
    <row r="2" spans="1:17">
      <c r="A2" s="52" t="s">
        <v>646</v>
      </c>
      <c r="B2" s="47"/>
      <c r="C2" s="47"/>
      <c r="D2" s="47"/>
      <c r="E2" s="47"/>
      <c r="F2" s="47"/>
      <c r="G2" s="53"/>
      <c r="H2" t="s">
        <v>780</v>
      </c>
      <c r="I2">
        <v>0.14000000000000001</v>
      </c>
      <c r="K2" s="130">
        <v>45292</v>
      </c>
      <c r="L2">
        <v>2010</v>
      </c>
      <c r="M2">
        <v>187667</v>
      </c>
      <c r="N2">
        <v>159832</v>
      </c>
      <c r="O2">
        <f>N2/M2</f>
        <v>0.85167877144090331</v>
      </c>
      <c r="P2" s="1">
        <v>0</v>
      </c>
      <c r="Q2" s="1">
        <f>CORREL(M2:M14,N2:N14)</f>
        <v>0.97767021843492574</v>
      </c>
    </row>
    <row r="3" spans="1:17">
      <c r="A3" s="52"/>
      <c r="B3" s="47"/>
      <c r="C3" s="47"/>
      <c r="D3" s="47"/>
      <c r="E3" s="47"/>
      <c r="F3" s="47"/>
      <c r="G3" s="53"/>
      <c r="H3" t="s">
        <v>1556</v>
      </c>
      <c r="I3">
        <v>0.04</v>
      </c>
      <c r="K3" s="133">
        <v>0.21</v>
      </c>
      <c r="L3">
        <v>2011</v>
      </c>
      <c r="M3">
        <v>228395</v>
      </c>
      <c r="N3">
        <v>183110</v>
      </c>
      <c r="O3">
        <f t="shared" ref="O3:O10" si="0">N3/M3</f>
        <v>0.80172508154731936</v>
      </c>
      <c r="P3">
        <v>1</v>
      </c>
      <c r="Q3">
        <f>CORREL(M2:M13,N3:N14)</f>
        <v>0.96909030533126972</v>
      </c>
    </row>
    <row r="4" spans="1:17">
      <c r="A4" s="52" t="s">
        <v>657</v>
      </c>
      <c r="B4" s="47"/>
      <c r="C4" s="47"/>
      <c r="D4" s="47"/>
      <c r="E4" s="47"/>
      <c r="F4" s="47"/>
      <c r="G4" s="53"/>
      <c r="H4" t="s">
        <v>665</v>
      </c>
      <c r="L4">
        <v>2012</v>
      </c>
      <c r="M4">
        <v>239465</v>
      </c>
      <c r="N4">
        <v>200466</v>
      </c>
      <c r="O4">
        <f t="shared" si="0"/>
        <v>0.83714112709581778</v>
      </c>
      <c r="P4">
        <v>2</v>
      </c>
      <c r="Q4">
        <f>CORREL(M2:M12,N4:N14)</f>
        <v>0.93506549488414004</v>
      </c>
    </row>
    <row r="5" spans="1:17">
      <c r="A5" s="62" t="s">
        <v>647</v>
      </c>
      <c r="B5" s="54"/>
      <c r="C5" s="54"/>
      <c r="D5" s="54"/>
      <c r="E5" s="54"/>
      <c r="F5" s="54"/>
      <c r="G5" s="55"/>
      <c r="L5">
        <v>2013</v>
      </c>
      <c r="M5">
        <v>270364</v>
      </c>
      <c r="N5">
        <v>214817</v>
      </c>
      <c r="O5">
        <f t="shared" si="0"/>
        <v>0.79454735097868057</v>
      </c>
      <c r="P5">
        <v>3</v>
      </c>
      <c r="Q5">
        <f>CORREL(M2:M11,N5:N14)</f>
        <v>0.92779726655090544</v>
      </c>
    </row>
    <row r="6" spans="1:17">
      <c r="H6" t="s">
        <v>710</v>
      </c>
      <c r="I6">
        <f>F189</f>
        <v>245718</v>
      </c>
      <c r="L6">
        <v>2014</v>
      </c>
      <c r="M6">
        <v>284851</v>
      </c>
      <c r="N6">
        <v>245325</v>
      </c>
      <c r="O6">
        <f t="shared" si="0"/>
        <v>0.86123973586190672</v>
      </c>
    </row>
    <row r="7" spans="1:17">
      <c r="H7" t="s">
        <v>1555</v>
      </c>
      <c r="I7">
        <f>F203</f>
        <v>199379</v>
      </c>
      <c r="L7">
        <v>2015</v>
      </c>
      <c r="M7">
        <v>308687</v>
      </c>
      <c r="N7">
        <v>247722</v>
      </c>
      <c r="O7">
        <f t="shared" si="0"/>
        <v>0.80250221097746266</v>
      </c>
    </row>
    <row r="8" spans="1:17">
      <c r="L8">
        <v>2016</v>
      </c>
      <c r="M8">
        <v>375589</v>
      </c>
      <c r="N8">
        <v>277691</v>
      </c>
      <c r="O8">
        <f t="shared" si="0"/>
        <v>0.73934806397418451</v>
      </c>
    </row>
    <row r="9" spans="1:17">
      <c r="B9" s="1" t="s">
        <v>648</v>
      </c>
      <c r="C9" s="1" t="s">
        <v>655</v>
      </c>
      <c r="D9" s="1" t="s">
        <v>654</v>
      </c>
      <c r="E9" s="1" t="s">
        <v>663</v>
      </c>
      <c r="F9" s="1" t="s">
        <v>656</v>
      </c>
      <c r="H9" t="s">
        <v>1556</v>
      </c>
      <c r="I9">
        <v>0.04</v>
      </c>
      <c r="L9">
        <v>2017</v>
      </c>
      <c r="M9">
        <v>348128</v>
      </c>
      <c r="N9">
        <v>284816</v>
      </c>
      <c r="O9">
        <f t="shared" si="0"/>
        <v>0.81813585807519074</v>
      </c>
    </row>
    <row r="10" spans="1:17">
      <c r="A10" s="2">
        <v>40179.041666666664</v>
      </c>
      <c r="B10">
        <f>Baugenehmigungen!B9</f>
        <v>12226</v>
      </c>
      <c r="L10">
        <v>2018</v>
      </c>
      <c r="M10">
        <v>347292</v>
      </c>
      <c r="N10">
        <v>287352</v>
      </c>
      <c r="O10">
        <f t="shared" si="0"/>
        <v>0.82740748419197674</v>
      </c>
    </row>
    <row r="11" spans="1:17">
      <c r="A11" s="2">
        <v>40210.041666666664</v>
      </c>
      <c r="B11">
        <f>Baugenehmigungen!B10</f>
        <v>12738</v>
      </c>
      <c r="L11">
        <v>2019</v>
      </c>
      <c r="M11">
        <v>360578</v>
      </c>
      <c r="N11">
        <v>293002</v>
      </c>
      <c r="O11">
        <f>N11/M11</f>
        <v>0.81258978639850465</v>
      </c>
    </row>
    <row r="12" spans="1:17">
      <c r="A12" s="2">
        <v>40238.041666666664</v>
      </c>
      <c r="B12">
        <f>Baugenehmigungen!B11</f>
        <v>14513</v>
      </c>
      <c r="L12">
        <v>2020</v>
      </c>
      <c r="M12">
        <v>368439</v>
      </c>
      <c r="N12">
        <v>306376</v>
      </c>
      <c r="O12">
        <f>N12/M12</f>
        <v>0.83155149156305386</v>
      </c>
    </row>
    <row r="13" spans="1:17">
      <c r="A13" s="2">
        <v>40269.083333333336</v>
      </c>
      <c r="B13">
        <f>Baugenehmigungen!B12</f>
        <v>13354</v>
      </c>
      <c r="L13">
        <v>2021</v>
      </c>
      <c r="M13">
        <v>380914</v>
      </c>
      <c r="N13">
        <v>293393</v>
      </c>
      <c r="O13">
        <f>N13/M13</f>
        <v>0.77023422609827941</v>
      </c>
    </row>
    <row r="14" spans="1:17">
      <c r="A14" s="2">
        <v>40299.083333333336</v>
      </c>
      <c r="B14">
        <f>Baugenehmigungen!B13</f>
        <v>15115</v>
      </c>
      <c r="L14">
        <v>2022</v>
      </c>
      <c r="M14">
        <v>354343</v>
      </c>
      <c r="N14">
        <v>295400</v>
      </c>
      <c r="O14">
        <f>N14/M14</f>
        <v>0.83365552586053626</v>
      </c>
    </row>
    <row r="15" spans="1:17">
      <c r="A15" s="2">
        <v>40330.083333333336</v>
      </c>
      <c r="B15">
        <f>Baugenehmigungen!B14</f>
        <v>16984</v>
      </c>
      <c r="L15">
        <v>2023</v>
      </c>
      <c r="M15">
        <f>E177</f>
        <v>260074</v>
      </c>
      <c r="N15">
        <v>295100</v>
      </c>
      <c r="O15">
        <f>N15/M15</f>
        <v>1.1346770534540169</v>
      </c>
    </row>
    <row r="16" spans="1:17">
      <c r="A16" s="2">
        <v>40360.083333333336</v>
      </c>
      <c r="B16">
        <f>Baugenehmigungen!B15</f>
        <v>18787</v>
      </c>
      <c r="N16" t="s">
        <v>202</v>
      </c>
      <c r="O16">
        <f>AVERAGE(O14:O15)</f>
        <v>0.98416628965727659</v>
      </c>
    </row>
    <row r="17" spans="1:13">
      <c r="A17" s="2">
        <v>40391.083333333336</v>
      </c>
      <c r="B17">
        <f>Baugenehmigungen!B16</f>
        <v>17946</v>
      </c>
    </row>
    <row r="18" spans="1:13">
      <c r="A18" s="2">
        <v>40422.083333333336</v>
      </c>
      <c r="B18">
        <f>Baugenehmigungen!B17</f>
        <v>16206</v>
      </c>
      <c r="L18" s="1" t="s">
        <v>643</v>
      </c>
    </row>
    <row r="19" spans="1:13">
      <c r="A19" s="2">
        <v>40452.083333333336</v>
      </c>
      <c r="B19">
        <f>Baugenehmigungen!B18</f>
        <v>16936</v>
      </c>
    </row>
    <row r="20" spans="1:13">
      <c r="A20" s="2">
        <v>40483.041666666664</v>
      </c>
      <c r="B20">
        <f>Baugenehmigungen!B19</f>
        <v>16617</v>
      </c>
    </row>
    <row r="21" spans="1:13">
      <c r="A21" s="2">
        <v>40513.041666666664</v>
      </c>
      <c r="B21">
        <f>Baugenehmigungen!B20</f>
        <v>16245.000000000002</v>
      </c>
      <c r="E21">
        <f>SUM(B10:B21)</f>
        <v>187667</v>
      </c>
      <c r="M21" s="1" t="s">
        <v>649</v>
      </c>
    </row>
    <row r="22" spans="1:13">
      <c r="A22" s="2">
        <v>40544.041666666664</v>
      </c>
      <c r="B22">
        <f>Baugenehmigungen!B21</f>
        <v>14884</v>
      </c>
      <c r="L22" s="1" t="s">
        <v>704</v>
      </c>
      <c r="M22" s="99"/>
    </row>
    <row r="23" spans="1:13">
      <c r="A23" s="2">
        <v>40575.041666666664</v>
      </c>
      <c r="B23">
        <f>Baugenehmigungen!B22</f>
        <v>15712</v>
      </c>
      <c r="L23" s="1" t="s">
        <v>1615</v>
      </c>
      <c r="M23" s="99">
        <f>N15/N14-1</f>
        <v>-1.0155721056195333E-3</v>
      </c>
    </row>
    <row r="24" spans="1:13">
      <c r="A24" s="2">
        <v>40603.041666666664</v>
      </c>
      <c r="B24">
        <f>Baugenehmigungen!B23</f>
        <v>20076</v>
      </c>
      <c r="L24" s="1" t="s">
        <v>1616</v>
      </c>
      <c r="M24" s="222">
        <f>(N15-AVERAGE(N2:N14))/_xlfn.STDEV.S(N2:N14)</f>
        <v>0.8626425000607747</v>
      </c>
    </row>
    <row r="25" spans="1:13">
      <c r="A25" s="2">
        <v>40634.083333333336</v>
      </c>
      <c r="B25">
        <f>Baugenehmigungen!B24</f>
        <v>17219</v>
      </c>
      <c r="L25" s="1" t="s">
        <v>1617</v>
      </c>
      <c r="M25" s="222">
        <f>(N15-AVERAGE(N3:N13))/_xlfn.STDEV.S(N3:N13)</f>
        <v>0.8869571859990939</v>
      </c>
    </row>
    <row r="26" spans="1:13">
      <c r="A26" s="2">
        <v>40664.083333333336</v>
      </c>
      <c r="B26">
        <f>Baugenehmigungen!B25</f>
        <v>21788</v>
      </c>
    </row>
    <row r="27" spans="1:13">
      <c r="A27" s="2">
        <v>40695.083333333336</v>
      </c>
      <c r="B27">
        <f>Baugenehmigungen!B26</f>
        <v>18917</v>
      </c>
    </row>
    <row r="28" spans="1:13">
      <c r="A28" s="2">
        <v>40725.083333333336</v>
      </c>
      <c r="B28">
        <f>Baugenehmigungen!B27</f>
        <v>19267</v>
      </c>
    </row>
    <row r="29" spans="1:13">
      <c r="A29" s="2">
        <v>40756.083333333336</v>
      </c>
      <c r="B29">
        <f>Baugenehmigungen!B28</f>
        <v>20279</v>
      </c>
    </row>
    <row r="30" spans="1:13">
      <c r="A30" s="2">
        <v>40787.083333333336</v>
      </c>
      <c r="B30">
        <f>Baugenehmigungen!B29</f>
        <v>19559</v>
      </c>
    </row>
    <row r="31" spans="1:13">
      <c r="A31" s="2">
        <v>40817.083333333336</v>
      </c>
      <c r="B31">
        <f>Baugenehmigungen!B30</f>
        <v>18848</v>
      </c>
    </row>
    <row r="32" spans="1:13">
      <c r="A32" s="2">
        <v>40848.041666666664</v>
      </c>
      <c r="B32">
        <f>Baugenehmigungen!B31</f>
        <v>18186</v>
      </c>
    </row>
    <row r="33" spans="1:5">
      <c r="A33" s="2">
        <v>40878.041666666664</v>
      </c>
      <c r="B33">
        <f>Baugenehmigungen!B32</f>
        <v>23660</v>
      </c>
      <c r="E33">
        <f>SUM(B22:B33)</f>
        <v>228395</v>
      </c>
    </row>
    <row r="34" spans="1:5">
      <c r="A34" s="2">
        <v>40909.041666666664</v>
      </c>
      <c r="B34">
        <f>Baugenehmigungen!B33</f>
        <v>13910</v>
      </c>
    </row>
    <row r="35" spans="1:5">
      <c r="A35" s="2">
        <v>40940.041666666664</v>
      </c>
      <c r="B35">
        <f>Baugenehmigungen!B34</f>
        <v>15427</v>
      </c>
    </row>
    <row r="36" spans="1:5">
      <c r="A36" s="2">
        <v>40969.041666666664</v>
      </c>
      <c r="B36">
        <f>Baugenehmigungen!B35</f>
        <v>19697</v>
      </c>
    </row>
    <row r="37" spans="1:5">
      <c r="A37" s="2">
        <v>41000.083333333336</v>
      </c>
      <c r="B37">
        <f>Baugenehmigungen!B36</f>
        <v>18104</v>
      </c>
    </row>
    <row r="38" spans="1:5">
      <c r="A38" s="2">
        <v>41030.083333333336</v>
      </c>
      <c r="B38">
        <f>Baugenehmigungen!B37</f>
        <v>23058</v>
      </c>
    </row>
    <row r="39" spans="1:5">
      <c r="A39" s="2">
        <v>41061.083333333336</v>
      </c>
      <c r="B39">
        <f>Baugenehmigungen!B38</f>
        <v>23767</v>
      </c>
    </row>
    <row r="40" spans="1:5">
      <c r="A40" s="2">
        <v>41091.083333333336</v>
      </c>
      <c r="B40">
        <f>Baugenehmigungen!B39</f>
        <v>22030</v>
      </c>
    </row>
    <row r="41" spans="1:5">
      <c r="A41" s="2">
        <v>41122.083333333336</v>
      </c>
      <c r="B41">
        <f>Baugenehmigungen!B40</f>
        <v>21644</v>
      </c>
    </row>
    <row r="42" spans="1:5">
      <c r="A42" s="2">
        <v>41153.083333333336</v>
      </c>
      <c r="B42">
        <f>Baugenehmigungen!B41</f>
        <v>20460</v>
      </c>
    </row>
    <row r="43" spans="1:5">
      <c r="A43" s="2">
        <v>41183.083333333336</v>
      </c>
      <c r="B43">
        <f>Baugenehmigungen!B42</f>
        <v>22165</v>
      </c>
    </row>
    <row r="44" spans="1:5">
      <c r="A44" s="2">
        <v>41214.041666666664</v>
      </c>
      <c r="B44">
        <f>Baugenehmigungen!B43</f>
        <v>18388</v>
      </c>
    </row>
    <row r="45" spans="1:5">
      <c r="A45" s="2">
        <v>41244.041666666664</v>
      </c>
      <c r="B45">
        <f>Baugenehmigungen!B44</f>
        <v>20815</v>
      </c>
      <c r="E45">
        <f>SUM(B34:B45)</f>
        <v>239465</v>
      </c>
    </row>
    <row r="46" spans="1:5">
      <c r="A46" s="2">
        <v>41275.041666666664</v>
      </c>
      <c r="B46">
        <f>Baugenehmigungen!B45</f>
        <v>17655</v>
      </c>
    </row>
    <row r="47" spans="1:5">
      <c r="A47" s="2">
        <v>41306.041666666664</v>
      </c>
      <c r="B47">
        <f>Baugenehmigungen!B46</f>
        <v>18049</v>
      </c>
    </row>
    <row r="48" spans="1:5">
      <c r="A48" s="2">
        <v>41334.041666666664</v>
      </c>
      <c r="B48">
        <f>Baugenehmigungen!B47</f>
        <v>19708</v>
      </c>
    </row>
    <row r="49" spans="1:5">
      <c r="A49" s="2">
        <v>41365.083333333336</v>
      </c>
      <c r="B49">
        <f>Baugenehmigungen!B48</f>
        <v>23998</v>
      </c>
    </row>
    <row r="50" spans="1:5">
      <c r="A50" s="2">
        <v>41395.083333333336</v>
      </c>
      <c r="B50">
        <f>Baugenehmigungen!B49</f>
        <v>22697</v>
      </c>
    </row>
    <row r="51" spans="1:5">
      <c r="A51" s="2">
        <v>41426.083333333336</v>
      </c>
      <c r="B51">
        <f>Baugenehmigungen!B50</f>
        <v>22769</v>
      </c>
    </row>
    <row r="52" spans="1:5">
      <c r="A52" s="2">
        <v>41456.083333333336</v>
      </c>
      <c r="B52">
        <f>Baugenehmigungen!B51</f>
        <v>28632</v>
      </c>
    </row>
    <row r="53" spans="1:5">
      <c r="A53" s="2">
        <v>41487.083333333336</v>
      </c>
      <c r="B53">
        <f>Baugenehmigungen!B52</f>
        <v>24313</v>
      </c>
    </row>
    <row r="54" spans="1:5">
      <c r="A54" s="2">
        <v>41518.083333333336</v>
      </c>
      <c r="B54">
        <f>Baugenehmigungen!B53</f>
        <v>24302</v>
      </c>
    </row>
    <row r="55" spans="1:5">
      <c r="A55" s="2">
        <v>41548.083333333336</v>
      </c>
      <c r="B55">
        <f>Baugenehmigungen!B54</f>
        <v>23912</v>
      </c>
    </row>
    <row r="56" spans="1:5">
      <c r="A56" s="2">
        <v>41579.041666666664</v>
      </c>
      <c r="B56">
        <f>Baugenehmigungen!B55</f>
        <v>20728</v>
      </c>
    </row>
    <row r="57" spans="1:5">
      <c r="A57" s="2">
        <v>41609.041666666664</v>
      </c>
      <c r="B57">
        <f>Baugenehmigungen!B56</f>
        <v>23601</v>
      </c>
      <c r="E57">
        <f>SUM(B46:B57)</f>
        <v>270364</v>
      </c>
    </row>
    <row r="58" spans="1:5">
      <c r="A58" s="2">
        <v>41640.041666666664</v>
      </c>
      <c r="B58">
        <f>Baugenehmigungen!B57</f>
        <v>20873</v>
      </c>
    </row>
    <row r="59" spans="1:5">
      <c r="A59" s="2">
        <v>41671.041666666664</v>
      </c>
      <c r="B59">
        <f>Baugenehmigungen!B58</f>
        <v>19866</v>
      </c>
    </row>
    <row r="60" spans="1:5">
      <c r="A60" s="2">
        <v>41699.041666666664</v>
      </c>
      <c r="B60">
        <f>Baugenehmigungen!B59</f>
        <v>23155</v>
      </c>
    </row>
    <row r="61" spans="1:5">
      <c r="A61" s="2">
        <v>41730.083333333336</v>
      </c>
      <c r="B61">
        <f>Baugenehmigungen!B60</f>
        <v>23769</v>
      </c>
    </row>
    <row r="62" spans="1:5">
      <c r="A62" s="2">
        <v>41760.083333333336</v>
      </c>
      <c r="B62">
        <f>Baugenehmigungen!B61</f>
        <v>25495</v>
      </c>
    </row>
    <row r="63" spans="1:5">
      <c r="A63" s="2">
        <v>41791.083333333336</v>
      </c>
      <c r="B63">
        <f>Baugenehmigungen!B62</f>
        <v>23685</v>
      </c>
    </row>
    <row r="64" spans="1:5">
      <c r="A64" s="2">
        <v>41821.083333333336</v>
      </c>
      <c r="B64">
        <f>Baugenehmigungen!B63</f>
        <v>27316</v>
      </c>
    </row>
    <row r="65" spans="1:5">
      <c r="A65" s="2">
        <v>41852.083333333336</v>
      </c>
      <c r="B65">
        <f>Baugenehmigungen!B64</f>
        <v>24863</v>
      </c>
    </row>
    <row r="66" spans="1:5">
      <c r="A66" s="2">
        <v>41883.083333333336</v>
      </c>
      <c r="B66">
        <f>Baugenehmigungen!B65</f>
        <v>23529</v>
      </c>
    </row>
    <row r="67" spans="1:5">
      <c r="A67" s="2">
        <v>41913.083333333336</v>
      </c>
      <c r="B67">
        <f>Baugenehmigungen!B66</f>
        <v>26629</v>
      </c>
    </row>
    <row r="68" spans="1:5">
      <c r="A68" s="2">
        <v>41944.041666666664</v>
      </c>
      <c r="B68">
        <f>Baugenehmigungen!B67</f>
        <v>20669</v>
      </c>
    </row>
    <row r="69" spans="1:5">
      <c r="A69" s="2">
        <v>41974.041666666664</v>
      </c>
      <c r="B69">
        <f>Baugenehmigungen!B68</f>
        <v>25002</v>
      </c>
      <c r="E69">
        <f>SUM(B58:B69)</f>
        <v>284851</v>
      </c>
    </row>
    <row r="70" spans="1:5">
      <c r="A70" s="2">
        <v>42005.041666666664</v>
      </c>
      <c r="B70">
        <f>Baugenehmigungen!B69</f>
        <v>19546</v>
      </c>
    </row>
    <row r="71" spans="1:5">
      <c r="A71" s="2">
        <v>42036.041666666664</v>
      </c>
      <c r="B71">
        <f>Baugenehmigungen!B70</f>
        <v>21202</v>
      </c>
    </row>
    <row r="72" spans="1:5">
      <c r="A72" s="2">
        <v>42064.041666666664</v>
      </c>
      <c r="B72">
        <f>Baugenehmigungen!B71</f>
        <v>24180</v>
      </c>
    </row>
    <row r="73" spans="1:5">
      <c r="A73" s="2">
        <v>42095.083333333336</v>
      </c>
      <c r="B73">
        <f>Baugenehmigungen!B72</f>
        <v>24292</v>
      </c>
    </row>
    <row r="74" spans="1:5">
      <c r="A74" s="2">
        <v>42125.083333333336</v>
      </c>
      <c r="B74">
        <f>Baugenehmigungen!B73</f>
        <v>24414</v>
      </c>
    </row>
    <row r="75" spans="1:5">
      <c r="A75" s="2">
        <v>42156.083333333336</v>
      </c>
      <c r="B75">
        <f>Baugenehmigungen!B74</f>
        <v>26529</v>
      </c>
    </row>
    <row r="76" spans="1:5">
      <c r="A76" s="2">
        <v>42186.083333333336</v>
      </c>
      <c r="B76">
        <f>Baugenehmigungen!B75</f>
        <v>29201</v>
      </c>
    </row>
    <row r="77" spans="1:5">
      <c r="A77" s="2">
        <v>42217.083333333336</v>
      </c>
      <c r="B77">
        <f>Baugenehmigungen!B76</f>
        <v>26788</v>
      </c>
    </row>
    <row r="78" spans="1:5">
      <c r="A78" s="2">
        <v>42248.083333333336</v>
      </c>
      <c r="B78">
        <f>Baugenehmigungen!B77</f>
        <v>26648</v>
      </c>
    </row>
    <row r="79" spans="1:5">
      <c r="A79" s="2">
        <v>42278.083333333336</v>
      </c>
      <c r="B79">
        <f>Baugenehmigungen!B78</f>
        <v>27407</v>
      </c>
    </row>
    <row r="80" spans="1:5">
      <c r="A80" s="2">
        <v>42309.041666666664</v>
      </c>
      <c r="B80">
        <f>Baugenehmigungen!B79</f>
        <v>26184</v>
      </c>
    </row>
    <row r="81" spans="1:5">
      <c r="A81" s="2">
        <v>42339.041666666664</v>
      </c>
      <c r="B81">
        <f>Baugenehmigungen!B80</f>
        <v>32296</v>
      </c>
      <c r="E81">
        <f>SUM(B70:B81)</f>
        <v>308687</v>
      </c>
    </row>
    <row r="82" spans="1:5">
      <c r="A82" s="2">
        <v>42370.041666666664</v>
      </c>
      <c r="B82">
        <f>Baugenehmigungen!B81</f>
        <v>26288</v>
      </c>
    </row>
    <row r="83" spans="1:5">
      <c r="A83" s="2">
        <v>42401.041666666664</v>
      </c>
      <c r="B83">
        <f>Baugenehmigungen!B82</f>
        <v>27946</v>
      </c>
    </row>
    <row r="84" spans="1:5">
      <c r="A84" s="2">
        <v>42430.041666666664</v>
      </c>
      <c r="B84">
        <f>Baugenehmigungen!B83</f>
        <v>30555</v>
      </c>
    </row>
    <row r="85" spans="1:5">
      <c r="A85" s="2">
        <v>42461.083333333336</v>
      </c>
      <c r="B85">
        <f>Baugenehmigungen!B84</f>
        <v>32259</v>
      </c>
    </row>
    <row r="86" spans="1:5">
      <c r="A86" s="2">
        <v>42491.083333333336</v>
      </c>
      <c r="B86">
        <f>Baugenehmigungen!B85</f>
        <v>31343</v>
      </c>
    </row>
    <row r="87" spans="1:5">
      <c r="A87" s="2">
        <v>42522.083333333336</v>
      </c>
      <c r="B87">
        <f>Baugenehmigungen!B86</f>
        <v>34429</v>
      </c>
    </row>
    <row r="88" spans="1:5">
      <c r="A88" s="2">
        <v>42552.083333333336</v>
      </c>
      <c r="B88">
        <f>Baugenehmigungen!B87</f>
        <v>30795</v>
      </c>
    </row>
    <row r="89" spans="1:5">
      <c r="A89" s="2">
        <v>42583.083333333336</v>
      </c>
      <c r="B89">
        <f>Baugenehmigungen!B88</f>
        <v>31710</v>
      </c>
    </row>
    <row r="90" spans="1:5">
      <c r="A90" s="2">
        <v>42614.083333333336</v>
      </c>
      <c r="B90">
        <f>Baugenehmigungen!B89</f>
        <v>30972</v>
      </c>
    </row>
    <row r="91" spans="1:5">
      <c r="A91" s="2">
        <v>42644.083333333336</v>
      </c>
      <c r="B91">
        <f>Baugenehmigungen!B90</f>
        <v>32369</v>
      </c>
    </row>
    <row r="92" spans="1:5">
      <c r="A92" s="2">
        <v>42675.041666666664</v>
      </c>
      <c r="B92">
        <f>Baugenehmigungen!B91</f>
        <v>31343</v>
      </c>
    </row>
    <row r="93" spans="1:5">
      <c r="A93" s="2">
        <v>42705.041666666664</v>
      </c>
      <c r="B93">
        <f>Baugenehmigungen!B92</f>
        <v>35580</v>
      </c>
      <c r="E93">
        <f>SUM(B82:B93)</f>
        <v>375589</v>
      </c>
    </row>
    <row r="94" spans="1:5">
      <c r="A94" s="2">
        <v>42736.041666666664</v>
      </c>
      <c r="B94">
        <f>Baugenehmigungen!B93</f>
        <v>25483</v>
      </c>
    </row>
    <row r="95" spans="1:5">
      <c r="A95" s="2">
        <v>42767.041666666664</v>
      </c>
      <c r="B95">
        <f>Baugenehmigungen!B94</f>
        <v>25205</v>
      </c>
    </row>
    <row r="96" spans="1:5">
      <c r="A96" s="2">
        <v>42795.041666666664</v>
      </c>
      <c r="B96">
        <f>Baugenehmigungen!B95</f>
        <v>28463</v>
      </c>
    </row>
    <row r="97" spans="1:5">
      <c r="A97" s="2">
        <v>42826.083333333336</v>
      </c>
      <c r="B97">
        <f>Baugenehmigungen!B96</f>
        <v>27377</v>
      </c>
    </row>
    <row r="98" spans="1:5">
      <c r="A98" s="2">
        <v>42856.083333333336</v>
      </c>
      <c r="B98">
        <f>Baugenehmigungen!B97</f>
        <v>30529</v>
      </c>
    </row>
    <row r="99" spans="1:5">
      <c r="A99" s="2">
        <v>42887.083333333336</v>
      </c>
      <c r="B99">
        <f>Baugenehmigungen!B98</f>
        <v>32397</v>
      </c>
    </row>
    <row r="100" spans="1:5">
      <c r="A100" s="2">
        <v>42917.083333333336</v>
      </c>
      <c r="B100">
        <f>Baugenehmigungen!B99</f>
        <v>29972</v>
      </c>
    </row>
    <row r="101" spans="1:5">
      <c r="A101" s="2">
        <v>42948.083333333336</v>
      </c>
      <c r="B101">
        <f>Baugenehmigungen!B100</f>
        <v>30516</v>
      </c>
    </row>
    <row r="102" spans="1:5">
      <c r="A102" s="2">
        <v>42979.083333333336</v>
      </c>
      <c r="B102">
        <f>Baugenehmigungen!B101</f>
        <v>26879</v>
      </c>
    </row>
    <row r="103" spans="1:5">
      <c r="A103" s="2">
        <v>43009.083333333336</v>
      </c>
      <c r="B103">
        <f>Baugenehmigungen!B102</f>
        <v>29445</v>
      </c>
    </row>
    <row r="104" spans="1:5">
      <c r="A104" s="2">
        <v>43040.041666666664</v>
      </c>
      <c r="B104">
        <f>Baugenehmigungen!B103</f>
        <v>27392</v>
      </c>
    </row>
    <row r="105" spans="1:5">
      <c r="A105" s="2">
        <v>43070.041666666664</v>
      </c>
      <c r="B105">
        <f>Baugenehmigungen!B104</f>
        <v>34470</v>
      </c>
      <c r="E105">
        <f>SUM(B94:B105)</f>
        <v>348128</v>
      </c>
    </row>
    <row r="106" spans="1:5">
      <c r="A106" s="2">
        <v>43101.041666666664</v>
      </c>
      <c r="B106">
        <f>Baugenehmigungen!B105</f>
        <v>24840</v>
      </c>
    </row>
    <row r="107" spans="1:5">
      <c r="A107" s="2">
        <v>43132.041666666664</v>
      </c>
      <c r="B107">
        <f>Baugenehmigungen!B106</f>
        <v>24562</v>
      </c>
    </row>
    <row r="108" spans="1:5">
      <c r="A108" s="2">
        <v>43160.041666666664</v>
      </c>
      <c r="B108">
        <f>Baugenehmigungen!B107</f>
        <v>28409</v>
      </c>
    </row>
    <row r="109" spans="1:5">
      <c r="A109" s="2">
        <v>43191.083333333336</v>
      </c>
      <c r="B109">
        <f>Baugenehmigungen!B108</f>
        <v>29445</v>
      </c>
    </row>
    <row r="110" spans="1:5">
      <c r="A110" s="2">
        <v>43221.083333333336</v>
      </c>
      <c r="B110">
        <f>Baugenehmigungen!B109</f>
        <v>32330</v>
      </c>
    </row>
    <row r="111" spans="1:5">
      <c r="A111" s="2">
        <v>43252.083333333336</v>
      </c>
      <c r="B111">
        <f>Baugenehmigungen!B110</f>
        <v>28905</v>
      </c>
    </row>
    <row r="112" spans="1:5">
      <c r="A112" s="2">
        <v>43282.083333333336</v>
      </c>
      <c r="B112">
        <f>Baugenehmigungen!B111</f>
        <v>34791</v>
      </c>
    </row>
    <row r="113" spans="1:5">
      <c r="A113" s="2">
        <v>43313.083333333336</v>
      </c>
      <c r="B113">
        <f>Baugenehmigungen!B112</f>
        <v>31138</v>
      </c>
    </row>
    <row r="114" spans="1:5">
      <c r="A114" s="2">
        <v>43344.083333333336</v>
      </c>
      <c r="B114">
        <f>Baugenehmigungen!B113</f>
        <v>28410</v>
      </c>
    </row>
    <row r="115" spans="1:5">
      <c r="A115" s="2">
        <v>43374.083333333336</v>
      </c>
      <c r="B115">
        <f>Baugenehmigungen!B114</f>
        <v>26886</v>
      </c>
    </row>
    <row r="116" spans="1:5">
      <c r="A116" s="2">
        <v>43405.041666666664</v>
      </c>
      <c r="B116">
        <f>Baugenehmigungen!B115</f>
        <v>25506</v>
      </c>
    </row>
    <row r="117" spans="1:5">
      <c r="A117" s="2">
        <v>43435.041666666664</v>
      </c>
      <c r="B117">
        <f>Baugenehmigungen!B116</f>
        <v>32070</v>
      </c>
      <c r="E117">
        <f>SUM(B106:B117)</f>
        <v>347292</v>
      </c>
    </row>
    <row r="118" spans="1:5">
      <c r="A118" s="2">
        <v>43466.041666666664</v>
      </c>
      <c r="B118">
        <f>Baugenehmigungen!B117</f>
        <v>27100</v>
      </c>
    </row>
    <row r="119" spans="1:5">
      <c r="A119" s="2">
        <v>43497.041666666664</v>
      </c>
      <c r="B119">
        <f>Baugenehmigungen!B118</f>
        <v>22251</v>
      </c>
    </row>
    <row r="120" spans="1:5">
      <c r="A120" s="2">
        <v>43525.041666666664</v>
      </c>
      <c r="B120">
        <f>Baugenehmigungen!B119</f>
        <v>26277</v>
      </c>
    </row>
    <row r="121" spans="1:5">
      <c r="A121" s="2">
        <v>43556.083333333336</v>
      </c>
      <c r="B121">
        <f>Baugenehmigungen!B120</f>
        <v>30183</v>
      </c>
    </row>
    <row r="122" spans="1:5">
      <c r="A122" s="2">
        <v>43586.083333333336</v>
      </c>
      <c r="B122">
        <f>Baugenehmigungen!B121</f>
        <v>30809</v>
      </c>
    </row>
    <row r="123" spans="1:5">
      <c r="A123" s="2">
        <v>43617.083333333336</v>
      </c>
      <c r="B123">
        <f>Baugenehmigungen!B122</f>
        <v>28021</v>
      </c>
    </row>
    <row r="124" spans="1:5">
      <c r="A124" s="2">
        <v>43647.083333333336</v>
      </c>
      <c r="B124">
        <f>Baugenehmigungen!B123</f>
        <v>31796</v>
      </c>
    </row>
    <row r="125" spans="1:5">
      <c r="A125" s="2">
        <v>43678.083333333336</v>
      </c>
      <c r="B125">
        <f>Baugenehmigungen!B124</f>
        <v>32063.000000000004</v>
      </c>
    </row>
    <row r="126" spans="1:5">
      <c r="A126" s="2">
        <v>43709.083333333336</v>
      </c>
      <c r="B126">
        <f>Baugenehmigungen!B125</f>
        <v>29387</v>
      </c>
    </row>
    <row r="127" spans="1:5">
      <c r="A127" s="2">
        <v>43739.083333333336</v>
      </c>
      <c r="B127">
        <f>Baugenehmigungen!B126</f>
        <v>31785</v>
      </c>
    </row>
    <row r="128" spans="1:5">
      <c r="A128" s="2">
        <v>43770.041666666664</v>
      </c>
      <c r="B128">
        <f>Baugenehmigungen!B127</f>
        <v>29860</v>
      </c>
    </row>
    <row r="129" spans="1:5">
      <c r="A129" s="2">
        <v>43800.041666666664</v>
      </c>
      <c r="B129">
        <f>Baugenehmigungen!B128</f>
        <v>41046</v>
      </c>
      <c r="E129">
        <f>SUM(B118:B129)</f>
        <v>360578</v>
      </c>
    </row>
    <row r="130" spans="1:5">
      <c r="A130" s="2">
        <v>43831.041666666664</v>
      </c>
      <c r="B130">
        <f>Baugenehmigungen!B129</f>
        <v>27018</v>
      </c>
    </row>
    <row r="131" spans="1:5">
      <c r="A131" s="2">
        <v>43862.041666666664</v>
      </c>
      <c r="B131">
        <f>Baugenehmigungen!B130</f>
        <v>24309</v>
      </c>
    </row>
    <row r="132" spans="1:5">
      <c r="A132" s="2">
        <v>43891.041666666664</v>
      </c>
      <c r="B132">
        <f>Baugenehmigungen!B131</f>
        <v>28748</v>
      </c>
    </row>
    <row r="133" spans="1:5">
      <c r="A133" s="2">
        <v>43922.083333333336</v>
      </c>
      <c r="B133">
        <f>Baugenehmigungen!B132</f>
        <v>30293</v>
      </c>
    </row>
    <row r="134" spans="1:5">
      <c r="A134" s="2">
        <v>43952.083333333336</v>
      </c>
      <c r="B134">
        <f>Baugenehmigungen!B133</f>
        <v>31558</v>
      </c>
    </row>
    <row r="135" spans="1:5">
      <c r="A135" s="2">
        <v>43983.083333333336</v>
      </c>
      <c r="B135">
        <f>Baugenehmigungen!B134</f>
        <v>34305</v>
      </c>
    </row>
    <row r="136" spans="1:5">
      <c r="A136" s="2">
        <v>44013.083333333336</v>
      </c>
      <c r="B136">
        <f>Baugenehmigungen!B135</f>
        <v>31231</v>
      </c>
    </row>
    <row r="137" spans="1:5">
      <c r="A137" s="2">
        <v>44044.083333333336</v>
      </c>
      <c r="B137">
        <f>Baugenehmigungen!B136</f>
        <v>31621</v>
      </c>
    </row>
    <row r="138" spans="1:5">
      <c r="A138" s="2">
        <v>44075.083333333336</v>
      </c>
      <c r="B138">
        <f>Baugenehmigungen!B137</f>
        <v>29664</v>
      </c>
    </row>
    <row r="139" spans="1:5">
      <c r="A139" s="2">
        <v>44105.083333333336</v>
      </c>
      <c r="B139">
        <f>Baugenehmigungen!B138</f>
        <v>30631</v>
      </c>
    </row>
    <row r="140" spans="1:5">
      <c r="A140" s="2">
        <v>44136.041666666664</v>
      </c>
      <c r="B140">
        <f>Baugenehmigungen!B139</f>
        <v>32531</v>
      </c>
    </row>
    <row r="141" spans="1:5">
      <c r="A141" s="2">
        <v>44166.041666666664</v>
      </c>
      <c r="B141">
        <f>Baugenehmigungen!B140</f>
        <v>36530</v>
      </c>
      <c r="E141">
        <f>SUM(B130:B141)</f>
        <v>368439</v>
      </c>
    </row>
    <row r="142" spans="1:5">
      <c r="A142" s="2">
        <v>44197.041666666664</v>
      </c>
      <c r="B142">
        <f>Baugenehmigungen!B141</f>
        <v>27654</v>
      </c>
      <c r="C142">
        <f t="shared" ref="C142:C163" si="1">B142/B130</f>
        <v>1.0235398623140128</v>
      </c>
    </row>
    <row r="143" spans="1:5">
      <c r="A143" s="2">
        <v>44228.041666666664</v>
      </c>
      <c r="B143">
        <f>Baugenehmigungen!B142</f>
        <v>30058</v>
      </c>
      <c r="C143">
        <f t="shared" si="1"/>
        <v>1.2364967707433461</v>
      </c>
    </row>
    <row r="144" spans="1:5">
      <c r="A144" s="2">
        <v>44256.041666666664</v>
      </c>
      <c r="B144">
        <f>Baugenehmigungen!B143</f>
        <v>38204</v>
      </c>
      <c r="C144">
        <f t="shared" si="1"/>
        <v>1.3289272297203283</v>
      </c>
    </row>
    <row r="145" spans="1:5">
      <c r="A145" s="2">
        <v>44287.083333333336</v>
      </c>
      <c r="B145">
        <f>Baugenehmigungen!B144</f>
        <v>29637</v>
      </c>
      <c r="C145">
        <f t="shared" si="1"/>
        <v>0.97834483213943813</v>
      </c>
    </row>
    <row r="146" spans="1:5">
      <c r="A146" s="2">
        <v>44317.083333333336</v>
      </c>
      <c r="B146">
        <f>Baugenehmigungen!B145</f>
        <v>32384</v>
      </c>
      <c r="C146">
        <f t="shared" si="1"/>
        <v>1.026174028772419</v>
      </c>
    </row>
    <row r="147" spans="1:5">
      <c r="A147" s="2">
        <v>44348.083333333336</v>
      </c>
      <c r="B147">
        <f>Baugenehmigungen!B146</f>
        <v>31844</v>
      </c>
      <c r="C147">
        <f t="shared" si="1"/>
        <v>0.92826118641597433</v>
      </c>
    </row>
    <row r="148" spans="1:5">
      <c r="A148" s="2">
        <v>44378.083333333336</v>
      </c>
      <c r="B148">
        <f>Baugenehmigungen!B147</f>
        <v>31334</v>
      </c>
      <c r="C148">
        <f t="shared" si="1"/>
        <v>1.0032980051871538</v>
      </c>
    </row>
    <row r="149" spans="1:5">
      <c r="A149" s="2">
        <v>44409.083333333336</v>
      </c>
      <c r="B149">
        <f>Baugenehmigungen!B148</f>
        <v>31114</v>
      </c>
      <c r="C149">
        <f t="shared" si="1"/>
        <v>0.98396635147528544</v>
      </c>
    </row>
    <row r="150" spans="1:5">
      <c r="A150" s="2">
        <v>44440.083333333336</v>
      </c>
      <c r="B150">
        <f>Baugenehmigungen!B149</f>
        <v>30191</v>
      </c>
      <c r="C150">
        <f t="shared" si="1"/>
        <v>1.0177656418554477</v>
      </c>
    </row>
    <row r="151" spans="1:5">
      <c r="A151" s="2">
        <v>44470.083333333336</v>
      </c>
      <c r="B151">
        <f>Baugenehmigungen!B150</f>
        <v>29597</v>
      </c>
      <c r="C151">
        <f t="shared" si="1"/>
        <v>0.96624334824197711</v>
      </c>
    </row>
    <row r="152" spans="1:5">
      <c r="A152" s="2">
        <v>44501.041666666664</v>
      </c>
      <c r="B152">
        <f>Baugenehmigungen!B151</f>
        <v>29020</v>
      </c>
      <c r="C152">
        <f t="shared" si="1"/>
        <v>0.89207217730779875</v>
      </c>
    </row>
    <row r="153" spans="1:5">
      <c r="A153" s="2">
        <v>44531.041666666664</v>
      </c>
      <c r="B153">
        <f>Baugenehmigungen!B152</f>
        <v>39877</v>
      </c>
      <c r="C153">
        <f t="shared" si="1"/>
        <v>1.0916233232959212</v>
      </c>
      <c r="E153">
        <f>SUM(B142:B153)</f>
        <v>380914</v>
      </c>
    </row>
    <row r="154" spans="1:5">
      <c r="A154" s="2">
        <v>44562.041666666664</v>
      </c>
      <c r="B154">
        <f>Baugenehmigungen!B153</f>
        <v>29653</v>
      </c>
      <c r="C154">
        <f t="shared" si="1"/>
        <v>1.0722861068923122</v>
      </c>
    </row>
    <row r="155" spans="1:5">
      <c r="A155" s="2">
        <v>44593.041666666664</v>
      </c>
      <c r="B155">
        <f>Baugenehmigungen!B154</f>
        <v>28060</v>
      </c>
      <c r="C155">
        <f t="shared" si="1"/>
        <v>0.93352851154434757</v>
      </c>
    </row>
    <row r="156" spans="1:5">
      <c r="A156" s="2">
        <v>44621.041666666664</v>
      </c>
      <c r="B156">
        <f>Baugenehmigungen!B155</f>
        <v>34794</v>
      </c>
      <c r="C156">
        <f t="shared" si="1"/>
        <v>0.91074233064600563</v>
      </c>
    </row>
    <row r="157" spans="1:5">
      <c r="A157" s="2">
        <v>44652.083333333336</v>
      </c>
      <c r="B157">
        <f>Baugenehmigungen!B156</f>
        <v>31152</v>
      </c>
      <c r="C157">
        <f t="shared" si="1"/>
        <v>1.0511185342646017</v>
      </c>
    </row>
    <row r="158" spans="1:5">
      <c r="A158" s="2">
        <v>44682.083333333336</v>
      </c>
      <c r="B158">
        <f>Baugenehmigungen!B157</f>
        <v>31688</v>
      </c>
      <c r="C158">
        <f t="shared" si="1"/>
        <v>0.97850790513833996</v>
      </c>
    </row>
    <row r="159" spans="1:5">
      <c r="A159" s="2">
        <v>44713.083333333336</v>
      </c>
      <c r="B159">
        <f>Baugenehmigungen!B158</f>
        <v>30425</v>
      </c>
      <c r="C159">
        <f t="shared" si="1"/>
        <v>0.95543901519909558</v>
      </c>
    </row>
    <row r="160" spans="1:5">
      <c r="A160" s="2">
        <v>44743.083333333336</v>
      </c>
      <c r="B160">
        <f>Baugenehmigungen!B159</f>
        <v>30653</v>
      </c>
      <c r="C160">
        <f t="shared" si="1"/>
        <v>0.97826641986340712</v>
      </c>
    </row>
    <row r="161" spans="1:5">
      <c r="A161" s="2">
        <v>44774.083333333336</v>
      </c>
      <c r="B161">
        <f>Baugenehmigungen!B160</f>
        <v>28180</v>
      </c>
      <c r="C161">
        <f t="shared" si="1"/>
        <v>0.90570161342161082</v>
      </c>
    </row>
    <row r="162" spans="1:5">
      <c r="A162" s="2">
        <v>44805.083333333336</v>
      </c>
      <c r="B162">
        <f>Baugenehmigungen!B161</f>
        <v>27449</v>
      </c>
      <c r="C162">
        <f t="shared" si="1"/>
        <v>0.90917823192342084</v>
      </c>
    </row>
    <row r="163" spans="1:5">
      <c r="A163" s="2">
        <v>44835.083333333336</v>
      </c>
      <c r="B163">
        <f>Baugenehmigungen!B162</f>
        <v>25339</v>
      </c>
      <c r="C163">
        <f t="shared" si="1"/>
        <v>0.85613406764199074</v>
      </c>
    </row>
    <row r="164" spans="1:5">
      <c r="A164" s="2">
        <v>44866.041666666664</v>
      </c>
      <c r="B164">
        <f>Baugenehmigungen!B163</f>
        <v>24304</v>
      </c>
      <c r="C164">
        <f>B164/B152</f>
        <v>0.83749138525155065</v>
      </c>
    </row>
    <row r="165" spans="1:5">
      <c r="A165" s="2">
        <v>44896</v>
      </c>
      <c r="B165">
        <f>Baugenehmigungen!B164</f>
        <v>32646</v>
      </c>
      <c r="C165">
        <f t="shared" ref="C165:C174" si="2">B165/B153</f>
        <v>0.81866740226195556</v>
      </c>
      <c r="D165">
        <f>ROUND(IF(ISBLANK(B165), B153*AVERAGE(C162:C164), B165), 0)</f>
        <v>32646</v>
      </c>
      <c r="E165">
        <f>SUM(B154:B165)</f>
        <v>354343</v>
      </c>
    </row>
    <row r="166" spans="1:5">
      <c r="A166" s="2">
        <v>44927</v>
      </c>
      <c r="B166">
        <f>Baugenehmigungen!B165</f>
        <v>21949</v>
      </c>
      <c r="C166">
        <f t="shared" si="2"/>
        <v>0.74019492125585939</v>
      </c>
      <c r="D166">
        <f>ROUND(IF(ISBLANK(B166), B154*AVERAGE(C163:C165), B166), 0)</f>
        <v>21949</v>
      </c>
    </row>
    <row r="167" spans="1:5">
      <c r="A167" s="2">
        <v>44958</v>
      </c>
      <c r="B167">
        <f>Baugenehmigungen!B166</f>
        <v>22270</v>
      </c>
      <c r="C167">
        <f t="shared" si="2"/>
        <v>0.79365645046329292</v>
      </c>
      <c r="D167">
        <f>ROUND(IF(ISBLANK(B167), B155*AVERAGE(C164:C166), B167), 0)</f>
        <v>22270</v>
      </c>
    </row>
    <row r="168" spans="1:5">
      <c r="A168" s="2">
        <v>44986</v>
      </c>
      <c r="B168">
        <f>Baugenehmigungen!B167</f>
        <v>24488</v>
      </c>
      <c r="C168">
        <f t="shared" si="2"/>
        <v>0.70379950566189575</v>
      </c>
      <c r="D168">
        <f>ROUND(IF(ISBLANK(B168), B156*AVERAGE(C165:C167), B168), 0)</f>
        <v>24488</v>
      </c>
    </row>
    <row r="169" spans="1:5">
      <c r="A169" s="2">
        <v>45017</v>
      </c>
      <c r="B169">
        <f>Baugenehmigungen!B168</f>
        <v>21220</v>
      </c>
      <c r="C169">
        <f t="shared" si="2"/>
        <v>0.68117616846430407</v>
      </c>
      <c r="D169">
        <f>ROUND(IF(ISBLANK(B169), B157*AVERAGE(C165:C167), B169), 0)</f>
        <v>21220</v>
      </c>
    </row>
    <row r="170" spans="1:5">
      <c r="A170" s="2">
        <v>45047</v>
      </c>
      <c r="B170">
        <f>Baugenehmigungen!B169</f>
        <v>23470</v>
      </c>
      <c r="C170">
        <f t="shared" si="2"/>
        <v>0.74065892451401161</v>
      </c>
      <c r="D170">
        <f>ROUND(IF(ISBLANK(B170), B158*AVERAGE(C167:C169), B170), 0)</f>
        <v>23470</v>
      </c>
    </row>
    <row r="171" spans="1:5">
      <c r="A171" s="2">
        <v>45078</v>
      </c>
      <c r="B171">
        <f>Baugenehmigungen!B170</f>
        <v>21770</v>
      </c>
      <c r="C171">
        <f t="shared" si="2"/>
        <v>0.71552999178307308</v>
      </c>
      <c r="D171">
        <f>ROUND(IF(ISBLANK(B171), B159*AVERAGE(C167:C169), B171), 0)</f>
        <v>21770</v>
      </c>
    </row>
    <row r="172" spans="1:5">
      <c r="A172" s="2">
        <v>45108</v>
      </c>
      <c r="B172">
        <f>Baugenehmigungen!B171</f>
        <v>21010</v>
      </c>
      <c r="C172">
        <f t="shared" si="2"/>
        <v>0.68541415195902522</v>
      </c>
      <c r="D172">
        <f>ROUND(IF(ISBLANK(B172), B160*AVERAGE(C167:C169), B172), 0)</f>
        <v>21010</v>
      </c>
    </row>
    <row r="173" spans="1:5">
      <c r="A173" s="2">
        <v>45139</v>
      </c>
      <c r="B173">
        <f>Baugenehmigungen!B172</f>
        <v>19625</v>
      </c>
      <c r="C173">
        <f t="shared" si="2"/>
        <v>0.69641589779985802</v>
      </c>
      <c r="D173">
        <f>ROUND(IF(ISBLANK(B173), B161*AVERAGE(C170:C172), B173), 0)</f>
        <v>19625</v>
      </c>
    </row>
    <row r="174" spans="1:5">
      <c r="A174" s="2">
        <v>45170</v>
      </c>
      <c r="B174">
        <f>Baugenehmigungen!B173</f>
        <v>19856</v>
      </c>
      <c r="C174">
        <f t="shared" si="2"/>
        <v>0.72337790083427445</v>
      </c>
      <c r="D174">
        <f>ROUND(IF(ISBLANK(B174), B162*AVERAGE(C170:C172), B174), 0)</f>
        <v>19856</v>
      </c>
    </row>
    <row r="175" spans="1:5">
      <c r="A175" s="2">
        <v>45200</v>
      </c>
      <c r="B175">
        <f>Baugenehmigungen!B174</f>
        <v>22681</v>
      </c>
      <c r="C175">
        <f>B175/B163</f>
        <v>0.89510241130273493</v>
      </c>
      <c r="D175">
        <f>ROUND(IF(ISBLANK(B175), B163*AVERAGE(C173:C175), B175), 0)</f>
        <v>22681</v>
      </c>
    </row>
    <row r="176" spans="1:5">
      <c r="A176" s="2">
        <v>45231</v>
      </c>
      <c r="B176">
        <f>Baugenehmigungen!B175</f>
        <v>20553</v>
      </c>
      <c r="C176">
        <f>B176/B164</f>
        <v>0.84566326530612246</v>
      </c>
      <c r="D176">
        <f>ROUND(IF(ISBLANK(B176), B164*AVERAGE(C173:C175), B176), 0)</f>
        <v>20553</v>
      </c>
    </row>
    <row r="177" spans="1:6">
      <c r="A177" s="2">
        <v>45261</v>
      </c>
      <c r="B177">
        <f>Baugenehmigungen!B176</f>
        <v>21182</v>
      </c>
      <c r="C177">
        <f>B177/B165</f>
        <v>0.64883906144703796</v>
      </c>
      <c r="D177">
        <f>ROUND(IF(ISBLANK(B177), B165*AVERAGE(C174:C176), B177), 0)</f>
        <v>21182</v>
      </c>
      <c r="E177">
        <f>SUM(D166:D177)</f>
        <v>260074</v>
      </c>
      <c r="F177">
        <f>ROUND(E165*O14*(1-I2), 0)</f>
        <v>254044</v>
      </c>
    </row>
    <row r="178" spans="1:6">
      <c r="A178" s="2">
        <v>45292</v>
      </c>
      <c r="B178">
        <f>Baugenehmigungen!B177</f>
        <v>16843</v>
      </c>
      <c r="C178">
        <f>B178/B166</f>
        <v>0.76736981183653019</v>
      </c>
      <c r="D178">
        <f t="shared" ref="D178" si="3">ROUND(IF(ISBLANK(B178), B166*AVERAGE(C175:C177), B178), 0)</f>
        <v>16843</v>
      </c>
    </row>
    <row r="179" spans="1:6">
      <c r="A179" s="2">
        <v>45323</v>
      </c>
      <c r="B179">
        <f>Baugenehmigungen!B178</f>
        <v>18323</v>
      </c>
      <c r="C179">
        <f t="shared" ref="C179:C184" si="4">B179/B167</f>
        <v>0.82276605298607997</v>
      </c>
      <c r="D179">
        <f>ROUND(IF(ISBLANK(B179), B167*AVERAGE(C176:C178), B179), 0)</f>
        <v>18323</v>
      </c>
    </row>
    <row r="180" spans="1:6">
      <c r="A180" s="2">
        <v>45352</v>
      </c>
      <c r="B180">
        <f>Baugenehmigungen!B179</f>
        <v>18464</v>
      </c>
      <c r="C180">
        <f t="shared" si="4"/>
        <v>0.75400196014374388</v>
      </c>
      <c r="D180">
        <f>ROUND(IF(ISBLANK(B180), B168*AVERAGE(C176:C178), B180), 0)</f>
        <v>18464</v>
      </c>
    </row>
    <row r="181" spans="1:6">
      <c r="A181" s="2">
        <v>45383</v>
      </c>
      <c r="B181">
        <f>Baugenehmigungen!B180</f>
        <v>17611</v>
      </c>
      <c r="C181">
        <f t="shared" si="4"/>
        <v>0.82992459943449581</v>
      </c>
      <c r="D181">
        <f>ROUND(IF(ISBLANK(B181), B169*AVERAGE(C176:C178), B181), 0)</f>
        <v>17611</v>
      </c>
      <c r="E181">
        <f>E177/E165-1</f>
        <v>-0.26603883807497253</v>
      </c>
    </row>
    <row r="182" spans="1:6">
      <c r="A182" s="2">
        <v>45413</v>
      </c>
      <c r="B182">
        <f>Baugenehmigungen!B181</f>
        <v>17787</v>
      </c>
      <c r="C182">
        <f t="shared" si="4"/>
        <v>0.75786109927567102</v>
      </c>
      <c r="D182">
        <f>ROUND(IF(ISBLANK(B182), B170*AVERAGE(C176:C178), B182), 0)</f>
        <v>17787</v>
      </c>
    </row>
    <row r="183" spans="1:6">
      <c r="A183" s="2">
        <v>45444</v>
      </c>
      <c r="B183">
        <f>Baugenehmigungen!B182</f>
        <v>17626</v>
      </c>
      <c r="C183">
        <f t="shared" si="4"/>
        <v>0.80964630225080381</v>
      </c>
      <c r="D183">
        <f>ROUND(IF(ISBLANK(B183), B171*AVERAGE(C176:C178), B183), 0)</f>
        <v>17626</v>
      </c>
    </row>
    <row r="184" spans="1:6">
      <c r="A184" s="2">
        <v>45474</v>
      </c>
      <c r="B184">
        <f>Baugenehmigungen!B183</f>
        <v>16980</v>
      </c>
      <c r="C184">
        <f>B184/B172</f>
        <v>0.80818657782008563</v>
      </c>
      <c r="D184">
        <f>ROUND(IF(ISBLANK(B184), B172*AVERAGE(C176:C178), B184), 0)</f>
        <v>16980</v>
      </c>
    </row>
    <row r="185" spans="1:6">
      <c r="A185" s="2">
        <v>45505</v>
      </c>
      <c r="B185">
        <f>Baugenehmigungen!B184</f>
        <v>18281</v>
      </c>
      <c r="C185">
        <f t="shared" ref="C185:C188" si="5">B185/B173</f>
        <v>0.93151592356687896</v>
      </c>
      <c r="D185">
        <f>ROUND(IF(ISBLANK(B185), B173*AVERAGE(C182:C184), B185), 0)</f>
        <v>18281</v>
      </c>
    </row>
    <row r="186" spans="1:6">
      <c r="A186" s="2">
        <v>45536</v>
      </c>
      <c r="B186">
        <f>Baugenehmigungen!B185</f>
        <v>15263</v>
      </c>
      <c r="C186">
        <f t="shared" si="5"/>
        <v>0.76868452860596292</v>
      </c>
      <c r="D186">
        <f>ROUND(IF(ISBLANK(B186), B174*AVERAGE(C182:C184), B186), 0)</f>
        <v>15263</v>
      </c>
    </row>
    <row r="187" spans="1:6">
      <c r="A187" s="2">
        <v>45566</v>
      </c>
      <c r="B187">
        <f>Baugenehmigungen!B186</f>
        <v>18596</v>
      </c>
      <c r="C187">
        <f t="shared" si="5"/>
        <v>0.8198933027644284</v>
      </c>
      <c r="D187">
        <f>ROUND(IF(ISBLANK(B187), B175*AVERAGE(C181:C183), B187), 0)</f>
        <v>18596</v>
      </c>
    </row>
    <row r="188" spans="1:6">
      <c r="A188" s="2">
        <v>45597</v>
      </c>
      <c r="B188">
        <f>Baugenehmigungen!B187</f>
        <v>17891</v>
      </c>
      <c r="C188">
        <f t="shared" si="5"/>
        <v>0.87048119495937337</v>
      </c>
      <c r="D188">
        <f>ROUND(IF(ISBLANK(B188), B176*AVERAGE(C181:C183), B188), 0)</f>
        <v>17891</v>
      </c>
    </row>
    <row r="189" spans="1:6">
      <c r="A189" s="2">
        <v>45627</v>
      </c>
      <c r="D189">
        <f>ROUND(IF(ISBLANK(B189), B177*AVERAGE(C186:C188), B189), 0)</f>
        <v>17363</v>
      </c>
      <c r="E189">
        <f>SUM(D178:D189)</f>
        <v>211028</v>
      </c>
      <c r="F189">
        <f>ROUND(E177*O16*(1-I3), 0)</f>
        <v>245718</v>
      </c>
    </row>
    <row r="203" spans="6:6">
      <c r="F203">
        <f>ROUND(E189*O16*(1-I9), 0)</f>
        <v>199379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26BD6-9A54-4651-86EA-6D42BD59AE20}">
  <dimension ref="A1:J22"/>
  <sheetViews>
    <sheetView zoomScale="82" workbookViewId="0">
      <selection activeCell="H26" sqref="H26"/>
    </sheetView>
  </sheetViews>
  <sheetFormatPr baseColWidth="10" defaultRowHeight="14.5"/>
  <cols>
    <col min="1" max="1" width="18.54296875" customWidth="1"/>
    <col min="2" max="2" width="27" customWidth="1"/>
    <col min="3" max="3" width="25" bestFit="1" customWidth="1"/>
    <col min="4" max="4" width="16.7265625" bestFit="1" customWidth="1"/>
  </cols>
  <sheetData>
    <row r="1" spans="1:10">
      <c r="A1" s="65" t="s">
        <v>1656</v>
      </c>
      <c r="B1" s="57"/>
      <c r="C1" s="57"/>
      <c r="D1" s="57"/>
      <c r="E1" s="64" t="s">
        <v>1730</v>
      </c>
      <c r="F1" s="57"/>
    </row>
    <row r="2" spans="1:10">
      <c r="A2" s="52" t="s">
        <v>646</v>
      </c>
      <c r="B2" s="47"/>
      <c r="C2" s="47"/>
      <c r="D2" s="47"/>
      <c r="E2" s="47"/>
      <c r="F2" s="47"/>
      <c r="G2" s="53"/>
    </row>
    <row r="3" spans="1:10">
      <c r="A3" s="52" t="s">
        <v>1657</v>
      </c>
      <c r="B3" s="47"/>
      <c r="C3" s="47"/>
      <c r="D3" s="47"/>
      <c r="E3" s="47"/>
      <c r="F3" s="47"/>
      <c r="G3" s="53"/>
    </row>
    <row r="4" spans="1:10">
      <c r="A4" s="52" t="s">
        <v>657</v>
      </c>
      <c r="B4" s="47"/>
      <c r="C4" s="47"/>
      <c r="D4" s="47"/>
      <c r="E4" s="47"/>
      <c r="F4" s="47"/>
      <c r="G4" s="53"/>
    </row>
    <row r="5" spans="1:10">
      <c r="A5" s="62" t="s">
        <v>647</v>
      </c>
      <c r="B5" s="54"/>
      <c r="C5" s="54"/>
      <c r="D5" s="54"/>
      <c r="E5" s="54"/>
      <c r="F5" s="54"/>
      <c r="G5" s="55"/>
    </row>
    <row r="7" spans="1:10">
      <c r="A7" t="s">
        <v>1751</v>
      </c>
      <c r="B7" t="s">
        <v>1750</v>
      </c>
      <c r="C7" t="s">
        <v>1756</v>
      </c>
      <c r="H7" t="s">
        <v>1788</v>
      </c>
    </row>
    <row r="8" spans="1:10">
      <c r="C8" s="1" t="s">
        <v>1752</v>
      </c>
      <c r="D8" s="1" t="s">
        <v>1753</v>
      </c>
      <c r="E8" s="1" t="s">
        <v>1754</v>
      </c>
      <c r="F8" s="1" t="s">
        <v>751</v>
      </c>
      <c r="G8" s="1" t="s">
        <v>1761</v>
      </c>
    </row>
    <row r="9" spans="1:10">
      <c r="A9" s="1" t="s">
        <v>1759</v>
      </c>
      <c r="B9" t="s">
        <v>1755</v>
      </c>
      <c r="C9">
        <v>233939</v>
      </c>
      <c r="D9">
        <v>268500</v>
      </c>
      <c r="E9">
        <f>D9-C9</f>
        <v>34561</v>
      </c>
      <c r="F9">
        <v>83062104</v>
      </c>
      <c r="J9">
        <f>C9-E9</f>
        <v>199378</v>
      </c>
    </row>
    <row r="10" spans="1:10">
      <c r="A10" s="1"/>
      <c r="B10" t="s">
        <v>1757</v>
      </c>
      <c r="C10">
        <v>144767</v>
      </c>
      <c r="D10">
        <v>235806</v>
      </c>
      <c r="E10" s="1">
        <v>91039</v>
      </c>
      <c r="F10">
        <v>49111009</v>
      </c>
      <c r="G10">
        <v>2677</v>
      </c>
    </row>
    <row r="11" spans="1:10">
      <c r="A11" s="1"/>
      <c r="B11" t="s">
        <v>1758</v>
      </c>
      <c r="C11">
        <v>87200</v>
      </c>
      <c r="D11">
        <v>30722</v>
      </c>
      <c r="E11">
        <v>-56478</v>
      </c>
      <c r="F11">
        <v>33176470</v>
      </c>
      <c r="G11">
        <v>4060</v>
      </c>
    </row>
    <row r="12" spans="1:10">
      <c r="A12" s="1"/>
      <c r="B12" t="s">
        <v>1762</v>
      </c>
    </row>
    <row r="13" spans="1:10">
      <c r="A13" s="1" t="s">
        <v>1760</v>
      </c>
      <c r="B13" t="s">
        <v>1755</v>
      </c>
      <c r="C13">
        <v>233939</v>
      </c>
      <c r="D13">
        <v>268500</v>
      </c>
      <c r="E13">
        <f>D13-C13</f>
        <v>34561</v>
      </c>
      <c r="F13">
        <v>83062104</v>
      </c>
      <c r="G13">
        <v>94</v>
      </c>
    </row>
    <row r="14" spans="1:10">
      <c r="A14" s="1"/>
      <c r="B14" t="s">
        <v>1757</v>
      </c>
      <c r="C14">
        <v>177700</v>
      </c>
      <c r="D14">
        <v>234111</v>
      </c>
      <c r="E14" s="1">
        <v>56411</v>
      </c>
      <c r="F14">
        <v>60604957</v>
      </c>
      <c r="G14">
        <v>25</v>
      </c>
      <c r="H14">
        <f>E14*0.85</f>
        <v>47949.35</v>
      </c>
    </row>
    <row r="15" spans="1:10">
      <c r="A15" s="1"/>
      <c r="B15" t="s">
        <v>1758</v>
      </c>
      <c r="C15">
        <v>56239</v>
      </c>
      <c r="D15">
        <v>34389</v>
      </c>
      <c r="E15">
        <v>-21850</v>
      </c>
      <c r="F15">
        <v>22457147</v>
      </c>
      <c r="G15">
        <v>69</v>
      </c>
      <c r="H15">
        <f>E15*0.85</f>
        <v>-18572.5</v>
      </c>
    </row>
    <row r="16" spans="1:10">
      <c r="B16" t="s">
        <v>1787</v>
      </c>
    </row>
    <row r="19" spans="2:2">
      <c r="B19" s="1" t="s">
        <v>1763</v>
      </c>
    </row>
    <row r="20" spans="2:2">
      <c r="B20" t="s">
        <v>1764</v>
      </c>
    </row>
    <row r="21" spans="2:2">
      <c r="B21" t="s">
        <v>1765</v>
      </c>
    </row>
    <row r="22" spans="2:2">
      <c r="B22" t="s">
        <v>1766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E24CA-E92B-46F9-98F8-ACD4691408ED}">
  <dimension ref="A1:CI56"/>
  <sheetViews>
    <sheetView zoomScale="55" zoomScaleNormal="55" workbookViewId="0">
      <selection activeCell="D7" sqref="D7"/>
    </sheetView>
  </sheetViews>
  <sheetFormatPr baseColWidth="10" defaultRowHeight="14.5"/>
  <cols>
    <col min="1" max="1" width="29.81640625" customWidth="1"/>
    <col min="2" max="2" width="20.81640625" customWidth="1"/>
    <col min="3" max="3" width="12" customWidth="1"/>
    <col min="4" max="4" width="21.81640625" customWidth="1"/>
    <col min="5" max="5" width="15.1796875" customWidth="1"/>
    <col min="67" max="67" width="15.453125" bestFit="1" customWidth="1"/>
    <col min="68" max="68" width="31.54296875" bestFit="1" customWidth="1"/>
    <col min="84" max="84" width="17.453125" customWidth="1"/>
  </cols>
  <sheetData>
    <row r="1" spans="1:87">
      <c r="A1" s="65" t="s">
        <v>41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8"/>
      <c r="AI1" s="57"/>
      <c r="AJ1" s="57"/>
      <c r="AK1" s="57"/>
      <c r="AL1" s="57"/>
      <c r="AM1" s="57"/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AZ1" s="57"/>
      <c r="BA1" s="57"/>
      <c r="BB1" s="57"/>
      <c r="BC1" s="57"/>
      <c r="BD1" s="57"/>
      <c r="BE1" s="57"/>
      <c r="BF1" s="57"/>
      <c r="BG1" s="57"/>
      <c r="BH1" s="57"/>
      <c r="BI1" s="57"/>
      <c r="BJ1" s="58"/>
      <c r="BK1" s="57"/>
      <c r="BL1" s="57"/>
      <c r="BM1" s="57"/>
      <c r="BN1" s="58"/>
    </row>
    <row r="2" spans="1:87">
      <c r="A2" s="52" t="s">
        <v>42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53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53"/>
      <c r="BK2" s="47"/>
      <c r="BL2" s="47"/>
      <c r="BM2" s="47"/>
      <c r="BN2" s="53"/>
    </row>
    <row r="3" spans="1:87">
      <c r="A3" s="51" t="s">
        <v>43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53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53"/>
      <c r="BK3" s="47"/>
      <c r="BL3" s="47"/>
      <c r="BM3" s="47"/>
      <c r="BN3" s="53"/>
    </row>
    <row r="4" spans="1:87">
      <c r="A4" s="52" t="s">
        <v>44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53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53"/>
      <c r="BK4" s="47"/>
      <c r="BL4" s="47"/>
      <c r="BM4" s="47"/>
      <c r="BN4" s="53"/>
      <c r="BU4" s="98">
        <f>BU16/BQ16-1</f>
        <v>0.24083716181725379</v>
      </c>
      <c r="BV4" s="98">
        <f t="shared" ref="BV4:CC4" si="0">BV16/BR16-1</f>
        <v>2.5613275613275643E-2</v>
      </c>
      <c r="BW4" s="98">
        <f t="shared" si="0"/>
        <v>5.5637222147979726E-2</v>
      </c>
      <c r="BX4" s="98">
        <f t="shared" si="0"/>
        <v>-1.8358215196754846E-2</v>
      </c>
      <c r="BY4" s="98">
        <f t="shared" si="0"/>
        <v>-0.14271021885798929</v>
      </c>
      <c r="BZ4" s="98">
        <f t="shared" si="0"/>
        <v>2.7435807245867139E-2</v>
      </c>
      <c r="CA4" s="98">
        <f t="shared" si="0"/>
        <v>-6.5068782175710993E-2</v>
      </c>
      <c r="CB4" s="98">
        <f t="shared" si="0"/>
        <v>-1.5250915906960927E-2</v>
      </c>
      <c r="CC4" s="98">
        <f t="shared" si="0"/>
        <v>7.3947886174960509E-2</v>
      </c>
      <c r="CD4" s="98"/>
      <c r="CE4" s="98"/>
    </row>
    <row r="5" spans="1:87">
      <c r="A5" s="51" t="s">
        <v>45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53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53"/>
      <c r="BK5" s="47"/>
      <c r="BL5" s="47"/>
      <c r="BM5" s="47"/>
      <c r="BN5" s="53"/>
    </row>
    <row r="6" spans="1:87">
      <c r="A6" s="52" t="s">
        <v>46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53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53"/>
      <c r="BK6" s="47"/>
      <c r="BL6" s="47"/>
      <c r="BM6" s="47"/>
      <c r="BN6" s="53"/>
    </row>
    <row r="7" spans="1:87">
      <c r="A7" s="62" t="s">
        <v>658</v>
      </c>
      <c r="B7" s="54"/>
      <c r="C7" s="54"/>
      <c r="D7" s="241" t="s">
        <v>1728</v>
      </c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5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5"/>
      <c r="BK7" s="54"/>
      <c r="BL7" s="54"/>
      <c r="BM7" s="54"/>
      <c r="BN7" s="55"/>
    </row>
    <row r="9" spans="1:87">
      <c r="C9" s="1">
        <v>2021</v>
      </c>
      <c r="D9" s="1">
        <v>2021</v>
      </c>
      <c r="E9" s="1">
        <v>2021</v>
      </c>
      <c r="F9" s="1">
        <v>2021</v>
      </c>
      <c r="G9" s="1">
        <v>2021</v>
      </c>
      <c r="H9" s="1">
        <v>2021</v>
      </c>
      <c r="I9" s="1">
        <v>2021</v>
      </c>
      <c r="J9" s="1">
        <v>2021</v>
      </c>
      <c r="K9" s="1">
        <v>2021</v>
      </c>
      <c r="L9" s="1">
        <v>2021</v>
      </c>
      <c r="M9" s="1">
        <v>2021</v>
      </c>
      <c r="N9" s="1">
        <v>2021</v>
      </c>
      <c r="O9" s="1">
        <v>2021</v>
      </c>
      <c r="P9" s="1">
        <v>2021</v>
      </c>
      <c r="Q9" s="1">
        <v>2021</v>
      </c>
      <c r="R9" s="1">
        <v>2021</v>
      </c>
      <c r="S9" s="1">
        <v>2022</v>
      </c>
      <c r="T9" s="1">
        <v>2022</v>
      </c>
      <c r="U9" s="1">
        <v>2022</v>
      </c>
      <c r="V9" s="1">
        <v>2022</v>
      </c>
      <c r="W9" s="1">
        <v>2022</v>
      </c>
      <c r="X9" s="1">
        <v>2022</v>
      </c>
      <c r="Y9" s="1">
        <v>2022</v>
      </c>
      <c r="Z9" s="1">
        <v>2022</v>
      </c>
      <c r="AA9" s="1">
        <v>2022</v>
      </c>
      <c r="AB9" s="1">
        <v>2022</v>
      </c>
      <c r="AC9" s="1">
        <v>2022</v>
      </c>
      <c r="AD9" s="1">
        <v>2022</v>
      </c>
      <c r="AE9" s="1">
        <v>2022</v>
      </c>
      <c r="AF9" s="1">
        <v>2022</v>
      </c>
      <c r="AG9" s="1">
        <v>2022</v>
      </c>
      <c r="AH9" s="1">
        <v>2022</v>
      </c>
      <c r="AI9" s="1">
        <v>2023</v>
      </c>
      <c r="AJ9" s="1">
        <v>2023</v>
      </c>
      <c r="AK9" s="1">
        <v>2023</v>
      </c>
      <c r="AL9" s="1">
        <v>2023</v>
      </c>
      <c r="AM9" s="1">
        <v>2023</v>
      </c>
      <c r="AN9" s="1">
        <v>2023</v>
      </c>
      <c r="AO9" s="1">
        <v>2023</v>
      </c>
      <c r="AP9" s="1">
        <v>2023</v>
      </c>
      <c r="AQ9" s="1">
        <v>2023</v>
      </c>
      <c r="AR9" s="1">
        <v>2023</v>
      </c>
      <c r="AS9" s="1">
        <v>2023</v>
      </c>
      <c r="AT9" s="1">
        <v>2023</v>
      </c>
      <c r="AU9" s="1">
        <v>2023</v>
      </c>
      <c r="AV9" s="1">
        <v>2023</v>
      </c>
      <c r="AW9" s="1">
        <v>2023</v>
      </c>
      <c r="AX9" s="1">
        <v>2023</v>
      </c>
      <c r="AY9" s="1">
        <v>2023</v>
      </c>
      <c r="AZ9" s="1">
        <v>2023</v>
      </c>
      <c r="BA9" s="1">
        <v>2023</v>
      </c>
      <c r="BB9" s="1">
        <v>2023</v>
      </c>
      <c r="BC9" s="1">
        <v>2023</v>
      </c>
      <c r="BD9" s="1">
        <v>2023</v>
      </c>
      <c r="BE9" s="1">
        <v>2023</v>
      </c>
      <c r="BF9" s="1">
        <v>2023</v>
      </c>
      <c r="BG9" s="1">
        <v>2024</v>
      </c>
      <c r="BH9" s="1">
        <v>2024</v>
      </c>
      <c r="BI9" s="1">
        <v>2024</v>
      </c>
      <c r="BJ9" s="1">
        <v>2024</v>
      </c>
      <c r="BK9" s="1">
        <v>2024</v>
      </c>
      <c r="BL9" s="1">
        <v>2024</v>
      </c>
      <c r="BM9" s="1">
        <v>2024</v>
      </c>
      <c r="BN9" s="1">
        <v>2024</v>
      </c>
      <c r="BO9" s="1" t="s">
        <v>54</v>
      </c>
      <c r="BQ9" s="1">
        <v>2021</v>
      </c>
      <c r="BR9" s="1">
        <v>2021</v>
      </c>
      <c r="BS9" s="1">
        <v>2021</v>
      </c>
      <c r="BT9" s="1">
        <v>2021</v>
      </c>
      <c r="BU9" s="1">
        <v>2022</v>
      </c>
      <c r="BV9" s="1">
        <v>2022</v>
      </c>
      <c r="BW9" s="1">
        <v>2022</v>
      </c>
      <c r="BX9" s="1">
        <v>2022</v>
      </c>
      <c r="BY9" s="1">
        <v>2023</v>
      </c>
      <c r="BZ9" s="1">
        <v>2023</v>
      </c>
      <c r="CA9" s="1">
        <v>2023</v>
      </c>
      <c r="CB9" s="1">
        <v>2023</v>
      </c>
      <c r="CC9" s="1">
        <v>2024</v>
      </c>
      <c r="CD9" s="1"/>
      <c r="CE9" s="1"/>
    </row>
    <row r="10" spans="1:87">
      <c r="C10" s="1" t="s">
        <v>72</v>
      </c>
      <c r="D10" s="1" t="s">
        <v>72</v>
      </c>
      <c r="E10" s="1" t="s">
        <v>72</v>
      </c>
      <c r="F10" s="1" t="s">
        <v>72</v>
      </c>
      <c r="G10" s="1" t="s">
        <v>73</v>
      </c>
      <c r="H10" s="1" t="s">
        <v>73</v>
      </c>
      <c r="I10" s="1" t="s">
        <v>73</v>
      </c>
      <c r="J10" s="1" t="s">
        <v>73</v>
      </c>
      <c r="K10" s="1" t="s">
        <v>74</v>
      </c>
      <c r="L10" s="1" t="s">
        <v>74</v>
      </c>
      <c r="M10" s="1" t="s">
        <v>74</v>
      </c>
      <c r="N10" s="1" t="s">
        <v>74</v>
      </c>
      <c r="O10" s="1" t="s">
        <v>75</v>
      </c>
      <c r="P10" s="1" t="s">
        <v>75</v>
      </c>
      <c r="Q10" s="1" t="s">
        <v>75</v>
      </c>
      <c r="R10" s="1" t="s">
        <v>75</v>
      </c>
      <c r="S10" s="1" t="s">
        <v>72</v>
      </c>
      <c r="T10" s="1" t="s">
        <v>72</v>
      </c>
      <c r="U10" s="1" t="s">
        <v>72</v>
      </c>
      <c r="V10" s="1" t="s">
        <v>72</v>
      </c>
      <c r="W10" s="1" t="s">
        <v>73</v>
      </c>
      <c r="X10" s="1" t="s">
        <v>73</v>
      </c>
      <c r="Y10" s="1" t="s">
        <v>73</v>
      </c>
      <c r="Z10" s="1" t="s">
        <v>73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50</v>
      </c>
      <c r="AF10" s="1" t="s">
        <v>50</v>
      </c>
      <c r="AG10" s="1" t="s">
        <v>50</v>
      </c>
      <c r="AH10" s="1" t="s">
        <v>50</v>
      </c>
      <c r="AI10" s="1" t="s">
        <v>47</v>
      </c>
      <c r="AJ10" s="1" t="s">
        <v>47</v>
      </c>
      <c r="AK10" s="1" t="s">
        <v>47</v>
      </c>
      <c r="AL10" s="1" t="s">
        <v>47</v>
      </c>
      <c r="AM10" s="1" t="s">
        <v>48</v>
      </c>
      <c r="AN10" s="1" t="s">
        <v>48</v>
      </c>
      <c r="AO10" s="1" t="s">
        <v>48</v>
      </c>
      <c r="AP10" s="1" t="s">
        <v>48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48</v>
      </c>
      <c r="AV10" s="1" t="s">
        <v>48</v>
      </c>
      <c r="AW10" s="1" t="s">
        <v>48</v>
      </c>
      <c r="AX10" s="1" t="s">
        <v>48</v>
      </c>
      <c r="AY10" t="s">
        <v>49</v>
      </c>
      <c r="AZ10" t="s">
        <v>49</v>
      </c>
      <c r="BA10" t="s">
        <v>49</v>
      </c>
      <c r="BB10" t="s">
        <v>49</v>
      </c>
      <c r="BC10" t="s">
        <v>50</v>
      </c>
      <c r="BD10" t="s">
        <v>50</v>
      </c>
      <c r="BE10" t="s">
        <v>50</v>
      </c>
      <c r="BF10" t="s">
        <v>50</v>
      </c>
      <c r="BG10" t="s">
        <v>47</v>
      </c>
      <c r="BH10" t="s">
        <v>47</v>
      </c>
      <c r="BI10" t="s">
        <v>47</v>
      </c>
      <c r="BJ10" t="s">
        <v>47</v>
      </c>
      <c r="BK10" t="s">
        <v>48</v>
      </c>
      <c r="BL10" t="s">
        <v>48</v>
      </c>
      <c r="BM10" t="s">
        <v>48</v>
      </c>
      <c r="BN10" t="s">
        <v>48</v>
      </c>
      <c r="BQ10" s="1" t="s">
        <v>72</v>
      </c>
      <c r="BR10" s="1" t="s">
        <v>73</v>
      </c>
      <c r="BS10" s="1" t="s">
        <v>74</v>
      </c>
      <c r="BT10" s="1" t="s">
        <v>75</v>
      </c>
      <c r="BU10" s="1" t="s">
        <v>72</v>
      </c>
      <c r="BV10" s="1" t="s">
        <v>73</v>
      </c>
      <c r="BW10" s="1" t="s">
        <v>74</v>
      </c>
      <c r="BX10" s="1" t="s">
        <v>75</v>
      </c>
      <c r="BY10" s="1" t="s">
        <v>72</v>
      </c>
      <c r="BZ10" s="1" t="s">
        <v>73</v>
      </c>
      <c r="CA10" s="1" t="s">
        <v>74</v>
      </c>
      <c r="CB10" s="1" t="s">
        <v>75</v>
      </c>
      <c r="CC10" s="1" t="s">
        <v>72</v>
      </c>
      <c r="CD10" s="1" t="s">
        <v>73</v>
      </c>
      <c r="CE10" s="1" t="s">
        <v>74</v>
      </c>
      <c r="CG10" s="1" t="s">
        <v>704</v>
      </c>
      <c r="CH10" s="1" t="s">
        <v>662</v>
      </c>
      <c r="CI10" s="1"/>
    </row>
    <row r="11" spans="1:87">
      <c r="C11" s="1" t="str">
        <f>CONCATENATE(C9,C10)</f>
        <v>20211 Quartal</v>
      </c>
      <c r="D11" s="50" t="str">
        <f>CONCATENATE(D9,D10,D12)</f>
        <v>20211 QuartalVeräußerte Fläche</v>
      </c>
      <c r="E11" s="50" t="str">
        <f t="shared" ref="E11:V11" si="1">CONCATENATE(E9,E10,E12)</f>
        <v>20211 QuartalKaufsumme</v>
      </c>
      <c r="F11" s="50" t="str">
        <f t="shared" si="1"/>
        <v>20211 QuartalDurchschnittlicher Kaufwert</v>
      </c>
      <c r="G11" s="50" t="str">
        <f t="shared" si="1"/>
        <v>20212 QuartalKauffälle</v>
      </c>
      <c r="H11" s="50" t="str">
        <f t="shared" si="1"/>
        <v>20212 QuartalVeräußerte Fläche</v>
      </c>
      <c r="I11" s="50" t="str">
        <f t="shared" si="1"/>
        <v>20212 QuartalKaufsumme</v>
      </c>
      <c r="J11" s="50" t="str">
        <f t="shared" si="1"/>
        <v>20212 QuartalDurchschnittlicher Kaufwert</v>
      </c>
      <c r="K11" s="50" t="str">
        <f t="shared" si="1"/>
        <v>20213 QuartalKauffälle</v>
      </c>
      <c r="L11" s="50" t="str">
        <f t="shared" si="1"/>
        <v>20213 QuartalVeräußerte Fläche</v>
      </c>
      <c r="M11" s="50" t="str">
        <f t="shared" si="1"/>
        <v>20213 QuartalKaufsumme</v>
      </c>
      <c r="N11" s="50" t="str">
        <f t="shared" si="1"/>
        <v>20213 QuartalDurchschnittlicher Kaufwert</v>
      </c>
      <c r="O11" s="50" t="str">
        <f t="shared" si="1"/>
        <v>20214 QuartalKauffälle</v>
      </c>
      <c r="P11" s="50" t="str">
        <f t="shared" si="1"/>
        <v>20214 QuartalVeräußerte Fläche</v>
      </c>
      <c r="Q11" s="50" t="str">
        <f t="shared" si="1"/>
        <v>20214 QuartalKaufsumme</v>
      </c>
      <c r="R11" s="50" t="str">
        <f t="shared" si="1"/>
        <v>20214 QuartalDurchschnittlicher Kaufwert</v>
      </c>
      <c r="S11" s="50" t="str">
        <f t="shared" si="1"/>
        <v>20221 QuartalKauffälle</v>
      </c>
      <c r="T11" s="50" t="str">
        <f t="shared" si="1"/>
        <v>20221 QuartalVeräußerte Fläche</v>
      </c>
      <c r="U11" s="50" t="str">
        <f t="shared" si="1"/>
        <v>20221 QuartalKaufsumme</v>
      </c>
      <c r="V11" s="50" t="str">
        <f t="shared" si="1"/>
        <v>20221 QuartalDurchschnittlicher Kaufwert</v>
      </c>
      <c r="W11" s="50" t="str">
        <f>CONCATENATE(W9,W10,W12)</f>
        <v>20222 QuartalKauffälle</v>
      </c>
      <c r="X11" s="50" t="str">
        <f>CONCATENATE(X9,X10,X12)</f>
        <v>20222 QuartalVeräußerte Fläche</v>
      </c>
      <c r="Y11" s="50" t="str">
        <f>CONCATENATE(Y9,Y10,Y12)</f>
        <v>20222 QuartalKaufsumme</v>
      </c>
      <c r="Z11" s="50" t="str">
        <f>CONCATENATE(Z9,Z10,Z12)</f>
        <v>20222 QuartalDurchschnittlicher Kaufwert</v>
      </c>
      <c r="AA11" s="50" t="str">
        <f t="shared" ref="AA11:AL11" si="2">CONCATENATE(AA9,AA10,AA12)</f>
        <v>20223. QuartalKauffälle</v>
      </c>
      <c r="AB11" s="50" t="str">
        <f t="shared" si="2"/>
        <v>20223. QuartalVeräußerte Fläche</v>
      </c>
      <c r="AC11" s="50" t="str">
        <f t="shared" si="2"/>
        <v>20223. QuartalKaufsumme</v>
      </c>
      <c r="AD11" s="50" t="str">
        <f t="shared" si="2"/>
        <v>20223. QuartalDurchschnittlicher Kaufwert</v>
      </c>
      <c r="AE11" s="50" t="str">
        <f t="shared" ref="AE11:AH11" si="3">CONCATENATE(AE9,AE10,AE12)</f>
        <v>20224. QuartalKauffälle</v>
      </c>
      <c r="AF11" s="50" t="str">
        <f t="shared" si="3"/>
        <v>20224. QuartalVeräußerte Fläche</v>
      </c>
      <c r="AG11" s="50" t="str">
        <f t="shared" si="3"/>
        <v>20224. QuartalKaufsumme</v>
      </c>
      <c r="AH11" s="50" t="str">
        <f t="shared" si="3"/>
        <v>20224. QuartalDurchschnittlicher Kaufwert</v>
      </c>
      <c r="AI11" s="50" t="str">
        <f t="shared" si="2"/>
        <v>20231. QuartalKauffälle</v>
      </c>
      <c r="AJ11" s="50" t="str">
        <f t="shared" si="2"/>
        <v>20231. QuartalVeräußerte Fläche</v>
      </c>
      <c r="AK11" s="50" t="str">
        <f t="shared" si="2"/>
        <v>20231. QuartalKaufsumme</v>
      </c>
      <c r="AL11" s="50" t="str">
        <f t="shared" si="2"/>
        <v>20231. QuartalDurchschnittlicher Kaufwert</v>
      </c>
      <c r="AM11" s="50" t="s">
        <v>1574</v>
      </c>
      <c r="AN11" s="50" t="s">
        <v>1575</v>
      </c>
      <c r="AO11" s="50" t="s">
        <v>1576</v>
      </c>
      <c r="AP11" s="50" t="s">
        <v>1577</v>
      </c>
      <c r="AQ11" s="50" t="s">
        <v>1578</v>
      </c>
      <c r="AR11" s="50" t="s">
        <v>1579</v>
      </c>
      <c r="AS11" s="50" t="s">
        <v>1580</v>
      </c>
      <c r="AT11" s="50" t="s">
        <v>1581</v>
      </c>
      <c r="AU11" s="50" t="str">
        <f t="shared" ref="AU11:BN11" si="4">CONCATENATE(AU9,AU10,AU12)</f>
        <v>20232. QuartalKauffälle</v>
      </c>
      <c r="AV11" s="50" t="str">
        <f t="shared" si="4"/>
        <v>20232. QuartalVeräußerte Fläche</v>
      </c>
      <c r="AW11" s="50" t="str">
        <f t="shared" si="4"/>
        <v>20232. QuartalKaufsumme</v>
      </c>
      <c r="AX11" s="50" t="str">
        <f t="shared" si="4"/>
        <v>20232. QuartalDurchschnittlicher Kaufwert</v>
      </c>
      <c r="AY11" s="50" t="str">
        <f t="shared" ref="AY11:BB11" si="5">CONCATENATE(AY9,AY10,AY12)</f>
        <v>20233. QuartalKauffälle</v>
      </c>
      <c r="AZ11" s="50" t="str">
        <f t="shared" si="5"/>
        <v>20233. QuartalVeräußerte Fläche</v>
      </c>
      <c r="BA11" s="50" t="str">
        <f t="shared" si="5"/>
        <v>20233. QuartalKaufsumme</v>
      </c>
      <c r="BB11" s="50" t="str">
        <f t="shared" si="5"/>
        <v>20233. QuartalDurchschnittlicher Kaufwert</v>
      </c>
      <c r="BC11" s="50" t="str">
        <f t="shared" ref="BC11:BJ11" si="6">CONCATENATE(BC9,BC10,BC12)</f>
        <v>20234. QuartalKauffälle</v>
      </c>
      <c r="BD11" s="50" t="str">
        <f t="shared" si="6"/>
        <v>20234. QuartalVeräußerte Fläche</v>
      </c>
      <c r="BE11" s="50" t="str">
        <f t="shared" si="6"/>
        <v>20234. QuartalKaufsumme</v>
      </c>
      <c r="BF11" s="50" t="str">
        <f t="shared" si="6"/>
        <v>20234. QuartalDurchschnittlicher Kaufwert</v>
      </c>
      <c r="BG11" s="50" t="str">
        <f t="shared" si="6"/>
        <v>20241. QuartalKauffälle</v>
      </c>
      <c r="BH11" s="50" t="str">
        <f t="shared" si="6"/>
        <v>20241. QuartalVeräußerte Fläche</v>
      </c>
      <c r="BI11" s="50" t="str">
        <f t="shared" si="6"/>
        <v>20241. QuartalKaufsumme</v>
      </c>
      <c r="BJ11" s="50" t="str">
        <f t="shared" si="6"/>
        <v>20241. QuartalDurchschnittlicher Kaufwert</v>
      </c>
      <c r="BK11" s="50" t="str">
        <f t="shared" si="4"/>
        <v>20242. QuartalKauffälle</v>
      </c>
      <c r="BL11" s="50" t="str">
        <f t="shared" si="4"/>
        <v>20242. QuartalVeräußerte Fläche</v>
      </c>
      <c r="BM11" s="50" t="str">
        <f t="shared" si="4"/>
        <v>20242. QuartalKaufsumme</v>
      </c>
      <c r="BN11" s="50" t="str">
        <f t="shared" si="4"/>
        <v>20242. QuartalDurchschnittlicher Kaufwert</v>
      </c>
      <c r="BO11" t="s">
        <v>58</v>
      </c>
      <c r="BP11" t="s">
        <v>59</v>
      </c>
      <c r="BQ11">
        <f t="shared" ref="BQ11:BQ16" si="7">F14</f>
        <v>198.72</v>
      </c>
      <c r="BR11">
        <f t="shared" ref="BR11:BR16" si="8">J14</f>
        <v>224.5</v>
      </c>
      <c r="BS11">
        <f t="shared" ref="BS11:BS16" si="9">N14</f>
        <v>226.19</v>
      </c>
      <c r="BT11">
        <f t="shared" ref="BT11:BT16" si="10">R14</f>
        <v>244.65</v>
      </c>
      <c r="BU11">
        <f t="shared" ref="BU11:BU16" si="11">V14</f>
        <v>248.72</v>
      </c>
      <c r="BV11">
        <f t="shared" ref="BV11:BV16" si="12">Z14</f>
        <v>236.22</v>
      </c>
      <c r="BW11">
        <f t="shared" ref="BW11:BW16" si="13">AD14</f>
        <v>241.81</v>
      </c>
      <c r="BX11">
        <f t="shared" ref="BX11:BX16" si="14">AH14</f>
        <v>243.59</v>
      </c>
      <c r="BY11">
        <f>AL14</f>
        <v>215.4</v>
      </c>
      <c r="BZ11">
        <f t="shared" ref="BZ11:BZ16" si="15">AX14</f>
        <v>243.8</v>
      </c>
      <c r="CA11">
        <f t="shared" ref="CA11:CA16" si="16">BB14</f>
        <v>228.22</v>
      </c>
      <c r="CB11">
        <f>BF14</f>
        <v>240.62</v>
      </c>
      <c r="CC11">
        <f>BJ14</f>
        <v>233.32</v>
      </c>
      <c r="CD11">
        <f>BN14</f>
        <v>228.01</v>
      </c>
      <c r="CF11" t="s">
        <v>59</v>
      </c>
      <c r="CG11" s="45">
        <f>(CC11/CB11-1)</f>
        <v>-3.0338292743745332E-2</v>
      </c>
      <c r="CH11" s="45">
        <f>(CC11/BY11)-1</f>
        <v>8.319405756731646E-2</v>
      </c>
    </row>
    <row r="12" spans="1:87">
      <c r="C12" s="1" t="s">
        <v>51</v>
      </c>
      <c r="D12" s="1" t="s">
        <v>52</v>
      </c>
      <c r="E12" s="1" t="s">
        <v>53</v>
      </c>
      <c r="F12" s="1" t="s">
        <v>54</v>
      </c>
      <c r="G12" s="1" t="s">
        <v>51</v>
      </c>
      <c r="H12" s="1" t="s">
        <v>52</v>
      </c>
      <c r="I12" s="1" t="s">
        <v>53</v>
      </c>
      <c r="J12" s="1" t="s">
        <v>54</v>
      </c>
      <c r="K12" s="1" t="s">
        <v>51</v>
      </c>
      <c r="L12" s="1" t="s">
        <v>52</v>
      </c>
      <c r="M12" s="1" t="s">
        <v>53</v>
      </c>
      <c r="N12" s="1" t="s">
        <v>54</v>
      </c>
      <c r="O12" s="1" t="s">
        <v>51</v>
      </c>
      <c r="P12" s="1" t="s">
        <v>52</v>
      </c>
      <c r="Q12" s="1" t="s">
        <v>53</v>
      </c>
      <c r="R12" s="1" t="s">
        <v>54</v>
      </c>
      <c r="S12" s="1" t="s">
        <v>51</v>
      </c>
      <c r="T12" s="1" t="s">
        <v>52</v>
      </c>
      <c r="U12" s="1" t="s">
        <v>53</v>
      </c>
      <c r="V12" s="1" t="s">
        <v>54</v>
      </c>
      <c r="W12" s="1" t="s">
        <v>51</v>
      </c>
      <c r="X12" s="1" t="s">
        <v>52</v>
      </c>
      <c r="Y12" s="1" t="s">
        <v>53</v>
      </c>
      <c r="Z12" s="1" t="s">
        <v>54</v>
      </c>
      <c r="AA12" s="1" t="s">
        <v>51</v>
      </c>
      <c r="AB12" s="1" t="s">
        <v>52</v>
      </c>
      <c r="AC12" s="1" t="s">
        <v>53</v>
      </c>
      <c r="AD12" s="1" t="s">
        <v>54</v>
      </c>
      <c r="AE12" s="1" t="s">
        <v>51</v>
      </c>
      <c r="AF12" s="1" t="s">
        <v>52</v>
      </c>
      <c r="AG12" s="1" t="s">
        <v>53</v>
      </c>
      <c r="AH12" s="1" t="s">
        <v>54</v>
      </c>
      <c r="AI12" s="1" t="s">
        <v>51</v>
      </c>
      <c r="AJ12" s="1" t="s">
        <v>52</v>
      </c>
      <c r="AK12" s="1" t="s">
        <v>53</v>
      </c>
      <c r="AL12" s="1" t="s">
        <v>54</v>
      </c>
      <c r="AM12" s="1" t="s">
        <v>51</v>
      </c>
      <c r="AN12" s="1" t="s">
        <v>52</v>
      </c>
      <c r="AO12" s="1" t="s">
        <v>53</v>
      </c>
      <c r="AP12" s="1" t="s">
        <v>54</v>
      </c>
      <c r="AQ12" s="1" t="s">
        <v>51</v>
      </c>
      <c r="AR12" s="1" t="s">
        <v>52</v>
      </c>
      <c r="AS12" s="1" t="s">
        <v>53</v>
      </c>
      <c r="AT12" s="1" t="s">
        <v>54</v>
      </c>
      <c r="AU12" s="1" t="s">
        <v>51</v>
      </c>
      <c r="AV12" s="1" t="s">
        <v>52</v>
      </c>
      <c r="AW12" s="1" t="s">
        <v>53</v>
      </c>
      <c r="AX12" s="1" t="s">
        <v>54</v>
      </c>
      <c r="AY12" t="s">
        <v>51</v>
      </c>
      <c r="AZ12" t="s">
        <v>52</v>
      </c>
      <c r="BA12" t="s">
        <v>53</v>
      </c>
      <c r="BB12" t="s">
        <v>54</v>
      </c>
      <c r="BC12" t="s">
        <v>51</v>
      </c>
      <c r="BD12" t="s">
        <v>52</v>
      </c>
      <c r="BE12" t="s">
        <v>53</v>
      </c>
      <c r="BF12" t="s">
        <v>54</v>
      </c>
      <c r="BG12" t="s">
        <v>51</v>
      </c>
      <c r="BH12" t="s">
        <v>52</v>
      </c>
      <c r="BI12" t="s">
        <v>53</v>
      </c>
      <c r="BJ12" t="s">
        <v>54</v>
      </c>
      <c r="BK12" t="s">
        <v>51</v>
      </c>
      <c r="BL12" t="s">
        <v>52</v>
      </c>
      <c r="BM12" t="s">
        <v>53</v>
      </c>
      <c r="BN12" t="s">
        <v>54</v>
      </c>
      <c r="BO12" t="s">
        <v>58</v>
      </c>
      <c r="BP12" t="s">
        <v>60</v>
      </c>
      <c r="BQ12">
        <f t="shared" si="7"/>
        <v>215.76</v>
      </c>
      <c r="BR12">
        <f t="shared" si="8"/>
        <v>247.57</v>
      </c>
      <c r="BS12">
        <f t="shared" si="9"/>
        <v>248.56</v>
      </c>
      <c r="BT12">
        <f t="shared" si="10"/>
        <v>267.33999999999997</v>
      </c>
      <c r="BU12">
        <f t="shared" si="11"/>
        <v>274.23</v>
      </c>
      <c r="BV12">
        <f t="shared" si="12"/>
        <v>262.39</v>
      </c>
      <c r="BW12">
        <f t="shared" si="13"/>
        <v>254.82</v>
      </c>
      <c r="BX12">
        <f t="shared" si="14"/>
        <v>272.87</v>
      </c>
      <c r="BY12">
        <f>AL15</f>
        <v>227.56</v>
      </c>
      <c r="BZ12">
        <f t="shared" si="15"/>
        <v>262.49</v>
      </c>
      <c r="CA12">
        <f t="shared" si="16"/>
        <v>248.63</v>
      </c>
      <c r="CB12">
        <f>BF15</f>
        <v>268.14</v>
      </c>
      <c r="CC12">
        <f t="shared" ref="CC12:CC13" si="17">BJ15</f>
        <v>255.85</v>
      </c>
      <c r="CD12">
        <f t="shared" ref="CD12:CD14" si="18">BN15</f>
        <v>247.18</v>
      </c>
      <c r="CF12" t="s">
        <v>60</v>
      </c>
      <c r="CG12" s="45">
        <f t="shared" ref="CG12:CG16" si="19">(CC12/CB12-1)</f>
        <v>-4.5834265682106357E-2</v>
      </c>
      <c r="CH12" s="45">
        <f t="shared" ref="CH12:CH16" si="20">(CC12/BY12)-1</f>
        <v>0.12431886095974676</v>
      </c>
    </row>
    <row r="13" spans="1:87">
      <c r="C13" s="1" t="s">
        <v>55</v>
      </c>
      <c r="D13" s="1" t="s">
        <v>56</v>
      </c>
      <c r="E13" s="1" t="s">
        <v>76</v>
      </c>
      <c r="F13" s="1" t="s">
        <v>57</v>
      </c>
      <c r="G13" s="1" t="s">
        <v>55</v>
      </c>
      <c r="H13" s="1" t="s">
        <v>56</v>
      </c>
      <c r="I13" s="1" t="s">
        <v>76</v>
      </c>
      <c r="J13" s="1" t="s">
        <v>57</v>
      </c>
      <c r="K13" s="1" t="s">
        <v>55</v>
      </c>
      <c r="L13" s="1" t="s">
        <v>56</v>
      </c>
      <c r="M13" s="1" t="s">
        <v>76</v>
      </c>
      <c r="N13" s="1" t="s">
        <v>57</v>
      </c>
      <c r="O13" s="1" t="s">
        <v>55</v>
      </c>
      <c r="P13" s="1" t="s">
        <v>56</v>
      </c>
      <c r="Q13" s="1" t="s">
        <v>76</v>
      </c>
      <c r="R13" s="1" t="s">
        <v>57</v>
      </c>
      <c r="S13" s="1" t="s">
        <v>55</v>
      </c>
      <c r="T13" s="1" t="s">
        <v>56</v>
      </c>
      <c r="U13" s="1" t="s">
        <v>76</v>
      </c>
      <c r="V13" s="1" t="s">
        <v>57</v>
      </c>
      <c r="W13" s="1" t="s">
        <v>55</v>
      </c>
      <c r="X13" s="1" t="s">
        <v>56</v>
      </c>
      <c r="Y13" s="1" t="s">
        <v>76</v>
      </c>
      <c r="Z13" s="1" t="s">
        <v>57</v>
      </c>
      <c r="AA13" s="1" t="s">
        <v>55</v>
      </c>
      <c r="AB13" s="1" t="s">
        <v>56</v>
      </c>
      <c r="AC13" s="1" t="s">
        <v>76</v>
      </c>
      <c r="AD13" s="1" t="s">
        <v>57</v>
      </c>
      <c r="AE13" s="1" t="s">
        <v>55</v>
      </c>
      <c r="AF13" s="1" t="s">
        <v>56</v>
      </c>
      <c r="AG13" s="1" t="s">
        <v>76</v>
      </c>
      <c r="AH13" s="1" t="s">
        <v>57</v>
      </c>
      <c r="AI13" s="1" t="s">
        <v>55</v>
      </c>
      <c r="AJ13" s="1" t="s">
        <v>56</v>
      </c>
      <c r="AK13" s="1" t="s">
        <v>76</v>
      </c>
      <c r="AL13" s="1" t="s">
        <v>57</v>
      </c>
      <c r="AM13" s="1" t="s">
        <v>55</v>
      </c>
      <c r="AN13" s="1" t="s">
        <v>56</v>
      </c>
      <c r="AO13" s="1" t="s">
        <v>76</v>
      </c>
      <c r="AP13" s="1" t="s">
        <v>57</v>
      </c>
      <c r="AQ13" s="1" t="s">
        <v>55</v>
      </c>
      <c r="AR13" s="1" t="s">
        <v>56</v>
      </c>
      <c r="AS13" s="1" t="s">
        <v>76</v>
      </c>
      <c r="AT13" s="1" t="s">
        <v>57</v>
      </c>
      <c r="AU13" s="1" t="s">
        <v>55</v>
      </c>
      <c r="AV13" s="1" t="s">
        <v>56</v>
      </c>
      <c r="AW13" s="1" t="s">
        <v>76</v>
      </c>
      <c r="AX13" s="1" t="s">
        <v>57</v>
      </c>
      <c r="AY13" t="s">
        <v>55</v>
      </c>
      <c r="AZ13" t="s">
        <v>56</v>
      </c>
      <c r="BA13" t="s">
        <v>515</v>
      </c>
      <c r="BB13" t="s">
        <v>57</v>
      </c>
      <c r="BC13" t="s">
        <v>55</v>
      </c>
      <c r="BD13" t="s">
        <v>56</v>
      </c>
      <c r="BE13" t="s">
        <v>515</v>
      </c>
      <c r="BF13" t="s">
        <v>57</v>
      </c>
      <c r="BG13" t="s">
        <v>55</v>
      </c>
      <c r="BH13" t="s">
        <v>56</v>
      </c>
      <c r="BI13" t="s">
        <v>515</v>
      </c>
      <c r="BJ13" t="s">
        <v>57</v>
      </c>
      <c r="BK13" t="s">
        <v>55</v>
      </c>
      <c r="BL13" t="s">
        <v>56</v>
      </c>
      <c r="BM13" t="s">
        <v>515</v>
      </c>
      <c r="BN13" t="s">
        <v>57</v>
      </c>
      <c r="BO13" t="s">
        <v>58</v>
      </c>
      <c r="BP13" t="s">
        <v>61</v>
      </c>
      <c r="BQ13">
        <f t="shared" si="7"/>
        <v>57.67</v>
      </c>
      <c r="BR13">
        <f t="shared" si="8"/>
        <v>59.5</v>
      </c>
      <c r="BS13">
        <f t="shared" si="9"/>
        <v>90.8</v>
      </c>
      <c r="BT13">
        <f t="shared" si="10"/>
        <v>65.05</v>
      </c>
      <c r="BU13">
        <f t="shared" si="11"/>
        <v>69.83</v>
      </c>
      <c r="BV13">
        <f t="shared" si="12"/>
        <v>62.9</v>
      </c>
      <c r="BW13">
        <f t="shared" si="13"/>
        <v>61.02</v>
      </c>
      <c r="BX13">
        <f t="shared" si="14"/>
        <v>47.46</v>
      </c>
      <c r="BY13">
        <f t="shared" ref="BY13:BY16" si="21">AL16</f>
        <v>114.73</v>
      </c>
      <c r="BZ13">
        <f t="shared" si="15"/>
        <v>59.05</v>
      </c>
      <c r="CA13">
        <f t="shared" si="16"/>
        <v>61.52</v>
      </c>
      <c r="CB13">
        <f>BF16</f>
        <v>60.92</v>
      </c>
      <c r="CC13">
        <f t="shared" si="17"/>
        <v>52.81</v>
      </c>
      <c r="CD13">
        <f t="shared" si="18"/>
        <v>53.68</v>
      </c>
      <c r="CF13" t="s">
        <v>61</v>
      </c>
      <c r="CG13" s="45">
        <f t="shared" si="19"/>
        <v>-0.13312541037426129</v>
      </c>
      <c r="CH13" s="45">
        <f t="shared" si="20"/>
        <v>-0.53970190882942559</v>
      </c>
    </row>
    <row r="14" spans="1:87">
      <c r="A14" t="s">
        <v>58</v>
      </c>
      <c r="B14" t="s">
        <v>59</v>
      </c>
      <c r="C14">
        <v>16548</v>
      </c>
      <c r="F14">
        <v>198.72</v>
      </c>
      <c r="G14">
        <v>16344</v>
      </c>
      <c r="J14">
        <v>224.5</v>
      </c>
      <c r="K14">
        <v>14338</v>
      </c>
      <c r="L14">
        <v>14477</v>
      </c>
      <c r="M14">
        <v>3274590</v>
      </c>
      <c r="N14">
        <v>226.19</v>
      </c>
      <c r="O14">
        <v>13386</v>
      </c>
      <c r="R14">
        <v>244.65</v>
      </c>
      <c r="S14">
        <v>9956</v>
      </c>
      <c r="T14">
        <v>9481</v>
      </c>
      <c r="U14">
        <v>2358115</v>
      </c>
      <c r="V14">
        <v>248.72</v>
      </c>
      <c r="W14">
        <v>9113</v>
      </c>
      <c r="X14">
        <v>9101</v>
      </c>
      <c r="Y14">
        <v>2149730</v>
      </c>
      <c r="Z14">
        <v>236.22</v>
      </c>
      <c r="AA14">
        <v>7622</v>
      </c>
      <c r="AB14">
        <v>6970</v>
      </c>
      <c r="AC14">
        <v>1685330</v>
      </c>
      <c r="AD14">
        <v>241.81</v>
      </c>
      <c r="AE14">
        <v>7346</v>
      </c>
      <c r="AF14">
        <v>7001</v>
      </c>
      <c r="AG14">
        <v>1705262</v>
      </c>
      <c r="AH14">
        <v>243.59</v>
      </c>
      <c r="AI14">
        <v>5478</v>
      </c>
      <c r="AJ14">
        <v>5111</v>
      </c>
      <c r="AK14">
        <v>1100850</v>
      </c>
      <c r="AL14">
        <v>215.4</v>
      </c>
      <c r="AM14">
        <v>5532</v>
      </c>
      <c r="AN14">
        <v>4955</v>
      </c>
      <c r="AO14">
        <v>1207934</v>
      </c>
      <c r="AP14">
        <v>243.8</v>
      </c>
      <c r="AQ14">
        <v>5593</v>
      </c>
      <c r="AR14">
        <v>5213</v>
      </c>
      <c r="AS14">
        <v>1188828</v>
      </c>
      <c r="AT14">
        <v>228.05</v>
      </c>
      <c r="AU14">
        <v>5532</v>
      </c>
      <c r="AV14">
        <v>4955</v>
      </c>
      <c r="AW14">
        <v>1207934</v>
      </c>
      <c r="AX14">
        <v>243.8</v>
      </c>
      <c r="AY14">
        <v>6158</v>
      </c>
      <c r="AZ14">
        <v>5733</v>
      </c>
      <c r="BA14">
        <v>1308392</v>
      </c>
      <c r="BB14">
        <v>228.22</v>
      </c>
      <c r="BC14">
        <v>6405</v>
      </c>
      <c r="BD14">
        <v>5947</v>
      </c>
      <c r="BE14">
        <v>1430883</v>
      </c>
      <c r="BF14">
        <v>240.62</v>
      </c>
      <c r="BG14">
        <v>4813</v>
      </c>
      <c r="BH14">
        <v>4273</v>
      </c>
      <c r="BI14">
        <v>996974</v>
      </c>
      <c r="BJ14">
        <v>233.32</v>
      </c>
      <c r="BK14">
        <v>5819</v>
      </c>
      <c r="BL14">
        <v>5333</v>
      </c>
      <c r="BM14">
        <v>1215941</v>
      </c>
      <c r="BN14">
        <v>228.01</v>
      </c>
      <c r="BO14" t="s">
        <v>58</v>
      </c>
      <c r="BP14" t="s">
        <v>62</v>
      </c>
      <c r="BQ14">
        <f t="shared" si="7"/>
        <v>54.24</v>
      </c>
      <c r="BR14">
        <f t="shared" si="8"/>
        <v>28.17</v>
      </c>
      <c r="BS14">
        <f t="shared" si="9"/>
        <v>3027.99</v>
      </c>
      <c r="BT14">
        <f t="shared" si="10"/>
        <v>68.2</v>
      </c>
      <c r="BU14">
        <f t="shared" si="11"/>
        <v>91.99</v>
      </c>
      <c r="BV14">
        <f t="shared" si="12"/>
        <v>0</v>
      </c>
      <c r="BW14">
        <f t="shared" si="13"/>
        <v>43.82</v>
      </c>
      <c r="BX14">
        <f t="shared" si="14"/>
        <v>150.65</v>
      </c>
      <c r="BY14" t="str">
        <f t="shared" si="21"/>
        <v>-</v>
      </c>
      <c r="BZ14" t="str">
        <f t="shared" si="15"/>
        <v>.</v>
      </c>
      <c r="CA14">
        <f t="shared" si="16"/>
        <v>107.95</v>
      </c>
      <c r="CB14" t="str">
        <f>BF17</f>
        <v>.</v>
      </c>
      <c r="CC14" t="str">
        <f>BN17</f>
        <v>.</v>
      </c>
      <c r="CD14" t="str">
        <f t="shared" si="18"/>
        <v>.</v>
      </c>
      <c r="CF14" t="s">
        <v>62</v>
      </c>
      <c r="CG14" s="45" t="e">
        <f t="shared" si="19"/>
        <v>#VALUE!</v>
      </c>
      <c r="CH14" s="45" t="e">
        <f t="shared" si="20"/>
        <v>#VALUE!</v>
      </c>
    </row>
    <row r="15" spans="1:87">
      <c r="A15" t="s">
        <v>58</v>
      </c>
      <c r="B15" t="s">
        <v>60</v>
      </c>
      <c r="C15">
        <v>16232</v>
      </c>
      <c r="D15">
        <v>13897</v>
      </c>
      <c r="E15">
        <v>2998551</v>
      </c>
      <c r="F15">
        <v>215.76</v>
      </c>
      <c r="G15">
        <v>16005</v>
      </c>
      <c r="H15">
        <v>13945</v>
      </c>
      <c r="I15">
        <v>3452502</v>
      </c>
      <c r="J15">
        <v>247.57</v>
      </c>
      <c r="K15">
        <v>14047</v>
      </c>
      <c r="L15">
        <v>12424</v>
      </c>
      <c r="M15">
        <v>3088146</v>
      </c>
      <c r="N15">
        <v>248.56</v>
      </c>
      <c r="O15">
        <v>13070</v>
      </c>
      <c r="P15">
        <v>11723</v>
      </c>
      <c r="Q15">
        <v>3133875</v>
      </c>
      <c r="R15">
        <v>267.33999999999997</v>
      </c>
      <c r="S15">
        <v>9689</v>
      </c>
      <c r="T15">
        <v>8298</v>
      </c>
      <c r="U15">
        <v>2275474</v>
      </c>
      <c r="V15">
        <v>274.23</v>
      </c>
      <c r="W15">
        <v>8906</v>
      </c>
      <c r="X15">
        <v>7907</v>
      </c>
      <c r="Y15">
        <v>2074626</v>
      </c>
      <c r="Z15">
        <v>262.39</v>
      </c>
      <c r="AA15">
        <v>7467</v>
      </c>
      <c r="AB15">
        <v>6502</v>
      </c>
      <c r="AC15">
        <v>1656797</v>
      </c>
      <c r="AD15">
        <v>254.82</v>
      </c>
      <c r="AE15">
        <v>7143</v>
      </c>
      <c r="AF15">
        <v>6091</v>
      </c>
      <c r="AG15">
        <v>1662101</v>
      </c>
      <c r="AH15">
        <v>272.87</v>
      </c>
      <c r="AI15">
        <v>5341</v>
      </c>
      <c r="AJ15">
        <v>4560</v>
      </c>
      <c r="AK15">
        <v>1037647</v>
      </c>
      <c r="AL15">
        <v>227.56</v>
      </c>
      <c r="AM15">
        <v>5421</v>
      </c>
      <c r="AN15">
        <v>4499</v>
      </c>
      <c r="AO15">
        <v>1181048</v>
      </c>
      <c r="AP15">
        <v>262.49</v>
      </c>
      <c r="AQ15">
        <v>5460</v>
      </c>
      <c r="AR15">
        <v>4673</v>
      </c>
      <c r="AS15">
        <v>1164301</v>
      </c>
      <c r="AT15">
        <v>249.17</v>
      </c>
      <c r="AU15">
        <v>5421</v>
      </c>
      <c r="AV15">
        <v>4499</v>
      </c>
      <c r="AW15">
        <v>1181048</v>
      </c>
      <c r="AX15">
        <v>262.49</v>
      </c>
      <c r="AY15">
        <v>6010</v>
      </c>
      <c r="AZ15">
        <v>5108</v>
      </c>
      <c r="BA15">
        <v>1269931</v>
      </c>
      <c r="BB15">
        <v>248.63</v>
      </c>
      <c r="BC15">
        <v>6205</v>
      </c>
      <c r="BD15">
        <v>5157</v>
      </c>
      <c r="BE15">
        <v>1382763</v>
      </c>
      <c r="BF15">
        <v>268.14</v>
      </c>
      <c r="BG15">
        <v>4689</v>
      </c>
      <c r="BH15">
        <v>3799</v>
      </c>
      <c r="BI15">
        <v>971939</v>
      </c>
      <c r="BJ15">
        <v>255.85</v>
      </c>
      <c r="BK15">
        <v>5708</v>
      </c>
      <c r="BL15">
        <v>4804</v>
      </c>
      <c r="BM15">
        <v>1187581</v>
      </c>
      <c r="BN15">
        <v>247.18</v>
      </c>
      <c r="BO15" t="s">
        <v>58</v>
      </c>
      <c r="BP15" t="s">
        <v>63</v>
      </c>
      <c r="BQ15">
        <f t="shared" si="7"/>
        <v>145.87</v>
      </c>
      <c r="BR15">
        <f t="shared" si="8"/>
        <v>145.75</v>
      </c>
      <c r="BS15">
        <f t="shared" si="9"/>
        <v>161.18</v>
      </c>
      <c r="BT15">
        <f t="shared" si="10"/>
        <v>146.4</v>
      </c>
      <c r="BU15">
        <f t="shared" si="11"/>
        <v>141.71</v>
      </c>
      <c r="BV15">
        <f t="shared" si="12"/>
        <v>77.37</v>
      </c>
      <c r="BW15">
        <f t="shared" si="13"/>
        <v>160.4</v>
      </c>
      <c r="BX15">
        <f t="shared" si="14"/>
        <v>86.54</v>
      </c>
      <c r="BY15">
        <f t="shared" si="21"/>
        <v>100.36</v>
      </c>
      <c r="BZ15">
        <f t="shared" si="15"/>
        <v>99.47</v>
      </c>
      <c r="CA15">
        <f t="shared" si="16"/>
        <v>105.96</v>
      </c>
      <c r="CB15">
        <f t="shared" ref="CB15:CB16" si="22">BF18</f>
        <v>98.99</v>
      </c>
      <c r="CC15">
        <f>BJ18</f>
        <v>84.49</v>
      </c>
      <c r="CD15">
        <f>BN18</f>
        <v>188.77</v>
      </c>
      <c r="CF15" t="s">
        <v>63</v>
      </c>
      <c r="CG15" s="45">
        <f t="shared" si="19"/>
        <v>-0.14647944236791599</v>
      </c>
      <c r="CH15" s="45">
        <f t="shared" si="20"/>
        <v>-0.15813072937425277</v>
      </c>
    </row>
    <row r="16" spans="1:87">
      <c r="A16" t="s">
        <v>58</v>
      </c>
      <c r="B16" t="s">
        <v>61</v>
      </c>
      <c r="C16">
        <v>316</v>
      </c>
      <c r="F16">
        <v>57.67</v>
      </c>
      <c r="G16">
        <v>339</v>
      </c>
      <c r="J16">
        <v>59.5</v>
      </c>
      <c r="K16">
        <v>291</v>
      </c>
      <c r="L16">
        <v>2053</v>
      </c>
      <c r="M16">
        <v>186444</v>
      </c>
      <c r="N16">
        <v>90.8</v>
      </c>
      <c r="O16">
        <v>316</v>
      </c>
      <c r="R16">
        <v>65.05</v>
      </c>
      <c r="S16">
        <v>267</v>
      </c>
      <c r="T16">
        <v>1183</v>
      </c>
      <c r="U16">
        <v>82640</v>
      </c>
      <c r="V16">
        <v>69.83</v>
      </c>
      <c r="W16">
        <v>207</v>
      </c>
      <c r="X16">
        <v>1194</v>
      </c>
      <c r="Y16">
        <v>75104</v>
      </c>
      <c r="Z16">
        <v>62.9</v>
      </c>
      <c r="AA16">
        <v>155</v>
      </c>
      <c r="AB16">
        <v>468</v>
      </c>
      <c r="AC16">
        <v>28534</v>
      </c>
      <c r="AD16">
        <v>61.02</v>
      </c>
      <c r="AE16">
        <v>203</v>
      </c>
      <c r="AF16">
        <v>909</v>
      </c>
      <c r="AG16">
        <v>43161</v>
      </c>
      <c r="AH16">
        <v>47.46</v>
      </c>
      <c r="AI16">
        <v>137</v>
      </c>
      <c r="AJ16">
        <v>551</v>
      </c>
      <c r="AK16">
        <v>63203</v>
      </c>
      <c r="AL16">
        <v>114.73</v>
      </c>
      <c r="AM16">
        <v>111</v>
      </c>
      <c r="AN16">
        <v>455</v>
      </c>
      <c r="AO16">
        <v>26886</v>
      </c>
      <c r="AP16">
        <v>59.05</v>
      </c>
      <c r="AQ16">
        <v>133</v>
      </c>
      <c r="AR16">
        <v>540</v>
      </c>
      <c r="AS16">
        <v>24528</v>
      </c>
      <c r="AT16">
        <v>45.39</v>
      </c>
      <c r="AU16">
        <v>111</v>
      </c>
      <c r="AV16">
        <v>455</v>
      </c>
      <c r="AW16">
        <v>26886</v>
      </c>
      <c r="AX16">
        <v>59.05</v>
      </c>
      <c r="AY16">
        <v>148</v>
      </c>
      <c r="AZ16">
        <v>625</v>
      </c>
      <c r="BA16">
        <v>38461</v>
      </c>
      <c r="BB16">
        <v>61.52</v>
      </c>
      <c r="BC16">
        <v>200</v>
      </c>
      <c r="BD16">
        <v>790</v>
      </c>
      <c r="BE16">
        <v>48120</v>
      </c>
      <c r="BF16">
        <v>60.92</v>
      </c>
      <c r="BG16">
        <v>124</v>
      </c>
      <c r="BH16">
        <v>474</v>
      </c>
      <c r="BI16">
        <v>25034</v>
      </c>
      <c r="BJ16">
        <v>52.81</v>
      </c>
      <c r="BK16">
        <v>111</v>
      </c>
      <c r="BL16">
        <v>528</v>
      </c>
      <c r="BM16">
        <v>28359</v>
      </c>
      <c r="BN16">
        <v>53.68</v>
      </c>
      <c r="BO16" t="s">
        <v>58</v>
      </c>
      <c r="BP16" t="s">
        <v>64</v>
      </c>
      <c r="BQ16">
        <f t="shared" si="7"/>
        <v>195.9</v>
      </c>
      <c r="BR16">
        <f t="shared" si="8"/>
        <v>221.76</v>
      </c>
      <c r="BS16">
        <f t="shared" si="9"/>
        <v>224.49</v>
      </c>
      <c r="BT16">
        <f t="shared" si="10"/>
        <v>239.13</v>
      </c>
      <c r="BU16">
        <f t="shared" si="11"/>
        <v>243.08</v>
      </c>
      <c r="BV16">
        <f t="shared" si="12"/>
        <v>227.44</v>
      </c>
      <c r="BW16">
        <f t="shared" si="13"/>
        <v>236.98</v>
      </c>
      <c r="BX16">
        <f t="shared" si="14"/>
        <v>234.74</v>
      </c>
      <c r="BY16">
        <f t="shared" si="21"/>
        <v>208.39</v>
      </c>
      <c r="BZ16">
        <f t="shared" si="15"/>
        <v>233.68</v>
      </c>
      <c r="CA16">
        <f t="shared" si="16"/>
        <v>221.56</v>
      </c>
      <c r="CB16">
        <f t="shared" si="22"/>
        <v>231.16</v>
      </c>
      <c r="CC16">
        <f>BJ19</f>
        <v>223.8</v>
      </c>
      <c r="CD16">
        <f>BN19</f>
        <v>226.34</v>
      </c>
      <c r="CF16" t="s">
        <v>64</v>
      </c>
      <c r="CG16" s="45">
        <f t="shared" si="19"/>
        <v>-3.1839418584530099E-2</v>
      </c>
      <c r="CH16" s="45">
        <f t="shared" si="20"/>
        <v>7.3947886174960509E-2</v>
      </c>
    </row>
    <row r="17" spans="1:83">
      <c r="A17" t="s">
        <v>58</v>
      </c>
      <c r="B17" t="s">
        <v>62</v>
      </c>
      <c r="C17">
        <v>3</v>
      </c>
      <c r="F17">
        <v>54.24</v>
      </c>
      <c r="G17">
        <v>4</v>
      </c>
      <c r="J17">
        <v>28.17</v>
      </c>
      <c r="K17">
        <v>5</v>
      </c>
      <c r="N17">
        <v>3027.99</v>
      </c>
      <c r="O17">
        <v>4</v>
      </c>
      <c r="R17">
        <v>68.2</v>
      </c>
      <c r="S17">
        <v>9</v>
      </c>
      <c r="T17">
        <v>46</v>
      </c>
      <c r="U17">
        <v>4258</v>
      </c>
      <c r="V17">
        <v>91.99</v>
      </c>
      <c r="W17">
        <v>2</v>
      </c>
      <c r="AA17">
        <v>11</v>
      </c>
      <c r="AB17">
        <v>39</v>
      </c>
      <c r="AC17">
        <v>1719</v>
      </c>
      <c r="AD17">
        <v>43.82</v>
      </c>
      <c r="AE17">
        <v>6</v>
      </c>
      <c r="AF17" t="s">
        <v>764</v>
      </c>
      <c r="AG17" t="s">
        <v>764</v>
      </c>
      <c r="AH17">
        <v>150.65</v>
      </c>
      <c r="AI17" t="s">
        <v>66</v>
      </c>
      <c r="AJ17" t="s">
        <v>66</v>
      </c>
      <c r="AK17" t="s">
        <v>66</v>
      </c>
      <c r="AL17" t="s">
        <v>66</v>
      </c>
      <c r="AM17">
        <v>1</v>
      </c>
      <c r="AN17" t="s">
        <v>764</v>
      </c>
      <c r="AO17" t="s">
        <v>764</v>
      </c>
      <c r="AP17" t="s">
        <v>764</v>
      </c>
      <c r="AQ17">
        <v>3</v>
      </c>
      <c r="AR17" t="s">
        <v>764</v>
      </c>
      <c r="AS17" t="s">
        <v>764</v>
      </c>
      <c r="AT17">
        <v>107.95</v>
      </c>
      <c r="AU17">
        <v>1</v>
      </c>
      <c r="AV17" t="s">
        <v>764</v>
      </c>
      <c r="AW17" t="s">
        <v>764</v>
      </c>
      <c r="AX17" t="s">
        <v>764</v>
      </c>
      <c r="AY17">
        <v>3</v>
      </c>
      <c r="AZ17" t="s">
        <v>764</v>
      </c>
      <c r="BA17" t="s">
        <v>764</v>
      </c>
      <c r="BB17">
        <v>107.95</v>
      </c>
      <c r="BC17">
        <v>2</v>
      </c>
      <c r="BD17" t="s">
        <v>764</v>
      </c>
      <c r="BE17" t="s">
        <v>764</v>
      </c>
      <c r="BF17" t="s">
        <v>764</v>
      </c>
      <c r="BG17" t="s">
        <v>66</v>
      </c>
      <c r="BH17" t="s">
        <v>66</v>
      </c>
      <c r="BI17" t="s">
        <v>66</v>
      </c>
      <c r="BJ17" t="s">
        <v>66</v>
      </c>
      <c r="BK17">
        <v>2</v>
      </c>
      <c r="BL17" t="s">
        <v>764</v>
      </c>
      <c r="BM17" t="s">
        <v>764</v>
      </c>
      <c r="BN17" t="s">
        <v>764</v>
      </c>
    </row>
    <row r="18" spans="1:83">
      <c r="A18" t="s">
        <v>58</v>
      </c>
      <c r="B18" t="s">
        <v>63</v>
      </c>
      <c r="C18">
        <v>638</v>
      </c>
      <c r="F18">
        <v>145.87</v>
      </c>
      <c r="G18">
        <v>539</v>
      </c>
      <c r="J18">
        <v>145.75</v>
      </c>
      <c r="K18">
        <v>513</v>
      </c>
      <c r="N18">
        <v>161.18</v>
      </c>
      <c r="O18">
        <v>582</v>
      </c>
      <c r="R18">
        <v>146.4</v>
      </c>
      <c r="S18">
        <v>343</v>
      </c>
      <c r="T18">
        <v>458</v>
      </c>
      <c r="U18">
        <v>64932</v>
      </c>
      <c r="V18">
        <v>141.71</v>
      </c>
      <c r="W18">
        <v>352</v>
      </c>
      <c r="Z18">
        <v>77.37</v>
      </c>
      <c r="AA18">
        <v>276</v>
      </c>
      <c r="AB18">
        <v>341</v>
      </c>
      <c r="AC18">
        <v>54708</v>
      </c>
      <c r="AD18">
        <v>160.4</v>
      </c>
      <c r="AE18">
        <v>320</v>
      </c>
      <c r="AF18" t="s">
        <v>764</v>
      </c>
      <c r="AG18" t="s">
        <v>764</v>
      </c>
      <c r="AH18">
        <v>86.54</v>
      </c>
      <c r="AI18">
        <v>249</v>
      </c>
      <c r="AJ18">
        <v>331</v>
      </c>
      <c r="AK18">
        <v>33269</v>
      </c>
      <c r="AL18">
        <v>100.36</v>
      </c>
      <c r="AM18">
        <v>253</v>
      </c>
      <c r="AN18" t="s">
        <v>764</v>
      </c>
      <c r="AO18" t="s">
        <v>764</v>
      </c>
      <c r="AP18">
        <v>99.47</v>
      </c>
      <c r="AQ18">
        <v>210</v>
      </c>
      <c r="AR18" t="s">
        <v>764</v>
      </c>
      <c r="AS18" t="s">
        <v>764</v>
      </c>
      <c r="AT18">
        <v>90.57</v>
      </c>
      <c r="AU18">
        <v>253</v>
      </c>
      <c r="AV18" t="s">
        <v>764</v>
      </c>
      <c r="AW18" t="s">
        <v>764</v>
      </c>
      <c r="AX18">
        <v>99.47</v>
      </c>
      <c r="AY18">
        <v>221</v>
      </c>
      <c r="AZ18" t="s">
        <v>764</v>
      </c>
      <c r="BA18" t="s">
        <v>764</v>
      </c>
      <c r="BB18">
        <v>105.96</v>
      </c>
      <c r="BC18">
        <v>258</v>
      </c>
      <c r="BD18" t="s">
        <v>764</v>
      </c>
      <c r="BE18" t="s">
        <v>764</v>
      </c>
      <c r="BF18">
        <v>98.99</v>
      </c>
      <c r="BG18">
        <v>206</v>
      </c>
      <c r="BH18">
        <v>292</v>
      </c>
      <c r="BI18">
        <v>24691</v>
      </c>
      <c r="BJ18">
        <v>84.49</v>
      </c>
      <c r="BK18">
        <v>185</v>
      </c>
      <c r="BL18" t="s">
        <v>764</v>
      </c>
      <c r="BM18" t="s">
        <v>764</v>
      </c>
      <c r="BN18">
        <v>188.77</v>
      </c>
    </row>
    <row r="19" spans="1:83">
      <c r="A19" t="s">
        <v>58</v>
      </c>
      <c r="B19" t="s">
        <v>64</v>
      </c>
      <c r="C19">
        <v>17189</v>
      </c>
      <c r="D19">
        <v>16442</v>
      </c>
      <c r="E19">
        <v>3221087</v>
      </c>
      <c r="F19">
        <v>195.9</v>
      </c>
      <c r="G19">
        <v>16887</v>
      </c>
      <c r="H19">
        <v>16457</v>
      </c>
      <c r="I19">
        <v>3649455</v>
      </c>
      <c r="J19">
        <v>221.76</v>
      </c>
      <c r="K19">
        <v>14856</v>
      </c>
      <c r="L19">
        <v>15157</v>
      </c>
      <c r="M19">
        <v>3402660</v>
      </c>
      <c r="N19">
        <v>224.49</v>
      </c>
      <c r="O19">
        <v>13972</v>
      </c>
      <c r="P19">
        <v>13983</v>
      </c>
      <c r="Q19">
        <v>3343921</v>
      </c>
      <c r="R19">
        <v>239.13</v>
      </c>
      <c r="S19">
        <v>10308</v>
      </c>
      <c r="T19">
        <v>9985</v>
      </c>
      <c r="U19">
        <v>2427305</v>
      </c>
      <c r="V19">
        <v>243.08</v>
      </c>
      <c r="W19">
        <v>9467</v>
      </c>
      <c r="X19">
        <v>9633</v>
      </c>
      <c r="Y19">
        <v>2190862</v>
      </c>
      <c r="Z19">
        <v>227.44</v>
      </c>
      <c r="AA19">
        <v>7909</v>
      </c>
      <c r="AB19">
        <v>7350</v>
      </c>
      <c r="AC19">
        <v>1741757</v>
      </c>
      <c r="AD19">
        <v>236.98</v>
      </c>
      <c r="AE19">
        <v>7672</v>
      </c>
      <c r="AF19">
        <v>7425</v>
      </c>
      <c r="AG19">
        <v>1742974</v>
      </c>
      <c r="AH19">
        <v>234.74</v>
      </c>
      <c r="AI19">
        <v>5727</v>
      </c>
      <c r="AJ19">
        <v>5442</v>
      </c>
      <c r="AK19">
        <v>1134119</v>
      </c>
      <c r="AL19">
        <v>208.39</v>
      </c>
      <c r="AM19">
        <v>5786</v>
      </c>
      <c r="AN19">
        <v>5328</v>
      </c>
      <c r="AO19">
        <v>1245034</v>
      </c>
      <c r="AP19">
        <v>233.68</v>
      </c>
      <c r="AQ19">
        <v>5806</v>
      </c>
      <c r="AR19">
        <v>5539</v>
      </c>
      <c r="AS19">
        <v>1218608</v>
      </c>
      <c r="AT19">
        <v>219.99</v>
      </c>
      <c r="AU19">
        <v>5786</v>
      </c>
      <c r="AV19">
        <v>5328</v>
      </c>
      <c r="AW19">
        <v>1245034</v>
      </c>
      <c r="AX19">
        <v>233.68</v>
      </c>
      <c r="AY19">
        <v>6382</v>
      </c>
      <c r="AZ19">
        <v>6064</v>
      </c>
      <c r="BA19">
        <v>1343454</v>
      </c>
      <c r="BB19">
        <v>221.56</v>
      </c>
      <c r="BC19">
        <v>6665</v>
      </c>
      <c r="BD19">
        <v>6371</v>
      </c>
      <c r="BE19">
        <v>1472671</v>
      </c>
      <c r="BF19">
        <v>231.16</v>
      </c>
      <c r="BG19">
        <v>5019</v>
      </c>
      <c r="BH19">
        <v>4565</v>
      </c>
      <c r="BI19">
        <v>1021665</v>
      </c>
      <c r="BJ19">
        <v>223.8</v>
      </c>
      <c r="BK19">
        <v>6006</v>
      </c>
      <c r="BL19">
        <v>5521</v>
      </c>
      <c r="BM19">
        <v>1249574</v>
      </c>
      <c r="BN19">
        <v>226.34</v>
      </c>
    </row>
    <row r="20" spans="1:83">
      <c r="A20" t="s">
        <v>65</v>
      </c>
      <c r="B20" t="s">
        <v>59</v>
      </c>
      <c r="C20">
        <v>4698</v>
      </c>
      <c r="F20">
        <v>226.61</v>
      </c>
      <c r="G20">
        <v>4800</v>
      </c>
      <c r="J20">
        <v>275.26</v>
      </c>
      <c r="K20">
        <v>4229</v>
      </c>
      <c r="L20">
        <v>4351</v>
      </c>
      <c r="M20">
        <v>1166914</v>
      </c>
      <c r="N20">
        <v>268.18</v>
      </c>
      <c r="O20">
        <v>4052</v>
      </c>
      <c r="R20">
        <v>285.58999999999997</v>
      </c>
      <c r="S20">
        <v>2921</v>
      </c>
      <c r="T20">
        <v>3018</v>
      </c>
      <c r="U20">
        <v>917699</v>
      </c>
      <c r="V20">
        <v>304.05</v>
      </c>
      <c r="W20">
        <v>2603</v>
      </c>
      <c r="X20">
        <v>2765</v>
      </c>
      <c r="Y20">
        <v>769182</v>
      </c>
      <c r="Z20">
        <v>278.16000000000003</v>
      </c>
      <c r="AA20">
        <v>2205</v>
      </c>
      <c r="AB20">
        <v>2038</v>
      </c>
      <c r="AC20">
        <v>596372</v>
      </c>
      <c r="AD20">
        <v>292.69</v>
      </c>
      <c r="AE20">
        <v>2104</v>
      </c>
      <c r="AF20">
        <v>2145</v>
      </c>
      <c r="AG20">
        <v>635101</v>
      </c>
      <c r="AH20">
        <v>296.14999999999998</v>
      </c>
      <c r="AI20">
        <v>1633</v>
      </c>
      <c r="AJ20">
        <v>1756</v>
      </c>
      <c r="AK20">
        <v>407337</v>
      </c>
      <c r="AL20">
        <v>231.93</v>
      </c>
      <c r="AM20">
        <v>1629</v>
      </c>
      <c r="AN20">
        <v>1718</v>
      </c>
      <c r="AO20">
        <v>420350</v>
      </c>
      <c r="AP20">
        <v>244.69</v>
      </c>
      <c r="AQ20">
        <v>1687</v>
      </c>
      <c r="AR20">
        <v>1681</v>
      </c>
      <c r="AS20">
        <v>458866</v>
      </c>
      <c r="AT20">
        <v>272.92</v>
      </c>
      <c r="AU20">
        <v>1629</v>
      </c>
      <c r="AV20">
        <v>1718</v>
      </c>
      <c r="AW20">
        <v>420350</v>
      </c>
      <c r="AX20">
        <v>244.69</v>
      </c>
      <c r="AY20">
        <v>1892</v>
      </c>
      <c r="AZ20">
        <v>1866</v>
      </c>
      <c r="BA20">
        <v>504748</v>
      </c>
      <c r="BB20">
        <v>270.52999999999997</v>
      </c>
      <c r="BC20">
        <v>2035</v>
      </c>
      <c r="BD20">
        <v>1943</v>
      </c>
      <c r="BE20">
        <v>536475</v>
      </c>
      <c r="BF20">
        <v>276.17</v>
      </c>
      <c r="BG20">
        <v>1441</v>
      </c>
      <c r="BH20">
        <v>1410</v>
      </c>
      <c r="BI20">
        <v>362296</v>
      </c>
      <c r="BJ20">
        <v>256.93</v>
      </c>
      <c r="BK20">
        <v>1651</v>
      </c>
      <c r="BL20">
        <v>1556</v>
      </c>
      <c r="BM20">
        <v>395943</v>
      </c>
      <c r="BN20">
        <v>254.4</v>
      </c>
    </row>
    <row r="21" spans="1:83">
      <c r="A21" t="s">
        <v>65</v>
      </c>
      <c r="B21" t="s">
        <v>60</v>
      </c>
      <c r="C21">
        <v>4600</v>
      </c>
      <c r="D21">
        <v>4221</v>
      </c>
      <c r="E21">
        <v>1047459</v>
      </c>
      <c r="F21">
        <v>248.17</v>
      </c>
      <c r="G21">
        <v>4709</v>
      </c>
      <c r="H21">
        <v>4204</v>
      </c>
      <c r="I21">
        <v>1287601</v>
      </c>
      <c r="J21">
        <v>306.29000000000002</v>
      </c>
      <c r="K21">
        <v>4150</v>
      </c>
      <c r="L21">
        <v>3736</v>
      </c>
      <c r="M21">
        <v>1109225</v>
      </c>
      <c r="N21">
        <v>296.88</v>
      </c>
      <c r="O21">
        <v>3952</v>
      </c>
      <c r="P21">
        <v>3903</v>
      </c>
      <c r="Q21">
        <v>1200906</v>
      </c>
      <c r="R21">
        <v>307.72000000000003</v>
      </c>
      <c r="S21">
        <v>2830</v>
      </c>
      <c r="T21">
        <v>2583</v>
      </c>
      <c r="U21">
        <v>884070</v>
      </c>
      <c r="V21">
        <v>342.23</v>
      </c>
      <c r="W21">
        <v>2541</v>
      </c>
      <c r="X21">
        <v>2276</v>
      </c>
      <c r="Y21">
        <v>733465</v>
      </c>
      <c r="Z21">
        <v>322.31</v>
      </c>
      <c r="AA21">
        <v>2161</v>
      </c>
      <c r="AB21">
        <v>1940</v>
      </c>
      <c r="AC21">
        <v>589618</v>
      </c>
      <c r="AD21">
        <v>303.99</v>
      </c>
      <c r="AE21">
        <v>2035</v>
      </c>
      <c r="AF21">
        <v>1829</v>
      </c>
      <c r="AG21">
        <v>612981</v>
      </c>
      <c r="AH21">
        <v>335.1</v>
      </c>
      <c r="AI21">
        <v>1592</v>
      </c>
      <c r="AJ21">
        <v>1519</v>
      </c>
      <c r="AK21">
        <v>365736</v>
      </c>
      <c r="AL21">
        <v>240.74</v>
      </c>
      <c r="AM21">
        <v>1592</v>
      </c>
      <c r="AN21">
        <v>1382</v>
      </c>
      <c r="AO21">
        <v>402008</v>
      </c>
      <c r="AP21">
        <v>290.83</v>
      </c>
      <c r="AQ21">
        <v>1651</v>
      </c>
      <c r="AR21">
        <v>1527</v>
      </c>
      <c r="AS21">
        <v>451822</v>
      </c>
      <c r="AT21">
        <v>295.97000000000003</v>
      </c>
      <c r="AU21">
        <v>1592</v>
      </c>
      <c r="AV21">
        <v>1382</v>
      </c>
      <c r="AW21">
        <v>402008</v>
      </c>
      <c r="AX21">
        <v>290.83</v>
      </c>
      <c r="AY21">
        <v>1851</v>
      </c>
      <c r="AZ21">
        <v>1688</v>
      </c>
      <c r="BA21">
        <v>493574</v>
      </c>
      <c r="BB21">
        <v>292.48</v>
      </c>
      <c r="BC21">
        <v>1968</v>
      </c>
      <c r="BD21">
        <v>1683</v>
      </c>
      <c r="BE21">
        <v>514596</v>
      </c>
      <c r="BF21">
        <v>305.83</v>
      </c>
      <c r="BG21">
        <v>1408</v>
      </c>
      <c r="BH21">
        <v>1196</v>
      </c>
      <c r="BI21">
        <v>354097</v>
      </c>
      <c r="BJ21">
        <v>296.07</v>
      </c>
      <c r="BK21">
        <v>1624</v>
      </c>
      <c r="BL21">
        <v>1432</v>
      </c>
      <c r="BM21">
        <v>389661</v>
      </c>
      <c r="BN21">
        <v>272.13</v>
      </c>
      <c r="BQ21">
        <f>MATCH(CONCATENATE($BQ$9,BQ10,$BO$9),$C$11:$Z$11,1)</f>
        <v>1</v>
      </c>
    </row>
    <row r="22" spans="1:83">
      <c r="A22" t="s">
        <v>65</v>
      </c>
      <c r="B22" t="s">
        <v>61</v>
      </c>
      <c r="C22">
        <v>98</v>
      </c>
      <c r="F22">
        <v>65.08</v>
      </c>
      <c r="G22">
        <v>91</v>
      </c>
      <c r="J22">
        <v>72.64</v>
      </c>
      <c r="K22">
        <v>79</v>
      </c>
      <c r="L22">
        <v>615</v>
      </c>
      <c r="M22">
        <v>57689</v>
      </c>
      <c r="N22">
        <v>93.8</v>
      </c>
      <c r="O22">
        <v>100</v>
      </c>
      <c r="R22">
        <v>78</v>
      </c>
      <c r="S22">
        <v>91</v>
      </c>
      <c r="T22">
        <v>435</v>
      </c>
      <c r="U22">
        <v>33629</v>
      </c>
      <c r="V22">
        <v>77.31</v>
      </c>
      <c r="W22">
        <v>62</v>
      </c>
      <c r="X22">
        <v>490</v>
      </c>
      <c r="Y22">
        <v>35718</v>
      </c>
      <c r="Z22">
        <v>72.95</v>
      </c>
      <c r="AA22">
        <v>44</v>
      </c>
      <c r="AB22">
        <v>98</v>
      </c>
      <c r="AC22">
        <v>6754</v>
      </c>
      <c r="AD22">
        <v>68.959999999999994</v>
      </c>
      <c r="AE22">
        <v>69</v>
      </c>
      <c r="AF22">
        <v>315</v>
      </c>
      <c r="AG22">
        <v>22120</v>
      </c>
      <c r="AH22">
        <v>70.17</v>
      </c>
      <c r="AI22">
        <v>41</v>
      </c>
      <c r="AJ22">
        <v>237</v>
      </c>
      <c r="AK22">
        <v>41601</v>
      </c>
      <c r="AL22">
        <v>175.49</v>
      </c>
      <c r="AM22">
        <v>37</v>
      </c>
      <c r="AN22">
        <v>336</v>
      </c>
      <c r="AO22">
        <v>18342</v>
      </c>
      <c r="AP22">
        <v>54.65</v>
      </c>
      <c r="AQ22">
        <v>36</v>
      </c>
      <c r="AR22">
        <v>155</v>
      </c>
      <c r="AS22">
        <v>7043</v>
      </c>
      <c r="AT22">
        <v>45.52</v>
      </c>
      <c r="AU22">
        <v>37</v>
      </c>
      <c r="AV22">
        <v>336</v>
      </c>
      <c r="AW22">
        <v>18342</v>
      </c>
      <c r="AX22">
        <v>54.65</v>
      </c>
      <c r="AY22">
        <v>41</v>
      </c>
      <c r="AZ22">
        <v>178</v>
      </c>
      <c r="BA22">
        <v>11174</v>
      </c>
      <c r="BB22">
        <v>62.68</v>
      </c>
      <c r="BC22">
        <v>67</v>
      </c>
      <c r="BD22">
        <v>260</v>
      </c>
      <c r="BE22">
        <v>21878</v>
      </c>
      <c r="BF22">
        <v>84.17</v>
      </c>
      <c r="BG22">
        <v>33</v>
      </c>
      <c r="BH22">
        <v>214</v>
      </c>
      <c r="BI22">
        <v>8199</v>
      </c>
      <c r="BJ22">
        <v>38.299999999999997</v>
      </c>
      <c r="BK22">
        <v>27</v>
      </c>
      <c r="BL22">
        <v>124</v>
      </c>
      <c r="BM22">
        <v>6282</v>
      </c>
      <c r="BN22">
        <v>50.48</v>
      </c>
      <c r="CB22" t="s">
        <v>61</v>
      </c>
      <c r="CC22" s="1"/>
      <c r="CD22" s="1"/>
      <c r="CE22" s="1"/>
    </row>
    <row r="23" spans="1:83">
      <c r="A23" t="s">
        <v>65</v>
      </c>
      <c r="B23" t="s">
        <v>62</v>
      </c>
      <c r="C23" t="s">
        <v>66</v>
      </c>
      <c r="D23" t="s">
        <v>66</v>
      </c>
      <c r="E23" t="s">
        <v>66</v>
      </c>
      <c r="F23" t="s">
        <v>66</v>
      </c>
      <c r="G23">
        <v>2</v>
      </c>
      <c r="K23">
        <v>2</v>
      </c>
      <c r="O23">
        <v>2</v>
      </c>
      <c r="S23">
        <v>4</v>
      </c>
      <c r="T23">
        <v>7</v>
      </c>
      <c r="U23">
        <v>568</v>
      </c>
      <c r="V23">
        <v>83.36</v>
      </c>
      <c r="W23" t="s">
        <v>66</v>
      </c>
      <c r="X23" t="s">
        <v>66</v>
      </c>
      <c r="Y23" t="s">
        <v>66</v>
      </c>
      <c r="Z23" t="s">
        <v>66</v>
      </c>
      <c r="AA23">
        <v>6</v>
      </c>
      <c r="AB23">
        <v>18</v>
      </c>
      <c r="AC23">
        <v>870</v>
      </c>
      <c r="AD23">
        <v>47.63</v>
      </c>
      <c r="AE23">
        <v>1</v>
      </c>
      <c r="AF23" t="s">
        <v>764</v>
      </c>
      <c r="AG23" t="s">
        <v>764</v>
      </c>
      <c r="AH23" t="s">
        <v>764</v>
      </c>
      <c r="AI23" t="s">
        <v>66</v>
      </c>
      <c r="AJ23" t="s">
        <v>66</v>
      </c>
      <c r="AK23" t="s">
        <v>66</v>
      </c>
      <c r="AL23" t="s">
        <v>66</v>
      </c>
      <c r="AM23" t="s">
        <v>66</v>
      </c>
      <c r="AN23" t="s">
        <v>66</v>
      </c>
      <c r="AO23" t="s">
        <v>66</v>
      </c>
      <c r="AP23" t="s">
        <v>66</v>
      </c>
      <c r="AQ23">
        <v>1</v>
      </c>
      <c r="AR23" t="s">
        <v>764</v>
      </c>
      <c r="AS23" t="s">
        <v>764</v>
      </c>
      <c r="AT23" t="s">
        <v>764</v>
      </c>
      <c r="AU23" t="s">
        <v>66</v>
      </c>
      <c r="AV23" t="s">
        <v>66</v>
      </c>
      <c r="AW23" t="s">
        <v>66</v>
      </c>
      <c r="AX23" t="s">
        <v>66</v>
      </c>
      <c r="AY23">
        <v>1</v>
      </c>
      <c r="AZ23" t="s">
        <v>764</v>
      </c>
      <c r="BA23" t="s">
        <v>764</v>
      </c>
      <c r="BB23" t="s">
        <v>764</v>
      </c>
      <c r="BC23">
        <v>1</v>
      </c>
      <c r="BD23" t="s">
        <v>764</v>
      </c>
      <c r="BE23" t="s">
        <v>764</v>
      </c>
      <c r="BF23" t="s">
        <v>764</v>
      </c>
      <c r="BG23" t="s">
        <v>66</v>
      </c>
      <c r="BH23" t="s">
        <v>66</v>
      </c>
      <c r="BI23" t="s">
        <v>66</v>
      </c>
      <c r="BJ23" t="s">
        <v>66</v>
      </c>
      <c r="BK23" t="s">
        <v>66</v>
      </c>
      <c r="BL23" t="s">
        <v>66</v>
      </c>
      <c r="BM23" t="s">
        <v>66</v>
      </c>
      <c r="BN23" t="s">
        <v>66</v>
      </c>
      <c r="CA23" s="1" t="s">
        <v>704</v>
      </c>
      <c r="CB23" s="99">
        <f>CG13</f>
        <v>-0.13312541037426129</v>
      </c>
      <c r="CC23" s="99"/>
      <c r="CD23" s="99"/>
      <c r="CE23" s="99"/>
    </row>
    <row r="24" spans="1:83">
      <c r="A24" t="s">
        <v>65</v>
      </c>
      <c r="B24" t="s">
        <v>63</v>
      </c>
      <c r="C24">
        <v>292</v>
      </c>
      <c r="F24">
        <v>145.41999999999999</v>
      </c>
      <c r="G24">
        <v>277</v>
      </c>
      <c r="J24">
        <v>131.6</v>
      </c>
      <c r="K24">
        <v>229</v>
      </c>
      <c r="N24">
        <v>214.21</v>
      </c>
      <c r="O24">
        <v>286</v>
      </c>
      <c r="R24">
        <v>208.87</v>
      </c>
      <c r="S24">
        <v>158</v>
      </c>
      <c r="T24">
        <v>201</v>
      </c>
      <c r="U24">
        <v>41669</v>
      </c>
      <c r="V24">
        <v>207.08</v>
      </c>
      <c r="W24">
        <v>160</v>
      </c>
      <c r="X24">
        <v>222</v>
      </c>
      <c r="Y24">
        <v>16998</v>
      </c>
      <c r="Z24">
        <v>76.69</v>
      </c>
      <c r="AA24">
        <v>107</v>
      </c>
      <c r="AB24">
        <v>146</v>
      </c>
      <c r="AC24">
        <v>38835</v>
      </c>
      <c r="AD24">
        <v>266.01</v>
      </c>
      <c r="AE24">
        <v>129</v>
      </c>
      <c r="AF24" t="s">
        <v>764</v>
      </c>
      <c r="AG24" t="s">
        <v>764</v>
      </c>
      <c r="AH24">
        <v>100.24</v>
      </c>
      <c r="AI24">
        <v>114</v>
      </c>
      <c r="AJ24">
        <v>156</v>
      </c>
      <c r="AK24">
        <v>10069</v>
      </c>
      <c r="AL24">
        <v>64.63</v>
      </c>
      <c r="AM24">
        <v>111</v>
      </c>
      <c r="AN24">
        <v>191</v>
      </c>
      <c r="AO24">
        <v>19717</v>
      </c>
      <c r="AP24">
        <v>103.47</v>
      </c>
      <c r="AQ24">
        <v>78</v>
      </c>
      <c r="AR24" t="s">
        <v>764</v>
      </c>
      <c r="AS24" t="s">
        <v>764</v>
      </c>
      <c r="AT24">
        <v>106.06</v>
      </c>
      <c r="AU24">
        <v>111</v>
      </c>
      <c r="AV24">
        <v>191</v>
      </c>
      <c r="AW24">
        <v>19717</v>
      </c>
      <c r="AX24">
        <v>103.47</v>
      </c>
      <c r="AY24">
        <v>86</v>
      </c>
      <c r="AZ24" t="s">
        <v>764</v>
      </c>
      <c r="BA24" t="s">
        <v>764</v>
      </c>
      <c r="BB24">
        <v>114.18</v>
      </c>
      <c r="BC24">
        <v>115</v>
      </c>
      <c r="BD24" t="s">
        <v>764</v>
      </c>
      <c r="BE24" t="s">
        <v>764</v>
      </c>
      <c r="BF24">
        <v>108.19</v>
      </c>
      <c r="BG24">
        <v>79</v>
      </c>
      <c r="BH24">
        <v>106</v>
      </c>
      <c r="BI24">
        <v>11716</v>
      </c>
      <c r="BJ24">
        <v>110.56</v>
      </c>
      <c r="BK24">
        <v>86</v>
      </c>
      <c r="BL24">
        <v>97</v>
      </c>
      <c r="BM24">
        <v>20843</v>
      </c>
      <c r="BN24">
        <v>215.94</v>
      </c>
      <c r="CA24" s="1" t="s">
        <v>1615</v>
      </c>
      <c r="CB24" s="99">
        <f>CH13</f>
        <v>-0.53970190882942559</v>
      </c>
      <c r="CC24" s="99"/>
      <c r="CD24" s="99"/>
      <c r="CE24" s="99"/>
    </row>
    <row r="25" spans="1:83">
      <c r="A25" t="s">
        <v>65</v>
      </c>
      <c r="B25" t="s">
        <v>64</v>
      </c>
      <c r="C25">
        <v>4990</v>
      </c>
      <c r="D25">
        <v>5157</v>
      </c>
      <c r="E25">
        <v>1138337</v>
      </c>
      <c r="F25">
        <v>220.74</v>
      </c>
      <c r="G25">
        <v>5079</v>
      </c>
      <c r="H25">
        <v>5211</v>
      </c>
      <c r="I25">
        <v>1381403</v>
      </c>
      <c r="J25">
        <v>265.12</v>
      </c>
      <c r="K25">
        <v>4460</v>
      </c>
      <c r="L25">
        <v>4716</v>
      </c>
      <c r="M25">
        <v>1263363</v>
      </c>
      <c r="N25">
        <v>267.89999999999998</v>
      </c>
      <c r="O25">
        <v>4340</v>
      </c>
      <c r="P25">
        <v>4628</v>
      </c>
      <c r="Q25">
        <v>1297319</v>
      </c>
      <c r="R25">
        <v>280.33999999999997</v>
      </c>
      <c r="S25">
        <v>3083</v>
      </c>
      <c r="T25">
        <v>3226</v>
      </c>
      <c r="U25">
        <v>959936</v>
      </c>
      <c r="V25">
        <v>297.52999999999997</v>
      </c>
      <c r="W25">
        <v>2763</v>
      </c>
      <c r="X25">
        <v>2987</v>
      </c>
      <c r="Y25">
        <v>786181</v>
      </c>
      <c r="Z25">
        <v>263.20999999999998</v>
      </c>
      <c r="AA25">
        <v>2318</v>
      </c>
      <c r="AB25">
        <v>2202</v>
      </c>
      <c r="AC25">
        <v>636077</v>
      </c>
      <c r="AD25">
        <v>288.89</v>
      </c>
      <c r="AE25">
        <v>2234</v>
      </c>
      <c r="AF25">
        <v>2281</v>
      </c>
      <c r="AG25">
        <v>648779</v>
      </c>
      <c r="AH25">
        <v>284.41000000000003</v>
      </c>
      <c r="AI25">
        <v>1747</v>
      </c>
      <c r="AJ25">
        <v>1912</v>
      </c>
      <c r="AK25">
        <v>417407</v>
      </c>
      <c r="AL25">
        <v>218.3</v>
      </c>
      <c r="AM25">
        <v>1740</v>
      </c>
      <c r="AN25">
        <v>1908</v>
      </c>
      <c r="AO25">
        <v>440067</v>
      </c>
      <c r="AP25">
        <v>230.59</v>
      </c>
      <c r="AQ25">
        <v>1766</v>
      </c>
      <c r="AR25">
        <v>1809</v>
      </c>
      <c r="AS25">
        <v>472432</v>
      </c>
      <c r="AT25">
        <v>261.12</v>
      </c>
      <c r="AU25">
        <v>1740</v>
      </c>
      <c r="AV25">
        <v>1908</v>
      </c>
      <c r="AW25">
        <v>440067</v>
      </c>
      <c r="AX25">
        <v>230.59</v>
      </c>
      <c r="AY25">
        <v>1979</v>
      </c>
      <c r="AZ25">
        <v>1998</v>
      </c>
      <c r="BA25">
        <v>519858</v>
      </c>
      <c r="BB25">
        <v>260.16000000000003</v>
      </c>
      <c r="BC25">
        <v>2151</v>
      </c>
      <c r="BD25">
        <v>2162</v>
      </c>
      <c r="BE25">
        <v>560181</v>
      </c>
      <c r="BF25">
        <v>259.11</v>
      </c>
      <c r="BG25">
        <v>1520</v>
      </c>
      <c r="BH25">
        <v>1516</v>
      </c>
      <c r="BI25">
        <v>374012</v>
      </c>
      <c r="BJ25">
        <v>246.7</v>
      </c>
      <c r="BK25">
        <v>1737</v>
      </c>
      <c r="BL25">
        <v>1653</v>
      </c>
      <c r="BM25">
        <v>416786</v>
      </c>
      <c r="BN25">
        <v>252.16</v>
      </c>
      <c r="CA25" s="1" t="s">
        <v>1616</v>
      </c>
      <c r="CB25" s="222"/>
      <c r="CC25" s="222"/>
      <c r="CD25" s="222"/>
      <c r="CE25" s="222"/>
    </row>
    <row r="26" spans="1:83">
      <c r="A26" t="s">
        <v>67</v>
      </c>
      <c r="B26" t="s">
        <v>59</v>
      </c>
      <c r="C26">
        <v>11850</v>
      </c>
      <c r="D26">
        <v>10793</v>
      </c>
      <c r="E26">
        <v>2011303</v>
      </c>
      <c r="F26">
        <v>186.35</v>
      </c>
      <c r="G26">
        <v>11544</v>
      </c>
      <c r="H26">
        <v>11048</v>
      </c>
      <c r="I26">
        <v>2234155</v>
      </c>
      <c r="J26">
        <v>202.23</v>
      </c>
      <c r="K26">
        <v>10109</v>
      </c>
      <c r="L26">
        <v>10126</v>
      </c>
      <c r="M26">
        <v>2107677</v>
      </c>
      <c r="N26">
        <v>208.14</v>
      </c>
      <c r="O26">
        <v>9334</v>
      </c>
      <c r="P26">
        <v>8885</v>
      </c>
      <c r="Q26">
        <v>1996858</v>
      </c>
      <c r="R26">
        <v>224.75</v>
      </c>
      <c r="S26">
        <v>7035</v>
      </c>
      <c r="T26">
        <v>6463</v>
      </c>
      <c r="U26">
        <v>1440416</v>
      </c>
      <c r="V26">
        <v>222.88</v>
      </c>
      <c r="W26">
        <v>6510</v>
      </c>
      <c r="X26">
        <v>6335</v>
      </c>
      <c r="Y26">
        <v>1380547</v>
      </c>
      <c r="Z26">
        <v>217.91</v>
      </c>
      <c r="AA26">
        <v>5417</v>
      </c>
      <c r="AB26">
        <v>4932</v>
      </c>
      <c r="AC26">
        <v>1088958</v>
      </c>
      <c r="AD26">
        <v>220.79</v>
      </c>
      <c r="AE26">
        <v>5242</v>
      </c>
      <c r="AF26">
        <v>4856</v>
      </c>
      <c r="AG26">
        <v>1070161</v>
      </c>
      <c r="AH26">
        <v>220.37</v>
      </c>
      <c r="AI26">
        <v>3845</v>
      </c>
      <c r="AJ26">
        <v>3355</v>
      </c>
      <c r="AK26">
        <v>693512</v>
      </c>
      <c r="AL26">
        <v>206.74</v>
      </c>
      <c r="AM26">
        <v>3903</v>
      </c>
      <c r="AN26">
        <v>3237</v>
      </c>
      <c r="AO26">
        <v>787584</v>
      </c>
      <c r="AP26">
        <v>243.33</v>
      </c>
      <c r="AQ26">
        <v>3906</v>
      </c>
      <c r="AR26">
        <v>3532</v>
      </c>
      <c r="AS26">
        <v>729963</v>
      </c>
      <c r="AT26">
        <v>206.68</v>
      </c>
      <c r="AU26">
        <v>3903</v>
      </c>
      <c r="AV26">
        <v>3237</v>
      </c>
      <c r="AW26">
        <v>787584</v>
      </c>
      <c r="AX26">
        <v>243.33</v>
      </c>
      <c r="AY26">
        <v>4266</v>
      </c>
      <c r="AZ26">
        <v>3867</v>
      </c>
      <c r="BA26">
        <v>803644</v>
      </c>
      <c r="BB26">
        <v>207.81</v>
      </c>
      <c r="BC26">
        <v>4370</v>
      </c>
      <c r="BD26">
        <v>4004</v>
      </c>
      <c r="BE26">
        <v>894408</v>
      </c>
      <c r="BF26">
        <v>223.37</v>
      </c>
      <c r="BG26">
        <v>3372</v>
      </c>
      <c r="BH26">
        <v>2863</v>
      </c>
      <c r="BI26">
        <v>634678</v>
      </c>
      <c r="BJ26">
        <v>221.69</v>
      </c>
      <c r="BK26">
        <v>4168</v>
      </c>
      <c r="BL26">
        <v>3776</v>
      </c>
      <c r="BM26">
        <v>819998</v>
      </c>
      <c r="BN26">
        <v>217.13</v>
      </c>
      <c r="CA26" s="1" t="s">
        <v>1617</v>
      </c>
      <c r="CB26" s="222"/>
      <c r="CC26" s="222"/>
      <c r="CD26" s="222"/>
      <c r="CE26" s="222"/>
    </row>
    <row r="27" spans="1:83">
      <c r="A27" t="s">
        <v>67</v>
      </c>
      <c r="B27" t="s">
        <v>60</v>
      </c>
      <c r="C27">
        <v>11632</v>
      </c>
      <c r="D27">
        <v>9677</v>
      </c>
      <c r="E27">
        <v>1951092</v>
      </c>
      <c r="F27">
        <v>201.63</v>
      </c>
      <c r="G27">
        <v>11296</v>
      </c>
      <c r="H27">
        <v>9742</v>
      </c>
      <c r="I27">
        <v>2164902</v>
      </c>
      <c r="J27">
        <v>222.23</v>
      </c>
      <c r="K27">
        <v>9897</v>
      </c>
      <c r="L27">
        <v>8688</v>
      </c>
      <c r="M27">
        <v>1978922</v>
      </c>
      <c r="N27">
        <v>227.78</v>
      </c>
      <c r="O27">
        <v>9118</v>
      </c>
      <c r="P27">
        <v>7820</v>
      </c>
      <c r="Q27">
        <v>1932969</v>
      </c>
      <c r="R27">
        <v>247.18</v>
      </c>
      <c r="S27">
        <v>6859</v>
      </c>
      <c r="T27">
        <v>5714</v>
      </c>
      <c r="U27">
        <v>1391404</v>
      </c>
      <c r="V27">
        <v>243.5</v>
      </c>
      <c r="W27">
        <v>6365</v>
      </c>
      <c r="X27">
        <v>5631</v>
      </c>
      <c r="Y27">
        <v>1341161</v>
      </c>
      <c r="Z27">
        <v>238.18</v>
      </c>
      <c r="AA27">
        <v>5306</v>
      </c>
      <c r="AB27">
        <v>4562</v>
      </c>
      <c r="AC27">
        <v>1067179</v>
      </c>
      <c r="AD27">
        <v>233.91</v>
      </c>
      <c r="AE27">
        <v>5108</v>
      </c>
      <c r="AF27">
        <v>4262</v>
      </c>
      <c r="AG27">
        <v>1049120</v>
      </c>
      <c r="AH27">
        <v>246.16</v>
      </c>
      <c r="AI27">
        <v>3749</v>
      </c>
      <c r="AJ27">
        <v>3041</v>
      </c>
      <c r="AK27">
        <v>671911</v>
      </c>
      <c r="AL27">
        <v>220.97</v>
      </c>
      <c r="AM27">
        <v>3829</v>
      </c>
      <c r="AN27">
        <v>3117</v>
      </c>
      <c r="AO27">
        <v>779039</v>
      </c>
      <c r="AP27">
        <v>249.93</v>
      </c>
      <c r="AQ27">
        <v>3809</v>
      </c>
      <c r="AR27">
        <v>3146</v>
      </c>
      <c r="AS27">
        <v>712479</v>
      </c>
      <c r="AT27">
        <v>226.46</v>
      </c>
      <c r="AU27">
        <v>3829</v>
      </c>
      <c r="AV27">
        <v>3117</v>
      </c>
      <c r="AW27">
        <v>779039</v>
      </c>
      <c r="AX27">
        <v>249.93</v>
      </c>
      <c r="AY27">
        <v>4159</v>
      </c>
      <c r="AZ27">
        <v>3420</v>
      </c>
      <c r="BA27">
        <v>776357</v>
      </c>
      <c r="BB27">
        <v>226.99</v>
      </c>
      <c r="BC27">
        <v>4237</v>
      </c>
      <c r="BD27">
        <v>3474</v>
      </c>
      <c r="BE27">
        <v>868166</v>
      </c>
      <c r="BF27">
        <v>249.89</v>
      </c>
      <c r="BG27">
        <v>3281</v>
      </c>
      <c r="BH27">
        <v>2603</v>
      </c>
      <c r="BI27">
        <v>617842</v>
      </c>
      <c r="BJ27">
        <v>237.37</v>
      </c>
      <c r="BK27">
        <v>4084</v>
      </c>
      <c r="BL27">
        <v>3373</v>
      </c>
      <c r="BM27">
        <v>797920</v>
      </c>
      <c r="BN27">
        <v>236.59</v>
      </c>
    </row>
    <row r="28" spans="1:83">
      <c r="A28" t="s">
        <v>67</v>
      </c>
      <c r="B28" t="s">
        <v>61</v>
      </c>
      <c r="C28">
        <v>218</v>
      </c>
      <c r="D28">
        <v>1116</v>
      </c>
      <c r="E28">
        <v>60212</v>
      </c>
      <c r="F28">
        <v>53.93</v>
      </c>
      <c r="G28">
        <v>248</v>
      </c>
      <c r="H28">
        <v>1306</v>
      </c>
      <c r="I28">
        <v>69254</v>
      </c>
      <c r="J28">
        <v>53.02</v>
      </c>
      <c r="K28">
        <v>212</v>
      </c>
      <c r="L28">
        <v>1438</v>
      </c>
      <c r="M28">
        <v>128755</v>
      </c>
      <c r="N28">
        <v>89.52</v>
      </c>
      <c r="O28">
        <v>216</v>
      </c>
      <c r="P28">
        <v>1065</v>
      </c>
      <c r="Q28">
        <v>63888</v>
      </c>
      <c r="R28">
        <v>59.99</v>
      </c>
      <c r="S28">
        <v>176</v>
      </c>
      <c r="T28">
        <v>748</v>
      </c>
      <c r="U28">
        <v>49012</v>
      </c>
      <c r="V28">
        <v>65.48</v>
      </c>
      <c r="W28">
        <v>145</v>
      </c>
      <c r="X28">
        <v>704</v>
      </c>
      <c r="Y28">
        <v>39386</v>
      </c>
      <c r="Z28">
        <v>55.92</v>
      </c>
      <c r="AA28">
        <v>111</v>
      </c>
      <c r="AB28">
        <v>370</v>
      </c>
      <c r="AC28">
        <v>21779</v>
      </c>
      <c r="AD28">
        <v>58.91</v>
      </c>
      <c r="AE28">
        <v>134</v>
      </c>
      <c r="AF28">
        <v>594</v>
      </c>
      <c r="AG28">
        <v>21041</v>
      </c>
      <c r="AH28">
        <v>35.409999999999997</v>
      </c>
      <c r="AI28">
        <v>96</v>
      </c>
      <c r="AJ28">
        <v>314</v>
      </c>
      <c r="AK28">
        <v>21601</v>
      </c>
      <c r="AL28">
        <v>68.83</v>
      </c>
      <c r="AM28">
        <v>74</v>
      </c>
      <c r="AN28">
        <v>120</v>
      </c>
      <c r="AO28">
        <v>8545</v>
      </c>
      <c r="AP28">
        <v>71.39</v>
      </c>
      <c r="AQ28">
        <v>97</v>
      </c>
      <c r="AR28">
        <v>386</v>
      </c>
      <c r="AS28">
        <v>17484</v>
      </c>
      <c r="AT28">
        <v>45.33</v>
      </c>
      <c r="AU28">
        <v>74</v>
      </c>
      <c r="AV28">
        <v>120</v>
      </c>
      <c r="AW28">
        <v>8545</v>
      </c>
      <c r="AX28">
        <v>71.39</v>
      </c>
      <c r="AY28">
        <v>107</v>
      </c>
      <c r="AZ28">
        <v>447</v>
      </c>
      <c r="BA28">
        <v>27287</v>
      </c>
      <c r="BB28">
        <v>61.05</v>
      </c>
      <c r="BC28">
        <v>133</v>
      </c>
      <c r="BD28">
        <v>530</v>
      </c>
      <c r="BE28">
        <v>26242</v>
      </c>
      <c r="BF28">
        <v>49.51</v>
      </c>
      <c r="BG28">
        <v>91</v>
      </c>
      <c r="BH28">
        <v>260</v>
      </c>
      <c r="BI28">
        <v>16835</v>
      </c>
      <c r="BJ28">
        <v>64.760000000000005</v>
      </c>
      <c r="BK28">
        <v>84</v>
      </c>
      <c r="BL28">
        <v>404</v>
      </c>
      <c r="BM28">
        <v>22078</v>
      </c>
      <c r="BN28">
        <v>54.66</v>
      </c>
    </row>
    <row r="29" spans="1:83">
      <c r="A29" t="s">
        <v>67</v>
      </c>
      <c r="B29" t="s">
        <v>62</v>
      </c>
      <c r="C29">
        <v>3</v>
      </c>
      <c r="F29">
        <v>54.24</v>
      </c>
      <c r="G29">
        <v>2</v>
      </c>
      <c r="K29">
        <v>3</v>
      </c>
      <c r="L29">
        <v>1</v>
      </c>
      <c r="M29">
        <v>19</v>
      </c>
      <c r="N29">
        <v>15.32</v>
      </c>
      <c r="O29">
        <v>2</v>
      </c>
      <c r="S29">
        <v>5</v>
      </c>
      <c r="T29">
        <v>39</v>
      </c>
      <c r="U29">
        <v>3690</v>
      </c>
      <c r="V29">
        <v>93.49</v>
      </c>
      <c r="W29">
        <v>2</v>
      </c>
      <c r="AA29">
        <v>5</v>
      </c>
      <c r="AB29">
        <v>21</v>
      </c>
      <c r="AC29">
        <v>849</v>
      </c>
      <c r="AD29">
        <v>40.5</v>
      </c>
      <c r="AE29">
        <v>5</v>
      </c>
      <c r="AF29" t="s">
        <v>764</v>
      </c>
      <c r="AG29" t="s">
        <v>764</v>
      </c>
      <c r="AH29">
        <v>152.47</v>
      </c>
      <c r="AI29" t="s">
        <v>66</v>
      </c>
      <c r="AJ29" t="s">
        <v>66</v>
      </c>
      <c r="AK29" t="s">
        <v>66</v>
      </c>
      <c r="AL29" t="s">
        <v>66</v>
      </c>
      <c r="AM29">
        <v>1</v>
      </c>
      <c r="AN29" t="s">
        <v>764</v>
      </c>
      <c r="AO29" t="s">
        <v>764</v>
      </c>
      <c r="AP29" t="s">
        <v>764</v>
      </c>
      <c r="AQ29">
        <v>2</v>
      </c>
      <c r="AR29" t="s">
        <v>764</v>
      </c>
      <c r="AS29" t="s">
        <v>764</v>
      </c>
      <c r="AT29" t="s">
        <v>764</v>
      </c>
      <c r="AU29">
        <v>1</v>
      </c>
      <c r="AV29" t="s">
        <v>764</v>
      </c>
      <c r="AW29" t="s">
        <v>764</v>
      </c>
      <c r="AX29" t="s">
        <v>764</v>
      </c>
      <c r="AY29">
        <v>2</v>
      </c>
      <c r="AZ29" t="s">
        <v>764</v>
      </c>
      <c r="BA29" t="s">
        <v>764</v>
      </c>
      <c r="BB29" t="s">
        <v>764</v>
      </c>
      <c r="BC29">
        <v>1</v>
      </c>
      <c r="BD29" t="s">
        <v>764</v>
      </c>
      <c r="BE29" t="s">
        <v>764</v>
      </c>
      <c r="BF29" t="s">
        <v>764</v>
      </c>
      <c r="BG29" t="s">
        <v>66</v>
      </c>
      <c r="BH29" t="s">
        <v>66</v>
      </c>
      <c r="BI29" t="s">
        <v>66</v>
      </c>
      <c r="BJ29" t="s">
        <v>66</v>
      </c>
      <c r="BK29">
        <v>2</v>
      </c>
      <c r="BL29" t="s">
        <v>764</v>
      </c>
      <c r="BM29" t="s">
        <v>764</v>
      </c>
      <c r="BN29" t="s">
        <v>764</v>
      </c>
    </row>
    <row r="30" spans="1:83">
      <c r="A30" t="s">
        <v>67</v>
      </c>
      <c r="B30" t="s">
        <v>63</v>
      </c>
      <c r="C30">
        <v>346</v>
      </c>
      <c r="F30">
        <v>146.22</v>
      </c>
      <c r="G30">
        <v>262</v>
      </c>
      <c r="J30">
        <v>171.21</v>
      </c>
      <c r="K30">
        <v>284</v>
      </c>
      <c r="L30">
        <v>314</v>
      </c>
      <c r="M30">
        <v>31601</v>
      </c>
      <c r="N30">
        <v>100.55</v>
      </c>
      <c r="O30">
        <v>296</v>
      </c>
      <c r="R30">
        <v>105.63</v>
      </c>
      <c r="S30">
        <v>185</v>
      </c>
      <c r="T30">
        <v>257</v>
      </c>
      <c r="U30">
        <v>23263</v>
      </c>
      <c r="V30">
        <v>90.53</v>
      </c>
      <c r="W30">
        <v>192</v>
      </c>
      <c r="Z30">
        <v>77.86</v>
      </c>
      <c r="AA30">
        <v>169</v>
      </c>
      <c r="AB30">
        <v>195</v>
      </c>
      <c r="AC30">
        <v>15872</v>
      </c>
      <c r="AD30">
        <v>81.36</v>
      </c>
      <c r="AE30">
        <v>191</v>
      </c>
      <c r="AF30" t="s">
        <v>764</v>
      </c>
      <c r="AG30" t="s">
        <v>764</v>
      </c>
      <c r="AH30">
        <v>79.7</v>
      </c>
      <c r="AI30">
        <v>135</v>
      </c>
      <c r="AJ30">
        <v>176</v>
      </c>
      <c r="AK30">
        <v>23199</v>
      </c>
      <c r="AL30">
        <v>132.04</v>
      </c>
      <c r="AM30">
        <v>142</v>
      </c>
      <c r="AN30" t="s">
        <v>764</v>
      </c>
      <c r="AO30" t="s">
        <v>764</v>
      </c>
      <c r="AP30">
        <v>95.3</v>
      </c>
      <c r="AQ30">
        <v>132</v>
      </c>
      <c r="AR30" t="s">
        <v>764</v>
      </c>
      <c r="AS30" t="s">
        <v>764</v>
      </c>
      <c r="AT30">
        <v>79.930000000000007</v>
      </c>
      <c r="AU30">
        <v>142</v>
      </c>
      <c r="AV30" t="s">
        <v>764</v>
      </c>
      <c r="AW30" t="s">
        <v>764</v>
      </c>
      <c r="AX30">
        <v>95.3</v>
      </c>
      <c r="AY30">
        <v>135</v>
      </c>
      <c r="AZ30" t="s">
        <v>764</v>
      </c>
      <c r="BA30" t="s">
        <v>764</v>
      </c>
      <c r="BB30">
        <v>100.1</v>
      </c>
      <c r="BC30">
        <v>143</v>
      </c>
      <c r="BD30" t="s">
        <v>764</v>
      </c>
      <c r="BE30" t="s">
        <v>764</v>
      </c>
      <c r="BF30">
        <v>89.04</v>
      </c>
      <c r="BG30">
        <v>127</v>
      </c>
      <c r="BH30">
        <v>186</v>
      </c>
      <c r="BI30">
        <v>12976</v>
      </c>
      <c r="BJ30">
        <v>69.66</v>
      </c>
      <c r="BK30">
        <v>99</v>
      </c>
      <c r="BL30" t="s">
        <v>764</v>
      </c>
      <c r="BM30" t="s">
        <v>764</v>
      </c>
      <c r="BN30">
        <v>155.57</v>
      </c>
    </row>
    <row r="31" spans="1:83">
      <c r="A31" t="s">
        <v>67</v>
      </c>
      <c r="B31" t="s">
        <v>64</v>
      </c>
      <c r="C31">
        <v>12199</v>
      </c>
      <c r="D31">
        <v>11286</v>
      </c>
      <c r="E31">
        <v>2082750</v>
      </c>
      <c r="F31">
        <v>184.55</v>
      </c>
      <c r="G31">
        <v>11808</v>
      </c>
      <c r="H31">
        <v>11246</v>
      </c>
      <c r="I31">
        <v>2268052</v>
      </c>
      <c r="J31">
        <v>201.67</v>
      </c>
      <c r="K31">
        <v>10396</v>
      </c>
      <c r="L31">
        <v>10442</v>
      </c>
      <c r="M31">
        <v>2139297</v>
      </c>
      <c r="N31">
        <v>204.88</v>
      </c>
      <c r="O31">
        <v>9632</v>
      </c>
      <c r="P31">
        <v>9356</v>
      </c>
      <c r="Q31">
        <v>2046603</v>
      </c>
      <c r="R31">
        <v>218.75</v>
      </c>
      <c r="S31">
        <v>7225</v>
      </c>
      <c r="T31">
        <v>6759</v>
      </c>
      <c r="U31">
        <v>1467369</v>
      </c>
      <c r="V31">
        <v>217.09</v>
      </c>
      <c r="W31">
        <v>6704</v>
      </c>
      <c r="X31">
        <v>6646</v>
      </c>
      <c r="Y31">
        <v>1404682</v>
      </c>
      <c r="Z31">
        <v>211.37</v>
      </c>
      <c r="AA31">
        <v>5591</v>
      </c>
      <c r="AB31">
        <v>5148</v>
      </c>
      <c r="AC31">
        <v>1105680</v>
      </c>
      <c r="AD31">
        <v>214.78</v>
      </c>
      <c r="AE31">
        <v>5438</v>
      </c>
      <c r="AF31">
        <v>5144</v>
      </c>
      <c r="AG31">
        <v>1094196</v>
      </c>
      <c r="AH31">
        <v>212.71</v>
      </c>
      <c r="AI31">
        <v>3980</v>
      </c>
      <c r="AJ31">
        <v>3530</v>
      </c>
      <c r="AK31">
        <v>716712</v>
      </c>
      <c r="AL31">
        <v>203.02</v>
      </c>
      <c r="AM31">
        <v>4046</v>
      </c>
      <c r="AN31">
        <v>3420</v>
      </c>
      <c r="AO31">
        <v>804967</v>
      </c>
      <c r="AP31">
        <v>235.4</v>
      </c>
      <c r="AQ31">
        <v>4040</v>
      </c>
      <c r="AR31">
        <v>3730</v>
      </c>
      <c r="AS31">
        <v>746175</v>
      </c>
      <c r="AT31">
        <v>200.04</v>
      </c>
      <c r="AU31">
        <v>4046</v>
      </c>
      <c r="AV31">
        <v>3420</v>
      </c>
      <c r="AW31">
        <v>804967</v>
      </c>
      <c r="AX31">
        <v>235.4</v>
      </c>
      <c r="AY31">
        <v>4403</v>
      </c>
      <c r="AZ31">
        <v>4065</v>
      </c>
      <c r="BA31">
        <v>823596</v>
      </c>
      <c r="BB31">
        <v>202.58</v>
      </c>
      <c r="BC31">
        <v>4514</v>
      </c>
      <c r="BD31">
        <v>4209</v>
      </c>
      <c r="BE31">
        <v>912490</v>
      </c>
      <c r="BF31">
        <v>216.8</v>
      </c>
      <c r="BG31">
        <v>3499</v>
      </c>
      <c r="BH31">
        <v>3049</v>
      </c>
      <c r="BI31">
        <v>647653</v>
      </c>
      <c r="BJ31">
        <v>212.41</v>
      </c>
      <c r="BK31">
        <v>4269</v>
      </c>
      <c r="BL31">
        <v>3868</v>
      </c>
      <c r="BM31">
        <v>832788</v>
      </c>
      <c r="BN31">
        <v>215.3</v>
      </c>
    </row>
    <row r="32" spans="1:83">
      <c r="A32" t="s">
        <v>68</v>
      </c>
      <c r="B32" t="s">
        <v>59</v>
      </c>
      <c r="C32">
        <v>3165</v>
      </c>
      <c r="D32">
        <v>3917</v>
      </c>
      <c r="E32">
        <v>572238</v>
      </c>
      <c r="F32">
        <v>146.09</v>
      </c>
      <c r="G32">
        <v>3452</v>
      </c>
      <c r="H32">
        <v>4387</v>
      </c>
      <c r="I32">
        <v>575317</v>
      </c>
      <c r="J32">
        <v>131.13</v>
      </c>
      <c r="K32">
        <v>3158</v>
      </c>
      <c r="L32">
        <v>4240</v>
      </c>
      <c r="M32">
        <v>404354</v>
      </c>
      <c r="N32">
        <v>95.36</v>
      </c>
      <c r="O32">
        <v>2954</v>
      </c>
      <c r="P32">
        <v>4117</v>
      </c>
      <c r="Q32">
        <v>1085044</v>
      </c>
      <c r="R32">
        <v>263.54000000000002</v>
      </c>
      <c r="S32">
        <v>2102</v>
      </c>
      <c r="T32">
        <v>2808</v>
      </c>
      <c r="U32">
        <v>343907</v>
      </c>
      <c r="V32">
        <v>122.46</v>
      </c>
      <c r="W32">
        <v>2059</v>
      </c>
      <c r="X32">
        <v>2580</v>
      </c>
      <c r="Y32">
        <v>298441</v>
      </c>
      <c r="Z32">
        <v>115.68</v>
      </c>
      <c r="AA32">
        <v>1851</v>
      </c>
      <c r="AB32">
        <v>2228</v>
      </c>
      <c r="AC32">
        <v>574923</v>
      </c>
      <c r="AD32">
        <v>258.08</v>
      </c>
      <c r="AE32">
        <v>1795</v>
      </c>
      <c r="AF32">
        <v>2428</v>
      </c>
      <c r="AG32">
        <v>278872</v>
      </c>
      <c r="AH32">
        <v>114.84</v>
      </c>
      <c r="AI32">
        <v>1344</v>
      </c>
      <c r="AJ32">
        <v>1584</v>
      </c>
      <c r="AK32">
        <v>175074</v>
      </c>
      <c r="AL32">
        <v>110.55</v>
      </c>
      <c r="AM32">
        <v>1332</v>
      </c>
      <c r="AN32">
        <v>1524</v>
      </c>
      <c r="AO32">
        <v>209852</v>
      </c>
      <c r="AP32">
        <v>137.74</v>
      </c>
      <c r="AQ32">
        <v>1321</v>
      </c>
      <c r="AR32">
        <v>1720</v>
      </c>
      <c r="AS32">
        <v>155117</v>
      </c>
      <c r="AT32">
        <v>90.21</v>
      </c>
      <c r="AU32">
        <v>1332</v>
      </c>
      <c r="AV32">
        <v>1524</v>
      </c>
      <c r="AW32">
        <v>209852</v>
      </c>
      <c r="AX32">
        <v>137.74</v>
      </c>
      <c r="AY32">
        <v>1424</v>
      </c>
      <c r="AZ32">
        <v>1846</v>
      </c>
      <c r="BA32">
        <v>165892</v>
      </c>
      <c r="BB32">
        <v>89.87</v>
      </c>
      <c r="BC32">
        <v>1579</v>
      </c>
      <c r="BD32">
        <v>2188</v>
      </c>
      <c r="BE32">
        <v>242923</v>
      </c>
      <c r="BF32">
        <v>111.01</v>
      </c>
      <c r="BG32">
        <v>1127</v>
      </c>
      <c r="BH32">
        <v>1391</v>
      </c>
      <c r="BI32">
        <v>175753</v>
      </c>
      <c r="BJ32">
        <v>126.31</v>
      </c>
      <c r="BK32">
        <v>1318</v>
      </c>
      <c r="BL32">
        <v>1495</v>
      </c>
      <c r="BM32">
        <v>207853</v>
      </c>
      <c r="BN32">
        <v>139.03</v>
      </c>
    </row>
    <row r="33" spans="1:66">
      <c r="A33" t="s">
        <v>68</v>
      </c>
      <c r="B33" t="s">
        <v>60</v>
      </c>
      <c r="C33">
        <v>3061</v>
      </c>
      <c r="D33">
        <v>3644</v>
      </c>
      <c r="E33">
        <v>558463</v>
      </c>
      <c r="F33">
        <v>153.26</v>
      </c>
      <c r="G33">
        <v>3356</v>
      </c>
      <c r="H33">
        <v>4086</v>
      </c>
      <c r="I33">
        <v>555688</v>
      </c>
      <c r="J33">
        <v>135.99</v>
      </c>
      <c r="K33">
        <v>3069</v>
      </c>
      <c r="L33">
        <v>3739</v>
      </c>
      <c r="M33">
        <v>378791</v>
      </c>
      <c r="N33">
        <v>101.29</v>
      </c>
      <c r="O33">
        <v>2824</v>
      </c>
      <c r="P33">
        <v>3270</v>
      </c>
      <c r="Q33">
        <v>1020182</v>
      </c>
      <c r="R33">
        <v>312.01</v>
      </c>
      <c r="S33">
        <v>2044</v>
      </c>
      <c r="T33">
        <v>2477</v>
      </c>
      <c r="U33">
        <v>319447</v>
      </c>
      <c r="V33">
        <v>128.97999999999999</v>
      </c>
      <c r="W33">
        <v>1990</v>
      </c>
      <c r="X33">
        <v>2416</v>
      </c>
      <c r="Y33">
        <v>285320</v>
      </c>
      <c r="Z33">
        <v>118.08</v>
      </c>
      <c r="AA33">
        <v>1806</v>
      </c>
      <c r="AB33">
        <v>2017</v>
      </c>
      <c r="AC33">
        <v>568936</v>
      </c>
      <c r="AD33">
        <v>282.02</v>
      </c>
      <c r="AE33">
        <v>1727</v>
      </c>
      <c r="AF33">
        <v>2200</v>
      </c>
      <c r="AG33">
        <v>270464</v>
      </c>
      <c r="AH33">
        <v>122.96</v>
      </c>
      <c r="AI33">
        <v>1293</v>
      </c>
      <c r="AJ33">
        <v>1469</v>
      </c>
      <c r="AK33">
        <v>165228</v>
      </c>
      <c r="AL33">
        <v>112.47</v>
      </c>
      <c r="AM33">
        <v>1278</v>
      </c>
      <c r="AN33">
        <v>1441</v>
      </c>
      <c r="AO33">
        <v>205779</v>
      </c>
      <c r="AP33">
        <v>142.79</v>
      </c>
      <c r="AQ33">
        <v>1271</v>
      </c>
      <c r="AR33">
        <v>1451</v>
      </c>
      <c r="AS33">
        <v>140931</v>
      </c>
      <c r="AT33">
        <v>97.1</v>
      </c>
      <c r="AU33">
        <v>1278</v>
      </c>
      <c r="AV33">
        <v>1441</v>
      </c>
      <c r="AW33">
        <v>205779</v>
      </c>
      <c r="AX33">
        <v>142.79</v>
      </c>
      <c r="AY33">
        <v>1366</v>
      </c>
      <c r="AZ33">
        <v>1537</v>
      </c>
      <c r="BA33">
        <v>150851</v>
      </c>
      <c r="BB33">
        <v>98.12</v>
      </c>
      <c r="BC33">
        <v>1492</v>
      </c>
      <c r="BD33">
        <v>1861</v>
      </c>
      <c r="BE33">
        <v>230250</v>
      </c>
      <c r="BF33">
        <v>123.73</v>
      </c>
      <c r="BG33">
        <v>1067</v>
      </c>
      <c r="BH33">
        <v>1236</v>
      </c>
      <c r="BI33">
        <v>171555</v>
      </c>
      <c r="BJ33">
        <v>138.75</v>
      </c>
      <c r="BK33">
        <v>1271</v>
      </c>
      <c r="BL33">
        <v>1388</v>
      </c>
      <c r="BM33">
        <v>201030</v>
      </c>
      <c r="BN33">
        <v>144.87</v>
      </c>
    </row>
    <row r="34" spans="1:66">
      <c r="A34" t="s">
        <v>68</v>
      </c>
      <c r="B34" t="s">
        <v>61</v>
      </c>
      <c r="C34">
        <v>104</v>
      </c>
      <c r="D34">
        <v>273</v>
      </c>
      <c r="E34">
        <v>13774</v>
      </c>
      <c r="F34">
        <v>50.46</v>
      </c>
      <c r="G34">
        <v>96</v>
      </c>
      <c r="H34">
        <v>301</v>
      </c>
      <c r="I34">
        <v>19629</v>
      </c>
      <c r="J34">
        <v>65.19</v>
      </c>
      <c r="K34">
        <v>89</v>
      </c>
      <c r="L34">
        <v>501</v>
      </c>
      <c r="M34">
        <v>25562</v>
      </c>
      <c r="N34">
        <v>51.06</v>
      </c>
      <c r="O34">
        <v>130</v>
      </c>
      <c r="P34">
        <v>848</v>
      </c>
      <c r="Q34">
        <v>64862</v>
      </c>
      <c r="R34">
        <v>76.53</v>
      </c>
      <c r="S34">
        <v>58</v>
      </c>
      <c r="T34">
        <v>332</v>
      </c>
      <c r="U34">
        <v>24459</v>
      </c>
      <c r="V34">
        <v>73.77</v>
      </c>
      <c r="W34">
        <v>69</v>
      </c>
      <c r="X34">
        <v>163</v>
      </c>
      <c r="Y34">
        <v>13121</v>
      </c>
      <c r="Z34">
        <v>80.290000000000006</v>
      </c>
      <c r="AA34">
        <v>45</v>
      </c>
      <c r="AB34">
        <v>210</v>
      </c>
      <c r="AC34">
        <v>5986</v>
      </c>
      <c r="AD34">
        <v>28.46</v>
      </c>
      <c r="AE34">
        <v>68</v>
      </c>
      <c r="AF34">
        <v>229</v>
      </c>
      <c r="AG34">
        <v>8408</v>
      </c>
      <c r="AH34">
        <v>36.75</v>
      </c>
      <c r="AI34">
        <v>51</v>
      </c>
      <c r="AJ34">
        <v>115</v>
      </c>
      <c r="AK34">
        <v>9846</v>
      </c>
      <c r="AL34">
        <v>85.95</v>
      </c>
      <c r="AM34">
        <v>54</v>
      </c>
      <c r="AN34">
        <v>82</v>
      </c>
      <c r="AO34">
        <v>4073</v>
      </c>
      <c r="AP34">
        <v>49.43</v>
      </c>
      <c r="AQ34">
        <v>50</v>
      </c>
      <c r="AR34">
        <v>268</v>
      </c>
      <c r="AS34">
        <v>14186</v>
      </c>
      <c r="AT34">
        <v>52.89</v>
      </c>
      <c r="AU34">
        <v>54</v>
      </c>
      <c r="AV34">
        <v>82</v>
      </c>
      <c r="AW34">
        <v>4073</v>
      </c>
      <c r="AX34">
        <v>49.43</v>
      </c>
      <c r="AY34">
        <v>58</v>
      </c>
      <c r="AZ34">
        <v>308</v>
      </c>
      <c r="BA34">
        <v>15040</v>
      </c>
      <c r="BB34">
        <v>48.76</v>
      </c>
      <c r="BC34">
        <v>87</v>
      </c>
      <c r="BD34">
        <v>327</v>
      </c>
      <c r="BE34">
        <v>12673</v>
      </c>
      <c r="BF34">
        <v>38.71</v>
      </c>
      <c r="BG34">
        <v>60</v>
      </c>
      <c r="BH34">
        <v>155</v>
      </c>
      <c r="BI34">
        <v>4198</v>
      </c>
      <c r="BJ34">
        <v>27.08</v>
      </c>
      <c r="BK34">
        <v>47</v>
      </c>
      <c r="BL34">
        <v>107</v>
      </c>
      <c r="BM34">
        <v>6823</v>
      </c>
      <c r="BN34">
        <v>63.51</v>
      </c>
    </row>
    <row r="35" spans="1:66">
      <c r="A35" t="s">
        <v>68</v>
      </c>
      <c r="B35" t="s">
        <v>62</v>
      </c>
      <c r="C35">
        <v>46</v>
      </c>
      <c r="D35">
        <v>176</v>
      </c>
      <c r="E35">
        <v>16620</v>
      </c>
      <c r="F35">
        <v>94.19</v>
      </c>
      <c r="G35">
        <v>52</v>
      </c>
      <c r="H35">
        <v>159</v>
      </c>
      <c r="I35">
        <v>35010</v>
      </c>
      <c r="J35">
        <v>220.56</v>
      </c>
      <c r="K35">
        <v>58</v>
      </c>
      <c r="L35">
        <v>225</v>
      </c>
      <c r="M35">
        <v>30988</v>
      </c>
      <c r="N35">
        <v>137.47</v>
      </c>
      <c r="O35">
        <v>52</v>
      </c>
      <c r="P35">
        <v>208</v>
      </c>
      <c r="Q35">
        <v>75068</v>
      </c>
      <c r="R35">
        <v>360.89</v>
      </c>
      <c r="S35">
        <v>46</v>
      </c>
      <c r="T35">
        <v>137</v>
      </c>
      <c r="U35">
        <v>19010</v>
      </c>
      <c r="V35">
        <v>138.97999999999999</v>
      </c>
      <c r="W35">
        <v>27</v>
      </c>
      <c r="X35">
        <v>105</v>
      </c>
      <c r="Y35">
        <v>17398</v>
      </c>
      <c r="Z35">
        <v>165.79</v>
      </c>
      <c r="AA35">
        <v>39</v>
      </c>
      <c r="AB35">
        <v>209</v>
      </c>
      <c r="AC35">
        <v>22244</v>
      </c>
      <c r="AD35">
        <v>106.51</v>
      </c>
      <c r="AE35">
        <v>47</v>
      </c>
      <c r="AF35" t="s">
        <v>764</v>
      </c>
      <c r="AG35" t="s">
        <v>764</v>
      </c>
      <c r="AH35">
        <v>82.89</v>
      </c>
      <c r="AI35">
        <v>46</v>
      </c>
      <c r="AJ35">
        <v>96</v>
      </c>
      <c r="AK35">
        <v>10699</v>
      </c>
      <c r="AL35">
        <v>111.55</v>
      </c>
      <c r="AM35">
        <v>18</v>
      </c>
      <c r="AN35" t="s">
        <v>764</v>
      </c>
      <c r="AO35" t="s">
        <v>764</v>
      </c>
      <c r="AP35">
        <v>269.8</v>
      </c>
      <c r="AQ35">
        <v>34</v>
      </c>
      <c r="AR35" t="s">
        <v>764</v>
      </c>
      <c r="AS35" t="s">
        <v>764</v>
      </c>
      <c r="AT35">
        <v>249.62</v>
      </c>
      <c r="AU35">
        <v>18</v>
      </c>
      <c r="AV35" t="s">
        <v>764</v>
      </c>
      <c r="AW35" t="s">
        <v>764</v>
      </c>
      <c r="AX35">
        <v>269.8</v>
      </c>
      <c r="AY35">
        <v>35</v>
      </c>
      <c r="AZ35" t="s">
        <v>764</v>
      </c>
      <c r="BA35" t="s">
        <v>764</v>
      </c>
      <c r="BB35">
        <v>249.4</v>
      </c>
      <c r="BC35">
        <v>45</v>
      </c>
      <c r="BD35" t="s">
        <v>764</v>
      </c>
      <c r="BE35" t="s">
        <v>764</v>
      </c>
      <c r="BF35">
        <v>116.49</v>
      </c>
      <c r="BG35">
        <v>33</v>
      </c>
      <c r="BH35">
        <v>117</v>
      </c>
      <c r="BI35">
        <v>15820</v>
      </c>
      <c r="BJ35">
        <v>134.88</v>
      </c>
      <c r="BK35">
        <v>26</v>
      </c>
      <c r="BL35">
        <v>60</v>
      </c>
      <c r="BM35">
        <v>24058</v>
      </c>
      <c r="BN35">
        <v>398.83</v>
      </c>
    </row>
    <row r="36" spans="1:66">
      <c r="A36" t="s">
        <v>68</v>
      </c>
      <c r="B36" t="s">
        <v>63</v>
      </c>
      <c r="C36">
        <v>166</v>
      </c>
      <c r="D36">
        <v>212</v>
      </c>
      <c r="E36">
        <v>104323</v>
      </c>
      <c r="F36">
        <v>491.42</v>
      </c>
      <c r="G36">
        <v>144</v>
      </c>
      <c r="H36">
        <v>179</v>
      </c>
      <c r="I36">
        <v>114684</v>
      </c>
      <c r="J36">
        <v>640.62</v>
      </c>
      <c r="K36">
        <v>161</v>
      </c>
      <c r="L36">
        <v>216</v>
      </c>
      <c r="M36">
        <v>32670</v>
      </c>
      <c r="N36">
        <v>151.44999999999999</v>
      </c>
      <c r="O36">
        <v>142</v>
      </c>
      <c r="P36">
        <v>168</v>
      </c>
      <c r="Q36">
        <v>60924</v>
      </c>
      <c r="R36">
        <v>362.16</v>
      </c>
      <c r="S36">
        <v>127</v>
      </c>
      <c r="T36">
        <v>168</v>
      </c>
      <c r="U36">
        <v>50220</v>
      </c>
      <c r="V36">
        <v>298.5</v>
      </c>
      <c r="W36">
        <v>115</v>
      </c>
      <c r="X36">
        <v>168</v>
      </c>
      <c r="Y36">
        <v>41010</v>
      </c>
      <c r="Z36">
        <v>243.74</v>
      </c>
      <c r="AA36">
        <v>115</v>
      </c>
      <c r="AB36">
        <v>195</v>
      </c>
      <c r="AC36">
        <v>16090</v>
      </c>
      <c r="AD36">
        <v>82.39</v>
      </c>
      <c r="AE36">
        <v>96</v>
      </c>
      <c r="AF36" t="s">
        <v>764</v>
      </c>
      <c r="AG36" t="s">
        <v>764</v>
      </c>
      <c r="AH36">
        <v>107.63</v>
      </c>
      <c r="AI36">
        <v>115</v>
      </c>
      <c r="AJ36">
        <v>148</v>
      </c>
      <c r="AK36">
        <v>12231</v>
      </c>
      <c r="AL36">
        <v>82.61</v>
      </c>
      <c r="AM36">
        <v>75</v>
      </c>
      <c r="AN36" t="s">
        <v>764</v>
      </c>
      <c r="AO36" t="s">
        <v>764</v>
      </c>
      <c r="AP36">
        <v>79.66</v>
      </c>
      <c r="AQ36">
        <v>87</v>
      </c>
      <c r="AR36" t="s">
        <v>764</v>
      </c>
      <c r="AS36" t="s">
        <v>764</v>
      </c>
      <c r="AT36">
        <v>57.58</v>
      </c>
      <c r="AU36">
        <v>75</v>
      </c>
      <c r="AV36" t="s">
        <v>764</v>
      </c>
      <c r="AW36" t="s">
        <v>764</v>
      </c>
      <c r="AX36">
        <v>79.66</v>
      </c>
      <c r="AY36">
        <v>92</v>
      </c>
      <c r="AZ36" t="s">
        <v>764</v>
      </c>
      <c r="BA36" t="s">
        <v>764</v>
      </c>
      <c r="BB36">
        <v>55.94</v>
      </c>
      <c r="BC36">
        <v>136</v>
      </c>
      <c r="BD36" t="s">
        <v>764</v>
      </c>
      <c r="BE36" t="s">
        <v>764</v>
      </c>
      <c r="BF36">
        <v>69.5</v>
      </c>
      <c r="BG36">
        <v>72</v>
      </c>
      <c r="BH36">
        <v>96</v>
      </c>
      <c r="BI36">
        <v>6448</v>
      </c>
      <c r="BJ36">
        <v>67.430000000000007</v>
      </c>
      <c r="BK36">
        <v>84</v>
      </c>
      <c r="BL36">
        <v>72</v>
      </c>
      <c r="BM36">
        <v>8024</v>
      </c>
      <c r="BN36">
        <v>110.93</v>
      </c>
    </row>
    <row r="37" spans="1:66">
      <c r="A37" t="s">
        <v>68</v>
      </c>
      <c r="B37" t="s">
        <v>64</v>
      </c>
      <c r="C37">
        <v>3377</v>
      </c>
      <c r="D37">
        <v>4306</v>
      </c>
      <c r="E37">
        <v>693181</v>
      </c>
      <c r="F37">
        <v>160.99</v>
      </c>
      <c r="G37">
        <v>3648</v>
      </c>
      <c r="H37">
        <v>4725</v>
      </c>
      <c r="I37">
        <v>725010</v>
      </c>
      <c r="J37">
        <v>153.44</v>
      </c>
      <c r="K37">
        <v>3377</v>
      </c>
      <c r="L37">
        <v>4681</v>
      </c>
      <c r="M37">
        <v>468011</v>
      </c>
      <c r="N37">
        <v>99.98</v>
      </c>
      <c r="O37">
        <v>3148</v>
      </c>
      <c r="P37">
        <v>4493</v>
      </c>
      <c r="Q37">
        <v>1221035</v>
      </c>
      <c r="R37">
        <v>271.74</v>
      </c>
      <c r="S37">
        <v>2275</v>
      </c>
      <c r="T37">
        <v>3113</v>
      </c>
      <c r="U37">
        <v>413137</v>
      </c>
      <c r="V37">
        <v>132.69999999999999</v>
      </c>
      <c r="W37">
        <v>2201</v>
      </c>
      <c r="X37">
        <v>2853</v>
      </c>
      <c r="Y37">
        <v>356848</v>
      </c>
      <c r="Z37">
        <v>125.08</v>
      </c>
      <c r="AA37">
        <v>2005</v>
      </c>
      <c r="AB37">
        <v>2632</v>
      </c>
      <c r="AC37">
        <v>613256</v>
      </c>
      <c r="AD37">
        <v>233.02</v>
      </c>
      <c r="AE37">
        <v>1938</v>
      </c>
      <c r="AF37">
        <v>2899</v>
      </c>
      <c r="AG37">
        <v>321278</v>
      </c>
      <c r="AH37">
        <v>110.84</v>
      </c>
      <c r="AI37">
        <v>1505</v>
      </c>
      <c r="AJ37">
        <v>1828</v>
      </c>
      <c r="AK37">
        <v>198004</v>
      </c>
      <c r="AL37">
        <v>108.34</v>
      </c>
      <c r="AM37">
        <v>1425</v>
      </c>
      <c r="AN37">
        <v>1644</v>
      </c>
      <c r="AO37">
        <v>228137</v>
      </c>
      <c r="AP37">
        <v>138.79</v>
      </c>
      <c r="AQ37">
        <v>1442</v>
      </c>
      <c r="AR37">
        <v>1927</v>
      </c>
      <c r="AS37">
        <v>183746</v>
      </c>
      <c r="AT37">
        <v>95.36</v>
      </c>
      <c r="AU37">
        <v>1425</v>
      </c>
      <c r="AV37">
        <v>1644</v>
      </c>
      <c r="AW37">
        <v>228137</v>
      </c>
      <c r="AX37">
        <v>138.79</v>
      </c>
      <c r="AY37">
        <v>1551</v>
      </c>
      <c r="AZ37">
        <v>2060</v>
      </c>
      <c r="BA37">
        <v>194718</v>
      </c>
      <c r="BB37">
        <v>94.51</v>
      </c>
      <c r="BC37">
        <v>1760</v>
      </c>
      <c r="BD37">
        <v>2463</v>
      </c>
      <c r="BE37">
        <v>266257</v>
      </c>
      <c r="BF37">
        <v>108.08</v>
      </c>
      <c r="BG37">
        <v>1232</v>
      </c>
      <c r="BH37">
        <v>1604</v>
      </c>
      <c r="BI37">
        <v>198020</v>
      </c>
      <c r="BJ37">
        <v>123.43</v>
      </c>
      <c r="BK37">
        <v>1428</v>
      </c>
      <c r="BL37">
        <v>1628</v>
      </c>
      <c r="BM37">
        <v>239935</v>
      </c>
      <c r="BN37">
        <v>147.41</v>
      </c>
    </row>
    <row r="38" spans="1:66">
      <c r="A38" t="s">
        <v>69</v>
      </c>
      <c r="B38" t="s">
        <v>59</v>
      </c>
      <c r="C38">
        <v>51</v>
      </c>
      <c r="D38">
        <v>366</v>
      </c>
      <c r="E38">
        <v>39641</v>
      </c>
      <c r="F38">
        <v>108.33</v>
      </c>
      <c r="G38">
        <v>67</v>
      </c>
      <c r="H38">
        <v>664</v>
      </c>
      <c r="I38">
        <v>49756</v>
      </c>
      <c r="J38">
        <v>74.959999999999994</v>
      </c>
      <c r="K38">
        <v>56</v>
      </c>
      <c r="L38">
        <v>351</v>
      </c>
      <c r="M38">
        <v>17007</v>
      </c>
      <c r="N38">
        <v>48.44</v>
      </c>
      <c r="O38">
        <v>100</v>
      </c>
      <c r="P38">
        <v>514</v>
      </c>
      <c r="Q38">
        <v>52321</v>
      </c>
      <c r="R38">
        <v>101.83</v>
      </c>
      <c r="S38">
        <v>74</v>
      </c>
      <c r="T38">
        <v>341</v>
      </c>
      <c r="U38">
        <v>25719</v>
      </c>
      <c r="V38">
        <v>75.48</v>
      </c>
      <c r="W38">
        <v>29</v>
      </c>
      <c r="X38">
        <v>136</v>
      </c>
      <c r="Y38">
        <v>20268</v>
      </c>
      <c r="Z38">
        <v>149.13</v>
      </c>
      <c r="AA38">
        <v>21</v>
      </c>
      <c r="AB38">
        <v>134</v>
      </c>
      <c r="AC38">
        <v>4784</v>
      </c>
      <c r="AD38">
        <v>35.83</v>
      </c>
      <c r="AE38">
        <v>37</v>
      </c>
      <c r="AF38">
        <v>238</v>
      </c>
      <c r="AG38">
        <v>18927</v>
      </c>
      <c r="AH38">
        <v>79.52</v>
      </c>
      <c r="AI38">
        <v>18</v>
      </c>
      <c r="AJ38">
        <v>71</v>
      </c>
      <c r="AK38">
        <v>1721</v>
      </c>
      <c r="AL38">
        <v>24.16</v>
      </c>
      <c r="AM38">
        <v>14</v>
      </c>
      <c r="AN38">
        <v>181</v>
      </c>
      <c r="AO38">
        <v>9386</v>
      </c>
      <c r="AP38">
        <v>51.93</v>
      </c>
      <c r="AQ38">
        <v>6</v>
      </c>
      <c r="AR38">
        <v>20</v>
      </c>
      <c r="AS38">
        <v>233</v>
      </c>
      <c r="AT38">
        <v>11.58</v>
      </c>
      <c r="AU38">
        <v>14</v>
      </c>
      <c r="AV38">
        <v>181</v>
      </c>
      <c r="AW38">
        <v>9386</v>
      </c>
      <c r="AX38">
        <v>51.93</v>
      </c>
      <c r="AY38">
        <v>5</v>
      </c>
      <c r="AZ38">
        <v>20</v>
      </c>
      <c r="BA38">
        <v>229</v>
      </c>
      <c r="BB38">
        <v>11.5</v>
      </c>
      <c r="BC38">
        <v>19</v>
      </c>
      <c r="BD38">
        <v>141</v>
      </c>
      <c r="BE38">
        <v>6207</v>
      </c>
      <c r="BF38">
        <v>44.13</v>
      </c>
      <c r="BG38">
        <v>7</v>
      </c>
      <c r="BH38">
        <v>50</v>
      </c>
      <c r="BI38">
        <v>1415</v>
      </c>
      <c r="BJ38">
        <v>28.35</v>
      </c>
      <c r="BK38">
        <v>5</v>
      </c>
      <c r="BL38" t="s">
        <v>764</v>
      </c>
      <c r="BM38" t="s">
        <v>764</v>
      </c>
      <c r="BN38">
        <v>66.19</v>
      </c>
    </row>
    <row r="39" spans="1:66">
      <c r="A39" t="s">
        <v>69</v>
      </c>
      <c r="B39" t="s">
        <v>60</v>
      </c>
      <c r="C39">
        <v>39</v>
      </c>
      <c r="D39">
        <v>130</v>
      </c>
      <c r="E39">
        <v>31348</v>
      </c>
      <c r="F39">
        <v>240.85</v>
      </c>
      <c r="G39">
        <v>50</v>
      </c>
      <c r="H39">
        <v>466</v>
      </c>
      <c r="I39">
        <v>40491</v>
      </c>
      <c r="J39">
        <v>86.95</v>
      </c>
      <c r="K39">
        <v>43</v>
      </c>
      <c r="L39">
        <v>279</v>
      </c>
      <c r="M39">
        <v>14465</v>
      </c>
      <c r="N39">
        <v>51.84</v>
      </c>
      <c r="O39">
        <v>78</v>
      </c>
      <c r="P39">
        <v>328</v>
      </c>
      <c r="Q39">
        <v>33447</v>
      </c>
      <c r="R39">
        <v>102.1</v>
      </c>
      <c r="S39">
        <v>64</v>
      </c>
      <c r="T39">
        <v>263</v>
      </c>
      <c r="U39">
        <v>22982</v>
      </c>
      <c r="V39">
        <v>87.52</v>
      </c>
      <c r="W39">
        <v>25</v>
      </c>
      <c r="X39">
        <v>96</v>
      </c>
      <c r="Y39">
        <v>17843</v>
      </c>
      <c r="Z39">
        <v>186.22</v>
      </c>
      <c r="AA39">
        <v>16</v>
      </c>
      <c r="AB39">
        <v>94</v>
      </c>
      <c r="AC39">
        <v>3214</v>
      </c>
      <c r="AD39">
        <v>34.11</v>
      </c>
      <c r="AE39">
        <v>33</v>
      </c>
      <c r="AF39" t="s">
        <v>764</v>
      </c>
      <c r="AG39" t="s">
        <v>764</v>
      </c>
      <c r="AH39">
        <v>81.489999999999995</v>
      </c>
      <c r="AI39">
        <v>17</v>
      </c>
      <c r="AJ39" t="s">
        <v>764</v>
      </c>
      <c r="AK39" t="s">
        <v>764</v>
      </c>
      <c r="AL39">
        <v>23.44</v>
      </c>
      <c r="AM39">
        <v>14</v>
      </c>
      <c r="AN39">
        <v>181</v>
      </c>
      <c r="AO39">
        <v>9386</v>
      </c>
      <c r="AP39">
        <v>51.93</v>
      </c>
      <c r="AQ39">
        <v>2</v>
      </c>
      <c r="AR39" t="s">
        <v>764</v>
      </c>
      <c r="AS39" t="s">
        <v>764</v>
      </c>
      <c r="AT39" t="s">
        <v>764</v>
      </c>
      <c r="AU39">
        <v>14</v>
      </c>
      <c r="AV39">
        <v>181</v>
      </c>
      <c r="AW39">
        <v>9386</v>
      </c>
      <c r="AX39">
        <v>51.93</v>
      </c>
      <c r="AY39">
        <v>1</v>
      </c>
      <c r="AZ39" t="s">
        <v>764</v>
      </c>
      <c r="BA39" t="s">
        <v>764</v>
      </c>
      <c r="BB39" t="s">
        <v>764</v>
      </c>
      <c r="BC39">
        <v>18</v>
      </c>
      <c r="BD39" t="s">
        <v>764</v>
      </c>
      <c r="BE39" t="s">
        <v>764</v>
      </c>
      <c r="BF39">
        <v>43.72</v>
      </c>
      <c r="BG39">
        <v>4</v>
      </c>
      <c r="BH39" t="s">
        <v>764</v>
      </c>
      <c r="BI39" t="s">
        <v>764</v>
      </c>
      <c r="BJ39">
        <v>76.930000000000007</v>
      </c>
      <c r="BK39">
        <v>4</v>
      </c>
      <c r="BL39" t="s">
        <v>764</v>
      </c>
      <c r="BM39" t="s">
        <v>764</v>
      </c>
      <c r="BN39">
        <v>66.41</v>
      </c>
    </row>
    <row r="40" spans="1:66">
      <c r="A40" t="s">
        <v>69</v>
      </c>
      <c r="B40" t="s">
        <v>61</v>
      </c>
      <c r="C40">
        <v>12</v>
      </c>
      <c r="D40">
        <v>236</v>
      </c>
      <c r="E40">
        <v>8293</v>
      </c>
      <c r="F40">
        <v>35.17</v>
      </c>
      <c r="G40">
        <v>17</v>
      </c>
      <c r="H40">
        <v>198</v>
      </c>
      <c r="I40">
        <v>9265</v>
      </c>
      <c r="J40">
        <v>46.76</v>
      </c>
      <c r="K40">
        <v>13</v>
      </c>
      <c r="L40">
        <v>72</v>
      </c>
      <c r="M40">
        <v>2542</v>
      </c>
      <c r="N40">
        <v>35.29</v>
      </c>
      <c r="O40">
        <v>22</v>
      </c>
      <c r="P40">
        <v>186</v>
      </c>
      <c r="Q40">
        <v>18874</v>
      </c>
      <c r="R40">
        <v>101.36</v>
      </c>
      <c r="S40">
        <v>10</v>
      </c>
      <c r="T40">
        <v>78</v>
      </c>
      <c r="U40">
        <v>2736</v>
      </c>
      <c r="V40">
        <v>35.020000000000003</v>
      </c>
      <c r="W40">
        <v>4</v>
      </c>
      <c r="X40">
        <v>40</v>
      </c>
      <c r="Y40">
        <v>2425</v>
      </c>
      <c r="Z40">
        <v>60.48</v>
      </c>
      <c r="AA40">
        <v>5</v>
      </c>
      <c r="AB40">
        <v>39</v>
      </c>
      <c r="AC40">
        <v>1570</v>
      </c>
      <c r="AD40">
        <v>39.97</v>
      </c>
      <c r="AE40">
        <v>4</v>
      </c>
      <c r="AF40" t="s">
        <v>764</v>
      </c>
      <c r="AG40" t="s">
        <v>764</v>
      </c>
      <c r="AH40">
        <v>57.02</v>
      </c>
      <c r="AI40">
        <v>1</v>
      </c>
      <c r="AJ40" t="s">
        <v>764</v>
      </c>
      <c r="AK40" t="s">
        <v>764</v>
      </c>
      <c r="AL40" t="s">
        <v>764</v>
      </c>
      <c r="AM40" t="s">
        <v>66</v>
      </c>
      <c r="AN40" t="s">
        <v>66</v>
      </c>
      <c r="AO40" t="s">
        <v>66</v>
      </c>
      <c r="AP40" t="s">
        <v>66</v>
      </c>
      <c r="AQ40">
        <v>4</v>
      </c>
      <c r="AR40" t="s">
        <v>764</v>
      </c>
      <c r="AS40" t="s">
        <v>764</v>
      </c>
      <c r="AT40">
        <v>11.11</v>
      </c>
      <c r="AU40" t="s">
        <v>66</v>
      </c>
      <c r="AV40" t="s">
        <v>66</v>
      </c>
      <c r="AW40" t="s">
        <v>66</v>
      </c>
      <c r="AX40" t="s">
        <v>66</v>
      </c>
      <c r="AY40">
        <v>4</v>
      </c>
      <c r="AZ40" t="s">
        <v>764</v>
      </c>
      <c r="BA40" t="s">
        <v>764</v>
      </c>
      <c r="BB40">
        <v>11.11</v>
      </c>
      <c r="BC40">
        <v>1</v>
      </c>
      <c r="BD40" t="s">
        <v>764</v>
      </c>
      <c r="BE40" t="s">
        <v>764</v>
      </c>
      <c r="BF40" t="s">
        <v>764</v>
      </c>
      <c r="BG40">
        <v>3</v>
      </c>
      <c r="BH40" t="s">
        <v>764</v>
      </c>
      <c r="BI40" t="s">
        <v>764</v>
      </c>
      <c r="BJ40">
        <v>24.82</v>
      </c>
      <c r="BK40">
        <v>1</v>
      </c>
      <c r="BL40" t="s">
        <v>764</v>
      </c>
      <c r="BM40" t="s">
        <v>764</v>
      </c>
      <c r="BN40" t="s">
        <v>764</v>
      </c>
    </row>
    <row r="41" spans="1:66">
      <c r="A41" t="s">
        <v>69</v>
      </c>
      <c r="B41" t="s">
        <v>62</v>
      </c>
      <c r="C41">
        <v>1302</v>
      </c>
      <c r="D41">
        <v>7868</v>
      </c>
      <c r="E41">
        <v>558016</v>
      </c>
      <c r="F41">
        <v>70.92</v>
      </c>
      <c r="G41">
        <v>1441</v>
      </c>
      <c r="H41">
        <v>10211</v>
      </c>
      <c r="I41">
        <v>651480</v>
      </c>
      <c r="J41">
        <v>63.8</v>
      </c>
      <c r="K41">
        <v>1304</v>
      </c>
      <c r="L41">
        <v>11047</v>
      </c>
      <c r="M41">
        <v>598707</v>
      </c>
      <c r="N41">
        <v>54.2</v>
      </c>
      <c r="O41">
        <v>1388</v>
      </c>
      <c r="P41">
        <v>9741</v>
      </c>
      <c r="Q41">
        <v>659146</v>
      </c>
      <c r="R41">
        <v>67.67</v>
      </c>
      <c r="S41">
        <v>837</v>
      </c>
      <c r="T41">
        <v>8268</v>
      </c>
      <c r="U41">
        <v>337036</v>
      </c>
      <c r="V41">
        <v>40.76</v>
      </c>
      <c r="W41">
        <v>881</v>
      </c>
      <c r="X41">
        <v>8220</v>
      </c>
      <c r="Y41">
        <v>529284</v>
      </c>
      <c r="Z41">
        <v>64.39</v>
      </c>
      <c r="AA41">
        <v>857</v>
      </c>
      <c r="AB41">
        <v>6705</v>
      </c>
      <c r="AC41">
        <v>467037</v>
      </c>
      <c r="AD41">
        <v>69.66</v>
      </c>
      <c r="AE41">
        <v>904</v>
      </c>
      <c r="AF41">
        <v>11974</v>
      </c>
      <c r="AG41">
        <v>572641</v>
      </c>
      <c r="AH41">
        <v>47.82</v>
      </c>
      <c r="AI41">
        <v>785</v>
      </c>
      <c r="AJ41">
        <v>7918</v>
      </c>
      <c r="AK41">
        <v>502621</v>
      </c>
      <c r="AL41">
        <v>63.48</v>
      </c>
      <c r="AM41">
        <v>716</v>
      </c>
      <c r="AN41">
        <v>5400</v>
      </c>
      <c r="AO41">
        <v>431227</v>
      </c>
      <c r="AP41">
        <v>79.849999999999994</v>
      </c>
      <c r="AQ41">
        <v>685</v>
      </c>
      <c r="AR41">
        <v>6374</v>
      </c>
      <c r="AS41">
        <v>544436</v>
      </c>
      <c r="AT41">
        <v>85.41</v>
      </c>
      <c r="AU41">
        <v>716</v>
      </c>
      <c r="AV41">
        <v>5400</v>
      </c>
      <c r="AW41">
        <v>431227</v>
      </c>
      <c r="AX41">
        <v>79.849999999999994</v>
      </c>
      <c r="AY41">
        <v>788</v>
      </c>
      <c r="AZ41">
        <v>7080</v>
      </c>
      <c r="BA41">
        <v>603816</v>
      </c>
      <c r="BB41">
        <v>85.28</v>
      </c>
      <c r="BC41">
        <v>940</v>
      </c>
      <c r="BD41">
        <v>8565</v>
      </c>
      <c r="BE41">
        <v>621028</v>
      </c>
      <c r="BF41">
        <v>72.510000000000005</v>
      </c>
      <c r="BG41">
        <v>536</v>
      </c>
      <c r="BH41">
        <v>3327</v>
      </c>
      <c r="BI41">
        <v>245090</v>
      </c>
      <c r="BJ41">
        <v>73.67</v>
      </c>
      <c r="BK41">
        <v>675</v>
      </c>
      <c r="BL41">
        <v>6989</v>
      </c>
      <c r="BM41">
        <v>423071</v>
      </c>
      <c r="BN41">
        <v>60.53</v>
      </c>
    </row>
    <row r="42" spans="1:66">
      <c r="A42" t="s">
        <v>69</v>
      </c>
      <c r="B42" t="s">
        <v>63</v>
      </c>
      <c r="C42">
        <v>323</v>
      </c>
      <c r="D42">
        <v>1537</v>
      </c>
      <c r="E42">
        <v>82681</v>
      </c>
      <c r="F42">
        <v>53.8</v>
      </c>
      <c r="G42">
        <v>306</v>
      </c>
      <c r="H42">
        <v>1610</v>
      </c>
      <c r="I42">
        <v>88396</v>
      </c>
      <c r="J42">
        <v>54.9</v>
      </c>
      <c r="K42">
        <v>324</v>
      </c>
      <c r="L42">
        <v>2200</v>
      </c>
      <c r="M42">
        <v>101097</v>
      </c>
      <c r="N42">
        <v>45.94</v>
      </c>
      <c r="O42">
        <v>285</v>
      </c>
      <c r="P42">
        <v>1758</v>
      </c>
      <c r="Q42">
        <v>97217</v>
      </c>
      <c r="R42">
        <v>55.31</v>
      </c>
      <c r="S42">
        <v>215</v>
      </c>
      <c r="T42">
        <v>1075</v>
      </c>
      <c r="U42">
        <v>70881</v>
      </c>
      <c r="V42">
        <v>65.94</v>
      </c>
      <c r="W42">
        <v>264</v>
      </c>
      <c r="X42">
        <v>1586</v>
      </c>
      <c r="Y42">
        <v>153242</v>
      </c>
      <c r="Z42">
        <v>96.59</v>
      </c>
      <c r="AA42">
        <v>183</v>
      </c>
      <c r="AB42">
        <v>1287</v>
      </c>
      <c r="AC42">
        <v>83603</v>
      </c>
      <c r="AD42">
        <v>64.95</v>
      </c>
      <c r="AE42">
        <v>195</v>
      </c>
      <c r="AF42">
        <v>1077</v>
      </c>
      <c r="AG42">
        <v>43112</v>
      </c>
      <c r="AH42">
        <v>40.020000000000003</v>
      </c>
      <c r="AI42">
        <v>155</v>
      </c>
      <c r="AJ42">
        <v>1136</v>
      </c>
      <c r="AK42">
        <v>45665</v>
      </c>
      <c r="AL42">
        <v>40.200000000000003</v>
      </c>
      <c r="AM42">
        <v>142</v>
      </c>
      <c r="AN42">
        <v>1763</v>
      </c>
      <c r="AO42">
        <v>57887</v>
      </c>
      <c r="AP42">
        <v>32.840000000000003</v>
      </c>
      <c r="AQ42">
        <v>199</v>
      </c>
      <c r="AR42">
        <v>1172</v>
      </c>
      <c r="AS42">
        <v>57915</v>
      </c>
      <c r="AT42">
        <v>49.42</v>
      </c>
      <c r="AU42">
        <v>142</v>
      </c>
      <c r="AV42">
        <v>1763</v>
      </c>
      <c r="AW42">
        <v>57887</v>
      </c>
      <c r="AX42">
        <v>32.840000000000003</v>
      </c>
      <c r="AY42">
        <v>204</v>
      </c>
      <c r="AZ42">
        <v>1215</v>
      </c>
      <c r="BA42">
        <v>59550</v>
      </c>
      <c r="BB42">
        <v>49</v>
      </c>
      <c r="BC42">
        <v>182</v>
      </c>
      <c r="BD42">
        <v>1004</v>
      </c>
      <c r="BE42">
        <v>52362</v>
      </c>
      <c r="BF42">
        <v>52.15</v>
      </c>
      <c r="BG42">
        <v>153</v>
      </c>
      <c r="BH42">
        <v>1019</v>
      </c>
      <c r="BI42">
        <v>49563</v>
      </c>
      <c r="BJ42">
        <v>48.63</v>
      </c>
      <c r="BK42">
        <v>172</v>
      </c>
      <c r="BL42" t="s">
        <v>764</v>
      </c>
      <c r="BM42" t="s">
        <v>764</v>
      </c>
      <c r="BN42">
        <v>49.8</v>
      </c>
    </row>
    <row r="43" spans="1:66">
      <c r="A43" t="s">
        <v>69</v>
      </c>
      <c r="B43" t="s">
        <v>64</v>
      </c>
      <c r="C43">
        <v>1676</v>
      </c>
      <c r="D43">
        <v>9771</v>
      </c>
      <c r="E43">
        <v>680338</v>
      </c>
      <c r="F43">
        <v>69.63</v>
      </c>
      <c r="G43">
        <v>1814</v>
      </c>
      <c r="H43">
        <v>12485</v>
      </c>
      <c r="I43">
        <v>789633</v>
      </c>
      <c r="J43">
        <v>63.25</v>
      </c>
      <c r="K43">
        <v>1684</v>
      </c>
      <c r="L43">
        <v>13598</v>
      </c>
      <c r="M43">
        <v>716811</v>
      </c>
      <c r="N43">
        <v>52.71</v>
      </c>
      <c r="O43">
        <v>1773</v>
      </c>
      <c r="P43">
        <v>12012</v>
      </c>
      <c r="Q43">
        <v>808685</v>
      </c>
      <c r="R43">
        <v>67.319999999999993</v>
      </c>
      <c r="S43">
        <v>1126</v>
      </c>
      <c r="T43">
        <v>9684</v>
      </c>
      <c r="U43">
        <v>433635</v>
      </c>
      <c r="V43">
        <v>44.78</v>
      </c>
      <c r="W43">
        <v>1174</v>
      </c>
      <c r="X43">
        <v>9943</v>
      </c>
      <c r="Y43">
        <v>702794</v>
      </c>
      <c r="Z43">
        <v>70.680000000000007</v>
      </c>
      <c r="AA43">
        <v>1061</v>
      </c>
      <c r="AB43">
        <v>8125</v>
      </c>
      <c r="AC43">
        <v>555424</v>
      </c>
      <c r="AD43">
        <v>68.36</v>
      </c>
      <c r="AE43">
        <v>1136</v>
      </c>
      <c r="AF43">
        <v>13289</v>
      </c>
      <c r="AG43">
        <v>634680</v>
      </c>
      <c r="AH43">
        <v>47.76</v>
      </c>
      <c r="AI43">
        <v>958</v>
      </c>
      <c r="AJ43">
        <v>9125</v>
      </c>
      <c r="AK43">
        <v>550006</v>
      </c>
      <c r="AL43">
        <v>60.28</v>
      </c>
      <c r="AM43">
        <v>872</v>
      </c>
      <c r="AN43">
        <v>7344</v>
      </c>
      <c r="AO43">
        <v>498500</v>
      </c>
      <c r="AP43">
        <v>67.88</v>
      </c>
      <c r="AQ43">
        <v>890</v>
      </c>
      <c r="AR43">
        <v>7566</v>
      </c>
      <c r="AS43">
        <v>602584</v>
      </c>
      <c r="AT43">
        <v>79.64</v>
      </c>
      <c r="AU43">
        <v>872</v>
      </c>
      <c r="AV43">
        <v>7344</v>
      </c>
      <c r="AW43">
        <v>498500</v>
      </c>
      <c r="AX43">
        <v>67.88</v>
      </c>
      <c r="AY43">
        <v>997</v>
      </c>
      <c r="AZ43">
        <v>8315</v>
      </c>
      <c r="BA43">
        <v>663595</v>
      </c>
      <c r="BB43">
        <v>79.81</v>
      </c>
      <c r="BC43">
        <v>1141</v>
      </c>
      <c r="BD43">
        <v>9709</v>
      </c>
      <c r="BE43">
        <v>679597</v>
      </c>
      <c r="BF43">
        <v>69.989999999999995</v>
      </c>
      <c r="BG43">
        <v>696</v>
      </c>
      <c r="BH43">
        <v>4396</v>
      </c>
      <c r="BI43">
        <v>296069</v>
      </c>
      <c r="BJ43">
        <v>67.349999999999994</v>
      </c>
      <c r="BK43">
        <v>852</v>
      </c>
      <c r="BL43">
        <v>8133</v>
      </c>
      <c r="BM43">
        <v>480309</v>
      </c>
      <c r="BN43">
        <v>59.06</v>
      </c>
    </row>
    <row r="44" spans="1:66">
      <c r="A44" t="s">
        <v>70</v>
      </c>
      <c r="B44" t="s">
        <v>59</v>
      </c>
      <c r="C44">
        <v>191</v>
      </c>
      <c r="F44">
        <v>68.61</v>
      </c>
      <c r="G44">
        <v>213</v>
      </c>
      <c r="J44">
        <v>75.34</v>
      </c>
      <c r="K44">
        <v>197</v>
      </c>
      <c r="L44">
        <v>1049</v>
      </c>
      <c r="M44">
        <v>69545</v>
      </c>
      <c r="N44">
        <v>66.27</v>
      </c>
      <c r="O44">
        <v>160</v>
      </c>
      <c r="R44">
        <v>80.55</v>
      </c>
      <c r="S44">
        <v>88</v>
      </c>
      <c r="T44">
        <v>363</v>
      </c>
      <c r="U44">
        <v>29068</v>
      </c>
      <c r="V44">
        <v>80.08</v>
      </c>
      <c r="W44">
        <v>130</v>
      </c>
      <c r="X44">
        <v>492</v>
      </c>
      <c r="Y44">
        <v>53175</v>
      </c>
      <c r="Z44">
        <v>108.13</v>
      </c>
      <c r="AA44">
        <v>95</v>
      </c>
      <c r="AB44">
        <v>395</v>
      </c>
      <c r="AC44">
        <v>51116</v>
      </c>
      <c r="AD44">
        <v>129.47</v>
      </c>
      <c r="AE44">
        <v>106</v>
      </c>
      <c r="AF44">
        <v>506</v>
      </c>
      <c r="AG44">
        <v>39587</v>
      </c>
      <c r="AH44">
        <v>78.290000000000006</v>
      </c>
      <c r="AI44">
        <v>67</v>
      </c>
      <c r="AJ44">
        <v>380</v>
      </c>
      <c r="AK44">
        <v>25434</v>
      </c>
      <c r="AL44">
        <v>67.010000000000005</v>
      </c>
      <c r="AM44">
        <v>49</v>
      </c>
      <c r="AN44">
        <v>236</v>
      </c>
      <c r="AO44">
        <v>16651</v>
      </c>
      <c r="AP44">
        <v>70.69</v>
      </c>
      <c r="AQ44">
        <v>80</v>
      </c>
      <c r="AR44">
        <v>332</v>
      </c>
      <c r="AS44">
        <v>15287</v>
      </c>
      <c r="AT44">
        <v>45.98</v>
      </c>
      <c r="AU44">
        <v>49</v>
      </c>
      <c r="AV44">
        <v>236</v>
      </c>
      <c r="AW44">
        <v>16651</v>
      </c>
      <c r="AX44">
        <v>70.69</v>
      </c>
      <c r="AY44">
        <v>82</v>
      </c>
      <c r="AZ44">
        <v>374</v>
      </c>
      <c r="BA44">
        <v>20428</v>
      </c>
      <c r="BB44">
        <v>54.63</v>
      </c>
      <c r="BC44">
        <v>98</v>
      </c>
      <c r="BD44">
        <v>580</v>
      </c>
      <c r="BE44">
        <v>33828</v>
      </c>
      <c r="BF44">
        <v>58.35</v>
      </c>
      <c r="BG44">
        <v>25</v>
      </c>
      <c r="BH44">
        <v>56</v>
      </c>
      <c r="BI44">
        <v>6852</v>
      </c>
      <c r="BJ44">
        <v>122.83</v>
      </c>
      <c r="BK44">
        <v>42</v>
      </c>
      <c r="BL44" t="s">
        <v>764</v>
      </c>
      <c r="BM44" t="s">
        <v>764</v>
      </c>
      <c r="BN44">
        <v>123.28</v>
      </c>
    </row>
    <row r="45" spans="1:66">
      <c r="A45" t="s">
        <v>70</v>
      </c>
      <c r="B45" t="s">
        <v>60</v>
      </c>
      <c r="C45">
        <v>40</v>
      </c>
      <c r="D45">
        <v>91</v>
      </c>
      <c r="E45">
        <v>10726</v>
      </c>
      <c r="F45">
        <v>117.28</v>
      </c>
      <c r="G45">
        <v>88</v>
      </c>
      <c r="H45">
        <v>225</v>
      </c>
      <c r="I45">
        <v>41464</v>
      </c>
      <c r="J45">
        <v>184.46</v>
      </c>
      <c r="K45">
        <v>58</v>
      </c>
      <c r="L45">
        <v>147</v>
      </c>
      <c r="M45">
        <v>23488</v>
      </c>
      <c r="N45">
        <v>159.63</v>
      </c>
      <c r="O45">
        <v>55</v>
      </c>
      <c r="P45">
        <v>113</v>
      </c>
      <c r="Q45">
        <v>27030</v>
      </c>
      <c r="R45">
        <v>238.96</v>
      </c>
      <c r="S45">
        <v>32</v>
      </c>
      <c r="T45">
        <v>84</v>
      </c>
      <c r="U45">
        <v>8561</v>
      </c>
      <c r="V45">
        <v>102.47</v>
      </c>
      <c r="W45">
        <v>46</v>
      </c>
      <c r="X45">
        <v>116</v>
      </c>
      <c r="Y45">
        <v>23740</v>
      </c>
      <c r="Z45">
        <v>204.94</v>
      </c>
      <c r="AA45">
        <v>29</v>
      </c>
      <c r="AB45">
        <v>60</v>
      </c>
      <c r="AC45">
        <v>31292</v>
      </c>
      <c r="AD45">
        <v>523.94000000000005</v>
      </c>
      <c r="AE45">
        <v>51</v>
      </c>
      <c r="AF45" t="s">
        <v>764</v>
      </c>
      <c r="AG45" t="s">
        <v>764</v>
      </c>
      <c r="AH45">
        <v>92.14</v>
      </c>
      <c r="AI45">
        <v>28</v>
      </c>
      <c r="AJ45" t="s">
        <v>764</v>
      </c>
      <c r="AK45" t="s">
        <v>764</v>
      </c>
      <c r="AL45">
        <v>197.72</v>
      </c>
      <c r="AM45">
        <v>15</v>
      </c>
      <c r="AN45">
        <v>25</v>
      </c>
      <c r="AO45">
        <v>5587</v>
      </c>
      <c r="AP45">
        <v>226.84</v>
      </c>
      <c r="AQ45">
        <v>29</v>
      </c>
      <c r="AR45" t="s">
        <v>764</v>
      </c>
      <c r="AS45" t="s">
        <v>764</v>
      </c>
      <c r="AT45">
        <v>64.72</v>
      </c>
      <c r="AU45">
        <v>15</v>
      </c>
      <c r="AV45">
        <v>25</v>
      </c>
      <c r="AW45">
        <v>5587</v>
      </c>
      <c r="AX45">
        <v>226.84</v>
      </c>
      <c r="AY45">
        <v>32</v>
      </c>
      <c r="AZ45" t="s">
        <v>764</v>
      </c>
      <c r="BA45" t="s">
        <v>764</v>
      </c>
      <c r="BB45">
        <v>66.8</v>
      </c>
      <c r="BC45">
        <v>37</v>
      </c>
      <c r="BD45" t="s">
        <v>764</v>
      </c>
      <c r="BE45" t="s">
        <v>764</v>
      </c>
      <c r="BF45">
        <v>71.349999999999994</v>
      </c>
      <c r="BG45">
        <v>11</v>
      </c>
      <c r="BH45" t="s">
        <v>764</v>
      </c>
      <c r="BI45" t="s">
        <v>764</v>
      </c>
      <c r="BJ45">
        <v>248.26</v>
      </c>
      <c r="BK45">
        <v>16</v>
      </c>
      <c r="BL45" t="s">
        <v>764</v>
      </c>
      <c r="BM45" t="s">
        <v>764</v>
      </c>
      <c r="BN45">
        <v>337.44</v>
      </c>
    </row>
    <row r="46" spans="1:66">
      <c r="A46" t="s">
        <v>70</v>
      </c>
      <c r="B46" t="s">
        <v>61</v>
      </c>
      <c r="C46">
        <v>151</v>
      </c>
      <c r="F46">
        <v>62.79</v>
      </c>
      <c r="G46">
        <v>125</v>
      </c>
      <c r="J46">
        <v>41.05</v>
      </c>
      <c r="K46">
        <v>139</v>
      </c>
      <c r="L46">
        <v>902</v>
      </c>
      <c r="M46">
        <v>46057</v>
      </c>
      <c r="N46">
        <v>51.04</v>
      </c>
      <c r="O46">
        <v>105</v>
      </c>
      <c r="R46">
        <v>49.44</v>
      </c>
      <c r="S46">
        <v>56</v>
      </c>
      <c r="T46">
        <v>279</v>
      </c>
      <c r="U46">
        <v>20507</v>
      </c>
      <c r="V46">
        <v>73.39</v>
      </c>
      <c r="W46">
        <v>84</v>
      </c>
      <c r="X46">
        <v>376</v>
      </c>
      <c r="Y46">
        <v>29435</v>
      </c>
      <c r="Z46">
        <v>78.3</v>
      </c>
      <c r="AA46">
        <v>66</v>
      </c>
      <c r="AB46">
        <v>335</v>
      </c>
      <c r="AC46">
        <v>19825</v>
      </c>
      <c r="AD46">
        <v>59.16</v>
      </c>
      <c r="AE46">
        <v>55</v>
      </c>
      <c r="AF46" t="s">
        <v>764</v>
      </c>
      <c r="AG46" t="s">
        <v>764</v>
      </c>
      <c r="AH46">
        <v>61.69</v>
      </c>
      <c r="AI46">
        <v>39</v>
      </c>
      <c r="AJ46" t="s">
        <v>764</v>
      </c>
      <c r="AK46" t="s">
        <v>764</v>
      </c>
      <c r="AL46">
        <v>45.93</v>
      </c>
      <c r="AM46">
        <v>34</v>
      </c>
      <c r="AN46">
        <v>211</v>
      </c>
      <c r="AO46">
        <v>11064</v>
      </c>
      <c r="AP46">
        <v>52.45</v>
      </c>
      <c r="AQ46">
        <v>51</v>
      </c>
      <c r="AR46" t="s">
        <v>764</v>
      </c>
      <c r="AS46" t="s">
        <v>764</v>
      </c>
      <c r="AT46">
        <v>37.979999999999997</v>
      </c>
      <c r="AU46">
        <v>34</v>
      </c>
      <c r="AV46">
        <v>211</v>
      </c>
      <c r="AW46">
        <v>11064</v>
      </c>
      <c r="AX46">
        <v>52.45</v>
      </c>
      <c r="AY46">
        <v>50</v>
      </c>
      <c r="AZ46" t="s">
        <v>764</v>
      </c>
      <c r="BA46" t="s">
        <v>764</v>
      </c>
      <c r="BB46">
        <v>49.02</v>
      </c>
      <c r="BC46">
        <v>61</v>
      </c>
      <c r="BD46" t="s">
        <v>764</v>
      </c>
      <c r="BE46" t="s">
        <v>764</v>
      </c>
      <c r="BF46">
        <v>43.36</v>
      </c>
      <c r="BG46">
        <v>14</v>
      </c>
      <c r="BH46" t="s">
        <v>764</v>
      </c>
      <c r="BI46" t="s">
        <v>764</v>
      </c>
      <c r="BJ46">
        <v>65.290000000000006</v>
      </c>
      <c r="BK46">
        <v>26</v>
      </c>
      <c r="BL46" t="s">
        <v>764</v>
      </c>
      <c r="BM46" t="s">
        <v>764</v>
      </c>
      <c r="BN46">
        <v>73.95</v>
      </c>
    </row>
    <row r="47" spans="1:66">
      <c r="A47" t="s">
        <v>70</v>
      </c>
      <c r="B47" t="s">
        <v>62</v>
      </c>
      <c r="C47">
        <v>13</v>
      </c>
      <c r="F47">
        <v>79.61</v>
      </c>
      <c r="G47">
        <v>6</v>
      </c>
      <c r="J47">
        <v>99.43</v>
      </c>
      <c r="K47">
        <v>11</v>
      </c>
      <c r="N47">
        <v>54.02</v>
      </c>
      <c r="O47">
        <v>13</v>
      </c>
      <c r="R47">
        <v>64.44</v>
      </c>
      <c r="S47">
        <v>16</v>
      </c>
      <c r="T47">
        <v>90</v>
      </c>
      <c r="U47">
        <v>2616</v>
      </c>
      <c r="V47">
        <v>29.18</v>
      </c>
      <c r="W47">
        <v>12</v>
      </c>
      <c r="Z47">
        <v>48.31</v>
      </c>
      <c r="AA47">
        <v>11</v>
      </c>
      <c r="AB47">
        <v>101</v>
      </c>
      <c r="AC47">
        <v>2388</v>
      </c>
      <c r="AD47">
        <v>23.57</v>
      </c>
      <c r="AE47">
        <v>10</v>
      </c>
      <c r="AF47">
        <v>95</v>
      </c>
      <c r="AG47">
        <v>12112</v>
      </c>
      <c r="AH47">
        <v>127.74</v>
      </c>
      <c r="AI47">
        <v>23</v>
      </c>
      <c r="AJ47">
        <v>167</v>
      </c>
      <c r="AK47">
        <v>24711</v>
      </c>
      <c r="AL47">
        <v>148.25</v>
      </c>
      <c r="AM47">
        <v>2</v>
      </c>
      <c r="AN47" t="s">
        <v>764</v>
      </c>
      <c r="AO47" t="s">
        <v>764</v>
      </c>
      <c r="AP47" t="s">
        <v>764</v>
      </c>
      <c r="AQ47">
        <v>7</v>
      </c>
      <c r="AR47">
        <v>266</v>
      </c>
      <c r="AS47">
        <v>49543</v>
      </c>
      <c r="AT47">
        <v>186.4</v>
      </c>
      <c r="AU47">
        <v>2</v>
      </c>
      <c r="AV47" t="s">
        <v>764</v>
      </c>
      <c r="AW47" t="s">
        <v>764</v>
      </c>
      <c r="AX47" t="s">
        <v>764</v>
      </c>
      <c r="AY47">
        <v>9</v>
      </c>
      <c r="AZ47">
        <v>267</v>
      </c>
      <c r="BA47">
        <v>49586</v>
      </c>
      <c r="BB47">
        <v>185.93</v>
      </c>
      <c r="BC47">
        <v>18</v>
      </c>
      <c r="BD47">
        <v>213</v>
      </c>
      <c r="BE47">
        <v>17581</v>
      </c>
      <c r="BF47">
        <v>82.68</v>
      </c>
      <c r="BG47">
        <v>10</v>
      </c>
      <c r="BH47">
        <v>98</v>
      </c>
      <c r="BI47">
        <v>3713</v>
      </c>
      <c r="BJ47">
        <v>37.950000000000003</v>
      </c>
      <c r="BK47">
        <v>7</v>
      </c>
      <c r="BL47" t="s">
        <v>764</v>
      </c>
      <c r="BM47" t="s">
        <v>764</v>
      </c>
      <c r="BN47">
        <v>35.86</v>
      </c>
    </row>
    <row r="48" spans="1:66">
      <c r="A48" t="s">
        <v>70</v>
      </c>
      <c r="B48" t="s">
        <v>63</v>
      </c>
      <c r="C48">
        <v>312</v>
      </c>
      <c r="F48">
        <v>51.06</v>
      </c>
      <c r="G48">
        <v>309</v>
      </c>
      <c r="J48">
        <v>55.3</v>
      </c>
      <c r="K48">
        <v>383</v>
      </c>
      <c r="N48">
        <v>73.25</v>
      </c>
      <c r="O48">
        <v>295</v>
      </c>
      <c r="R48">
        <v>71.53</v>
      </c>
      <c r="S48">
        <v>214</v>
      </c>
      <c r="T48">
        <v>590</v>
      </c>
      <c r="U48">
        <v>40411</v>
      </c>
      <c r="V48">
        <v>68.5</v>
      </c>
      <c r="W48">
        <v>181</v>
      </c>
      <c r="Z48">
        <v>51.36</v>
      </c>
      <c r="AA48">
        <v>203</v>
      </c>
      <c r="AB48">
        <v>569</v>
      </c>
      <c r="AC48">
        <v>88497</v>
      </c>
      <c r="AD48">
        <v>155.47</v>
      </c>
      <c r="AE48">
        <v>193</v>
      </c>
      <c r="AF48">
        <v>962</v>
      </c>
      <c r="AG48">
        <v>84092</v>
      </c>
      <c r="AH48">
        <v>87.44</v>
      </c>
      <c r="AI48">
        <v>157</v>
      </c>
      <c r="AJ48">
        <v>551</v>
      </c>
      <c r="AK48">
        <v>58549</v>
      </c>
      <c r="AL48">
        <v>106.24</v>
      </c>
      <c r="AM48">
        <v>164</v>
      </c>
      <c r="AN48" t="s">
        <v>764</v>
      </c>
      <c r="AO48" t="s">
        <v>764</v>
      </c>
      <c r="AP48">
        <v>24.58</v>
      </c>
      <c r="AQ48">
        <v>169</v>
      </c>
      <c r="AR48">
        <v>538</v>
      </c>
      <c r="AS48">
        <v>22708</v>
      </c>
      <c r="AT48">
        <v>42.24</v>
      </c>
      <c r="AU48">
        <v>164</v>
      </c>
      <c r="AV48" t="s">
        <v>764</v>
      </c>
      <c r="AW48" t="s">
        <v>764</v>
      </c>
      <c r="AX48">
        <v>24.58</v>
      </c>
      <c r="AY48">
        <v>181</v>
      </c>
      <c r="AZ48">
        <v>474</v>
      </c>
      <c r="BA48">
        <v>23660</v>
      </c>
      <c r="BB48">
        <v>49.94</v>
      </c>
      <c r="BC48">
        <v>260</v>
      </c>
      <c r="BD48">
        <v>648</v>
      </c>
      <c r="BE48">
        <v>25575</v>
      </c>
      <c r="BF48">
        <v>39.44</v>
      </c>
      <c r="BG48">
        <v>119</v>
      </c>
      <c r="BH48">
        <v>380</v>
      </c>
      <c r="BI48">
        <v>19803</v>
      </c>
      <c r="BJ48">
        <v>52.1</v>
      </c>
      <c r="BK48">
        <v>169</v>
      </c>
      <c r="BL48">
        <v>863</v>
      </c>
      <c r="BM48">
        <v>30883</v>
      </c>
      <c r="BN48">
        <v>35.799999999999997</v>
      </c>
    </row>
    <row r="49" spans="1:66">
      <c r="A49" t="s">
        <v>70</v>
      </c>
      <c r="B49" t="s">
        <v>64</v>
      </c>
      <c r="C49">
        <v>516</v>
      </c>
      <c r="D49">
        <v>1679</v>
      </c>
      <c r="E49">
        <v>103994</v>
      </c>
      <c r="F49">
        <v>61.92</v>
      </c>
      <c r="G49">
        <v>528</v>
      </c>
      <c r="H49">
        <v>2101</v>
      </c>
      <c r="I49">
        <v>135637</v>
      </c>
      <c r="J49">
        <v>64.56</v>
      </c>
      <c r="K49">
        <v>591</v>
      </c>
      <c r="L49">
        <v>2146</v>
      </c>
      <c r="M49">
        <v>149000</v>
      </c>
      <c r="N49">
        <v>69.44</v>
      </c>
      <c r="O49">
        <v>468</v>
      </c>
      <c r="P49">
        <v>2109</v>
      </c>
      <c r="Q49">
        <v>155889</v>
      </c>
      <c r="R49">
        <v>73.900000000000006</v>
      </c>
      <c r="S49">
        <v>318</v>
      </c>
      <c r="T49">
        <v>1043</v>
      </c>
      <c r="U49">
        <v>72096</v>
      </c>
      <c r="V49">
        <v>69.150000000000006</v>
      </c>
      <c r="W49">
        <v>323</v>
      </c>
      <c r="X49">
        <v>1367</v>
      </c>
      <c r="Y49">
        <v>97920</v>
      </c>
      <c r="Z49">
        <v>71.650000000000006</v>
      </c>
      <c r="AA49">
        <v>309</v>
      </c>
      <c r="AB49">
        <v>1065</v>
      </c>
      <c r="AC49">
        <v>142002</v>
      </c>
      <c r="AD49">
        <v>133.29</v>
      </c>
      <c r="AE49">
        <v>309</v>
      </c>
      <c r="AF49">
        <v>1562</v>
      </c>
      <c r="AG49">
        <v>135791</v>
      </c>
      <c r="AH49">
        <v>86.92</v>
      </c>
      <c r="AI49">
        <v>247</v>
      </c>
      <c r="AJ49">
        <v>1097</v>
      </c>
      <c r="AK49">
        <v>108695</v>
      </c>
      <c r="AL49">
        <v>99.05</v>
      </c>
      <c r="AM49">
        <v>215</v>
      </c>
      <c r="AN49">
        <v>909</v>
      </c>
      <c r="AO49">
        <v>33263</v>
      </c>
      <c r="AP49">
        <v>36.6</v>
      </c>
      <c r="AQ49">
        <v>256</v>
      </c>
      <c r="AR49">
        <v>1136</v>
      </c>
      <c r="AS49">
        <v>87538</v>
      </c>
      <c r="AT49">
        <v>77.069999999999993</v>
      </c>
      <c r="AU49">
        <v>215</v>
      </c>
      <c r="AV49">
        <v>909</v>
      </c>
      <c r="AW49">
        <v>33263</v>
      </c>
      <c r="AX49">
        <v>36.6</v>
      </c>
      <c r="AY49">
        <v>272</v>
      </c>
      <c r="AZ49">
        <v>1114</v>
      </c>
      <c r="BA49">
        <v>93674</v>
      </c>
      <c r="BB49">
        <v>84.06</v>
      </c>
      <c r="BC49">
        <v>376</v>
      </c>
      <c r="BD49">
        <v>1441</v>
      </c>
      <c r="BE49">
        <v>76984</v>
      </c>
      <c r="BF49">
        <v>53.43</v>
      </c>
      <c r="BG49">
        <v>154</v>
      </c>
      <c r="BH49">
        <v>534</v>
      </c>
      <c r="BI49">
        <v>30369</v>
      </c>
      <c r="BJ49">
        <v>56.9</v>
      </c>
      <c r="BK49">
        <v>218</v>
      </c>
      <c r="BL49">
        <v>1072</v>
      </c>
      <c r="BM49">
        <v>53478</v>
      </c>
      <c r="BN49">
        <v>49.87</v>
      </c>
    </row>
    <row r="50" spans="1:66">
      <c r="A50" t="s">
        <v>64</v>
      </c>
      <c r="B50" t="s">
        <v>59</v>
      </c>
      <c r="C50">
        <v>19955</v>
      </c>
      <c r="D50">
        <v>20716</v>
      </c>
      <c r="E50">
        <v>3766061</v>
      </c>
      <c r="F50">
        <v>181.79</v>
      </c>
      <c r="G50">
        <v>20076</v>
      </c>
      <c r="H50">
        <v>21887</v>
      </c>
      <c r="I50">
        <v>4264423</v>
      </c>
      <c r="J50">
        <v>194.84</v>
      </c>
      <c r="K50">
        <v>17749</v>
      </c>
      <c r="L50">
        <v>20118</v>
      </c>
      <c r="M50">
        <v>3765496</v>
      </c>
      <c r="N50">
        <v>187.17</v>
      </c>
      <c r="O50">
        <v>16600</v>
      </c>
      <c r="P50">
        <v>18524</v>
      </c>
      <c r="Q50">
        <v>4423096</v>
      </c>
      <c r="R50">
        <v>238.78</v>
      </c>
      <c r="S50">
        <v>12220</v>
      </c>
      <c r="T50">
        <v>12993</v>
      </c>
      <c r="U50">
        <v>2756808</v>
      </c>
      <c r="V50">
        <v>212.18</v>
      </c>
      <c r="W50">
        <v>11331</v>
      </c>
      <c r="X50">
        <v>12308</v>
      </c>
      <c r="Y50">
        <v>2521614</v>
      </c>
      <c r="Z50">
        <v>204.87</v>
      </c>
      <c r="AA50">
        <v>9589</v>
      </c>
      <c r="AB50">
        <v>9726</v>
      </c>
      <c r="AC50">
        <v>2316153</v>
      </c>
      <c r="AD50">
        <v>238.15</v>
      </c>
      <c r="AE50">
        <v>9284</v>
      </c>
      <c r="AF50">
        <v>10173</v>
      </c>
      <c r="AG50">
        <v>2042648</v>
      </c>
      <c r="AH50">
        <v>200.8</v>
      </c>
      <c r="AI50">
        <v>6907</v>
      </c>
      <c r="AJ50">
        <v>7145</v>
      </c>
      <c r="AK50">
        <v>1303079</v>
      </c>
      <c r="AL50">
        <v>182.37</v>
      </c>
      <c r="AM50">
        <v>6927</v>
      </c>
      <c r="AN50">
        <v>6894</v>
      </c>
      <c r="AO50">
        <v>1443824</v>
      </c>
      <c r="AP50">
        <v>209.42</v>
      </c>
      <c r="AQ50">
        <v>7000</v>
      </c>
      <c r="AR50">
        <v>7285</v>
      </c>
      <c r="AS50">
        <v>1359465</v>
      </c>
      <c r="AT50">
        <v>186.61</v>
      </c>
      <c r="AU50">
        <v>6927</v>
      </c>
      <c r="AV50">
        <v>6894</v>
      </c>
      <c r="AW50">
        <v>1443824</v>
      </c>
      <c r="AX50">
        <v>209.42</v>
      </c>
      <c r="AY50">
        <v>7669</v>
      </c>
      <c r="AZ50">
        <v>7973</v>
      </c>
      <c r="BA50">
        <v>1494941</v>
      </c>
      <c r="BB50">
        <v>187.51</v>
      </c>
      <c r="BC50">
        <v>8101</v>
      </c>
      <c r="BD50">
        <v>8855</v>
      </c>
      <c r="BE50">
        <v>1713840</v>
      </c>
      <c r="BF50">
        <v>193.54</v>
      </c>
      <c r="BG50">
        <v>5972</v>
      </c>
      <c r="BH50">
        <v>5770</v>
      </c>
      <c r="BI50">
        <v>1180995</v>
      </c>
      <c r="BJ50">
        <v>204.67</v>
      </c>
      <c r="BK50">
        <v>7184</v>
      </c>
      <c r="BL50">
        <v>7018</v>
      </c>
      <c r="BM50">
        <v>1446247</v>
      </c>
      <c r="BN50">
        <v>206.07</v>
      </c>
    </row>
    <row r="51" spans="1:66">
      <c r="A51" t="s">
        <v>64</v>
      </c>
      <c r="B51" t="s">
        <v>60</v>
      </c>
      <c r="C51">
        <v>19372</v>
      </c>
      <c r="D51">
        <v>17763</v>
      </c>
      <c r="E51">
        <v>3599089</v>
      </c>
      <c r="F51">
        <v>202.62</v>
      </c>
      <c r="G51">
        <v>19499</v>
      </c>
      <c r="H51">
        <v>18722</v>
      </c>
      <c r="I51">
        <v>4090146</v>
      </c>
      <c r="J51">
        <v>218.47</v>
      </c>
      <c r="K51">
        <v>17217</v>
      </c>
      <c r="L51">
        <v>16590</v>
      </c>
      <c r="M51">
        <v>3504890</v>
      </c>
      <c r="N51">
        <v>211.27</v>
      </c>
      <c r="O51">
        <v>16027</v>
      </c>
      <c r="P51">
        <v>15433</v>
      </c>
      <c r="Q51">
        <v>4214535</v>
      </c>
      <c r="R51">
        <v>273.08999999999997</v>
      </c>
      <c r="S51">
        <v>11829</v>
      </c>
      <c r="T51">
        <v>11120</v>
      </c>
      <c r="U51">
        <v>2626465</v>
      </c>
      <c r="V51">
        <v>236.18</v>
      </c>
      <c r="W51">
        <v>10967</v>
      </c>
      <c r="X51">
        <v>10535</v>
      </c>
      <c r="Y51">
        <v>2401528</v>
      </c>
      <c r="Z51">
        <v>227.97</v>
      </c>
      <c r="AA51">
        <v>9318</v>
      </c>
      <c r="AB51">
        <v>8673</v>
      </c>
      <c r="AC51">
        <v>2260239</v>
      </c>
      <c r="AD51">
        <v>260.60000000000002</v>
      </c>
      <c r="AE51">
        <v>8954</v>
      </c>
      <c r="AF51">
        <v>8785</v>
      </c>
      <c r="AG51">
        <v>1975799</v>
      </c>
      <c r="AH51">
        <v>224.9</v>
      </c>
      <c r="AI51">
        <v>6679</v>
      </c>
      <c r="AJ51">
        <v>6153</v>
      </c>
      <c r="AK51">
        <v>1214957</v>
      </c>
      <c r="AL51">
        <v>197.47</v>
      </c>
      <c r="AM51">
        <v>6728</v>
      </c>
      <c r="AN51">
        <v>6146</v>
      </c>
      <c r="AO51">
        <v>1401800</v>
      </c>
      <c r="AP51">
        <v>228.09</v>
      </c>
      <c r="AQ51">
        <v>6762</v>
      </c>
      <c r="AR51">
        <v>6227</v>
      </c>
      <c r="AS51">
        <v>1311715</v>
      </c>
      <c r="AT51">
        <v>210.67</v>
      </c>
      <c r="AU51">
        <v>6728</v>
      </c>
      <c r="AV51">
        <v>6146</v>
      </c>
      <c r="AW51">
        <v>1401800</v>
      </c>
      <c r="AX51">
        <v>228.09</v>
      </c>
      <c r="AY51">
        <v>7409</v>
      </c>
      <c r="AZ51">
        <v>6766</v>
      </c>
      <c r="BA51">
        <v>1428711</v>
      </c>
      <c r="BB51">
        <v>211.16</v>
      </c>
      <c r="BC51">
        <v>7752</v>
      </c>
      <c r="BD51">
        <v>7462</v>
      </c>
      <c r="BE51">
        <v>1641014</v>
      </c>
      <c r="BF51">
        <v>219.92</v>
      </c>
      <c r="BG51">
        <v>5771</v>
      </c>
      <c r="BH51">
        <v>5056</v>
      </c>
      <c r="BI51">
        <v>1148110</v>
      </c>
      <c r="BJ51">
        <v>227.07</v>
      </c>
      <c r="BK51">
        <v>6999</v>
      </c>
      <c r="BL51">
        <v>6242</v>
      </c>
      <c r="BM51">
        <v>1400694</v>
      </c>
      <c r="BN51">
        <v>224.39</v>
      </c>
    </row>
    <row r="52" spans="1:66">
      <c r="A52" t="s">
        <v>64</v>
      </c>
      <c r="B52" t="s">
        <v>61</v>
      </c>
      <c r="C52">
        <v>583</v>
      </c>
      <c r="D52">
        <v>2953</v>
      </c>
      <c r="E52">
        <v>166972</v>
      </c>
      <c r="F52">
        <v>56.53</v>
      </c>
      <c r="G52">
        <v>577</v>
      </c>
      <c r="H52">
        <v>3165</v>
      </c>
      <c r="I52">
        <v>174277</v>
      </c>
      <c r="J52">
        <v>55.07</v>
      </c>
      <c r="K52">
        <v>532</v>
      </c>
      <c r="L52">
        <v>3528</v>
      </c>
      <c r="M52">
        <v>260606</v>
      </c>
      <c r="N52">
        <v>73.86</v>
      </c>
      <c r="O52">
        <v>573</v>
      </c>
      <c r="P52">
        <v>3091</v>
      </c>
      <c r="Q52">
        <v>208561</v>
      </c>
      <c r="R52">
        <v>67.48</v>
      </c>
      <c r="S52">
        <v>391</v>
      </c>
      <c r="T52">
        <v>1873</v>
      </c>
      <c r="U52">
        <v>130343</v>
      </c>
      <c r="V52">
        <v>69.61</v>
      </c>
      <c r="W52">
        <v>364</v>
      </c>
      <c r="X52">
        <v>1773</v>
      </c>
      <c r="Y52">
        <v>120085</v>
      </c>
      <c r="Z52">
        <v>67.709999999999994</v>
      </c>
      <c r="AA52">
        <v>271</v>
      </c>
      <c r="AB52">
        <v>1052</v>
      </c>
      <c r="AC52">
        <v>55915</v>
      </c>
      <c r="AD52">
        <v>53.13</v>
      </c>
      <c r="AE52">
        <v>330</v>
      </c>
      <c r="AF52">
        <v>1387</v>
      </c>
      <c r="AG52">
        <v>66849</v>
      </c>
      <c r="AH52">
        <v>48.18</v>
      </c>
      <c r="AI52">
        <v>228</v>
      </c>
      <c r="AJ52">
        <v>993</v>
      </c>
      <c r="AK52">
        <v>88122</v>
      </c>
      <c r="AL52">
        <v>88.77</v>
      </c>
      <c r="AM52">
        <v>199</v>
      </c>
      <c r="AN52">
        <v>749</v>
      </c>
      <c r="AO52">
        <v>42024</v>
      </c>
      <c r="AP52">
        <v>56.13</v>
      </c>
      <c r="AQ52">
        <v>238</v>
      </c>
      <c r="AR52">
        <v>1059</v>
      </c>
      <c r="AS52">
        <v>47750</v>
      </c>
      <c r="AT52">
        <v>45.1</v>
      </c>
      <c r="AU52">
        <v>199</v>
      </c>
      <c r="AV52">
        <v>749</v>
      </c>
      <c r="AW52">
        <v>42024</v>
      </c>
      <c r="AX52">
        <v>56.13</v>
      </c>
      <c r="AY52">
        <v>260</v>
      </c>
      <c r="AZ52">
        <v>1207</v>
      </c>
      <c r="BA52">
        <v>66229</v>
      </c>
      <c r="BB52">
        <v>54.89</v>
      </c>
      <c r="BC52">
        <v>349</v>
      </c>
      <c r="BD52">
        <v>1393</v>
      </c>
      <c r="BE52">
        <v>72826</v>
      </c>
      <c r="BF52">
        <v>52.26</v>
      </c>
      <c r="BG52">
        <v>201</v>
      </c>
      <c r="BH52">
        <v>714</v>
      </c>
      <c r="BI52">
        <v>32884</v>
      </c>
      <c r="BJ52">
        <v>46.07</v>
      </c>
      <c r="BK52">
        <v>185</v>
      </c>
      <c r="BL52">
        <v>776</v>
      </c>
      <c r="BM52">
        <v>45553</v>
      </c>
      <c r="BN52">
        <v>58.69</v>
      </c>
    </row>
    <row r="53" spans="1:66">
      <c r="A53" t="s">
        <v>64</v>
      </c>
      <c r="B53" t="s">
        <v>62</v>
      </c>
      <c r="C53">
        <v>1364</v>
      </c>
      <c r="D53">
        <v>8163</v>
      </c>
      <c r="E53">
        <v>583928</v>
      </c>
      <c r="F53">
        <v>71.53</v>
      </c>
      <c r="G53">
        <v>1503</v>
      </c>
      <c r="H53">
        <v>10391</v>
      </c>
      <c r="I53">
        <v>688080</v>
      </c>
      <c r="J53">
        <v>66.22</v>
      </c>
      <c r="K53">
        <v>1378</v>
      </c>
      <c r="L53">
        <v>11323</v>
      </c>
      <c r="M53">
        <v>651578</v>
      </c>
      <c r="N53">
        <v>57.55</v>
      </c>
      <c r="O53">
        <v>1457</v>
      </c>
      <c r="P53">
        <v>10126</v>
      </c>
      <c r="Q53">
        <v>745676</v>
      </c>
      <c r="R53">
        <v>73.64</v>
      </c>
      <c r="S53">
        <v>908</v>
      </c>
      <c r="T53">
        <v>8541</v>
      </c>
      <c r="U53">
        <v>362920</v>
      </c>
      <c r="V53">
        <v>42.49</v>
      </c>
      <c r="W53">
        <v>922</v>
      </c>
      <c r="X53">
        <v>8390</v>
      </c>
      <c r="Y53">
        <v>549784</v>
      </c>
      <c r="Z53">
        <v>65.53</v>
      </c>
      <c r="AA53">
        <v>918</v>
      </c>
      <c r="AB53">
        <v>7054</v>
      </c>
      <c r="AC53">
        <v>493388</v>
      </c>
      <c r="AD53">
        <v>69.94</v>
      </c>
      <c r="AE53">
        <v>967</v>
      </c>
      <c r="AF53">
        <v>12416</v>
      </c>
      <c r="AG53">
        <v>614529</v>
      </c>
      <c r="AH53">
        <v>49.5</v>
      </c>
      <c r="AI53">
        <v>854</v>
      </c>
      <c r="AJ53">
        <v>8180</v>
      </c>
      <c r="AK53">
        <v>538031</v>
      </c>
      <c r="AL53">
        <v>65.77</v>
      </c>
      <c r="AM53">
        <v>737</v>
      </c>
      <c r="AN53">
        <v>5451</v>
      </c>
      <c r="AO53">
        <v>443764</v>
      </c>
      <c r="AP53">
        <v>81.400000000000006</v>
      </c>
      <c r="AQ53">
        <v>729</v>
      </c>
      <c r="AR53">
        <v>6739</v>
      </c>
      <c r="AS53">
        <v>617026</v>
      </c>
      <c r="AT53">
        <v>91.56</v>
      </c>
      <c r="AU53">
        <v>737</v>
      </c>
      <c r="AV53">
        <v>5451</v>
      </c>
      <c r="AW53">
        <v>443764</v>
      </c>
      <c r="AX53">
        <v>81.400000000000006</v>
      </c>
      <c r="AY53">
        <v>835</v>
      </c>
      <c r="AZ53">
        <v>7446</v>
      </c>
      <c r="BA53">
        <v>676455</v>
      </c>
      <c r="BB53">
        <v>90.84</v>
      </c>
      <c r="BC53">
        <v>1005</v>
      </c>
      <c r="BD53">
        <v>8869</v>
      </c>
      <c r="BE53">
        <v>649099</v>
      </c>
      <c r="BF53">
        <v>73.180000000000007</v>
      </c>
      <c r="BG53">
        <v>579</v>
      </c>
      <c r="BH53">
        <v>3542</v>
      </c>
      <c r="BI53">
        <v>264623</v>
      </c>
      <c r="BJ53">
        <v>74.709999999999994</v>
      </c>
      <c r="BK53">
        <v>710</v>
      </c>
      <c r="BL53">
        <v>7099</v>
      </c>
      <c r="BM53">
        <v>448964</v>
      </c>
      <c r="BN53">
        <v>63.24</v>
      </c>
    </row>
    <row r="54" spans="1:66">
      <c r="A54" t="s">
        <v>64</v>
      </c>
      <c r="B54" t="s">
        <v>63</v>
      </c>
      <c r="C54">
        <v>1439</v>
      </c>
      <c r="D54">
        <v>3319</v>
      </c>
      <c r="E54">
        <v>348611</v>
      </c>
      <c r="F54">
        <v>105.04</v>
      </c>
      <c r="G54">
        <v>1298</v>
      </c>
      <c r="H54">
        <v>3490</v>
      </c>
      <c r="I54">
        <v>347232</v>
      </c>
      <c r="J54">
        <v>99.5</v>
      </c>
      <c r="K54">
        <v>1381</v>
      </c>
      <c r="L54">
        <v>4142</v>
      </c>
      <c r="M54">
        <v>319407</v>
      </c>
      <c r="N54">
        <v>77.12</v>
      </c>
      <c r="O54">
        <v>1304</v>
      </c>
      <c r="P54">
        <v>3949</v>
      </c>
      <c r="Q54">
        <v>360758</v>
      </c>
      <c r="R54">
        <v>91.36</v>
      </c>
      <c r="S54">
        <v>899</v>
      </c>
      <c r="T54">
        <v>2291</v>
      </c>
      <c r="U54">
        <v>226445</v>
      </c>
      <c r="V54">
        <v>98.83</v>
      </c>
      <c r="W54">
        <v>912</v>
      </c>
      <c r="X54">
        <v>3097</v>
      </c>
      <c r="Y54">
        <v>277027</v>
      </c>
      <c r="Z54">
        <v>89.44</v>
      </c>
      <c r="AA54">
        <v>777</v>
      </c>
      <c r="AB54">
        <v>2393</v>
      </c>
      <c r="AC54">
        <v>242898</v>
      </c>
      <c r="AD54">
        <v>101.52</v>
      </c>
      <c r="AE54">
        <v>804</v>
      </c>
      <c r="AF54">
        <v>2587</v>
      </c>
      <c r="AG54">
        <v>177546</v>
      </c>
      <c r="AH54">
        <v>68.63</v>
      </c>
      <c r="AI54">
        <v>676</v>
      </c>
      <c r="AJ54">
        <v>2167</v>
      </c>
      <c r="AK54">
        <v>149714</v>
      </c>
      <c r="AL54">
        <v>69.099999999999994</v>
      </c>
      <c r="AM54">
        <v>634</v>
      </c>
      <c r="AN54">
        <v>2879</v>
      </c>
      <c r="AO54">
        <v>117346</v>
      </c>
      <c r="AP54">
        <v>40.76</v>
      </c>
      <c r="AQ54">
        <v>665</v>
      </c>
      <c r="AR54">
        <v>2144</v>
      </c>
      <c r="AS54">
        <v>115984</v>
      </c>
      <c r="AT54">
        <v>54.11</v>
      </c>
      <c r="AU54">
        <v>634</v>
      </c>
      <c r="AV54">
        <v>2879</v>
      </c>
      <c r="AW54">
        <v>117346</v>
      </c>
      <c r="AX54">
        <v>40.76</v>
      </c>
      <c r="AY54">
        <v>698</v>
      </c>
      <c r="AZ54">
        <v>2134</v>
      </c>
      <c r="BA54">
        <v>124045</v>
      </c>
      <c r="BB54">
        <v>58.11</v>
      </c>
      <c r="BC54">
        <v>836</v>
      </c>
      <c r="BD54">
        <v>2260</v>
      </c>
      <c r="BE54">
        <v>132570</v>
      </c>
      <c r="BF54">
        <v>58.67</v>
      </c>
      <c r="BG54">
        <v>550</v>
      </c>
      <c r="BH54">
        <v>1787</v>
      </c>
      <c r="BI54">
        <v>100506</v>
      </c>
      <c r="BJ54">
        <v>56.24</v>
      </c>
      <c r="BK54">
        <v>610</v>
      </c>
      <c r="BL54">
        <v>2236</v>
      </c>
      <c r="BM54">
        <v>128084</v>
      </c>
      <c r="BN54">
        <v>57.28</v>
      </c>
    </row>
    <row r="55" spans="1:66">
      <c r="A55" t="s">
        <v>64</v>
      </c>
      <c r="B55" t="s">
        <v>64</v>
      </c>
      <c r="C55">
        <v>22758</v>
      </c>
      <c r="D55">
        <v>32199</v>
      </c>
      <c r="E55">
        <v>4698600</v>
      </c>
      <c r="F55">
        <v>145.93</v>
      </c>
      <c r="G55">
        <v>22877</v>
      </c>
      <c r="H55">
        <v>35768</v>
      </c>
      <c r="I55">
        <v>5299735</v>
      </c>
      <c r="J55">
        <v>148.16999999999999</v>
      </c>
      <c r="K55">
        <v>20508</v>
      </c>
      <c r="L55">
        <v>35583</v>
      </c>
      <c r="M55">
        <v>4736482</v>
      </c>
      <c r="N55">
        <v>133.11000000000001</v>
      </c>
      <c r="O55">
        <v>19361</v>
      </c>
      <c r="P55">
        <v>32599</v>
      </c>
      <c r="Q55">
        <v>5529530</v>
      </c>
      <c r="R55">
        <v>169.62</v>
      </c>
      <c r="S55">
        <v>14027</v>
      </c>
      <c r="T55">
        <v>23825</v>
      </c>
      <c r="U55">
        <v>3346173</v>
      </c>
      <c r="V55">
        <v>140.44999999999999</v>
      </c>
      <c r="W55">
        <v>13165</v>
      </c>
      <c r="X55">
        <v>23795</v>
      </c>
      <c r="Y55">
        <v>3348425</v>
      </c>
      <c r="Z55">
        <v>140.72</v>
      </c>
      <c r="AA55">
        <v>11284</v>
      </c>
      <c r="AB55">
        <v>19172</v>
      </c>
      <c r="AC55">
        <v>3052439</v>
      </c>
      <c r="AD55">
        <v>159.21</v>
      </c>
      <c r="AE55">
        <v>11055</v>
      </c>
      <c r="AF55">
        <v>25175</v>
      </c>
      <c r="AG55">
        <v>2834723</v>
      </c>
      <c r="AH55">
        <v>112.6</v>
      </c>
      <c r="AI55">
        <v>8437</v>
      </c>
      <c r="AJ55">
        <v>17492</v>
      </c>
      <c r="AK55">
        <v>1990824</v>
      </c>
      <c r="AL55">
        <v>113.81</v>
      </c>
      <c r="AM55">
        <v>8298</v>
      </c>
      <c r="AN55">
        <v>15225</v>
      </c>
      <c r="AO55">
        <v>2004934</v>
      </c>
      <c r="AP55">
        <v>131.69</v>
      </c>
      <c r="AQ55">
        <v>8394</v>
      </c>
      <c r="AR55">
        <v>16168</v>
      </c>
      <c r="AS55">
        <v>2092475</v>
      </c>
      <c r="AT55">
        <v>129.41999999999999</v>
      </c>
      <c r="AU55">
        <v>8298</v>
      </c>
      <c r="AV55">
        <v>15225</v>
      </c>
      <c r="AW55">
        <v>2004934</v>
      </c>
      <c r="AX55">
        <v>131.69</v>
      </c>
      <c r="AY55">
        <v>9202</v>
      </c>
      <c r="AZ55">
        <v>17554</v>
      </c>
      <c r="BA55">
        <v>2295441</v>
      </c>
      <c r="BB55">
        <v>130.77000000000001</v>
      </c>
      <c r="BC55">
        <v>9942</v>
      </c>
      <c r="BD55">
        <v>19985</v>
      </c>
      <c r="BE55">
        <v>2495509</v>
      </c>
      <c r="BF55">
        <v>124.87</v>
      </c>
      <c r="BG55">
        <v>7101</v>
      </c>
      <c r="BH55">
        <v>11099</v>
      </c>
      <c r="BI55">
        <v>1546123</v>
      </c>
      <c r="BJ55">
        <v>139.30000000000001</v>
      </c>
      <c r="BK55">
        <v>8504</v>
      </c>
      <c r="BL55">
        <v>16354</v>
      </c>
      <c r="BM55">
        <v>2023295</v>
      </c>
      <c r="BN55">
        <v>123.72</v>
      </c>
    </row>
    <row r="56" spans="1:66">
      <c r="BG56" s="188"/>
      <c r="BH56" s="188"/>
      <c r="BI56" s="188"/>
      <c r="BJ56" s="188"/>
      <c r="BK56" s="188"/>
      <c r="BL56" s="188"/>
      <c r="BM56" s="188"/>
      <c r="BN56" s="188"/>
    </row>
  </sheetData>
  <phoneticPr fontId="17" type="noConversion"/>
  <hyperlinks>
    <hyperlink ref="D7" location="'KPI Angebot'!A1" display="Angebots KPIs" xr:uid="{C0B66885-09F8-4864-A3F7-DE126EE3C447}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6D81B-7B7F-464D-9C42-BF58A32FEEBA}">
  <dimension ref="A1:BY605"/>
  <sheetViews>
    <sheetView zoomScale="80" zoomScaleNormal="80" workbookViewId="0"/>
  </sheetViews>
  <sheetFormatPr baseColWidth="10" defaultRowHeight="14.5"/>
  <cols>
    <col min="2" max="2" width="33.1796875" customWidth="1"/>
    <col min="3" max="3" width="20.81640625" customWidth="1"/>
    <col min="4" max="4" width="56" customWidth="1"/>
    <col min="5" max="5" width="16" customWidth="1"/>
    <col min="12" max="12" width="11.1796875" customWidth="1"/>
    <col min="14" max="14" width="10.81640625" style="18"/>
    <col min="15" max="15" width="37.81640625" bestFit="1" customWidth="1"/>
    <col min="16" max="16" width="21.54296875" customWidth="1"/>
    <col min="57" max="57" width="43.7265625" bestFit="1" customWidth="1"/>
    <col min="70" max="70" width="36.453125" customWidth="1"/>
  </cols>
  <sheetData>
    <row r="1" spans="1:77" s="47" customFormat="1">
      <c r="A1" s="47" t="s">
        <v>709</v>
      </c>
      <c r="E1" s="64" t="s">
        <v>1557</v>
      </c>
      <c r="N1" s="46" t="s">
        <v>612</v>
      </c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</row>
    <row r="2" spans="1:77" s="47" customFormat="1">
      <c r="A2" s="48" t="s">
        <v>77</v>
      </c>
      <c r="N2" s="18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</row>
    <row r="3" spans="1:77" s="47" customFormat="1">
      <c r="A3" s="47" t="s">
        <v>78</v>
      </c>
      <c r="N3" s="18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</row>
    <row r="4" spans="1:77" s="47" customFormat="1">
      <c r="A4" s="47" t="s">
        <v>79</v>
      </c>
      <c r="N4" s="18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s="47" customFormat="1">
      <c r="A5" s="47" t="s">
        <v>80</v>
      </c>
      <c r="N5" s="18"/>
      <c r="O5"/>
      <c r="P5"/>
      <c r="Q5" t="s">
        <v>636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 t="s">
        <v>660</v>
      </c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s="47" customFormat="1">
      <c r="A6" s="47" t="s">
        <v>46</v>
      </c>
      <c r="N6" s="18"/>
      <c r="O6"/>
      <c r="P6"/>
      <c r="Q6">
        <v>5</v>
      </c>
      <c r="R6">
        <v>7</v>
      </c>
      <c r="S6">
        <v>9</v>
      </c>
      <c r="T6">
        <v>11</v>
      </c>
      <c r="U6">
        <v>5</v>
      </c>
      <c r="V6">
        <v>7</v>
      </c>
      <c r="W6">
        <v>9</v>
      </c>
      <c r="X6">
        <v>11</v>
      </c>
      <c r="Y6">
        <v>5</v>
      </c>
      <c r="Z6">
        <v>7</v>
      </c>
      <c r="AA6">
        <v>9</v>
      </c>
      <c r="AB6">
        <v>11</v>
      </c>
      <c r="AC6">
        <v>5</v>
      </c>
      <c r="AD6">
        <v>7</v>
      </c>
      <c r="AE6">
        <v>9</v>
      </c>
      <c r="AF6">
        <v>11</v>
      </c>
      <c r="AG6">
        <v>5</v>
      </c>
      <c r="AH6">
        <v>7</v>
      </c>
      <c r="AI6">
        <v>9</v>
      </c>
      <c r="AJ6">
        <v>11</v>
      </c>
      <c r="AK6">
        <v>5</v>
      </c>
      <c r="AL6">
        <v>7</v>
      </c>
      <c r="AM6">
        <v>9</v>
      </c>
      <c r="AN6">
        <v>11</v>
      </c>
      <c r="AO6">
        <v>5</v>
      </c>
      <c r="AP6">
        <v>7</v>
      </c>
      <c r="AQ6">
        <v>9</v>
      </c>
      <c r="AR6">
        <v>11</v>
      </c>
      <c r="AS6">
        <v>5</v>
      </c>
      <c r="AT6">
        <v>7</v>
      </c>
      <c r="AU6">
        <v>9</v>
      </c>
      <c r="AV6">
        <v>11</v>
      </c>
      <c r="AW6">
        <v>5</v>
      </c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</row>
    <row r="7" spans="1:77" s="47" customFormat="1">
      <c r="A7" s="47" t="s">
        <v>81</v>
      </c>
      <c r="N7" s="18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</row>
    <row r="8" spans="1:77" s="47" customFormat="1">
      <c r="A8" s="68" t="s">
        <v>659</v>
      </c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18"/>
      <c r="O8"/>
      <c r="P8"/>
      <c r="Q8">
        <v>2016</v>
      </c>
      <c r="R8">
        <v>2016</v>
      </c>
      <c r="S8">
        <v>2016</v>
      </c>
      <c r="T8">
        <v>2016</v>
      </c>
      <c r="U8">
        <v>2017</v>
      </c>
      <c r="V8">
        <v>2017</v>
      </c>
      <c r="W8">
        <v>2017</v>
      </c>
      <c r="X8">
        <v>2017</v>
      </c>
      <c r="Y8">
        <v>2018</v>
      </c>
      <c r="Z8">
        <v>2018</v>
      </c>
      <c r="AA8">
        <v>2018</v>
      </c>
      <c r="AB8">
        <v>2018</v>
      </c>
      <c r="AC8">
        <v>2019</v>
      </c>
      <c r="AD8">
        <v>2019</v>
      </c>
      <c r="AE8">
        <v>2019</v>
      </c>
      <c r="AF8">
        <v>2019</v>
      </c>
      <c r="AG8">
        <v>2020</v>
      </c>
      <c r="AH8">
        <v>2020</v>
      </c>
      <c r="AI8">
        <v>2020</v>
      </c>
      <c r="AJ8">
        <v>2020</v>
      </c>
      <c r="AK8">
        <v>2021</v>
      </c>
      <c r="AL8">
        <v>2021</v>
      </c>
      <c r="AM8">
        <v>2021</v>
      </c>
      <c r="AN8">
        <v>2021</v>
      </c>
      <c r="AO8">
        <v>2022</v>
      </c>
      <c r="AP8">
        <v>2022</v>
      </c>
      <c r="AQ8">
        <v>2022</v>
      </c>
      <c r="AR8">
        <v>2022</v>
      </c>
      <c r="AS8">
        <v>2023</v>
      </c>
      <c r="AT8">
        <v>2023</v>
      </c>
      <c r="AU8">
        <v>2023</v>
      </c>
      <c r="AV8">
        <v>2023</v>
      </c>
      <c r="AW8">
        <v>2024</v>
      </c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</row>
    <row r="9" spans="1:77">
      <c r="D9" s="49" t="s">
        <v>641</v>
      </c>
      <c r="E9" s="1" t="s">
        <v>82</v>
      </c>
      <c r="F9" s="1" t="s">
        <v>82</v>
      </c>
      <c r="G9" s="1" t="s">
        <v>83</v>
      </c>
      <c r="H9" s="1" t="s">
        <v>83</v>
      </c>
      <c r="I9" s="1" t="s">
        <v>84</v>
      </c>
      <c r="J9" s="1" t="s">
        <v>84</v>
      </c>
      <c r="K9" s="1" t="s">
        <v>85</v>
      </c>
      <c r="L9" s="1" t="s">
        <v>85</v>
      </c>
      <c r="Q9" s="1" t="s">
        <v>82</v>
      </c>
      <c r="R9" s="1" t="s">
        <v>83</v>
      </c>
      <c r="S9" s="1" t="s">
        <v>84</v>
      </c>
      <c r="T9" s="1" t="s">
        <v>85</v>
      </c>
      <c r="U9" s="1" t="s">
        <v>82</v>
      </c>
      <c r="V9" s="1" t="s">
        <v>83</v>
      </c>
      <c r="W9" s="1" t="s">
        <v>84</v>
      </c>
      <c r="X9" s="1" t="s">
        <v>85</v>
      </c>
      <c r="Y9" s="1" t="s">
        <v>82</v>
      </c>
      <c r="Z9" s="1" t="s">
        <v>83</v>
      </c>
      <c r="AA9" s="1" t="s">
        <v>84</v>
      </c>
      <c r="AB9" s="1" t="s">
        <v>85</v>
      </c>
      <c r="AC9" s="1" t="s">
        <v>82</v>
      </c>
      <c r="AD9" s="1" t="s">
        <v>83</v>
      </c>
      <c r="AE9" s="1" t="s">
        <v>84</v>
      </c>
      <c r="AF9" s="1" t="s">
        <v>85</v>
      </c>
      <c r="AG9" s="1" t="s">
        <v>82</v>
      </c>
      <c r="AH9" s="1" t="s">
        <v>83</v>
      </c>
      <c r="AI9" s="1" t="s">
        <v>84</v>
      </c>
      <c r="AJ9" s="1" t="s">
        <v>85</v>
      </c>
      <c r="AK9" s="1" t="s">
        <v>82</v>
      </c>
      <c r="AL9" s="1" t="s">
        <v>83</v>
      </c>
      <c r="AM9" s="1" t="s">
        <v>84</v>
      </c>
      <c r="AN9" s="1" t="s">
        <v>85</v>
      </c>
      <c r="AO9" s="1" t="s">
        <v>82</v>
      </c>
      <c r="AP9" s="1" t="s">
        <v>83</v>
      </c>
      <c r="AQ9" s="1" t="s">
        <v>84</v>
      </c>
      <c r="AR9" s="1" t="s">
        <v>85</v>
      </c>
      <c r="AS9" s="1" t="s">
        <v>82</v>
      </c>
      <c r="AT9" s="1" t="s">
        <v>83</v>
      </c>
      <c r="AU9" s="1" t="s">
        <v>84</v>
      </c>
      <c r="AV9" s="1" t="s">
        <v>85</v>
      </c>
      <c r="AW9" s="1" t="s">
        <v>82</v>
      </c>
      <c r="AX9" s="1"/>
      <c r="AY9" s="1"/>
    </row>
    <row r="10" spans="1:77">
      <c r="D10" s="49"/>
      <c r="E10" s="1" t="s">
        <v>86</v>
      </c>
      <c r="F10" s="1" t="s">
        <v>87</v>
      </c>
      <c r="G10" s="1" t="s">
        <v>86</v>
      </c>
      <c r="H10" s="1" t="s">
        <v>87</v>
      </c>
      <c r="I10" s="1" t="s">
        <v>86</v>
      </c>
      <c r="J10" s="1" t="s">
        <v>87</v>
      </c>
      <c r="K10" s="1" t="s">
        <v>86</v>
      </c>
      <c r="L10" s="1" t="s">
        <v>87</v>
      </c>
      <c r="Q10" s="1" t="s">
        <v>87</v>
      </c>
      <c r="R10" s="1" t="s">
        <v>87</v>
      </c>
      <c r="S10" s="1" t="s">
        <v>87</v>
      </c>
      <c r="T10" s="1" t="s">
        <v>87</v>
      </c>
      <c r="U10" s="1" t="s">
        <v>87</v>
      </c>
      <c r="V10" s="1" t="s">
        <v>87</v>
      </c>
      <c r="W10" s="1" t="s">
        <v>87</v>
      </c>
      <c r="X10" s="1" t="s">
        <v>87</v>
      </c>
      <c r="Y10" s="1" t="s">
        <v>87</v>
      </c>
      <c r="Z10" s="1" t="s">
        <v>87</v>
      </c>
      <c r="AA10" s="1" t="s">
        <v>87</v>
      </c>
      <c r="AB10" s="1" t="s">
        <v>87</v>
      </c>
      <c r="AC10" s="1" t="s">
        <v>87</v>
      </c>
      <c r="AD10" s="1" t="s">
        <v>87</v>
      </c>
      <c r="AE10" s="1" t="s">
        <v>87</v>
      </c>
      <c r="AF10" s="1" t="s">
        <v>87</v>
      </c>
      <c r="AG10" s="1" t="s">
        <v>87</v>
      </c>
      <c r="AH10" s="1" t="s">
        <v>87</v>
      </c>
      <c r="AI10" s="1" t="s">
        <v>87</v>
      </c>
      <c r="AJ10" s="1" t="s">
        <v>87</v>
      </c>
      <c r="AK10" s="1" t="s">
        <v>87</v>
      </c>
      <c r="AL10" s="1" t="s">
        <v>87</v>
      </c>
      <c r="AM10" s="1" t="s">
        <v>87</v>
      </c>
      <c r="AN10" s="1" t="s">
        <v>87</v>
      </c>
      <c r="AO10" s="1" t="s">
        <v>87</v>
      </c>
      <c r="AP10" s="1" t="s">
        <v>87</v>
      </c>
      <c r="AQ10" s="1" t="s">
        <v>87</v>
      </c>
      <c r="AR10" s="1" t="s">
        <v>87</v>
      </c>
      <c r="AS10" s="1" t="s">
        <v>87</v>
      </c>
      <c r="AT10" s="1" t="s">
        <v>87</v>
      </c>
      <c r="AU10" s="1" t="s">
        <v>87</v>
      </c>
      <c r="AV10" s="1" t="s">
        <v>87</v>
      </c>
      <c r="AW10" s="1" t="s">
        <v>87</v>
      </c>
      <c r="AX10" s="1"/>
      <c r="AY10" s="1"/>
      <c r="BB10" s="1" t="s">
        <v>704</v>
      </c>
      <c r="BC10" s="1" t="s">
        <v>781</v>
      </c>
      <c r="BD10" s="1" t="s">
        <v>662</v>
      </c>
      <c r="BE10" s="1" t="s">
        <v>661</v>
      </c>
    </row>
    <row r="11" spans="1:77">
      <c r="A11">
        <v>2016</v>
      </c>
      <c r="B11" t="s">
        <v>88</v>
      </c>
      <c r="C11" t="s">
        <v>89</v>
      </c>
      <c r="D11" s="49" t="str">
        <f>CONCATENATE(A11,B11,C11)</f>
        <v>2016Wohngebäude ohne SchönheitsreparaturenInstandhaltungsleistungen</v>
      </c>
      <c r="E11">
        <v>101.6</v>
      </c>
      <c r="F11">
        <v>101.6</v>
      </c>
      <c r="G11">
        <v>102.2</v>
      </c>
      <c r="H11">
        <v>102.2</v>
      </c>
      <c r="I11">
        <v>102.7</v>
      </c>
      <c r="J11">
        <v>102.7</v>
      </c>
      <c r="K11">
        <v>103</v>
      </c>
      <c r="L11">
        <v>103</v>
      </c>
      <c r="O11" t="s">
        <v>88</v>
      </c>
      <c r="P11" t="s">
        <v>89</v>
      </c>
      <c r="Q11" cm="1">
        <f t="array" ref="Q11">INDEX($B$11:$L$743,MATCH(CONCATENATE(Q$8,O11,P11),$D$11:$D$743,0),Q$6)</f>
        <v>101.6</v>
      </c>
      <c r="R11" cm="1">
        <f t="array" ref="R11">INDEX($B$11:$L$743,MATCH(CONCATENATE(R$8,$O11,$P11),$D$11:$D$743,0),R$6)</f>
        <v>102.2</v>
      </c>
      <c r="S11" cm="1">
        <f t="array" ref="S11">INDEX($B$11:$L$743,MATCH(CONCATENATE(S$8,$O11,$P11),$D$11:$D$743,0),S$6)</f>
        <v>102.7</v>
      </c>
      <c r="T11" cm="1">
        <f t="array" ref="T11">INDEX($B$11:$L$743,MATCH(CONCATENATE(T$8,$O11,$P11),$D$11:$D$743,0),T$6)</f>
        <v>103</v>
      </c>
      <c r="U11" cm="1">
        <f t="array" ref="U11">INDEX($B$11:$L$743,MATCH(CONCATENATE(U$8,$O11,$P11),$D$11:$D$743,0),U$6)</f>
        <v>104.4</v>
      </c>
      <c r="V11" cm="1">
        <f t="array" ref="V11">INDEX($B$11:$L$743,MATCH(CONCATENATE(V$8,$O11,$P11),$D$11:$D$743,0),V$6)</f>
        <v>105.2</v>
      </c>
      <c r="W11" cm="1">
        <f t="array" ref="W11">INDEX($B$11:$L$743,MATCH(CONCATENATE(W$8,$O11,$P11),$D$11:$D$743,0),W$6)</f>
        <v>106.1</v>
      </c>
      <c r="X11" cm="1">
        <f t="array" ref="X11">INDEX($B$11:$L$743,MATCH(CONCATENATE(X$8,$O11,$P11),$D$11:$D$743,0),X$6)</f>
        <v>106.6</v>
      </c>
      <c r="Y11" cm="1">
        <f t="array" ref="Y11">INDEX($B$11:$L$743,MATCH(CONCATENATE(Y$8,$O11,$P11),$D$11:$D$743,0),Y$6)</f>
        <v>108.3</v>
      </c>
      <c r="Z11" cm="1">
        <f t="array" ref="Z11">INDEX($B$11:$L$743,MATCH(CONCATENATE(Z$8,$O11,$P11),$D$11:$D$743,0),Z$6)</f>
        <v>109.3</v>
      </c>
      <c r="AA11" cm="1">
        <f t="array" ref="AA11">INDEX($B$11:$L$743,MATCH(CONCATENATE(AA$8,$O11,$P11),$D$11:$D$743,0),AA$6)</f>
        <v>110.4</v>
      </c>
      <c r="AB11" cm="1">
        <f t="array" ref="AB11">INDEX($B$11:$L$743,MATCH(CONCATENATE(AB$8,$O11,$P11),$D$11:$D$743,0),AB$6)</f>
        <v>111.1</v>
      </c>
      <c r="AC11" cm="1">
        <f t="array" ref="AC11">INDEX($B$11:$L$743,MATCH(CONCATENATE(AC$8,$O11,$P11),$D$11:$D$743,0),AC$6)</f>
        <v>113</v>
      </c>
      <c r="AD11" cm="1">
        <f t="array" ref="AD11">INDEX($B$11:$L$743,MATCH(CONCATENATE(AD$8,$O11,$P11),$D$11:$D$743,0),AD$6)</f>
        <v>114</v>
      </c>
      <c r="AE11" cm="1">
        <f t="array" ref="AE11">INDEX($B$11:$L$743,MATCH(CONCATENATE(AE$8,$O11,$P11),$D$11:$D$743,0),AE$6)</f>
        <v>114.9</v>
      </c>
      <c r="AF11" cm="1">
        <f t="array" ref="AF11">INDEX($B$11:$L$743,MATCH(CONCATENATE(AF$8,$O11,$P11),$D$11:$D$743,0),AF$6)</f>
        <v>115.6</v>
      </c>
      <c r="AG11" cm="1">
        <f t="array" ref="AG11">INDEX($B$11:$L$743,MATCH(CONCATENATE(AG$8,$O11,$P11),$D$11:$D$743,0),AG$6)</f>
        <v>117.5</v>
      </c>
      <c r="AH11" cm="1">
        <f t="array" ref="AH11">INDEX($B$11:$L$743,MATCH(CONCATENATE(AH$8,$O11,$P11),$D$11:$D$743,0),AH$6)</f>
        <v>118.1</v>
      </c>
      <c r="AI11" cm="1">
        <f t="array" ref="AI11">INDEX($B$11:$L$743,MATCH(CONCATENATE(AI$8,$O11,$P11),$D$11:$D$743,0),AI$6)</f>
        <v>118.6</v>
      </c>
      <c r="AJ11" cm="1">
        <f t="array" ref="AJ11">INDEX($B$11:$L$743,MATCH(CONCATENATE(AJ$8,$O11,$P11),$D$11:$D$743,0),AJ$6)</f>
        <v>119.2</v>
      </c>
      <c r="AK11" cm="1">
        <f t="array" ref="AK11">INDEX($B$11:$L$743,MATCH(CONCATENATE(AK$8,$O11,$P11),$D$11:$D$743,0),AK$6)</f>
        <v>121.2</v>
      </c>
      <c r="AL11" cm="1">
        <f t="array" ref="AL11">INDEX($B$11:$L$743,MATCH(CONCATENATE(AL$8,$O11,$P11),$D$11:$D$743,0),AL$6)</f>
        <v>125.4</v>
      </c>
      <c r="AM11" cm="1">
        <f t="array" ref="AM11">INDEX($B$11:$L$743,MATCH(CONCATENATE(AM$8,$O11,$P11),$D$11:$D$743,0),AM$6)</f>
        <v>129.4</v>
      </c>
      <c r="AN11" cm="1">
        <f t="array" ref="AN11">INDEX($B$11:$L$743,MATCH(CONCATENATE(AN$8,$O11,$P11),$D$11:$D$743,0),AN$6)</f>
        <v>132.69999999999999</v>
      </c>
      <c r="AO11" cm="1">
        <f t="array" ref="AO11">INDEX($B$11:$L$743,MATCH(CONCATENATE(AO$8,$O11,$P11),$D$11:$D$743,0),AO$6)</f>
        <v>138.69999999999999</v>
      </c>
      <c r="AP11" cm="1">
        <f t="array" ref="AP11">INDEX($B$11:$L$743,MATCH(CONCATENATE(AP$8,$O11,$P11),$D$11:$D$743,0),AP$6)</f>
        <v>145.4</v>
      </c>
      <c r="AQ11" cm="1">
        <f t="array" ref="AQ11">INDEX($B$11:$L$743,MATCH(CONCATENATE(AQ$8,$O11,$P11),$D$11:$D$743,0),AQ$6)</f>
        <v>150.4</v>
      </c>
      <c r="AR11" cm="1">
        <f t="array" ref="AR11">INDEX($B$11:$L$743,MATCH(CONCATENATE(AR$8,$O11,$P11),$D$11:$D$743,0),AR$6)</f>
        <v>155</v>
      </c>
      <c r="AS11" cm="1">
        <f t="array" ref="AS11">INDEX($B$11:$L$743,MATCH(CONCATENATE(AS$8,$O11,$P11),$D$11:$D$743,0),AS$6)</f>
        <v>159.80000000000001</v>
      </c>
      <c r="AT11" cm="1">
        <f t="array" ref="AT11">INDEX($B$11:$L$743,MATCH(CONCATENATE(AT$8,$O11,$P11),$D$11:$D$743,0),AT$6)</f>
        <v>162.4</v>
      </c>
      <c r="AU11" cm="1">
        <f t="array" ref="AU11">INDEX($B$11:$L$743,MATCH(CONCATENATE(AU$8,$O11,$P11),$D$11:$D$743,0),AU$6)</f>
        <v>164</v>
      </c>
      <c r="AV11" cm="1">
        <f t="array" ref="AV11">INDEX($B$11:$L$743,MATCH(CONCATENATE(AV$8,$O11,$P11),$D$11:$D$743,0),AV$6)</f>
        <v>165.3</v>
      </c>
      <c r="AW11" cm="1">
        <f t="array" ref="AW11">INDEX($B$11:$L$743,MATCH(CONCATENATE(AW$8,$O11,$P11),$D$11:$D$743,0),AW$6)</f>
        <v>167.9</v>
      </c>
      <c r="BA11" t="s">
        <v>89</v>
      </c>
      <c r="BB11" s="99">
        <f>(AU11/AT11-1)</f>
        <v>9.8522167487684609E-3</v>
      </c>
      <c r="BC11" s="99">
        <f>(AT11/AS11-1)/4</f>
        <v>4.0675844806007388E-3</v>
      </c>
      <c r="BD11" s="99">
        <f>AU11/AQ11-1</f>
        <v>9.0425531914893664E-2</v>
      </c>
      <c r="BE11" s="99">
        <f>(AU11/AI11-1)*1/3</f>
        <v>0.12759977515458129</v>
      </c>
      <c r="BO11" s="98"/>
      <c r="BP11" s="98"/>
      <c r="BQ11" s="98"/>
    </row>
    <row r="12" spans="1:77">
      <c r="A12">
        <v>2016</v>
      </c>
      <c r="B12" t="s">
        <v>88</v>
      </c>
      <c r="C12" t="s">
        <v>90</v>
      </c>
      <c r="D12" s="49" t="str">
        <f t="shared" ref="D12:D75" si="0">CONCATENATE(A12,B12,C12)</f>
        <v>2016Wohngebäude ohne SchönheitsreparaturenErdarbeiten</v>
      </c>
      <c r="E12">
        <v>101.8</v>
      </c>
      <c r="F12">
        <v>101.8</v>
      </c>
      <c r="G12">
        <v>102.2</v>
      </c>
      <c r="H12">
        <v>102.2</v>
      </c>
      <c r="I12">
        <v>103</v>
      </c>
      <c r="J12">
        <v>103</v>
      </c>
      <c r="K12">
        <v>103.4</v>
      </c>
      <c r="L12">
        <v>103.4</v>
      </c>
      <c r="O12" t="s">
        <v>88</v>
      </c>
      <c r="P12" t="s">
        <v>90</v>
      </c>
      <c r="Q12" cm="1">
        <f t="array" ref="Q12">INDEX($B$11:$L$743,MATCH(CONCATENATE(Q$8,O12,P12),$D$11:$D$743,0),Q$6)</f>
        <v>101.8</v>
      </c>
      <c r="R12" cm="1">
        <f t="array" ref="R12">INDEX($B$11:$L$743,MATCH(CONCATENATE(R$8,$O12,$P12),$D$11:$D$743,0),R$6)</f>
        <v>102.2</v>
      </c>
      <c r="S12" cm="1">
        <f t="array" ref="S12">INDEX($B$11:$L$743,MATCH(CONCATENATE(S$8,$O12,$P12),$D$11:$D$743,0),S$6)</f>
        <v>103</v>
      </c>
      <c r="T12" cm="1">
        <f t="array" ref="T12">INDEX($B$11:$L$743,MATCH(CONCATENATE(T$8,$O12,$P12),$D$11:$D$743,0),T$6)</f>
        <v>103.4</v>
      </c>
      <c r="U12" cm="1">
        <f t="array" ref="U12">INDEX($B$11:$L$743,MATCH(CONCATENATE(U$8,$O12,$P12),$D$11:$D$743,0),U$6)</f>
        <v>105.1</v>
      </c>
      <c r="V12" cm="1">
        <f t="array" ref="V12">INDEX($B$11:$L$743,MATCH(CONCATENATE(V$8,$O12,$P12),$D$11:$D$743,0),V$6)</f>
        <v>106.4</v>
      </c>
      <c r="W12" cm="1">
        <f t="array" ref="W12">INDEX($B$11:$L$743,MATCH(CONCATENATE(W$8,$O12,$P12),$D$11:$D$743,0),W$6)</f>
        <v>107.8</v>
      </c>
      <c r="X12" cm="1">
        <f t="array" ref="X12">INDEX($B$11:$L$743,MATCH(CONCATENATE(X$8,$O12,$P12),$D$11:$D$743,0),X$6)</f>
        <v>108.5</v>
      </c>
      <c r="Y12" cm="1">
        <f t="array" ref="Y12">INDEX($B$11:$L$743,MATCH(CONCATENATE(Y$8,$O12,$P12),$D$11:$D$743,0),Y$6)</f>
        <v>111.1</v>
      </c>
      <c r="Z12" cm="1">
        <f t="array" ref="Z12">INDEX($B$11:$L$743,MATCH(CONCATENATE(Z$8,$O12,$P12),$D$11:$D$743,0),Z$6)</f>
        <v>113</v>
      </c>
      <c r="AA12" cm="1">
        <f t="array" ref="AA12">INDEX($B$11:$L$743,MATCH(CONCATENATE(AA$8,$O12,$P12),$D$11:$D$743,0),AA$6)</f>
        <v>115.5</v>
      </c>
      <c r="AB12" cm="1">
        <f t="array" ref="AB12">INDEX($B$11:$L$743,MATCH(CONCATENATE(AB$8,$O12,$P12),$D$11:$D$743,0),AB$6)</f>
        <v>116.4</v>
      </c>
      <c r="AC12" cm="1">
        <f t="array" ref="AC12">INDEX($B$11:$L$743,MATCH(CONCATENATE(AC$8,$O12,$P12),$D$11:$D$743,0),AC$6)</f>
        <v>118.9</v>
      </c>
      <c r="AD12" cm="1">
        <f t="array" ref="AD12">INDEX($B$11:$L$743,MATCH(CONCATENATE(AD$8,$O12,$P12),$D$11:$D$743,0),AD$6)</f>
        <v>120.2</v>
      </c>
      <c r="AE12" cm="1">
        <f t="array" ref="AE12">INDEX($B$11:$L$743,MATCH(CONCATENATE(AE$8,$O12,$P12),$D$11:$D$743,0),AE$6)</f>
        <v>121</v>
      </c>
      <c r="AF12" cm="1">
        <f t="array" ref="AF12">INDEX($B$11:$L$743,MATCH(CONCATENATE(AF$8,$O12,$P12),$D$11:$D$743,0),AF$6)</f>
        <v>121.6</v>
      </c>
      <c r="AG12" cm="1">
        <f t="array" ref="AG12">INDEX($B$11:$L$743,MATCH(CONCATENATE(AG$8,$O12,$P12),$D$11:$D$743,0),AG$6)</f>
        <v>123.4</v>
      </c>
      <c r="AH12" cm="1">
        <f t="array" ref="AH12">INDEX($B$11:$L$743,MATCH(CONCATENATE(AH$8,$O12,$P12),$D$11:$D$743,0),AH$6)</f>
        <v>123.8</v>
      </c>
      <c r="AI12" cm="1">
        <f t="array" ref="AI12">INDEX($B$11:$L$743,MATCH(CONCATENATE(AI$8,$O12,$P12),$D$11:$D$743,0),AI$6)</f>
        <v>124.2</v>
      </c>
      <c r="AJ12" cm="1">
        <f t="array" ref="AJ12">INDEX($B$11:$L$743,MATCH(CONCATENATE(AJ$8,$O12,$P12),$D$11:$D$743,0),AJ$6)</f>
        <v>124.4</v>
      </c>
      <c r="AK12" cm="1">
        <f t="array" ref="AK12">INDEX($B$11:$L$743,MATCH(CONCATENATE(AK$8,$O12,$P12),$D$11:$D$743,0),AK$6)</f>
        <v>126.3</v>
      </c>
      <c r="AL12" cm="1">
        <f t="array" ref="AL12">INDEX($B$11:$L$743,MATCH(CONCATENATE(AL$8,$O12,$P12),$D$11:$D$743,0),AL$6)</f>
        <v>127.9</v>
      </c>
      <c r="AM12" cm="1">
        <f t="array" ref="AM12">INDEX($B$11:$L$743,MATCH(CONCATENATE(AM$8,$O12,$P12),$D$11:$D$743,0),AM$6)</f>
        <v>130.30000000000001</v>
      </c>
      <c r="AN12" cm="1">
        <f t="array" ref="AN12">INDEX($B$11:$L$743,MATCH(CONCATENATE(AN$8,$O12,$P12),$D$11:$D$743,0),AN$6)</f>
        <v>132.5</v>
      </c>
      <c r="AO12" cm="1">
        <f t="array" ref="AO12">INDEX($B$11:$L$743,MATCH(CONCATENATE(AO$8,$O12,$P12),$D$11:$D$743,0),AO$6)</f>
        <v>138.6</v>
      </c>
      <c r="AP12" cm="1">
        <f t="array" ref="AP12">INDEX($B$11:$L$743,MATCH(CONCATENATE(AP$8,$O12,$P12),$D$11:$D$743,0),AP$6)</f>
        <v>147.4</v>
      </c>
      <c r="AQ12" cm="1">
        <f t="array" ref="AQ12">INDEX($B$11:$L$743,MATCH(CONCATENATE(AQ$8,$O12,$P12),$D$11:$D$743,0),AQ$6)</f>
        <v>150.19999999999999</v>
      </c>
      <c r="AR12" cm="1">
        <f t="array" ref="AR12">INDEX($B$11:$L$743,MATCH(CONCATENATE(AR$8,$O12,$P12),$D$11:$D$743,0),AR$6)</f>
        <v>153.5</v>
      </c>
      <c r="AS12" cm="1">
        <f t="array" ref="AS12">INDEX($B$11:$L$743,MATCH(CONCATENATE(AS$8,$O12,$P12),$D$11:$D$743,0),AS$6)</f>
        <v>158.80000000000001</v>
      </c>
      <c r="AT12" cm="1">
        <f t="array" ref="AT12">INDEX($B$11:$L$743,MATCH(CONCATENATE(AT$8,$O12,$P12),$D$11:$D$743,0),AT$6)</f>
        <v>160.30000000000001</v>
      </c>
      <c r="AU12" cm="1">
        <f t="array" ref="AU12">INDEX($B$11:$L$743,MATCH(CONCATENATE(AU$8,$O12,$P12),$D$11:$D$743,0),AU$6)</f>
        <v>161</v>
      </c>
      <c r="AV12" cm="1">
        <f t="array" ref="AV12">INDEX($B$11:$L$743,MATCH(CONCATENATE(AV$8,$O12,$P12),$D$11:$D$743,0),AV$6)</f>
        <v>162.30000000000001</v>
      </c>
      <c r="AW12" cm="1">
        <f t="array" ref="AW12">INDEX($B$11:$L$743,MATCH(CONCATENATE(AW$8,$O12,$P12),$D$11:$D$743,0),AW$6)</f>
        <v>165.4</v>
      </c>
      <c r="BA12" t="s">
        <v>90</v>
      </c>
      <c r="BB12" s="99">
        <f t="shared" ref="BB12:BB43" si="1">(AU12/AT12-1)</f>
        <v>4.366812227074135E-3</v>
      </c>
      <c r="BC12" s="99">
        <f t="shared" ref="BC12:BC43" si="2">(AT12/AS12-1)/4</f>
        <v>2.3614609571788181E-3</v>
      </c>
      <c r="BD12" s="99">
        <f t="shared" ref="BD12:BD43" si="3">AU12/AQ12-1</f>
        <v>7.1904127829560682E-2</v>
      </c>
      <c r="BE12" s="99">
        <f t="shared" ref="BE12:BE43" si="4">(AU12/AI12-1)*1/3</f>
        <v>9.8765432098765427E-2</v>
      </c>
      <c r="BO12" s="98"/>
      <c r="BP12" s="98"/>
      <c r="BQ12" s="98"/>
    </row>
    <row r="13" spans="1:77">
      <c r="A13">
        <v>2016</v>
      </c>
      <c r="B13" t="s">
        <v>88</v>
      </c>
      <c r="C13" t="s">
        <v>91</v>
      </c>
      <c r="D13" s="49" t="str">
        <f t="shared" si="0"/>
        <v>2016Wohngebäude ohne SchönheitsreparaturenEntwässerungskanalarbeiten</v>
      </c>
      <c r="E13">
        <v>101</v>
      </c>
      <c r="F13">
        <v>101</v>
      </c>
      <c r="G13">
        <v>101.4</v>
      </c>
      <c r="H13">
        <v>101.4</v>
      </c>
      <c r="I13">
        <v>102.3</v>
      </c>
      <c r="J13">
        <v>102.3</v>
      </c>
      <c r="K13">
        <v>102.5</v>
      </c>
      <c r="L13">
        <v>102.5</v>
      </c>
      <c r="O13" t="s">
        <v>88</v>
      </c>
      <c r="P13" t="s">
        <v>91</v>
      </c>
      <c r="Q13" cm="1">
        <f t="array" ref="Q13">INDEX($B$11:$L$743,MATCH(CONCATENATE(Q$8,O13,P13),$D$11:$D$743,0),Q$6)</f>
        <v>101</v>
      </c>
      <c r="R13" cm="1">
        <f t="array" ref="R13">INDEX($B$11:$L$743,MATCH(CONCATENATE(R$8,$O13,$P13),$D$11:$D$743,0),R$6)</f>
        <v>101.4</v>
      </c>
      <c r="S13" cm="1">
        <f t="array" ref="S13">INDEX($B$11:$L$743,MATCH(CONCATENATE(S$8,$O13,$P13),$D$11:$D$743,0),S$6)</f>
        <v>102.3</v>
      </c>
      <c r="T13" cm="1">
        <f t="array" ref="T13">INDEX($B$11:$L$743,MATCH(CONCATENATE(T$8,$O13,$P13),$D$11:$D$743,0),T$6)</f>
        <v>102.5</v>
      </c>
      <c r="U13" cm="1">
        <f t="array" ref="U13">INDEX($B$11:$L$743,MATCH(CONCATENATE(U$8,$O13,$P13),$D$11:$D$743,0),U$6)</f>
        <v>103.3</v>
      </c>
      <c r="V13" cm="1">
        <f t="array" ref="V13">INDEX($B$11:$L$743,MATCH(CONCATENATE(V$8,$O13,$P13),$D$11:$D$743,0),V$6)</f>
        <v>104.6</v>
      </c>
      <c r="W13" cm="1">
        <f t="array" ref="W13">INDEX($B$11:$L$743,MATCH(CONCATENATE(W$8,$O13,$P13),$D$11:$D$743,0),W$6)</f>
        <v>105.6</v>
      </c>
      <c r="X13" cm="1">
        <f t="array" ref="X13">INDEX($B$11:$L$743,MATCH(CONCATENATE(X$8,$O13,$P13),$D$11:$D$743,0),X$6)</f>
        <v>106.3</v>
      </c>
      <c r="Y13" cm="1">
        <f t="array" ref="Y13">INDEX($B$11:$L$743,MATCH(CONCATENATE(Y$8,$O13,$P13),$D$11:$D$743,0),Y$6)</f>
        <v>108.4</v>
      </c>
      <c r="Z13" cm="1">
        <f t="array" ref="Z13">INDEX($B$11:$L$743,MATCH(CONCATENATE(Z$8,$O13,$P13),$D$11:$D$743,0),Z$6)</f>
        <v>109.8</v>
      </c>
      <c r="AA13" cm="1">
        <f t="array" ref="AA13">INDEX($B$11:$L$743,MATCH(CONCATENATE(AA$8,$O13,$P13),$D$11:$D$743,0),AA$6)</f>
        <v>111.7</v>
      </c>
      <c r="AB13" cm="1">
        <f t="array" ref="AB13">INDEX($B$11:$L$743,MATCH(CONCATENATE(AB$8,$O13,$P13),$D$11:$D$743,0),AB$6)</f>
        <v>112.8</v>
      </c>
      <c r="AC13" cm="1">
        <f t="array" ref="AC13">INDEX($B$11:$L$743,MATCH(CONCATENATE(AC$8,$O13,$P13),$D$11:$D$743,0),AC$6)</f>
        <v>115.1</v>
      </c>
      <c r="AD13" cm="1">
        <f t="array" ref="AD13">INDEX($B$11:$L$743,MATCH(CONCATENATE(AD$8,$O13,$P13),$D$11:$D$743,0),AD$6)</f>
        <v>116.5</v>
      </c>
      <c r="AE13" cm="1">
        <f t="array" ref="AE13">INDEX($B$11:$L$743,MATCH(CONCATENATE(AE$8,$O13,$P13),$D$11:$D$743,0),AE$6)</f>
        <v>117.2</v>
      </c>
      <c r="AF13" cm="1">
        <f t="array" ref="AF13">INDEX($B$11:$L$743,MATCH(CONCATENATE(AF$8,$O13,$P13),$D$11:$D$743,0),AF$6)</f>
        <v>117.6</v>
      </c>
      <c r="AG13" cm="1">
        <f t="array" ref="AG13">INDEX($B$11:$L$743,MATCH(CONCATENATE(AG$8,$O13,$P13),$D$11:$D$743,0),AG$6)</f>
        <v>119.2</v>
      </c>
      <c r="AH13" cm="1">
        <f t="array" ref="AH13">INDEX($B$11:$L$743,MATCH(CONCATENATE(AH$8,$O13,$P13),$D$11:$D$743,0),AH$6)</f>
        <v>119.6</v>
      </c>
      <c r="AI13" cm="1">
        <f t="array" ref="AI13">INDEX($B$11:$L$743,MATCH(CONCATENATE(AI$8,$O13,$P13),$D$11:$D$743,0),AI$6)</f>
        <v>120</v>
      </c>
      <c r="AJ13" cm="1">
        <f t="array" ref="AJ13">INDEX($B$11:$L$743,MATCH(CONCATENATE(AJ$8,$O13,$P13),$D$11:$D$743,0),AJ$6)</f>
        <v>120.2</v>
      </c>
      <c r="AK13" cm="1">
        <f t="array" ref="AK13">INDEX($B$11:$L$743,MATCH(CONCATENATE(AK$8,$O13,$P13),$D$11:$D$743,0),AK$6)</f>
        <v>122.6</v>
      </c>
      <c r="AL13" cm="1">
        <f t="array" ref="AL13">INDEX($B$11:$L$743,MATCH(CONCATENATE(AL$8,$O13,$P13),$D$11:$D$743,0),AL$6)</f>
        <v>129.6</v>
      </c>
      <c r="AM13" cm="1">
        <f t="array" ref="AM13">INDEX($B$11:$L$743,MATCH(CONCATENATE(AM$8,$O13,$P13),$D$11:$D$743,0),AM$6)</f>
        <v>135.4</v>
      </c>
      <c r="AN13" cm="1">
        <f t="array" ref="AN13">INDEX($B$11:$L$743,MATCH(CONCATENATE(AN$8,$O13,$P13),$D$11:$D$743,0),AN$6)</f>
        <v>139.1</v>
      </c>
      <c r="AO13" cm="1">
        <f t="array" ref="AO13">INDEX($B$11:$L$743,MATCH(CONCATENATE(AO$8,$O13,$P13),$D$11:$D$743,0),AO$6)</f>
        <v>146</v>
      </c>
      <c r="AP13" cm="1">
        <f t="array" ref="AP13">INDEX($B$11:$L$743,MATCH(CONCATENATE(AP$8,$O13,$P13),$D$11:$D$743,0),AP$6)</f>
        <v>154.69999999999999</v>
      </c>
      <c r="AQ13" cm="1">
        <f t="array" ref="AQ13">INDEX($B$11:$L$743,MATCH(CONCATENATE(AQ$8,$O13,$P13),$D$11:$D$743,0),AQ$6)</f>
        <v>158.6</v>
      </c>
      <c r="AR13" cm="1">
        <f t="array" ref="AR13">INDEX($B$11:$L$743,MATCH(CONCATENATE(AR$8,$O13,$P13),$D$11:$D$743,0),AR$6)</f>
        <v>162.4</v>
      </c>
      <c r="AS13" cm="1">
        <f t="array" ref="AS13">INDEX($B$11:$L$743,MATCH(CONCATENATE(AS$8,$O13,$P13),$D$11:$D$743,0),AS$6)</f>
        <v>167.4</v>
      </c>
      <c r="AT13" cm="1">
        <f t="array" ref="AT13">INDEX($B$11:$L$743,MATCH(CONCATENATE(AT$8,$O13,$P13),$D$11:$D$743,0),AT$6)</f>
        <v>168.5</v>
      </c>
      <c r="AU13" cm="1">
        <f t="array" ref="AU13">INDEX($B$11:$L$743,MATCH(CONCATENATE(AU$8,$O13,$P13),$D$11:$D$743,0),AU$6)</f>
        <v>168.7</v>
      </c>
      <c r="AV13" cm="1">
        <f t="array" ref="AV13">INDEX($B$11:$L$743,MATCH(CONCATENATE(AV$8,$O13,$P13),$D$11:$D$743,0),AV$6)</f>
        <v>169.8</v>
      </c>
      <c r="AW13" cm="1">
        <f t="array" ref="AW13">INDEX($B$11:$L$743,MATCH(CONCATENATE(AW$8,$O13,$P13),$D$11:$D$743,0),AW$6)</f>
        <v>172</v>
      </c>
      <c r="BA13" t="s">
        <v>91</v>
      </c>
      <c r="BB13" s="99">
        <f t="shared" si="1"/>
        <v>1.1869436201779049E-3</v>
      </c>
      <c r="BC13" s="99">
        <f t="shared" si="2"/>
        <v>1.6427718040621375E-3</v>
      </c>
      <c r="BD13" s="99">
        <f t="shared" si="3"/>
        <v>6.3682219419924246E-2</v>
      </c>
      <c r="BE13" s="99">
        <f t="shared" si="4"/>
        <v>0.13527777777777775</v>
      </c>
      <c r="BO13" s="98"/>
      <c r="BP13" s="98"/>
      <c r="BQ13" s="98"/>
    </row>
    <row r="14" spans="1:77">
      <c r="A14">
        <v>2016</v>
      </c>
      <c r="B14" t="s">
        <v>88</v>
      </c>
      <c r="C14" t="s">
        <v>92</v>
      </c>
      <c r="D14" s="49" t="str">
        <f t="shared" si="0"/>
        <v>2016Wohngebäude ohne SchönheitsreparaturenMauerarbeiten</v>
      </c>
      <c r="E14">
        <v>100.9</v>
      </c>
      <c r="F14">
        <v>100.9</v>
      </c>
      <c r="G14">
        <v>101.3</v>
      </c>
      <c r="H14">
        <v>101.3</v>
      </c>
      <c r="I14">
        <v>101.9</v>
      </c>
      <c r="J14">
        <v>101.9</v>
      </c>
      <c r="K14">
        <v>102.2</v>
      </c>
      <c r="L14">
        <v>102.2</v>
      </c>
      <c r="O14" t="s">
        <v>88</v>
      </c>
      <c r="P14" t="s">
        <v>92</v>
      </c>
      <c r="Q14" cm="1">
        <f t="array" ref="Q14">INDEX($B$11:$L$743,MATCH(CONCATENATE(Q$8,O14,P14),$D$11:$D$743,0),Q$6)</f>
        <v>100.9</v>
      </c>
      <c r="R14" cm="1">
        <f t="array" ref="R14">INDEX($B$11:$L$743,MATCH(CONCATENATE(R$8,$O14,$P14),$D$11:$D$743,0),R$6)</f>
        <v>101.3</v>
      </c>
      <c r="S14" cm="1">
        <f t="array" ref="S14">INDEX($B$11:$L$743,MATCH(CONCATENATE(S$8,$O14,$P14),$D$11:$D$743,0),S$6)</f>
        <v>101.9</v>
      </c>
      <c r="T14" cm="1">
        <f t="array" ref="T14">INDEX($B$11:$L$743,MATCH(CONCATENATE(T$8,$O14,$P14),$D$11:$D$743,0),T$6)</f>
        <v>102.2</v>
      </c>
      <c r="U14" cm="1">
        <f t="array" ref="U14">INDEX($B$11:$L$743,MATCH(CONCATENATE(U$8,$O14,$P14),$D$11:$D$743,0),U$6)</f>
        <v>103.1</v>
      </c>
      <c r="V14" cm="1">
        <f t="array" ref="V14">INDEX($B$11:$L$743,MATCH(CONCATENATE(V$8,$O14,$P14),$D$11:$D$743,0),V$6)</f>
        <v>104</v>
      </c>
      <c r="W14" cm="1">
        <f t="array" ref="W14">INDEX($B$11:$L$743,MATCH(CONCATENATE(W$8,$O14,$P14),$D$11:$D$743,0),W$6)</f>
        <v>104.9</v>
      </c>
      <c r="X14" cm="1">
        <f t="array" ref="X14">INDEX($B$11:$L$743,MATCH(CONCATENATE(X$8,$O14,$P14),$D$11:$D$743,0),X$6)</f>
        <v>105.4</v>
      </c>
      <c r="Y14" cm="1">
        <f t="array" ref="Y14">INDEX($B$11:$L$743,MATCH(CONCATENATE(Y$8,$O14,$P14),$D$11:$D$743,0),Y$6)</f>
        <v>107.2</v>
      </c>
      <c r="Z14" cm="1">
        <f t="array" ref="Z14">INDEX($B$11:$L$743,MATCH(CONCATENATE(Z$8,$O14,$P14),$D$11:$D$743,0),Z$6)</f>
        <v>108.3</v>
      </c>
      <c r="AA14" cm="1">
        <f t="array" ref="AA14">INDEX($B$11:$L$743,MATCH(CONCATENATE(AA$8,$O14,$P14),$D$11:$D$743,0),AA$6)</f>
        <v>110.4</v>
      </c>
      <c r="AB14" cm="1">
        <f t="array" ref="AB14">INDEX($B$11:$L$743,MATCH(CONCATENATE(AB$8,$O14,$P14),$D$11:$D$743,0),AB$6)</f>
        <v>111.4</v>
      </c>
      <c r="AC14" cm="1">
        <f t="array" ref="AC14">INDEX($B$11:$L$743,MATCH(CONCATENATE(AC$8,$O14,$P14),$D$11:$D$743,0),AC$6)</f>
        <v>113.6</v>
      </c>
      <c r="AD14" cm="1">
        <f t="array" ref="AD14">INDEX($B$11:$L$743,MATCH(CONCATENATE(AD$8,$O14,$P14),$D$11:$D$743,0),AD$6)</f>
        <v>114.2</v>
      </c>
      <c r="AE14" cm="1">
        <f t="array" ref="AE14">INDEX($B$11:$L$743,MATCH(CONCATENATE(AE$8,$O14,$P14),$D$11:$D$743,0),AE$6)</f>
        <v>115.1</v>
      </c>
      <c r="AF14" cm="1">
        <f t="array" ref="AF14">INDEX($B$11:$L$743,MATCH(CONCATENATE(AF$8,$O14,$P14),$D$11:$D$743,0),AF$6)</f>
        <v>115.5</v>
      </c>
      <c r="AG14" cm="1">
        <f t="array" ref="AG14">INDEX($B$11:$L$743,MATCH(CONCATENATE(AG$8,$O14,$P14),$D$11:$D$743,0),AG$6)</f>
        <v>116.9</v>
      </c>
      <c r="AH14" cm="1">
        <f t="array" ref="AH14">INDEX($B$11:$L$743,MATCH(CONCATENATE(AH$8,$O14,$P14),$D$11:$D$743,0),AH$6)</f>
        <v>117.5</v>
      </c>
      <c r="AI14" cm="1">
        <f t="array" ref="AI14">INDEX($B$11:$L$743,MATCH(CONCATENATE(AI$8,$O14,$P14),$D$11:$D$743,0),AI$6)</f>
        <v>117.9</v>
      </c>
      <c r="AJ14" cm="1">
        <f t="array" ref="AJ14">INDEX($B$11:$L$743,MATCH(CONCATENATE(AJ$8,$O14,$P14),$D$11:$D$743,0),AJ$6)</f>
        <v>118.3</v>
      </c>
      <c r="AK14" cm="1">
        <f t="array" ref="AK14">INDEX($B$11:$L$743,MATCH(CONCATENATE(AK$8,$O14,$P14),$D$11:$D$743,0),AK$6)</f>
        <v>120.2</v>
      </c>
      <c r="AL14" cm="1">
        <f t="array" ref="AL14">INDEX($B$11:$L$743,MATCH(CONCATENATE(AL$8,$O14,$P14),$D$11:$D$743,0),AL$6)</f>
        <v>123.1</v>
      </c>
      <c r="AM14" cm="1">
        <f t="array" ref="AM14">INDEX($B$11:$L$743,MATCH(CONCATENATE(AM$8,$O14,$P14),$D$11:$D$743,0),AM$6)</f>
        <v>125.1</v>
      </c>
      <c r="AN14" cm="1">
        <f t="array" ref="AN14">INDEX($B$11:$L$743,MATCH(CONCATENATE(AN$8,$O14,$P14),$D$11:$D$743,0),AN$6)</f>
        <v>127.4</v>
      </c>
      <c r="AO14" cm="1">
        <f t="array" ref="AO14">INDEX($B$11:$L$743,MATCH(CONCATENATE(AO$8,$O14,$P14),$D$11:$D$743,0),AO$6)</f>
        <v>131.5</v>
      </c>
      <c r="AP14" cm="1">
        <f t="array" ref="AP14">INDEX($B$11:$L$743,MATCH(CONCATENATE(AP$8,$O14,$P14),$D$11:$D$743,0),AP$6)</f>
        <v>138.6</v>
      </c>
      <c r="AQ14" cm="1">
        <f t="array" ref="AQ14">INDEX($B$11:$L$743,MATCH(CONCATENATE(AQ$8,$O14,$P14),$D$11:$D$743,0),AQ$6)</f>
        <v>141.5</v>
      </c>
      <c r="AR14" cm="1">
        <f t="array" ref="AR14">INDEX($B$11:$L$743,MATCH(CONCATENATE(AR$8,$O14,$P14),$D$11:$D$743,0),AR$6)</f>
        <v>144.69999999999999</v>
      </c>
      <c r="AS14" cm="1">
        <f t="array" ref="AS14">INDEX($B$11:$L$743,MATCH(CONCATENATE(AS$8,$O14,$P14),$D$11:$D$743,0),AS$6)</f>
        <v>148.1</v>
      </c>
      <c r="AT14" cm="1">
        <f t="array" ref="AT14">INDEX($B$11:$L$743,MATCH(CONCATENATE(AT$8,$O14,$P14),$D$11:$D$743,0),AT$6)</f>
        <v>149.5</v>
      </c>
      <c r="AU14" cm="1">
        <f t="array" ref="AU14">INDEX($B$11:$L$743,MATCH(CONCATENATE(AU$8,$O14,$P14),$D$11:$D$743,0),AU$6)</f>
        <v>149.5</v>
      </c>
      <c r="AV14" cm="1">
        <f t="array" ref="AV14">INDEX($B$11:$L$743,MATCH(CONCATENATE(AV$8,$O14,$P14),$D$11:$D$743,0),AV$6)</f>
        <v>150</v>
      </c>
      <c r="AW14" cm="1">
        <f t="array" ref="AW14">INDEX($B$11:$L$743,MATCH(CONCATENATE(AW$8,$O14,$P14),$D$11:$D$743,0),AW$6)</f>
        <v>151</v>
      </c>
      <c r="BA14" t="s">
        <v>92</v>
      </c>
      <c r="BB14" s="99">
        <f t="shared" si="1"/>
        <v>0</v>
      </c>
      <c r="BC14" s="99">
        <f t="shared" si="2"/>
        <v>2.3632680621201718E-3</v>
      </c>
      <c r="BD14" s="99">
        <f t="shared" si="3"/>
        <v>5.6537102473498191E-2</v>
      </c>
      <c r="BE14" s="99">
        <f t="shared" si="4"/>
        <v>8.9341249646593138E-2</v>
      </c>
      <c r="BO14" s="98"/>
      <c r="BP14" s="98"/>
      <c r="BQ14" s="98"/>
    </row>
    <row r="15" spans="1:77">
      <c r="A15">
        <v>2016</v>
      </c>
      <c r="B15" t="s">
        <v>88</v>
      </c>
      <c r="C15" t="s">
        <v>93</v>
      </c>
      <c r="D15" s="49" t="str">
        <f t="shared" si="0"/>
        <v>2016Wohngebäude ohne SchönheitsreparaturenBetonarbeiten</v>
      </c>
      <c r="E15">
        <v>101</v>
      </c>
      <c r="F15">
        <v>101</v>
      </c>
      <c r="G15">
        <v>101.4</v>
      </c>
      <c r="H15">
        <v>101.4</v>
      </c>
      <c r="I15">
        <v>101.5</v>
      </c>
      <c r="J15">
        <v>101.5</v>
      </c>
      <c r="K15">
        <v>101.9</v>
      </c>
      <c r="L15">
        <v>101.9</v>
      </c>
      <c r="O15" t="s">
        <v>88</v>
      </c>
      <c r="P15" t="s">
        <v>93</v>
      </c>
      <c r="Q15" cm="1">
        <f t="array" ref="Q15">INDEX($B$11:$L$743,MATCH(CONCATENATE(Q$8,O15,P15),$D$11:$D$743,0),Q$6)</f>
        <v>101</v>
      </c>
      <c r="R15" cm="1">
        <f t="array" ref="R15">INDEX($B$11:$L$743,MATCH(CONCATENATE(R$8,$O15,$P15),$D$11:$D$743,0),R$6)</f>
        <v>101.4</v>
      </c>
      <c r="S15" cm="1">
        <f t="array" ref="S15">INDEX($B$11:$L$743,MATCH(CONCATENATE(S$8,$O15,$P15),$D$11:$D$743,0),S$6)</f>
        <v>101.5</v>
      </c>
      <c r="T15" cm="1">
        <f t="array" ref="T15">INDEX($B$11:$L$743,MATCH(CONCATENATE(T$8,$O15,$P15),$D$11:$D$743,0),T$6)</f>
        <v>101.9</v>
      </c>
      <c r="U15" cm="1">
        <f t="array" ref="U15">INDEX($B$11:$L$743,MATCH(CONCATENATE(U$8,$O15,$P15),$D$11:$D$743,0),U$6)</f>
        <v>102.8</v>
      </c>
      <c r="V15" cm="1">
        <f t="array" ref="V15">INDEX($B$11:$L$743,MATCH(CONCATENATE(V$8,$O15,$P15),$D$11:$D$743,0),V$6)</f>
        <v>103.7</v>
      </c>
      <c r="W15" cm="1">
        <f t="array" ref="W15">INDEX($B$11:$L$743,MATCH(CONCATENATE(W$8,$O15,$P15),$D$11:$D$743,0),W$6)</f>
        <v>104.4</v>
      </c>
      <c r="X15" cm="1">
        <f t="array" ref="X15">INDEX($B$11:$L$743,MATCH(CONCATENATE(X$8,$O15,$P15),$D$11:$D$743,0),X$6)</f>
        <v>105.1</v>
      </c>
      <c r="Y15" cm="1">
        <f t="array" ref="Y15">INDEX($B$11:$L$743,MATCH(CONCATENATE(Y$8,$O15,$P15),$D$11:$D$743,0),Y$6)</f>
        <v>106.9</v>
      </c>
      <c r="Z15" cm="1">
        <f t="array" ref="Z15">INDEX($B$11:$L$743,MATCH(CONCATENATE(Z$8,$O15,$P15),$D$11:$D$743,0),Z$6)</f>
        <v>108.1</v>
      </c>
      <c r="AA15" cm="1">
        <f t="array" ref="AA15">INDEX($B$11:$L$743,MATCH(CONCATENATE(AA$8,$O15,$P15),$D$11:$D$743,0),AA$6)</f>
        <v>109.8</v>
      </c>
      <c r="AB15" cm="1">
        <f t="array" ref="AB15">INDEX($B$11:$L$743,MATCH(CONCATENATE(AB$8,$O15,$P15),$D$11:$D$743,0),AB$6)</f>
        <v>110.9</v>
      </c>
      <c r="AC15" cm="1">
        <f t="array" ref="AC15">INDEX($B$11:$L$743,MATCH(CONCATENATE(AC$8,$O15,$P15),$D$11:$D$743,0),AC$6)</f>
        <v>113.4</v>
      </c>
      <c r="AD15" cm="1">
        <f t="array" ref="AD15">INDEX($B$11:$L$743,MATCH(CONCATENATE(AD$8,$O15,$P15),$D$11:$D$743,0),AD$6)</f>
        <v>114.3</v>
      </c>
      <c r="AE15" cm="1">
        <f t="array" ref="AE15">INDEX($B$11:$L$743,MATCH(CONCATENATE(AE$8,$O15,$P15),$D$11:$D$743,0),AE$6)</f>
        <v>115</v>
      </c>
      <c r="AF15" cm="1">
        <f t="array" ref="AF15">INDEX($B$11:$L$743,MATCH(CONCATENATE(AF$8,$O15,$P15),$D$11:$D$743,0),AF$6)</f>
        <v>115.7</v>
      </c>
      <c r="AG15" cm="1">
        <f t="array" ref="AG15">INDEX($B$11:$L$743,MATCH(CONCATENATE(AG$8,$O15,$P15),$D$11:$D$743,0),AG$6)</f>
        <v>117</v>
      </c>
      <c r="AH15" cm="1">
        <f t="array" ref="AH15">INDEX($B$11:$L$743,MATCH(CONCATENATE(AH$8,$O15,$P15),$D$11:$D$743,0),AH$6)</f>
        <v>117.5</v>
      </c>
      <c r="AI15" cm="1">
        <f t="array" ref="AI15">INDEX($B$11:$L$743,MATCH(CONCATENATE(AI$8,$O15,$P15),$D$11:$D$743,0),AI$6)</f>
        <v>118.1</v>
      </c>
      <c r="AJ15" cm="1">
        <f t="array" ref="AJ15">INDEX($B$11:$L$743,MATCH(CONCATENATE(AJ$8,$O15,$P15),$D$11:$D$743,0),AJ$6)</f>
        <v>118.5</v>
      </c>
      <c r="AK15" cm="1">
        <f t="array" ref="AK15">INDEX($B$11:$L$743,MATCH(CONCATENATE(AK$8,$O15,$P15),$D$11:$D$743,0),AK$6)</f>
        <v>120.4</v>
      </c>
      <c r="AL15" cm="1">
        <f t="array" ref="AL15">INDEX($B$11:$L$743,MATCH(CONCATENATE(AL$8,$O15,$P15),$D$11:$D$743,0),AL$6)</f>
        <v>122.9</v>
      </c>
      <c r="AM15" cm="1">
        <f t="array" ref="AM15">INDEX($B$11:$L$743,MATCH(CONCATENATE(AM$8,$O15,$P15),$D$11:$D$743,0),AM$6)</f>
        <v>125.3</v>
      </c>
      <c r="AN15" cm="1">
        <f t="array" ref="AN15">INDEX($B$11:$L$743,MATCH(CONCATENATE(AN$8,$O15,$P15),$D$11:$D$743,0),AN$6)</f>
        <v>127.2</v>
      </c>
      <c r="AO15" cm="1">
        <f t="array" ref="AO15">INDEX($B$11:$L$743,MATCH(CONCATENATE(AO$8,$O15,$P15),$D$11:$D$743,0),AO$6)</f>
        <v>132.4</v>
      </c>
      <c r="AP15" cm="1">
        <f t="array" ref="AP15">INDEX($B$11:$L$743,MATCH(CONCATENATE(AP$8,$O15,$P15),$D$11:$D$743,0),AP$6)</f>
        <v>139.4</v>
      </c>
      <c r="AQ15" cm="1">
        <f t="array" ref="AQ15">INDEX($B$11:$L$743,MATCH(CONCATENATE(AQ$8,$O15,$P15),$D$11:$D$743,0),AQ$6)</f>
        <v>142.69999999999999</v>
      </c>
      <c r="AR15" cm="1">
        <f t="array" ref="AR15">INDEX($B$11:$L$743,MATCH(CONCATENATE(AR$8,$O15,$P15),$D$11:$D$743,0),AR$6)</f>
        <v>148.4</v>
      </c>
      <c r="AS15" cm="1">
        <f t="array" ref="AS15">INDEX($B$11:$L$743,MATCH(CONCATENATE(AS$8,$O15,$P15),$D$11:$D$743,0),AS$6)</f>
        <v>159.1</v>
      </c>
      <c r="AT15" cm="1">
        <f t="array" ref="AT15">INDEX($B$11:$L$743,MATCH(CONCATENATE(AT$8,$O15,$P15),$D$11:$D$743,0),AT$6)</f>
        <v>161.19999999999999</v>
      </c>
      <c r="AU15" cm="1">
        <f t="array" ref="AU15">INDEX($B$11:$L$743,MATCH(CONCATENATE(AU$8,$O15,$P15),$D$11:$D$743,0),AU$6)</f>
        <v>161.4</v>
      </c>
      <c r="AV15" cm="1">
        <f t="array" ref="AV15">INDEX($B$11:$L$743,MATCH(CONCATENATE(AV$8,$O15,$P15),$D$11:$D$743,0),AV$6)</f>
        <v>161.6</v>
      </c>
      <c r="AW15" cm="1">
        <f t="array" ref="AW15">INDEX($B$11:$L$743,MATCH(CONCATENATE(AW$8,$O15,$P15),$D$11:$D$743,0),AW$6)</f>
        <v>163.9</v>
      </c>
      <c r="BA15" t="s">
        <v>93</v>
      </c>
      <c r="BB15" s="99">
        <f t="shared" si="1"/>
        <v>1.2406947890819531E-3</v>
      </c>
      <c r="BC15" s="99">
        <f t="shared" si="2"/>
        <v>3.2998114393463229E-3</v>
      </c>
      <c r="BD15" s="99">
        <f t="shared" si="3"/>
        <v>0.13104414856341995</v>
      </c>
      <c r="BE15" s="99">
        <f t="shared" si="4"/>
        <v>0.12221281399943555</v>
      </c>
      <c r="BO15" s="98"/>
      <c r="BP15" s="98"/>
      <c r="BQ15" s="98"/>
    </row>
    <row r="16" spans="1:77">
      <c r="A16">
        <v>2016</v>
      </c>
      <c r="B16" t="s">
        <v>88</v>
      </c>
      <c r="C16" t="s">
        <v>94</v>
      </c>
      <c r="D16" s="49" t="str">
        <f t="shared" si="0"/>
        <v>2016Wohngebäude ohne SchönheitsreparaturenZimmer und Holzbauarbeiten</v>
      </c>
      <c r="E16">
        <v>101.5</v>
      </c>
      <c r="F16">
        <v>101.5</v>
      </c>
      <c r="G16">
        <v>101.7</v>
      </c>
      <c r="H16">
        <v>101.7</v>
      </c>
      <c r="I16">
        <v>102.3</v>
      </c>
      <c r="J16">
        <v>102.3</v>
      </c>
      <c r="K16">
        <v>102.6</v>
      </c>
      <c r="L16">
        <v>102.6</v>
      </c>
      <c r="O16" t="s">
        <v>88</v>
      </c>
      <c r="P16" t="s">
        <v>94</v>
      </c>
      <c r="Q16" cm="1">
        <f t="array" ref="Q16">INDEX($B$11:$L$743,MATCH(CONCATENATE(Q$8,O16,P16),$D$11:$D$743,0),Q$6)</f>
        <v>101.5</v>
      </c>
      <c r="R16" cm="1">
        <f t="array" ref="R16">INDEX($B$11:$L$743,MATCH(CONCATENATE(R$8,$O16,$P16),$D$11:$D$743,0),R$6)</f>
        <v>101.7</v>
      </c>
      <c r="S16" cm="1">
        <f t="array" ref="S16">INDEX($B$11:$L$743,MATCH(CONCATENATE(S$8,$O16,$P16),$D$11:$D$743,0),S$6)</f>
        <v>102.3</v>
      </c>
      <c r="T16" cm="1">
        <f t="array" ref="T16">INDEX($B$11:$L$743,MATCH(CONCATENATE(T$8,$O16,$P16),$D$11:$D$743,0),T$6)</f>
        <v>102.6</v>
      </c>
      <c r="U16" cm="1">
        <f t="array" ref="U16">INDEX($B$11:$L$743,MATCH(CONCATENATE(U$8,$O16,$P16),$D$11:$D$743,0),U$6)</f>
        <v>103.7</v>
      </c>
      <c r="V16" cm="1">
        <f t="array" ref="V16">INDEX($B$11:$L$743,MATCH(CONCATENATE(V$8,$O16,$P16),$D$11:$D$743,0),V$6)</f>
        <v>105</v>
      </c>
      <c r="W16" cm="1">
        <f t="array" ref="W16">INDEX($B$11:$L$743,MATCH(CONCATENATE(W$8,$O16,$P16),$D$11:$D$743,0),W$6)</f>
        <v>106</v>
      </c>
      <c r="X16" cm="1">
        <f t="array" ref="X16">INDEX($B$11:$L$743,MATCH(CONCATENATE(X$8,$O16,$P16),$D$11:$D$743,0),X$6)</f>
        <v>106.6</v>
      </c>
      <c r="Y16" cm="1">
        <f t="array" ref="Y16">INDEX($B$11:$L$743,MATCH(CONCATENATE(Y$8,$O16,$P16),$D$11:$D$743,0),Y$6)</f>
        <v>109</v>
      </c>
      <c r="Z16" cm="1">
        <f t="array" ref="Z16">INDEX($B$11:$L$743,MATCH(CONCATENATE(Z$8,$O16,$P16),$D$11:$D$743,0),Z$6)</f>
        <v>110.1</v>
      </c>
      <c r="AA16" cm="1">
        <f t="array" ref="AA16">INDEX($B$11:$L$743,MATCH(CONCATENATE(AA$8,$O16,$P16),$D$11:$D$743,0),AA$6)</f>
        <v>111.9</v>
      </c>
      <c r="AB16" cm="1">
        <f t="array" ref="AB16">INDEX($B$11:$L$743,MATCH(CONCATENATE(AB$8,$O16,$P16),$D$11:$D$743,0),AB$6)</f>
        <v>113</v>
      </c>
      <c r="AC16" cm="1">
        <f t="array" ref="AC16">INDEX($B$11:$L$743,MATCH(CONCATENATE(AC$8,$O16,$P16),$D$11:$D$743,0),AC$6)</f>
        <v>114.3</v>
      </c>
      <c r="AD16" cm="1">
        <f t="array" ref="AD16">INDEX($B$11:$L$743,MATCH(CONCATENATE(AD$8,$O16,$P16),$D$11:$D$743,0),AD$6)</f>
        <v>115</v>
      </c>
      <c r="AE16" cm="1">
        <f t="array" ref="AE16">INDEX($B$11:$L$743,MATCH(CONCATENATE(AE$8,$O16,$P16),$D$11:$D$743,0),AE$6)</f>
        <v>115.8</v>
      </c>
      <c r="AF16" cm="1">
        <f t="array" ref="AF16">INDEX($B$11:$L$743,MATCH(CONCATENATE(AF$8,$O16,$P16),$D$11:$D$743,0),AF$6)</f>
        <v>116.2</v>
      </c>
      <c r="AG16" cm="1">
        <f t="array" ref="AG16">INDEX($B$11:$L$743,MATCH(CONCATENATE(AG$8,$O16,$P16),$D$11:$D$743,0),AG$6)</f>
        <v>117.3</v>
      </c>
      <c r="AH16" cm="1">
        <f t="array" ref="AH16">INDEX($B$11:$L$743,MATCH(CONCATENATE(AH$8,$O16,$P16),$D$11:$D$743,0),AH$6)</f>
        <v>117.7</v>
      </c>
      <c r="AI16" cm="1">
        <f t="array" ref="AI16">INDEX($B$11:$L$743,MATCH(CONCATENATE(AI$8,$O16,$P16),$D$11:$D$743,0),AI$6)</f>
        <v>119.7</v>
      </c>
      <c r="AJ16" cm="1">
        <f t="array" ref="AJ16">INDEX($B$11:$L$743,MATCH(CONCATENATE(AJ$8,$O16,$P16),$D$11:$D$743,0),AJ$6)</f>
        <v>120.8</v>
      </c>
      <c r="AK16" cm="1">
        <f t="array" ref="AK16">INDEX($B$11:$L$743,MATCH(CONCATENATE(AK$8,$O16,$P16),$D$11:$D$743,0),AK$6)</f>
        <v>123.8</v>
      </c>
      <c r="AL16" cm="1">
        <f t="array" ref="AL16">INDEX($B$11:$L$743,MATCH(CONCATENATE(AL$8,$O16,$P16),$D$11:$D$743,0),AL$6)</f>
        <v>141.19999999999999</v>
      </c>
      <c r="AM16" cm="1">
        <f t="array" ref="AM16">INDEX($B$11:$L$743,MATCH(CONCATENATE(AM$8,$O16,$P16),$D$11:$D$743,0),AM$6)</f>
        <v>150.9</v>
      </c>
      <c r="AN16" cm="1">
        <f t="array" ref="AN16">INDEX($B$11:$L$743,MATCH(CONCATENATE(AN$8,$O16,$P16),$D$11:$D$743,0),AN$6)</f>
        <v>153.1</v>
      </c>
      <c r="AO16" cm="1">
        <f t="array" ref="AO16">INDEX($B$11:$L$743,MATCH(CONCATENATE(AO$8,$O16,$P16),$D$11:$D$743,0),AO$6)</f>
        <v>157.80000000000001</v>
      </c>
      <c r="AP16" cm="1">
        <f t="array" ref="AP16">INDEX($B$11:$L$743,MATCH(CONCATENATE(AP$8,$O16,$P16),$D$11:$D$743,0),AP$6)</f>
        <v>166</v>
      </c>
      <c r="AQ16" cm="1">
        <f t="array" ref="AQ16">INDEX($B$11:$L$743,MATCH(CONCATENATE(AQ$8,$O16,$P16),$D$11:$D$743,0),AQ$6)</f>
        <v>168.1</v>
      </c>
      <c r="AR16" cm="1">
        <f t="array" ref="AR16">INDEX($B$11:$L$743,MATCH(CONCATENATE(AR$8,$O16,$P16),$D$11:$D$743,0),AR$6)</f>
        <v>168.6</v>
      </c>
      <c r="AS16" cm="1">
        <f t="array" ref="AS16">INDEX($B$11:$L$743,MATCH(CONCATENATE(AS$8,$O16,$P16),$D$11:$D$743,0),AS$6)</f>
        <v>170.3</v>
      </c>
      <c r="AT16" cm="1">
        <f t="array" ref="AT16">INDEX($B$11:$L$743,MATCH(CONCATENATE(AT$8,$O16,$P16),$D$11:$D$743,0),AT$6)</f>
        <v>175.3</v>
      </c>
      <c r="AU16" cm="1">
        <f t="array" ref="AU16">INDEX($B$11:$L$743,MATCH(CONCATENATE(AU$8,$O16,$P16),$D$11:$D$743,0),AU$6)</f>
        <v>175.2</v>
      </c>
      <c r="AV16" cm="1">
        <f t="array" ref="AV16">INDEX($B$11:$L$743,MATCH(CONCATENATE(AV$8,$O16,$P16),$D$11:$D$743,0),AV$6)</f>
        <v>175.4</v>
      </c>
      <c r="AW16" t="e" cm="1">
        <f t="array" ref="AW16">INDEX($B$11:$L$743,MATCH(CONCATENATE(AW$8,$O16,$P16),$D$11:$D$743,0),AW$6)</f>
        <v>#N/A</v>
      </c>
      <c r="BA16" t="s">
        <v>94</v>
      </c>
      <c r="BB16" s="99">
        <f t="shared" si="1"/>
        <v>-5.7045065601835088E-4</v>
      </c>
      <c r="BC16" s="99">
        <f t="shared" si="2"/>
        <v>7.3399882560187812E-3</v>
      </c>
      <c r="BD16" s="99">
        <f t="shared" si="3"/>
        <v>4.2236763831053015E-2</v>
      </c>
      <c r="BE16" s="99">
        <f t="shared" si="4"/>
        <v>0.15455304928989136</v>
      </c>
      <c r="BO16" s="98"/>
      <c r="BP16" s="98"/>
      <c r="BQ16" s="98"/>
    </row>
    <row r="17" spans="1:69">
      <c r="A17">
        <v>2016</v>
      </c>
      <c r="B17" t="s">
        <v>88</v>
      </c>
      <c r="C17" t="s">
        <v>95</v>
      </c>
      <c r="D17" s="49" t="str">
        <f t="shared" si="0"/>
        <v>2016Wohngebäude ohne SchönheitsreparaturenStahlbauarbeiten</v>
      </c>
      <c r="E17">
        <v>100</v>
      </c>
      <c r="F17">
        <v>100</v>
      </c>
      <c r="G17">
        <v>100.3</v>
      </c>
      <c r="H17">
        <v>100.3</v>
      </c>
      <c r="I17">
        <v>101.5</v>
      </c>
      <c r="J17">
        <v>101.5</v>
      </c>
      <c r="K17">
        <v>102.3</v>
      </c>
      <c r="L17">
        <v>102.3</v>
      </c>
      <c r="O17" t="s">
        <v>88</v>
      </c>
      <c r="P17" t="s">
        <v>95</v>
      </c>
      <c r="Q17" cm="1">
        <f t="array" ref="Q17">INDEX($B$11:$L$743,MATCH(CONCATENATE(Q$8,O17,P17),$D$11:$D$743,0),Q$6)</f>
        <v>100</v>
      </c>
      <c r="R17" cm="1">
        <f t="array" ref="R17">INDEX($B$11:$L$743,MATCH(CONCATENATE(R$8,$O17,$P17),$D$11:$D$743,0),R$6)</f>
        <v>100.3</v>
      </c>
      <c r="S17" cm="1">
        <f t="array" ref="S17">INDEX($B$11:$L$743,MATCH(CONCATENATE(S$8,$O17,$P17),$D$11:$D$743,0),S$6)</f>
        <v>101.5</v>
      </c>
      <c r="T17" cm="1">
        <f t="array" ref="T17">INDEX($B$11:$L$743,MATCH(CONCATENATE(T$8,$O17,$P17),$D$11:$D$743,0),T$6)</f>
        <v>102.3</v>
      </c>
      <c r="U17" cm="1">
        <f t="array" ref="U17">INDEX($B$11:$L$743,MATCH(CONCATENATE(U$8,$O17,$P17),$D$11:$D$743,0),U$6)</f>
        <v>103.9</v>
      </c>
      <c r="V17" cm="1">
        <f t="array" ref="V17">INDEX($B$11:$L$743,MATCH(CONCATENATE(V$8,$O17,$P17),$D$11:$D$743,0),V$6)</f>
        <v>104.9</v>
      </c>
      <c r="W17" cm="1">
        <f t="array" ref="W17">INDEX($B$11:$L$743,MATCH(CONCATENATE(W$8,$O17,$P17),$D$11:$D$743,0),W$6)</f>
        <v>105.1</v>
      </c>
      <c r="X17" cm="1">
        <f t="array" ref="X17">INDEX($B$11:$L$743,MATCH(CONCATENATE(X$8,$O17,$P17),$D$11:$D$743,0),X$6)</f>
        <v>106.2</v>
      </c>
      <c r="Y17" cm="1">
        <f t="array" ref="Y17">INDEX($B$11:$L$743,MATCH(CONCATENATE(Y$8,$O17,$P17),$D$11:$D$743,0),Y$6)</f>
        <v>107.1</v>
      </c>
      <c r="Z17" cm="1">
        <f t="array" ref="Z17">INDEX($B$11:$L$743,MATCH(CONCATENATE(Z$8,$O17,$P17),$D$11:$D$743,0),Z$6)</f>
        <v>106.9</v>
      </c>
      <c r="AA17" cm="1">
        <f t="array" ref="AA17">INDEX($B$11:$L$743,MATCH(CONCATENATE(AA$8,$O17,$P17),$D$11:$D$743,0),AA$6)</f>
        <v>107.8</v>
      </c>
      <c r="AB17" cm="1">
        <f t="array" ref="AB17">INDEX($B$11:$L$743,MATCH(CONCATENATE(AB$8,$O17,$P17),$D$11:$D$743,0),AB$6)</f>
        <v>109.2</v>
      </c>
      <c r="AC17" cm="1">
        <f t="array" ref="AC17">INDEX($B$11:$L$743,MATCH(CONCATENATE(AC$8,$O17,$P17),$D$11:$D$743,0),AC$6)</f>
        <v>109.6</v>
      </c>
      <c r="AD17" cm="1">
        <f t="array" ref="AD17">INDEX($B$11:$L$743,MATCH(CONCATENATE(AD$8,$O17,$P17),$D$11:$D$743,0),AD$6)</f>
        <v>109.1</v>
      </c>
      <c r="AE17" cm="1">
        <f t="array" ref="AE17">INDEX($B$11:$L$743,MATCH(CONCATENATE(AE$8,$O17,$P17),$D$11:$D$743,0),AE$6)</f>
        <v>109.1</v>
      </c>
      <c r="AF17" cm="1">
        <f t="array" ref="AF17">INDEX($B$11:$L$743,MATCH(CONCATENATE(AF$8,$O17,$P17),$D$11:$D$743,0),AF$6)</f>
        <v>109.2</v>
      </c>
      <c r="AG17" cm="1">
        <f t="array" ref="AG17">INDEX($B$11:$L$743,MATCH(CONCATENATE(AG$8,$O17,$P17),$D$11:$D$743,0),AG$6)</f>
        <v>110.6</v>
      </c>
      <c r="AH17" cm="1">
        <f t="array" ref="AH17">INDEX($B$11:$L$743,MATCH(CONCATENATE(AH$8,$O17,$P17),$D$11:$D$743,0),AH$6)</f>
        <v>110.5</v>
      </c>
      <c r="AI17" cm="1">
        <f t="array" ref="AI17">INDEX($B$11:$L$743,MATCH(CONCATENATE(AI$8,$O17,$P17),$D$11:$D$743,0),AI$6)</f>
        <v>110.6</v>
      </c>
      <c r="AJ17" cm="1">
        <f t="array" ref="AJ17">INDEX($B$11:$L$743,MATCH(CONCATENATE(AJ$8,$O17,$P17),$D$11:$D$743,0),AJ$6)</f>
        <v>110.8</v>
      </c>
      <c r="AK17" cm="1">
        <f t="array" ref="AK17">INDEX($B$11:$L$743,MATCH(CONCATENATE(AK$8,$O17,$P17),$D$11:$D$743,0),AK$6)</f>
        <v>112.9</v>
      </c>
      <c r="AL17" cm="1">
        <f t="array" ref="AL17">INDEX($B$11:$L$743,MATCH(CONCATENATE(AL$8,$O17,$P17),$D$11:$D$743,0),AL$6)</f>
        <v>114.3</v>
      </c>
      <c r="AM17" cm="1">
        <f t="array" ref="AM17">INDEX($B$11:$L$743,MATCH(CONCATENATE(AM$8,$O17,$P17),$D$11:$D$743,0),AM$6)</f>
        <v>121.1</v>
      </c>
      <c r="AN17" cm="1">
        <f t="array" ref="AN17">INDEX($B$11:$L$743,MATCH(CONCATENATE(AN$8,$O17,$P17),$D$11:$D$743,0),AN$6)</f>
        <v>125.6</v>
      </c>
      <c r="AO17" cm="1">
        <f t="array" ref="AO17">INDEX($B$11:$L$743,MATCH(CONCATENATE(AO$8,$O17,$P17),$D$11:$D$743,0),AO$6)</f>
        <v>127.7</v>
      </c>
      <c r="AP17" cm="1">
        <f t="array" ref="AP17">INDEX($B$11:$L$743,MATCH(CONCATENATE(AP$8,$O17,$P17),$D$11:$D$743,0),AP$6)</f>
        <v>146.69999999999999</v>
      </c>
      <c r="AQ17" cm="1">
        <f t="array" ref="AQ17">INDEX($B$11:$L$743,MATCH(CONCATENATE(AQ$8,$O17,$P17),$D$11:$D$743,0),AQ$6)</f>
        <v>152.1</v>
      </c>
      <c r="AR17" cm="1">
        <f t="array" ref="AR17">INDEX($B$11:$L$743,MATCH(CONCATENATE(AR$8,$O17,$P17),$D$11:$D$743,0),AR$6)</f>
        <v>153.1</v>
      </c>
      <c r="AS17" cm="1">
        <f t="array" ref="AS17">INDEX($B$11:$L$743,MATCH(CONCATENATE(AS$8,$O17,$P17),$D$11:$D$743,0),AS$6)</f>
        <v>149.9</v>
      </c>
      <c r="AT17" cm="1">
        <f t="array" ref="AT17">INDEX($B$11:$L$743,MATCH(CONCATENATE(AT$8,$O17,$P17),$D$11:$D$743,0),AT$6)</f>
        <v>146.19999999999999</v>
      </c>
      <c r="AU17" cm="1">
        <f t="array" ref="AU17">INDEX($B$11:$L$743,MATCH(CONCATENATE(AU$8,$O17,$P17),$D$11:$D$743,0),AU$6)</f>
        <v>148.6</v>
      </c>
      <c r="AV17" cm="1">
        <f t="array" ref="AV17">INDEX($B$11:$L$743,MATCH(CONCATENATE(AV$8,$O17,$P17),$D$11:$D$743,0),AV$6)</f>
        <v>146.19999999999999</v>
      </c>
      <c r="AW17" cm="1">
        <f t="array" ref="AW17">INDEX($B$11:$L$743,MATCH(CONCATENATE(AW$8,$O17,$P17),$D$11:$D$743,0),AW$6)</f>
        <v>146.19999999999999</v>
      </c>
      <c r="BA17" t="s">
        <v>95</v>
      </c>
      <c r="BB17" s="99">
        <f t="shared" si="1"/>
        <v>1.6415868673050671E-2</v>
      </c>
      <c r="BC17" s="99">
        <f t="shared" si="2"/>
        <v>-6.170780520346919E-3</v>
      </c>
      <c r="BD17" s="99">
        <f t="shared" si="3"/>
        <v>-2.3011176857330673E-2</v>
      </c>
      <c r="BE17" s="99">
        <f t="shared" si="4"/>
        <v>0.11452682338758291</v>
      </c>
      <c r="BO17" s="98"/>
      <c r="BP17" s="98"/>
      <c r="BQ17" s="98"/>
    </row>
    <row r="18" spans="1:69">
      <c r="A18">
        <v>2016</v>
      </c>
      <c r="B18" t="s">
        <v>88</v>
      </c>
      <c r="C18" t="s">
        <v>96</v>
      </c>
      <c r="D18" s="49" t="str">
        <f t="shared" si="0"/>
        <v>2016Wohngebäude ohne SchönheitsreparaturenAbdichtungsarbeiten</v>
      </c>
      <c r="E18">
        <v>101.5</v>
      </c>
      <c r="F18">
        <v>101.5</v>
      </c>
      <c r="G18">
        <v>102.2</v>
      </c>
      <c r="H18">
        <v>102.2</v>
      </c>
      <c r="I18">
        <v>102.4</v>
      </c>
      <c r="J18">
        <v>102.4</v>
      </c>
      <c r="K18">
        <v>102.5</v>
      </c>
      <c r="L18">
        <v>102.5</v>
      </c>
      <c r="O18" t="s">
        <v>88</v>
      </c>
      <c r="P18" t="s">
        <v>96</v>
      </c>
      <c r="Q18" cm="1">
        <f t="array" ref="Q18">INDEX($B$11:$L$743,MATCH(CONCATENATE(Q$8,O18,P18),$D$11:$D$743,0),Q$6)</f>
        <v>101.5</v>
      </c>
      <c r="R18" cm="1">
        <f t="array" ref="R18">INDEX($B$11:$L$743,MATCH(CONCATENATE(R$8,$O18,$P18),$D$11:$D$743,0),R$6)</f>
        <v>102.2</v>
      </c>
      <c r="S18" cm="1">
        <f t="array" ref="S18">INDEX($B$11:$L$743,MATCH(CONCATENATE(S$8,$O18,$P18),$D$11:$D$743,0),S$6)</f>
        <v>102.4</v>
      </c>
      <c r="T18" cm="1">
        <f t="array" ref="T18">INDEX($B$11:$L$743,MATCH(CONCATENATE(T$8,$O18,$P18),$D$11:$D$743,0),T$6)</f>
        <v>102.5</v>
      </c>
      <c r="U18" cm="1">
        <f t="array" ref="U18">INDEX($B$11:$L$743,MATCH(CONCATENATE(U$8,$O18,$P18),$D$11:$D$743,0),U$6)</f>
        <v>103.5</v>
      </c>
      <c r="V18" cm="1">
        <f t="array" ref="V18">INDEX($B$11:$L$743,MATCH(CONCATENATE(V$8,$O18,$P18),$D$11:$D$743,0),V$6)</f>
        <v>104.5</v>
      </c>
      <c r="W18" cm="1">
        <f t="array" ref="W18">INDEX($B$11:$L$743,MATCH(CONCATENATE(W$8,$O18,$P18),$D$11:$D$743,0),W$6)</f>
        <v>105</v>
      </c>
      <c r="X18" cm="1">
        <f t="array" ref="X18">INDEX($B$11:$L$743,MATCH(CONCATENATE(X$8,$O18,$P18),$D$11:$D$743,0),X$6)</f>
        <v>106.2</v>
      </c>
      <c r="Y18" cm="1">
        <f t="array" ref="Y18">INDEX($B$11:$L$743,MATCH(CONCATENATE(Y$8,$O18,$P18),$D$11:$D$743,0),Y$6)</f>
        <v>107.8</v>
      </c>
      <c r="Z18" cm="1">
        <f t="array" ref="Z18">INDEX($B$11:$L$743,MATCH(CONCATENATE(Z$8,$O18,$P18),$D$11:$D$743,0),Z$6)</f>
        <v>109.2</v>
      </c>
      <c r="AA18" cm="1">
        <f t="array" ref="AA18">INDEX($B$11:$L$743,MATCH(CONCATENATE(AA$8,$O18,$P18),$D$11:$D$743,0),AA$6)</f>
        <v>110.7</v>
      </c>
      <c r="AB18" cm="1">
        <f t="array" ref="AB18">INDEX($B$11:$L$743,MATCH(CONCATENATE(AB$8,$O18,$P18),$D$11:$D$743,0),AB$6)</f>
        <v>111.7</v>
      </c>
      <c r="AC18" cm="1">
        <f t="array" ref="AC18">INDEX($B$11:$L$743,MATCH(CONCATENATE(AC$8,$O18,$P18),$D$11:$D$743,0),AC$6)</f>
        <v>114</v>
      </c>
      <c r="AD18" cm="1">
        <f t="array" ref="AD18">INDEX($B$11:$L$743,MATCH(CONCATENATE(AD$8,$O18,$P18),$D$11:$D$743,0),AD$6)</f>
        <v>115.4</v>
      </c>
      <c r="AE18" cm="1">
        <f t="array" ref="AE18">INDEX($B$11:$L$743,MATCH(CONCATENATE(AE$8,$O18,$P18),$D$11:$D$743,0),AE$6)</f>
        <v>116.4</v>
      </c>
      <c r="AF18" cm="1">
        <f t="array" ref="AF18">INDEX($B$11:$L$743,MATCH(CONCATENATE(AF$8,$O18,$P18),$D$11:$D$743,0),AF$6)</f>
        <v>117.4</v>
      </c>
      <c r="AG18" cm="1">
        <f t="array" ref="AG18">INDEX($B$11:$L$743,MATCH(CONCATENATE(AG$8,$O18,$P18),$D$11:$D$743,0),AG$6)</f>
        <v>119.4</v>
      </c>
      <c r="AH18" cm="1">
        <f t="array" ref="AH18">INDEX($B$11:$L$743,MATCH(CONCATENATE(AH$8,$O18,$P18),$D$11:$D$743,0),AH$6)</f>
        <v>120.2</v>
      </c>
      <c r="AI18" cm="1">
        <f t="array" ref="AI18">INDEX($B$11:$L$743,MATCH(CONCATENATE(AI$8,$O18,$P18),$D$11:$D$743,0),AI$6)</f>
        <v>120.6</v>
      </c>
      <c r="AJ18" cm="1">
        <f t="array" ref="AJ18">INDEX($B$11:$L$743,MATCH(CONCATENATE(AJ$8,$O18,$P18),$D$11:$D$743,0),AJ$6)</f>
        <v>121</v>
      </c>
      <c r="AK18" cm="1">
        <f t="array" ref="AK18">INDEX($B$11:$L$743,MATCH(CONCATENATE(AK$8,$O18,$P18),$D$11:$D$743,0),AK$6)</f>
        <v>122.9</v>
      </c>
      <c r="AL18" cm="1">
        <f t="array" ref="AL18">INDEX($B$11:$L$743,MATCH(CONCATENATE(AL$8,$O18,$P18),$D$11:$D$743,0),AL$6)</f>
        <v>126.2</v>
      </c>
      <c r="AM18" cm="1">
        <f t="array" ref="AM18">INDEX($B$11:$L$743,MATCH(CONCATENATE(AM$8,$O18,$P18),$D$11:$D$743,0),AM$6)</f>
        <v>130.69999999999999</v>
      </c>
      <c r="AN18" cm="1">
        <f t="array" ref="AN18">INDEX($B$11:$L$743,MATCH(CONCATENATE(AN$8,$O18,$P18),$D$11:$D$743,0),AN$6)</f>
        <v>134.1</v>
      </c>
      <c r="AO18" cm="1">
        <f t="array" ref="AO18">INDEX($B$11:$L$743,MATCH(CONCATENATE(AO$8,$O18,$P18),$D$11:$D$743,0),AO$6)</f>
        <v>140.19999999999999</v>
      </c>
      <c r="AP18" cm="1">
        <f t="array" ref="AP18">INDEX($B$11:$L$743,MATCH(CONCATENATE(AP$8,$O18,$P18),$D$11:$D$743,0),AP$6)</f>
        <v>149.80000000000001</v>
      </c>
      <c r="AQ18" cm="1">
        <f t="array" ref="AQ18">INDEX($B$11:$L$743,MATCH(CONCATENATE(AQ$8,$O18,$P18),$D$11:$D$743,0),AQ$6)</f>
        <v>154</v>
      </c>
      <c r="AR18" cm="1">
        <f t="array" ref="AR18">INDEX($B$11:$L$743,MATCH(CONCATENATE(AR$8,$O18,$P18),$D$11:$D$743,0),AR$6)</f>
        <v>159.6</v>
      </c>
      <c r="AS18" cm="1">
        <f t="array" ref="AS18">INDEX($B$11:$L$743,MATCH(CONCATENATE(AS$8,$O18,$P18),$D$11:$D$743,0),AS$6)</f>
        <v>163.4</v>
      </c>
      <c r="AT18" cm="1">
        <f t="array" ref="AT18">INDEX($B$11:$L$743,MATCH(CONCATENATE(AT$8,$O18,$P18),$D$11:$D$743,0),AT$6)</f>
        <v>164.8</v>
      </c>
      <c r="AU18" cm="1">
        <f t="array" ref="AU18">INDEX($B$11:$L$743,MATCH(CONCATENATE(AU$8,$O18,$P18),$D$11:$D$743,0),AU$6)</f>
        <v>165.8</v>
      </c>
      <c r="AV18" cm="1">
        <f t="array" ref="AV18">INDEX($B$11:$L$743,MATCH(CONCATENATE(AV$8,$O18,$P18),$D$11:$D$743,0),AV$6)</f>
        <v>166.7</v>
      </c>
      <c r="AW18" cm="1">
        <f t="array" ref="AW18">INDEX($B$11:$L$743,MATCH(CONCATENATE(AW$8,$O18,$P18),$D$11:$D$743,0),AW$6)</f>
        <v>168.6</v>
      </c>
      <c r="BA18" t="s">
        <v>96</v>
      </c>
      <c r="BB18" s="99">
        <f t="shared" si="1"/>
        <v>6.0679611650484855E-3</v>
      </c>
      <c r="BC18" s="99">
        <f t="shared" si="2"/>
        <v>2.1419828641370819E-3</v>
      </c>
      <c r="BD18" s="99">
        <f t="shared" si="3"/>
        <v>7.6623376623376593E-2</v>
      </c>
      <c r="BE18" s="99">
        <f t="shared" si="4"/>
        <v>0.12493090105030406</v>
      </c>
      <c r="BO18" s="98"/>
      <c r="BP18" s="98"/>
      <c r="BQ18" s="98"/>
    </row>
    <row r="19" spans="1:69">
      <c r="A19">
        <v>2016</v>
      </c>
      <c r="B19" t="s">
        <v>88</v>
      </c>
      <c r="C19" t="s">
        <v>97</v>
      </c>
      <c r="D19" s="49" t="str">
        <f t="shared" si="0"/>
        <v>2016Wohngebäude ohne SchönheitsreparaturenDachdeckungs und Dachabdichtungsarbeiten</v>
      </c>
      <c r="E19">
        <v>101.4</v>
      </c>
      <c r="F19">
        <v>101.4</v>
      </c>
      <c r="G19">
        <v>101.7</v>
      </c>
      <c r="H19">
        <v>101.7</v>
      </c>
      <c r="I19">
        <v>102.3</v>
      </c>
      <c r="J19">
        <v>102.3</v>
      </c>
      <c r="K19">
        <v>102.7</v>
      </c>
      <c r="L19">
        <v>102.7</v>
      </c>
      <c r="O19" t="s">
        <v>88</v>
      </c>
      <c r="P19" t="s">
        <v>97</v>
      </c>
      <c r="Q19" cm="1">
        <f t="array" ref="Q19">INDEX($B$11:$L$743,MATCH(CONCATENATE(Q$8,O19,P19),$D$11:$D$743,0),Q$6)</f>
        <v>101.4</v>
      </c>
      <c r="R19" cm="1">
        <f t="array" ref="R19">INDEX($B$11:$L$743,MATCH(CONCATENATE(R$8,$O19,$P19),$D$11:$D$743,0),R$6)</f>
        <v>101.7</v>
      </c>
      <c r="S19" cm="1">
        <f t="array" ref="S19">INDEX($B$11:$L$743,MATCH(CONCATENATE(S$8,$O19,$P19),$D$11:$D$743,0),S$6)</f>
        <v>102.3</v>
      </c>
      <c r="T19" cm="1">
        <f t="array" ref="T19">INDEX($B$11:$L$743,MATCH(CONCATENATE(T$8,$O19,$P19),$D$11:$D$743,0),T$6)</f>
        <v>102.7</v>
      </c>
      <c r="U19" cm="1">
        <f t="array" ref="U19">INDEX($B$11:$L$743,MATCH(CONCATENATE(U$8,$O19,$P19),$D$11:$D$743,0),U$6)</f>
        <v>104.3</v>
      </c>
      <c r="V19" cm="1">
        <f t="array" ref="V19">INDEX($B$11:$L$743,MATCH(CONCATENATE(V$8,$O19,$P19),$D$11:$D$743,0),V$6)</f>
        <v>105.2</v>
      </c>
      <c r="W19" cm="1">
        <f t="array" ref="W19">INDEX($B$11:$L$743,MATCH(CONCATENATE(W$8,$O19,$P19),$D$11:$D$743,0),W$6)</f>
        <v>106</v>
      </c>
      <c r="X19" cm="1">
        <f t="array" ref="X19">INDEX($B$11:$L$743,MATCH(CONCATENATE(X$8,$O19,$P19),$D$11:$D$743,0),X$6)</f>
        <v>106.6</v>
      </c>
      <c r="Y19" cm="1">
        <f t="array" ref="Y19">INDEX($B$11:$L$743,MATCH(CONCATENATE(Y$8,$O19,$P19),$D$11:$D$743,0),Y$6)</f>
        <v>107.9</v>
      </c>
      <c r="Z19" cm="1">
        <f t="array" ref="Z19">INDEX($B$11:$L$743,MATCH(CONCATENATE(Z$8,$O19,$P19),$D$11:$D$743,0),Z$6)</f>
        <v>108.7</v>
      </c>
      <c r="AA19" cm="1">
        <f t="array" ref="AA19">INDEX($B$11:$L$743,MATCH(CONCATENATE(AA$8,$O19,$P19),$D$11:$D$743,0),AA$6)</f>
        <v>109.7</v>
      </c>
      <c r="AB19" cm="1">
        <f t="array" ref="AB19">INDEX($B$11:$L$743,MATCH(CONCATENATE(AB$8,$O19,$P19),$D$11:$D$743,0),AB$6)</f>
        <v>110.4</v>
      </c>
      <c r="AC19" cm="1">
        <f t="array" ref="AC19">INDEX($B$11:$L$743,MATCH(CONCATENATE(AC$8,$O19,$P19),$D$11:$D$743,0),AC$6)</f>
        <v>110.5</v>
      </c>
      <c r="AD19" cm="1">
        <f t="array" ref="AD19">INDEX($B$11:$L$743,MATCH(CONCATENATE(AD$8,$O19,$P19),$D$11:$D$743,0),AD$6)</f>
        <v>112</v>
      </c>
      <c r="AE19" cm="1">
        <f t="array" ref="AE19">INDEX($B$11:$L$743,MATCH(CONCATENATE(AE$8,$O19,$P19),$D$11:$D$743,0),AE$6)</f>
        <v>113.3</v>
      </c>
      <c r="AF19" cm="1">
        <f t="array" ref="AF19">INDEX($B$11:$L$743,MATCH(CONCATENATE(AF$8,$O19,$P19),$D$11:$D$743,0),AF$6)</f>
        <v>114.1</v>
      </c>
      <c r="AG19" cm="1">
        <f t="array" ref="AG19">INDEX($B$11:$L$743,MATCH(CONCATENATE(AG$8,$O19,$P19),$D$11:$D$743,0),AG$6)</f>
        <v>119</v>
      </c>
      <c r="AH19" cm="1">
        <f t="array" ref="AH19">INDEX($B$11:$L$743,MATCH(CONCATENATE(AH$8,$O19,$P19),$D$11:$D$743,0),AH$6)</f>
        <v>119.6</v>
      </c>
      <c r="AI19" cm="1">
        <f t="array" ref="AI19">INDEX($B$11:$L$743,MATCH(CONCATENATE(AI$8,$O19,$P19),$D$11:$D$743,0),AI$6)</f>
        <v>120.6</v>
      </c>
      <c r="AJ19" cm="1">
        <f t="array" ref="AJ19">INDEX($B$11:$L$743,MATCH(CONCATENATE(AJ$8,$O19,$P19),$D$11:$D$743,0),AJ$6)</f>
        <v>121.4</v>
      </c>
      <c r="AK19" cm="1">
        <f t="array" ref="AK19">INDEX($B$11:$L$743,MATCH(CONCATENATE(AK$8,$O19,$P19),$D$11:$D$743,0),AK$6)</f>
        <v>123.5</v>
      </c>
      <c r="AL19" cm="1">
        <f t="array" ref="AL19">INDEX($B$11:$L$743,MATCH(CONCATENATE(AL$8,$O19,$P19),$D$11:$D$743,0),AL$6)</f>
        <v>130.1</v>
      </c>
      <c r="AM19" cm="1">
        <f t="array" ref="AM19">INDEX($B$11:$L$743,MATCH(CONCATENATE(AM$8,$O19,$P19),$D$11:$D$743,0),AM$6)</f>
        <v>135.69999999999999</v>
      </c>
      <c r="AN19" cm="1">
        <f t="array" ref="AN19">INDEX($B$11:$L$743,MATCH(CONCATENATE(AN$8,$O19,$P19),$D$11:$D$743,0),AN$6)</f>
        <v>139.5</v>
      </c>
      <c r="AO19" cm="1">
        <f t="array" ref="AO19">INDEX($B$11:$L$743,MATCH(CONCATENATE(AO$8,$O19,$P19),$D$11:$D$743,0),AO$6)</f>
        <v>145.6</v>
      </c>
      <c r="AP19" cm="1">
        <f t="array" ref="AP19">INDEX($B$11:$L$743,MATCH(CONCATENATE(AP$8,$O19,$P19),$D$11:$D$743,0),AP$6)</f>
        <v>154.9</v>
      </c>
      <c r="AQ19" cm="1">
        <f t="array" ref="AQ19">INDEX($B$11:$L$743,MATCH(CONCATENATE(AQ$8,$O19,$P19),$D$11:$D$743,0),AQ$6)</f>
        <v>161.30000000000001</v>
      </c>
      <c r="AR19" cm="1">
        <f t="array" ref="AR19">INDEX($B$11:$L$743,MATCH(CONCATENATE(AR$8,$O19,$P19),$D$11:$D$743,0),AR$6)</f>
        <v>166.4</v>
      </c>
      <c r="AS19" cm="1">
        <f t="array" ref="AS19">INDEX($B$11:$L$743,MATCH(CONCATENATE(AS$8,$O19,$P19),$D$11:$D$743,0),AS$6)</f>
        <v>170.5</v>
      </c>
      <c r="AT19" cm="1">
        <f t="array" ref="AT19">INDEX($B$11:$L$743,MATCH(CONCATENATE(AT$8,$O19,$P19),$D$11:$D$743,0),AT$6)</f>
        <v>172</v>
      </c>
      <c r="AU19" cm="1">
        <f t="array" ref="AU19">INDEX($B$11:$L$743,MATCH(CONCATENATE(AU$8,$O19,$P19),$D$11:$D$743,0),AU$6)</f>
        <v>173.2</v>
      </c>
      <c r="AV19" cm="1">
        <f t="array" ref="AV19">INDEX($B$11:$L$743,MATCH(CONCATENATE(AV$8,$O19,$P19),$D$11:$D$743,0),AV$6)</f>
        <v>174.5</v>
      </c>
      <c r="AW19" t="e" cm="1">
        <f t="array" ref="AW19">INDEX($B$11:$L$743,MATCH(CONCATENATE(AW$8,$O19,$P19),$D$11:$D$743,0),AW$6)</f>
        <v>#N/A</v>
      </c>
      <c r="BA19" t="s">
        <v>97</v>
      </c>
      <c r="BB19" s="99">
        <f t="shared" si="1"/>
        <v>6.9767441860464352E-3</v>
      </c>
      <c r="BC19" s="99">
        <f t="shared" si="2"/>
        <v>2.1994134897360684E-3</v>
      </c>
      <c r="BD19" s="99">
        <f t="shared" si="3"/>
        <v>7.3775573465591826E-2</v>
      </c>
      <c r="BE19" s="99">
        <f t="shared" si="4"/>
        <v>0.14538419016030954</v>
      </c>
      <c r="BO19" s="98"/>
      <c r="BP19" s="98"/>
      <c r="BQ19" s="98"/>
    </row>
    <row r="20" spans="1:69">
      <c r="A20">
        <v>2016</v>
      </c>
      <c r="B20" t="s">
        <v>88</v>
      </c>
      <c r="C20" t="s">
        <v>98</v>
      </c>
      <c r="D20" s="49" t="str">
        <f t="shared" si="0"/>
        <v>2016Wohngebäude ohne SchönheitsreparaturenKlempnerarbeiten</v>
      </c>
      <c r="E20">
        <v>101.3</v>
      </c>
      <c r="F20">
        <v>101.3</v>
      </c>
      <c r="G20">
        <v>101.7</v>
      </c>
      <c r="H20">
        <v>101.7</v>
      </c>
      <c r="I20">
        <v>102.3</v>
      </c>
      <c r="J20">
        <v>102.3</v>
      </c>
      <c r="K20">
        <v>102.8</v>
      </c>
      <c r="L20">
        <v>102.8</v>
      </c>
      <c r="O20" t="s">
        <v>88</v>
      </c>
      <c r="P20" t="s">
        <v>98</v>
      </c>
      <c r="Q20" cm="1">
        <f t="array" ref="Q20">INDEX($B$11:$L$743,MATCH(CONCATENATE(Q$8,O20,P20),$D$11:$D$743,0),Q$6)</f>
        <v>101.3</v>
      </c>
      <c r="R20" cm="1">
        <f t="array" ref="R20">INDEX($B$11:$L$743,MATCH(CONCATENATE(R$8,$O20,$P20),$D$11:$D$743,0),R$6)</f>
        <v>101.7</v>
      </c>
      <c r="S20" cm="1">
        <f t="array" ref="S20">INDEX($B$11:$L$743,MATCH(CONCATENATE(S$8,$O20,$P20),$D$11:$D$743,0),S$6)</f>
        <v>102.3</v>
      </c>
      <c r="T20" cm="1">
        <f t="array" ref="T20">INDEX($B$11:$L$743,MATCH(CONCATENATE(T$8,$O20,$P20),$D$11:$D$743,0),T$6)</f>
        <v>102.8</v>
      </c>
      <c r="U20" cm="1">
        <f t="array" ref="U20">INDEX($B$11:$L$743,MATCH(CONCATENATE(U$8,$O20,$P20),$D$11:$D$743,0),U$6)</f>
        <v>104.2</v>
      </c>
      <c r="V20" cm="1">
        <f t="array" ref="V20">INDEX($B$11:$L$743,MATCH(CONCATENATE(V$8,$O20,$P20),$D$11:$D$743,0),V$6)</f>
        <v>105.3</v>
      </c>
      <c r="W20" cm="1">
        <f t="array" ref="W20">INDEX($B$11:$L$743,MATCH(CONCATENATE(W$8,$O20,$P20),$D$11:$D$743,0),W$6)</f>
        <v>106</v>
      </c>
      <c r="X20" cm="1">
        <f t="array" ref="X20">INDEX($B$11:$L$743,MATCH(CONCATENATE(X$8,$O20,$P20),$D$11:$D$743,0),X$6)</f>
        <v>107</v>
      </c>
      <c r="Y20" cm="1">
        <f t="array" ref="Y20">INDEX($B$11:$L$743,MATCH(CONCATENATE(Y$8,$O20,$P20),$D$11:$D$743,0),Y$6)</f>
        <v>108.3</v>
      </c>
      <c r="Z20" cm="1">
        <f t="array" ref="Z20">INDEX($B$11:$L$743,MATCH(CONCATENATE(Z$8,$O20,$P20),$D$11:$D$743,0),Z$6)</f>
        <v>109.7</v>
      </c>
      <c r="AA20" cm="1">
        <f t="array" ref="AA20">INDEX($B$11:$L$743,MATCH(CONCATENATE(AA$8,$O20,$P20),$D$11:$D$743,0),AA$6)</f>
        <v>111</v>
      </c>
      <c r="AB20" cm="1">
        <f t="array" ref="AB20">INDEX($B$11:$L$743,MATCH(CONCATENATE(AB$8,$O20,$P20),$D$11:$D$743,0),AB$6)</f>
        <v>111.9</v>
      </c>
      <c r="AC20" cm="1">
        <f t="array" ref="AC20">INDEX($B$11:$L$743,MATCH(CONCATENATE(AC$8,$O20,$P20),$D$11:$D$743,0),AC$6)</f>
        <v>113.8</v>
      </c>
      <c r="AD20" cm="1">
        <f t="array" ref="AD20">INDEX($B$11:$L$743,MATCH(CONCATENATE(AD$8,$O20,$P20),$D$11:$D$743,0),AD$6)</f>
        <v>115.2</v>
      </c>
      <c r="AE20" cm="1">
        <f t="array" ref="AE20">INDEX($B$11:$L$743,MATCH(CONCATENATE(AE$8,$O20,$P20),$D$11:$D$743,0),AE$6)</f>
        <v>116</v>
      </c>
      <c r="AF20" cm="1">
        <f t="array" ref="AF20">INDEX($B$11:$L$743,MATCH(CONCATENATE(AF$8,$O20,$P20),$D$11:$D$743,0),AF$6)</f>
        <v>116.9</v>
      </c>
      <c r="AG20" cm="1">
        <f t="array" ref="AG20">INDEX($B$11:$L$743,MATCH(CONCATENATE(AG$8,$O20,$P20),$D$11:$D$743,0),AG$6)</f>
        <v>118.4</v>
      </c>
      <c r="AH20" cm="1">
        <f t="array" ref="AH20">INDEX($B$11:$L$743,MATCH(CONCATENATE(AH$8,$O20,$P20),$D$11:$D$743,0),AH$6)</f>
        <v>118.8</v>
      </c>
      <c r="AI20" cm="1">
        <f t="array" ref="AI20">INDEX($B$11:$L$743,MATCH(CONCATENATE(AI$8,$O20,$P20),$D$11:$D$743,0),AI$6)</f>
        <v>119.6</v>
      </c>
      <c r="AJ20" cm="1">
        <f t="array" ref="AJ20">INDEX($B$11:$L$743,MATCH(CONCATENATE(AJ$8,$O20,$P20),$D$11:$D$743,0),AJ$6)</f>
        <v>120.2</v>
      </c>
      <c r="AK20" cm="1">
        <f t="array" ref="AK20">INDEX($B$11:$L$743,MATCH(CONCATENATE(AK$8,$O20,$P20),$D$11:$D$743,0),AK$6)</f>
        <v>122.1</v>
      </c>
      <c r="AL20" cm="1">
        <f t="array" ref="AL20">INDEX($B$11:$L$743,MATCH(CONCATENATE(AL$8,$O20,$P20),$D$11:$D$743,0),AL$6)</f>
        <v>127.7</v>
      </c>
      <c r="AM20" cm="1">
        <f t="array" ref="AM20">INDEX($B$11:$L$743,MATCH(CONCATENATE(AM$8,$O20,$P20),$D$11:$D$743,0),AM$6)</f>
        <v>131.4</v>
      </c>
      <c r="AN20" cm="1">
        <f t="array" ref="AN20">INDEX($B$11:$L$743,MATCH(CONCATENATE(AN$8,$O20,$P20),$D$11:$D$743,0),AN$6)</f>
        <v>135.1</v>
      </c>
      <c r="AO20" cm="1">
        <f t="array" ref="AO20">INDEX($B$11:$L$743,MATCH(CONCATENATE(AO$8,$O20,$P20),$D$11:$D$743,0),AO$6)</f>
        <v>141.5</v>
      </c>
      <c r="AP20" cm="1">
        <f t="array" ref="AP20">INDEX($B$11:$L$743,MATCH(CONCATENATE(AP$8,$O20,$P20),$D$11:$D$743,0),AP$6)</f>
        <v>149.1</v>
      </c>
      <c r="AQ20" cm="1">
        <f t="array" ref="AQ20">INDEX($B$11:$L$743,MATCH(CONCATENATE(AQ$8,$O20,$P20),$D$11:$D$743,0),AQ$6)</f>
        <v>154</v>
      </c>
      <c r="AR20" cm="1">
        <f t="array" ref="AR20">INDEX($B$11:$L$743,MATCH(CONCATENATE(AR$8,$O20,$P20),$D$11:$D$743,0),AR$6)</f>
        <v>158.30000000000001</v>
      </c>
      <c r="AS20" cm="1">
        <f t="array" ref="AS20">INDEX($B$11:$L$743,MATCH(CONCATENATE(AS$8,$O20,$P20),$D$11:$D$743,0),AS$6)</f>
        <v>162.19999999999999</v>
      </c>
      <c r="AT20" cm="1">
        <f t="array" ref="AT20">INDEX($B$11:$L$743,MATCH(CONCATENATE(AT$8,$O20,$P20),$D$11:$D$743,0),AT$6)</f>
        <v>164</v>
      </c>
      <c r="AU20" cm="1">
        <f t="array" ref="AU20">INDEX($B$11:$L$743,MATCH(CONCATENATE(AU$8,$O20,$P20),$D$11:$D$743,0),AU$6)</f>
        <v>165.1</v>
      </c>
      <c r="AV20" cm="1">
        <f t="array" ref="AV20">INDEX($B$11:$L$743,MATCH(CONCATENATE(AV$8,$O20,$P20),$D$11:$D$743,0),AV$6)</f>
        <v>166.7</v>
      </c>
      <c r="AW20" cm="1">
        <f t="array" ref="AW20">INDEX($B$11:$L$743,MATCH(CONCATENATE(AW$8,$O20,$P20),$D$11:$D$743,0),AW$6)</f>
        <v>168.8</v>
      </c>
      <c r="BA20" t="s">
        <v>98</v>
      </c>
      <c r="BB20" s="99">
        <f t="shared" si="1"/>
        <v>6.7073170731706266E-3</v>
      </c>
      <c r="BC20" s="99">
        <f t="shared" si="2"/>
        <v>2.7743526510480843E-3</v>
      </c>
      <c r="BD20" s="99">
        <f t="shared" si="3"/>
        <v>7.2077922077921963E-2</v>
      </c>
      <c r="BE20" s="99">
        <f t="shared" si="4"/>
        <v>0.12681159420289853</v>
      </c>
      <c r="BO20" s="98"/>
      <c r="BP20" s="98"/>
      <c r="BQ20" s="98"/>
    </row>
    <row r="21" spans="1:69">
      <c r="A21">
        <v>2016</v>
      </c>
      <c r="B21" t="s">
        <v>88</v>
      </c>
      <c r="C21" t="s">
        <v>99</v>
      </c>
      <c r="D21" s="49" t="str">
        <f t="shared" si="0"/>
        <v>2016Wohngebäude ohne SchönheitsreparaturenGerüstarbeiten</v>
      </c>
      <c r="E21">
        <v>100</v>
      </c>
      <c r="F21">
        <v>100</v>
      </c>
      <c r="G21">
        <v>101.8</v>
      </c>
      <c r="H21">
        <v>101.8</v>
      </c>
      <c r="I21">
        <v>103.4</v>
      </c>
      <c r="J21">
        <v>103.4</v>
      </c>
      <c r="K21">
        <v>102.8</v>
      </c>
      <c r="L21">
        <v>102.8</v>
      </c>
      <c r="O21" t="s">
        <v>88</v>
      </c>
      <c r="P21" t="s">
        <v>99</v>
      </c>
      <c r="Q21" cm="1">
        <f t="array" ref="Q21">INDEX($B$11:$L$743,MATCH(CONCATENATE(Q$8,O21,P21),$D$11:$D$743,0),Q$6)</f>
        <v>100</v>
      </c>
      <c r="R21" cm="1">
        <f t="array" ref="R21">INDEX($B$11:$L$743,MATCH(CONCATENATE(R$8,$O21,$P21),$D$11:$D$743,0),R$6)</f>
        <v>101.8</v>
      </c>
      <c r="S21" cm="1">
        <f t="array" ref="S21">INDEX($B$11:$L$743,MATCH(CONCATENATE(S$8,$O21,$P21),$D$11:$D$743,0),S$6)</f>
        <v>103.4</v>
      </c>
      <c r="T21" cm="1">
        <f t="array" ref="T21">INDEX($B$11:$L$743,MATCH(CONCATENATE(T$8,$O21,$P21),$D$11:$D$743,0),T$6)</f>
        <v>102.8</v>
      </c>
      <c r="U21" cm="1">
        <f t="array" ref="U21">INDEX($B$11:$L$743,MATCH(CONCATENATE(U$8,$O21,$P21),$D$11:$D$743,0),U$6)</f>
        <v>102.4</v>
      </c>
      <c r="V21" cm="1">
        <f t="array" ref="V21">INDEX($B$11:$L$743,MATCH(CONCATENATE(V$8,$O21,$P21),$D$11:$D$743,0),V$6)</f>
        <v>105.6</v>
      </c>
      <c r="W21" cm="1">
        <f t="array" ref="W21">INDEX($B$11:$L$743,MATCH(CONCATENATE(W$8,$O21,$P21),$D$11:$D$743,0),W$6)</f>
        <v>107.4</v>
      </c>
      <c r="X21" cm="1">
        <f t="array" ref="X21">INDEX($B$11:$L$743,MATCH(CONCATENATE(X$8,$O21,$P21),$D$11:$D$743,0),X$6)</f>
        <v>108.1</v>
      </c>
      <c r="Y21" cm="1">
        <f t="array" ref="Y21">INDEX($B$11:$L$743,MATCH(CONCATENATE(Y$8,$O21,$P21),$D$11:$D$743,0),Y$6)</f>
        <v>107.7</v>
      </c>
      <c r="Z21" cm="1">
        <f t="array" ref="Z21">INDEX($B$11:$L$743,MATCH(CONCATENATE(Z$8,$O21,$P21),$D$11:$D$743,0),Z$6)</f>
        <v>111.1</v>
      </c>
      <c r="AA21" cm="1">
        <f t="array" ref="AA21">INDEX($B$11:$L$743,MATCH(CONCATENATE(AA$8,$O21,$P21),$D$11:$D$743,0),AA$6)</f>
        <v>114.2</v>
      </c>
      <c r="AB21" cm="1">
        <f t="array" ref="AB21">INDEX($B$11:$L$743,MATCH(CONCATENATE(AB$8,$O21,$P21),$D$11:$D$743,0),AB$6)</f>
        <v>114</v>
      </c>
      <c r="AC21" cm="1">
        <f t="array" ref="AC21">INDEX($B$11:$L$743,MATCH(CONCATENATE(AC$8,$O21,$P21),$D$11:$D$743,0),AC$6)</f>
        <v>114.2</v>
      </c>
      <c r="AD21" cm="1">
        <f t="array" ref="AD21">INDEX($B$11:$L$743,MATCH(CONCATENATE(AD$8,$O21,$P21),$D$11:$D$743,0),AD$6)</f>
        <v>117.4</v>
      </c>
      <c r="AE21" cm="1">
        <f t="array" ref="AE21">INDEX($B$11:$L$743,MATCH(CONCATENATE(AE$8,$O21,$P21),$D$11:$D$743,0),AE$6)</f>
        <v>119.6</v>
      </c>
      <c r="AF21" cm="1">
        <f t="array" ref="AF21">INDEX($B$11:$L$743,MATCH(CONCATENATE(AF$8,$O21,$P21),$D$11:$D$743,0),AF$6)</f>
        <v>119.6</v>
      </c>
      <c r="AG21" cm="1">
        <f t="array" ref="AG21">INDEX($B$11:$L$743,MATCH(CONCATENATE(AG$8,$O21,$P21),$D$11:$D$743,0),AG$6)</f>
        <v>122.2</v>
      </c>
      <c r="AH21" cm="1">
        <f t="array" ref="AH21">INDEX($B$11:$L$743,MATCH(CONCATENATE(AH$8,$O21,$P21),$D$11:$D$743,0),AH$6)</f>
        <v>123.5</v>
      </c>
      <c r="AI21" cm="1">
        <f t="array" ref="AI21">INDEX($B$11:$L$743,MATCH(CONCATENATE(AI$8,$O21,$P21),$D$11:$D$743,0),AI$6)</f>
        <v>124.1</v>
      </c>
      <c r="AJ21" cm="1">
        <f t="array" ref="AJ21">INDEX($B$11:$L$743,MATCH(CONCATENATE(AJ$8,$O21,$P21),$D$11:$D$743,0),AJ$6)</f>
        <v>123.5</v>
      </c>
      <c r="AK21" cm="1">
        <f t="array" ref="AK21">INDEX($B$11:$L$743,MATCH(CONCATENATE(AK$8,$O21,$P21),$D$11:$D$743,0),AK$6)</f>
        <v>123.9</v>
      </c>
      <c r="AL21" cm="1">
        <f t="array" ref="AL21">INDEX($B$11:$L$743,MATCH(CONCATENATE(AL$8,$O21,$P21),$D$11:$D$743,0),AL$6)</f>
        <v>127</v>
      </c>
      <c r="AM21" cm="1">
        <f t="array" ref="AM21">INDEX($B$11:$L$743,MATCH(CONCATENATE(AM$8,$O21,$P21),$D$11:$D$743,0),AM$6)</f>
        <v>130.4</v>
      </c>
      <c r="AN21" cm="1">
        <f t="array" ref="AN21">INDEX($B$11:$L$743,MATCH(CONCATENATE(AN$8,$O21,$P21),$D$11:$D$743,0),AN$6)</f>
        <v>132.4</v>
      </c>
      <c r="AO21" cm="1">
        <f t="array" ref="AO21">INDEX($B$11:$L$743,MATCH(CONCATENATE(AO$8,$O21,$P21),$D$11:$D$743,0),AO$6)</f>
        <v>135</v>
      </c>
      <c r="AP21" cm="1">
        <f t="array" ref="AP21">INDEX($B$11:$L$743,MATCH(CONCATENATE(AP$8,$O21,$P21),$D$11:$D$743,0),AP$6)</f>
        <v>140.69999999999999</v>
      </c>
      <c r="AQ21" cm="1">
        <f t="array" ref="AQ21">INDEX($B$11:$L$743,MATCH(CONCATENATE(AQ$8,$O21,$P21),$D$11:$D$743,0),AQ$6)</f>
        <v>144.6</v>
      </c>
      <c r="AR21" cm="1">
        <f t="array" ref="AR21">INDEX($B$11:$L$743,MATCH(CONCATENATE(AR$8,$O21,$P21),$D$11:$D$743,0),AR$6)</f>
        <v>145.6</v>
      </c>
      <c r="AS21" cm="1">
        <f t="array" ref="AS21">INDEX($B$11:$L$743,MATCH(CONCATENATE(AS$8,$O21,$P21),$D$11:$D$743,0),AS$6)</f>
        <v>147.9</v>
      </c>
      <c r="AT21" cm="1">
        <f t="array" ref="AT21">INDEX($B$11:$L$743,MATCH(CONCATENATE(AT$8,$O21,$P21),$D$11:$D$743,0),AT$6)</f>
        <v>151.1</v>
      </c>
      <c r="AU21" cm="1">
        <f t="array" ref="AU21">INDEX($B$11:$L$743,MATCH(CONCATENATE(AU$8,$O21,$P21),$D$11:$D$743,0),AU$6)</f>
        <v>151.4</v>
      </c>
      <c r="AV21" cm="1">
        <f t="array" ref="AV21">INDEX($B$11:$L$743,MATCH(CONCATENATE(AV$8,$O21,$P21),$D$11:$D$743,0),AV$6)</f>
        <v>150.69999999999999</v>
      </c>
      <c r="AW21" cm="1">
        <f t="array" ref="AW21">INDEX($B$11:$L$743,MATCH(CONCATENATE(AW$8,$O21,$P21),$D$11:$D$743,0),AW$6)</f>
        <v>150.6</v>
      </c>
      <c r="BA21" t="s">
        <v>99</v>
      </c>
      <c r="BB21" s="99">
        <f t="shared" si="1"/>
        <v>1.9854401058903015E-3</v>
      </c>
      <c r="BC21" s="99">
        <f t="shared" si="2"/>
        <v>5.4090601757944556E-3</v>
      </c>
      <c r="BD21" s="99">
        <f t="shared" si="3"/>
        <v>4.7026279391424675E-2</v>
      </c>
      <c r="BE21" s="99">
        <f t="shared" si="4"/>
        <v>7.3327961321514909E-2</v>
      </c>
      <c r="BO21" s="98"/>
      <c r="BP21" s="98"/>
      <c r="BQ21" s="98"/>
    </row>
    <row r="22" spans="1:69">
      <c r="A22">
        <v>2016</v>
      </c>
      <c r="B22" t="s">
        <v>88</v>
      </c>
      <c r="C22" t="s">
        <v>100</v>
      </c>
      <c r="D22" s="49" t="str">
        <f t="shared" si="0"/>
        <v>2016Wohngebäude ohne SchönheitsreparaturenNaturwerksteinarbeiten</v>
      </c>
      <c r="E22">
        <v>101.6</v>
      </c>
      <c r="F22">
        <v>101.6</v>
      </c>
      <c r="G22">
        <v>101.8</v>
      </c>
      <c r="H22">
        <v>101.8</v>
      </c>
      <c r="I22">
        <v>103</v>
      </c>
      <c r="J22">
        <v>103</v>
      </c>
      <c r="K22">
        <v>102.6</v>
      </c>
      <c r="L22">
        <v>102.6</v>
      </c>
      <c r="O22" t="s">
        <v>88</v>
      </c>
      <c r="P22" t="s">
        <v>100</v>
      </c>
      <c r="Q22" cm="1">
        <f t="array" ref="Q22">INDEX($B$11:$L$743,MATCH(CONCATENATE(Q$8,O22,P22),$D$11:$D$743,0),Q$6)</f>
        <v>101.6</v>
      </c>
      <c r="R22" cm="1">
        <f t="array" ref="R22">INDEX($B$11:$L$743,MATCH(CONCATENATE(R$8,$O22,$P22),$D$11:$D$743,0),R$6)</f>
        <v>101.8</v>
      </c>
      <c r="S22" cm="1">
        <f t="array" ref="S22">INDEX($B$11:$L$743,MATCH(CONCATENATE(S$8,$O22,$P22),$D$11:$D$743,0),S$6)</f>
        <v>103</v>
      </c>
      <c r="T22" cm="1">
        <f t="array" ref="T22">INDEX($B$11:$L$743,MATCH(CONCATENATE(T$8,$O22,$P22),$D$11:$D$743,0),T$6)</f>
        <v>102.6</v>
      </c>
      <c r="U22" cm="1">
        <f t="array" ref="U22">INDEX($B$11:$L$743,MATCH(CONCATENATE(U$8,$O22,$P22),$D$11:$D$743,0),U$6)</f>
        <v>104.8</v>
      </c>
      <c r="V22" cm="1">
        <f t="array" ref="V22">INDEX($B$11:$L$743,MATCH(CONCATENATE(V$8,$O22,$P22),$D$11:$D$743,0),V$6)</f>
        <v>105.1</v>
      </c>
      <c r="W22" cm="1">
        <f t="array" ref="W22">INDEX($B$11:$L$743,MATCH(CONCATENATE(W$8,$O22,$P22),$D$11:$D$743,0),W$6)</f>
        <v>105.5</v>
      </c>
      <c r="X22" cm="1">
        <f t="array" ref="X22">INDEX($B$11:$L$743,MATCH(CONCATENATE(X$8,$O22,$P22),$D$11:$D$743,0),X$6)</f>
        <v>105.8</v>
      </c>
      <c r="Y22" cm="1">
        <f t="array" ref="Y22">INDEX($B$11:$L$743,MATCH(CONCATENATE(Y$8,$O22,$P22),$D$11:$D$743,0),Y$6)</f>
        <v>107.1</v>
      </c>
      <c r="Z22" cm="1">
        <f t="array" ref="Z22">INDEX($B$11:$L$743,MATCH(CONCATENATE(Z$8,$O22,$P22),$D$11:$D$743,0),Z$6)</f>
        <v>107.7</v>
      </c>
      <c r="AA22" cm="1">
        <f t="array" ref="AA22">INDEX($B$11:$L$743,MATCH(CONCATENATE(AA$8,$O22,$P22),$D$11:$D$743,0),AA$6)</f>
        <v>108.7</v>
      </c>
      <c r="AB22" cm="1">
        <f t="array" ref="AB22">INDEX($B$11:$L$743,MATCH(CONCATENATE(AB$8,$O22,$P22),$D$11:$D$743,0),AB$6)</f>
        <v>109.1</v>
      </c>
      <c r="AC22" cm="1">
        <f t="array" ref="AC22">INDEX($B$11:$L$743,MATCH(CONCATENATE(AC$8,$O22,$P22),$D$11:$D$743,0),AC$6)</f>
        <v>111.5</v>
      </c>
      <c r="AD22" cm="1">
        <f t="array" ref="AD22">INDEX($B$11:$L$743,MATCH(CONCATENATE(AD$8,$O22,$P22),$D$11:$D$743,0),AD$6)</f>
        <v>112.1</v>
      </c>
      <c r="AE22" cm="1">
        <f t="array" ref="AE22">INDEX($B$11:$L$743,MATCH(CONCATENATE(AE$8,$O22,$P22),$D$11:$D$743,0),AE$6)</f>
        <v>112.4</v>
      </c>
      <c r="AF22" cm="1">
        <f t="array" ref="AF22">INDEX($B$11:$L$743,MATCH(CONCATENATE(AF$8,$O22,$P22),$D$11:$D$743,0),AF$6)</f>
        <v>113</v>
      </c>
      <c r="AG22" cm="1">
        <f t="array" ref="AG22">INDEX($B$11:$L$743,MATCH(CONCATENATE(AG$8,$O22,$P22),$D$11:$D$743,0),AG$6)</f>
        <v>114.4</v>
      </c>
      <c r="AH22" cm="1">
        <f t="array" ref="AH22">INDEX($B$11:$L$743,MATCH(CONCATENATE(AH$8,$O22,$P22),$D$11:$D$743,0),AH$6)</f>
        <v>114.6</v>
      </c>
      <c r="AI22" cm="1">
        <f t="array" ref="AI22">INDEX($B$11:$L$743,MATCH(CONCATENATE(AI$8,$O22,$P22),$D$11:$D$743,0),AI$6)</f>
        <v>115.7</v>
      </c>
      <c r="AJ22" cm="1">
        <f t="array" ref="AJ22">INDEX($B$11:$L$743,MATCH(CONCATENATE(AJ$8,$O22,$P22),$D$11:$D$743,0),AJ$6)</f>
        <v>115.9</v>
      </c>
      <c r="AK22" cm="1">
        <f t="array" ref="AK22">INDEX($B$11:$L$743,MATCH(CONCATENATE(AK$8,$O22,$P22),$D$11:$D$743,0),AK$6)</f>
        <v>117.9</v>
      </c>
      <c r="AL22" cm="1">
        <f t="array" ref="AL22">INDEX($B$11:$L$743,MATCH(CONCATENATE(AL$8,$O22,$P22),$D$11:$D$743,0),AL$6)</f>
        <v>119.5</v>
      </c>
      <c r="AM22" cm="1">
        <f t="array" ref="AM22">INDEX($B$11:$L$743,MATCH(CONCATENATE(AM$8,$O22,$P22),$D$11:$D$743,0),AM$6)</f>
        <v>121.9</v>
      </c>
      <c r="AN22" cm="1">
        <f t="array" ref="AN22">INDEX($B$11:$L$743,MATCH(CONCATENATE(AN$8,$O22,$P22),$D$11:$D$743,0),AN$6)</f>
        <v>123.7</v>
      </c>
      <c r="AO22" cm="1">
        <f t="array" ref="AO22">INDEX($B$11:$L$743,MATCH(CONCATENATE(AO$8,$O22,$P22),$D$11:$D$743,0),AO$6)</f>
        <v>127.7</v>
      </c>
      <c r="AP22" cm="1">
        <f t="array" ref="AP22">INDEX($B$11:$L$743,MATCH(CONCATENATE(AP$8,$O22,$P22),$D$11:$D$743,0),AP$6)</f>
        <v>131</v>
      </c>
      <c r="AQ22" cm="1">
        <f t="array" ref="AQ22">INDEX($B$11:$L$743,MATCH(CONCATENATE(AQ$8,$O22,$P22),$D$11:$D$743,0),AQ$6)</f>
        <v>135.1</v>
      </c>
      <c r="AR22" cm="1">
        <f t="array" ref="AR22">INDEX($B$11:$L$743,MATCH(CONCATENATE(AR$8,$O22,$P22),$D$11:$D$743,0),AR$6)</f>
        <v>138.69999999999999</v>
      </c>
      <c r="AS22" cm="1">
        <f t="array" ref="AS22">INDEX($B$11:$L$743,MATCH(CONCATENATE(AS$8,$O22,$P22),$D$11:$D$743,0),AS$6)</f>
        <v>143.69999999999999</v>
      </c>
      <c r="AT22" cm="1">
        <f t="array" ref="AT22">INDEX($B$11:$L$743,MATCH(CONCATENATE(AT$8,$O22,$P22),$D$11:$D$743,0),AT$6)</f>
        <v>145.80000000000001</v>
      </c>
      <c r="AU22" cm="1">
        <f t="array" ref="AU22">INDEX($B$11:$L$743,MATCH(CONCATENATE(AU$8,$O22,$P22),$D$11:$D$743,0),AU$6)</f>
        <v>146.80000000000001</v>
      </c>
      <c r="AV22" cm="1">
        <f t="array" ref="AV22">INDEX($B$11:$L$743,MATCH(CONCATENATE(AV$8,$O22,$P22),$D$11:$D$743,0),AV$6)</f>
        <v>148.19999999999999</v>
      </c>
      <c r="AW22" cm="1">
        <f t="array" ref="AW22">INDEX($B$11:$L$743,MATCH(CONCATENATE(AW$8,$O22,$P22),$D$11:$D$743,0),AW$6)</f>
        <v>150.9</v>
      </c>
      <c r="BA22" t="s">
        <v>100</v>
      </c>
      <c r="BB22" s="99">
        <f t="shared" si="1"/>
        <v>6.8587105624142719E-3</v>
      </c>
      <c r="BC22" s="99">
        <f t="shared" si="2"/>
        <v>3.6534446764092121E-3</v>
      </c>
      <c r="BD22" s="99">
        <f t="shared" si="3"/>
        <v>8.6602516654330275E-2</v>
      </c>
      <c r="BE22" s="99">
        <f t="shared" si="4"/>
        <v>8.9599539037741316E-2</v>
      </c>
      <c r="BO22" s="98"/>
      <c r="BP22" s="98"/>
      <c r="BQ22" s="98"/>
    </row>
    <row r="23" spans="1:69">
      <c r="A23">
        <v>2016</v>
      </c>
      <c r="B23" t="s">
        <v>88</v>
      </c>
      <c r="C23" t="s">
        <v>101</v>
      </c>
      <c r="D23" s="49" t="str">
        <f t="shared" si="0"/>
        <v>2016Wohngebäude ohne SchönheitsreparaturenBetonwerksteinarbeiten</v>
      </c>
      <c r="E23">
        <v>101.3</v>
      </c>
      <c r="F23">
        <v>101.3</v>
      </c>
      <c r="G23">
        <v>101.8</v>
      </c>
      <c r="H23">
        <v>101.8</v>
      </c>
      <c r="I23">
        <v>102.2</v>
      </c>
      <c r="J23">
        <v>102.2</v>
      </c>
      <c r="K23">
        <v>102.5</v>
      </c>
      <c r="L23">
        <v>102.5</v>
      </c>
      <c r="O23" t="s">
        <v>88</v>
      </c>
      <c r="P23" t="s">
        <v>101</v>
      </c>
      <c r="Q23" cm="1">
        <f t="array" ref="Q23">INDEX($B$11:$L$743,MATCH(CONCATENATE(Q$8,O23,P23),$D$11:$D$743,0),Q$6)</f>
        <v>101.3</v>
      </c>
      <c r="R23" cm="1">
        <f t="array" ref="R23">INDEX($B$11:$L$743,MATCH(CONCATENATE(R$8,$O23,$P23),$D$11:$D$743,0),R$6)</f>
        <v>101.8</v>
      </c>
      <c r="S23" cm="1">
        <f t="array" ref="S23">INDEX($B$11:$L$743,MATCH(CONCATENATE(S$8,$O23,$P23),$D$11:$D$743,0),S$6)</f>
        <v>102.2</v>
      </c>
      <c r="T23" cm="1">
        <f t="array" ref="T23">INDEX($B$11:$L$743,MATCH(CONCATENATE(T$8,$O23,$P23),$D$11:$D$743,0),T$6)</f>
        <v>102.5</v>
      </c>
      <c r="U23" cm="1">
        <f t="array" ref="U23">INDEX($B$11:$L$743,MATCH(CONCATENATE(U$8,$O23,$P23),$D$11:$D$743,0),U$6)</f>
        <v>104.1</v>
      </c>
      <c r="V23" cm="1">
        <f t="array" ref="V23">INDEX($B$11:$L$743,MATCH(CONCATENATE(V$8,$O23,$P23),$D$11:$D$743,0),V$6)</f>
        <v>104.6</v>
      </c>
      <c r="W23" cm="1">
        <f t="array" ref="W23">INDEX($B$11:$L$743,MATCH(CONCATENATE(W$8,$O23,$P23),$D$11:$D$743,0),W$6)</f>
        <v>104.9</v>
      </c>
      <c r="X23" cm="1">
        <f t="array" ref="X23">INDEX($B$11:$L$743,MATCH(CONCATENATE(X$8,$O23,$P23),$D$11:$D$743,0),X$6)</f>
        <v>105.2</v>
      </c>
      <c r="Y23" cm="1">
        <f t="array" ref="Y23">INDEX($B$11:$L$743,MATCH(CONCATENATE(Y$8,$O23,$P23),$D$11:$D$743,0),Y$6)</f>
        <v>106.6</v>
      </c>
      <c r="Z23" cm="1">
        <f t="array" ref="Z23">INDEX($B$11:$L$743,MATCH(CONCATENATE(Z$8,$O23,$P23),$D$11:$D$743,0),Z$6)</f>
        <v>107</v>
      </c>
      <c r="AA23" cm="1">
        <f t="array" ref="AA23">INDEX($B$11:$L$743,MATCH(CONCATENATE(AA$8,$O23,$P23),$D$11:$D$743,0),AA$6)</f>
        <v>108.5</v>
      </c>
      <c r="AB23" cm="1">
        <f t="array" ref="AB23">INDEX($B$11:$L$743,MATCH(CONCATENATE(AB$8,$O23,$P23),$D$11:$D$743,0),AB$6)</f>
        <v>109.1</v>
      </c>
      <c r="AC23" cm="1">
        <f t="array" ref="AC23">INDEX($B$11:$L$743,MATCH(CONCATENATE(AC$8,$O23,$P23),$D$11:$D$743,0),AC$6)</f>
        <v>111.1</v>
      </c>
      <c r="AD23" cm="1">
        <f t="array" ref="AD23">INDEX($B$11:$L$743,MATCH(CONCATENATE(AD$8,$O23,$P23),$D$11:$D$743,0),AD$6)</f>
        <v>111.9</v>
      </c>
      <c r="AE23" cm="1">
        <f t="array" ref="AE23">INDEX($B$11:$L$743,MATCH(CONCATENATE(AE$8,$O23,$P23),$D$11:$D$743,0),AE$6)</f>
        <v>112.2</v>
      </c>
      <c r="AF23" cm="1">
        <f t="array" ref="AF23">INDEX($B$11:$L$743,MATCH(CONCATENATE(AF$8,$O23,$P23),$D$11:$D$743,0),AF$6)</f>
        <v>112.8</v>
      </c>
      <c r="AG23" cm="1">
        <f t="array" ref="AG23">INDEX($B$11:$L$743,MATCH(CONCATENATE(AG$8,$O23,$P23),$D$11:$D$743,0),AG$6)</f>
        <v>114.4</v>
      </c>
      <c r="AH23" cm="1">
        <f t="array" ref="AH23">INDEX($B$11:$L$743,MATCH(CONCATENATE(AH$8,$O23,$P23),$D$11:$D$743,0),AH$6)</f>
        <v>114.9</v>
      </c>
      <c r="AI23" cm="1">
        <f t="array" ref="AI23">INDEX($B$11:$L$743,MATCH(CONCATENATE(AI$8,$O23,$P23),$D$11:$D$743,0),AI$6)</f>
        <v>115.3</v>
      </c>
      <c r="AJ23" cm="1">
        <f t="array" ref="AJ23">INDEX($B$11:$L$743,MATCH(CONCATENATE(AJ$8,$O23,$P23),$D$11:$D$743,0),AJ$6)</f>
        <v>115.9</v>
      </c>
      <c r="AK23" cm="1">
        <f t="array" ref="AK23">INDEX($B$11:$L$743,MATCH(CONCATENATE(AK$8,$O23,$P23),$D$11:$D$743,0),AK$6)</f>
        <v>118.5</v>
      </c>
      <c r="AL23" cm="1">
        <f t="array" ref="AL23">INDEX($B$11:$L$743,MATCH(CONCATENATE(AL$8,$O23,$P23),$D$11:$D$743,0),AL$6)</f>
        <v>120.9</v>
      </c>
      <c r="AM23" cm="1">
        <f t="array" ref="AM23">INDEX($B$11:$L$743,MATCH(CONCATENATE(AM$8,$O23,$P23),$D$11:$D$743,0),AM$6)</f>
        <v>123.1</v>
      </c>
      <c r="AN23" cm="1">
        <f t="array" ref="AN23">INDEX($B$11:$L$743,MATCH(CONCATENATE(AN$8,$O23,$P23),$D$11:$D$743,0),AN$6)</f>
        <v>125</v>
      </c>
      <c r="AO23" cm="1">
        <f t="array" ref="AO23">INDEX($B$11:$L$743,MATCH(CONCATENATE(AO$8,$O23,$P23),$D$11:$D$743,0),AO$6)</f>
        <v>130.4</v>
      </c>
      <c r="AP23" cm="1">
        <f t="array" ref="AP23">INDEX($B$11:$L$743,MATCH(CONCATENATE(AP$8,$O23,$P23),$D$11:$D$743,0),AP$6)</f>
        <v>135.30000000000001</v>
      </c>
      <c r="AQ23" cm="1">
        <f t="array" ref="AQ23">INDEX($B$11:$L$743,MATCH(CONCATENATE(AQ$8,$O23,$P23),$D$11:$D$743,0),AQ$6)</f>
        <v>138.9</v>
      </c>
      <c r="AR23" cm="1">
        <f t="array" ref="AR23">INDEX($B$11:$L$743,MATCH(CONCATENATE(AR$8,$O23,$P23),$D$11:$D$743,0),AR$6)</f>
        <v>143.1</v>
      </c>
      <c r="AS23" cm="1">
        <f t="array" ref="AS23">INDEX($B$11:$L$743,MATCH(CONCATENATE(AS$8,$O23,$P23),$D$11:$D$743,0),AS$6)</f>
        <v>150.30000000000001</v>
      </c>
      <c r="AT23" cm="1">
        <f t="array" ref="AT23">INDEX($B$11:$L$743,MATCH(CONCATENATE(AT$8,$O23,$P23),$D$11:$D$743,0),AT$6)</f>
        <v>153.9</v>
      </c>
      <c r="AU23" cm="1">
        <f t="array" ref="AU23">INDEX($B$11:$L$743,MATCH(CONCATENATE(AU$8,$O23,$P23),$D$11:$D$743,0),AU$6)</f>
        <v>155.4</v>
      </c>
      <c r="AV23" cm="1">
        <f t="array" ref="AV23">INDEX($B$11:$L$743,MATCH(CONCATENATE(AV$8,$O23,$P23),$D$11:$D$743,0),AV$6)</f>
        <v>155.9</v>
      </c>
      <c r="AW23" cm="1">
        <f t="array" ref="AW23">INDEX($B$11:$L$743,MATCH(CONCATENATE(AW$8,$O23,$P23),$D$11:$D$743,0),AW$6)</f>
        <v>157.80000000000001</v>
      </c>
      <c r="BA23" t="s">
        <v>101</v>
      </c>
      <c r="BB23" s="99">
        <f t="shared" si="1"/>
        <v>9.74658869395717E-3</v>
      </c>
      <c r="BC23" s="99">
        <f t="shared" si="2"/>
        <v>5.9880239520958001E-3</v>
      </c>
      <c r="BD23" s="99">
        <f t="shared" si="3"/>
        <v>0.1187904967602591</v>
      </c>
      <c r="BE23" s="99">
        <f t="shared" si="4"/>
        <v>0.11592945938132411</v>
      </c>
      <c r="BO23" s="98"/>
      <c r="BP23" s="98"/>
      <c r="BQ23" s="98"/>
    </row>
    <row r="24" spans="1:69">
      <c r="A24">
        <v>2016</v>
      </c>
      <c r="B24" t="s">
        <v>88</v>
      </c>
      <c r="C24" t="s">
        <v>102</v>
      </c>
      <c r="D24" s="49" t="str">
        <f t="shared" si="0"/>
        <v>2016Wohngebäude ohne SchönheitsreparaturenPutz und Stuckarbeiten</v>
      </c>
      <c r="E24">
        <v>100.9</v>
      </c>
      <c r="F24">
        <v>100.9</v>
      </c>
      <c r="G24">
        <v>101.4</v>
      </c>
      <c r="H24">
        <v>101.4</v>
      </c>
      <c r="I24">
        <v>102</v>
      </c>
      <c r="J24">
        <v>102</v>
      </c>
      <c r="K24">
        <v>102.6</v>
      </c>
      <c r="L24">
        <v>102.6</v>
      </c>
      <c r="O24" t="s">
        <v>88</v>
      </c>
      <c r="P24" t="s">
        <v>102</v>
      </c>
      <c r="Q24" cm="1">
        <f t="array" ref="Q24">INDEX($B$11:$L$743,MATCH(CONCATENATE(Q$8,O24,P24),$D$11:$D$743,0),Q$6)</f>
        <v>100.9</v>
      </c>
      <c r="R24" cm="1">
        <f t="array" ref="R24">INDEX($B$11:$L$743,MATCH(CONCATENATE(R$8,$O24,$P24),$D$11:$D$743,0),R$6)</f>
        <v>101.4</v>
      </c>
      <c r="S24" cm="1">
        <f t="array" ref="S24">INDEX($B$11:$L$743,MATCH(CONCATENATE(S$8,$O24,$P24),$D$11:$D$743,0),S$6)</f>
        <v>102</v>
      </c>
      <c r="T24" cm="1">
        <f t="array" ref="T24">INDEX($B$11:$L$743,MATCH(CONCATENATE(T$8,$O24,$P24),$D$11:$D$743,0),T$6)</f>
        <v>102.6</v>
      </c>
      <c r="U24" cm="1">
        <f t="array" ref="U24">INDEX($B$11:$L$743,MATCH(CONCATENATE(U$8,$O24,$P24),$D$11:$D$743,0),U$6)</f>
        <v>103.8</v>
      </c>
      <c r="V24" cm="1">
        <f t="array" ref="V24">INDEX($B$11:$L$743,MATCH(CONCATENATE(V$8,$O24,$P24),$D$11:$D$743,0),V$6)</f>
        <v>104.5</v>
      </c>
      <c r="W24" cm="1">
        <f t="array" ref="W24">INDEX($B$11:$L$743,MATCH(CONCATENATE(W$8,$O24,$P24),$D$11:$D$743,0),W$6)</f>
        <v>105</v>
      </c>
      <c r="X24" cm="1">
        <f t="array" ref="X24">INDEX($B$11:$L$743,MATCH(CONCATENATE(X$8,$O24,$P24),$D$11:$D$743,0),X$6)</f>
        <v>105.2</v>
      </c>
      <c r="Y24" cm="1">
        <f t="array" ref="Y24">INDEX($B$11:$L$743,MATCH(CONCATENATE(Y$8,$O24,$P24),$D$11:$D$743,0),Y$6)</f>
        <v>106.5</v>
      </c>
      <c r="Z24" cm="1">
        <f t="array" ref="Z24">INDEX($B$11:$L$743,MATCH(CONCATENATE(Z$8,$O24,$P24),$D$11:$D$743,0),Z$6)</f>
        <v>107.3</v>
      </c>
      <c r="AA24" cm="1">
        <f t="array" ref="AA24">INDEX($B$11:$L$743,MATCH(CONCATENATE(AA$8,$O24,$P24),$D$11:$D$743,0),AA$6)</f>
        <v>108.9</v>
      </c>
      <c r="AB24" cm="1">
        <f t="array" ref="AB24">INDEX($B$11:$L$743,MATCH(CONCATENATE(AB$8,$O24,$P24),$D$11:$D$743,0),AB$6)</f>
        <v>109.6</v>
      </c>
      <c r="AC24" cm="1">
        <f t="array" ref="AC24">INDEX($B$11:$L$743,MATCH(CONCATENATE(AC$8,$O24,$P24),$D$11:$D$743,0),AC$6)</f>
        <v>111.5</v>
      </c>
      <c r="AD24" cm="1">
        <f t="array" ref="AD24">INDEX($B$11:$L$743,MATCH(CONCATENATE(AD$8,$O24,$P24),$D$11:$D$743,0),AD$6)</f>
        <v>112.5</v>
      </c>
      <c r="AE24" cm="1">
        <f t="array" ref="AE24">INDEX($B$11:$L$743,MATCH(CONCATENATE(AE$8,$O24,$P24),$D$11:$D$743,0),AE$6)</f>
        <v>113.5</v>
      </c>
      <c r="AF24" cm="1">
        <f t="array" ref="AF24">INDEX($B$11:$L$743,MATCH(CONCATENATE(AF$8,$O24,$P24),$D$11:$D$743,0),AF$6)</f>
        <v>114.2</v>
      </c>
      <c r="AG24" cm="1">
        <f t="array" ref="AG24">INDEX($B$11:$L$743,MATCH(CONCATENATE(AG$8,$O24,$P24),$D$11:$D$743,0),AG$6)</f>
        <v>115.8</v>
      </c>
      <c r="AH24" cm="1">
        <f t="array" ref="AH24">INDEX($B$11:$L$743,MATCH(CONCATENATE(AH$8,$O24,$P24),$D$11:$D$743,0),AH$6)</f>
        <v>115.9</v>
      </c>
      <c r="AI24" cm="1">
        <f t="array" ref="AI24">INDEX($B$11:$L$743,MATCH(CONCATENATE(AI$8,$O24,$P24),$D$11:$D$743,0),AI$6)</f>
        <v>116.6</v>
      </c>
      <c r="AJ24" cm="1">
        <f t="array" ref="AJ24">INDEX($B$11:$L$743,MATCH(CONCATENATE(AJ$8,$O24,$P24),$D$11:$D$743,0),AJ$6)</f>
        <v>117</v>
      </c>
      <c r="AK24" cm="1">
        <f t="array" ref="AK24">INDEX($B$11:$L$743,MATCH(CONCATENATE(AK$8,$O24,$P24),$D$11:$D$743,0),AK$6)</f>
        <v>118.7</v>
      </c>
      <c r="AL24" cm="1">
        <f t="array" ref="AL24">INDEX($B$11:$L$743,MATCH(CONCATENATE(AL$8,$O24,$P24),$D$11:$D$743,0),AL$6)</f>
        <v>121</v>
      </c>
      <c r="AM24" cm="1">
        <f t="array" ref="AM24">INDEX($B$11:$L$743,MATCH(CONCATENATE(AM$8,$O24,$P24),$D$11:$D$743,0),AM$6)</f>
        <v>123.2</v>
      </c>
      <c r="AN24" cm="1">
        <f t="array" ref="AN24">INDEX($B$11:$L$743,MATCH(CONCATENATE(AN$8,$O24,$P24),$D$11:$D$743,0),AN$6)</f>
        <v>125.3</v>
      </c>
      <c r="AO24" cm="1">
        <f t="array" ref="AO24">INDEX($B$11:$L$743,MATCH(CONCATENATE(AO$8,$O24,$P24),$D$11:$D$743,0),AO$6)</f>
        <v>130.5</v>
      </c>
      <c r="AP24" cm="1">
        <f t="array" ref="AP24">INDEX($B$11:$L$743,MATCH(CONCATENATE(AP$8,$O24,$P24),$D$11:$D$743,0),AP$6)</f>
        <v>135.80000000000001</v>
      </c>
      <c r="AQ24" cm="1">
        <f t="array" ref="AQ24">INDEX($B$11:$L$743,MATCH(CONCATENATE(AQ$8,$O24,$P24),$D$11:$D$743,0),AQ$6)</f>
        <v>139.30000000000001</v>
      </c>
      <c r="AR24" cm="1">
        <f t="array" ref="AR24">INDEX($B$11:$L$743,MATCH(CONCATENATE(AR$8,$O24,$P24),$D$11:$D$743,0),AR$6)</f>
        <v>143.5</v>
      </c>
      <c r="AS24" cm="1">
        <f t="array" ref="AS24">INDEX($B$11:$L$743,MATCH(CONCATENATE(AS$8,$O24,$P24),$D$11:$D$743,0),AS$6)</f>
        <v>148</v>
      </c>
      <c r="AT24" cm="1">
        <f t="array" ref="AT24">INDEX($B$11:$L$743,MATCH(CONCATENATE(AT$8,$O24,$P24),$D$11:$D$743,0),AT$6)</f>
        <v>150.1</v>
      </c>
      <c r="AU24" cm="1">
        <f t="array" ref="AU24">INDEX($B$11:$L$743,MATCH(CONCATENATE(AU$8,$O24,$P24),$D$11:$D$743,0),AU$6)</f>
        <v>150.80000000000001</v>
      </c>
      <c r="AV24" cm="1">
        <f t="array" ref="AV24">INDEX($B$11:$L$743,MATCH(CONCATENATE(AV$8,$O24,$P24),$D$11:$D$743,0),AV$6)</f>
        <v>151.80000000000001</v>
      </c>
      <c r="AW24" t="e" cm="1">
        <f t="array" ref="AW24">INDEX($B$11:$L$743,MATCH(CONCATENATE(AW$8,$O24,$P24),$D$11:$D$743,0),AW$6)</f>
        <v>#N/A</v>
      </c>
      <c r="BA24" t="s">
        <v>102</v>
      </c>
      <c r="BB24" s="99">
        <f t="shared" si="1"/>
        <v>4.663557628247883E-3</v>
      </c>
      <c r="BC24" s="99">
        <f t="shared" si="2"/>
        <v>3.5472972972973027E-3</v>
      </c>
      <c r="BD24" s="99">
        <f t="shared" si="3"/>
        <v>8.2555635319454312E-2</v>
      </c>
      <c r="BE24" s="99">
        <f t="shared" si="4"/>
        <v>9.7770154373927998E-2</v>
      </c>
      <c r="BO24" s="98"/>
      <c r="BP24" s="98"/>
      <c r="BQ24" s="98"/>
    </row>
    <row r="25" spans="1:69">
      <c r="A25">
        <v>2016</v>
      </c>
      <c r="B25" t="s">
        <v>88</v>
      </c>
      <c r="C25" t="s">
        <v>103</v>
      </c>
      <c r="D25" s="49" t="str">
        <f t="shared" si="0"/>
        <v>2016Wohngebäude ohne SchönheitsreparaturenWärmedämmVerbundsysteme</v>
      </c>
      <c r="E25">
        <v>101.1</v>
      </c>
      <c r="F25">
        <v>101.1</v>
      </c>
      <c r="G25">
        <v>101.8</v>
      </c>
      <c r="H25">
        <v>101.8</v>
      </c>
      <c r="I25">
        <v>102.9</v>
      </c>
      <c r="J25">
        <v>102.9</v>
      </c>
      <c r="K25">
        <v>103.6</v>
      </c>
      <c r="L25">
        <v>103.6</v>
      </c>
      <c r="O25" t="s">
        <v>88</v>
      </c>
      <c r="P25" t="s">
        <v>103</v>
      </c>
      <c r="Q25" cm="1">
        <f t="array" ref="Q25">INDEX($B$11:$L$743,MATCH(CONCATENATE(Q$8,O25,P25),$D$11:$D$743,0),Q$6)</f>
        <v>101.1</v>
      </c>
      <c r="R25" cm="1">
        <f t="array" ref="R25">INDEX($B$11:$L$743,MATCH(CONCATENATE(R$8,$O25,$P25),$D$11:$D$743,0),R$6)</f>
        <v>101.8</v>
      </c>
      <c r="S25" cm="1">
        <f t="array" ref="S25">INDEX($B$11:$L$743,MATCH(CONCATENATE(S$8,$O25,$P25),$D$11:$D$743,0),S$6)</f>
        <v>102.9</v>
      </c>
      <c r="T25" cm="1">
        <f t="array" ref="T25">INDEX($B$11:$L$743,MATCH(CONCATENATE(T$8,$O25,$P25),$D$11:$D$743,0),T$6)</f>
        <v>103.6</v>
      </c>
      <c r="U25" cm="1">
        <f t="array" ref="U25">INDEX($B$11:$L$743,MATCH(CONCATENATE(U$8,$O25,$P25),$D$11:$D$743,0),U$6)</f>
        <v>105.8</v>
      </c>
      <c r="V25" cm="1">
        <f t="array" ref="V25">INDEX($B$11:$L$743,MATCH(CONCATENATE(V$8,$O25,$P25),$D$11:$D$743,0),V$6)</f>
        <v>106.4</v>
      </c>
      <c r="W25" cm="1">
        <f t="array" ref="W25">INDEX($B$11:$L$743,MATCH(CONCATENATE(W$8,$O25,$P25),$D$11:$D$743,0),W$6)</f>
        <v>106.9</v>
      </c>
      <c r="X25" cm="1">
        <f t="array" ref="X25">INDEX($B$11:$L$743,MATCH(CONCATENATE(X$8,$O25,$P25),$D$11:$D$743,0),X$6)</f>
        <v>107.3</v>
      </c>
      <c r="Y25" cm="1">
        <f t="array" ref="Y25">INDEX($B$11:$L$743,MATCH(CONCATENATE(Y$8,$O25,$P25),$D$11:$D$743,0),Y$6)</f>
        <v>108.7</v>
      </c>
      <c r="Z25" cm="1">
        <f t="array" ref="Z25">INDEX($B$11:$L$743,MATCH(CONCATENATE(Z$8,$O25,$P25),$D$11:$D$743,0),Z$6)</f>
        <v>109.3</v>
      </c>
      <c r="AA25" cm="1">
        <f t="array" ref="AA25">INDEX($B$11:$L$743,MATCH(CONCATENATE(AA$8,$O25,$P25),$D$11:$D$743,0),AA$6)</f>
        <v>110.8</v>
      </c>
      <c r="AB25" cm="1">
        <f t="array" ref="AB25">INDEX($B$11:$L$743,MATCH(CONCATENATE(AB$8,$O25,$P25),$D$11:$D$743,0),AB$6)</f>
        <v>111.6</v>
      </c>
      <c r="AC25" cm="1">
        <f t="array" ref="AC25">INDEX($B$11:$L$743,MATCH(CONCATENATE(AC$8,$O25,$P25),$D$11:$D$743,0),AC$6)</f>
        <v>113.4</v>
      </c>
      <c r="AD25" cm="1">
        <f t="array" ref="AD25">INDEX($B$11:$L$743,MATCH(CONCATENATE(AD$8,$O25,$P25),$D$11:$D$743,0),AD$6)</f>
        <v>114.3</v>
      </c>
      <c r="AE25" cm="1">
        <f t="array" ref="AE25">INDEX($B$11:$L$743,MATCH(CONCATENATE(AE$8,$O25,$P25),$D$11:$D$743,0),AE$6)</f>
        <v>115.2</v>
      </c>
      <c r="AF25" cm="1">
        <f t="array" ref="AF25">INDEX($B$11:$L$743,MATCH(CONCATENATE(AF$8,$O25,$P25),$D$11:$D$743,0),AF$6)</f>
        <v>116.3</v>
      </c>
      <c r="AG25" cm="1">
        <f t="array" ref="AG25">INDEX($B$11:$L$743,MATCH(CONCATENATE(AG$8,$O25,$P25),$D$11:$D$743,0),AG$6)</f>
        <v>117.9</v>
      </c>
      <c r="AH25" cm="1">
        <f t="array" ref="AH25">INDEX($B$11:$L$743,MATCH(CONCATENATE(AH$8,$O25,$P25),$D$11:$D$743,0),AH$6)</f>
        <v>117.8</v>
      </c>
      <c r="AI25" cm="1">
        <f t="array" ref="AI25">INDEX($B$11:$L$743,MATCH(CONCATENATE(AI$8,$O25,$P25),$D$11:$D$743,0),AI$6)</f>
        <v>118.2</v>
      </c>
      <c r="AJ25" cm="1">
        <f t="array" ref="AJ25">INDEX($B$11:$L$743,MATCH(CONCATENATE(AJ$8,$O25,$P25),$D$11:$D$743,0),AJ$6)</f>
        <v>118.5</v>
      </c>
      <c r="AK25" cm="1">
        <f t="array" ref="AK25">INDEX($B$11:$L$743,MATCH(CONCATENATE(AK$8,$O25,$P25),$D$11:$D$743,0),AK$6)</f>
        <v>120.3</v>
      </c>
      <c r="AL25" cm="1">
        <f t="array" ref="AL25">INDEX($B$11:$L$743,MATCH(CONCATENATE(AL$8,$O25,$P25),$D$11:$D$743,0),AL$6)</f>
        <v>125.2</v>
      </c>
      <c r="AM25" cm="1">
        <f t="array" ref="AM25">INDEX($B$11:$L$743,MATCH(CONCATENATE(AM$8,$O25,$P25),$D$11:$D$743,0),AM$6)</f>
        <v>127.5</v>
      </c>
      <c r="AN25" cm="1">
        <f t="array" ref="AN25">INDEX($B$11:$L$743,MATCH(CONCATENATE(AN$8,$O25,$P25),$D$11:$D$743,0),AN$6)</f>
        <v>130.1</v>
      </c>
      <c r="AO25" cm="1">
        <f t="array" ref="AO25">INDEX($B$11:$L$743,MATCH(CONCATENATE(AO$8,$O25,$P25),$D$11:$D$743,0),AO$6)</f>
        <v>136.19999999999999</v>
      </c>
      <c r="AP25" cm="1">
        <f t="array" ref="AP25">INDEX($B$11:$L$743,MATCH(CONCATENATE(AP$8,$O25,$P25),$D$11:$D$743,0),AP$6)</f>
        <v>143.30000000000001</v>
      </c>
      <c r="AQ25" cm="1">
        <f t="array" ref="AQ25">INDEX($B$11:$L$743,MATCH(CONCATENATE(AQ$8,$O25,$P25),$D$11:$D$743,0),AQ$6)</f>
        <v>147.19999999999999</v>
      </c>
      <c r="AR25" cm="1">
        <f t="array" ref="AR25">INDEX($B$11:$L$743,MATCH(CONCATENATE(AR$8,$O25,$P25),$D$11:$D$743,0),AR$6)</f>
        <v>151.6</v>
      </c>
      <c r="AS25" cm="1">
        <f t="array" ref="AS25">INDEX($B$11:$L$743,MATCH(CONCATENATE(AS$8,$O25,$P25),$D$11:$D$743,0),AS$6)</f>
        <v>158.69999999999999</v>
      </c>
      <c r="AT25" cm="1">
        <f t="array" ref="AT25">INDEX($B$11:$L$743,MATCH(CONCATENATE(AT$8,$O25,$P25),$D$11:$D$743,0),AT$6)</f>
        <v>161.5</v>
      </c>
      <c r="AU25" cm="1">
        <f t="array" ref="AU25">INDEX($B$11:$L$743,MATCH(CONCATENATE(AU$8,$O25,$P25),$D$11:$D$743,0),AU$6)</f>
        <v>161.69999999999999</v>
      </c>
      <c r="AV25" cm="1">
        <f t="array" ref="AV25">INDEX($B$11:$L$743,MATCH(CONCATENATE(AV$8,$O25,$P25),$D$11:$D$743,0),AV$6)</f>
        <v>162.4</v>
      </c>
      <c r="AW25" t="e" cm="1">
        <f t="array" ref="AW25">INDEX($B$11:$L$743,MATCH(CONCATENATE(AW$8,$O25,$P25),$D$11:$D$743,0),AW$6)</f>
        <v>#N/A</v>
      </c>
      <c r="BA25" t="s">
        <v>103</v>
      </c>
      <c r="BB25" s="99">
        <f t="shared" si="1"/>
        <v>1.2383900928791824E-3</v>
      </c>
      <c r="BC25" s="99">
        <f t="shared" si="2"/>
        <v>4.410838059231259E-3</v>
      </c>
      <c r="BD25" s="99">
        <f t="shared" si="3"/>
        <v>9.8505434782608647E-2</v>
      </c>
      <c r="BE25" s="99">
        <f t="shared" si="4"/>
        <v>0.12267343485617592</v>
      </c>
      <c r="BO25" s="98"/>
      <c r="BP25" s="98"/>
      <c r="BQ25" s="98"/>
    </row>
    <row r="26" spans="1:69">
      <c r="A26">
        <v>2016</v>
      </c>
      <c r="B26" t="s">
        <v>88</v>
      </c>
      <c r="C26" t="s">
        <v>104</v>
      </c>
      <c r="D26" s="49" t="str">
        <f t="shared" si="0"/>
        <v>2016Wohngebäude ohne SchönheitsreparaturenTrockenbauarbeiten</v>
      </c>
      <c r="E26">
        <v>101.2</v>
      </c>
      <c r="F26">
        <v>101.2</v>
      </c>
      <c r="G26">
        <v>101.5</v>
      </c>
      <c r="H26">
        <v>101.5</v>
      </c>
      <c r="I26">
        <v>102.6</v>
      </c>
      <c r="J26">
        <v>102.6</v>
      </c>
      <c r="K26">
        <v>102.9</v>
      </c>
      <c r="L26">
        <v>102.9</v>
      </c>
      <c r="O26" t="s">
        <v>88</v>
      </c>
      <c r="P26" t="s">
        <v>104</v>
      </c>
      <c r="Q26" cm="1">
        <f t="array" ref="Q26">INDEX($B$11:$L$743,MATCH(CONCATENATE(Q$8,O26,P26),$D$11:$D$743,0),Q$6)</f>
        <v>101.2</v>
      </c>
      <c r="R26" cm="1">
        <f t="array" ref="R26">INDEX($B$11:$L$743,MATCH(CONCATENATE(R$8,$O26,$P26),$D$11:$D$743,0),R$6)</f>
        <v>101.5</v>
      </c>
      <c r="S26" cm="1">
        <f t="array" ref="S26">INDEX($B$11:$L$743,MATCH(CONCATENATE(S$8,$O26,$P26),$D$11:$D$743,0),S$6)</f>
        <v>102.6</v>
      </c>
      <c r="T26" cm="1">
        <f t="array" ref="T26">INDEX($B$11:$L$743,MATCH(CONCATENATE(T$8,$O26,$P26),$D$11:$D$743,0),T$6)</f>
        <v>102.9</v>
      </c>
      <c r="U26" cm="1">
        <f t="array" ref="U26">INDEX($B$11:$L$743,MATCH(CONCATENATE(U$8,$O26,$P26),$D$11:$D$743,0),U$6)</f>
        <v>104</v>
      </c>
      <c r="V26" cm="1">
        <f t="array" ref="V26">INDEX($B$11:$L$743,MATCH(CONCATENATE(V$8,$O26,$P26),$D$11:$D$743,0),V$6)</f>
        <v>104.6</v>
      </c>
      <c r="W26" cm="1">
        <f t="array" ref="W26">INDEX($B$11:$L$743,MATCH(CONCATENATE(W$8,$O26,$P26),$D$11:$D$743,0),W$6)</f>
        <v>105.8</v>
      </c>
      <c r="X26" cm="1">
        <f t="array" ref="X26">INDEX($B$11:$L$743,MATCH(CONCATENATE(X$8,$O26,$P26),$D$11:$D$743,0),X$6)</f>
        <v>106.2</v>
      </c>
      <c r="Y26" cm="1">
        <f t="array" ref="Y26">INDEX($B$11:$L$743,MATCH(CONCATENATE(Y$8,$O26,$P26),$D$11:$D$743,0),Y$6)</f>
        <v>107.9</v>
      </c>
      <c r="Z26" cm="1">
        <f t="array" ref="Z26">INDEX($B$11:$L$743,MATCH(CONCATENATE(Z$8,$O26,$P26),$D$11:$D$743,0),Z$6)</f>
        <v>108.7</v>
      </c>
      <c r="AA26" cm="1">
        <f t="array" ref="AA26">INDEX($B$11:$L$743,MATCH(CONCATENATE(AA$8,$O26,$P26),$D$11:$D$743,0),AA$6)</f>
        <v>109.8</v>
      </c>
      <c r="AB26" cm="1">
        <f t="array" ref="AB26">INDEX($B$11:$L$743,MATCH(CONCATENATE(AB$8,$O26,$P26),$D$11:$D$743,0),AB$6)</f>
        <v>110.3</v>
      </c>
      <c r="AC26" cm="1">
        <f t="array" ref="AC26">INDEX($B$11:$L$743,MATCH(CONCATENATE(AC$8,$O26,$P26),$D$11:$D$743,0),AC$6)</f>
        <v>112.3</v>
      </c>
      <c r="AD26" cm="1">
        <f t="array" ref="AD26">INDEX($B$11:$L$743,MATCH(CONCATENATE(AD$8,$O26,$P26),$D$11:$D$743,0),AD$6)</f>
        <v>113.1</v>
      </c>
      <c r="AE26" cm="1">
        <f t="array" ref="AE26">INDEX($B$11:$L$743,MATCH(CONCATENATE(AE$8,$O26,$P26),$D$11:$D$743,0),AE$6)</f>
        <v>114.1</v>
      </c>
      <c r="AF26" cm="1">
        <f t="array" ref="AF26">INDEX($B$11:$L$743,MATCH(CONCATENATE(AF$8,$O26,$P26),$D$11:$D$743,0),AF$6)</f>
        <v>114.8</v>
      </c>
      <c r="AG26" cm="1">
        <f t="array" ref="AG26">INDEX($B$11:$L$743,MATCH(CONCATENATE(AG$8,$O26,$P26),$D$11:$D$743,0),AG$6)</f>
        <v>116.2</v>
      </c>
      <c r="AH26" cm="1">
        <f t="array" ref="AH26">INDEX($B$11:$L$743,MATCH(CONCATENATE(AH$8,$O26,$P26),$D$11:$D$743,0),AH$6)</f>
        <v>116.5</v>
      </c>
      <c r="AI26" cm="1">
        <f t="array" ref="AI26">INDEX($B$11:$L$743,MATCH(CONCATENATE(AI$8,$O26,$P26),$D$11:$D$743,0),AI$6)</f>
        <v>116.9</v>
      </c>
      <c r="AJ26" cm="1">
        <f t="array" ref="AJ26">INDEX($B$11:$L$743,MATCH(CONCATENATE(AJ$8,$O26,$P26),$D$11:$D$743,0),AJ$6)</f>
        <v>117.4</v>
      </c>
      <c r="AK26" cm="1">
        <f t="array" ref="AK26">INDEX($B$11:$L$743,MATCH(CONCATENATE(AK$8,$O26,$P26),$D$11:$D$743,0),AK$6)</f>
        <v>119</v>
      </c>
      <c r="AL26" cm="1">
        <f t="array" ref="AL26">INDEX($B$11:$L$743,MATCH(CONCATENATE(AL$8,$O26,$P26),$D$11:$D$743,0),AL$6)</f>
        <v>123.1</v>
      </c>
      <c r="AM26" cm="1">
        <f t="array" ref="AM26">INDEX($B$11:$L$743,MATCH(CONCATENATE(AM$8,$O26,$P26),$D$11:$D$743,0),AM$6)</f>
        <v>126.4</v>
      </c>
      <c r="AN26" cm="1">
        <f t="array" ref="AN26">INDEX($B$11:$L$743,MATCH(CONCATENATE(AN$8,$O26,$P26),$D$11:$D$743,0),AN$6)</f>
        <v>129.4</v>
      </c>
      <c r="AO26" cm="1">
        <f t="array" ref="AO26">INDEX($B$11:$L$743,MATCH(CONCATENATE(AO$8,$O26,$P26),$D$11:$D$743,0),AO$6)</f>
        <v>135.30000000000001</v>
      </c>
      <c r="AP26" cm="1">
        <f t="array" ref="AP26">INDEX($B$11:$L$743,MATCH(CONCATENATE(AP$8,$O26,$P26),$D$11:$D$743,0),AP$6)</f>
        <v>142.5</v>
      </c>
      <c r="AQ26" cm="1">
        <f t="array" ref="AQ26">INDEX($B$11:$L$743,MATCH(CONCATENATE(AQ$8,$O26,$P26),$D$11:$D$743,0),AQ$6)</f>
        <v>146</v>
      </c>
      <c r="AR26" cm="1">
        <f t="array" ref="AR26">INDEX($B$11:$L$743,MATCH(CONCATENATE(AR$8,$O26,$P26),$D$11:$D$743,0),AR$6)</f>
        <v>150.4</v>
      </c>
      <c r="AS26" cm="1">
        <f t="array" ref="AS26">INDEX($B$11:$L$743,MATCH(CONCATENATE(AS$8,$O26,$P26),$D$11:$D$743,0),AS$6)</f>
        <v>154.80000000000001</v>
      </c>
      <c r="AT26" cm="1">
        <f t="array" ref="AT26">INDEX($B$11:$L$743,MATCH(CONCATENATE(AT$8,$O26,$P26),$D$11:$D$743,0),AT$6)</f>
        <v>157.30000000000001</v>
      </c>
      <c r="AU26" cm="1">
        <f t="array" ref="AU26">INDEX($B$11:$L$743,MATCH(CONCATENATE(AU$8,$O26,$P26),$D$11:$D$743,0),AU$6)</f>
        <v>158.19999999999999</v>
      </c>
      <c r="AV26" cm="1">
        <f t="array" ref="AV26">INDEX($B$11:$L$743,MATCH(CONCATENATE(AV$8,$O26,$P26),$D$11:$D$743,0),AV$6)</f>
        <v>159.4</v>
      </c>
      <c r="AW26" cm="1">
        <f t="array" ref="AW26">INDEX($B$11:$L$743,MATCH(CONCATENATE(AW$8,$O26,$P26),$D$11:$D$743,0),AW$6)</f>
        <v>161.9</v>
      </c>
      <c r="BA26" t="s">
        <v>104</v>
      </c>
      <c r="BB26" s="99">
        <f t="shared" si="1"/>
        <v>5.7215511760964066E-3</v>
      </c>
      <c r="BC26" s="99">
        <f t="shared" si="2"/>
        <v>4.0374677002584236E-3</v>
      </c>
      <c r="BD26" s="99">
        <f t="shared" si="3"/>
        <v>8.3561643835616373E-2</v>
      </c>
      <c r="BE26" s="99">
        <f t="shared" si="4"/>
        <v>0.11776447105788417</v>
      </c>
      <c r="BO26" s="98"/>
      <c r="BP26" s="98"/>
      <c r="BQ26" s="98"/>
    </row>
    <row r="27" spans="1:69">
      <c r="A27">
        <v>2016</v>
      </c>
      <c r="B27" t="s">
        <v>88</v>
      </c>
      <c r="C27" t="s">
        <v>105</v>
      </c>
      <c r="D27" s="49" t="str">
        <f t="shared" si="0"/>
        <v>2016Wohngebäude ohne SchönheitsreparaturenVorgehängte hinterlüftete Fassaden</v>
      </c>
      <c r="E27">
        <v>101.4</v>
      </c>
      <c r="F27">
        <v>101.4</v>
      </c>
      <c r="G27">
        <v>101.7</v>
      </c>
      <c r="H27">
        <v>101.7</v>
      </c>
      <c r="I27">
        <v>102.1</v>
      </c>
      <c r="J27">
        <v>102.1</v>
      </c>
      <c r="K27">
        <v>102.5</v>
      </c>
      <c r="L27">
        <v>102.5</v>
      </c>
      <c r="O27" t="s">
        <v>88</v>
      </c>
      <c r="P27" t="s">
        <v>105</v>
      </c>
      <c r="Q27" cm="1">
        <f t="array" ref="Q27">INDEX($B$11:$L$743,MATCH(CONCATENATE(Q$8,O27,P27),$D$11:$D$743,0),Q$6)</f>
        <v>101.4</v>
      </c>
      <c r="R27" cm="1">
        <f t="array" ref="R27">INDEX($B$11:$L$743,MATCH(CONCATENATE(R$8,$O27,$P27),$D$11:$D$743,0),R$6)</f>
        <v>101.7</v>
      </c>
      <c r="S27" cm="1">
        <f t="array" ref="S27">INDEX($B$11:$L$743,MATCH(CONCATENATE(S$8,$O27,$P27),$D$11:$D$743,0),S$6)</f>
        <v>102.1</v>
      </c>
      <c r="T27" cm="1">
        <f t="array" ref="T27">INDEX($B$11:$L$743,MATCH(CONCATENATE(T$8,$O27,$P27),$D$11:$D$743,0),T$6)</f>
        <v>102.5</v>
      </c>
      <c r="U27" cm="1">
        <f t="array" ref="U27">INDEX($B$11:$L$743,MATCH(CONCATENATE(U$8,$O27,$P27),$D$11:$D$743,0),U$6)</f>
        <v>104.5</v>
      </c>
      <c r="V27" cm="1">
        <f t="array" ref="V27">INDEX($B$11:$L$743,MATCH(CONCATENATE(V$8,$O27,$P27),$D$11:$D$743,0),V$6)</f>
        <v>105.5</v>
      </c>
      <c r="W27" cm="1">
        <f t="array" ref="W27">INDEX($B$11:$L$743,MATCH(CONCATENATE(W$8,$O27,$P27),$D$11:$D$743,0),W$6)</f>
        <v>106.1</v>
      </c>
      <c r="X27" cm="1">
        <f t="array" ref="X27">INDEX($B$11:$L$743,MATCH(CONCATENATE(X$8,$O27,$P27),$D$11:$D$743,0),X$6)</f>
        <v>106.7</v>
      </c>
      <c r="Y27" cm="1">
        <f t="array" ref="Y27">INDEX($B$11:$L$743,MATCH(CONCATENATE(Y$8,$O27,$P27),$D$11:$D$743,0),Y$6)</f>
        <v>108.6</v>
      </c>
      <c r="Z27" cm="1">
        <f t="array" ref="Z27">INDEX($B$11:$L$743,MATCH(CONCATENATE(Z$8,$O27,$P27),$D$11:$D$743,0),Z$6)</f>
        <v>109.1</v>
      </c>
      <c r="AA27" cm="1">
        <f t="array" ref="AA27">INDEX($B$11:$L$743,MATCH(CONCATENATE(AA$8,$O27,$P27),$D$11:$D$743,0),AA$6)</f>
        <v>110.1</v>
      </c>
      <c r="AB27" cm="1">
        <f t="array" ref="AB27">INDEX($B$11:$L$743,MATCH(CONCATENATE(AB$8,$O27,$P27),$D$11:$D$743,0),AB$6)</f>
        <v>110.3</v>
      </c>
      <c r="AC27" cm="1">
        <f t="array" ref="AC27">INDEX($B$11:$L$743,MATCH(CONCATENATE(AC$8,$O27,$P27),$D$11:$D$743,0),AC$6)</f>
        <v>113</v>
      </c>
      <c r="AD27" cm="1">
        <f t="array" ref="AD27">INDEX($B$11:$L$743,MATCH(CONCATENATE(AD$8,$O27,$P27),$D$11:$D$743,0),AD$6)</f>
        <v>113.5</v>
      </c>
      <c r="AE27" cm="1">
        <f t="array" ref="AE27">INDEX($B$11:$L$743,MATCH(CONCATENATE(AE$8,$O27,$P27),$D$11:$D$743,0),AE$6)</f>
        <v>114.9</v>
      </c>
      <c r="AF27" cm="1">
        <f t="array" ref="AF27">INDEX($B$11:$L$743,MATCH(CONCATENATE(AF$8,$O27,$P27),$D$11:$D$743,0),AF$6)</f>
        <v>115.7</v>
      </c>
      <c r="AG27" cm="1">
        <f t="array" ref="AG27">INDEX($B$11:$L$743,MATCH(CONCATENATE(AG$8,$O27,$P27),$D$11:$D$743,0),AG$6)</f>
        <v>116.9</v>
      </c>
      <c r="AH27" cm="1">
        <f t="array" ref="AH27">INDEX($B$11:$L$743,MATCH(CONCATENATE(AH$8,$O27,$P27),$D$11:$D$743,0),AH$6)</f>
        <v>117.3</v>
      </c>
      <c r="AI27" cm="1">
        <f t="array" ref="AI27">INDEX($B$11:$L$743,MATCH(CONCATENATE(AI$8,$O27,$P27),$D$11:$D$743,0),AI$6)</f>
        <v>117.8</v>
      </c>
      <c r="AJ27" cm="1">
        <f t="array" ref="AJ27">INDEX($B$11:$L$743,MATCH(CONCATENATE(AJ$8,$O27,$P27),$D$11:$D$743,0),AJ$6)</f>
        <v>118.3</v>
      </c>
      <c r="AK27" cm="1">
        <f t="array" ref="AK27">INDEX($B$11:$L$743,MATCH(CONCATENATE(AK$8,$O27,$P27),$D$11:$D$743,0),AK$6)</f>
        <v>120.4</v>
      </c>
      <c r="AL27" cm="1">
        <f t="array" ref="AL27">INDEX($B$11:$L$743,MATCH(CONCATENATE(AL$8,$O27,$P27),$D$11:$D$743,0),AL$6)</f>
        <v>126.4</v>
      </c>
      <c r="AM27" cm="1">
        <f t="array" ref="AM27">INDEX($B$11:$L$743,MATCH(CONCATENATE(AM$8,$O27,$P27),$D$11:$D$743,0),AM$6)</f>
        <v>130.5</v>
      </c>
      <c r="AN27" cm="1">
        <f t="array" ref="AN27">INDEX($B$11:$L$743,MATCH(CONCATENATE(AN$8,$O27,$P27),$D$11:$D$743,0),AN$6)</f>
        <v>134.4</v>
      </c>
      <c r="AO27" cm="1">
        <f t="array" ref="AO27">INDEX($B$11:$L$743,MATCH(CONCATENATE(AO$8,$O27,$P27),$D$11:$D$743,0),AO$6)</f>
        <v>141.80000000000001</v>
      </c>
      <c r="AP27" cm="1">
        <f t="array" ref="AP27">INDEX($B$11:$L$743,MATCH(CONCATENATE(AP$8,$O27,$P27),$D$11:$D$743,0),AP$6)</f>
        <v>150.4</v>
      </c>
      <c r="AQ27" cm="1">
        <f t="array" ref="AQ27">INDEX($B$11:$L$743,MATCH(CONCATENATE(AQ$8,$O27,$P27),$D$11:$D$743,0),AQ$6)</f>
        <v>154</v>
      </c>
      <c r="AR27" cm="1">
        <f t="array" ref="AR27">INDEX($B$11:$L$743,MATCH(CONCATENATE(AR$8,$O27,$P27),$D$11:$D$743,0),AR$6)</f>
        <v>158.5</v>
      </c>
      <c r="AS27" cm="1">
        <f t="array" ref="AS27">INDEX($B$11:$L$743,MATCH(CONCATENATE(AS$8,$O27,$P27),$D$11:$D$743,0),AS$6)</f>
        <v>162.1</v>
      </c>
      <c r="AT27" cm="1">
        <f t="array" ref="AT27">INDEX($B$11:$L$743,MATCH(CONCATENATE(AT$8,$O27,$P27),$D$11:$D$743,0),AT$6)</f>
        <v>164.1</v>
      </c>
      <c r="AU27" cm="1">
        <f t="array" ref="AU27">INDEX($B$11:$L$743,MATCH(CONCATENATE(AU$8,$O27,$P27),$D$11:$D$743,0),AU$6)</f>
        <v>164.8</v>
      </c>
      <c r="AV27" cm="1">
        <f t="array" ref="AV27">INDEX($B$11:$L$743,MATCH(CONCATENATE(AV$8,$O27,$P27),$D$11:$D$743,0),AV$6)</f>
        <v>166.8</v>
      </c>
      <c r="AW27" cm="1">
        <f t="array" ref="AW27">INDEX($B$11:$L$743,MATCH(CONCATENATE(AW$8,$O27,$P27),$D$11:$D$743,0),AW$6)</f>
        <v>169.9</v>
      </c>
      <c r="BA27" t="s">
        <v>105</v>
      </c>
      <c r="BB27" s="99">
        <f t="shared" si="1"/>
        <v>4.2656916514320908E-3</v>
      </c>
      <c r="BC27" s="99">
        <f t="shared" si="2"/>
        <v>3.0845157310302462E-3</v>
      </c>
      <c r="BD27" s="99">
        <f t="shared" si="3"/>
        <v>7.0129870129870264E-2</v>
      </c>
      <c r="BE27" s="99">
        <f t="shared" si="4"/>
        <v>0.13299377475947938</v>
      </c>
      <c r="BO27" s="98"/>
      <c r="BP27" s="98"/>
      <c r="BQ27" s="98"/>
    </row>
    <row r="28" spans="1:69">
      <c r="A28">
        <v>2016</v>
      </c>
      <c r="B28" t="s">
        <v>88</v>
      </c>
      <c r="C28" t="s">
        <v>106</v>
      </c>
      <c r="D28" s="49" t="str">
        <f t="shared" si="0"/>
        <v>2016Wohngebäude ohne SchönheitsreparaturenFliesen und Plattenarbeiten</v>
      </c>
      <c r="E28">
        <v>101.7</v>
      </c>
      <c r="F28">
        <v>101.7</v>
      </c>
      <c r="G28">
        <v>102.2</v>
      </c>
      <c r="H28">
        <v>102.2</v>
      </c>
      <c r="I28">
        <v>102.9</v>
      </c>
      <c r="J28">
        <v>102.9</v>
      </c>
      <c r="K28">
        <v>103.1</v>
      </c>
      <c r="L28">
        <v>103.1</v>
      </c>
      <c r="O28" t="s">
        <v>88</v>
      </c>
      <c r="P28" t="s">
        <v>106</v>
      </c>
      <c r="Q28" cm="1">
        <f t="array" ref="Q28">INDEX($B$11:$L$743,MATCH(CONCATENATE(Q$8,O28,P28),$D$11:$D$743,0),Q$6)</f>
        <v>101.7</v>
      </c>
      <c r="R28" cm="1">
        <f t="array" ref="R28">INDEX($B$11:$L$743,MATCH(CONCATENATE(R$8,$O28,$P28),$D$11:$D$743,0),R$6)</f>
        <v>102.2</v>
      </c>
      <c r="S28" cm="1">
        <f t="array" ref="S28">INDEX($B$11:$L$743,MATCH(CONCATENATE(S$8,$O28,$P28),$D$11:$D$743,0),S$6)</f>
        <v>102.9</v>
      </c>
      <c r="T28" cm="1">
        <f t="array" ref="T28">INDEX($B$11:$L$743,MATCH(CONCATENATE(T$8,$O28,$P28),$D$11:$D$743,0),T$6)</f>
        <v>103.1</v>
      </c>
      <c r="U28" cm="1">
        <f t="array" ref="U28">INDEX($B$11:$L$743,MATCH(CONCATENATE(U$8,$O28,$P28),$D$11:$D$743,0),U$6)</f>
        <v>103.9</v>
      </c>
      <c r="V28" cm="1">
        <f t="array" ref="V28">INDEX($B$11:$L$743,MATCH(CONCATENATE(V$8,$O28,$P28),$D$11:$D$743,0),V$6)</f>
        <v>104.9</v>
      </c>
      <c r="W28" cm="1">
        <f t="array" ref="W28">INDEX($B$11:$L$743,MATCH(CONCATENATE(W$8,$O28,$P28),$D$11:$D$743,0),W$6)</f>
        <v>105.5</v>
      </c>
      <c r="X28" cm="1">
        <f t="array" ref="X28">INDEX($B$11:$L$743,MATCH(CONCATENATE(X$8,$O28,$P28),$D$11:$D$743,0),X$6)</f>
        <v>105.7</v>
      </c>
      <c r="Y28" cm="1">
        <f t="array" ref="Y28">INDEX($B$11:$L$743,MATCH(CONCATENATE(Y$8,$O28,$P28),$D$11:$D$743,0),Y$6)</f>
        <v>106.9</v>
      </c>
      <c r="Z28" cm="1">
        <f t="array" ref="Z28">INDEX($B$11:$L$743,MATCH(CONCATENATE(Z$8,$O28,$P28),$D$11:$D$743,0),Z$6)</f>
        <v>107.9</v>
      </c>
      <c r="AA28" cm="1">
        <f t="array" ref="AA28">INDEX($B$11:$L$743,MATCH(CONCATENATE(AA$8,$O28,$P28),$D$11:$D$743,0),AA$6)</f>
        <v>109.9</v>
      </c>
      <c r="AB28" cm="1">
        <f t="array" ref="AB28">INDEX($B$11:$L$743,MATCH(CONCATENATE(AB$8,$O28,$P28),$D$11:$D$743,0),AB$6)</f>
        <v>110.4</v>
      </c>
      <c r="AC28" cm="1">
        <f t="array" ref="AC28">INDEX($B$11:$L$743,MATCH(CONCATENATE(AC$8,$O28,$P28),$D$11:$D$743,0),AC$6)</f>
        <v>112.1</v>
      </c>
      <c r="AD28" cm="1">
        <f t="array" ref="AD28">INDEX($B$11:$L$743,MATCH(CONCATENATE(AD$8,$O28,$P28),$D$11:$D$743,0),AD$6)</f>
        <v>113.5</v>
      </c>
      <c r="AE28" cm="1">
        <f t="array" ref="AE28">INDEX($B$11:$L$743,MATCH(CONCATENATE(AE$8,$O28,$P28),$D$11:$D$743,0),AE$6)</f>
        <v>114</v>
      </c>
      <c r="AF28" cm="1">
        <f t="array" ref="AF28">INDEX($B$11:$L$743,MATCH(CONCATENATE(AF$8,$O28,$P28),$D$11:$D$743,0),AF$6)</f>
        <v>114.6</v>
      </c>
      <c r="AG28" cm="1">
        <f t="array" ref="AG28">INDEX($B$11:$L$743,MATCH(CONCATENATE(AG$8,$O28,$P28),$D$11:$D$743,0),AG$6)</f>
        <v>116.5</v>
      </c>
      <c r="AH28" cm="1">
        <f t="array" ref="AH28">INDEX($B$11:$L$743,MATCH(CONCATENATE(AH$8,$O28,$P28),$D$11:$D$743,0),AH$6)</f>
        <v>116.4</v>
      </c>
      <c r="AI28" cm="1">
        <f t="array" ref="AI28">INDEX($B$11:$L$743,MATCH(CONCATENATE(AI$8,$O28,$P28),$D$11:$D$743,0),AI$6)</f>
        <v>116.8</v>
      </c>
      <c r="AJ28" cm="1">
        <f t="array" ref="AJ28">INDEX($B$11:$L$743,MATCH(CONCATENATE(AJ$8,$O28,$P28),$D$11:$D$743,0),AJ$6)</f>
        <v>117.2</v>
      </c>
      <c r="AK28" cm="1">
        <f t="array" ref="AK28">INDEX($B$11:$L$743,MATCH(CONCATENATE(AK$8,$O28,$P28),$D$11:$D$743,0),AK$6)</f>
        <v>118.7</v>
      </c>
      <c r="AL28" cm="1">
        <f t="array" ref="AL28">INDEX($B$11:$L$743,MATCH(CONCATENATE(AL$8,$O28,$P28),$D$11:$D$743,0),AL$6)</f>
        <v>120.3</v>
      </c>
      <c r="AM28" cm="1">
        <f t="array" ref="AM28">INDEX($B$11:$L$743,MATCH(CONCATENATE(AM$8,$O28,$P28),$D$11:$D$743,0),AM$6)</f>
        <v>122.1</v>
      </c>
      <c r="AN28" cm="1">
        <f t="array" ref="AN28">INDEX($B$11:$L$743,MATCH(CONCATENATE(AN$8,$O28,$P28),$D$11:$D$743,0),AN$6)</f>
        <v>123.8</v>
      </c>
      <c r="AO28" cm="1">
        <f t="array" ref="AO28">INDEX($B$11:$L$743,MATCH(CONCATENATE(AO$8,$O28,$P28),$D$11:$D$743,0),AO$6)</f>
        <v>129.19999999999999</v>
      </c>
      <c r="AP28" cm="1">
        <f t="array" ref="AP28">INDEX($B$11:$L$743,MATCH(CONCATENATE(AP$8,$O28,$P28),$D$11:$D$743,0),AP$6)</f>
        <v>133.9</v>
      </c>
      <c r="AQ28" cm="1">
        <f t="array" ref="AQ28">INDEX($B$11:$L$743,MATCH(CONCATENATE(AQ$8,$O28,$P28),$D$11:$D$743,0),AQ$6)</f>
        <v>136.6</v>
      </c>
      <c r="AR28" cm="1">
        <f t="array" ref="AR28">INDEX($B$11:$L$743,MATCH(CONCATENATE(AR$8,$O28,$P28),$D$11:$D$743,0),AR$6)</f>
        <v>139.6</v>
      </c>
      <c r="AS28" cm="1">
        <f t="array" ref="AS28">INDEX($B$11:$L$743,MATCH(CONCATENATE(AS$8,$O28,$P28),$D$11:$D$743,0),AS$6)</f>
        <v>143.19999999999999</v>
      </c>
      <c r="AT28" cm="1">
        <f t="array" ref="AT28">INDEX($B$11:$L$743,MATCH(CONCATENATE(AT$8,$O28,$P28),$D$11:$D$743,0),AT$6)</f>
        <v>144.4</v>
      </c>
      <c r="AU28" cm="1">
        <f t="array" ref="AU28">INDEX($B$11:$L$743,MATCH(CONCATENATE(AU$8,$O28,$P28),$D$11:$D$743,0),AU$6)</f>
        <v>145.19999999999999</v>
      </c>
      <c r="AV28" cm="1">
        <f t="array" ref="AV28">INDEX($B$11:$L$743,MATCH(CONCATENATE(AV$8,$O28,$P28),$D$11:$D$743,0),AV$6)</f>
        <v>146.1</v>
      </c>
      <c r="AW28" t="e" cm="1">
        <f t="array" ref="AW28">INDEX($B$11:$L$743,MATCH(CONCATENATE(AW$8,$O28,$P28),$D$11:$D$743,0),AW$6)</f>
        <v>#N/A</v>
      </c>
      <c r="BA28" t="s">
        <v>106</v>
      </c>
      <c r="BB28" s="99">
        <f t="shared" si="1"/>
        <v>5.5401662049860967E-3</v>
      </c>
      <c r="BC28" s="99">
        <f t="shared" si="2"/>
        <v>2.0949720670391248E-3</v>
      </c>
      <c r="BD28" s="99">
        <f t="shared" si="3"/>
        <v>6.2957540263543166E-2</v>
      </c>
      <c r="BE28" s="99">
        <f t="shared" si="4"/>
        <v>8.1050228310502279E-2</v>
      </c>
      <c r="BO28" s="98"/>
      <c r="BP28" s="98"/>
      <c r="BQ28" s="98"/>
    </row>
    <row r="29" spans="1:69">
      <c r="A29">
        <v>2016</v>
      </c>
      <c r="B29" t="s">
        <v>88</v>
      </c>
      <c r="C29" t="s">
        <v>107</v>
      </c>
      <c r="D29" s="49" t="str">
        <f t="shared" si="0"/>
        <v>2016Wohngebäude ohne SchönheitsreparaturenEstricharbeiten</v>
      </c>
      <c r="E29">
        <v>101</v>
      </c>
      <c r="F29">
        <v>101</v>
      </c>
      <c r="G29">
        <v>101.4</v>
      </c>
      <c r="H29">
        <v>101.4</v>
      </c>
      <c r="I29">
        <v>101.7</v>
      </c>
      <c r="J29">
        <v>101.7</v>
      </c>
      <c r="K29">
        <v>102.1</v>
      </c>
      <c r="L29">
        <v>102.1</v>
      </c>
      <c r="O29" t="s">
        <v>88</v>
      </c>
      <c r="P29" t="s">
        <v>107</v>
      </c>
      <c r="Q29" cm="1">
        <f t="array" ref="Q29">INDEX($B$11:$L$743,MATCH(CONCATENATE(Q$8,O29,P29),$D$11:$D$743,0),Q$6)</f>
        <v>101</v>
      </c>
      <c r="R29" cm="1">
        <f t="array" ref="R29">INDEX($B$11:$L$743,MATCH(CONCATENATE(R$8,$O29,$P29),$D$11:$D$743,0),R$6)</f>
        <v>101.4</v>
      </c>
      <c r="S29" cm="1">
        <f t="array" ref="S29">INDEX($B$11:$L$743,MATCH(CONCATENATE(S$8,$O29,$P29),$D$11:$D$743,0),S$6)</f>
        <v>101.7</v>
      </c>
      <c r="T29" cm="1">
        <f t="array" ref="T29">INDEX($B$11:$L$743,MATCH(CONCATENATE(T$8,$O29,$P29),$D$11:$D$743,0),T$6)</f>
        <v>102.1</v>
      </c>
      <c r="U29" cm="1">
        <f t="array" ref="U29">INDEX($B$11:$L$743,MATCH(CONCATENATE(U$8,$O29,$P29),$D$11:$D$743,0),U$6)</f>
        <v>103</v>
      </c>
      <c r="V29" cm="1">
        <f t="array" ref="V29">INDEX($B$11:$L$743,MATCH(CONCATENATE(V$8,$O29,$P29),$D$11:$D$743,0),V$6)</f>
        <v>103.7</v>
      </c>
      <c r="W29" cm="1">
        <f t="array" ref="W29">INDEX($B$11:$L$743,MATCH(CONCATENATE(W$8,$O29,$P29),$D$11:$D$743,0),W$6)</f>
        <v>104.3</v>
      </c>
      <c r="X29" cm="1">
        <f t="array" ref="X29">INDEX($B$11:$L$743,MATCH(CONCATENATE(X$8,$O29,$P29),$D$11:$D$743,0),X$6)</f>
        <v>104.7</v>
      </c>
      <c r="Y29" cm="1">
        <f t="array" ref="Y29">INDEX($B$11:$L$743,MATCH(CONCATENATE(Y$8,$O29,$P29),$D$11:$D$743,0),Y$6)</f>
        <v>105.9</v>
      </c>
      <c r="Z29" cm="1">
        <f t="array" ref="Z29">INDEX($B$11:$L$743,MATCH(CONCATENATE(Z$8,$O29,$P29),$D$11:$D$743,0),Z$6)</f>
        <v>106.7</v>
      </c>
      <c r="AA29" cm="1">
        <f t="array" ref="AA29">INDEX($B$11:$L$743,MATCH(CONCATENATE(AA$8,$O29,$P29),$D$11:$D$743,0),AA$6)</f>
        <v>107.9</v>
      </c>
      <c r="AB29" cm="1">
        <f t="array" ref="AB29">INDEX($B$11:$L$743,MATCH(CONCATENATE(AB$8,$O29,$P29),$D$11:$D$743,0),AB$6)</f>
        <v>108.7</v>
      </c>
      <c r="AC29" cm="1">
        <f t="array" ref="AC29">INDEX($B$11:$L$743,MATCH(CONCATENATE(AC$8,$O29,$P29),$D$11:$D$743,0),AC$6)</f>
        <v>110.1</v>
      </c>
      <c r="AD29" cm="1">
        <f t="array" ref="AD29">INDEX($B$11:$L$743,MATCH(CONCATENATE(AD$8,$O29,$P29),$D$11:$D$743,0),AD$6)</f>
        <v>110.8</v>
      </c>
      <c r="AE29" cm="1">
        <f t="array" ref="AE29">INDEX($B$11:$L$743,MATCH(CONCATENATE(AE$8,$O29,$P29),$D$11:$D$743,0),AE$6)</f>
        <v>111.5</v>
      </c>
      <c r="AF29" cm="1">
        <f t="array" ref="AF29">INDEX($B$11:$L$743,MATCH(CONCATENATE(AF$8,$O29,$P29),$D$11:$D$743,0),AF$6)</f>
        <v>112.2</v>
      </c>
      <c r="AG29" cm="1">
        <f t="array" ref="AG29">INDEX($B$11:$L$743,MATCH(CONCATENATE(AG$8,$O29,$P29),$D$11:$D$743,0),AG$6)</f>
        <v>113.6</v>
      </c>
      <c r="AH29" cm="1">
        <f t="array" ref="AH29">INDEX($B$11:$L$743,MATCH(CONCATENATE(AH$8,$O29,$P29),$D$11:$D$743,0),AH$6)</f>
        <v>114.1</v>
      </c>
      <c r="AI29" cm="1">
        <f t="array" ref="AI29">INDEX($B$11:$L$743,MATCH(CONCATENATE(AI$8,$O29,$P29),$D$11:$D$743,0),AI$6)</f>
        <v>114.4</v>
      </c>
      <c r="AJ29" cm="1">
        <f t="array" ref="AJ29">INDEX($B$11:$L$743,MATCH(CONCATENATE(AJ$8,$O29,$P29),$D$11:$D$743,0),AJ$6)</f>
        <v>115</v>
      </c>
      <c r="AK29" cm="1">
        <f t="array" ref="AK29">INDEX($B$11:$L$743,MATCH(CONCATENATE(AK$8,$O29,$P29),$D$11:$D$743,0),AK$6)</f>
        <v>116.8</v>
      </c>
      <c r="AL29" cm="1">
        <f t="array" ref="AL29">INDEX($B$11:$L$743,MATCH(CONCATENATE(AL$8,$O29,$P29),$D$11:$D$743,0),AL$6)</f>
        <v>119.8</v>
      </c>
      <c r="AM29" cm="1">
        <f t="array" ref="AM29">INDEX($B$11:$L$743,MATCH(CONCATENATE(AM$8,$O29,$P29),$D$11:$D$743,0),AM$6)</f>
        <v>122.6</v>
      </c>
      <c r="AN29" cm="1">
        <f t="array" ref="AN29">INDEX($B$11:$L$743,MATCH(CONCATENATE(AN$8,$O29,$P29),$D$11:$D$743,0),AN$6)</f>
        <v>124.5</v>
      </c>
      <c r="AO29" cm="1">
        <f t="array" ref="AO29">INDEX($B$11:$L$743,MATCH(CONCATENATE(AO$8,$O29,$P29),$D$11:$D$743,0),AO$6)</f>
        <v>129.69999999999999</v>
      </c>
      <c r="AP29" cm="1">
        <f t="array" ref="AP29">INDEX($B$11:$L$743,MATCH(CONCATENATE(AP$8,$O29,$P29),$D$11:$D$743,0),AP$6)</f>
        <v>137.80000000000001</v>
      </c>
      <c r="AQ29" cm="1">
        <f t="array" ref="AQ29">INDEX($B$11:$L$743,MATCH(CONCATENATE(AQ$8,$O29,$P29),$D$11:$D$743,0),AQ$6)</f>
        <v>141.30000000000001</v>
      </c>
      <c r="AR29" cm="1">
        <f t="array" ref="AR29">INDEX($B$11:$L$743,MATCH(CONCATENATE(AR$8,$O29,$P29),$D$11:$D$743,0),AR$6)</f>
        <v>143.80000000000001</v>
      </c>
      <c r="AS29" cm="1">
        <f t="array" ref="AS29">INDEX($B$11:$L$743,MATCH(CONCATENATE(AS$8,$O29,$P29),$D$11:$D$743,0),AS$6)</f>
        <v>150.9</v>
      </c>
      <c r="AT29" cm="1">
        <f t="array" ref="AT29">INDEX($B$11:$L$743,MATCH(CONCATENATE(AT$8,$O29,$P29),$D$11:$D$743,0),AT$6)</f>
        <v>153.19999999999999</v>
      </c>
      <c r="AU29" cm="1">
        <f t="array" ref="AU29">INDEX($B$11:$L$743,MATCH(CONCATENATE(AU$8,$O29,$P29),$D$11:$D$743,0),AU$6)</f>
        <v>154.19999999999999</v>
      </c>
      <c r="AV29" cm="1">
        <f t="array" ref="AV29">INDEX($B$11:$L$743,MATCH(CONCATENATE(AV$8,$O29,$P29),$D$11:$D$743,0),AV$6)</f>
        <v>155.4</v>
      </c>
      <c r="AW29" cm="1">
        <f t="array" ref="AW29">INDEX($B$11:$L$743,MATCH(CONCATENATE(AW$8,$O29,$P29),$D$11:$D$743,0),AW$6)</f>
        <v>157.80000000000001</v>
      </c>
      <c r="BA29" t="s">
        <v>107</v>
      </c>
      <c r="BB29" s="99">
        <f t="shared" si="1"/>
        <v>6.5274151436032213E-3</v>
      </c>
      <c r="BC29" s="99">
        <f t="shared" si="2"/>
        <v>3.8104705102716685E-3</v>
      </c>
      <c r="BD29" s="99">
        <f t="shared" si="3"/>
        <v>9.1295116772823537E-2</v>
      </c>
      <c r="BE29" s="99">
        <f t="shared" si="4"/>
        <v>0.1159673659673659</v>
      </c>
      <c r="BO29" s="98"/>
      <c r="BP29" s="98"/>
      <c r="BQ29" s="98"/>
    </row>
    <row r="30" spans="1:69">
      <c r="A30">
        <v>2016</v>
      </c>
      <c r="B30" t="s">
        <v>88</v>
      </c>
      <c r="C30" t="s">
        <v>108</v>
      </c>
      <c r="D30" s="49" t="str">
        <f t="shared" si="0"/>
        <v>2016Wohngebäude ohne SchönheitsreparaturenTischlerarbeiten</v>
      </c>
      <c r="E30">
        <v>100.9</v>
      </c>
      <c r="F30">
        <v>100.9</v>
      </c>
      <c r="G30">
        <v>101.3</v>
      </c>
      <c r="H30">
        <v>101.3</v>
      </c>
      <c r="I30">
        <v>101.3</v>
      </c>
      <c r="J30">
        <v>101.3</v>
      </c>
      <c r="K30">
        <v>101.5</v>
      </c>
      <c r="L30">
        <v>101.5</v>
      </c>
      <c r="O30" t="s">
        <v>88</v>
      </c>
      <c r="P30" t="s">
        <v>108</v>
      </c>
      <c r="Q30" cm="1">
        <f t="array" ref="Q30">INDEX($B$11:$L$743,MATCH(CONCATENATE(Q$8,O30,P30),$D$11:$D$743,0),Q$6)</f>
        <v>100.9</v>
      </c>
      <c r="R30" cm="1">
        <f t="array" ref="R30">INDEX($B$11:$L$743,MATCH(CONCATENATE(R$8,$O30,$P30),$D$11:$D$743,0),R$6)</f>
        <v>101.3</v>
      </c>
      <c r="S30" cm="1">
        <f t="array" ref="S30">INDEX($B$11:$L$743,MATCH(CONCATENATE(S$8,$O30,$P30),$D$11:$D$743,0),S$6)</f>
        <v>101.3</v>
      </c>
      <c r="T30" cm="1">
        <f t="array" ref="T30">INDEX($B$11:$L$743,MATCH(CONCATENATE(T$8,$O30,$P30),$D$11:$D$743,0),T$6)</f>
        <v>101.5</v>
      </c>
      <c r="U30" cm="1">
        <f t="array" ref="U30">INDEX($B$11:$L$743,MATCH(CONCATENATE(U$8,$O30,$P30),$D$11:$D$743,0),U$6)</f>
        <v>102.7</v>
      </c>
      <c r="V30" cm="1">
        <f t="array" ref="V30">INDEX($B$11:$L$743,MATCH(CONCATENATE(V$8,$O30,$P30),$D$11:$D$743,0),V$6)</f>
        <v>103.1</v>
      </c>
      <c r="W30" cm="1">
        <f t="array" ref="W30">INDEX($B$11:$L$743,MATCH(CONCATENATE(W$8,$O30,$P30),$D$11:$D$743,0),W$6)</f>
        <v>103.7</v>
      </c>
      <c r="X30" cm="1">
        <f t="array" ref="X30">INDEX($B$11:$L$743,MATCH(CONCATENATE(X$8,$O30,$P30),$D$11:$D$743,0),X$6)</f>
        <v>104.2</v>
      </c>
      <c r="Y30" cm="1">
        <f t="array" ref="Y30">INDEX($B$11:$L$743,MATCH(CONCATENATE(Y$8,$O30,$P30),$D$11:$D$743,0),Y$6)</f>
        <v>106.3</v>
      </c>
      <c r="Z30" cm="1">
        <f t="array" ref="Z30">INDEX($B$11:$L$743,MATCH(CONCATENATE(Z$8,$O30,$P30),$D$11:$D$743,0),Z$6)</f>
        <v>107</v>
      </c>
      <c r="AA30" cm="1">
        <f t="array" ref="AA30">INDEX($B$11:$L$743,MATCH(CONCATENATE(AA$8,$O30,$P30),$D$11:$D$743,0),AA$6)</f>
        <v>107.6</v>
      </c>
      <c r="AB30" cm="1">
        <f t="array" ref="AB30">INDEX($B$11:$L$743,MATCH(CONCATENATE(AB$8,$O30,$P30),$D$11:$D$743,0),AB$6)</f>
        <v>108.3</v>
      </c>
      <c r="AC30" cm="1">
        <f t="array" ref="AC30">INDEX($B$11:$L$743,MATCH(CONCATENATE(AC$8,$O30,$P30),$D$11:$D$743,0),AC$6)</f>
        <v>110.4</v>
      </c>
      <c r="AD30" cm="1">
        <f t="array" ref="AD30">INDEX($B$11:$L$743,MATCH(CONCATENATE(AD$8,$O30,$P30),$D$11:$D$743,0),AD$6)</f>
        <v>110.9</v>
      </c>
      <c r="AE30" cm="1">
        <f t="array" ref="AE30">INDEX($B$11:$L$743,MATCH(CONCATENATE(AE$8,$O30,$P30),$D$11:$D$743,0),AE$6)</f>
        <v>111.6</v>
      </c>
      <c r="AF30" cm="1">
        <f t="array" ref="AF30">INDEX($B$11:$L$743,MATCH(CONCATENATE(AF$8,$O30,$P30),$D$11:$D$743,0),AF$6)</f>
        <v>112.1</v>
      </c>
      <c r="AG30" cm="1">
        <f t="array" ref="AG30">INDEX($B$11:$L$743,MATCH(CONCATENATE(AG$8,$O30,$P30),$D$11:$D$743,0),AG$6)</f>
        <v>113.7</v>
      </c>
      <c r="AH30" cm="1">
        <f t="array" ref="AH30">INDEX($B$11:$L$743,MATCH(CONCATENATE(AH$8,$O30,$P30),$D$11:$D$743,0),AH$6)</f>
        <v>114.2</v>
      </c>
      <c r="AI30" cm="1">
        <f t="array" ref="AI30">INDEX($B$11:$L$743,MATCH(CONCATENATE(AI$8,$O30,$P30),$D$11:$D$743,0),AI$6)</f>
        <v>114.6</v>
      </c>
      <c r="AJ30" cm="1">
        <f t="array" ref="AJ30">INDEX($B$11:$L$743,MATCH(CONCATENATE(AJ$8,$O30,$P30),$D$11:$D$743,0),AJ$6)</f>
        <v>115.3</v>
      </c>
      <c r="AK30" cm="1">
        <f t="array" ref="AK30">INDEX($B$11:$L$743,MATCH(CONCATENATE(AK$8,$O30,$P30),$D$11:$D$743,0),AK$6)</f>
        <v>117.1</v>
      </c>
      <c r="AL30" cm="1">
        <f t="array" ref="AL30">INDEX($B$11:$L$743,MATCH(CONCATENATE(AL$8,$O30,$P30),$D$11:$D$743,0),AL$6)</f>
        <v>120.9</v>
      </c>
      <c r="AM30" cm="1">
        <f t="array" ref="AM30">INDEX($B$11:$L$743,MATCH(CONCATENATE(AM$8,$O30,$P30),$D$11:$D$743,0),AM$6)</f>
        <v>125.5</v>
      </c>
      <c r="AN30" cm="1">
        <f t="array" ref="AN30">INDEX($B$11:$L$743,MATCH(CONCATENATE(AN$8,$O30,$P30),$D$11:$D$743,0),AN$6)</f>
        <v>128.5</v>
      </c>
      <c r="AO30" cm="1">
        <f t="array" ref="AO30">INDEX($B$11:$L$743,MATCH(CONCATENATE(AO$8,$O30,$P30),$D$11:$D$743,0),AO$6)</f>
        <v>135.1</v>
      </c>
      <c r="AP30" cm="1">
        <f t="array" ref="AP30">INDEX($B$11:$L$743,MATCH(CONCATENATE(AP$8,$O30,$P30),$D$11:$D$743,0),AP$6)</f>
        <v>142.69999999999999</v>
      </c>
      <c r="AQ30" cm="1">
        <f t="array" ref="AQ30">INDEX($B$11:$L$743,MATCH(CONCATENATE(AQ$8,$O30,$P30),$D$11:$D$743,0),AQ$6)</f>
        <v>148.80000000000001</v>
      </c>
      <c r="AR30" cm="1">
        <f t="array" ref="AR30">INDEX($B$11:$L$743,MATCH(CONCATENATE(AR$8,$O30,$P30),$D$11:$D$743,0),AR$6)</f>
        <v>153.69999999999999</v>
      </c>
      <c r="AS30" cm="1">
        <f t="array" ref="AS30">INDEX($B$11:$L$743,MATCH(CONCATENATE(AS$8,$O30,$P30),$D$11:$D$743,0),AS$6)</f>
        <v>157.4</v>
      </c>
      <c r="AT30" cm="1">
        <f t="array" ref="AT30">INDEX($B$11:$L$743,MATCH(CONCATENATE(AT$8,$O30,$P30),$D$11:$D$743,0),AT$6)</f>
        <v>158.69999999999999</v>
      </c>
      <c r="AU30" cm="1">
        <f t="array" ref="AU30">INDEX($B$11:$L$743,MATCH(CONCATENATE(AU$8,$O30,$P30),$D$11:$D$743,0),AU$6)</f>
        <v>159.69999999999999</v>
      </c>
      <c r="AV30" cm="1">
        <f t="array" ref="AV30">INDEX($B$11:$L$743,MATCH(CONCATENATE(AV$8,$O30,$P30),$D$11:$D$743,0),AV$6)</f>
        <v>160.6</v>
      </c>
      <c r="AW30" cm="1">
        <f t="array" ref="AW30">INDEX($B$11:$L$743,MATCH(CONCATENATE(AW$8,$O30,$P30),$D$11:$D$743,0),AW$6)</f>
        <v>162.80000000000001</v>
      </c>
      <c r="BA30" t="s">
        <v>108</v>
      </c>
      <c r="BB30" s="99">
        <f t="shared" si="1"/>
        <v>6.301197227473132E-3</v>
      </c>
      <c r="BC30" s="99">
        <f t="shared" si="2"/>
        <v>2.0648030495552527E-3</v>
      </c>
      <c r="BD30" s="99">
        <f t="shared" si="3"/>
        <v>7.3252688172042779E-2</v>
      </c>
      <c r="BE30" s="99">
        <f t="shared" si="4"/>
        <v>0.13118091913903429</v>
      </c>
      <c r="BO30" s="98"/>
      <c r="BP30" s="98"/>
      <c r="BQ30" s="98"/>
    </row>
    <row r="31" spans="1:69">
      <c r="A31">
        <v>2016</v>
      </c>
      <c r="B31" t="s">
        <v>88</v>
      </c>
      <c r="C31" t="s">
        <v>109</v>
      </c>
      <c r="D31" s="49" t="str">
        <f t="shared" si="0"/>
        <v>2016Wohngebäude ohne SchönheitsreparaturenRollladenarbeiten</v>
      </c>
      <c r="E31">
        <v>101.2</v>
      </c>
      <c r="F31">
        <v>101.2</v>
      </c>
      <c r="G31">
        <v>101.4</v>
      </c>
      <c r="H31">
        <v>101.4</v>
      </c>
      <c r="I31">
        <v>101.4</v>
      </c>
      <c r="J31">
        <v>101.4</v>
      </c>
      <c r="K31">
        <v>101.5</v>
      </c>
      <c r="L31">
        <v>101.5</v>
      </c>
      <c r="O31" t="s">
        <v>88</v>
      </c>
      <c r="P31" t="s">
        <v>109</v>
      </c>
      <c r="Q31" cm="1">
        <f t="array" ref="Q31">INDEX($B$11:$L$743,MATCH(CONCATENATE(Q$8,O31,P31),$D$11:$D$743,0),Q$6)</f>
        <v>101.2</v>
      </c>
      <c r="R31" cm="1">
        <f t="array" ref="R31">INDEX($B$11:$L$743,MATCH(CONCATENATE(R$8,$O31,$P31),$D$11:$D$743,0),R$6)</f>
        <v>101.4</v>
      </c>
      <c r="S31" cm="1">
        <f t="array" ref="S31">INDEX($B$11:$L$743,MATCH(CONCATENATE(S$8,$O31,$P31),$D$11:$D$743,0),S$6)</f>
        <v>101.4</v>
      </c>
      <c r="T31" cm="1">
        <f t="array" ref="T31">INDEX($B$11:$L$743,MATCH(CONCATENATE(T$8,$O31,$P31),$D$11:$D$743,0),T$6)</f>
        <v>101.5</v>
      </c>
      <c r="U31" cm="1">
        <f t="array" ref="U31">INDEX($B$11:$L$743,MATCH(CONCATENATE(U$8,$O31,$P31),$D$11:$D$743,0),U$6)</f>
        <v>103</v>
      </c>
      <c r="V31" cm="1">
        <f t="array" ref="V31">INDEX($B$11:$L$743,MATCH(CONCATENATE(V$8,$O31,$P31),$D$11:$D$743,0),V$6)</f>
        <v>103.7</v>
      </c>
      <c r="W31" cm="1">
        <f t="array" ref="W31">INDEX($B$11:$L$743,MATCH(CONCATENATE(W$8,$O31,$P31),$D$11:$D$743,0),W$6)</f>
        <v>104.1</v>
      </c>
      <c r="X31" cm="1">
        <f t="array" ref="X31">INDEX($B$11:$L$743,MATCH(CONCATENATE(X$8,$O31,$P31),$D$11:$D$743,0),X$6)</f>
        <v>104.9</v>
      </c>
      <c r="Y31" cm="1">
        <f t="array" ref="Y31">INDEX($B$11:$L$743,MATCH(CONCATENATE(Y$8,$O31,$P31),$D$11:$D$743,0),Y$6)</f>
        <v>106.7</v>
      </c>
      <c r="Z31" cm="1">
        <f t="array" ref="Z31">INDEX($B$11:$L$743,MATCH(CONCATENATE(Z$8,$O31,$P31),$D$11:$D$743,0),Z$6)</f>
        <v>107.3</v>
      </c>
      <c r="AA31" cm="1">
        <f t="array" ref="AA31">INDEX($B$11:$L$743,MATCH(CONCATENATE(AA$8,$O31,$P31),$D$11:$D$743,0),AA$6)</f>
        <v>107.6</v>
      </c>
      <c r="AB31" cm="1">
        <f t="array" ref="AB31">INDEX($B$11:$L$743,MATCH(CONCATENATE(AB$8,$O31,$P31),$D$11:$D$743,0),AB$6)</f>
        <v>108.7</v>
      </c>
      <c r="AC31" cm="1">
        <f t="array" ref="AC31">INDEX($B$11:$L$743,MATCH(CONCATENATE(AC$8,$O31,$P31),$D$11:$D$743,0),AC$6)</f>
        <v>110.8</v>
      </c>
      <c r="AD31" cm="1">
        <f t="array" ref="AD31">INDEX($B$11:$L$743,MATCH(CONCATENATE(AD$8,$O31,$P31),$D$11:$D$743,0),AD$6)</f>
        <v>111.9</v>
      </c>
      <c r="AE31" cm="1">
        <f t="array" ref="AE31">INDEX($B$11:$L$743,MATCH(CONCATENATE(AE$8,$O31,$P31),$D$11:$D$743,0),AE$6)</f>
        <v>112.4</v>
      </c>
      <c r="AF31" cm="1">
        <f t="array" ref="AF31">INDEX($B$11:$L$743,MATCH(CONCATENATE(AF$8,$O31,$P31),$D$11:$D$743,0),AF$6)</f>
        <v>112.8</v>
      </c>
      <c r="AG31" cm="1">
        <f t="array" ref="AG31">INDEX($B$11:$L$743,MATCH(CONCATENATE(AG$8,$O31,$P31),$D$11:$D$743,0),AG$6)</f>
        <v>115.1</v>
      </c>
      <c r="AH31" cm="1">
        <f t="array" ref="AH31">INDEX($B$11:$L$743,MATCH(CONCATENATE(AH$8,$O31,$P31),$D$11:$D$743,0),AH$6)</f>
        <v>115.4</v>
      </c>
      <c r="AI31" cm="1">
        <f t="array" ref="AI31">INDEX($B$11:$L$743,MATCH(CONCATENATE(AI$8,$O31,$P31),$D$11:$D$743,0),AI$6)</f>
        <v>116</v>
      </c>
      <c r="AJ31" cm="1">
        <f t="array" ref="AJ31">INDEX($B$11:$L$743,MATCH(CONCATENATE(AJ$8,$O31,$P31),$D$11:$D$743,0),AJ$6)</f>
        <v>116.2</v>
      </c>
      <c r="AK31" cm="1">
        <f t="array" ref="AK31">INDEX($B$11:$L$743,MATCH(CONCATENATE(AK$8,$O31,$P31),$D$11:$D$743,0),AK$6)</f>
        <v>117.9</v>
      </c>
      <c r="AL31" cm="1">
        <f t="array" ref="AL31">INDEX($B$11:$L$743,MATCH(CONCATENATE(AL$8,$O31,$P31),$D$11:$D$743,0),AL$6)</f>
        <v>120.7</v>
      </c>
      <c r="AM31" cm="1">
        <f t="array" ref="AM31">INDEX($B$11:$L$743,MATCH(CONCATENATE(AM$8,$O31,$P31),$D$11:$D$743,0),AM$6)</f>
        <v>125.3</v>
      </c>
      <c r="AN31" cm="1">
        <f t="array" ref="AN31">INDEX($B$11:$L$743,MATCH(CONCATENATE(AN$8,$O31,$P31),$D$11:$D$743,0),AN$6)</f>
        <v>128.30000000000001</v>
      </c>
      <c r="AO31" cm="1">
        <f t="array" ref="AO31">INDEX($B$11:$L$743,MATCH(CONCATENATE(AO$8,$O31,$P31),$D$11:$D$743,0),AO$6)</f>
        <v>135.69999999999999</v>
      </c>
      <c r="AP31" cm="1">
        <f t="array" ref="AP31">INDEX($B$11:$L$743,MATCH(CONCATENATE(AP$8,$O31,$P31),$D$11:$D$743,0),AP$6)</f>
        <v>142.69999999999999</v>
      </c>
      <c r="AQ31" cm="1">
        <f t="array" ref="AQ31">INDEX($B$11:$L$743,MATCH(CONCATENATE(AQ$8,$O31,$P31),$D$11:$D$743,0),AQ$6)</f>
        <v>147.6</v>
      </c>
      <c r="AR31" cm="1">
        <f t="array" ref="AR31">INDEX($B$11:$L$743,MATCH(CONCATENATE(AR$8,$O31,$P31),$D$11:$D$743,0),AR$6)</f>
        <v>150.69999999999999</v>
      </c>
      <c r="AS31" cm="1">
        <f t="array" ref="AS31">INDEX($B$11:$L$743,MATCH(CONCATENATE(AS$8,$O31,$P31),$D$11:$D$743,0),AS$6)</f>
        <v>154.1</v>
      </c>
      <c r="AT31" cm="1">
        <f t="array" ref="AT31">INDEX($B$11:$L$743,MATCH(CONCATENATE(AT$8,$O31,$P31),$D$11:$D$743,0),AT$6)</f>
        <v>155</v>
      </c>
      <c r="AU31" cm="1">
        <f t="array" ref="AU31">INDEX($B$11:$L$743,MATCH(CONCATENATE(AU$8,$O31,$P31),$D$11:$D$743,0),AU$6)</f>
        <v>156.1</v>
      </c>
      <c r="AV31" cm="1">
        <f t="array" ref="AV31">INDEX($B$11:$L$743,MATCH(CONCATENATE(AV$8,$O31,$P31),$D$11:$D$743,0),AV$6)</f>
        <v>157</v>
      </c>
      <c r="AW31" cm="1">
        <f t="array" ref="AW31">INDEX($B$11:$L$743,MATCH(CONCATENATE(AW$8,$O31,$P31),$D$11:$D$743,0),AW$6)</f>
        <v>159.9</v>
      </c>
      <c r="BA31" t="s">
        <v>109</v>
      </c>
      <c r="BB31" s="99">
        <f t="shared" si="1"/>
        <v>7.0967741935483719E-3</v>
      </c>
      <c r="BC31" s="99">
        <f t="shared" si="2"/>
        <v>1.4600908500973508E-3</v>
      </c>
      <c r="BD31" s="99">
        <f t="shared" si="3"/>
        <v>5.758807588075876E-2</v>
      </c>
      <c r="BE31" s="99">
        <f t="shared" si="4"/>
        <v>0.11522988505747127</v>
      </c>
      <c r="BO31" s="98"/>
      <c r="BP31" s="98"/>
      <c r="BQ31" s="98"/>
    </row>
    <row r="32" spans="1:69">
      <c r="A32">
        <v>2016</v>
      </c>
      <c r="B32" t="s">
        <v>88</v>
      </c>
      <c r="C32" t="s">
        <v>110</v>
      </c>
      <c r="D32" s="49" t="str">
        <f t="shared" si="0"/>
        <v>2016Wohngebäude ohne SchönheitsreparaturenMetallbauarbeiten</v>
      </c>
      <c r="E32">
        <v>101.1</v>
      </c>
      <c r="F32">
        <v>101.1</v>
      </c>
      <c r="G32">
        <v>101.6</v>
      </c>
      <c r="H32">
        <v>101.6</v>
      </c>
      <c r="I32">
        <v>102</v>
      </c>
      <c r="J32">
        <v>102</v>
      </c>
      <c r="K32">
        <v>102.5</v>
      </c>
      <c r="L32">
        <v>102.5</v>
      </c>
      <c r="O32" t="s">
        <v>88</v>
      </c>
      <c r="P32" t="s">
        <v>110</v>
      </c>
      <c r="Q32" cm="1">
        <f t="array" ref="Q32">INDEX($B$11:$L$743,MATCH(CONCATENATE(Q$8,O32,P32),$D$11:$D$743,0),Q$6)</f>
        <v>101.1</v>
      </c>
      <c r="R32" cm="1">
        <f t="array" ref="R32">INDEX($B$11:$L$743,MATCH(CONCATENATE(R$8,$O32,$P32),$D$11:$D$743,0),R$6)</f>
        <v>101.6</v>
      </c>
      <c r="S32" cm="1">
        <f t="array" ref="S32">INDEX($B$11:$L$743,MATCH(CONCATENATE(S$8,$O32,$P32),$D$11:$D$743,0),S$6)</f>
        <v>102</v>
      </c>
      <c r="T32" cm="1">
        <f t="array" ref="T32">INDEX($B$11:$L$743,MATCH(CONCATENATE(T$8,$O32,$P32),$D$11:$D$743,0),T$6)</f>
        <v>102.5</v>
      </c>
      <c r="U32" cm="1">
        <f t="array" ref="U32">INDEX($B$11:$L$743,MATCH(CONCATENATE(U$8,$O32,$P32),$D$11:$D$743,0),U$6)</f>
        <v>104.1</v>
      </c>
      <c r="V32" cm="1">
        <f t="array" ref="V32">INDEX($B$11:$L$743,MATCH(CONCATENATE(V$8,$O32,$P32),$D$11:$D$743,0),V$6)</f>
        <v>105.5</v>
      </c>
      <c r="W32" cm="1">
        <f t="array" ref="W32">INDEX($B$11:$L$743,MATCH(CONCATENATE(W$8,$O32,$P32),$D$11:$D$743,0),W$6)</f>
        <v>105.9</v>
      </c>
      <c r="X32" cm="1">
        <f t="array" ref="X32">INDEX($B$11:$L$743,MATCH(CONCATENATE(X$8,$O32,$P32),$D$11:$D$743,0),X$6)</f>
        <v>106.7</v>
      </c>
      <c r="Y32" cm="1">
        <f t="array" ref="Y32">INDEX($B$11:$L$743,MATCH(CONCATENATE(Y$8,$O32,$P32),$D$11:$D$743,0),Y$6)</f>
        <v>108.2</v>
      </c>
      <c r="Z32" cm="1">
        <f t="array" ref="Z32">INDEX($B$11:$L$743,MATCH(CONCATENATE(Z$8,$O32,$P32),$D$11:$D$743,0),Z$6)</f>
        <v>109.1</v>
      </c>
      <c r="AA32" cm="1">
        <f t="array" ref="AA32">INDEX($B$11:$L$743,MATCH(CONCATENATE(AA$8,$O32,$P32),$D$11:$D$743,0),AA$6)</f>
        <v>110.2</v>
      </c>
      <c r="AB32" cm="1">
        <f t="array" ref="AB32">INDEX($B$11:$L$743,MATCH(CONCATENATE(AB$8,$O32,$P32),$D$11:$D$743,0),AB$6)</f>
        <v>111.1</v>
      </c>
      <c r="AC32" cm="1">
        <f t="array" ref="AC32">INDEX($B$11:$L$743,MATCH(CONCATENATE(AC$8,$O32,$P32),$D$11:$D$743,0),AC$6)</f>
        <v>113.7</v>
      </c>
      <c r="AD32" cm="1">
        <f t="array" ref="AD32">INDEX($B$11:$L$743,MATCH(CONCATENATE(AD$8,$O32,$P32),$D$11:$D$743,0),AD$6)</f>
        <v>114.5</v>
      </c>
      <c r="AE32" cm="1">
        <f t="array" ref="AE32">INDEX($B$11:$L$743,MATCH(CONCATENATE(AE$8,$O32,$P32),$D$11:$D$743,0),AE$6)</f>
        <v>115.4</v>
      </c>
      <c r="AF32" cm="1">
        <f t="array" ref="AF32">INDEX($B$11:$L$743,MATCH(CONCATENATE(AF$8,$O32,$P32),$D$11:$D$743,0),AF$6)</f>
        <v>116.3</v>
      </c>
      <c r="AG32" cm="1">
        <f t="array" ref="AG32">INDEX($B$11:$L$743,MATCH(CONCATENATE(AG$8,$O32,$P32),$D$11:$D$743,0),AG$6)</f>
        <v>117.7</v>
      </c>
      <c r="AH32" cm="1">
        <f t="array" ref="AH32">INDEX($B$11:$L$743,MATCH(CONCATENATE(AH$8,$O32,$P32),$D$11:$D$743,0),AH$6)</f>
        <v>118.7</v>
      </c>
      <c r="AI32" cm="1">
        <f t="array" ref="AI32">INDEX($B$11:$L$743,MATCH(CONCATENATE(AI$8,$O32,$P32),$D$11:$D$743,0),AI$6)</f>
        <v>119.3</v>
      </c>
      <c r="AJ32" cm="1">
        <f t="array" ref="AJ32">INDEX($B$11:$L$743,MATCH(CONCATENATE(AJ$8,$O32,$P32),$D$11:$D$743,0),AJ$6)</f>
        <v>120</v>
      </c>
      <c r="AK32" cm="1">
        <f t="array" ref="AK32">INDEX($B$11:$L$743,MATCH(CONCATENATE(AK$8,$O32,$P32),$D$11:$D$743,0),AK$6)</f>
        <v>122.2</v>
      </c>
      <c r="AL32" cm="1">
        <f t="array" ref="AL32">INDEX($B$11:$L$743,MATCH(CONCATENATE(AL$8,$O32,$P32),$D$11:$D$743,0),AL$6)</f>
        <v>127.4</v>
      </c>
      <c r="AM32" cm="1">
        <f t="array" ref="AM32">INDEX($B$11:$L$743,MATCH(CONCATENATE(AM$8,$O32,$P32),$D$11:$D$743,0),AM$6)</f>
        <v>134</v>
      </c>
      <c r="AN32" cm="1">
        <f t="array" ref="AN32">INDEX($B$11:$L$743,MATCH(CONCATENATE(AN$8,$O32,$P32),$D$11:$D$743,0),AN$6)</f>
        <v>139</v>
      </c>
      <c r="AO32" cm="1">
        <f t="array" ref="AO32">INDEX($B$11:$L$743,MATCH(CONCATENATE(AO$8,$O32,$P32),$D$11:$D$743,0),AO$6)</f>
        <v>147.6</v>
      </c>
      <c r="AP32" cm="1">
        <f t="array" ref="AP32">INDEX($B$11:$L$743,MATCH(CONCATENATE(AP$8,$O32,$P32),$D$11:$D$743,0),AP$6)</f>
        <v>159.6</v>
      </c>
      <c r="AQ32" cm="1">
        <f t="array" ref="AQ32">INDEX($B$11:$L$743,MATCH(CONCATENATE(AQ$8,$O32,$P32),$D$11:$D$743,0),AQ$6)</f>
        <v>163.4</v>
      </c>
      <c r="AR32" cm="1">
        <f t="array" ref="AR32">INDEX($B$11:$L$743,MATCH(CONCATENATE(AR$8,$O32,$P32),$D$11:$D$743,0),AR$6)</f>
        <v>166.2</v>
      </c>
      <c r="AS32" cm="1">
        <f t="array" ref="AS32">INDEX($B$11:$L$743,MATCH(CONCATENATE(AS$8,$O32,$P32),$D$11:$D$743,0),AS$6)</f>
        <v>168.6</v>
      </c>
      <c r="AT32" cm="1">
        <f t="array" ref="AT32">INDEX($B$11:$L$743,MATCH(CONCATENATE(AT$8,$O32,$P32),$D$11:$D$743,0),AT$6)</f>
        <v>170</v>
      </c>
      <c r="AU32" cm="1">
        <f t="array" ref="AU32">INDEX($B$11:$L$743,MATCH(CONCATENATE(AU$8,$O32,$P32),$D$11:$D$743,0),AU$6)</f>
        <v>171</v>
      </c>
      <c r="AV32" cm="1">
        <f t="array" ref="AV32">INDEX($B$11:$L$743,MATCH(CONCATENATE(AV$8,$O32,$P32),$D$11:$D$743,0),AV$6)</f>
        <v>171.8</v>
      </c>
      <c r="AW32" cm="1">
        <f t="array" ref="AW32">INDEX($B$11:$L$743,MATCH(CONCATENATE(AW$8,$O32,$P32),$D$11:$D$743,0),AW$6)</f>
        <v>174.4</v>
      </c>
      <c r="BA32" t="s">
        <v>110</v>
      </c>
      <c r="BB32" s="99">
        <f t="shared" si="1"/>
        <v>5.8823529411764497E-3</v>
      </c>
      <c r="BC32" s="99">
        <f t="shared" si="2"/>
        <v>2.0759193357058336E-3</v>
      </c>
      <c r="BD32" s="99">
        <f t="shared" si="3"/>
        <v>4.6511627906976605E-2</v>
      </c>
      <c r="BE32" s="99">
        <f t="shared" si="4"/>
        <v>0.14445375803297011</v>
      </c>
      <c r="BO32" s="98"/>
      <c r="BP32" s="98"/>
      <c r="BQ32" s="98"/>
    </row>
    <row r="33" spans="1:69">
      <c r="A33">
        <v>2016</v>
      </c>
      <c r="B33" t="s">
        <v>88</v>
      </c>
      <c r="C33" t="s">
        <v>111</v>
      </c>
      <c r="D33" s="49" t="str">
        <f t="shared" si="0"/>
        <v>2016Wohngebäude ohne SchönheitsreparaturenVerglasungsarbeiten</v>
      </c>
      <c r="E33">
        <v>102</v>
      </c>
      <c r="F33">
        <v>102</v>
      </c>
      <c r="G33">
        <v>102.4</v>
      </c>
      <c r="H33">
        <v>102.4</v>
      </c>
      <c r="I33">
        <v>102.3</v>
      </c>
      <c r="J33">
        <v>102.3</v>
      </c>
      <c r="K33">
        <v>103.3</v>
      </c>
      <c r="L33">
        <v>103.3</v>
      </c>
      <c r="O33" t="s">
        <v>88</v>
      </c>
      <c r="P33" t="s">
        <v>111</v>
      </c>
      <c r="Q33" cm="1">
        <f t="array" ref="Q33">INDEX($B$11:$L$743,MATCH(CONCATENATE(Q$8,O33,P33),$D$11:$D$743,0),Q$6)</f>
        <v>102</v>
      </c>
      <c r="R33" cm="1">
        <f t="array" ref="R33">INDEX($B$11:$L$743,MATCH(CONCATENATE(R$8,$O33,$P33),$D$11:$D$743,0),R$6)</f>
        <v>102.4</v>
      </c>
      <c r="S33" cm="1">
        <f t="array" ref="S33">INDEX($B$11:$L$743,MATCH(CONCATENATE(S$8,$O33,$P33),$D$11:$D$743,0),S$6)</f>
        <v>102.3</v>
      </c>
      <c r="T33" cm="1">
        <f t="array" ref="T33">INDEX($B$11:$L$743,MATCH(CONCATENATE(T$8,$O33,$P33),$D$11:$D$743,0),T$6)</f>
        <v>103.3</v>
      </c>
      <c r="U33" cm="1">
        <f t="array" ref="U33">INDEX($B$11:$L$743,MATCH(CONCATENATE(U$8,$O33,$P33),$D$11:$D$743,0),U$6)</f>
        <v>104.1</v>
      </c>
      <c r="V33" cm="1">
        <f t="array" ref="V33">INDEX($B$11:$L$743,MATCH(CONCATENATE(V$8,$O33,$P33),$D$11:$D$743,0),V$6)</f>
        <v>104.5</v>
      </c>
      <c r="W33" cm="1">
        <f t="array" ref="W33">INDEX($B$11:$L$743,MATCH(CONCATENATE(W$8,$O33,$P33),$D$11:$D$743,0),W$6)</f>
        <v>104.9</v>
      </c>
      <c r="X33" cm="1">
        <f t="array" ref="X33">INDEX($B$11:$L$743,MATCH(CONCATENATE(X$8,$O33,$P33),$D$11:$D$743,0),X$6)</f>
        <v>105.3</v>
      </c>
      <c r="Y33" cm="1">
        <f t="array" ref="Y33">INDEX($B$11:$L$743,MATCH(CONCATENATE(Y$8,$O33,$P33),$D$11:$D$743,0),Y$6)</f>
        <v>106.5</v>
      </c>
      <c r="Z33" cm="1">
        <f t="array" ref="Z33">INDEX($B$11:$L$743,MATCH(CONCATENATE(Z$8,$O33,$P33),$D$11:$D$743,0),Z$6)</f>
        <v>107.1</v>
      </c>
      <c r="AA33" cm="1">
        <f t="array" ref="AA33">INDEX($B$11:$L$743,MATCH(CONCATENATE(AA$8,$O33,$P33),$D$11:$D$743,0),AA$6)</f>
        <v>108.1</v>
      </c>
      <c r="AB33" cm="1">
        <f t="array" ref="AB33">INDEX($B$11:$L$743,MATCH(CONCATENATE(AB$8,$O33,$P33),$D$11:$D$743,0),AB$6)</f>
        <v>109</v>
      </c>
      <c r="AC33" cm="1">
        <f t="array" ref="AC33">INDEX($B$11:$L$743,MATCH(CONCATENATE(AC$8,$O33,$P33),$D$11:$D$743,0),AC$6)</f>
        <v>110</v>
      </c>
      <c r="AD33" cm="1">
        <f t="array" ref="AD33">INDEX($B$11:$L$743,MATCH(CONCATENATE(AD$8,$O33,$P33),$D$11:$D$743,0),AD$6)</f>
        <v>110.7</v>
      </c>
      <c r="AE33" cm="1">
        <f t="array" ref="AE33">INDEX($B$11:$L$743,MATCH(CONCATENATE(AE$8,$O33,$P33),$D$11:$D$743,0),AE$6)</f>
        <v>111.1</v>
      </c>
      <c r="AF33" cm="1">
        <f t="array" ref="AF33">INDEX($B$11:$L$743,MATCH(CONCATENATE(AF$8,$O33,$P33),$D$11:$D$743,0),AF$6)</f>
        <v>111.7</v>
      </c>
      <c r="AG33" cm="1">
        <f t="array" ref="AG33">INDEX($B$11:$L$743,MATCH(CONCATENATE(AG$8,$O33,$P33),$D$11:$D$743,0),AG$6)</f>
        <v>112</v>
      </c>
      <c r="AH33" cm="1">
        <f t="array" ref="AH33">INDEX($B$11:$L$743,MATCH(CONCATENATE(AH$8,$O33,$P33),$D$11:$D$743,0),AH$6)</f>
        <v>112.6</v>
      </c>
      <c r="AI33" cm="1">
        <f t="array" ref="AI33">INDEX($B$11:$L$743,MATCH(CONCATENATE(AI$8,$O33,$P33),$D$11:$D$743,0),AI$6)</f>
        <v>112.9</v>
      </c>
      <c r="AJ33" cm="1">
        <f t="array" ref="AJ33">INDEX($B$11:$L$743,MATCH(CONCATENATE(AJ$8,$O33,$P33),$D$11:$D$743,0),AJ$6)</f>
        <v>113.5</v>
      </c>
      <c r="AK33" cm="1">
        <f t="array" ref="AK33">INDEX($B$11:$L$743,MATCH(CONCATENATE(AK$8,$O33,$P33),$D$11:$D$743,0),AK$6)</f>
        <v>115.5</v>
      </c>
      <c r="AL33" cm="1">
        <f t="array" ref="AL33">INDEX($B$11:$L$743,MATCH(CONCATENATE(AL$8,$O33,$P33),$D$11:$D$743,0),AL$6)</f>
        <v>118</v>
      </c>
      <c r="AM33" cm="1">
        <f t="array" ref="AM33">INDEX($B$11:$L$743,MATCH(CONCATENATE(AM$8,$O33,$P33),$D$11:$D$743,0),AM$6)</f>
        <v>121.6</v>
      </c>
      <c r="AN33" cm="1">
        <f t="array" ref="AN33">INDEX($B$11:$L$743,MATCH(CONCATENATE(AN$8,$O33,$P33),$D$11:$D$743,0),AN$6)</f>
        <v>126.2</v>
      </c>
      <c r="AO33" cm="1">
        <f t="array" ref="AO33">INDEX($B$11:$L$743,MATCH(CONCATENATE(AO$8,$O33,$P33),$D$11:$D$743,0),AO$6)</f>
        <v>133.6</v>
      </c>
      <c r="AP33" cm="1">
        <f t="array" ref="AP33">INDEX($B$11:$L$743,MATCH(CONCATENATE(AP$8,$O33,$P33),$D$11:$D$743,0),AP$6)</f>
        <v>143.4</v>
      </c>
      <c r="AQ33" cm="1">
        <f t="array" ref="AQ33">INDEX($B$11:$L$743,MATCH(CONCATENATE(AQ$8,$O33,$P33),$D$11:$D$743,0),AQ$6)</f>
        <v>150.5</v>
      </c>
      <c r="AR33" cm="1">
        <f t="array" ref="AR33">INDEX($B$11:$L$743,MATCH(CONCATENATE(AR$8,$O33,$P33),$D$11:$D$743,0),AR$6)</f>
        <v>155.80000000000001</v>
      </c>
      <c r="AS33" cm="1">
        <f t="array" ref="AS33">INDEX($B$11:$L$743,MATCH(CONCATENATE(AS$8,$O33,$P33),$D$11:$D$743,0),AS$6)</f>
        <v>159.19999999999999</v>
      </c>
      <c r="AT33" cm="1">
        <f t="array" ref="AT33">INDEX($B$11:$L$743,MATCH(CONCATENATE(AT$8,$O33,$P33),$D$11:$D$743,0),AT$6)</f>
        <v>161.19999999999999</v>
      </c>
      <c r="AU33" cm="1">
        <f t="array" ref="AU33">INDEX($B$11:$L$743,MATCH(CONCATENATE(AU$8,$O33,$P33),$D$11:$D$743,0),AU$6)</f>
        <v>161.4</v>
      </c>
      <c r="AV33" cm="1">
        <f t="array" ref="AV33">INDEX($B$11:$L$743,MATCH(CONCATENATE(AV$8,$O33,$P33),$D$11:$D$743,0),AV$6)</f>
        <v>161.30000000000001</v>
      </c>
      <c r="AW33" cm="1">
        <f t="array" ref="AW33">INDEX($B$11:$L$743,MATCH(CONCATENATE(AW$8,$O33,$P33),$D$11:$D$743,0),AW$6)</f>
        <v>162.9</v>
      </c>
      <c r="BA33" t="s">
        <v>111</v>
      </c>
      <c r="BB33" s="99">
        <f t="shared" si="1"/>
        <v>1.2406947890819531E-3</v>
      </c>
      <c r="BC33" s="99">
        <f t="shared" si="2"/>
        <v>3.1407035175879394E-3</v>
      </c>
      <c r="BD33" s="99">
        <f t="shared" si="3"/>
        <v>7.2425249169435268E-2</v>
      </c>
      <c r="BE33" s="99">
        <f t="shared" si="4"/>
        <v>0.14319456746383227</v>
      </c>
      <c r="BO33" s="98"/>
      <c r="BP33" s="98"/>
      <c r="BQ33" s="98"/>
    </row>
    <row r="34" spans="1:69">
      <c r="A34">
        <v>2016</v>
      </c>
      <c r="B34" t="s">
        <v>88</v>
      </c>
      <c r="C34" t="s">
        <v>112</v>
      </c>
      <c r="D34" s="49" t="str">
        <f t="shared" si="0"/>
        <v>2016Wohngebäude ohne SchönheitsreparaturenMaler und Lackierarbeiten, Beschichtungen</v>
      </c>
      <c r="E34">
        <v>101.5</v>
      </c>
      <c r="F34">
        <v>101.5</v>
      </c>
      <c r="G34">
        <v>102.4</v>
      </c>
      <c r="H34">
        <v>102.4</v>
      </c>
      <c r="I34">
        <v>102.8</v>
      </c>
      <c r="J34">
        <v>102.8</v>
      </c>
      <c r="K34">
        <v>103</v>
      </c>
      <c r="L34">
        <v>103</v>
      </c>
      <c r="O34" t="s">
        <v>88</v>
      </c>
      <c r="P34" t="s">
        <v>112</v>
      </c>
      <c r="Q34" cm="1">
        <f t="array" ref="Q34">INDEX($B$11:$L$743,MATCH(CONCATENATE(Q$8,O34,P34),$D$11:$D$743,0),Q$6)</f>
        <v>101.5</v>
      </c>
      <c r="R34" cm="1">
        <f t="array" ref="R34">INDEX($B$11:$L$743,MATCH(CONCATENATE(R$8,$O34,$P34),$D$11:$D$743,0),R$6)</f>
        <v>102.4</v>
      </c>
      <c r="S34" cm="1">
        <f t="array" ref="S34">INDEX($B$11:$L$743,MATCH(CONCATENATE(S$8,$O34,$P34),$D$11:$D$743,0),S$6)</f>
        <v>102.8</v>
      </c>
      <c r="T34" cm="1">
        <f t="array" ref="T34">INDEX($B$11:$L$743,MATCH(CONCATENATE(T$8,$O34,$P34),$D$11:$D$743,0),T$6)</f>
        <v>103</v>
      </c>
      <c r="U34" cm="1">
        <f t="array" ref="U34">INDEX($B$11:$L$743,MATCH(CONCATENATE(U$8,$O34,$P34),$D$11:$D$743,0),U$6)</f>
        <v>104.5</v>
      </c>
      <c r="V34" cm="1">
        <f t="array" ref="V34">INDEX($B$11:$L$743,MATCH(CONCATENATE(V$8,$O34,$P34),$D$11:$D$743,0),V$6)</f>
        <v>105.3</v>
      </c>
      <c r="W34" cm="1">
        <f t="array" ref="W34">INDEX($B$11:$L$743,MATCH(CONCATENATE(W$8,$O34,$P34),$D$11:$D$743,0),W$6)</f>
        <v>106.2</v>
      </c>
      <c r="X34" cm="1">
        <f t="array" ref="X34">INDEX($B$11:$L$743,MATCH(CONCATENATE(X$8,$O34,$P34),$D$11:$D$743,0),X$6)</f>
        <v>106.6</v>
      </c>
      <c r="Y34" cm="1">
        <f t="array" ref="Y34">INDEX($B$11:$L$743,MATCH(CONCATENATE(Y$8,$O34,$P34),$D$11:$D$743,0),Y$6)</f>
        <v>108</v>
      </c>
      <c r="Z34" cm="1">
        <f t="array" ref="Z34">INDEX($B$11:$L$743,MATCH(CONCATENATE(Z$8,$O34,$P34),$D$11:$D$743,0),Z$6)</f>
        <v>108.8</v>
      </c>
      <c r="AA34" cm="1">
        <f t="array" ref="AA34">INDEX($B$11:$L$743,MATCH(CONCATENATE(AA$8,$O34,$P34),$D$11:$D$743,0),AA$6)</f>
        <v>109.6</v>
      </c>
      <c r="AB34" cm="1">
        <f t="array" ref="AB34">INDEX($B$11:$L$743,MATCH(CONCATENATE(AB$8,$O34,$P34),$D$11:$D$743,0),AB$6)</f>
        <v>110.4</v>
      </c>
      <c r="AC34" cm="1">
        <f t="array" ref="AC34">INDEX($B$11:$L$743,MATCH(CONCATENATE(AC$8,$O34,$P34),$D$11:$D$743,0),AC$6)</f>
        <v>112.1</v>
      </c>
      <c r="AD34" cm="1">
        <f t="array" ref="AD34">INDEX($B$11:$L$743,MATCH(CONCATENATE(AD$8,$O34,$P34),$D$11:$D$743,0),AD$6)</f>
        <v>113.1</v>
      </c>
      <c r="AE34" cm="1">
        <f t="array" ref="AE34">INDEX($B$11:$L$743,MATCH(CONCATENATE(AE$8,$O34,$P34),$D$11:$D$743,0),AE$6)</f>
        <v>113.9</v>
      </c>
      <c r="AF34" cm="1">
        <f t="array" ref="AF34">INDEX($B$11:$L$743,MATCH(CONCATENATE(AF$8,$O34,$P34),$D$11:$D$743,0),AF$6)</f>
        <v>114.7</v>
      </c>
      <c r="AG34" cm="1">
        <f t="array" ref="AG34">INDEX($B$11:$L$743,MATCH(CONCATENATE(AG$8,$O34,$P34),$D$11:$D$743,0),AG$6)</f>
        <v>115.8</v>
      </c>
      <c r="AH34" cm="1">
        <f t="array" ref="AH34">INDEX($B$11:$L$743,MATCH(CONCATENATE(AH$8,$O34,$P34),$D$11:$D$743,0),AH$6)</f>
        <v>116.6</v>
      </c>
      <c r="AI34" cm="1">
        <f t="array" ref="AI34">INDEX($B$11:$L$743,MATCH(CONCATENATE(AI$8,$O34,$P34),$D$11:$D$743,0),AI$6)</f>
        <v>117.1</v>
      </c>
      <c r="AJ34" cm="1">
        <f t="array" ref="AJ34">INDEX($B$11:$L$743,MATCH(CONCATENATE(AJ$8,$O34,$P34),$D$11:$D$743,0),AJ$6)</f>
        <v>117.4</v>
      </c>
      <c r="AK34" cm="1">
        <f t="array" ref="AK34">INDEX($B$11:$L$743,MATCH(CONCATENATE(AK$8,$O34,$P34),$D$11:$D$743,0),AK$6)</f>
        <v>118.7</v>
      </c>
      <c r="AL34" cm="1">
        <f t="array" ref="AL34">INDEX($B$11:$L$743,MATCH(CONCATENATE(AL$8,$O34,$P34),$D$11:$D$743,0),AL$6)</f>
        <v>121.2</v>
      </c>
      <c r="AM34" cm="1">
        <f t="array" ref="AM34">INDEX($B$11:$L$743,MATCH(CONCATENATE(AM$8,$O34,$P34),$D$11:$D$743,0),AM$6)</f>
        <v>123.9</v>
      </c>
      <c r="AN34" cm="1">
        <f t="array" ref="AN34">INDEX($B$11:$L$743,MATCH(CONCATENATE(AN$8,$O34,$P34),$D$11:$D$743,0),AN$6)</f>
        <v>126.2</v>
      </c>
      <c r="AO34" cm="1">
        <f t="array" ref="AO34">INDEX($B$11:$L$743,MATCH(CONCATENATE(AO$8,$O34,$P34),$D$11:$D$743,0),AO$6)</f>
        <v>131.19999999999999</v>
      </c>
      <c r="AP34" cm="1">
        <f t="array" ref="AP34">INDEX($B$11:$L$743,MATCH(CONCATENATE(AP$8,$O34,$P34),$D$11:$D$743,0),AP$6)</f>
        <v>135.30000000000001</v>
      </c>
      <c r="AQ34" cm="1">
        <f t="array" ref="AQ34">INDEX($B$11:$L$743,MATCH(CONCATENATE(AQ$8,$O34,$P34),$D$11:$D$743,0),AQ$6)</f>
        <v>139.9</v>
      </c>
      <c r="AR34" cm="1">
        <f t="array" ref="AR34">INDEX($B$11:$L$743,MATCH(CONCATENATE(AR$8,$O34,$P34),$D$11:$D$743,0),AR$6)</f>
        <v>143.30000000000001</v>
      </c>
      <c r="AS34" cm="1">
        <f t="array" ref="AS34">INDEX($B$11:$L$743,MATCH(CONCATENATE(AS$8,$O34,$P34),$D$11:$D$743,0),AS$6)</f>
        <v>148.19999999999999</v>
      </c>
      <c r="AT34" cm="1">
        <f t="array" ref="AT34">INDEX($B$11:$L$743,MATCH(CONCATENATE(AT$8,$O34,$P34),$D$11:$D$743,0),AT$6)</f>
        <v>150.1</v>
      </c>
      <c r="AU34" cm="1">
        <f t="array" ref="AU34">INDEX($B$11:$L$743,MATCH(CONCATENATE(AU$8,$O34,$P34),$D$11:$D$743,0),AU$6)</f>
        <v>151.5</v>
      </c>
      <c r="AV34" cm="1">
        <f t="array" ref="AV34">INDEX($B$11:$L$743,MATCH(CONCATENATE(AV$8,$O34,$P34),$D$11:$D$743,0),AV$6)</f>
        <v>152.19999999999999</v>
      </c>
      <c r="AW34" t="e" cm="1">
        <f t="array" ref="AW34">INDEX($B$11:$L$743,MATCH(CONCATENATE(AW$8,$O34,$P34),$D$11:$D$743,0),AW$6)</f>
        <v>#N/A</v>
      </c>
      <c r="BA34" t="s">
        <v>112</v>
      </c>
      <c r="BB34" s="99">
        <f t="shared" si="1"/>
        <v>9.327115256495766E-3</v>
      </c>
      <c r="BC34" s="99">
        <f t="shared" si="2"/>
        <v>3.2051282051281937E-3</v>
      </c>
      <c r="BD34" s="99">
        <f t="shared" si="3"/>
        <v>8.2916368834881959E-2</v>
      </c>
      <c r="BE34" s="99">
        <f t="shared" si="4"/>
        <v>9.7922003985197861E-2</v>
      </c>
      <c r="BO34" s="98"/>
      <c r="BP34" s="98"/>
      <c r="BQ34" s="98"/>
    </row>
    <row r="35" spans="1:69">
      <c r="A35">
        <v>2016</v>
      </c>
      <c r="B35" t="s">
        <v>88</v>
      </c>
      <c r="C35" t="s">
        <v>113</v>
      </c>
      <c r="D35" s="49" t="str">
        <f t="shared" si="0"/>
        <v>2016Wohngebäude ohne SchönheitsreparaturenBodenbelagarbeiten</v>
      </c>
      <c r="E35">
        <v>101.5</v>
      </c>
      <c r="F35">
        <v>101.5</v>
      </c>
      <c r="G35">
        <v>101.7</v>
      </c>
      <c r="H35">
        <v>101.7</v>
      </c>
      <c r="I35">
        <v>102.1</v>
      </c>
      <c r="J35">
        <v>102.1</v>
      </c>
      <c r="K35">
        <v>102.4</v>
      </c>
      <c r="L35">
        <v>102.4</v>
      </c>
      <c r="O35" t="s">
        <v>88</v>
      </c>
      <c r="P35" t="s">
        <v>113</v>
      </c>
      <c r="Q35" cm="1">
        <f t="array" ref="Q35">INDEX($B$11:$L$743,MATCH(CONCATENATE(Q$8,O35,P35),$D$11:$D$743,0),Q$6)</f>
        <v>101.5</v>
      </c>
      <c r="R35" cm="1">
        <f t="array" ref="R35">INDEX($B$11:$L$743,MATCH(CONCATENATE(R$8,$O35,$P35),$D$11:$D$743,0),R$6)</f>
        <v>101.7</v>
      </c>
      <c r="S35" cm="1">
        <f t="array" ref="S35">INDEX($B$11:$L$743,MATCH(CONCATENATE(S$8,$O35,$P35),$D$11:$D$743,0),S$6)</f>
        <v>102.1</v>
      </c>
      <c r="T35" cm="1">
        <f t="array" ref="T35">INDEX($B$11:$L$743,MATCH(CONCATENATE(T$8,$O35,$P35),$D$11:$D$743,0),T$6)</f>
        <v>102.4</v>
      </c>
      <c r="U35" cm="1">
        <f t="array" ref="U35">INDEX($B$11:$L$743,MATCH(CONCATENATE(U$8,$O35,$P35),$D$11:$D$743,0),U$6)</f>
        <v>103.7</v>
      </c>
      <c r="V35" cm="1">
        <f t="array" ref="V35">INDEX($B$11:$L$743,MATCH(CONCATENATE(V$8,$O35,$P35),$D$11:$D$743,0),V$6)</f>
        <v>104.3</v>
      </c>
      <c r="W35" cm="1">
        <f t="array" ref="W35">INDEX($B$11:$L$743,MATCH(CONCATENATE(W$8,$O35,$P35),$D$11:$D$743,0),W$6)</f>
        <v>104.5</v>
      </c>
      <c r="X35" cm="1">
        <f t="array" ref="X35">INDEX($B$11:$L$743,MATCH(CONCATENATE(X$8,$O35,$P35),$D$11:$D$743,0),X$6)</f>
        <v>104.8</v>
      </c>
      <c r="Y35" cm="1">
        <f t="array" ref="Y35">INDEX($B$11:$L$743,MATCH(CONCATENATE(Y$8,$O35,$P35),$D$11:$D$743,0),Y$6)</f>
        <v>105.9</v>
      </c>
      <c r="Z35" cm="1">
        <f t="array" ref="Z35">INDEX($B$11:$L$743,MATCH(CONCATENATE(Z$8,$O35,$P35),$D$11:$D$743,0),Z$6)</f>
        <v>106.1</v>
      </c>
      <c r="AA35" cm="1">
        <f t="array" ref="AA35">INDEX($B$11:$L$743,MATCH(CONCATENATE(AA$8,$O35,$P35),$D$11:$D$743,0),AA$6)</f>
        <v>106.6</v>
      </c>
      <c r="AB35" cm="1">
        <f t="array" ref="AB35">INDEX($B$11:$L$743,MATCH(CONCATENATE(AB$8,$O35,$P35),$D$11:$D$743,0),AB$6)</f>
        <v>107</v>
      </c>
      <c r="AC35" cm="1">
        <f t="array" ref="AC35">INDEX($B$11:$L$743,MATCH(CONCATENATE(AC$8,$O35,$P35),$D$11:$D$743,0),AC$6)</f>
        <v>109.1</v>
      </c>
      <c r="AD35" cm="1">
        <f t="array" ref="AD35">INDEX($B$11:$L$743,MATCH(CONCATENATE(AD$8,$O35,$P35),$D$11:$D$743,0),AD$6)</f>
        <v>109.8</v>
      </c>
      <c r="AE35" cm="1">
        <f t="array" ref="AE35">INDEX($B$11:$L$743,MATCH(CONCATENATE(AE$8,$O35,$P35),$D$11:$D$743,0),AE$6)</f>
        <v>110.3</v>
      </c>
      <c r="AF35" cm="1">
        <f t="array" ref="AF35">INDEX($B$11:$L$743,MATCH(CONCATENATE(AF$8,$O35,$P35),$D$11:$D$743,0),AF$6)</f>
        <v>110.2</v>
      </c>
      <c r="AG35" cm="1">
        <f t="array" ref="AG35">INDEX($B$11:$L$743,MATCH(CONCATENATE(AG$8,$O35,$P35),$D$11:$D$743,0),AG$6)</f>
        <v>112.4</v>
      </c>
      <c r="AH35" cm="1">
        <f t="array" ref="AH35">INDEX($B$11:$L$743,MATCH(CONCATENATE(AH$8,$O35,$P35),$D$11:$D$743,0),AH$6)</f>
        <v>112.5</v>
      </c>
      <c r="AI35" cm="1">
        <f t="array" ref="AI35">INDEX($B$11:$L$743,MATCH(CONCATENATE(AI$8,$O35,$P35),$D$11:$D$743,0),AI$6)</f>
        <v>112.2</v>
      </c>
      <c r="AJ35" cm="1">
        <f t="array" ref="AJ35">INDEX($B$11:$L$743,MATCH(CONCATENATE(AJ$8,$O35,$P35),$D$11:$D$743,0),AJ$6)</f>
        <v>112.7</v>
      </c>
      <c r="AK35" cm="1">
        <f t="array" ref="AK35">INDEX($B$11:$L$743,MATCH(CONCATENATE(AK$8,$O35,$P35),$D$11:$D$743,0),AK$6)</f>
        <v>113.8</v>
      </c>
      <c r="AL35" cm="1">
        <f t="array" ref="AL35">INDEX($B$11:$L$743,MATCH(CONCATENATE(AL$8,$O35,$P35),$D$11:$D$743,0),AL$6)</f>
        <v>115.9</v>
      </c>
      <c r="AM35" cm="1">
        <f t="array" ref="AM35">INDEX($B$11:$L$743,MATCH(CONCATENATE(AM$8,$O35,$P35),$D$11:$D$743,0),AM$6)</f>
        <v>118.5</v>
      </c>
      <c r="AN35" cm="1">
        <f t="array" ref="AN35">INDEX($B$11:$L$743,MATCH(CONCATENATE(AN$8,$O35,$P35),$D$11:$D$743,0),AN$6)</f>
        <v>121.7</v>
      </c>
      <c r="AO35" cm="1">
        <f t="array" ref="AO35">INDEX($B$11:$L$743,MATCH(CONCATENATE(AO$8,$O35,$P35),$D$11:$D$743,0),AO$6)</f>
        <v>127.8</v>
      </c>
      <c r="AP35" cm="1">
        <f t="array" ref="AP35">INDEX($B$11:$L$743,MATCH(CONCATENATE(AP$8,$O35,$P35),$D$11:$D$743,0),AP$6)</f>
        <v>132.5</v>
      </c>
      <c r="AQ35" cm="1">
        <f t="array" ref="AQ35">INDEX($B$11:$L$743,MATCH(CONCATENATE(AQ$8,$O35,$P35),$D$11:$D$743,0),AQ$6)</f>
        <v>136.5</v>
      </c>
      <c r="AR35" cm="1">
        <f t="array" ref="AR35">INDEX($B$11:$L$743,MATCH(CONCATENATE(AR$8,$O35,$P35),$D$11:$D$743,0),AR$6)</f>
        <v>140</v>
      </c>
      <c r="AS35" cm="1">
        <f t="array" ref="AS35">INDEX($B$11:$L$743,MATCH(CONCATENATE(AS$8,$O35,$P35),$D$11:$D$743,0),AS$6)</f>
        <v>144.69999999999999</v>
      </c>
      <c r="AT35" cm="1">
        <f t="array" ref="AT35">INDEX($B$11:$L$743,MATCH(CONCATENATE(AT$8,$O35,$P35),$D$11:$D$743,0),AT$6)</f>
        <v>146.5</v>
      </c>
      <c r="AU35" cm="1">
        <f t="array" ref="AU35">INDEX($B$11:$L$743,MATCH(CONCATENATE(AU$8,$O35,$P35),$D$11:$D$743,0),AU$6)</f>
        <v>147.5</v>
      </c>
      <c r="AV35" cm="1">
        <f t="array" ref="AV35">INDEX($B$11:$L$743,MATCH(CONCATENATE(AV$8,$O35,$P35),$D$11:$D$743,0),AV$6)</f>
        <v>148.19999999999999</v>
      </c>
      <c r="AW35" cm="1">
        <f t="array" ref="AW35">INDEX($B$11:$L$743,MATCH(CONCATENATE(AW$8,$O35,$P35),$D$11:$D$743,0),AW$6)</f>
        <v>149.9</v>
      </c>
      <c r="BA35" t="s">
        <v>113</v>
      </c>
      <c r="BB35" s="99">
        <f t="shared" si="1"/>
        <v>6.8259385665530026E-3</v>
      </c>
      <c r="BC35" s="99">
        <f t="shared" si="2"/>
        <v>3.1098825155494447E-3</v>
      </c>
      <c r="BD35" s="99">
        <f t="shared" si="3"/>
        <v>8.0586080586080522E-2</v>
      </c>
      <c r="BE35" s="99">
        <f t="shared" si="4"/>
        <v>0.10487225193107548</v>
      </c>
      <c r="BO35" s="98"/>
      <c r="BP35" s="98"/>
      <c r="BQ35" s="98"/>
    </row>
    <row r="36" spans="1:69">
      <c r="A36">
        <v>2016</v>
      </c>
      <c r="B36" t="s">
        <v>88</v>
      </c>
      <c r="C36" t="s">
        <v>114</v>
      </c>
      <c r="D36" s="49" t="str">
        <f t="shared" si="0"/>
        <v>2016Wohngebäude ohne SchönheitsreparaturenTapezierarbeiten</v>
      </c>
      <c r="O36" t="s">
        <v>88</v>
      </c>
      <c r="P36" t="s">
        <v>114</v>
      </c>
      <c r="Q36" cm="1">
        <f t="array" ref="Q36">INDEX($B$11:$L$743,MATCH(CONCATENATE(Q$8,O36,P36),$D$11:$D$743,0),Q$6)</f>
        <v>0</v>
      </c>
      <c r="R36" cm="1">
        <f t="array" ref="R36">INDEX($B$11:$L$743,MATCH(CONCATENATE(R$8,$O36,$P36),$D$11:$D$743,0),R$6)</f>
        <v>0</v>
      </c>
      <c r="S36" cm="1">
        <f t="array" ref="S36">INDEX($B$11:$L$743,MATCH(CONCATENATE(S$8,$O36,$P36),$D$11:$D$743,0),S$6)</f>
        <v>0</v>
      </c>
      <c r="T36" cm="1">
        <f t="array" ref="T36">INDEX($B$11:$L$743,MATCH(CONCATENATE(T$8,$O36,$P36),$D$11:$D$743,0),T$6)</f>
        <v>0</v>
      </c>
      <c r="U36" cm="1">
        <f t="array" ref="U36">INDEX($B$11:$L$743,MATCH(CONCATENATE(U$8,$O36,$P36),$D$11:$D$743,0),U$6)</f>
        <v>0</v>
      </c>
      <c r="V36" cm="1">
        <f t="array" ref="V36">INDEX($B$11:$L$743,MATCH(CONCATENATE(V$8,$O36,$P36),$D$11:$D$743,0),V$6)</f>
        <v>0</v>
      </c>
      <c r="W36" cm="1">
        <f t="array" ref="W36">INDEX($B$11:$L$743,MATCH(CONCATENATE(W$8,$O36,$P36),$D$11:$D$743,0),W$6)</f>
        <v>0</v>
      </c>
      <c r="X36" cm="1">
        <f t="array" ref="X36">INDEX($B$11:$L$743,MATCH(CONCATENATE(X$8,$O36,$P36),$D$11:$D$743,0),X$6)</f>
        <v>0</v>
      </c>
      <c r="Y36" cm="1">
        <f t="array" ref="Y36">INDEX($B$11:$L$743,MATCH(CONCATENATE(Y$8,$O36,$P36),$D$11:$D$743,0),Y$6)</f>
        <v>0</v>
      </c>
      <c r="Z36" cm="1">
        <f t="array" ref="Z36">INDEX($B$11:$L$743,MATCH(CONCATENATE(Z$8,$O36,$P36),$D$11:$D$743,0),Z$6)</f>
        <v>0</v>
      </c>
      <c r="AA36" cm="1">
        <f t="array" ref="AA36">INDEX($B$11:$L$743,MATCH(CONCATENATE(AA$8,$O36,$P36),$D$11:$D$743,0),AA$6)</f>
        <v>0</v>
      </c>
      <c r="AB36" cm="1">
        <f t="array" ref="AB36">INDEX($B$11:$L$743,MATCH(CONCATENATE(AB$8,$O36,$P36),$D$11:$D$743,0),AB$6)</f>
        <v>0</v>
      </c>
      <c r="AC36" cm="1">
        <f t="array" ref="AC36">INDEX($B$11:$L$743,MATCH(CONCATENATE(AC$8,$O36,$P36),$D$11:$D$743,0),AC$6)</f>
        <v>0</v>
      </c>
      <c r="AD36" cm="1">
        <f t="array" ref="AD36">INDEX($B$11:$L$743,MATCH(CONCATENATE(AD$8,$O36,$P36),$D$11:$D$743,0),AD$6)</f>
        <v>0</v>
      </c>
      <c r="AE36" cm="1">
        <f t="array" ref="AE36">INDEX($B$11:$L$743,MATCH(CONCATENATE(AE$8,$O36,$P36),$D$11:$D$743,0),AE$6)</f>
        <v>0</v>
      </c>
      <c r="AF36" cm="1">
        <f t="array" ref="AF36">INDEX($B$11:$L$743,MATCH(CONCATENATE(AF$8,$O36,$P36),$D$11:$D$743,0),AF$6)</f>
        <v>0</v>
      </c>
      <c r="AG36" cm="1">
        <f t="array" ref="AG36">INDEX($B$11:$L$743,MATCH(CONCATENATE(AG$8,$O36,$P36),$D$11:$D$743,0),AG$6)</f>
        <v>0</v>
      </c>
      <c r="AH36" cm="1">
        <f t="array" ref="AH36">INDEX($B$11:$L$743,MATCH(CONCATENATE(AH$8,$O36,$P36),$D$11:$D$743,0),AH$6)</f>
        <v>0</v>
      </c>
      <c r="AI36" cm="1">
        <f t="array" ref="AI36">INDEX($B$11:$L$743,MATCH(CONCATENATE(AI$8,$O36,$P36),$D$11:$D$743,0),AI$6)</f>
        <v>0</v>
      </c>
      <c r="AJ36" cm="1">
        <f t="array" ref="AJ36">INDEX($B$11:$L$743,MATCH(CONCATENATE(AJ$8,$O36,$P36),$D$11:$D$743,0),AJ$6)</f>
        <v>0</v>
      </c>
      <c r="AK36" cm="1">
        <f t="array" ref="AK36">INDEX($B$11:$L$743,MATCH(CONCATENATE(AK$8,$O36,$P36),$D$11:$D$743,0),AK$6)</f>
        <v>0</v>
      </c>
      <c r="AL36" cm="1">
        <f t="array" ref="AL36">INDEX($B$11:$L$743,MATCH(CONCATENATE(AL$8,$O36,$P36),$D$11:$D$743,0),AL$6)</f>
        <v>0</v>
      </c>
      <c r="AM36" cm="1">
        <f t="array" ref="AM36">INDEX($B$11:$L$743,MATCH(CONCATENATE(AM$8,$O36,$P36),$D$11:$D$743,0),AM$6)</f>
        <v>0</v>
      </c>
      <c r="AN36" cm="1">
        <f t="array" ref="AN36">INDEX($B$11:$L$743,MATCH(CONCATENATE(AN$8,$O36,$P36),$D$11:$D$743,0),AN$6)</f>
        <v>0</v>
      </c>
      <c r="AO36" cm="1">
        <f t="array" ref="AO36">INDEX($B$11:$L$743,MATCH(CONCATENATE(AO$8,$O36,$P36),$D$11:$D$743,0),AO$6)</f>
        <v>0</v>
      </c>
      <c r="AP36" cm="1">
        <f t="array" ref="AP36">INDEX($B$11:$L$743,MATCH(CONCATENATE(AP$8,$O36,$P36),$D$11:$D$743,0),AP$6)</f>
        <v>0</v>
      </c>
      <c r="AQ36" cm="1">
        <f t="array" ref="AQ36">INDEX($B$11:$L$743,MATCH(CONCATENATE(AQ$8,$O36,$P36),$D$11:$D$743,0),AQ$6)</f>
        <v>0</v>
      </c>
      <c r="AR36" cm="1">
        <f t="array" ref="AR36">INDEX($B$11:$L$743,MATCH(CONCATENATE(AR$8,$O36,$P36),$D$11:$D$743,0),AR$6)</f>
        <v>0</v>
      </c>
      <c r="AS36" t="str" cm="1">
        <f t="array" ref="AS36">INDEX($B$11:$L$743,MATCH(CONCATENATE(AS$8,$O36,$P36),$D$11:$D$743,0),AS$6)</f>
        <v>-</v>
      </c>
      <c r="AT36" t="str" cm="1">
        <f t="array" ref="AT36">INDEX($B$11:$L$743,MATCH(CONCATENATE(AT$8,$O36,$P36),$D$11:$D$743,0),AT$6)</f>
        <v>-</v>
      </c>
      <c r="AU36" t="str" cm="1">
        <f t="array" ref="AU36">INDEX($B$11:$L$743,MATCH(CONCATENATE(AU$8,$O36,$P36),$D$11:$D$743,0),AU$6)</f>
        <v>-</v>
      </c>
      <c r="AV36" t="str" cm="1">
        <f t="array" ref="AV36">INDEX($B$11:$L$743,MATCH(CONCATENATE(AV$8,$O36,$P36),$D$11:$D$743,0),AV$6)</f>
        <v>-</v>
      </c>
      <c r="AW36" t="str" cm="1">
        <f t="array" ref="AW36">INDEX($B$11:$L$743,MATCH(CONCATENATE(AW$8,$O36,$P36),$D$11:$D$743,0),AW$6)</f>
        <v>-</v>
      </c>
      <c r="BA36" t="s">
        <v>114</v>
      </c>
      <c r="BB36" s="99" t="e">
        <f t="shared" si="1"/>
        <v>#VALUE!</v>
      </c>
      <c r="BC36" s="99" t="e">
        <f t="shared" si="2"/>
        <v>#VALUE!</v>
      </c>
      <c r="BD36" s="99" t="e">
        <f t="shared" si="3"/>
        <v>#VALUE!</v>
      </c>
      <c r="BE36" s="99" t="e">
        <f t="shared" si="4"/>
        <v>#VALUE!</v>
      </c>
      <c r="BO36" s="98"/>
      <c r="BP36" s="98"/>
      <c r="BQ36" s="98"/>
    </row>
    <row r="37" spans="1:69">
      <c r="A37">
        <v>2016</v>
      </c>
      <c r="B37" t="s">
        <v>88</v>
      </c>
      <c r="C37" t="s">
        <v>115</v>
      </c>
      <c r="D37" s="49" t="str">
        <f t="shared" si="0"/>
        <v>2016Wohngebäude ohne SchönheitsreparaturenRaumlufttechnische Anlagen</v>
      </c>
      <c r="E37">
        <v>101.6</v>
      </c>
      <c r="F37">
        <v>101.6</v>
      </c>
      <c r="G37">
        <v>101.9</v>
      </c>
      <c r="H37">
        <v>101.9</v>
      </c>
      <c r="I37">
        <v>102.8</v>
      </c>
      <c r="J37">
        <v>102.8</v>
      </c>
      <c r="K37">
        <v>102.9</v>
      </c>
      <c r="L37">
        <v>102.9</v>
      </c>
      <c r="O37" t="s">
        <v>88</v>
      </c>
      <c r="P37" t="s">
        <v>115</v>
      </c>
      <c r="Q37" cm="1">
        <f t="array" ref="Q37">INDEX($B$11:$L$743,MATCH(CONCATENATE(Q$8,O37,P37),$D$11:$D$743,0),Q$6)</f>
        <v>101.6</v>
      </c>
      <c r="R37" cm="1">
        <f t="array" ref="R37">INDEX($B$11:$L$743,MATCH(CONCATENATE(R$8,$O37,$P37),$D$11:$D$743,0),R$6)</f>
        <v>101.9</v>
      </c>
      <c r="S37" cm="1">
        <f t="array" ref="S37">INDEX($B$11:$L$743,MATCH(CONCATENATE(S$8,$O37,$P37),$D$11:$D$743,0),S$6)</f>
        <v>102.8</v>
      </c>
      <c r="T37" cm="1">
        <f t="array" ref="T37">INDEX($B$11:$L$743,MATCH(CONCATENATE(T$8,$O37,$P37),$D$11:$D$743,0),T$6)</f>
        <v>102.9</v>
      </c>
      <c r="U37" cm="1">
        <f t="array" ref="U37">INDEX($B$11:$L$743,MATCH(CONCATENATE(U$8,$O37,$P37),$D$11:$D$743,0),U$6)</f>
        <v>103.9</v>
      </c>
      <c r="V37" cm="1">
        <f t="array" ref="V37">INDEX($B$11:$L$743,MATCH(CONCATENATE(V$8,$O37,$P37),$D$11:$D$743,0),V$6)</f>
        <v>104.7</v>
      </c>
      <c r="W37" cm="1">
        <f t="array" ref="W37">INDEX($B$11:$L$743,MATCH(CONCATENATE(W$8,$O37,$P37),$D$11:$D$743,0),W$6)</f>
        <v>105.6</v>
      </c>
      <c r="X37" cm="1">
        <f t="array" ref="X37">INDEX($B$11:$L$743,MATCH(CONCATENATE(X$8,$O37,$P37),$D$11:$D$743,0),X$6)</f>
        <v>106.3</v>
      </c>
      <c r="Y37" cm="1">
        <f t="array" ref="Y37">INDEX($B$11:$L$743,MATCH(CONCATENATE(Y$8,$O37,$P37),$D$11:$D$743,0),Y$6)</f>
        <v>107.7</v>
      </c>
      <c r="Z37" cm="1">
        <f t="array" ref="Z37">INDEX($B$11:$L$743,MATCH(CONCATENATE(Z$8,$O37,$P37),$D$11:$D$743,0),Z$6)</f>
        <v>108.5</v>
      </c>
      <c r="AA37" cm="1">
        <f t="array" ref="AA37">INDEX($B$11:$L$743,MATCH(CONCATENATE(AA$8,$O37,$P37),$D$11:$D$743,0),AA$6)</f>
        <v>109.3</v>
      </c>
      <c r="AB37" cm="1">
        <f t="array" ref="AB37">INDEX($B$11:$L$743,MATCH(CONCATENATE(AB$8,$O37,$P37),$D$11:$D$743,0),AB$6)</f>
        <v>110</v>
      </c>
      <c r="AC37" cm="1">
        <f t="array" ref="AC37">INDEX($B$11:$L$743,MATCH(CONCATENATE(AC$8,$O37,$P37),$D$11:$D$743,0),AC$6)</f>
        <v>111.8</v>
      </c>
      <c r="AD37" cm="1">
        <f t="array" ref="AD37">INDEX($B$11:$L$743,MATCH(CONCATENATE(AD$8,$O37,$P37),$D$11:$D$743,0),AD$6)</f>
        <v>113.2</v>
      </c>
      <c r="AE37" cm="1">
        <f t="array" ref="AE37">INDEX($B$11:$L$743,MATCH(CONCATENATE(AE$8,$O37,$P37),$D$11:$D$743,0),AE$6)</f>
        <v>113.8</v>
      </c>
      <c r="AF37" cm="1">
        <f t="array" ref="AF37">INDEX($B$11:$L$743,MATCH(CONCATENATE(AF$8,$O37,$P37),$D$11:$D$743,0),AF$6)</f>
        <v>114.5</v>
      </c>
      <c r="AG37" cm="1">
        <f t="array" ref="AG37">INDEX($B$11:$L$743,MATCH(CONCATENATE(AG$8,$O37,$P37),$D$11:$D$743,0),AG$6)</f>
        <v>116.3</v>
      </c>
      <c r="AH37" cm="1">
        <f t="array" ref="AH37">INDEX($B$11:$L$743,MATCH(CONCATENATE(AH$8,$O37,$P37),$D$11:$D$743,0),AH$6)</f>
        <v>116.9</v>
      </c>
      <c r="AI37" cm="1">
        <f t="array" ref="AI37">INDEX($B$11:$L$743,MATCH(CONCATENATE(AI$8,$O37,$P37),$D$11:$D$743,0),AI$6)</f>
        <v>117.1</v>
      </c>
      <c r="AJ37" cm="1">
        <f t="array" ref="AJ37">INDEX($B$11:$L$743,MATCH(CONCATENATE(AJ$8,$O37,$P37),$D$11:$D$743,0),AJ$6)</f>
        <v>117.6</v>
      </c>
      <c r="AK37" cm="1">
        <f t="array" ref="AK37">INDEX($B$11:$L$743,MATCH(CONCATENATE(AK$8,$O37,$P37),$D$11:$D$743,0),AK$6)</f>
        <v>119.8</v>
      </c>
      <c r="AL37" cm="1">
        <f t="array" ref="AL37">INDEX($B$11:$L$743,MATCH(CONCATENATE(AL$8,$O37,$P37),$D$11:$D$743,0),AL$6)</f>
        <v>123.1</v>
      </c>
      <c r="AM37" cm="1">
        <f t="array" ref="AM37">INDEX($B$11:$L$743,MATCH(CONCATENATE(AM$8,$O37,$P37),$D$11:$D$743,0),AM$6)</f>
        <v>127.8</v>
      </c>
      <c r="AN37" cm="1">
        <f t="array" ref="AN37">INDEX($B$11:$L$743,MATCH(CONCATENATE(AN$8,$O37,$P37),$D$11:$D$743,0),AN$6)</f>
        <v>130.80000000000001</v>
      </c>
      <c r="AO37" cm="1">
        <f t="array" ref="AO37">INDEX($B$11:$L$743,MATCH(CONCATENATE(AO$8,$O37,$P37),$D$11:$D$743,0),AO$6)</f>
        <v>136.9</v>
      </c>
      <c r="AP37" cm="1">
        <f t="array" ref="AP37">INDEX($B$11:$L$743,MATCH(CONCATENATE(AP$8,$O37,$P37),$D$11:$D$743,0),AP$6)</f>
        <v>143.80000000000001</v>
      </c>
      <c r="AQ37" cm="1">
        <f t="array" ref="AQ37">INDEX($B$11:$L$743,MATCH(CONCATENATE(AQ$8,$O37,$P37),$D$11:$D$743,0),AQ$6)</f>
        <v>149.19999999999999</v>
      </c>
      <c r="AR37" cm="1">
        <f t="array" ref="AR37">INDEX($B$11:$L$743,MATCH(CONCATENATE(AR$8,$O37,$P37),$D$11:$D$743,0),AR$6)</f>
        <v>154.69999999999999</v>
      </c>
      <c r="AS37" cm="1">
        <f t="array" ref="AS37">INDEX($B$11:$L$743,MATCH(CONCATENATE(AS$8,$O37,$P37),$D$11:$D$743,0),AS$6)</f>
        <v>161.1</v>
      </c>
      <c r="AT37" cm="1">
        <f t="array" ref="AT37">INDEX($B$11:$L$743,MATCH(CONCATENATE(AT$8,$O37,$P37),$D$11:$D$743,0),AT$6)</f>
        <v>163.9</v>
      </c>
      <c r="AU37" cm="1">
        <f t="array" ref="AU37">INDEX($B$11:$L$743,MATCH(CONCATENATE(AU$8,$O37,$P37),$D$11:$D$743,0),AU$6)</f>
        <v>166.4</v>
      </c>
      <c r="AV37" cm="1">
        <f t="array" ref="AV37">INDEX($B$11:$L$743,MATCH(CONCATENATE(AV$8,$O37,$P37),$D$11:$D$743,0),AV$6)</f>
        <v>167.9</v>
      </c>
      <c r="AW37" cm="1">
        <f t="array" ref="AW37">INDEX($B$11:$L$743,MATCH(CONCATENATE(AW$8,$O37,$P37),$D$11:$D$743,0),AW$6)</f>
        <v>171.5</v>
      </c>
      <c r="BA37" t="s">
        <v>115</v>
      </c>
      <c r="BB37" s="99">
        <f t="shared" si="1"/>
        <v>1.5253203172666208E-2</v>
      </c>
      <c r="BC37" s="99">
        <f t="shared" si="2"/>
        <v>4.3451272501551785E-3</v>
      </c>
      <c r="BD37" s="99">
        <f t="shared" si="3"/>
        <v>0.11528150134048265</v>
      </c>
      <c r="BE37" s="99">
        <f t="shared" si="4"/>
        <v>0.14033589524622836</v>
      </c>
      <c r="BO37" s="98"/>
      <c r="BP37" s="98"/>
      <c r="BQ37" s="98"/>
    </row>
    <row r="38" spans="1:69">
      <c r="A38">
        <v>2016</v>
      </c>
      <c r="B38" t="s">
        <v>88</v>
      </c>
      <c r="C38" t="s">
        <v>116</v>
      </c>
      <c r="D38" s="49" t="str">
        <f t="shared" si="0"/>
        <v>2016Wohngebäude ohne SchönheitsreparaturenHeiz und zentrale Wassererwärmungsanlagen</v>
      </c>
      <c r="E38">
        <v>101.9</v>
      </c>
      <c r="F38">
        <v>101.9</v>
      </c>
      <c r="G38">
        <v>102.6</v>
      </c>
      <c r="H38">
        <v>102.6</v>
      </c>
      <c r="I38">
        <v>103.1</v>
      </c>
      <c r="J38">
        <v>103.1</v>
      </c>
      <c r="K38">
        <v>103.4</v>
      </c>
      <c r="L38">
        <v>103.4</v>
      </c>
      <c r="O38" t="s">
        <v>88</v>
      </c>
      <c r="P38" t="s">
        <v>116</v>
      </c>
      <c r="Q38" cm="1">
        <f t="array" ref="Q38">INDEX($B$11:$L$743,MATCH(CONCATENATE(Q$8,O38,P38),$D$11:$D$743,0),Q$6)</f>
        <v>101.9</v>
      </c>
      <c r="R38" cm="1">
        <f t="array" ref="R38">INDEX($B$11:$L$743,MATCH(CONCATENATE(R$8,$O38,$P38),$D$11:$D$743,0),R$6)</f>
        <v>102.6</v>
      </c>
      <c r="S38" cm="1">
        <f t="array" ref="S38">INDEX($B$11:$L$743,MATCH(CONCATENATE(S$8,$O38,$P38),$D$11:$D$743,0),S$6)</f>
        <v>103.1</v>
      </c>
      <c r="T38" cm="1">
        <f t="array" ref="T38">INDEX($B$11:$L$743,MATCH(CONCATENATE(T$8,$O38,$P38),$D$11:$D$743,0),T$6)</f>
        <v>103.4</v>
      </c>
      <c r="U38" cm="1">
        <f t="array" ref="U38">INDEX($B$11:$L$743,MATCH(CONCATENATE(U$8,$O38,$P38),$D$11:$D$743,0),U$6)</f>
        <v>104.9</v>
      </c>
      <c r="V38" cm="1">
        <f t="array" ref="V38">INDEX($B$11:$L$743,MATCH(CONCATENATE(V$8,$O38,$P38),$D$11:$D$743,0),V$6)</f>
        <v>105.9</v>
      </c>
      <c r="W38" cm="1">
        <f t="array" ref="W38">INDEX($B$11:$L$743,MATCH(CONCATENATE(W$8,$O38,$P38),$D$11:$D$743,0),W$6)</f>
        <v>106.8</v>
      </c>
      <c r="X38" cm="1">
        <f t="array" ref="X38">INDEX($B$11:$L$743,MATCH(CONCATENATE(X$8,$O38,$P38),$D$11:$D$743,0),X$6)</f>
        <v>107.4</v>
      </c>
      <c r="Y38" cm="1">
        <f t="array" ref="Y38">INDEX($B$11:$L$743,MATCH(CONCATENATE(Y$8,$O38,$P38),$D$11:$D$743,0),Y$6)</f>
        <v>109</v>
      </c>
      <c r="Z38" cm="1">
        <f t="array" ref="Z38">INDEX($B$11:$L$743,MATCH(CONCATENATE(Z$8,$O38,$P38),$D$11:$D$743,0),Z$6)</f>
        <v>110.1</v>
      </c>
      <c r="AA38" cm="1">
        <f t="array" ref="AA38">INDEX($B$11:$L$743,MATCH(CONCATENATE(AA$8,$O38,$P38),$D$11:$D$743,0),AA$6)</f>
        <v>110.8</v>
      </c>
      <c r="AB38" cm="1">
        <f t="array" ref="AB38">INDEX($B$11:$L$743,MATCH(CONCATENATE(AB$8,$O38,$P38),$D$11:$D$743,0),AB$6)</f>
        <v>111.5</v>
      </c>
      <c r="AC38" cm="1">
        <f t="array" ref="AC38">INDEX($B$11:$L$743,MATCH(CONCATENATE(AC$8,$O38,$P38),$D$11:$D$743,0),AC$6)</f>
        <v>113.4</v>
      </c>
      <c r="AD38" cm="1">
        <f t="array" ref="AD38">INDEX($B$11:$L$743,MATCH(CONCATENATE(AD$8,$O38,$P38),$D$11:$D$743,0),AD$6)</f>
        <v>114.5</v>
      </c>
      <c r="AE38" cm="1">
        <f t="array" ref="AE38">INDEX($B$11:$L$743,MATCH(CONCATENATE(AE$8,$O38,$P38),$D$11:$D$743,0),AE$6)</f>
        <v>115.2</v>
      </c>
      <c r="AF38" cm="1">
        <f t="array" ref="AF38">INDEX($B$11:$L$743,MATCH(CONCATENATE(AF$8,$O38,$P38),$D$11:$D$743,0),AF$6)</f>
        <v>115.9</v>
      </c>
      <c r="AG38" cm="1">
        <f t="array" ref="AG38">INDEX($B$11:$L$743,MATCH(CONCATENATE(AG$8,$O38,$P38),$D$11:$D$743,0),AG$6)</f>
        <v>118.1</v>
      </c>
      <c r="AH38" cm="1">
        <f t="array" ref="AH38">INDEX($B$11:$L$743,MATCH(CONCATENATE(AH$8,$O38,$P38),$D$11:$D$743,0),AH$6)</f>
        <v>118.8</v>
      </c>
      <c r="AI38" cm="1">
        <f t="array" ref="AI38">INDEX($B$11:$L$743,MATCH(CONCATENATE(AI$8,$O38,$P38),$D$11:$D$743,0),AI$6)</f>
        <v>119.2</v>
      </c>
      <c r="AJ38" cm="1">
        <f t="array" ref="AJ38">INDEX($B$11:$L$743,MATCH(CONCATENATE(AJ$8,$O38,$P38),$D$11:$D$743,0),AJ$6)</f>
        <v>119.6</v>
      </c>
      <c r="AK38" cm="1">
        <f t="array" ref="AK38">INDEX($B$11:$L$743,MATCH(CONCATENATE(AK$8,$O38,$P38),$D$11:$D$743,0),AK$6)</f>
        <v>122.2</v>
      </c>
      <c r="AL38" cm="1">
        <f t="array" ref="AL38">INDEX($B$11:$L$743,MATCH(CONCATENATE(AL$8,$O38,$P38),$D$11:$D$743,0),AL$6)</f>
        <v>125.3</v>
      </c>
      <c r="AM38" cm="1">
        <f t="array" ref="AM38">INDEX($B$11:$L$743,MATCH(CONCATENATE(AM$8,$O38,$P38),$D$11:$D$743,0),AM$6)</f>
        <v>129.4</v>
      </c>
      <c r="AN38" cm="1">
        <f t="array" ref="AN38">INDEX($B$11:$L$743,MATCH(CONCATENATE(AN$8,$O38,$P38),$D$11:$D$743,0),AN$6)</f>
        <v>133.30000000000001</v>
      </c>
      <c r="AO38" cm="1">
        <f t="array" ref="AO38">INDEX($B$11:$L$743,MATCH(CONCATENATE(AO$8,$O38,$P38),$D$11:$D$743,0),AO$6)</f>
        <v>140</v>
      </c>
      <c r="AP38" cm="1">
        <f t="array" ref="AP38">INDEX($B$11:$L$743,MATCH(CONCATENATE(AP$8,$O38,$P38),$D$11:$D$743,0),AP$6)</f>
        <v>147.4</v>
      </c>
      <c r="AQ38" cm="1">
        <f t="array" ref="AQ38">INDEX($B$11:$L$743,MATCH(CONCATENATE(AQ$8,$O38,$P38),$D$11:$D$743,0),AQ$6)</f>
        <v>154.19999999999999</v>
      </c>
      <c r="AR38" cm="1">
        <f t="array" ref="AR38">INDEX($B$11:$L$743,MATCH(CONCATENATE(AR$8,$O38,$P38),$D$11:$D$743,0),AR$6)</f>
        <v>159.9</v>
      </c>
      <c r="AS38" cm="1">
        <f t="array" ref="AS38">INDEX($B$11:$L$743,MATCH(CONCATENATE(AS$8,$O38,$P38),$D$11:$D$743,0),AS$6)</f>
        <v>166.3</v>
      </c>
      <c r="AT38" cm="1">
        <f t="array" ref="AT38">INDEX($B$11:$L$743,MATCH(CONCATENATE(AT$8,$O38,$P38),$D$11:$D$743,0),AT$6)</f>
        <v>170.3</v>
      </c>
      <c r="AU38" cm="1">
        <f t="array" ref="AU38">INDEX($B$11:$L$743,MATCH(CONCATENATE(AU$8,$O38,$P38),$D$11:$D$743,0),AU$6)</f>
        <v>173.2</v>
      </c>
      <c r="AV38" cm="1">
        <f t="array" ref="AV38">INDEX($B$11:$L$743,MATCH(CONCATENATE(AV$8,$O38,$P38),$D$11:$D$743,0),AV$6)</f>
        <v>174.7</v>
      </c>
      <c r="AW38" t="e" cm="1">
        <f t="array" ref="AW38">INDEX($B$11:$L$743,MATCH(CONCATENATE(AW$8,$O38,$P38),$D$11:$D$743,0),AW$6)</f>
        <v>#N/A</v>
      </c>
      <c r="BA38" t="s">
        <v>116</v>
      </c>
      <c r="BB38" s="99">
        <f t="shared" si="1"/>
        <v>1.7028772753963528E-2</v>
      </c>
      <c r="BC38" s="99">
        <f t="shared" si="2"/>
        <v>6.0132291040288499E-3</v>
      </c>
      <c r="BD38" s="99">
        <f t="shared" si="3"/>
        <v>0.12321660181582361</v>
      </c>
      <c r="BE38" s="99">
        <f t="shared" si="4"/>
        <v>0.15100671140939595</v>
      </c>
      <c r="BO38" s="98"/>
      <c r="BP38" s="98"/>
      <c r="BQ38" s="98"/>
    </row>
    <row r="39" spans="1:69">
      <c r="A39">
        <v>2016</v>
      </c>
      <c r="B39" t="s">
        <v>88</v>
      </c>
      <c r="C39" t="s">
        <v>117</v>
      </c>
      <c r="D39" s="49" t="str">
        <f t="shared" si="0"/>
        <v>2016Wohngebäude ohne SchönheitsreparaturenGas, Wasser und Entwässerungsanl. innerh. v.Geb.</v>
      </c>
      <c r="E39">
        <v>102.1</v>
      </c>
      <c r="F39">
        <v>102.1</v>
      </c>
      <c r="G39">
        <v>102.7</v>
      </c>
      <c r="H39">
        <v>102.7</v>
      </c>
      <c r="I39">
        <v>103.3</v>
      </c>
      <c r="J39">
        <v>103.3</v>
      </c>
      <c r="K39">
        <v>103.9</v>
      </c>
      <c r="L39">
        <v>103.9</v>
      </c>
      <c r="O39" t="s">
        <v>88</v>
      </c>
      <c r="P39" t="s">
        <v>117</v>
      </c>
      <c r="Q39" cm="1">
        <f t="array" ref="Q39">INDEX($B$11:$L$743,MATCH(CONCATENATE(Q$8,O39,P39),$D$11:$D$743,0),Q$6)</f>
        <v>102.1</v>
      </c>
      <c r="R39" cm="1">
        <f t="array" ref="R39">INDEX($B$11:$L$743,MATCH(CONCATENATE(R$8,$O39,$P39),$D$11:$D$743,0),R$6)</f>
        <v>102.7</v>
      </c>
      <c r="S39" cm="1">
        <f t="array" ref="S39">INDEX($B$11:$L$743,MATCH(CONCATENATE(S$8,$O39,$P39),$D$11:$D$743,0),S$6)</f>
        <v>103.3</v>
      </c>
      <c r="T39" cm="1">
        <f t="array" ref="T39">INDEX($B$11:$L$743,MATCH(CONCATENATE(T$8,$O39,$P39),$D$11:$D$743,0),T$6)</f>
        <v>103.9</v>
      </c>
      <c r="U39" cm="1">
        <f t="array" ref="U39">INDEX($B$11:$L$743,MATCH(CONCATENATE(U$8,$O39,$P39),$D$11:$D$743,0),U$6)</f>
        <v>105.2</v>
      </c>
      <c r="V39" cm="1">
        <f t="array" ref="V39">INDEX($B$11:$L$743,MATCH(CONCATENATE(V$8,$O39,$P39),$D$11:$D$743,0),V$6)</f>
        <v>105.9</v>
      </c>
      <c r="W39" cm="1">
        <f t="array" ref="W39">INDEX($B$11:$L$743,MATCH(CONCATENATE(W$8,$O39,$P39),$D$11:$D$743,0),W$6)</f>
        <v>107.4</v>
      </c>
      <c r="X39" cm="1">
        <f t="array" ref="X39">INDEX($B$11:$L$743,MATCH(CONCATENATE(X$8,$O39,$P39),$D$11:$D$743,0),X$6)</f>
        <v>108</v>
      </c>
      <c r="Y39" cm="1">
        <f t="array" ref="Y39">INDEX($B$11:$L$743,MATCH(CONCATENATE(Y$8,$O39,$P39),$D$11:$D$743,0),Y$6)</f>
        <v>110.1</v>
      </c>
      <c r="Z39" cm="1">
        <f t="array" ref="Z39">INDEX($B$11:$L$743,MATCH(CONCATENATE(Z$8,$O39,$P39),$D$11:$D$743,0),Z$6)</f>
        <v>111</v>
      </c>
      <c r="AA39" cm="1">
        <f t="array" ref="AA39">INDEX($B$11:$L$743,MATCH(CONCATENATE(AA$8,$O39,$P39),$D$11:$D$743,0),AA$6)</f>
        <v>111.8</v>
      </c>
      <c r="AB39" cm="1">
        <f t="array" ref="AB39">INDEX($B$11:$L$743,MATCH(CONCATENATE(AB$8,$O39,$P39),$D$11:$D$743,0),AB$6)</f>
        <v>112.7</v>
      </c>
      <c r="AC39" cm="1">
        <f t="array" ref="AC39">INDEX($B$11:$L$743,MATCH(CONCATENATE(AC$8,$O39,$P39),$D$11:$D$743,0),AC$6)</f>
        <v>115</v>
      </c>
      <c r="AD39" cm="1">
        <f t="array" ref="AD39">INDEX($B$11:$L$743,MATCH(CONCATENATE(AD$8,$O39,$P39),$D$11:$D$743,0),AD$6)</f>
        <v>116.1</v>
      </c>
      <c r="AE39" cm="1">
        <f t="array" ref="AE39">INDEX($B$11:$L$743,MATCH(CONCATENATE(AE$8,$O39,$P39),$D$11:$D$743,0),AE$6)</f>
        <v>117</v>
      </c>
      <c r="AF39" cm="1">
        <f t="array" ref="AF39">INDEX($B$11:$L$743,MATCH(CONCATENATE(AF$8,$O39,$P39),$D$11:$D$743,0),AF$6)</f>
        <v>117.9</v>
      </c>
      <c r="AG39" cm="1">
        <f t="array" ref="AG39">INDEX($B$11:$L$743,MATCH(CONCATENATE(AG$8,$O39,$P39),$D$11:$D$743,0),AG$6)</f>
        <v>120</v>
      </c>
      <c r="AH39" cm="1">
        <f t="array" ref="AH39">INDEX($B$11:$L$743,MATCH(CONCATENATE(AH$8,$O39,$P39),$D$11:$D$743,0),AH$6)</f>
        <v>120.6</v>
      </c>
      <c r="AI39" cm="1">
        <f t="array" ref="AI39">INDEX($B$11:$L$743,MATCH(CONCATENATE(AI$8,$O39,$P39),$D$11:$D$743,0),AI$6)</f>
        <v>121</v>
      </c>
      <c r="AJ39" cm="1">
        <f t="array" ref="AJ39">INDEX($B$11:$L$743,MATCH(CONCATENATE(AJ$8,$O39,$P39),$D$11:$D$743,0),AJ$6)</f>
        <v>121.6</v>
      </c>
      <c r="AK39" cm="1">
        <f t="array" ref="AK39">INDEX($B$11:$L$743,MATCH(CONCATENATE(AK$8,$O39,$P39),$D$11:$D$743,0),AK$6)</f>
        <v>124.4</v>
      </c>
      <c r="AL39" cm="1">
        <f t="array" ref="AL39">INDEX($B$11:$L$743,MATCH(CONCATENATE(AL$8,$O39,$P39),$D$11:$D$743,0),AL$6)</f>
        <v>127.7</v>
      </c>
      <c r="AM39" cm="1">
        <f t="array" ref="AM39">INDEX($B$11:$L$743,MATCH(CONCATENATE(AM$8,$O39,$P39),$D$11:$D$743,0),AM$6)</f>
        <v>131.80000000000001</v>
      </c>
      <c r="AN39" cm="1">
        <f t="array" ref="AN39">INDEX($B$11:$L$743,MATCH(CONCATENATE(AN$8,$O39,$P39),$D$11:$D$743,0),AN$6)</f>
        <v>136.19999999999999</v>
      </c>
      <c r="AO39" cm="1">
        <f t="array" ref="AO39">INDEX($B$11:$L$743,MATCH(CONCATENATE(AO$8,$O39,$P39),$D$11:$D$743,0),AO$6)</f>
        <v>142.5</v>
      </c>
      <c r="AP39" cm="1">
        <f t="array" ref="AP39">INDEX($B$11:$L$743,MATCH(CONCATENATE(AP$8,$O39,$P39),$D$11:$D$743,0),AP$6)</f>
        <v>149.80000000000001</v>
      </c>
      <c r="AQ39" cm="1">
        <f t="array" ref="AQ39">INDEX($B$11:$L$743,MATCH(CONCATENATE(AQ$8,$O39,$P39),$D$11:$D$743,0),AQ$6)</f>
        <v>156.1</v>
      </c>
      <c r="AR39" cm="1">
        <f t="array" ref="AR39">INDEX($B$11:$L$743,MATCH(CONCATENATE(AR$8,$O39,$P39),$D$11:$D$743,0),AR$6)</f>
        <v>163.19999999999999</v>
      </c>
      <c r="AS39" cm="1">
        <f t="array" ref="AS39">INDEX($B$11:$L$743,MATCH(CONCATENATE(AS$8,$O39,$P39),$D$11:$D$743,0),AS$6)</f>
        <v>169.9</v>
      </c>
      <c r="AT39" cm="1">
        <f t="array" ref="AT39">INDEX($B$11:$L$743,MATCH(CONCATENATE(AT$8,$O39,$P39),$D$11:$D$743,0),AT$6)</f>
        <v>173.8</v>
      </c>
      <c r="AU39" cm="1">
        <f t="array" ref="AU39">INDEX($B$11:$L$743,MATCH(CONCATENATE(AU$8,$O39,$P39),$D$11:$D$743,0),AU$6)</f>
        <v>176.4</v>
      </c>
      <c r="AV39" cm="1">
        <f t="array" ref="AV39">INDEX($B$11:$L$743,MATCH(CONCATENATE(AV$8,$O39,$P39),$D$11:$D$743,0),AV$6)</f>
        <v>178.5</v>
      </c>
      <c r="AW39" t="e" cm="1">
        <f t="array" ref="AW39">INDEX($B$11:$L$743,MATCH(CONCATENATE(AW$8,$O39,$P39),$D$11:$D$743,0),AW$6)</f>
        <v>#N/A</v>
      </c>
      <c r="BA39" t="s">
        <v>117</v>
      </c>
      <c r="BB39" s="99">
        <f t="shared" si="1"/>
        <v>1.4959723820483273E-2</v>
      </c>
      <c r="BC39" s="99">
        <f t="shared" si="2"/>
        <v>5.7386698057680929E-3</v>
      </c>
      <c r="BD39" s="99">
        <f t="shared" si="3"/>
        <v>0.13004484304932751</v>
      </c>
      <c r="BE39" s="99">
        <f t="shared" si="4"/>
        <v>0.15261707988980713</v>
      </c>
      <c r="BO39" s="98"/>
      <c r="BP39" s="98"/>
      <c r="BQ39" s="98"/>
    </row>
    <row r="40" spans="1:69">
      <c r="A40">
        <v>2016</v>
      </c>
      <c r="B40" t="s">
        <v>88</v>
      </c>
      <c r="C40" t="s">
        <v>118</v>
      </c>
      <c r="D40" s="49" t="str">
        <f t="shared" si="0"/>
        <v>2016Wohngebäude ohne SchönheitsreparaturenNieder und Mittelspannungsanlagen bis 36 kV</v>
      </c>
      <c r="E40">
        <v>102.2</v>
      </c>
      <c r="F40">
        <v>102.2</v>
      </c>
      <c r="G40">
        <v>102.9</v>
      </c>
      <c r="H40">
        <v>102.9</v>
      </c>
      <c r="I40">
        <v>103.5</v>
      </c>
      <c r="J40">
        <v>103.5</v>
      </c>
      <c r="K40">
        <v>104.4</v>
      </c>
      <c r="L40">
        <v>104.4</v>
      </c>
      <c r="O40" t="s">
        <v>88</v>
      </c>
      <c r="P40" t="s">
        <v>118</v>
      </c>
      <c r="Q40" cm="1">
        <f t="array" ref="Q40">INDEX($B$11:$L$743,MATCH(CONCATENATE(Q$8,O40,P40),$D$11:$D$743,0),Q$6)</f>
        <v>102.2</v>
      </c>
      <c r="R40" cm="1">
        <f t="array" ref="R40">INDEX($B$11:$L$743,MATCH(CONCATENATE(R$8,$O40,$P40),$D$11:$D$743,0),R$6)</f>
        <v>102.9</v>
      </c>
      <c r="S40" cm="1">
        <f t="array" ref="S40">INDEX($B$11:$L$743,MATCH(CONCATENATE(S$8,$O40,$P40),$D$11:$D$743,0),S$6)</f>
        <v>103.5</v>
      </c>
      <c r="T40" cm="1">
        <f t="array" ref="T40">INDEX($B$11:$L$743,MATCH(CONCATENATE(T$8,$O40,$P40),$D$11:$D$743,0),T$6)</f>
        <v>104.4</v>
      </c>
      <c r="U40" cm="1">
        <f t="array" ref="U40">INDEX($B$11:$L$743,MATCH(CONCATENATE(U$8,$O40,$P40),$D$11:$D$743,0),U$6)</f>
        <v>106.1</v>
      </c>
      <c r="V40" cm="1">
        <f t="array" ref="V40">INDEX($B$11:$L$743,MATCH(CONCATENATE(V$8,$O40,$P40),$D$11:$D$743,0),V$6)</f>
        <v>106.9</v>
      </c>
      <c r="W40" cm="1">
        <f t="array" ref="W40">INDEX($B$11:$L$743,MATCH(CONCATENATE(W$8,$O40,$P40),$D$11:$D$743,0),W$6)</f>
        <v>107.8</v>
      </c>
      <c r="X40" cm="1">
        <f t="array" ref="X40">INDEX($B$11:$L$743,MATCH(CONCATENATE(X$8,$O40,$P40),$D$11:$D$743,0),X$6)</f>
        <v>108.8</v>
      </c>
      <c r="Y40" cm="1">
        <f t="array" ref="Y40">INDEX($B$11:$L$743,MATCH(CONCATENATE(Y$8,$O40,$P40),$D$11:$D$743,0),Y$6)</f>
        <v>111</v>
      </c>
      <c r="Z40" cm="1">
        <f t="array" ref="Z40">INDEX($B$11:$L$743,MATCH(CONCATENATE(Z$8,$O40,$P40),$D$11:$D$743,0),Z$6)</f>
        <v>112</v>
      </c>
      <c r="AA40" cm="1">
        <f t="array" ref="AA40">INDEX($B$11:$L$743,MATCH(CONCATENATE(AA$8,$O40,$P40),$D$11:$D$743,0),AA$6)</f>
        <v>113.7</v>
      </c>
      <c r="AB40" cm="1">
        <f t="array" ref="AB40">INDEX($B$11:$L$743,MATCH(CONCATENATE(AB$8,$O40,$P40),$D$11:$D$743,0),AB$6)</f>
        <v>114.6</v>
      </c>
      <c r="AC40" cm="1">
        <f t="array" ref="AC40">INDEX($B$11:$L$743,MATCH(CONCATENATE(AC$8,$O40,$P40),$D$11:$D$743,0),AC$6)</f>
        <v>117.3</v>
      </c>
      <c r="AD40" cm="1">
        <f t="array" ref="AD40">INDEX($B$11:$L$743,MATCH(CONCATENATE(AD$8,$O40,$P40),$D$11:$D$743,0),AD$6)</f>
        <v>118</v>
      </c>
      <c r="AE40" cm="1">
        <f t="array" ref="AE40">INDEX($B$11:$L$743,MATCH(CONCATENATE(AE$8,$O40,$P40),$D$11:$D$743,0),AE$6)</f>
        <v>119.2</v>
      </c>
      <c r="AF40" cm="1">
        <f t="array" ref="AF40">INDEX($B$11:$L$743,MATCH(CONCATENATE(AF$8,$O40,$P40),$D$11:$D$743,0),AF$6)</f>
        <v>120.3</v>
      </c>
      <c r="AG40" cm="1">
        <f t="array" ref="AG40">INDEX($B$11:$L$743,MATCH(CONCATENATE(AG$8,$O40,$P40),$D$11:$D$743,0),AG$6)</f>
        <v>122.5</v>
      </c>
      <c r="AH40" cm="1">
        <f t="array" ref="AH40">INDEX($B$11:$L$743,MATCH(CONCATENATE(AH$8,$O40,$P40),$D$11:$D$743,0),AH$6)</f>
        <v>123.4</v>
      </c>
      <c r="AI40" cm="1">
        <f t="array" ref="AI40">INDEX($B$11:$L$743,MATCH(CONCATENATE(AI$8,$O40,$P40),$D$11:$D$743,0),AI$6)</f>
        <v>123.7</v>
      </c>
      <c r="AJ40" cm="1">
        <f t="array" ref="AJ40">INDEX($B$11:$L$743,MATCH(CONCATENATE(AJ$8,$O40,$P40),$D$11:$D$743,0),AJ$6)</f>
        <v>124.7</v>
      </c>
      <c r="AK40" cm="1">
        <f t="array" ref="AK40">INDEX($B$11:$L$743,MATCH(CONCATENATE(AK$8,$O40,$P40),$D$11:$D$743,0),AK$6)</f>
        <v>127.2</v>
      </c>
      <c r="AL40" cm="1">
        <f t="array" ref="AL40">INDEX($B$11:$L$743,MATCH(CONCATENATE(AL$8,$O40,$P40),$D$11:$D$743,0),AL$6)</f>
        <v>130.69999999999999</v>
      </c>
      <c r="AM40" cm="1">
        <f t="array" ref="AM40">INDEX($B$11:$L$743,MATCH(CONCATENATE(AM$8,$O40,$P40),$D$11:$D$743,0),AM$6)</f>
        <v>134.4</v>
      </c>
      <c r="AN40" cm="1">
        <f t="array" ref="AN40">INDEX($B$11:$L$743,MATCH(CONCATENATE(AN$8,$O40,$P40),$D$11:$D$743,0),AN$6)</f>
        <v>138.4</v>
      </c>
      <c r="AO40" cm="1">
        <f t="array" ref="AO40">INDEX($B$11:$L$743,MATCH(CONCATENATE(AO$8,$O40,$P40),$D$11:$D$743,0),AO$6)</f>
        <v>145.30000000000001</v>
      </c>
      <c r="AP40" cm="1">
        <f t="array" ref="AP40">INDEX($B$11:$L$743,MATCH(CONCATENATE(AP$8,$O40,$P40),$D$11:$D$743,0),AP$6)</f>
        <v>151.4</v>
      </c>
      <c r="AQ40" cm="1">
        <f t="array" ref="AQ40">INDEX($B$11:$L$743,MATCH(CONCATENATE(AQ$8,$O40,$P40),$D$11:$D$743,0),AQ$6)</f>
        <v>156.30000000000001</v>
      </c>
      <c r="AR40" cm="1">
        <f t="array" ref="AR40">INDEX($B$11:$L$743,MATCH(CONCATENATE(AR$8,$O40,$P40),$D$11:$D$743,0),AR$6)</f>
        <v>161.80000000000001</v>
      </c>
      <c r="AS40" cm="1">
        <f t="array" ref="AS40">INDEX($B$11:$L$743,MATCH(CONCATENATE(AS$8,$O40,$P40),$D$11:$D$743,0),AS$6)</f>
        <v>167</v>
      </c>
      <c r="AT40" cm="1">
        <f t="array" ref="AT40">INDEX($B$11:$L$743,MATCH(CONCATENATE(AT$8,$O40,$P40),$D$11:$D$743,0),AT$6)</f>
        <v>169.4</v>
      </c>
      <c r="AU40" cm="1">
        <f t="array" ref="AU40">INDEX($B$11:$L$743,MATCH(CONCATENATE(AU$8,$O40,$P40),$D$11:$D$743,0),AU$6)</f>
        <v>172.2</v>
      </c>
      <c r="AV40" cm="1">
        <f t="array" ref="AV40">INDEX($B$11:$L$743,MATCH(CONCATENATE(AV$8,$O40,$P40),$D$11:$D$743,0),AV$6)</f>
        <v>174.8</v>
      </c>
      <c r="AW40" t="e" cm="1">
        <f t="array" ref="AW40">INDEX($B$11:$L$743,MATCH(CONCATENATE(AW$8,$O40,$P40),$D$11:$D$743,0),AW$6)</f>
        <v>#N/A</v>
      </c>
      <c r="BA40" t="s">
        <v>118</v>
      </c>
      <c r="BB40" s="99">
        <f t="shared" si="1"/>
        <v>1.6528925619834656E-2</v>
      </c>
      <c r="BC40" s="99">
        <f t="shared" si="2"/>
        <v>3.5928143712574689E-3</v>
      </c>
      <c r="BD40" s="99">
        <f t="shared" si="3"/>
        <v>0.10172744721689053</v>
      </c>
      <c r="BE40" s="99">
        <f t="shared" si="4"/>
        <v>0.13069253570466177</v>
      </c>
      <c r="BO40" s="98"/>
      <c r="BP40" s="98"/>
      <c r="BQ40" s="98"/>
    </row>
    <row r="41" spans="1:69">
      <c r="A41">
        <v>2016</v>
      </c>
      <c r="B41" t="s">
        <v>88</v>
      </c>
      <c r="C41" t="s">
        <v>119</v>
      </c>
      <c r="D41" s="49" t="str">
        <f t="shared" si="0"/>
        <v>2016Wohngebäude ohne SchönheitsreparaturenGebäudeautomation</v>
      </c>
      <c r="E41">
        <v>108.7</v>
      </c>
      <c r="F41">
        <v>108.7</v>
      </c>
      <c r="G41">
        <v>109.4</v>
      </c>
      <c r="H41">
        <v>109.4</v>
      </c>
      <c r="I41">
        <v>110.1</v>
      </c>
      <c r="J41">
        <v>110.1</v>
      </c>
      <c r="K41">
        <v>110.4</v>
      </c>
      <c r="L41">
        <v>110.4</v>
      </c>
      <c r="O41" t="s">
        <v>88</v>
      </c>
      <c r="P41" t="s">
        <v>119</v>
      </c>
      <c r="Q41" cm="1">
        <f t="array" ref="Q41">INDEX($B$11:$L$743,MATCH(CONCATENATE(Q$8,O41,P41),$D$11:$D$743,0),Q$6)</f>
        <v>108.7</v>
      </c>
      <c r="R41" cm="1">
        <f t="array" ref="R41">INDEX($B$11:$L$743,MATCH(CONCATENATE(R$8,$O41,$P41),$D$11:$D$743,0),R$6)</f>
        <v>109.4</v>
      </c>
      <c r="S41" cm="1">
        <f t="array" ref="S41">INDEX($B$11:$L$743,MATCH(CONCATENATE(S$8,$O41,$P41),$D$11:$D$743,0),S$6)</f>
        <v>110.1</v>
      </c>
      <c r="T41" cm="1">
        <f t="array" ref="T41">INDEX($B$11:$L$743,MATCH(CONCATENATE(T$8,$O41,$P41),$D$11:$D$743,0),T$6)</f>
        <v>110.4</v>
      </c>
      <c r="U41" cm="1">
        <f t="array" ref="U41">INDEX($B$11:$L$743,MATCH(CONCATENATE(U$8,$O41,$P41),$D$11:$D$743,0),U$6)</f>
        <v>111.4</v>
      </c>
      <c r="V41" cm="1">
        <f t="array" ref="V41">INDEX($B$11:$L$743,MATCH(CONCATENATE(V$8,$O41,$P41),$D$11:$D$743,0),V$6)</f>
        <v>111.8</v>
      </c>
      <c r="W41" cm="1">
        <f t="array" ref="W41">INDEX($B$11:$L$743,MATCH(CONCATENATE(W$8,$O41,$P41),$D$11:$D$743,0),W$6)</f>
        <v>112.8</v>
      </c>
      <c r="X41" cm="1">
        <f t="array" ref="X41">INDEX($B$11:$L$743,MATCH(CONCATENATE(X$8,$O41,$P41),$D$11:$D$743,0),X$6)</f>
        <v>113.6</v>
      </c>
      <c r="Y41" cm="1">
        <f t="array" ref="Y41">INDEX($B$11:$L$743,MATCH(CONCATENATE(Y$8,$O41,$P41),$D$11:$D$743,0),Y$6)</f>
        <v>115.4</v>
      </c>
      <c r="Z41" cm="1">
        <f t="array" ref="Z41">INDEX($B$11:$L$743,MATCH(CONCATENATE(Z$8,$O41,$P41),$D$11:$D$743,0),Z$6)</f>
        <v>116.5</v>
      </c>
      <c r="AA41" cm="1">
        <f t="array" ref="AA41">INDEX($B$11:$L$743,MATCH(CONCATENATE(AA$8,$O41,$P41),$D$11:$D$743,0),AA$6)</f>
        <v>118.3</v>
      </c>
      <c r="AB41" cm="1">
        <f t="array" ref="AB41">INDEX($B$11:$L$743,MATCH(CONCATENATE(AB$8,$O41,$P41),$D$11:$D$743,0),AB$6)</f>
        <v>118.9</v>
      </c>
      <c r="AC41" cm="1">
        <f t="array" ref="AC41">INDEX($B$11:$L$743,MATCH(CONCATENATE(AC$8,$O41,$P41),$D$11:$D$743,0),AC$6)</f>
        <v>121.2</v>
      </c>
      <c r="AD41" cm="1">
        <f t="array" ref="AD41">INDEX($B$11:$L$743,MATCH(CONCATENATE(AD$8,$O41,$P41),$D$11:$D$743,0),AD$6)</f>
        <v>122.2</v>
      </c>
      <c r="AE41" cm="1">
        <f t="array" ref="AE41">INDEX($B$11:$L$743,MATCH(CONCATENATE(AE$8,$O41,$P41),$D$11:$D$743,0),AE$6)</f>
        <v>124.3</v>
      </c>
      <c r="AF41" cm="1">
        <f t="array" ref="AF41">INDEX($B$11:$L$743,MATCH(CONCATENATE(AF$8,$O41,$P41),$D$11:$D$743,0),AF$6)</f>
        <v>125</v>
      </c>
      <c r="AG41" cm="1">
        <f t="array" ref="AG41">INDEX($B$11:$L$743,MATCH(CONCATENATE(AG$8,$O41,$P41),$D$11:$D$743,0),AG$6)</f>
        <v>126.7</v>
      </c>
      <c r="AH41" cm="1">
        <f t="array" ref="AH41">INDEX($B$11:$L$743,MATCH(CONCATENATE(AH$8,$O41,$P41),$D$11:$D$743,0),AH$6)</f>
        <v>127.6</v>
      </c>
      <c r="AI41" cm="1">
        <f t="array" ref="AI41">INDEX($B$11:$L$743,MATCH(CONCATENATE(AI$8,$O41,$P41),$D$11:$D$743,0),AI$6)</f>
        <v>128.6</v>
      </c>
      <c r="AJ41" cm="1">
        <f t="array" ref="AJ41">INDEX($B$11:$L$743,MATCH(CONCATENATE(AJ$8,$O41,$P41),$D$11:$D$743,0),AJ$6)</f>
        <v>129.1</v>
      </c>
      <c r="AK41" cm="1">
        <f t="array" ref="AK41">INDEX($B$11:$L$743,MATCH(CONCATENATE(AK$8,$O41,$P41),$D$11:$D$743,0),AK$6)</f>
        <v>131.80000000000001</v>
      </c>
      <c r="AL41" cm="1">
        <f t="array" ref="AL41">INDEX($B$11:$L$743,MATCH(CONCATENATE(AL$8,$O41,$P41),$D$11:$D$743,0),AL$6)</f>
        <v>134.4</v>
      </c>
      <c r="AM41" cm="1">
        <f t="array" ref="AM41">INDEX($B$11:$L$743,MATCH(CONCATENATE(AM$8,$O41,$P41),$D$11:$D$743,0),AM$6)</f>
        <v>137.9</v>
      </c>
      <c r="AN41" cm="1">
        <f t="array" ref="AN41">INDEX($B$11:$L$743,MATCH(CONCATENATE(AN$8,$O41,$P41),$D$11:$D$743,0),AN$6)</f>
        <v>141.80000000000001</v>
      </c>
      <c r="AO41" cm="1">
        <f t="array" ref="AO41">INDEX($B$11:$L$743,MATCH(CONCATENATE(AO$8,$O41,$P41),$D$11:$D$743,0),AO$6)</f>
        <v>148.9</v>
      </c>
      <c r="AP41" cm="1">
        <f t="array" ref="AP41">INDEX($B$11:$L$743,MATCH(CONCATENATE(AP$8,$O41,$P41),$D$11:$D$743,0),AP$6)</f>
        <v>156.9</v>
      </c>
      <c r="AQ41" cm="1">
        <f t="array" ref="AQ41">INDEX($B$11:$L$743,MATCH(CONCATENATE(AQ$8,$O41,$P41),$D$11:$D$743,0),AQ$6)</f>
        <v>162.69999999999999</v>
      </c>
      <c r="AR41" cm="1">
        <f t="array" ref="AR41">INDEX($B$11:$L$743,MATCH(CONCATENATE(AR$8,$O41,$P41),$D$11:$D$743,0),AR$6)</f>
        <v>168.2</v>
      </c>
      <c r="AS41" cm="1">
        <f t="array" ref="AS41">INDEX($B$11:$L$743,MATCH(CONCATENATE(AS$8,$O41,$P41),$D$11:$D$743,0),AS$6)</f>
        <v>175.7</v>
      </c>
      <c r="AT41" cm="1">
        <f t="array" ref="AT41">INDEX($B$11:$L$743,MATCH(CONCATENATE(AT$8,$O41,$P41),$D$11:$D$743,0),AT$6)</f>
        <v>178.8</v>
      </c>
      <c r="AU41" cm="1">
        <f t="array" ref="AU41">INDEX($B$11:$L$743,MATCH(CONCATENATE(AU$8,$O41,$P41),$D$11:$D$743,0),AU$6)</f>
        <v>181.5</v>
      </c>
      <c r="AV41" cm="1">
        <f t="array" ref="AV41">INDEX($B$11:$L$743,MATCH(CONCATENATE(AV$8,$O41,$P41),$D$11:$D$743,0),AV$6)</f>
        <v>183.5</v>
      </c>
      <c r="AW41" cm="1">
        <f t="array" ref="AW41">INDEX($B$11:$L$743,MATCH(CONCATENATE(AW$8,$O41,$P41),$D$11:$D$743,0),AW$6)</f>
        <v>187.5</v>
      </c>
      <c r="BA41" t="s">
        <v>119</v>
      </c>
      <c r="BB41" s="99">
        <f t="shared" si="1"/>
        <v>1.5100671140939603E-2</v>
      </c>
      <c r="BC41" s="99">
        <f t="shared" si="2"/>
        <v>4.4109277177006856E-3</v>
      </c>
      <c r="BD41" s="99">
        <f t="shared" si="3"/>
        <v>0.11555009219422252</v>
      </c>
      <c r="BE41" s="99">
        <f t="shared" si="4"/>
        <v>0.13711767755313634</v>
      </c>
      <c r="BO41" s="98"/>
      <c r="BP41" s="98"/>
      <c r="BQ41" s="98"/>
    </row>
    <row r="42" spans="1:69">
      <c r="A42">
        <v>2016</v>
      </c>
      <c r="B42" t="s">
        <v>88</v>
      </c>
      <c r="C42" t="s">
        <v>120</v>
      </c>
      <c r="D42" s="49" t="str">
        <f t="shared" si="0"/>
        <v>2016Wohngebäude ohne SchönheitsreparaturenBlitzschutzanlagen</v>
      </c>
      <c r="E42">
        <v>101.1</v>
      </c>
      <c r="F42">
        <v>101.1</v>
      </c>
      <c r="G42">
        <v>101.3</v>
      </c>
      <c r="H42">
        <v>101.3</v>
      </c>
      <c r="I42">
        <v>101.7</v>
      </c>
      <c r="J42">
        <v>101.7</v>
      </c>
      <c r="K42">
        <v>101.8</v>
      </c>
      <c r="L42">
        <v>101.8</v>
      </c>
      <c r="O42" t="s">
        <v>88</v>
      </c>
      <c r="P42" t="s">
        <v>120</v>
      </c>
      <c r="Q42" cm="1">
        <f t="array" ref="Q42">INDEX($B$11:$L$743,MATCH(CONCATENATE(Q$8,O42,P42),$D$11:$D$743,0),Q$6)</f>
        <v>101.1</v>
      </c>
      <c r="R42" cm="1">
        <f t="array" ref="R42">INDEX($B$11:$L$743,MATCH(CONCATENATE(R$8,$O42,$P42),$D$11:$D$743,0),R$6)</f>
        <v>101.3</v>
      </c>
      <c r="S42" cm="1">
        <f t="array" ref="S42">INDEX($B$11:$L$743,MATCH(CONCATENATE(S$8,$O42,$P42),$D$11:$D$743,0),S$6)</f>
        <v>101.7</v>
      </c>
      <c r="T42" cm="1">
        <f t="array" ref="T42">INDEX($B$11:$L$743,MATCH(CONCATENATE(T$8,$O42,$P42),$D$11:$D$743,0),T$6)</f>
        <v>101.8</v>
      </c>
      <c r="U42" cm="1">
        <f t="array" ref="U42">INDEX($B$11:$L$743,MATCH(CONCATENATE(U$8,$O42,$P42),$D$11:$D$743,0),U$6)</f>
        <v>103.4</v>
      </c>
      <c r="V42" cm="1">
        <f t="array" ref="V42">INDEX($B$11:$L$743,MATCH(CONCATENATE(V$8,$O42,$P42),$D$11:$D$743,0),V$6)</f>
        <v>103.7</v>
      </c>
      <c r="W42" cm="1">
        <f t="array" ref="W42">INDEX($B$11:$L$743,MATCH(CONCATENATE(W$8,$O42,$P42),$D$11:$D$743,0),W$6)</f>
        <v>104.3</v>
      </c>
      <c r="X42" cm="1">
        <f t="array" ref="X42">INDEX($B$11:$L$743,MATCH(CONCATENATE(X$8,$O42,$P42),$D$11:$D$743,0),X$6)</f>
        <v>104.8</v>
      </c>
      <c r="Y42" cm="1">
        <f t="array" ref="Y42">INDEX($B$11:$L$743,MATCH(CONCATENATE(Y$8,$O42,$P42),$D$11:$D$743,0),Y$6)</f>
        <v>106.5</v>
      </c>
      <c r="Z42" cm="1">
        <f t="array" ref="Z42">INDEX($B$11:$L$743,MATCH(CONCATENATE(Z$8,$O42,$P42),$D$11:$D$743,0),Z$6)</f>
        <v>107.3</v>
      </c>
      <c r="AA42" cm="1">
        <f t="array" ref="AA42">INDEX($B$11:$L$743,MATCH(CONCATENATE(AA$8,$O42,$P42),$D$11:$D$743,0),AA$6)</f>
        <v>108</v>
      </c>
      <c r="AB42" cm="1">
        <f t="array" ref="AB42">INDEX($B$11:$L$743,MATCH(CONCATENATE(AB$8,$O42,$P42),$D$11:$D$743,0),AB$6)</f>
        <v>108.8</v>
      </c>
      <c r="AC42" cm="1">
        <f t="array" ref="AC42">INDEX($B$11:$L$743,MATCH(CONCATENATE(AC$8,$O42,$P42),$D$11:$D$743,0),AC$6)</f>
        <v>110.7</v>
      </c>
      <c r="AD42" cm="1">
        <f t="array" ref="AD42">INDEX($B$11:$L$743,MATCH(CONCATENATE(AD$8,$O42,$P42),$D$11:$D$743,0),AD$6)</f>
        <v>111.2</v>
      </c>
      <c r="AE42" cm="1">
        <f t="array" ref="AE42">INDEX($B$11:$L$743,MATCH(CONCATENATE(AE$8,$O42,$P42),$D$11:$D$743,0),AE$6)</f>
        <v>111.9</v>
      </c>
      <c r="AF42" cm="1">
        <f t="array" ref="AF42">INDEX($B$11:$L$743,MATCH(CONCATENATE(AF$8,$O42,$P42),$D$11:$D$743,0),AF$6)</f>
        <v>112.6</v>
      </c>
      <c r="AG42" cm="1">
        <f t="array" ref="AG42">INDEX($B$11:$L$743,MATCH(CONCATENATE(AG$8,$O42,$P42),$D$11:$D$743,0),AG$6)</f>
        <v>114.7</v>
      </c>
      <c r="AH42" cm="1">
        <f t="array" ref="AH42">INDEX($B$11:$L$743,MATCH(CONCATENATE(AH$8,$O42,$P42),$D$11:$D$743,0),AH$6)</f>
        <v>115.1</v>
      </c>
      <c r="AI42" cm="1">
        <f t="array" ref="AI42">INDEX($B$11:$L$743,MATCH(CONCATENATE(AI$8,$O42,$P42),$D$11:$D$743,0),AI$6)</f>
        <v>115.5</v>
      </c>
      <c r="AJ42" cm="1">
        <f t="array" ref="AJ42">INDEX($B$11:$L$743,MATCH(CONCATENATE(AJ$8,$O42,$P42),$D$11:$D$743,0),AJ$6)</f>
        <v>115.2</v>
      </c>
      <c r="AK42" cm="1">
        <f t="array" ref="AK42">INDEX($B$11:$L$743,MATCH(CONCATENATE(AK$8,$O42,$P42),$D$11:$D$743,0),AK$6)</f>
        <v>117.1</v>
      </c>
      <c r="AL42" cm="1">
        <f t="array" ref="AL42">INDEX($B$11:$L$743,MATCH(CONCATENATE(AL$8,$O42,$P42),$D$11:$D$743,0),AL$6)</f>
        <v>118.9</v>
      </c>
      <c r="AM42" cm="1">
        <f t="array" ref="AM42">INDEX($B$11:$L$743,MATCH(CONCATENATE(AM$8,$O42,$P42),$D$11:$D$743,0),AM$6)</f>
        <v>124.1</v>
      </c>
      <c r="AN42" cm="1">
        <f t="array" ref="AN42">INDEX($B$11:$L$743,MATCH(CONCATENATE(AN$8,$O42,$P42),$D$11:$D$743,0),AN$6)</f>
        <v>126.4</v>
      </c>
      <c r="AO42" cm="1">
        <f t="array" ref="AO42">INDEX($B$11:$L$743,MATCH(CONCATENATE(AO$8,$O42,$P42),$D$11:$D$743,0),AO$6)</f>
        <v>133.30000000000001</v>
      </c>
      <c r="AP42" cm="1">
        <f t="array" ref="AP42">INDEX($B$11:$L$743,MATCH(CONCATENATE(AP$8,$O42,$P42),$D$11:$D$743,0),AP$6)</f>
        <v>141.1</v>
      </c>
      <c r="AQ42" cm="1">
        <f t="array" ref="AQ42">INDEX($B$11:$L$743,MATCH(CONCATENATE(AQ$8,$O42,$P42),$D$11:$D$743,0),AQ$6)</f>
        <v>146</v>
      </c>
      <c r="AR42" cm="1">
        <f t="array" ref="AR42">INDEX($B$11:$L$743,MATCH(CONCATENATE(AR$8,$O42,$P42),$D$11:$D$743,0),AR$6)</f>
        <v>150.69999999999999</v>
      </c>
      <c r="AS42" cm="1">
        <f t="array" ref="AS42">INDEX($B$11:$L$743,MATCH(CONCATENATE(AS$8,$O42,$P42),$D$11:$D$743,0),AS$6)</f>
        <v>155.9</v>
      </c>
      <c r="AT42" cm="1">
        <f t="array" ref="AT42">INDEX($B$11:$L$743,MATCH(CONCATENATE(AT$8,$O42,$P42),$D$11:$D$743,0),AT$6)</f>
        <v>158</v>
      </c>
      <c r="AU42" cm="1">
        <f t="array" ref="AU42">INDEX($B$11:$L$743,MATCH(CONCATENATE(AU$8,$O42,$P42),$D$11:$D$743,0),AU$6)</f>
        <v>159.30000000000001</v>
      </c>
      <c r="AV42" cm="1">
        <f t="array" ref="AV42">INDEX($B$11:$L$743,MATCH(CONCATENATE(AV$8,$O42,$P42),$D$11:$D$743,0),AV$6)</f>
        <v>160.69999999999999</v>
      </c>
      <c r="AW42" cm="1">
        <f t="array" ref="AW42">INDEX($B$11:$L$743,MATCH(CONCATENATE(AW$8,$O42,$P42),$D$11:$D$743,0),AW$6)</f>
        <v>163.4</v>
      </c>
      <c r="BA42" t="s">
        <v>120</v>
      </c>
      <c r="BB42" s="99">
        <f t="shared" si="1"/>
        <v>8.2278481012658666E-3</v>
      </c>
      <c r="BC42" s="99">
        <f t="shared" si="2"/>
        <v>3.3675432969852426E-3</v>
      </c>
      <c r="BD42" s="99">
        <f t="shared" si="3"/>
        <v>9.1095890410958891E-2</v>
      </c>
      <c r="BE42" s="99">
        <f t="shared" si="4"/>
        <v>0.12640692640692644</v>
      </c>
      <c r="BO42" s="98"/>
      <c r="BP42" s="98"/>
      <c r="BQ42" s="98"/>
    </row>
    <row r="43" spans="1:69">
      <c r="A43">
        <v>2016</v>
      </c>
      <c r="B43" t="s">
        <v>88</v>
      </c>
      <c r="C43" t="s">
        <v>121</v>
      </c>
      <c r="D43" s="49" t="str">
        <f t="shared" si="0"/>
        <v>2016Wohngebäude ohne SchönheitsreparaturenDämm und Brandschutzarbeiten an techn. Anlagen</v>
      </c>
      <c r="E43">
        <v>102.2</v>
      </c>
      <c r="F43">
        <v>102.2</v>
      </c>
      <c r="G43">
        <v>102.7</v>
      </c>
      <c r="H43">
        <v>102.7</v>
      </c>
      <c r="I43">
        <v>103.6</v>
      </c>
      <c r="J43">
        <v>103.6</v>
      </c>
      <c r="K43">
        <v>104.1</v>
      </c>
      <c r="L43">
        <v>104.1</v>
      </c>
      <c r="O43" t="s">
        <v>88</v>
      </c>
      <c r="P43" t="s">
        <v>121</v>
      </c>
      <c r="Q43" cm="1">
        <f t="array" ref="Q43">INDEX($B$11:$L$743,MATCH(CONCATENATE(Q$8,O43,P43),$D$11:$D$743,0),Q$6)</f>
        <v>102.2</v>
      </c>
      <c r="R43" cm="1">
        <f t="array" ref="R43">INDEX($B$11:$L$743,MATCH(CONCATENATE(R$8,$O43,$P43),$D$11:$D$743,0),R$6)</f>
        <v>102.7</v>
      </c>
      <c r="S43" cm="1">
        <f t="array" ref="S43">INDEX($B$11:$L$743,MATCH(CONCATENATE(S$8,$O43,$P43),$D$11:$D$743,0),S$6)</f>
        <v>103.6</v>
      </c>
      <c r="T43" cm="1">
        <f t="array" ref="T43">INDEX($B$11:$L$743,MATCH(CONCATENATE(T$8,$O43,$P43),$D$11:$D$743,0),T$6)</f>
        <v>104.1</v>
      </c>
      <c r="U43" cm="1">
        <f t="array" ref="U43">INDEX($B$11:$L$743,MATCH(CONCATENATE(U$8,$O43,$P43),$D$11:$D$743,0),U$6)</f>
        <v>106</v>
      </c>
      <c r="V43" cm="1">
        <f t="array" ref="V43">INDEX($B$11:$L$743,MATCH(CONCATENATE(V$8,$O43,$P43),$D$11:$D$743,0),V$6)</f>
        <v>107.5</v>
      </c>
      <c r="W43" cm="1">
        <f t="array" ref="W43">INDEX($B$11:$L$743,MATCH(CONCATENATE(W$8,$O43,$P43),$D$11:$D$743,0),W$6)</f>
        <v>108.5</v>
      </c>
      <c r="X43" cm="1">
        <f t="array" ref="X43">INDEX($B$11:$L$743,MATCH(CONCATENATE(X$8,$O43,$P43),$D$11:$D$743,0),X$6)</f>
        <v>109.7</v>
      </c>
      <c r="Y43" cm="1">
        <f t="array" ref="Y43">INDEX($B$11:$L$743,MATCH(CONCATENATE(Y$8,$O43,$P43),$D$11:$D$743,0),Y$6)</f>
        <v>111.5</v>
      </c>
      <c r="Z43" cm="1">
        <f t="array" ref="Z43">INDEX($B$11:$L$743,MATCH(CONCATENATE(Z$8,$O43,$P43),$D$11:$D$743,0),Z$6)</f>
        <v>113</v>
      </c>
      <c r="AA43" cm="1">
        <f t="array" ref="AA43">INDEX($B$11:$L$743,MATCH(CONCATENATE(AA$8,$O43,$P43),$D$11:$D$743,0),AA$6)</f>
        <v>113.8</v>
      </c>
      <c r="AB43" cm="1">
        <f t="array" ref="AB43">INDEX($B$11:$L$743,MATCH(CONCATENATE(AB$8,$O43,$P43),$D$11:$D$743,0),AB$6)</f>
        <v>115.1</v>
      </c>
      <c r="AC43" cm="1">
        <f t="array" ref="AC43">INDEX($B$11:$L$743,MATCH(CONCATENATE(AC$8,$O43,$P43),$D$11:$D$743,0),AC$6)</f>
        <v>117.7</v>
      </c>
      <c r="AD43" cm="1">
        <f t="array" ref="AD43">INDEX($B$11:$L$743,MATCH(CONCATENATE(AD$8,$O43,$P43),$D$11:$D$743,0),AD$6)</f>
        <v>119.5</v>
      </c>
      <c r="AE43" cm="1">
        <f t="array" ref="AE43">INDEX($B$11:$L$743,MATCH(CONCATENATE(AE$8,$O43,$P43),$D$11:$D$743,0),AE$6)</f>
        <v>121.1</v>
      </c>
      <c r="AF43" cm="1">
        <f t="array" ref="AF43">INDEX($B$11:$L$743,MATCH(CONCATENATE(AF$8,$O43,$P43),$D$11:$D$743,0),AF$6)</f>
        <v>122.1</v>
      </c>
      <c r="AG43" cm="1">
        <f t="array" ref="AG43">INDEX($B$11:$L$743,MATCH(CONCATENATE(AG$8,$O43,$P43),$D$11:$D$743,0),AG$6)</f>
        <v>125.2</v>
      </c>
      <c r="AH43" cm="1">
        <f t="array" ref="AH43">INDEX($B$11:$L$743,MATCH(CONCATENATE(AH$8,$O43,$P43),$D$11:$D$743,0),AH$6)</f>
        <v>125.7</v>
      </c>
      <c r="AI43" cm="1">
        <f t="array" ref="AI43">INDEX($B$11:$L$743,MATCH(CONCATENATE(AI$8,$O43,$P43),$D$11:$D$743,0),AI$6)</f>
        <v>126.5</v>
      </c>
      <c r="AJ43" cm="1">
        <f t="array" ref="AJ43">INDEX($B$11:$L$743,MATCH(CONCATENATE(AJ$8,$O43,$P43),$D$11:$D$743,0),AJ$6)</f>
        <v>127.4</v>
      </c>
      <c r="AK43" cm="1">
        <f t="array" ref="AK43">INDEX($B$11:$L$743,MATCH(CONCATENATE(AK$8,$O43,$P43),$D$11:$D$743,0),AK$6)</f>
        <v>130.6</v>
      </c>
      <c r="AL43" cm="1">
        <f t="array" ref="AL43">INDEX($B$11:$L$743,MATCH(CONCATENATE(AL$8,$O43,$P43),$D$11:$D$743,0),AL$6)</f>
        <v>134.30000000000001</v>
      </c>
      <c r="AM43" cm="1">
        <f t="array" ref="AM43">INDEX($B$11:$L$743,MATCH(CONCATENATE(AM$8,$O43,$P43),$D$11:$D$743,0),AM$6)</f>
        <v>139.19999999999999</v>
      </c>
      <c r="AN43" cm="1">
        <f t="array" ref="AN43">INDEX($B$11:$L$743,MATCH(CONCATENATE(AN$8,$O43,$P43),$D$11:$D$743,0),AN$6)</f>
        <v>144.9</v>
      </c>
      <c r="AO43" cm="1">
        <f t="array" ref="AO43">INDEX($B$11:$L$743,MATCH(CONCATENATE(AO$8,$O43,$P43),$D$11:$D$743,0),AO$6)</f>
        <v>157.6</v>
      </c>
      <c r="AP43" cm="1">
        <f t="array" ref="AP43">INDEX($B$11:$L$743,MATCH(CONCATENATE(AP$8,$O43,$P43),$D$11:$D$743,0),AP$6)</f>
        <v>170.6</v>
      </c>
      <c r="AQ43" cm="1">
        <f t="array" ref="AQ43">INDEX($B$11:$L$743,MATCH(CONCATENATE(AQ$8,$O43,$P43),$D$11:$D$743,0),AQ$6)</f>
        <v>180.8</v>
      </c>
      <c r="AR43" cm="1">
        <f t="array" ref="AR43">INDEX($B$11:$L$743,MATCH(CONCATENATE(AR$8,$O43,$P43),$D$11:$D$743,0),AR$6)</f>
        <v>189.2</v>
      </c>
      <c r="AS43" cm="1">
        <f t="array" ref="AS43">INDEX($B$11:$L$743,MATCH(CONCATENATE(AS$8,$O43,$P43),$D$11:$D$743,0),AS$6)</f>
        <v>203.3</v>
      </c>
      <c r="AT43" cm="1">
        <f t="array" ref="AT43">INDEX($B$11:$L$743,MATCH(CONCATENATE(AT$8,$O43,$P43),$D$11:$D$743,0),AT$6)</f>
        <v>209.7</v>
      </c>
      <c r="AU43" cm="1">
        <f t="array" ref="AU43">INDEX($B$11:$L$743,MATCH(CONCATENATE(AU$8,$O43,$P43),$D$11:$D$743,0),AU$6)</f>
        <v>215.8</v>
      </c>
      <c r="AV43" cm="1">
        <f t="array" ref="AV43">INDEX($B$11:$L$743,MATCH(CONCATENATE(AV$8,$O43,$P43),$D$11:$D$743,0),AV$6)</f>
        <v>218.3</v>
      </c>
      <c r="AW43" t="e" cm="1">
        <f t="array" ref="AW43">INDEX($B$11:$L$743,MATCH(CONCATENATE(AW$8,$O43,$P43),$D$11:$D$743,0),AW$6)</f>
        <v>#N/A</v>
      </c>
      <c r="BA43" t="s">
        <v>121</v>
      </c>
      <c r="BB43" s="99">
        <f t="shared" si="1"/>
        <v>2.9089175011921986E-2</v>
      </c>
      <c r="BC43" s="99">
        <f t="shared" si="2"/>
        <v>7.870142646335454E-3</v>
      </c>
      <c r="BD43" s="99">
        <f t="shared" si="3"/>
        <v>0.19358407079646023</v>
      </c>
      <c r="BE43" s="99">
        <f t="shared" si="4"/>
        <v>0.23530961791831362</v>
      </c>
      <c r="BO43" s="98"/>
      <c r="BP43" s="98"/>
      <c r="BQ43" s="98"/>
    </row>
    <row r="44" spans="1:69">
      <c r="A44">
        <v>2016</v>
      </c>
      <c r="B44" t="s">
        <v>122</v>
      </c>
      <c r="C44" t="s">
        <v>89</v>
      </c>
      <c r="D44" s="49" t="str">
        <f t="shared" si="0"/>
        <v>2016Schönheitsreparaturen in einer WohnungInstandhaltungsleistungen</v>
      </c>
      <c r="E44">
        <v>101.3</v>
      </c>
      <c r="F44">
        <v>101.3</v>
      </c>
      <c r="G44">
        <v>102.2</v>
      </c>
      <c r="H44">
        <v>102.2</v>
      </c>
      <c r="I44">
        <v>102.6</v>
      </c>
      <c r="J44">
        <v>102.6</v>
      </c>
      <c r="K44">
        <v>102.8</v>
      </c>
      <c r="L44">
        <v>102.8</v>
      </c>
    </row>
    <row r="45" spans="1:69">
      <c r="A45">
        <v>2016</v>
      </c>
      <c r="B45" t="s">
        <v>122</v>
      </c>
      <c r="C45" t="s">
        <v>90</v>
      </c>
      <c r="D45" s="49" t="str">
        <f t="shared" si="0"/>
        <v>2016Schönheitsreparaturen in einer WohnungErdarbeiten</v>
      </c>
    </row>
    <row r="46" spans="1:69">
      <c r="A46">
        <v>2016</v>
      </c>
      <c r="B46" t="s">
        <v>122</v>
      </c>
      <c r="C46" t="s">
        <v>91</v>
      </c>
      <c r="D46" s="49" t="str">
        <f t="shared" si="0"/>
        <v>2016Schönheitsreparaturen in einer WohnungEntwässerungskanalarbeiten</v>
      </c>
    </row>
    <row r="47" spans="1:69">
      <c r="A47">
        <v>2016</v>
      </c>
      <c r="B47" t="s">
        <v>122</v>
      </c>
      <c r="C47" t="s">
        <v>92</v>
      </c>
      <c r="D47" s="49" t="str">
        <f t="shared" si="0"/>
        <v>2016Schönheitsreparaturen in einer WohnungMauerarbeiten</v>
      </c>
    </row>
    <row r="48" spans="1:69">
      <c r="A48">
        <v>2016</v>
      </c>
      <c r="B48" t="s">
        <v>122</v>
      </c>
      <c r="C48" t="s">
        <v>93</v>
      </c>
      <c r="D48" s="49" t="str">
        <f t="shared" si="0"/>
        <v>2016Schönheitsreparaturen in einer WohnungBetonarbeiten</v>
      </c>
    </row>
    <row r="49" spans="1:4">
      <c r="A49">
        <v>2016</v>
      </c>
      <c r="B49" t="s">
        <v>122</v>
      </c>
      <c r="C49" t="s">
        <v>94</v>
      </c>
      <c r="D49" s="49" t="str">
        <f t="shared" si="0"/>
        <v>2016Schönheitsreparaturen in einer WohnungZimmer und Holzbauarbeiten</v>
      </c>
    </row>
    <row r="50" spans="1:4">
      <c r="A50">
        <v>2016</v>
      </c>
      <c r="B50" t="s">
        <v>122</v>
      </c>
      <c r="C50" t="s">
        <v>95</v>
      </c>
      <c r="D50" s="49" t="str">
        <f t="shared" si="0"/>
        <v>2016Schönheitsreparaturen in einer WohnungStahlbauarbeiten</v>
      </c>
    </row>
    <row r="51" spans="1:4">
      <c r="A51">
        <v>2016</v>
      </c>
      <c r="B51" t="s">
        <v>122</v>
      </c>
      <c r="C51" t="s">
        <v>96</v>
      </c>
      <c r="D51" s="49" t="str">
        <f t="shared" si="0"/>
        <v>2016Schönheitsreparaturen in einer WohnungAbdichtungsarbeiten</v>
      </c>
    </row>
    <row r="52" spans="1:4">
      <c r="A52">
        <v>2016</v>
      </c>
      <c r="B52" t="s">
        <v>122</v>
      </c>
      <c r="C52" t="s">
        <v>97</v>
      </c>
      <c r="D52" s="49" t="str">
        <f t="shared" si="0"/>
        <v>2016Schönheitsreparaturen in einer WohnungDachdeckungs und Dachabdichtungsarbeiten</v>
      </c>
    </row>
    <row r="53" spans="1:4">
      <c r="A53">
        <v>2016</v>
      </c>
      <c r="B53" t="s">
        <v>122</v>
      </c>
      <c r="C53" t="s">
        <v>98</v>
      </c>
      <c r="D53" s="49" t="str">
        <f t="shared" si="0"/>
        <v>2016Schönheitsreparaturen in einer WohnungKlempnerarbeiten</v>
      </c>
    </row>
    <row r="54" spans="1:4">
      <c r="A54">
        <v>2016</v>
      </c>
      <c r="B54" t="s">
        <v>122</v>
      </c>
      <c r="C54" t="s">
        <v>99</v>
      </c>
      <c r="D54" s="49" t="str">
        <f t="shared" si="0"/>
        <v>2016Schönheitsreparaturen in einer WohnungGerüstarbeiten</v>
      </c>
    </row>
    <row r="55" spans="1:4">
      <c r="A55">
        <v>2016</v>
      </c>
      <c r="B55" t="s">
        <v>122</v>
      </c>
      <c r="C55" t="s">
        <v>100</v>
      </c>
      <c r="D55" s="49" t="str">
        <f t="shared" si="0"/>
        <v>2016Schönheitsreparaturen in einer WohnungNaturwerksteinarbeiten</v>
      </c>
    </row>
    <row r="56" spans="1:4">
      <c r="A56">
        <v>2016</v>
      </c>
      <c r="B56" t="s">
        <v>122</v>
      </c>
      <c r="C56" t="s">
        <v>101</v>
      </c>
      <c r="D56" s="49" t="str">
        <f t="shared" si="0"/>
        <v>2016Schönheitsreparaturen in einer WohnungBetonwerksteinarbeiten</v>
      </c>
    </row>
    <row r="57" spans="1:4">
      <c r="A57">
        <v>2016</v>
      </c>
      <c r="B57" t="s">
        <v>122</v>
      </c>
      <c r="C57" t="s">
        <v>102</v>
      </c>
      <c r="D57" s="49" t="str">
        <f t="shared" si="0"/>
        <v>2016Schönheitsreparaturen in einer WohnungPutz und Stuckarbeiten</v>
      </c>
    </row>
    <row r="58" spans="1:4">
      <c r="A58">
        <v>2016</v>
      </c>
      <c r="B58" t="s">
        <v>122</v>
      </c>
      <c r="C58" t="s">
        <v>103</v>
      </c>
      <c r="D58" s="49" t="str">
        <f t="shared" si="0"/>
        <v>2016Schönheitsreparaturen in einer WohnungWärmedämmVerbundsysteme</v>
      </c>
    </row>
    <row r="59" spans="1:4">
      <c r="A59">
        <v>2016</v>
      </c>
      <c r="B59" t="s">
        <v>122</v>
      </c>
      <c r="C59" t="s">
        <v>104</v>
      </c>
      <c r="D59" s="49" t="str">
        <f t="shared" si="0"/>
        <v>2016Schönheitsreparaturen in einer WohnungTrockenbauarbeiten</v>
      </c>
    </row>
    <row r="60" spans="1:4">
      <c r="A60">
        <v>2016</v>
      </c>
      <c r="B60" t="s">
        <v>122</v>
      </c>
      <c r="C60" t="s">
        <v>105</v>
      </c>
      <c r="D60" s="49" t="str">
        <f t="shared" si="0"/>
        <v>2016Schönheitsreparaturen in einer WohnungVorgehängte hinterlüftete Fassaden</v>
      </c>
    </row>
    <row r="61" spans="1:4">
      <c r="A61">
        <v>2016</v>
      </c>
      <c r="B61" t="s">
        <v>122</v>
      </c>
      <c r="C61" t="s">
        <v>106</v>
      </c>
      <c r="D61" s="49" t="str">
        <f t="shared" si="0"/>
        <v>2016Schönheitsreparaturen in einer WohnungFliesen und Plattenarbeiten</v>
      </c>
    </row>
    <row r="62" spans="1:4">
      <c r="A62">
        <v>2016</v>
      </c>
      <c r="B62" t="s">
        <v>122</v>
      </c>
      <c r="C62" t="s">
        <v>107</v>
      </c>
      <c r="D62" s="49" t="str">
        <f t="shared" si="0"/>
        <v>2016Schönheitsreparaturen in einer WohnungEstricharbeiten</v>
      </c>
    </row>
    <row r="63" spans="1:4">
      <c r="A63">
        <v>2016</v>
      </c>
      <c r="B63" t="s">
        <v>122</v>
      </c>
      <c r="C63" t="s">
        <v>108</v>
      </c>
      <c r="D63" s="49" t="str">
        <f t="shared" si="0"/>
        <v>2016Schönheitsreparaturen in einer WohnungTischlerarbeiten</v>
      </c>
    </row>
    <row r="64" spans="1:4">
      <c r="A64">
        <v>2016</v>
      </c>
      <c r="B64" t="s">
        <v>122</v>
      </c>
      <c r="C64" t="s">
        <v>109</v>
      </c>
      <c r="D64" s="49" t="str">
        <f t="shared" si="0"/>
        <v>2016Schönheitsreparaturen in einer WohnungRollladenarbeiten</v>
      </c>
    </row>
    <row r="65" spans="1:12">
      <c r="A65">
        <v>2016</v>
      </c>
      <c r="B65" t="s">
        <v>122</v>
      </c>
      <c r="C65" t="s">
        <v>110</v>
      </c>
      <c r="D65" s="49" t="str">
        <f t="shared" si="0"/>
        <v>2016Schönheitsreparaturen in einer WohnungMetallbauarbeiten</v>
      </c>
    </row>
    <row r="66" spans="1:12">
      <c r="A66">
        <v>2016</v>
      </c>
      <c r="B66" t="s">
        <v>122</v>
      </c>
      <c r="C66" t="s">
        <v>111</v>
      </c>
      <c r="D66" s="49" t="str">
        <f t="shared" si="0"/>
        <v>2016Schönheitsreparaturen in einer WohnungVerglasungsarbeiten</v>
      </c>
    </row>
    <row r="67" spans="1:12">
      <c r="A67">
        <v>2016</v>
      </c>
      <c r="B67" t="s">
        <v>122</v>
      </c>
      <c r="C67" t="s">
        <v>112</v>
      </c>
      <c r="D67" s="49" t="str">
        <f t="shared" si="0"/>
        <v>2016Schönheitsreparaturen in einer WohnungMaler und Lackierarbeiten, Beschichtungen</v>
      </c>
      <c r="E67">
        <v>101.6</v>
      </c>
      <c r="F67">
        <v>101.6</v>
      </c>
      <c r="G67">
        <v>102.4</v>
      </c>
      <c r="H67">
        <v>102.4</v>
      </c>
      <c r="I67">
        <v>102.8</v>
      </c>
      <c r="J67">
        <v>102.8</v>
      </c>
      <c r="K67">
        <v>103</v>
      </c>
      <c r="L67">
        <v>103</v>
      </c>
    </row>
    <row r="68" spans="1:12">
      <c r="A68">
        <v>2016</v>
      </c>
      <c r="B68" t="s">
        <v>122</v>
      </c>
      <c r="C68" t="s">
        <v>113</v>
      </c>
      <c r="D68" s="49" t="str">
        <f t="shared" si="0"/>
        <v>2016Schönheitsreparaturen in einer WohnungBodenbelagarbeiten</v>
      </c>
    </row>
    <row r="69" spans="1:12">
      <c r="A69">
        <v>2016</v>
      </c>
      <c r="B69" t="s">
        <v>122</v>
      </c>
      <c r="C69" t="s">
        <v>114</v>
      </c>
      <c r="D69" s="49" t="str">
        <f t="shared" si="0"/>
        <v>2016Schönheitsreparaturen in einer WohnungTapezierarbeiten</v>
      </c>
      <c r="E69">
        <v>100.9</v>
      </c>
      <c r="F69">
        <v>100.9</v>
      </c>
      <c r="G69">
        <v>101.7</v>
      </c>
      <c r="H69">
        <v>101.7</v>
      </c>
      <c r="I69">
        <v>102.1</v>
      </c>
      <c r="J69">
        <v>102.1</v>
      </c>
      <c r="K69">
        <v>102.4</v>
      </c>
      <c r="L69">
        <v>102.4</v>
      </c>
    </row>
    <row r="70" spans="1:12">
      <c r="A70">
        <v>2016</v>
      </c>
      <c r="B70" t="s">
        <v>122</v>
      </c>
      <c r="C70" t="s">
        <v>115</v>
      </c>
      <c r="D70" s="49" t="str">
        <f t="shared" si="0"/>
        <v>2016Schönheitsreparaturen in einer WohnungRaumlufttechnische Anlagen</v>
      </c>
    </row>
    <row r="71" spans="1:12">
      <c r="A71">
        <v>2016</v>
      </c>
      <c r="B71" t="s">
        <v>122</v>
      </c>
      <c r="C71" t="s">
        <v>116</v>
      </c>
      <c r="D71" s="49" t="str">
        <f t="shared" si="0"/>
        <v>2016Schönheitsreparaturen in einer WohnungHeiz und zentrale Wassererwärmungsanlagen</v>
      </c>
    </row>
    <row r="72" spans="1:12">
      <c r="A72">
        <v>2016</v>
      </c>
      <c r="B72" t="s">
        <v>122</v>
      </c>
      <c r="C72" t="s">
        <v>117</v>
      </c>
      <c r="D72" s="49" t="str">
        <f t="shared" si="0"/>
        <v>2016Schönheitsreparaturen in einer WohnungGas, Wasser und Entwässerungsanl. innerh. v.Geb.</v>
      </c>
    </row>
    <row r="73" spans="1:12">
      <c r="A73">
        <v>2016</v>
      </c>
      <c r="B73" t="s">
        <v>122</v>
      </c>
      <c r="C73" t="s">
        <v>118</v>
      </c>
      <c r="D73" s="49" t="str">
        <f t="shared" si="0"/>
        <v>2016Schönheitsreparaturen in einer WohnungNieder und Mittelspannungsanlagen bis 36 kV</v>
      </c>
    </row>
    <row r="74" spans="1:12">
      <c r="A74">
        <v>2016</v>
      </c>
      <c r="B74" t="s">
        <v>122</v>
      </c>
      <c r="C74" t="s">
        <v>119</v>
      </c>
      <c r="D74" s="49" t="str">
        <f t="shared" si="0"/>
        <v>2016Schönheitsreparaturen in einer WohnungGebäudeautomation</v>
      </c>
    </row>
    <row r="75" spans="1:12">
      <c r="A75">
        <v>2016</v>
      </c>
      <c r="B75" t="s">
        <v>122</v>
      </c>
      <c r="C75" t="s">
        <v>120</v>
      </c>
      <c r="D75" s="49" t="str">
        <f t="shared" si="0"/>
        <v>2016Schönheitsreparaturen in einer WohnungBlitzschutzanlagen</v>
      </c>
    </row>
    <row r="76" spans="1:12">
      <c r="A76">
        <v>2016</v>
      </c>
      <c r="B76" t="s">
        <v>122</v>
      </c>
      <c r="C76" t="s">
        <v>121</v>
      </c>
      <c r="D76" s="49" t="str">
        <f t="shared" ref="D76:D139" si="5">CONCATENATE(A76,B76,C76)</f>
        <v>2016Schönheitsreparaturen in einer WohnungDämm und Brandschutzarbeiten an techn. Anlagen</v>
      </c>
    </row>
    <row r="77" spans="1:12">
      <c r="A77">
        <v>2017</v>
      </c>
      <c r="B77" t="s">
        <v>88</v>
      </c>
      <c r="C77" t="s">
        <v>89</v>
      </c>
      <c r="D77" s="49" t="str">
        <f t="shared" si="5"/>
        <v>2017Wohngebäude ohne SchönheitsreparaturenInstandhaltungsleistungen</v>
      </c>
      <c r="E77">
        <v>104.4</v>
      </c>
      <c r="F77">
        <v>104.4</v>
      </c>
      <c r="G77">
        <v>105.2</v>
      </c>
      <c r="H77">
        <v>105.2</v>
      </c>
      <c r="I77">
        <v>106.1</v>
      </c>
      <c r="J77">
        <v>106.1</v>
      </c>
      <c r="K77">
        <v>106.6</v>
      </c>
      <c r="L77">
        <v>106.6</v>
      </c>
    </row>
    <row r="78" spans="1:12">
      <c r="A78">
        <v>2017</v>
      </c>
      <c r="B78" t="s">
        <v>88</v>
      </c>
      <c r="C78" t="s">
        <v>90</v>
      </c>
      <c r="D78" s="49" t="str">
        <f t="shared" si="5"/>
        <v>2017Wohngebäude ohne SchönheitsreparaturenErdarbeiten</v>
      </c>
      <c r="E78">
        <v>105.1</v>
      </c>
      <c r="F78">
        <v>105.1</v>
      </c>
      <c r="G78">
        <v>106.4</v>
      </c>
      <c r="H78">
        <v>106.4</v>
      </c>
      <c r="I78">
        <v>107.8</v>
      </c>
      <c r="J78">
        <v>107.8</v>
      </c>
      <c r="K78">
        <v>108.5</v>
      </c>
      <c r="L78">
        <v>108.5</v>
      </c>
    </row>
    <row r="79" spans="1:12">
      <c r="A79">
        <v>2017</v>
      </c>
      <c r="B79" t="s">
        <v>88</v>
      </c>
      <c r="C79" t="s">
        <v>91</v>
      </c>
      <c r="D79" s="49" t="str">
        <f t="shared" si="5"/>
        <v>2017Wohngebäude ohne SchönheitsreparaturenEntwässerungskanalarbeiten</v>
      </c>
      <c r="E79">
        <v>103.3</v>
      </c>
      <c r="F79">
        <v>103.3</v>
      </c>
      <c r="G79">
        <v>104.6</v>
      </c>
      <c r="H79">
        <v>104.6</v>
      </c>
      <c r="I79">
        <v>105.6</v>
      </c>
      <c r="J79">
        <v>105.6</v>
      </c>
      <c r="K79">
        <v>106.3</v>
      </c>
      <c r="L79">
        <v>106.3</v>
      </c>
    </row>
    <row r="80" spans="1:12">
      <c r="A80">
        <v>2017</v>
      </c>
      <c r="B80" t="s">
        <v>88</v>
      </c>
      <c r="C80" t="s">
        <v>92</v>
      </c>
      <c r="D80" s="49" t="str">
        <f t="shared" si="5"/>
        <v>2017Wohngebäude ohne SchönheitsreparaturenMauerarbeiten</v>
      </c>
      <c r="E80">
        <v>103.1</v>
      </c>
      <c r="F80">
        <v>103.1</v>
      </c>
      <c r="G80">
        <v>104</v>
      </c>
      <c r="H80">
        <v>104</v>
      </c>
      <c r="I80">
        <v>104.9</v>
      </c>
      <c r="J80">
        <v>104.9</v>
      </c>
      <c r="K80">
        <v>105.4</v>
      </c>
      <c r="L80">
        <v>105.4</v>
      </c>
    </row>
    <row r="81" spans="1:12">
      <c r="A81">
        <v>2017</v>
      </c>
      <c r="B81" t="s">
        <v>88</v>
      </c>
      <c r="C81" t="s">
        <v>93</v>
      </c>
      <c r="D81" s="49" t="str">
        <f t="shared" si="5"/>
        <v>2017Wohngebäude ohne SchönheitsreparaturenBetonarbeiten</v>
      </c>
      <c r="E81">
        <v>102.8</v>
      </c>
      <c r="F81">
        <v>102.8</v>
      </c>
      <c r="G81">
        <v>103.7</v>
      </c>
      <c r="H81">
        <v>103.7</v>
      </c>
      <c r="I81">
        <v>104.4</v>
      </c>
      <c r="J81">
        <v>104.4</v>
      </c>
      <c r="K81">
        <v>105.1</v>
      </c>
      <c r="L81">
        <v>105.1</v>
      </c>
    </row>
    <row r="82" spans="1:12">
      <c r="A82">
        <v>2017</v>
      </c>
      <c r="B82" t="s">
        <v>88</v>
      </c>
      <c r="C82" t="s">
        <v>94</v>
      </c>
      <c r="D82" s="49" t="str">
        <f t="shared" si="5"/>
        <v>2017Wohngebäude ohne SchönheitsreparaturenZimmer und Holzbauarbeiten</v>
      </c>
      <c r="E82">
        <v>103.7</v>
      </c>
      <c r="F82">
        <v>103.7</v>
      </c>
      <c r="G82">
        <v>105</v>
      </c>
      <c r="H82">
        <v>105</v>
      </c>
      <c r="I82">
        <v>106</v>
      </c>
      <c r="J82">
        <v>106</v>
      </c>
      <c r="K82">
        <v>106.6</v>
      </c>
      <c r="L82">
        <v>106.6</v>
      </c>
    </row>
    <row r="83" spans="1:12">
      <c r="A83">
        <v>2017</v>
      </c>
      <c r="B83" t="s">
        <v>88</v>
      </c>
      <c r="C83" t="s">
        <v>95</v>
      </c>
      <c r="D83" s="49" t="str">
        <f t="shared" si="5"/>
        <v>2017Wohngebäude ohne SchönheitsreparaturenStahlbauarbeiten</v>
      </c>
      <c r="E83">
        <v>103.9</v>
      </c>
      <c r="F83">
        <v>103.9</v>
      </c>
      <c r="G83">
        <v>104.9</v>
      </c>
      <c r="H83">
        <v>104.9</v>
      </c>
      <c r="I83">
        <v>105.1</v>
      </c>
      <c r="J83">
        <v>105.1</v>
      </c>
      <c r="K83">
        <v>106.2</v>
      </c>
      <c r="L83">
        <v>106.2</v>
      </c>
    </row>
    <row r="84" spans="1:12">
      <c r="A84">
        <v>2017</v>
      </c>
      <c r="B84" t="s">
        <v>88</v>
      </c>
      <c r="C84" t="s">
        <v>96</v>
      </c>
      <c r="D84" s="49" t="str">
        <f t="shared" si="5"/>
        <v>2017Wohngebäude ohne SchönheitsreparaturenAbdichtungsarbeiten</v>
      </c>
      <c r="E84">
        <v>103.5</v>
      </c>
      <c r="F84">
        <v>103.5</v>
      </c>
      <c r="G84">
        <v>104.5</v>
      </c>
      <c r="H84">
        <v>104.5</v>
      </c>
      <c r="I84">
        <v>105</v>
      </c>
      <c r="J84">
        <v>105</v>
      </c>
      <c r="K84">
        <v>106.2</v>
      </c>
      <c r="L84">
        <v>106.2</v>
      </c>
    </row>
    <row r="85" spans="1:12">
      <c r="A85">
        <v>2017</v>
      </c>
      <c r="B85" t="s">
        <v>88</v>
      </c>
      <c r="C85" t="s">
        <v>97</v>
      </c>
      <c r="D85" s="49" t="str">
        <f t="shared" si="5"/>
        <v>2017Wohngebäude ohne SchönheitsreparaturenDachdeckungs und Dachabdichtungsarbeiten</v>
      </c>
      <c r="E85">
        <v>104.3</v>
      </c>
      <c r="F85">
        <v>104.3</v>
      </c>
      <c r="G85">
        <v>105.2</v>
      </c>
      <c r="H85">
        <v>105.2</v>
      </c>
      <c r="I85">
        <v>106</v>
      </c>
      <c r="J85">
        <v>106</v>
      </c>
      <c r="K85">
        <v>106.6</v>
      </c>
      <c r="L85">
        <v>106.6</v>
      </c>
    </row>
    <row r="86" spans="1:12">
      <c r="A86">
        <v>2017</v>
      </c>
      <c r="B86" t="s">
        <v>88</v>
      </c>
      <c r="C86" t="s">
        <v>98</v>
      </c>
      <c r="D86" s="49" t="str">
        <f t="shared" si="5"/>
        <v>2017Wohngebäude ohne SchönheitsreparaturenKlempnerarbeiten</v>
      </c>
      <c r="E86">
        <v>104.2</v>
      </c>
      <c r="F86">
        <v>104.2</v>
      </c>
      <c r="G86">
        <v>105.3</v>
      </c>
      <c r="H86">
        <v>105.3</v>
      </c>
      <c r="I86">
        <v>106</v>
      </c>
      <c r="J86">
        <v>106</v>
      </c>
      <c r="K86">
        <v>107</v>
      </c>
      <c r="L86">
        <v>107</v>
      </c>
    </row>
    <row r="87" spans="1:12">
      <c r="A87">
        <v>2017</v>
      </c>
      <c r="B87" t="s">
        <v>88</v>
      </c>
      <c r="C87" t="s">
        <v>99</v>
      </c>
      <c r="D87" s="49" t="str">
        <f t="shared" si="5"/>
        <v>2017Wohngebäude ohne SchönheitsreparaturenGerüstarbeiten</v>
      </c>
      <c r="E87">
        <v>102.4</v>
      </c>
      <c r="F87">
        <v>102.4</v>
      </c>
      <c r="G87">
        <v>105.6</v>
      </c>
      <c r="H87">
        <v>105.6</v>
      </c>
      <c r="I87">
        <v>107.4</v>
      </c>
      <c r="J87">
        <v>107.4</v>
      </c>
      <c r="K87">
        <v>108.1</v>
      </c>
      <c r="L87">
        <v>108.1</v>
      </c>
    </row>
    <row r="88" spans="1:12">
      <c r="A88">
        <v>2017</v>
      </c>
      <c r="B88" t="s">
        <v>88</v>
      </c>
      <c r="C88" t="s">
        <v>100</v>
      </c>
      <c r="D88" s="49" t="str">
        <f t="shared" si="5"/>
        <v>2017Wohngebäude ohne SchönheitsreparaturenNaturwerksteinarbeiten</v>
      </c>
      <c r="E88">
        <v>104.8</v>
      </c>
      <c r="F88">
        <v>104.8</v>
      </c>
      <c r="G88">
        <v>105.1</v>
      </c>
      <c r="H88">
        <v>105.1</v>
      </c>
      <c r="I88">
        <v>105.5</v>
      </c>
      <c r="J88">
        <v>105.5</v>
      </c>
      <c r="K88">
        <v>105.8</v>
      </c>
      <c r="L88">
        <v>105.8</v>
      </c>
    </row>
    <row r="89" spans="1:12">
      <c r="A89">
        <v>2017</v>
      </c>
      <c r="B89" t="s">
        <v>88</v>
      </c>
      <c r="C89" t="s">
        <v>101</v>
      </c>
      <c r="D89" s="49" t="str">
        <f t="shared" si="5"/>
        <v>2017Wohngebäude ohne SchönheitsreparaturenBetonwerksteinarbeiten</v>
      </c>
      <c r="E89">
        <v>104.1</v>
      </c>
      <c r="F89">
        <v>104.1</v>
      </c>
      <c r="G89">
        <v>104.6</v>
      </c>
      <c r="H89">
        <v>104.6</v>
      </c>
      <c r="I89">
        <v>104.9</v>
      </c>
      <c r="J89">
        <v>104.9</v>
      </c>
      <c r="K89">
        <v>105.2</v>
      </c>
      <c r="L89">
        <v>105.2</v>
      </c>
    </row>
    <row r="90" spans="1:12">
      <c r="A90">
        <v>2017</v>
      </c>
      <c r="B90" t="s">
        <v>88</v>
      </c>
      <c r="C90" t="s">
        <v>102</v>
      </c>
      <c r="D90" s="49" t="str">
        <f t="shared" si="5"/>
        <v>2017Wohngebäude ohne SchönheitsreparaturenPutz und Stuckarbeiten</v>
      </c>
      <c r="E90">
        <v>103.8</v>
      </c>
      <c r="F90">
        <v>103.8</v>
      </c>
      <c r="G90">
        <v>104.5</v>
      </c>
      <c r="H90">
        <v>104.5</v>
      </c>
      <c r="I90">
        <v>105</v>
      </c>
      <c r="J90">
        <v>105</v>
      </c>
      <c r="K90">
        <v>105.2</v>
      </c>
      <c r="L90">
        <v>105.2</v>
      </c>
    </row>
    <row r="91" spans="1:12">
      <c r="A91">
        <v>2017</v>
      </c>
      <c r="B91" t="s">
        <v>88</v>
      </c>
      <c r="C91" t="s">
        <v>103</v>
      </c>
      <c r="D91" s="49" t="str">
        <f t="shared" si="5"/>
        <v>2017Wohngebäude ohne SchönheitsreparaturenWärmedämmVerbundsysteme</v>
      </c>
      <c r="E91">
        <v>105.8</v>
      </c>
      <c r="F91">
        <v>105.8</v>
      </c>
      <c r="G91">
        <v>106.4</v>
      </c>
      <c r="H91">
        <v>106.4</v>
      </c>
      <c r="I91">
        <v>106.9</v>
      </c>
      <c r="J91">
        <v>106.9</v>
      </c>
      <c r="K91">
        <v>107.3</v>
      </c>
      <c r="L91">
        <v>107.3</v>
      </c>
    </row>
    <row r="92" spans="1:12">
      <c r="A92">
        <v>2017</v>
      </c>
      <c r="B92" t="s">
        <v>88</v>
      </c>
      <c r="C92" t="s">
        <v>104</v>
      </c>
      <c r="D92" s="49" t="str">
        <f t="shared" si="5"/>
        <v>2017Wohngebäude ohne SchönheitsreparaturenTrockenbauarbeiten</v>
      </c>
      <c r="E92">
        <v>104</v>
      </c>
      <c r="F92">
        <v>104</v>
      </c>
      <c r="G92">
        <v>104.6</v>
      </c>
      <c r="H92">
        <v>104.6</v>
      </c>
      <c r="I92">
        <v>105.8</v>
      </c>
      <c r="J92">
        <v>105.8</v>
      </c>
      <c r="K92">
        <v>106.2</v>
      </c>
      <c r="L92">
        <v>106.2</v>
      </c>
    </row>
    <row r="93" spans="1:12">
      <c r="A93">
        <v>2017</v>
      </c>
      <c r="B93" t="s">
        <v>88</v>
      </c>
      <c r="C93" t="s">
        <v>105</v>
      </c>
      <c r="D93" s="49" t="str">
        <f t="shared" si="5"/>
        <v>2017Wohngebäude ohne SchönheitsreparaturenVorgehängte hinterlüftete Fassaden</v>
      </c>
      <c r="E93">
        <v>104.5</v>
      </c>
      <c r="F93">
        <v>104.5</v>
      </c>
      <c r="G93">
        <v>105.5</v>
      </c>
      <c r="H93">
        <v>105.5</v>
      </c>
      <c r="I93">
        <v>106.1</v>
      </c>
      <c r="J93">
        <v>106.1</v>
      </c>
      <c r="K93">
        <v>106.7</v>
      </c>
      <c r="L93">
        <v>106.7</v>
      </c>
    </row>
    <row r="94" spans="1:12">
      <c r="A94">
        <v>2017</v>
      </c>
      <c r="B94" t="s">
        <v>88</v>
      </c>
      <c r="C94" t="s">
        <v>106</v>
      </c>
      <c r="D94" s="49" t="str">
        <f t="shared" si="5"/>
        <v>2017Wohngebäude ohne SchönheitsreparaturenFliesen und Plattenarbeiten</v>
      </c>
      <c r="E94">
        <v>103.9</v>
      </c>
      <c r="F94">
        <v>103.9</v>
      </c>
      <c r="G94">
        <v>104.9</v>
      </c>
      <c r="H94">
        <v>104.9</v>
      </c>
      <c r="I94">
        <v>105.5</v>
      </c>
      <c r="J94">
        <v>105.5</v>
      </c>
      <c r="K94">
        <v>105.7</v>
      </c>
      <c r="L94">
        <v>105.7</v>
      </c>
    </row>
    <row r="95" spans="1:12">
      <c r="A95">
        <v>2017</v>
      </c>
      <c r="B95" t="s">
        <v>88</v>
      </c>
      <c r="C95" t="s">
        <v>107</v>
      </c>
      <c r="D95" s="49" t="str">
        <f t="shared" si="5"/>
        <v>2017Wohngebäude ohne SchönheitsreparaturenEstricharbeiten</v>
      </c>
      <c r="E95">
        <v>103</v>
      </c>
      <c r="F95">
        <v>103</v>
      </c>
      <c r="G95">
        <v>103.7</v>
      </c>
      <c r="H95">
        <v>103.7</v>
      </c>
      <c r="I95">
        <v>104.3</v>
      </c>
      <c r="J95">
        <v>104.3</v>
      </c>
      <c r="K95">
        <v>104.7</v>
      </c>
      <c r="L95">
        <v>104.7</v>
      </c>
    </row>
    <row r="96" spans="1:12">
      <c r="A96">
        <v>2017</v>
      </c>
      <c r="B96" t="s">
        <v>88</v>
      </c>
      <c r="C96" t="s">
        <v>108</v>
      </c>
      <c r="D96" s="49" t="str">
        <f t="shared" si="5"/>
        <v>2017Wohngebäude ohne SchönheitsreparaturenTischlerarbeiten</v>
      </c>
      <c r="E96">
        <v>102.7</v>
      </c>
      <c r="F96">
        <v>102.7</v>
      </c>
      <c r="G96">
        <v>103.1</v>
      </c>
      <c r="H96">
        <v>103.1</v>
      </c>
      <c r="I96">
        <v>103.7</v>
      </c>
      <c r="J96">
        <v>103.7</v>
      </c>
      <c r="K96">
        <v>104.2</v>
      </c>
      <c r="L96">
        <v>104.2</v>
      </c>
    </row>
    <row r="97" spans="1:12">
      <c r="A97">
        <v>2017</v>
      </c>
      <c r="B97" t="s">
        <v>88</v>
      </c>
      <c r="C97" t="s">
        <v>109</v>
      </c>
      <c r="D97" s="49" t="str">
        <f t="shared" si="5"/>
        <v>2017Wohngebäude ohne SchönheitsreparaturenRollladenarbeiten</v>
      </c>
      <c r="E97">
        <v>103</v>
      </c>
      <c r="F97">
        <v>103</v>
      </c>
      <c r="G97">
        <v>103.7</v>
      </c>
      <c r="H97">
        <v>103.7</v>
      </c>
      <c r="I97">
        <v>104.1</v>
      </c>
      <c r="J97">
        <v>104.1</v>
      </c>
      <c r="K97">
        <v>104.9</v>
      </c>
      <c r="L97">
        <v>104.9</v>
      </c>
    </row>
    <row r="98" spans="1:12">
      <c r="A98">
        <v>2017</v>
      </c>
      <c r="B98" t="s">
        <v>88</v>
      </c>
      <c r="C98" t="s">
        <v>110</v>
      </c>
      <c r="D98" s="49" t="str">
        <f t="shared" si="5"/>
        <v>2017Wohngebäude ohne SchönheitsreparaturenMetallbauarbeiten</v>
      </c>
      <c r="E98">
        <v>104.1</v>
      </c>
      <c r="F98">
        <v>104.1</v>
      </c>
      <c r="G98">
        <v>105.5</v>
      </c>
      <c r="H98">
        <v>105.5</v>
      </c>
      <c r="I98">
        <v>105.9</v>
      </c>
      <c r="J98">
        <v>105.9</v>
      </c>
      <c r="K98">
        <v>106.7</v>
      </c>
      <c r="L98">
        <v>106.7</v>
      </c>
    </row>
    <row r="99" spans="1:12">
      <c r="A99">
        <v>2017</v>
      </c>
      <c r="B99" t="s">
        <v>88</v>
      </c>
      <c r="C99" t="s">
        <v>111</v>
      </c>
      <c r="D99" s="49" t="str">
        <f t="shared" si="5"/>
        <v>2017Wohngebäude ohne SchönheitsreparaturenVerglasungsarbeiten</v>
      </c>
      <c r="E99">
        <v>104.1</v>
      </c>
      <c r="F99">
        <v>104.1</v>
      </c>
      <c r="G99">
        <v>104.5</v>
      </c>
      <c r="H99">
        <v>104.5</v>
      </c>
      <c r="I99">
        <v>104.9</v>
      </c>
      <c r="J99">
        <v>104.9</v>
      </c>
      <c r="K99">
        <v>105.3</v>
      </c>
      <c r="L99">
        <v>105.3</v>
      </c>
    </row>
    <row r="100" spans="1:12">
      <c r="A100">
        <v>2017</v>
      </c>
      <c r="B100" t="s">
        <v>88</v>
      </c>
      <c r="C100" t="s">
        <v>112</v>
      </c>
      <c r="D100" s="49" t="str">
        <f t="shared" si="5"/>
        <v>2017Wohngebäude ohne SchönheitsreparaturenMaler und Lackierarbeiten, Beschichtungen</v>
      </c>
      <c r="E100">
        <v>104.5</v>
      </c>
      <c r="F100">
        <v>104.5</v>
      </c>
      <c r="G100">
        <v>105.3</v>
      </c>
      <c r="H100">
        <v>105.3</v>
      </c>
      <c r="I100">
        <v>106.2</v>
      </c>
      <c r="J100">
        <v>106.2</v>
      </c>
      <c r="K100">
        <v>106.6</v>
      </c>
      <c r="L100">
        <v>106.6</v>
      </c>
    </row>
    <row r="101" spans="1:12">
      <c r="A101">
        <v>2017</v>
      </c>
      <c r="B101" t="s">
        <v>88</v>
      </c>
      <c r="C101" t="s">
        <v>113</v>
      </c>
      <c r="D101" s="49" t="str">
        <f t="shared" si="5"/>
        <v>2017Wohngebäude ohne SchönheitsreparaturenBodenbelagarbeiten</v>
      </c>
      <c r="E101">
        <v>103.7</v>
      </c>
      <c r="F101">
        <v>103.7</v>
      </c>
      <c r="G101">
        <v>104.3</v>
      </c>
      <c r="H101">
        <v>104.3</v>
      </c>
      <c r="I101">
        <v>104.5</v>
      </c>
      <c r="J101">
        <v>104.5</v>
      </c>
      <c r="K101">
        <v>104.8</v>
      </c>
      <c r="L101">
        <v>104.8</v>
      </c>
    </row>
    <row r="102" spans="1:12">
      <c r="A102">
        <v>2017</v>
      </c>
      <c r="B102" t="s">
        <v>88</v>
      </c>
      <c r="C102" t="s">
        <v>114</v>
      </c>
      <c r="D102" s="49" t="str">
        <f t="shared" si="5"/>
        <v>2017Wohngebäude ohne SchönheitsreparaturenTapezierarbeiten</v>
      </c>
    </row>
    <row r="103" spans="1:12">
      <c r="A103">
        <v>2017</v>
      </c>
      <c r="B103" t="s">
        <v>88</v>
      </c>
      <c r="C103" t="s">
        <v>115</v>
      </c>
      <c r="D103" s="49" t="str">
        <f t="shared" si="5"/>
        <v>2017Wohngebäude ohne SchönheitsreparaturenRaumlufttechnische Anlagen</v>
      </c>
      <c r="E103">
        <v>103.9</v>
      </c>
      <c r="F103">
        <v>103.9</v>
      </c>
      <c r="G103">
        <v>104.7</v>
      </c>
      <c r="H103">
        <v>104.7</v>
      </c>
      <c r="I103">
        <v>105.6</v>
      </c>
      <c r="J103">
        <v>105.6</v>
      </c>
      <c r="K103">
        <v>106.3</v>
      </c>
      <c r="L103">
        <v>106.3</v>
      </c>
    </row>
    <row r="104" spans="1:12">
      <c r="A104">
        <v>2017</v>
      </c>
      <c r="B104" t="s">
        <v>88</v>
      </c>
      <c r="C104" t="s">
        <v>116</v>
      </c>
      <c r="D104" s="49" t="str">
        <f t="shared" si="5"/>
        <v>2017Wohngebäude ohne SchönheitsreparaturenHeiz und zentrale Wassererwärmungsanlagen</v>
      </c>
      <c r="E104">
        <v>104.9</v>
      </c>
      <c r="F104">
        <v>104.9</v>
      </c>
      <c r="G104">
        <v>105.9</v>
      </c>
      <c r="H104">
        <v>105.9</v>
      </c>
      <c r="I104">
        <v>106.8</v>
      </c>
      <c r="J104">
        <v>106.8</v>
      </c>
      <c r="K104">
        <v>107.4</v>
      </c>
      <c r="L104">
        <v>107.4</v>
      </c>
    </row>
    <row r="105" spans="1:12">
      <c r="A105">
        <v>2017</v>
      </c>
      <c r="B105" t="s">
        <v>88</v>
      </c>
      <c r="C105" t="s">
        <v>117</v>
      </c>
      <c r="D105" s="49" t="str">
        <f t="shared" si="5"/>
        <v>2017Wohngebäude ohne SchönheitsreparaturenGas, Wasser und Entwässerungsanl. innerh. v.Geb.</v>
      </c>
      <c r="E105">
        <v>105.2</v>
      </c>
      <c r="F105">
        <v>105.2</v>
      </c>
      <c r="G105">
        <v>105.9</v>
      </c>
      <c r="H105">
        <v>105.9</v>
      </c>
      <c r="I105">
        <v>107.4</v>
      </c>
      <c r="J105">
        <v>107.4</v>
      </c>
      <c r="K105">
        <v>108</v>
      </c>
      <c r="L105">
        <v>108</v>
      </c>
    </row>
    <row r="106" spans="1:12">
      <c r="A106">
        <v>2017</v>
      </c>
      <c r="B106" t="s">
        <v>88</v>
      </c>
      <c r="C106" t="s">
        <v>118</v>
      </c>
      <c r="D106" s="49" t="str">
        <f t="shared" si="5"/>
        <v>2017Wohngebäude ohne SchönheitsreparaturenNieder und Mittelspannungsanlagen bis 36 kV</v>
      </c>
      <c r="E106">
        <v>106.1</v>
      </c>
      <c r="F106">
        <v>106.1</v>
      </c>
      <c r="G106">
        <v>106.9</v>
      </c>
      <c r="H106">
        <v>106.9</v>
      </c>
      <c r="I106">
        <v>107.8</v>
      </c>
      <c r="J106">
        <v>107.8</v>
      </c>
      <c r="K106">
        <v>108.8</v>
      </c>
      <c r="L106">
        <v>108.8</v>
      </c>
    </row>
    <row r="107" spans="1:12">
      <c r="A107">
        <v>2017</v>
      </c>
      <c r="B107" t="s">
        <v>88</v>
      </c>
      <c r="C107" t="s">
        <v>119</v>
      </c>
      <c r="D107" s="49" t="str">
        <f t="shared" si="5"/>
        <v>2017Wohngebäude ohne SchönheitsreparaturenGebäudeautomation</v>
      </c>
      <c r="E107">
        <v>111.4</v>
      </c>
      <c r="F107">
        <v>111.4</v>
      </c>
      <c r="G107">
        <v>111.8</v>
      </c>
      <c r="H107">
        <v>111.8</v>
      </c>
      <c r="I107">
        <v>112.8</v>
      </c>
      <c r="J107">
        <v>112.8</v>
      </c>
      <c r="K107">
        <v>113.6</v>
      </c>
      <c r="L107">
        <v>113.6</v>
      </c>
    </row>
    <row r="108" spans="1:12">
      <c r="A108">
        <v>2017</v>
      </c>
      <c r="B108" t="s">
        <v>88</v>
      </c>
      <c r="C108" t="s">
        <v>120</v>
      </c>
      <c r="D108" s="49" t="str">
        <f t="shared" si="5"/>
        <v>2017Wohngebäude ohne SchönheitsreparaturenBlitzschutzanlagen</v>
      </c>
      <c r="E108">
        <v>103.4</v>
      </c>
      <c r="F108">
        <v>103.4</v>
      </c>
      <c r="G108">
        <v>103.7</v>
      </c>
      <c r="H108">
        <v>103.7</v>
      </c>
      <c r="I108">
        <v>104.3</v>
      </c>
      <c r="J108">
        <v>104.3</v>
      </c>
      <c r="K108">
        <v>104.8</v>
      </c>
      <c r="L108">
        <v>104.8</v>
      </c>
    </row>
    <row r="109" spans="1:12">
      <c r="A109">
        <v>2017</v>
      </c>
      <c r="B109" t="s">
        <v>88</v>
      </c>
      <c r="C109" t="s">
        <v>121</v>
      </c>
      <c r="D109" s="49" t="str">
        <f t="shared" si="5"/>
        <v>2017Wohngebäude ohne SchönheitsreparaturenDämm und Brandschutzarbeiten an techn. Anlagen</v>
      </c>
      <c r="E109">
        <v>106</v>
      </c>
      <c r="F109">
        <v>106</v>
      </c>
      <c r="G109">
        <v>107.5</v>
      </c>
      <c r="H109">
        <v>107.5</v>
      </c>
      <c r="I109">
        <v>108.5</v>
      </c>
      <c r="J109">
        <v>108.5</v>
      </c>
      <c r="K109">
        <v>109.7</v>
      </c>
      <c r="L109">
        <v>109.7</v>
      </c>
    </row>
    <row r="110" spans="1:12">
      <c r="A110">
        <v>2017</v>
      </c>
      <c r="B110" t="s">
        <v>122</v>
      </c>
      <c r="C110" t="s">
        <v>89</v>
      </c>
      <c r="D110" s="49" t="str">
        <f t="shared" si="5"/>
        <v>2017Schönheitsreparaturen in einer WohnungInstandhaltungsleistungen</v>
      </c>
      <c r="E110">
        <v>104.3</v>
      </c>
      <c r="F110">
        <v>104.3</v>
      </c>
      <c r="G110">
        <v>105.1</v>
      </c>
      <c r="H110">
        <v>105.1</v>
      </c>
      <c r="I110">
        <v>105.9</v>
      </c>
      <c r="J110">
        <v>105.9</v>
      </c>
      <c r="K110">
        <v>106.4</v>
      </c>
      <c r="L110">
        <v>106.4</v>
      </c>
    </row>
    <row r="111" spans="1:12">
      <c r="A111">
        <v>2017</v>
      </c>
      <c r="B111" t="s">
        <v>122</v>
      </c>
      <c r="C111" t="s">
        <v>90</v>
      </c>
      <c r="D111" s="49" t="str">
        <f t="shared" si="5"/>
        <v>2017Schönheitsreparaturen in einer WohnungErdarbeiten</v>
      </c>
    </row>
    <row r="112" spans="1:12">
      <c r="A112">
        <v>2017</v>
      </c>
      <c r="B112" t="s">
        <v>122</v>
      </c>
      <c r="C112" t="s">
        <v>91</v>
      </c>
      <c r="D112" s="49" t="str">
        <f t="shared" si="5"/>
        <v>2017Schönheitsreparaturen in einer WohnungEntwässerungskanalarbeiten</v>
      </c>
    </row>
    <row r="113" spans="1:4">
      <c r="A113">
        <v>2017</v>
      </c>
      <c r="B113" t="s">
        <v>122</v>
      </c>
      <c r="C113" t="s">
        <v>92</v>
      </c>
      <c r="D113" s="49" t="str">
        <f t="shared" si="5"/>
        <v>2017Schönheitsreparaturen in einer WohnungMauerarbeiten</v>
      </c>
    </row>
    <row r="114" spans="1:4">
      <c r="A114">
        <v>2017</v>
      </c>
      <c r="B114" t="s">
        <v>122</v>
      </c>
      <c r="C114" t="s">
        <v>93</v>
      </c>
      <c r="D114" s="49" t="str">
        <f t="shared" si="5"/>
        <v>2017Schönheitsreparaturen in einer WohnungBetonarbeiten</v>
      </c>
    </row>
    <row r="115" spans="1:4">
      <c r="A115">
        <v>2017</v>
      </c>
      <c r="B115" t="s">
        <v>122</v>
      </c>
      <c r="C115" t="s">
        <v>94</v>
      </c>
      <c r="D115" s="49" t="str">
        <f t="shared" si="5"/>
        <v>2017Schönheitsreparaturen in einer WohnungZimmer und Holzbauarbeiten</v>
      </c>
    </row>
    <row r="116" spans="1:4">
      <c r="A116">
        <v>2017</v>
      </c>
      <c r="B116" t="s">
        <v>122</v>
      </c>
      <c r="C116" t="s">
        <v>95</v>
      </c>
      <c r="D116" s="49" t="str">
        <f t="shared" si="5"/>
        <v>2017Schönheitsreparaturen in einer WohnungStahlbauarbeiten</v>
      </c>
    </row>
    <row r="117" spans="1:4">
      <c r="A117">
        <v>2017</v>
      </c>
      <c r="B117" t="s">
        <v>122</v>
      </c>
      <c r="C117" t="s">
        <v>96</v>
      </c>
      <c r="D117" s="49" t="str">
        <f t="shared" si="5"/>
        <v>2017Schönheitsreparaturen in einer WohnungAbdichtungsarbeiten</v>
      </c>
    </row>
    <row r="118" spans="1:4">
      <c r="A118">
        <v>2017</v>
      </c>
      <c r="B118" t="s">
        <v>122</v>
      </c>
      <c r="C118" t="s">
        <v>97</v>
      </c>
      <c r="D118" s="49" t="str">
        <f t="shared" si="5"/>
        <v>2017Schönheitsreparaturen in einer WohnungDachdeckungs und Dachabdichtungsarbeiten</v>
      </c>
    </row>
    <row r="119" spans="1:4">
      <c r="A119">
        <v>2017</v>
      </c>
      <c r="B119" t="s">
        <v>122</v>
      </c>
      <c r="C119" t="s">
        <v>98</v>
      </c>
      <c r="D119" s="49" t="str">
        <f t="shared" si="5"/>
        <v>2017Schönheitsreparaturen in einer WohnungKlempnerarbeiten</v>
      </c>
    </row>
    <row r="120" spans="1:4">
      <c r="A120">
        <v>2017</v>
      </c>
      <c r="B120" t="s">
        <v>122</v>
      </c>
      <c r="C120" t="s">
        <v>99</v>
      </c>
      <c r="D120" s="49" t="str">
        <f t="shared" si="5"/>
        <v>2017Schönheitsreparaturen in einer WohnungGerüstarbeiten</v>
      </c>
    </row>
    <row r="121" spans="1:4">
      <c r="A121">
        <v>2017</v>
      </c>
      <c r="B121" t="s">
        <v>122</v>
      </c>
      <c r="C121" t="s">
        <v>100</v>
      </c>
      <c r="D121" s="49" t="str">
        <f t="shared" si="5"/>
        <v>2017Schönheitsreparaturen in einer WohnungNaturwerksteinarbeiten</v>
      </c>
    </row>
    <row r="122" spans="1:4">
      <c r="A122">
        <v>2017</v>
      </c>
      <c r="B122" t="s">
        <v>122</v>
      </c>
      <c r="C122" t="s">
        <v>101</v>
      </c>
      <c r="D122" s="49" t="str">
        <f t="shared" si="5"/>
        <v>2017Schönheitsreparaturen in einer WohnungBetonwerksteinarbeiten</v>
      </c>
    </row>
    <row r="123" spans="1:4">
      <c r="A123">
        <v>2017</v>
      </c>
      <c r="B123" t="s">
        <v>122</v>
      </c>
      <c r="C123" t="s">
        <v>102</v>
      </c>
      <c r="D123" s="49" t="str">
        <f t="shared" si="5"/>
        <v>2017Schönheitsreparaturen in einer WohnungPutz und Stuckarbeiten</v>
      </c>
    </row>
    <row r="124" spans="1:4">
      <c r="A124">
        <v>2017</v>
      </c>
      <c r="B124" t="s">
        <v>122</v>
      </c>
      <c r="C124" t="s">
        <v>103</v>
      </c>
      <c r="D124" s="49" t="str">
        <f t="shared" si="5"/>
        <v>2017Schönheitsreparaturen in einer WohnungWärmedämmVerbundsysteme</v>
      </c>
    </row>
    <row r="125" spans="1:4">
      <c r="A125">
        <v>2017</v>
      </c>
      <c r="B125" t="s">
        <v>122</v>
      </c>
      <c r="C125" t="s">
        <v>104</v>
      </c>
      <c r="D125" s="49" t="str">
        <f t="shared" si="5"/>
        <v>2017Schönheitsreparaturen in einer WohnungTrockenbauarbeiten</v>
      </c>
    </row>
    <row r="126" spans="1:4">
      <c r="A126">
        <v>2017</v>
      </c>
      <c r="B126" t="s">
        <v>122</v>
      </c>
      <c r="C126" t="s">
        <v>105</v>
      </c>
      <c r="D126" s="49" t="str">
        <f t="shared" si="5"/>
        <v>2017Schönheitsreparaturen in einer WohnungVorgehängte hinterlüftete Fassaden</v>
      </c>
    </row>
    <row r="127" spans="1:4">
      <c r="A127">
        <v>2017</v>
      </c>
      <c r="B127" t="s">
        <v>122</v>
      </c>
      <c r="C127" t="s">
        <v>106</v>
      </c>
      <c r="D127" s="49" t="str">
        <f t="shared" si="5"/>
        <v>2017Schönheitsreparaturen in einer WohnungFliesen und Plattenarbeiten</v>
      </c>
    </row>
    <row r="128" spans="1:4">
      <c r="A128">
        <v>2017</v>
      </c>
      <c r="B128" t="s">
        <v>122</v>
      </c>
      <c r="C128" t="s">
        <v>107</v>
      </c>
      <c r="D128" s="49" t="str">
        <f t="shared" si="5"/>
        <v>2017Schönheitsreparaturen in einer WohnungEstricharbeiten</v>
      </c>
    </row>
    <row r="129" spans="1:12">
      <c r="A129">
        <v>2017</v>
      </c>
      <c r="B129" t="s">
        <v>122</v>
      </c>
      <c r="C129" t="s">
        <v>108</v>
      </c>
      <c r="D129" s="49" t="str">
        <f t="shared" si="5"/>
        <v>2017Schönheitsreparaturen in einer WohnungTischlerarbeiten</v>
      </c>
    </row>
    <row r="130" spans="1:12">
      <c r="A130">
        <v>2017</v>
      </c>
      <c r="B130" t="s">
        <v>122</v>
      </c>
      <c r="C130" t="s">
        <v>109</v>
      </c>
      <c r="D130" s="49" t="str">
        <f t="shared" si="5"/>
        <v>2017Schönheitsreparaturen in einer WohnungRollladenarbeiten</v>
      </c>
    </row>
    <row r="131" spans="1:12">
      <c r="A131">
        <v>2017</v>
      </c>
      <c r="B131" t="s">
        <v>122</v>
      </c>
      <c r="C131" t="s">
        <v>110</v>
      </c>
      <c r="D131" s="49" t="str">
        <f t="shared" si="5"/>
        <v>2017Schönheitsreparaturen in einer WohnungMetallbauarbeiten</v>
      </c>
    </row>
    <row r="132" spans="1:12">
      <c r="A132">
        <v>2017</v>
      </c>
      <c r="B132" t="s">
        <v>122</v>
      </c>
      <c r="C132" t="s">
        <v>111</v>
      </c>
      <c r="D132" s="49" t="str">
        <f t="shared" si="5"/>
        <v>2017Schönheitsreparaturen in einer WohnungVerglasungsarbeiten</v>
      </c>
    </row>
    <row r="133" spans="1:12">
      <c r="A133">
        <v>2017</v>
      </c>
      <c r="B133" t="s">
        <v>122</v>
      </c>
      <c r="C133" t="s">
        <v>112</v>
      </c>
      <c r="D133" s="49" t="str">
        <f t="shared" si="5"/>
        <v>2017Schönheitsreparaturen in einer WohnungMaler und Lackierarbeiten, Beschichtungen</v>
      </c>
      <c r="E133">
        <v>104.5</v>
      </c>
      <c r="F133">
        <v>104.5</v>
      </c>
      <c r="G133">
        <v>105.4</v>
      </c>
      <c r="H133">
        <v>105.4</v>
      </c>
      <c r="I133">
        <v>106.3</v>
      </c>
      <c r="J133">
        <v>106.3</v>
      </c>
      <c r="K133">
        <v>106.7</v>
      </c>
      <c r="L133">
        <v>106.7</v>
      </c>
    </row>
    <row r="134" spans="1:12">
      <c r="A134">
        <v>2017</v>
      </c>
      <c r="B134" t="s">
        <v>122</v>
      </c>
      <c r="C134" t="s">
        <v>113</v>
      </c>
      <c r="D134" s="49" t="str">
        <f t="shared" si="5"/>
        <v>2017Schönheitsreparaturen in einer WohnungBodenbelagarbeiten</v>
      </c>
    </row>
    <row r="135" spans="1:12">
      <c r="A135">
        <v>2017</v>
      </c>
      <c r="B135" t="s">
        <v>122</v>
      </c>
      <c r="C135" t="s">
        <v>114</v>
      </c>
      <c r="D135" s="49" t="str">
        <f t="shared" si="5"/>
        <v>2017Schönheitsreparaturen in einer WohnungTapezierarbeiten</v>
      </c>
      <c r="E135">
        <v>103.9</v>
      </c>
      <c r="F135">
        <v>103.9</v>
      </c>
      <c r="G135">
        <v>104.6</v>
      </c>
      <c r="H135">
        <v>104.6</v>
      </c>
      <c r="I135">
        <v>105.3</v>
      </c>
      <c r="J135">
        <v>105.3</v>
      </c>
      <c r="K135">
        <v>105.7</v>
      </c>
      <c r="L135">
        <v>105.7</v>
      </c>
    </row>
    <row r="136" spans="1:12">
      <c r="A136">
        <v>2017</v>
      </c>
      <c r="B136" t="s">
        <v>122</v>
      </c>
      <c r="C136" t="s">
        <v>115</v>
      </c>
      <c r="D136" s="49" t="str">
        <f t="shared" si="5"/>
        <v>2017Schönheitsreparaturen in einer WohnungRaumlufttechnische Anlagen</v>
      </c>
    </row>
    <row r="137" spans="1:12">
      <c r="A137">
        <v>2017</v>
      </c>
      <c r="B137" t="s">
        <v>122</v>
      </c>
      <c r="C137" t="s">
        <v>116</v>
      </c>
      <c r="D137" s="49" t="str">
        <f t="shared" si="5"/>
        <v>2017Schönheitsreparaturen in einer WohnungHeiz und zentrale Wassererwärmungsanlagen</v>
      </c>
    </row>
    <row r="138" spans="1:12">
      <c r="A138">
        <v>2017</v>
      </c>
      <c r="B138" t="s">
        <v>122</v>
      </c>
      <c r="C138" t="s">
        <v>117</v>
      </c>
      <c r="D138" s="49" t="str">
        <f t="shared" si="5"/>
        <v>2017Schönheitsreparaturen in einer WohnungGas, Wasser und Entwässerungsanl. innerh. v.Geb.</v>
      </c>
    </row>
    <row r="139" spans="1:12">
      <c r="A139">
        <v>2017</v>
      </c>
      <c r="B139" t="s">
        <v>122</v>
      </c>
      <c r="C139" t="s">
        <v>118</v>
      </c>
      <c r="D139" s="49" t="str">
        <f t="shared" si="5"/>
        <v>2017Schönheitsreparaturen in einer WohnungNieder und Mittelspannungsanlagen bis 36 kV</v>
      </c>
    </row>
    <row r="140" spans="1:12">
      <c r="A140">
        <v>2017</v>
      </c>
      <c r="B140" t="s">
        <v>122</v>
      </c>
      <c r="C140" t="s">
        <v>119</v>
      </c>
      <c r="D140" s="49" t="str">
        <f t="shared" ref="D140:D203" si="6">CONCATENATE(A140,B140,C140)</f>
        <v>2017Schönheitsreparaturen in einer WohnungGebäudeautomation</v>
      </c>
    </row>
    <row r="141" spans="1:12">
      <c r="A141">
        <v>2017</v>
      </c>
      <c r="B141" t="s">
        <v>122</v>
      </c>
      <c r="C141" t="s">
        <v>120</v>
      </c>
      <c r="D141" s="49" t="str">
        <f t="shared" si="6"/>
        <v>2017Schönheitsreparaturen in einer WohnungBlitzschutzanlagen</v>
      </c>
    </row>
    <row r="142" spans="1:12">
      <c r="A142">
        <v>2017</v>
      </c>
      <c r="B142" t="s">
        <v>122</v>
      </c>
      <c r="C142" t="s">
        <v>121</v>
      </c>
      <c r="D142" s="49" t="str">
        <f t="shared" si="6"/>
        <v>2017Schönheitsreparaturen in einer WohnungDämm und Brandschutzarbeiten an techn. Anlagen</v>
      </c>
    </row>
    <row r="143" spans="1:12">
      <c r="A143">
        <v>2018</v>
      </c>
      <c r="B143" t="s">
        <v>88</v>
      </c>
      <c r="C143" t="s">
        <v>89</v>
      </c>
      <c r="D143" s="49" t="str">
        <f t="shared" si="6"/>
        <v>2018Wohngebäude ohne SchönheitsreparaturenInstandhaltungsleistungen</v>
      </c>
      <c r="E143">
        <v>108.3</v>
      </c>
      <c r="F143">
        <v>108.3</v>
      </c>
      <c r="G143">
        <v>109.3</v>
      </c>
      <c r="H143">
        <v>109.3</v>
      </c>
      <c r="I143">
        <v>110.4</v>
      </c>
      <c r="J143">
        <v>110.4</v>
      </c>
      <c r="K143">
        <v>111.1</v>
      </c>
      <c r="L143">
        <v>111.1</v>
      </c>
    </row>
    <row r="144" spans="1:12">
      <c r="A144">
        <v>2018</v>
      </c>
      <c r="B144" t="s">
        <v>88</v>
      </c>
      <c r="C144" t="s">
        <v>90</v>
      </c>
      <c r="D144" s="49" t="str">
        <f t="shared" si="6"/>
        <v>2018Wohngebäude ohne SchönheitsreparaturenErdarbeiten</v>
      </c>
      <c r="E144">
        <v>111.1</v>
      </c>
      <c r="F144">
        <v>111.1</v>
      </c>
      <c r="G144">
        <v>113</v>
      </c>
      <c r="H144">
        <v>113</v>
      </c>
      <c r="I144">
        <v>115.5</v>
      </c>
      <c r="J144">
        <v>115.5</v>
      </c>
      <c r="K144">
        <v>116.4</v>
      </c>
      <c r="L144">
        <v>116.4</v>
      </c>
    </row>
    <row r="145" spans="1:12">
      <c r="A145">
        <v>2018</v>
      </c>
      <c r="B145" t="s">
        <v>88</v>
      </c>
      <c r="C145" t="s">
        <v>91</v>
      </c>
      <c r="D145" s="49" t="str">
        <f t="shared" si="6"/>
        <v>2018Wohngebäude ohne SchönheitsreparaturenEntwässerungskanalarbeiten</v>
      </c>
      <c r="E145">
        <v>108.4</v>
      </c>
      <c r="F145">
        <v>108.4</v>
      </c>
      <c r="G145">
        <v>109.8</v>
      </c>
      <c r="H145">
        <v>109.8</v>
      </c>
      <c r="I145">
        <v>111.7</v>
      </c>
      <c r="J145">
        <v>111.7</v>
      </c>
      <c r="K145">
        <v>112.8</v>
      </c>
      <c r="L145">
        <v>112.8</v>
      </c>
    </row>
    <row r="146" spans="1:12">
      <c r="A146">
        <v>2018</v>
      </c>
      <c r="B146" t="s">
        <v>88</v>
      </c>
      <c r="C146" t="s">
        <v>92</v>
      </c>
      <c r="D146" s="49" t="str">
        <f t="shared" si="6"/>
        <v>2018Wohngebäude ohne SchönheitsreparaturenMauerarbeiten</v>
      </c>
      <c r="E146">
        <v>107.2</v>
      </c>
      <c r="F146">
        <v>107.2</v>
      </c>
      <c r="G146">
        <v>108.3</v>
      </c>
      <c r="H146">
        <v>108.3</v>
      </c>
      <c r="I146">
        <v>110.4</v>
      </c>
      <c r="J146">
        <v>110.4</v>
      </c>
      <c r="K146">
        <v>111.4</v>
      </c>
      <c r="L146">
        <v>111.4</v>
      </c>
    </row>
    <row r="147" spans="1:12">
      <c r="A147">
        <v>2018</v>
      </c>
      <c r="B147" t="s">
        <v>88</v>
      </c>
      <c r="C147" t="s">
        <v>93</v>
      </c>
      <c r="D147" s="49" t="str">
        <f t="shared" si="6"/>
        <v>2018Wohngebäude ohne SchönheitsreparaturenBetonarbeiten</v>
      </c>
      <c r="E147">
        <v>106.9</v>
      </c>
      <c r="F147">
        <v>106.9</v>
      </c>
      <c r="G147">
        <v>108.1</v>
      </c>
      <c r="H147">
        <v>108.1</v>
      </c>
      <c r="I147">
        <v>109.8</v>
      </c>
      <c r="J147">
        <v>109.8</v>
      </c>
      <c r="K147">
        <v>110.9</v>
      </c>
      <c r="L147">
        <v>110.9</v>
      </c>
    </row>
    <row r="148" spans="1:12">
      <c r="A148">
        <v>2018</v>
      </c>
      <c r="B148" t="s">
        <v>88</v>
      </c>
      <c r="C148" t="s">
        <v>94</v>
      </c>
      <c r="D148" s="49" t="str">
        <f t="shared" si="6"/>
        <v>2018Wohngebäude ohne SchönheitsreparaturenZimmer und Holzbauarbeiten</v>
      </c>
      <c r="E148">
        <v>109</v>
      </c>
      <c r="F148">
        <v>109</v>
      </c>
      <c r="G148">
        <v>110.1</v>
      </c>
      <c r="H148">
        <v>110.1</v>
      </c>
      <c r="I148">
        <v>111.9</v>
      </c>
      <c r="J148">
        <v>111.9</v>
      </c>
      <c r="K148">
        <v>113</v>
      </c>
      <c r="L148">
        <v>113</v>
      </c>
    </row>
    <row r="149" spans="1:12">
      <c r="A149">
        <v>2018</v>
      </c>
      <c r="B149" t="s">
        <v>88</v>
      </c>
      <c r="C149" t="s">
        <v>95</v>
      </c>
      <c r="D149" s="49" t="str">
        <f t="shared" si="6"/>
        <v>2018Wohngebäude ohne SchönheitsreparaturenStahlbauarbeiten</v>
      </c>
      <c r="E149">
        <v>107.1</v>
      </c>
      <c r="F149">
        <v>107.1</v>
      </c>
      <c r="G149">
        <v>106.9</v>
      </c>
      <c r="H149">
        <v>106.9</v>
      </c>
      <c r="I149">
        <v>107.8</v>
      </c>
      <c r="J149">
        <v>107.8</v>
      </c>
      <c r="K149">
        <v>109.2</v>
      </c>
      <c r="L149">
        <v>109.2</v>
      </c>
    </row>
    <row r="150" spans="1:12">
      <c r="A150">
        <v>2018</v>
      </c>
      <c r="B150" t="s">
        <v>88</v>
      </c>
      <c r="C150" t="s">
        <v>96</v>
      </c>
      <c r="D150" s="49" t="str">
        <f t="shared" si="6"/>
        <v>2018Wohngebäude ohne SchönheitsreparaturenAbdichtungsarbeiten</v>
      </c>
      <c r="E150">
        <v>107.8</v>
      </c>
      <c r="F150">
        <v>107.8</v>
      </c>
      <c r="G150">
        <v>109.2</v>
      </c>
      <c r="H150">
        <v>109.2</v>
      </c>
      <c r="I150">
        <v>110.7</v>
      </c>
      <c r="J150">
        <v>110.7</v>
      </c>
      <c r="K150">
        <v>111.7</v>
      </c>
      <c r="L150">
        <v>111.7</v>
      </c>
    </row>
    <row r="151" spans="1:12">
      <c r="A151">
        <v>2018</v>
      </c>
      <c r="B151" t="s">
        <v>88</v>
      </c>
      <c r="C151" t="s">
        <v>97</v>
      </c>
      <c r="D151" s="49" t="str">
        <f t="shared" si="6"/>
        <v>2018Wohngebäude ohne SchönheitsreparaturenDachdeckungs und Dachabdichtungsarbeiten</v>
      </c>
      <c r="E151">
        <v>107.9</v>
      </c>
      <c r="F151">
        <v>107.9</v>
      </c>
      <c r="G151">
        <v>108.7</v>
      </c>
      <c r="H151">
        <v>108.7</v>
      </c>
      <c r="I151">
        <v>109.7</v>
      </c>
      <c r="J151">
        <v>109.7</v>
      </c>
      <c r="K151">
        <v>110.4</v>
      </c>
      <c r="L151">
        <v>110.4</v>
      </c>
    </row>
    <row r="152" spans="1:12">
      <c r="A152">
        <v>2018</v>
      </c>
      <c r="B152" t="s">
        <v>88</v>
      </c>
      <c r="C152" t="s">
        <v>98</v>
      </c>
      <c r="D152" s="49" t="str">
        <f t="shared" si="6"/>
        <v>2018Wohngebäude ohne SchönheitsreparaturenKlempnerarbeiten</v>
      </c>
      <c r="E152">
        <v>108.3</v>
      </c>
      <c r="F152">
        <v>108.3</v>
      </c>
      <c r="G152">
        <v>109.7</v>
      </c>
      <c r="H152">
        <v>109.7</v>
      </c>
      <c r="I152">
        <v>111</v>
      </c>
      <c r="J152">
        <v>111</v>
      </c>
      <c r="K152">
        <v>111.9</v>
      </c>
      <c r="L152">
        <v>111.9</v>
      </c>
    </row>
    <row r="153" spans="1:12">
      <c r="A153">
        <v>2018</v>
      </c>
      <c r="B153" t="s">
        <v>88</v>
      </c>
      <c r="C153" t="s">
        <v>99</v>
      </c>
      <c r="D153" s="49" t="str">
        <f t="shared" si="6"/>
        <v>2018Wohngebäude ohne SchönheitsreparaturenGerüstarbeiten</v>
      </c>
      <c r="E153">
        <v>107.7</v>
      </c>
      <c r="F153">
        <v>107.7</v>
      </c>
      <c r="G153">
        <v>111.1</v>
      </c>
      <c r="H153">
        <v>111.1</v>
      </c>
      <c r="I153">
        <v>114.2</v>
      </c>
      <c r="J153">
        <v>114.2</v>
      </c>
      <c r="K153">
        <v>114</v>
      </c>
      <c r="L153">
        <v>114</v>
      </c>
    </row>
    <row r="154" spans="1:12">
      <c r="A154">
        <v>2018</v>
      </c>
      <c r="B154" t="s">
        <v>88</v>
      </c>
      <c r="C154" t="s">
        <v>100</v>
      </c>
      <c r="D154" s="49" t="str">
        <f t="shared" si="6"/>
        <v>2018Wohngebäude ohne SchönheitsreparaturenNaturwerksteinarbeiten</v>
      </c>
      <c r="E154">
        <v>107.1</v>
      </c>
      <c r="F154">
        <v>107.1</v>
      </c>
      <c r="G154">
        <v>107.7</v>
      </c>
      <c r="H154">
        <v>107.7</v>
      </c>
      <c r="I154">
        <v>108.7</v>
      </c>
      <c r="J154">
        <v>108.7</v>
      </c>
      <c r="K154">
        <v>109.1</v>
      </c>
      <c r="L154">
        <v>109.1</v>
      </c>
    </row>
    <row r="155" spans="1:12">
      <c r="A155">
        <v>2018</v>
      </c>
      <c r="B155" t="s">
        <v>88</v>
      </c>
      <c r="C155" t="s">
        <v>101</v>
      </c>
      <c r="D155" s="49" t="str">
        <f t="shared" si="6"/>
        <v>2018Wohngebäude ohne SchönheitsreparaturenBetonwerksteinarbeiten</v>
      </c>
      <c r="E155">
        <v>106.6</v>
      </c>
      <c r="F155">
        <v>106.6</v>
      </c>
      <c r="G155">
        <v>107</v>
      </c>
      <c r="H155">
        <v>107</v>
      </c>
      <c r="I155">
        <v>108.5</v>
      </c>
      <c r="J155">
        <v>108.5</v>
      </c>
      <c r="K155">
        <v>109.1</v>
      </c>
      <c r="L155">
        <v>109.1</v>
      </c>
    </row>
    <row r="156" spans="1:12">
      <c r="A156">
        <v>2018</v>
      </c>
      <c r="B156" t="s">
        <v>88</v>
      </c>
      <c r="C156" t="s">
        <v>102</v>
      </c>
      <c r="D156" s="49" t="str">
        <f t="shared" si="6"/>
        <v>2018Wohngebäude ohne SchönheitsreparaturenPutz und Stuckarbeiten</v>
      </c>
      <c r="E156">
        <v>106.5</v>
      </c>
      <c r="F156">
        <v>106.5</v>
      </c>
      <c r="G156">
        <v>107.3</v>
      </c>
      <c r="H156">
        <v>107.3</v>
      </c>
      <c r="I156">
        <v>108.9</v>
      </c>
      <c r="J156">
        <v>108.9</v>
      </c>
      <c r="K156">
        <v>109.6</v>
      </c>
      <c r="L156">
        <v>109.6</v>
      </c>
    </row>
    <row r="157" spans="1:12">
      <c r="A157">
        <v>2018</v>
      </c>
      <c r="B157" t="s">
        <v>88</v>
      </c>
      <c r="C157" t="s">
        <v>103</v>
      </c>
      <c r="D157" s="49" t="str">
        <f t="shared" si="6"/>
        <v>2018Wohngebäude ohne SchönheitsreparaturenWärmedämmVerbundsysteme</v>
      </c>
      <c r="E157">
        <v>108.7</v>
      </c>
      <c r="F157">
        <v>108.7</v>
      </c>
      <c r="G157">
        <v>109.3</v>
      </c>
      <c r="H157">
        <v>109.3</v>
      </c>
      <c r="I157">
        <v>110.8</v>
      </c>
      <c r="J157">
        <v>110.8</v>
      </c>
      <c r="K157">
        <v>111.6</v>
      </c>
      <c r="L157">
        <v>111.6</v>
      </c>
    </row>
    <row r="158" spans="1:12">
      <c r="A158">
        <v>2018</v>
      </c>
      <c r="B158" t="s">
        <v>88</v>
      </c>
      <c r="C158" t="s">
        <v>104</v>
      </c>
      <c r="D158" s="49" t="str">
        <f t="shared" si="6"/>
        <v>2018Wohngebäude ohne SchönheitsreparaturenTrockenbauarbeiten</v>
      </c>
      <c r="E158">
        <v>107.9</v>
      </c>
      <c r="F158">
        <v>107.9</v>
      </c>
      <c r="G158">
        <v>108.7</v>
      </c>
      <c r="H158">
        <v>108.7</v>
      </c>
      <c r="I158">
        <v>109.8</v>
      </c>
      <c r="J158">
        <v>109.8</v>
      </c>
      <c r="K158">
        <v>110.3</v>
      </c>
      <c r="L158">
        <v>110.3</v>
      </c>
    </row>
    <row r="159" spans="1:12">
      <c r="A159">
        <v>2018</v>
      </c>
      <c r="B159" t="s">
        <v>88</v>
      </c>
      <c r="C159" t="s">
        <v>105</v>
      </c>
      <c r="D159" s="49" t="str">
        <f t="shared" si="6"/>
        <v>2018Wohngebäude ohne SchönheitsreparaturenVorgehängte hinterlüftete Fassaden</v>
      </c>
      <c r="E159">
        <v>108.6</v>
      </c>
      <c r="F159">
        <v>108.6</v>
      </c>
      <c r="G159">
        <v>109.1</v>
      </c>
      <c r="H159">
        <v>109.1</v>
      </c>
      <c r="I159">
        <v>110.1</v>
      </c>
      <c r="J159">
        <v>110.1</v>
      </c>
      <c r="K159">
        <v>110.3</v>
      </c>
      <c r="L159">
        <v>110.3</v>
      </c>
    </row>
    <row r="160" spans="1:12">
      <c r="A160">
        <v>2018</v>
      </c>
      <c r="B160" t="s">
        <v>88</v>
      </c>
      <c r="C160" t="s">
        <v>106</v>
      </c>
      <c r="D160" s="49" t="str">
        <f t="shared" si="6"/>
        <v>2018Wohngebäude ohne SchönheitsreparaturenFliesen und Plattenarbeiten</v>
      </c>
      <c r="E160">
        <v>106.9</v>
      </c>
      <c r="F160">
        <v>106.9</v>
      </c>
      <c r="G160">
        <v>107.9</v>
      </c>
      <c r="H160">
        <v>107.9</v>
      </c>
      <c r="I160">
        <v>109.9</v>
      </c>
      <c r="J160">
        <v>109.9</v>
      </c>
      <c r="K160">
        <v>110.4</v>
      </c>
      <c r="L160">
        <v>110.4</v>
      </c>
    </row>
    <row r="161" spans="1:12">
      <c r="A161">
        <v>2018</v>
      </c>
      <c r="B161" t="s">
        <v>88</v>
      </c>
      <c r="C161" t="s">
        <v>107</v>
      </c>
      <c r="D161" s="49" t="str">
        <f t="shared" si="6"/>
        <v>2018Wohngebäude ohne SchönheitsreparaturenEstricharbeiten</v>
      </c>
      <c r="E161">
        <v>105.9</v>
      </c>
      <c r="F161">
        <v>105.9</v>
      </c>
      <c r="G161">
        <v>106.7</v>
      </c>
      <c r="H161">
        <v>106.7</v>
      </c>
      <c r="I161">
        <v>107.9</v>
      </c>
      <c r="J161">
        <v>107.9</v>
      </c>
      <c r="K161">
        <v>108.7</v>
      </c>
      <c r="L161">
        <v>108.7</v>
      </c>
    </row>
    <row r="162" spans="1:12">
      <c r="A162">
        <v>2018</v>
      </c>
      <c r="B162" t="s">
        <v>88</v>
      </c>
      <c r="C162" t="s">
        <v>108</v>
      </c>
      <c r="D162" s="49" t="str">
        <f t="shared" si="6"/>
        <v>2018Wohngebäude ohne SchönheitsreparaturenTischlerarbeiten</v>
      </c>
      <c r="E162">
        <v>106.3</v>
      </c>
      <c r="F162">
        <v>106.3</v>
      </c>
      <c r="G162">
        <v>107</v>
      </c>
      <c r="H162">
        <v>107</v>
      </c>
      <c r="I162">
        <v>107.6</v>
      </c>
      <c r="J162">
        <v>107.6</v>
      </c>
      <c r="K162">
        <v>108.3</v>
      </c>
      <c r="L162">
        <v>108.3</v>
      </c>
    </row>
    <row r="163" spans="1:12">
      <c r="A163">
        <v>2018</v>
      </c>
      <c r="B163" t="s">
        <v>88</v>
      </c>
      <c r="C163" t="s">
        <v>109</v>
      </c>
      <c r="D163" s="49" t="str">
        <f t="shared" si="6"/>
        <v>2018Wohngebäude ohne SchönheitsreparaturenRollladenarbeiten</v>
      </c>
      <c r="E163">
        <v>106.7</v>
      </c>
      <c r="F163">
        <v>106.7</v>
      </c>
      <c r="G163">
        <v>107.3</v>
      </c>
      <c r="H163">
        <v>107.3</v>
      </c>
      <c r="I163">
        <v>107.6</v>
      </c>
      <c r="J163">
        <v>107.6</v>
      </c>
      <c r="K163">
        <v>108.7</v>
      </c>
      <c r="L163">
        <v>108.7</v>
      </c>
    </row>
    <row r="164" spans="1:12">
      <c r="A164">
        <v>2018</v>
      </c>
      <c r="B164" t="s">
        <v>88</v>
      </c>
      <c r="C164" t="s">
        <v>110</v>
      </c>
      <c r="D164" s="49" t="str">
        <f t="shared" si="6"/>
        <v>2018Wohngebäude ohne SchönheitsreparaturenMetallbauarbeiten</v>
      </c>
      <c r="E164">
        <v>108.2</v>
      </c>
      <c r="F164">
        <v>108.2</v>
      </c>
      <c r="G164">
        <v>109.1</v>
      </c>
      <c r="H164">
        <v>109.1</v>
      </c>
      <c r="I164">
        <v>110.2</v>
      </c>
      <c r="J164">
        <v>110.2</v>
      </c>
      <c r="K164">
        <v>111.1</v>
      </c>
      <c r="L164">
        <v>111.1</v>
      </c>
    </row>
    <row r="165" spans="1:12">
      <c r="A165">
        <v>2018</v>
      </c>
      <c r="B165" t="s">
        <v>88</v>
      </c>
      <c r="C165" t="s">
        <v>111</v>
      </c>
      <c r="D165" s="49" t="str">
        <f t="shared" si="6"/>
        <v>2018Wohngebäude ohne SchönheitsreparaturenVerglasungsarbeiten</v>
      </c>
      <c r="E165">
        <v>106.5</v>
      </c>
      <c r="F165">
        <v>106.5</v>
      </c>
      <c r="G165">
        <v>107.1</v>
      </c>
      <c r="H165">
        <v>107.1</v>
      </c>
      <c r="I165">
        <v>108.1</v>
      </c>
      <c r="J165">
        <v>108.1</v>
      </c>
      <c r="K165">
        <v>109</v>
      </c>
      <c r="L165">
        <v>109</v>
      </c>
    </row>
    <row r="166" spans="1:12">
      <c r="A166">
        <v>2018</v>
      </c>
      <c r="B166" t="s">
        <v>88</v>
      </c>
      <c r="C166" t="s">
        <v>112</v>
      </c>
      <c r="D166" s="49" t="str">
        <f t="shared" si="6"/>
        <v>2018Wohngebäude ohne SchönheitsreparaturenMaler und Lackierarbeiten, Beschichtungen</v>
      </c>
      <c r="E166">
        <v>108</v>
      </c>
      <c r="F166">
        <v>108</v>
      </c>
      <c r="G166">
        <v>108.8</v>
      </c>
      <c r="H166">
        <v>108.8</v>
      </c>
      <c r="I166">
        <v>109.6</v>
      </c>
      <c r="J166">
        <v>109.6</v>
      </c>
      <c r="K166">
        <v>110.4</v>
      </c>
      <c r="L166">
        <v>110.4</v>
      </c>
    </row>
    <row r="167" spans="1:12">
      <c r="A167">
        <v>2018</v>
      </c>
      <c r="B167" t="s">
        <v>88</v>
      </c>
      <c r="C167" t="s">
        <v>113</v>
      </c>
      <c r="D167" s="49" t="str">
        <f t="shared" si="6"/>
        <v>2018Wohngebäude ohne SchönheitsreparaturenBodenbelagarbeiten</v>
      </c>
      <c r="E167">
        <v>105.9</v>
      </c>
      <c r="F167">
        <v>105.9</v>
      </c>
      <c r="G167">
        <v>106.1</v>
      </c>
      <c r="H167">
        <v>106.1</v>
      </c>
      <c r="I167">
        <v>106.6</v>
      </c>
      <c r="J167">
        <v>106.6</v>
      </c>
      <c r="K167">
        <v>107</v>
      </c>
      <c r="L167">
        <v>107</v>
      </c>
    </row>
    <row r="168" spans="1:12">
      <c r="A168">
        <v>2018</v>
      </c>
      <c r="B168" t="s">
        <v>88</v>
      </c>
      <c r="C168" t="s">
        <v>114</v>
      </c>
      <c r="D168" s="49" t="str">
        <f t="shared" si="6"/>
        <v>2018Wohngebäude ohne SchönheitsreparaturenTapezierarbeiten</v>
      </c>
    </row>
    <row r="169" spans="1:12">
      <c r="A169">
        <v>2018</v>
      </c>
      <c r="B169" t="s">
        <v>88</v>
      </c>
      <c r="C169" t="s">
        <v>115</v>
      </c>
      <c r="D169" s="49" t="str">
        <f t="shared" si="6"/>
        <v>2018Wohngebäude ohne SchönheitsreparaturenRaumlufttechnische Anlagen</v>
      </c>
      <c r="E169">
        <v>107.7</v>
      </c>
      <c r="F169">
        <v>107.7</v>
      </c>
      <c r="G169">
        <v>108.5</v>
      </c>
      <c r="H169">
        <v>108.5</v>
      </c>
      <c r="I169">
        <v>109.3</v>
      </c>
      <c r="J169">
        <v>109.3</v>
      </c>
      <c r="K169">
        <v>110</v>
      </c>
      <c r="L169">
        <v>110</v>
      </c>
    </row>
    <row r="170" spans="1:12">
      <c r="A170">
        <v>2018</v>
      </c>
      <c r="B170" t="s">
        <v>88</v>
      </c>
      <c r="C170" t="s">
        <v>116</v>
      </c>
      <c r="D170" s="49" t="str">
        <f t="shared" si="6"/>
        <v>2018Wohngebäude ohne SchönheitsreparaturenHeiz und zentrale Wassererwärmungsanlagen</v>
      </c>
      <c r="E170">
        <v>109</v>
      </c>
      <c r="F170">
        <v>109</v>
      </c>
      <c r="G170">
        <v>110.1</v>
      </c>
      <c r="H170">
        <v>110.1</v>
      </c>
      <c r="I170">
        <v>110.8</v>
      </c>
      <c r="J170">
        <v>110.8</v>
      </c>
      <c r="K170">
        <v>111.5</v>
      </c>
      <c r="L170">
        <v>111.5</v>
      </c>
    </row>
    <row r="171" spans="1:12">
      <c r="A171">
        <v>2018</v>
      </c>
      <c r="B171" t="s">
        <v>88</v>
      </c>
      <c r="C171" t="s">
        <v>117</v>
      </c>
      <c r="D171" s="49" t="str">
        <f t="shared" si="6"/>
        <v>2018Wohngebäude ohne SchönheitsreparaturenGas, Wasser und Entwässerungsanl. innerh. v.Geb.</v>
      </c>
      <c r="E171">
        <v>110.1</v>
      </c>
      <c r="F171">
        <v>110.1</v>
      </c>
      <c r="G171">
        <v>111</v>
      </c>
      <c r="H171">
        <v>111</v>
      </c>
      <c r="I171">
        <v>111.8</v>
      </c>
      <c r="J171">
        <v>111.8</v>
      </c>
      <c r="K171">
        <v>112.7</v>
      </c>
      <c r="L171">
        <v>112.7</v>
      </c>
    </row>
    <row r="172" spans="1:12">
      <c r="A172">
        <v>2018</v>
      </c>
      <c r="B172" t="s">
        <v>88</v>
      </c>
      <c r="C172" t="s">
        <v>118</v>
      </c>
      <c r="D172" s="49" t="str">
        <f t="shared" si="6"/>
        <v>2018Wohngebäude ohne SchönheitsreparaturenNieder und Mittelspannungsanlagen bis 36 kV</v>
      </c>
      <c r="E172">
        <v>111</v>
      </c>
      <c r="F172">
        <v>111</v>
      </c>
      <c r="G172">
        <v>112</v>
      </c>
      <c r="H172">
        <v>112</v>
      </c>
      <c r="I172">
        <v>113.7</v>
      </c>
      <c r="J172">
        <v>113.7</v>
      </c>
      <c r="K172">
        <v>114.6</v>
      </c>
      <c r="L172">
        <v>114.6</v>
      </c>
    </row>
    <row r="173" spans="1:12">
      <c r="A173">
        <v>2018</v>
      </c>
      <c r="B173" t="s">
        <v>88</v>
      </c>
      <c r="C173" t="s">
        <v>119</v>
      </c>
      <c r="D173" s="49" t="str">
        <f t="shared" si="6"/>
        <v>2018Wohngebäude ohne SchönheitsreparaturenGebäudeautomation</v>
      </c>
      <c r="E173">
        <v>115.4</v>
      </c>
      <c r="F173">
        <v>115.4</v>
      </c>
      <c r="G173">
        <v>116.5</v>
      </c>
      <c r="H173">
        <v>116.5</v>
      </c>
      <c r="I173">
        <v>118.3</v>
      </c>
      <c r="J173">
        <v>118.3</v>
      </c>
      <c r="K173">
        <v>118.9</v>
      </c>
      <c r="L173">
        <v>118.9</v>
      </c>
    </row>
    <row r="174" spans="1:12">
      <c r="A174">
        <v>2018</v>
      </c>
      <c r="B174" t="s">
        <v>88</v>
      </c>
      <c r="C174" t="s">
        <v>120</v>
      </c>
      <c r="D174" s="49" t="str">
        <f t="shared" si="6"/>
        <v>2018Wohngebäude ohne SchönheitsreparaturenBlitzschutzanlagen</v>
      </c>
      <c r="E174">
        <v>106.5</v>
      </c>
      <c r="F174">
        <v>106.5</v>
      </c>
      <c r="G174">
        <v>107.3</v>
      </c>
      <c r="H174">
        <v>107.3</v>
      </c>
      <c r="I174">
        <v>108</v>
      </c>
      <c r="J174">
        <v>108</v>
      </c>
      <c r="K174">
        <v>108.8</v>
      </c>
      <c r="L174">
        <v>108.8</v>
      </c>
    </row>
    <row r="175" spans="1:12">
      <c r="A175">
        <v>2018</v>
      </c>
      <c r="B175" t="s">
        <v>88</v>
      </c>
      <c r="C175" t="s">
        <v>121</v>
      </c>
      <c r="D175" s="49" t="str">
        <f t="shared" si="6"/>
        <v>2018Wohngebäude ohne SchönheitsreparaturenDämm und Brandschutzarbeiten an techn. Anlagen</v>
      </c>
      <c r="E175">
        <v>111.5</v>
      </c>
      <c r="F175">
        <v>111.5</v>
      </c>
      <c r="G175">
        <v>113</v>
      </c>
      <c r="H175">
        <v>113</v>
      </c>
      <c r="I175">
        <v>113.8</v>
      </c>
      <c r="J175">
        <v>113.8</v>
      </c>
      <c r="K175">
        <v>115.1</v>
      </c>
      <c r="L175">
        <v>115.1</v>
      </c>
    </row>
    <row r="176" spans="1:12">
      <c r="A176">
        <v>2018</v>
      </c>
      <c r="B176" t="s">
        <v>122</v>
      </c>
      <c r="C176" t="s">
        <v>89</v>
      </c>
      <c r="D176" s="49" t="str">
        <f t="shared" si="6"/>
        <v>2018Schönheitsreparaturen in einer WohnungInstandhaltungsleistungen</v>
      </c>
      <c r="E176">
        <v>107.9</v>
      </c>
      <c r="F176">
        <v>107.9</v>
      </c>
      <c r="G176">
        <v>108.6</v>
      </c>
      <c r="H176">
        <v>108.6</v>
      </c>
      <c r="I176">
        <v>109.6</v>
      </c>
      <c r="J176">
        <v>109.6</v>
      </c>
      <c r="K176">
        <v>110.4</v>
      </c>
      <c r="L176">
        <v>110.4</v>
      </c>
    </row>
    <row r="177" spans="1:4">
      <c r="A177">
        <v>2018</v>
      </c>
      <c r="B177" t="s">
        <v>122</v>
      </c>
      <c r="C177" t="s">
        <v>90</v>
      </c>
      <c r="D177" s="49" t="str">
        <f t="shared" si="6"/>
        <v>2018Schönheitsreparaturen in einer WohnungErdarbeiten</v>
      </c>
    </row>
    <row r="178" spans="1:4">
      <c r="A178">
        <v>2018</v>
      </c>
      <c r="B178" t="s">
        <v>122</v>
      </c>
      <c r="C178" t="s">
        <v>91</v>
      </c>
      <c r="D178" s="49" t="str">
        <f t="shared" si="6"/>
        <v>2018Schönheitsreparaturen in einer WohnungEntwässerungskanalarbeiten</v>
      </c>
    </row>
    <row r="179" spans="1:4">
      <c r="A179">
        <v>2018</v>
      </c>
      <c r="B179" t="s">
        <v>122</v>
      </c>
      <c r="C179" t="s">
        <v>92</v>
      </c>
      <c r="D179" s="49" t="str">
        <f t="shared" si="6"/>
        <v>2018Schönheitsreparaturen in einer WohnungMauerarbeiten</v>
      </c>
    </row>
    <row r="180" spans="1:4">
      <c r="A180">
        <v>2018</v>
      </c>
      <c r="B180" t="s">
        <v>122</v>
      </c>
      <c r="C180" t="s">
        <v>93</v>
      </c>
      <c r="D180" s="49" t="str">
        <f t="shared" si="6"/>
        <v>2018Schönheitsreparaturen in einer WohnungBetonarbeiten</v>
      </c>
    </row>
    <row r="181" spans="1:4">
      <c r="A181">
        <v>2018</v>
      </c>
      <c r="B181" t="s">
        <v>122</v>
      </c>
      <c r="C181" t="s">
        <v>94</v>
      </c>
      <c r="D181" s="49" t="str">
        <f t="shared" si="6"/>
        <v>2018Schönheitsreparaturen in einer WohnungZimmer und Holzbauarbeiten</v>
      </c>
    </row>
    <row r="182" spans="1:4">
      <c r="A182">
        <v>2018</v>
      </c>
      <c r="B182" t="s">
        <v>122</v>
      </c>
      <c r="C182" t="s">
        <v>95</v>
      </c>
      <c r="D182" s="49" t="str">
        <f t="shared" si="6"/>
        <v>2018Schönheitsreparaturen in einer WohnungStahlbauarbeiten</v>
      </c>
    </row>
    <row r="183" spans="1:4">
      <c r="A183">
        <v>2018</v>
      </c>
      <c r="B183" t="s">
        <v>122</v>
      </c>
      <c r="C183" t="s">
        <v>96</v>
      </c>
      <c r="D183" s="49" t="str">
        <f t="shared" si="6"/>
        <v>2018Schönheitsreparaturen in einer WohnungAbdichtungsarbeiten</v>
      </c>
    </row>
    <row r="184" spans="1:4">
      <c r="A184">
        <v>2018</v>
      </c>
      <c r="B184" t="s">
        <v>122</v>
      </c>
      <c r="C184" t="s">
        <v>97</v>
      </c>
      <c r="D184" s="49" t="str">
        <f t="shared" si="6"/>
        <v>2018Schönheitsreparaturen in einer WohnungDachdeckungs und Dachabdichtungsarbeiten</v>
      </c>
    </row>
    <row r="185" spans="1:4">
      <c r="A185">
        <v>2018</v>
      </c>
      <c r="B185" t="s">
        <v>122</v>
      </c>
      <c r="C185" t="s">
        <v>98</v>
      </c>
      <c r="D185" s="49" t="str">
        <f t="shared" si="6"/>
        <v>2018Schönheitsreparaturen in einer WohnungKlempnerarbeiten</v>
      </c>
    </row>
    <row r="186" spans="1:4">
      <c r="A186">
        <v>2018</v>
      </c>
      <c r="B186" t="s">
        <v>122</v>
      </c>
      <c r="C186" t="s">
        <v>99</v>
      </c>
      <c r="D186" s="49" t="str">
        <f t="shared" si="6"/>
        <v>2018Schönheitsreparaturen in einer WohnungGerüstarbeiten</v>
      </c>
    </row>
    <row r="187" spans="1:4">
      <c r="A187">
        <v>2018</v>
      </c>
      <c r="B187" t="s">
        <v>122</v>
      </c>
      <c r="C187" t="s">
        <v>100</v>
      </c>
      <c r="D187" s="49" t="str">
        <f t="shared" si="6"/>
        <v>2018Schönheitsreparaturen in einer WohnungNaturwerksteinarbeiten</v>
      </c>
    </row>
    <row r="188" spans="1:4">
      <c r="A188">
        <v>2018</v>
      </c>
      <c r="B188" t="s">
        <v>122</v>
      </c>
      <c r="C188" t="s">
        <v>101</v>
      </c>
      <c r="D188" s="49" t="str">
        <f t="shared" si="6"/>
        <v>2018Schönheitsreparaturen in einer WohnungBetonwerksteinarbeiten</v>
      </c>
    </row>
    <row r="189" spans="1:4">
      <c r="A189">
        <v>2018</v>
      </c>
      <c r="B189" t="s">
        <v>122</v>
      </c>
      <c r="C189" t="s">
        <v>102</v>
      </c>
      <c r="D189" s="49" t="str">
        <f t="shared" si="6"/>
        <v>2018Schönheitsreparaturen in einer WohnungPutz und Stuckarbeiten</v>
      </c>
    </row>
    <row r="190" spans="1:4">
      <c r="A190">
        <v>2018</v>
      </c>
      <c r="B190" t="s">
        <v>122</v>
      </c>
      <c r="C190" t="s">
        <v>103</v>
      </c>
      <c r="D190" s="49" t="str">
        <f t="shared" si="6"/>
        <v>2018Schönheitsreparaturen in einer WohnungWärmedämmVerbundsysteme</v>
      </c>
    </row>
    <row r="191" spans="1:4">
      <c r="A191">
        <v>2018</v>
      </c>
      <c r="B191" t="s">
        <v>122</v>
      </c>
      <c r="C191" t="s">
        <v>104</v>
      </c>
      <c r="D191" s="49" t="str">
        <f t="shared" si="6"/>
        <v>2018Schönheitsreparaturen in einer WohnungTrockenbauarbeiten</v>
      </c>
    </row>
    <row r="192" spans="1:4">
      <c r="A192">
        <v>2018</v>
      </c>
      <c r="B192" t="s">
        <v>122</v>
      </c>
      <c r="C192" t="s">
        <v>105</v>
      </c>
      <c r="D192" s="49" t="str">
        <f t="shared" si="6"/>
        <v>2018Schönheitsreparaturen in einer WohnungVorgehängte hinterlüftete Fassaden</v>
      </c>
    </row>
    <row r="193" spans="1:12">
      <c r="A193">
        <v>2018</v>
      </c>
      <c r="B193" t="s">
        <v>122</v>
      </c>
      <c r="C193" t="s">
        <v>106</v>
      </c>
      <c r="D193" s="49" t="str">
        <f t="shared" si="6"/>
        <v>2018Schönheitsreparaturen in einer WohnungFliesen und Plattenarbeiten</v>
      </c>
    </row>
    <row r="194" spans="1:12">
      <c r="A194">
        <v>2018</v>
      </c>
      <c r="B194" t="s">
        <v>122</v>
      </c>
      <c r="C194" t="s">
        <v>107</v>
      </c>
      <c r="D194" s="49" t="str">
        <f t="shared" si="6"/>
        <v>2018Schönheitsreparaturen in einer WohnungEstricharbeiten</v>
      </c>
    </row>
    <row r="195" spans="1:12">
      <c r="A195">
        <v>2018</v>
      </c>
      <c r="B195" t="s">
        <v>122</v>
      </c>
      <c r="C195" t="s">
        <v>108</v>
      </c>
      <c r="D195" s="49" t="str">
        <f t="shared" si="6"/>
        <v>2018Schönheitsreparaturen in einer WohnungTischlerarbeiten</v>
      </c>
    </row>
    <row r="196" spans="1:12">
      <c r="A196">
        <v>2018</v>
      </c>
      <c r="B196" t="s">
        <v>122</v>
      </c>
      <c r="C196" t="s">
        <v>109</v>
      </c>
      <c r="D196" s="49" t="str">
        <f t="shared" si="6"/>
        <v>2018Schönheitsreparaturen in einer WohnungRollladenarbeiten</v>
      </c>
    </row>
    <row r="197" spans="1:12">
      <c r="A197">
        <v>2018</v>
      </c>
      <c r="B197" t="s">
        <v>122</v>
      </c>
      <c r="C197" t="s">
        <v>110</v>
      </c>
      <c r="D197" s="49" t="str">
        <f t="shared" si="6"/>
        <v>2018Schönheitsreparaturen in einer WohnungMetallbauarbeiten</v>
      </c>
    </row>
    <row r="198" spans="1:12">
      <c r="A198">
        <v>2018</v>
      </c>
      <c r="B198" t="s">
        <v>122</v>
      </c>
      <c r="C198" t="s">
        <v>111</v>
      </c>
      <c r="D198" s="49" t="str">
        <f t="shared" si="6"/>
        <v>2018Schönheitsreparaturen in einer WohnungVerglasungsarbeiten</v>
      </c>
    </row>
    <row r="199" spans="1:12">
      <c r="A199">
        <v>2018</v>
      </c>
      <c r="B199" t="s">
        <v>122</v>
      </c>
      <c r="C199" t="s">
        <v>112</v>
      </c>
      <c r="D199" s="49" t="str">
        <f t="shared" si="6"/>
        <v>2018Schönheitsreparaturen in einer WohnungMaler und Lackierarbeiten, Beschichtungen</v>
      </c>
      <c r="E199">
        <v>108.2</v>
      </c>
      <c r="F199">
        <v>108.2</v>
      </c>
      <c r="G199">
        <v>108.9</v>
      </c>
      <c r="H199">
        <v>108.9</v>
      </c>
      <c r="I199">
        <v>109.7</v>
      </c>
      <c r="J199">
        <v>109.7</v>
      </c>
      <c r="K199">
        <v>110.5</v>
      </c>
      <c r="L199">
        <v>110.5</v>
      </c>
    </row>
    <row r="200" spans="1:12">
      <c r="A200">
        <v>2018</v>
      </c>
      <c r="B200" t="s">
        <v>122</v>
      </c>
      <c r="C200" t="s">
        <v>113</v>
      </c>
      <c r="D200" s="49" t="str">
        <f t="shared" si="6"/>
        <v>2018Schönheitsreparaturen in einer WohnungBodenbelagarbeiten</v>
      </c>
    </row>
    <row r="201" spans="1:12">
      <c r="A201">
        <v>2018</v>
      </c>
      <c r="B201" t="s">
        <v>122</v>
      </c>
      <c r="C201" t="s">
        <v>114</v>
      </c>
      <c r="D201" s="49" t="str">
        <f t="shared" si="6"/>
        <v>2018Schönheitsreparaturen in einer WohnungTapezierarbeiten</v>
      </c>
      <c r="E201">
        <v>107.3</v>
      </c>
      <c r="F201">
        <v>107.3</v>
      </c>
      <c r="G201">
        <v>108</v>
      </c>
      <c r="H201">
        <v>108</v>
      </c>
      <c r="I201">
        <v>109.4</v>
      </c>
      <c r="J201">
        <v>109.4</v>
      </c>
      <c r="K201">
        <v>110.2</v>
      </c>
      <c r="L201">
        <v>110.2</v>
      </c>
    </row>
    <row r="202" spans="1:12">
      <c r="A202">
        <v>2018</v>
      </c>
      <c r="B202" t="s">
        <v>122</v>
      </c>
      <c r="C202" t="s">
        <v>115</v>
      </c>
      <c r="D202" s="49" t="str">
        <f t="shared" si="6"/>
        <v>2018Schönheitsreparaturen in einer WohnungRaumlufttechnische Anlagen</v>
      </c>
    </row>
    <row r="203" spans="1:12">
      <c r="A203">
        <v>2018</v>
      </c>
      <c r="B203" t="s">
        <v>122</v>
      </c>
      <c r="C203" t="s">
        <v>116</v>
      </c>
      <c r="D203" s="49" t="str">
        <f t="shared" si="6"/>
        <v>2018Schönheitsreparaturen in einer WohnungHeiz und zentrale Wassererwärmungsanlagen</v>
      </c>
    </row>
    <row r="204" spans="1:12">
      <c r="A204">
        <v>2018</v>
      </c>
      <c r="B204" t="s">
        <v>122</v>
      </c>
      <c r="C204" t="s">
        <v>117</v>
      </c>
      <c r="D204" s="49" t="str">
        <f t="shared" ref="D204:D267" si="7">CONCATENATE(A204,B204,C204)</f>
        <v>2018Schönheitsreparaturen in einer WohnungGas, Wasser und Entwässerungsanl. innerh. v.Geb.</v>
      </c>
    </row>
    <row r="205" spans="1:12">
      <c r="A205">
        <v>2018</v>
      </c>
      <c r="B205" t="s">
        <v>122</v>
      </c>
      <c r="C205" t="s">
        <v>118</v>
      </c>
      <c r="D205" s="49" t="str">
        <f t="shared" si="7"/>
        <v>2018Schönheitsreparaturen in einer WohnungNieder und Mittelspannungsanlagen bis 36 kV</v>
      </c>
    </row>
    <row r="206" spans="1:12">
      <c r="A206">
        <v>2018</v>
      </c>
      <c r="B206" t="s">
        <v>122</v>
      </c>
      <c r="C206" t="s">
        <v>119</v>
      </c>
      <c r="D206" s="49" t="str">
        <f t="shared" si="7"/>
        <v>2018Schönheitsreparaturen in einer WohnungGebäudeautomation</v>
      </c>
    </row>
    <row r="207" spans="1:12">
      <c r="A207">
        <v>2018</v>
      </c>
      <c r="B207" t="s">
        <v>122</v>
      </c>
      <c r="C207" t="s">
        <v>120</v>
      </c>
      <c r="D207" s="49" t="str">
        <f t="shared" si="7"/>
        <v>2018Schönheitsreparaturen in einer WohnungBlitzschutzanlagen</v>
      </c>
    </row>
    <row r="208" spans="1:12">
      <c r="A208">
        <v>2018</v>
      </c>
      <c r="B208" t="s">
        <v>122</v>
      </c>
      <c r="C208" t="s">
        <v>121</v>
      </c>
      <c r="D208" s="49" t="str">
        <f t="shared" si="7"/>
        <v>2018Schönheitsreparaturen in einer WohnungDämm und Brandschutzarbeiten an techn. Anlagen</v>
      </c>
    </row>
    <row r="209" spans="1:12">
      <c r="A209">
        <v>2019</v>
      </c>
      <c r="B209" t="s">
        <v>88</v>
      </c>
      <c r="C209" t="s">
        <v>89</v>
      </c>
      <c r="D209" s="49" t="str">
        <f t="shared" si="7"/>
        <v>2019Wohngebäude ohne SchönheitsreparaturenInstandhaltungsleistungen</v>
      </c>
      <c r="E209">
        <v>113</v>
      </c>
      <c r="F209">
        <v>113</v>
      </c>
      <c r="G209">
        <v>114</v>
      </c>
      <c r="H209">
        <v>114</v>
      </c>
      <c r="I209">
        <v>114.9</v>
      </c>
      <c r="J209">
        <v>114.9</v>
      </c>
      <c r="K209">
        <v>115.6</v>
      </c>
      <c r="L209">
        <v>115.6</v>
      </c>
    </row>
    <row r="210" spans="1:12">
      <c r="A210">
        <v>2019</v>
      </c>
      <c r="B210" t="s">
        <v>88</v>
      </c>
      <c r="C210" t="s">
        <v>90</v>
      </c>
      <c r="D210" s="49" t="str">
        <f t="shared" si="7"/>
        <v>2019Wohngebäude ohne SchönheitsreparaturenErdarbeiten</v>
      </c>
      <c r="E210">
        <v>118.9</v>
      </c>
      <c r="F210">
        <v>118.9</v>
      </c>
      <c r="G210">
        <v>120.2</v>
      </c>
      <c r="H210">
        <v>120.2</v>
      </c>
      <c r="I210">
        <v>121</v>
      </c>
      <c r="J210">
        <v>121</v>
      </c>
      <c r="K210">
        <v>121.6</v>
      </c>
      <c r="L210">
        <v>121.6</v>
      </c>
    </row>
    <row r="211" spans="1:12">
      <c r="A211">
        <v>2019</v>
      </c>
      <c r="B211" t="s">
        <v>88</v>
      </c>
      <c r="C211" t="s">
        <v>91</v>
      </c>
      <c r="D211" s="49" t="str">
        <f t="shared" si="7"/>
        <v>2019Wohngebäude ohne SchönheitsreparaturenEntwässerungskanalarbeiten</v>
      </c>
      <c r="E211">
        <v>115.1</v>
      </c>
      <c r="F211">
        <v>115.1</v>
      </c>
      <c r="G211">
        <v>116.5</v>
      </c>
      <c r="H211">
        <v>116.5</v>
      </c>
      <c r="I211">
        <v>117.2</v>
      </c>
      <c r="J211">
        <v>117.2</v>
      </c>
      <c r="K211">
        <v>117.6</v>
      </c>
      <c r="L211">
        <v>117.6</v>
      </c>
    </row>
    <row r="212" spans="1:12">
      <c r="A212">
        <v>2019</v>
      </c>
      <c r="B212" t="s">
        <v>88</v>
      </c>
      <c r="C212" t="s">
        <v>92</v>
      </c>
      <c r="D212" s="49" t="str">
        <f t="shared" si="7"/>
        <v>2019Wohngebäude ohne SchönheitsreparaturenMauerarbeiten</v>
      </c>
      <c r="E212">
        <v>113.6</v>
      </c>
      <c r="F212">
        <v>113.6</v>
      </c>
      <c r="G212">
        <v>114.2</v>
      </c>
      <c r="H212">
        <v>114.2</v>
      </c>
      <c r="I212">
        <v>115.1</v>
      </c>
      <c r="J212">
        <v>115.1</v>
      </c>
      <c r="K212">
        <v>115.5</v>
      </c>
      <c r="L212">
        <v>115.5</v>
      </c>
    </row>
    <row r="213" spans="1:12">
      <c r="A213">
        <v>2019</v>
      </c>
      <c r="B213" t="s">
        <v>88</v>
      </c>
      <c r="C213" t="s">
        <v>93</v>
      </c>
      <c r="D213" s="49" t="str">
        <f t="shared" si="7"/>
        <v>2019Wohngebäude ohne SchönheitsreparaturenBetonarbeiten</v>
      </c>
      <c r="E213">
        <v>113.4</v>
      </c>
      <c r="F213">
        <v>113.4</v>
      </c>
      <c r="G213">
        <v>114.3</v>
      </c>
      <c r="H213">
        <v>114.3</v>
      </c>
      <c r="I213">
        <v>115</v>
      </c>
      <c r="J213">
        <v>115</v>
      </c>
      <c r="K213">
        <v>115.7</v>
      </c>
      <c r="L213">
        <v>115.7</v>
      </c>
    </row>
    <row r="214" spans="1:12">
      <c r="A214">
        <v>2019</v>
      </c>
      <c r="B214" t="s">
        <v>88</v>
      </c>
      <c r="C214" t="s">
        <v>94</v>
      </c>
      <c r="D214" s="49" t="str">
        <f t="shared" si="7"/>
        <v>2019Wohngebäude ohne SchönheitsreparaturenZimmer und Holzbauarbeiten</v>
      </c>
      <c r="E214">
        <v>114.3</v>
      </c>
      <c r="F214">
        <v>114.3</v>
      </c>
      <c r="G214">
        <v>115</v>
      </c>
      <c r="H214">
        <v>115</v>
      </c>
      <c r="I214">
        <v>115.8</v>
      </c>
      <c r="J214">
        <v>115.8</v>
      </c>
      <c r="K214">
        <v>116.2</v>
      </c>
      <c r="L214">
        <v>116.2</v>
      </c>
    </row>
    <row r="215" spans="1:12">
      <c r="A215">
        <v>2019</v>
      </c>
      <c r="B215" t="s">
        <v>88</v>
      </c>
      <c r="C215" t="s">
        <v>95</v>
      </c>
      <c r="D215" s="49" t="str">
        <f t="shared" si="7"/>
        <v>2019Wohngebäude ohne SchönheitsreparaturenStahlbauarbeiten</v>
      </c>
      <c r="E215">
        <v>109.6</v>
      </c>
      <c r="F215">
        <v>109.6</v>
      </c>
      <c r="G215">
        <v>109.1</v>
      </c>
      <c r="H215">
        <v>109.1</v>
      </c>
      <c r="I215">
        <v>109.1</v>
      </c>
      <c r="J215">
        <v>109.1</v>
      </c>
      <c r="K215">
        <v>109.2</v>
      </c>
      <c r="L215">
        <v>109.2</v>
      </c>
    </row>
    <row r="216" spans="1:12">
      <c r="A216">
        <v>2019</v>
      </c>
      <c r="B216" t="s">
        <v>88</v>
      </c>
      <c r="C216" t="s">
        <v>96</v>
      </c>
      <c r="D216" s="49" t="str">
        <f t="shared" si="7"/>
        <v>2019Wohngebäude ohne SchönheitsreparaturenAbdichtungsarbeiten</v>
      </c>
      <c r="E216">
        <v>114</v>
      </c>
      <c r="F216">
        <v>114</v>
      </c>
      <c r="G216">
        <v>115.4</v>
      </c>
      <c r="H216">
        <v>115.4</v>
      </c>
      <c r="I216">
        <v>116.4</v>
      </c>
      <c r="J216">
        <v>116.4</v>
      </c>
      <c r="K216">
        <v>117.4</v>
      </c>
      <c r="L216">
        <v>117.4</v>
      </c>
    </row>
    <row r="217" spans="1:12">
      <c r="A217">
        <v>2019</v>
      </c>
      <c r="B217" t="s">
        <v>88</v>
      </c>
      <c r="C217" t="s">
        <v>97</v>
      </c>
      <c r="D217" s="49" t="str">
        <f t="shared" si="7"/>
        <v>2019Wohngebäude ohne SchönheitsreparaturenDachdeckungs und Dachabdichtungsarbeiten</v>
      </c>
      <c r="E217">
        <v>110.5</v>
      </c>
      <c r="F217">
        <v>110.5</v>
      </c>
      <c r="G217">
        <v>112</v>
      </c>
      <c r="H217">
        <v>112</v>
      </c>
      <c r="I217">
        <v>113.3</v>
      </c>
      <c r="J217">
        <v>113.3</v>
      </c>
      <c r="K217">
        <v>114.1</v>
      </c>
      <c r="L217">
        <v>114.1</v>
      </c>
    </row>
    <row r="218" spans="1:12">
      <c r="A218">
        <v>2019</v>
      </c>
      <c r="B218" t="s">
        <v>88</v>
      </c>
      <c r="C218" t="s">
        <v>98</v>
      </c>
      <c r="D218" s="49" t="str">
        <f t="shared" si="7"/>
        <v>2019Wohngebäude ohne SchönheitsreparaturenKlempnerarbeiten</v>
      </c>
      <c r="E218">
        <v>113.8</v>
      </c>
      <c r="F218">
        <v>113.8</v>
      </c>
      <c r="G218">
        <v>115.2</v>
      </c>
      <c r="H218">
        <v>115.2</v>
      </c>
      <c r="I218">
        <v>116</v>
      </c>
      <c r="J218">
        <v>116</v>
      </c>
      <c r="K218">
        <v>116.9</v>
      </c>
      <c r="L218">
        <v>116.9</v>
      </c>
    </row>
    <row r="219" spans="1:12">
      <c r="A219">
        <v>2019</v>
      </c>
      <c r="B219" t="s">
        <v>88</v>
      </c>
      <c r="C219" t="s">
        <v>99</v>
      </c>
      <c r="D219" s="49" t="str">
        <f t="shared" si="7"/>
        <v>2019Wohngebäude ohne SchönheitsreparaturenGerüstarbeiten</v>
      </c>
      <c r="E219">
        <v>114.2</v>
      </c>
      <c r="F219">
        <v>114.2</v>
      </c>
      <c r="G219">
        <v>117.4</v>
      </c>
      <c r="H219">
        <v>117.4</v>
      </c>
      <c r="I219">
        <v>119.6</v>
      </c>
      <c r="J219">
        <v>119.6</v>
      </c>
      <c r="K219">
        <v>119.6</v>
      </c>
      <c r="L219">
        <v>119.6</v>
      </c>
    </row>
    <row r="220" spans="1:12">
      <c r="A220">
        <v>2019</v>
      </c>
      <c r="B220" t="s">
        <v>88</v>
      </c>
      <c r="C220" t="s">
        <v>100</v>
      </c>
      <c r="D220" s="49" t="str">
        <f t="shared" si="7"/>
        <v>2019Wohngebäude ohne SchönheitsreparaturenNaturwerksteinarbeiten</v>
      </c>
      <c r="E220">
        <v>111.5</v>
      </c>
      <c r="F220">
        <v>111.5</v>
      </c>
      <c r="G220">
        <v>112.1</v>
      </c>
      <c r="H220">
        <v>112.1</v>
      </c>
      <c r="I220">
        <v>112.4</v>
      </c>
      <c r="J220">
        <v>112.4</v>
      </c>
      <c r="K220">
        <v>113</v>
      </c>
      <c r="L220">
        <v>113</v>
      </c>
    </row>
    <row r="221" spans="1:12">
      <c r="A221">
        <v>2019</v>
      </c>
      <c r="B221" t="s">
        <v>88</v>
      </c>
      <c r="C221" t="s">
        <v>101</v>
      </c>
      <c r="D221" s="49" t="str">
        <f t="shared" si="7"/>
        <v>2019Wohngebäude ohne SchönheitsreparaturenBetonwerksteinarbeiten</v>
      </c>
      <c r="E221">
        <v>111.1</v>
      </c>
      <c r="F221">
        <v>111.1</v>
      </c>
      <c r="G221">
        <v>111.9</v>
      </c>
      <c r="H221">
        <v>111.9</v>
      </c>
      <c r="I221">
        <v>112.2</v>
      </c>
      <c r="J221">
        <v>112.2</v>
      </c>
      <c r="K221">
        <v>112.8</v>
      </c>
      <c r="L221">
        <v>112.8</v>
      </c>
    </row>
    <row r="222" spans="1:12">
      <c r="A222">
        <v>2019</v>
      </c>
      <c r="B222" t="s">
        <v>88</v>
      </c>
      <c r="C222" t="s">
        <v>102</v>
      </c>
      <c r="D222" s="49" t="str">
        <f t="shared" si="7"/>
        <v>2019Wohngebäude ohne SchönheitsreparaturenPutz und Stuckarbeiten</v>
      </c>
      <c r="E222">
        <v>111.5</v>
      </c>
      <c r="F222">
        <v>111.5</v>
      </c>
      <c r="G222">
        <v>112.5</v>
      </c>
      <c r="H222">
        <v>112.5</v>
      </c>
      <c r="I222">
        <v>113.5</v>
      </c>
      <c r="J222">
        <v>113.5</v>
      </c>
      <c r="K222">
        <v>114.2</v>
      </c>
      <c r="L222">
        <v>114.2</v>
      </c>
    </row>
    <row r="223" spans="1:12">
      <c r="A223">
        <v>2019</v>
      </c>
      <c r="B223" t="s">
        <v>88</v>
      </c>
      <c r="C223" t="s">
        <v>103</v>
      </c>
      <c r="D223" s="49" t="str">
        <f t="shared" si="7"/>
        <v>2019Wohngebäude ohne SchönheitsreparaturenWärmedämmVerbundsysteme</v>
      </c>
      <c r="E223">
        <v>113.4</v>
      </c>
      <c r="F223">
        <v>113.4</v>
      </c>
      <c r="G223">
        <v>114.3</v>
      </c>
      <c r="H223">
        <v>114.3</v>
      </c>
      <c r="I223">
        <v>115.2</v>
      </c>
      <c r="J223">
        <v>115.2</v>
      </c>
      <c r="K223">
        <v>116.3</v>
      </c>
      <c r="L223">
        <v>116.3</v>
      </c>
    </row>
    <row r="224" spans="1:12">
      <c r="A224">
        <v>2019</v>
      </c>
      <c r="B224" t="s">
        <v>88</v>
      </c>
      <c r="C224" t="s">
        <v>104</v>
      </c>
      <c r="D224" s="49" t="str">
        <f t="shared" si="7"/>
        <v>2019Wohngebäude ohne SchönheitsreparaturenTrockenbauarbeiten</v>
      </c>
      <c r="E224">
        <v>112.3</v>
      </c>
      <c r="F224">
        <v>112.3</v>
      </c>
      <c r="G224">
        <v>113.1</v>
      </c>
      <c r="H224">
        <v>113.1</v>
      </c>
      <c r="I224">
        <v>114.1</v>
      </c>
      <c r="J224">
        <v>114.1</v>
      </c>
      <c r="K224">
        <v>114.8</v>
      </c>
      <c r="L224">
        <v>114.8</v>
      </c>
    </row>
    <row r="225" spans="1:12">
      <c r="A225">
        <v>2019</v>
      </c>
      <c r="B225" t="s">
        <v>88</v>
      </c>
      <c r="C225" t="s">
        <v>105</v>
      </c>
      <c r="D225" s="49" t="str">
        <f t="shared" si="7"/>
        <v>2019Wohngebäude ohne SchönheitsreparaturenVorgehängte hinterlüftete Fassaden</v>
      </c>
      <c r="E225">
        <v>113</v>
      </c>
      <c r="F225">
        <v>113</v>
      </c>
      <c r="G225">
        <v>113.5</v>
      </c>
      <c r="H225">
        <v>113.5</v>
      </c>
      <c r="I225">
        <v>114.9</v>
      </c>
      <c r="J225">
        <v>114.9</v>
      </c>
      <c r="K225">
        <v>115.7</v>
      </c>
      <c r="L225">
        <v>115.7</v>
      </c>
    </row>
    <row r="226" spans="1:12">
      <c r="A226">
        <v>2019</v>
      </c>
      <c r="B226" t="s">
        <v>88</v>
      </c>
      <c r="C226" t="s">
        <v>106</v>
      </c>
      <c r="D226" s="49" t="str">
        <f t="shared" si="7"/>
        <v>2019Wohngebäude ohne SchönheitsreparaturenFliesen und Plattenarbeiten</v>
      </c>
      <c r="E226">
        <v>112.1</v>
      </c>
      <c r="F226">
        <v>112.1</v>
      </c>
      <c r="G226">
        <v>113.5</v>
      </c>
      <c r="H226">
        <v>113.5</v>
      </c>
      <c r="I226">
        <v>114</v>
      </c>
      <c r="J226">
        <v>114</v>
      </c>
      <c r="K226">
        <v>114.6</v>
      </c>
      <c r="L226">
        <v>114.6</v>
      </c>
    </row>
    <row r="227" spans="1:12">
      <c r="A227">
        <v>2019</v>
      </c>
      <c r="B227" t="s">
        <v>88</v>
      </c>
      <c r="C227" t="s">
        <v>107</v>
      </c>
      <c r="D227" s="49" t="str">
        <f t="shared" si="7"/>
        <v>2019Wohngebäude ohne SchönheitsreparaturenEstricharbeiten</v>
      </c>
      <c r="E227">
        <v>110.1</v>
      </c>
      <c r="F227">
        <v>110.1</v>
      </c>
      <c r="G227">
        <v>110.8</v>
      </c>
      <c r="H227">
        <v>110.8</v>
      </c>
      <c r="I227">
        <v>111.5</v>
      </c>
      <c r="J227">
        <v>111.5</v>
      </c>
      <c r="K227">
        <v>112.2</v>
      </c>
      <c r="L227">
        <v>112.2</v>
      </c>
    </row>
    <row r="228" spans="1:12">
      <c r="A228">
        <v>2019</v>
      </c>
      <c r="B228" t="s">
        <v>88</v>
      </c>
      <c r="C228" t="s">
        <v>108</v>
      </c>
      <c r="D228" s="49" t="str">
        <f t="shared" si="7"/>
        <v>2019Wohngebäude ohne SchönheitsreparaturenTischlerarbeiten</v>
      </c>
      <c r="E228">
        <v>110.4</v>
      </c>
      <c r="F228">
        <v>110.4</v>
      </c>
      <c r="G228">
        <v>110.9</v>
      </c>
      <c r="H228">
        <v>110.9</v>
      </c>
      <c r="I228">
        <v>111.6</v>
      </c>
      <c r="J228">
        <v>111.6</v>
      </c>
      <c r="K228">
        <v>112.1</v>
      </c>
      <c r="L228">
        <v>112.1</v>
      </c>
    </row>
    <row r="229" spans="1:12">
      <c r="A229">
        <v>2019</v>
      </c>
      <c r="B229" t="s">
        <v>88</v>
      </c>
      <c r="C229" t="s">
        <v>109</v>
      </c>
      <c r="D229" s="49" t="str">
        <f t="shared" si="7"/>
        <v>2019Wohngebäude ohne SchönheitsreparaturenRollladenarbeiten</v>
      </c>
      <c r="E229">
        <v>110.8</v>
      </c>
      <c r="F229">
        <v>110.8</v>
      </c>
      <c r="G229">
        <v>111.9</v>
      </c>
      <c r="H229">
        <v>111.9</v>
      </c>
      <c r="I229">
        <v>112.4</v>
      </c>
      <c r="J229">
        <v>112.4</v>
      </c>
      <c r="K229">
        <v>112.8</v>
      </c>
      <c r="L229">
        <v>112.8</v>
      </c>
    </row>
    <row r="230" spans="1:12">
      <c r="A230">
        <v>2019</v>
      </c>
      <c r="B230" t="s">
        <v>88</v>
      </c>
      <c r="C230" t="s">
        <v>110</v>
      </c>
      <c r="D230" s="49" t="str">
        <f t="shared" si="7"/>
        <v>2019Wohngebäude ohne SchönheitsreparaturenMetallbauarbeiten</v>
      </c>
      <c r="E230">
        <v>113.7</v>
      </c>
      <c r="F230">
        <v>113.7</v>
      </c>
      <c r="G230">
        <v>114.5</v>
      </c>
      <c r="H230">
        <v>114.5</v>
      </c>
      <c r="I230">
        <v>115.4</v>
      </c>
      <c r="J230">
        <v>115.4</v>
      </c>
      <c r="K230">
        <v>116.3</v>
      </c>
      <c r="L230">
        <v>116.3</v>
      </c>
    </row>
    <row r="231" spans="1:12">
      <c r="A231">
        <v>2019</v>
      </c>
      <c r="B231" t="s">
        <v>88</v>
      </c>
      <c r="C231" t="s">
        <v>111</v>
      </c>
      <c r="D231" s="49" t="str">
        <f t="shared" si="7"/>
        <v>2019Wohngebäude ohne SchönheitsreparaturenVerglasungsarbeiten</v>
      </c>
      <c r="E231">
        <v>110</v>
      </c>
      <c r="F231">
        <v>110</v>
      </c>
      <c r="G231">
        <v>110.7</v>
      </c>
      <c r="H231">
        <v>110.7</v>
      </c>
      <c r="I231">
        <v>111.1</v>
      </c>
      <c r="J231">
        <v>111.1</v>
      </c>
      <c r="K231">
        <v>111.7</v>
      </c>
      <c r="L231">
        <v>111.7</v>
      </c>
    </row>
    <row r="232" spans="1:12">
      <c r="A232">
        <v>2019</v>
      </c>
      <c r="B232" t="s">
        <v>88</v>
      </c>
      <c r="C232" t="s">
        <v>112</v>
      </c>
      <c r="D232" s="49" t="str">
        <f t="shared" si="7"/>
        <v>2019Wohngebäude ohne SchönheitsreparaturenMaler und Lackierarbeiten, Beschichtungen</v>
      </c>
      <c r="E232">
        <v>112.1</v>
      </c>
      <c r="F232">
        <v>112.1</v>
      </c>
      <c r="G232">
        <v>113.1</v>
      </c>
      <c r="H232">
        <v>113.1</v>
      </c>
      <c r="I232">
        <v>113.9</v>
      </c>
      <c r="J232">
        <v>113.9</v>
      </c>
      <c r="K232">
        <v>114.7</v>
      </c>
      <c r="L232">
        <v>114.7</v>
      </c>
    </row>
    <row r="233" spans="1:12">
      <c r="A233">
        <v>2019</v>
      </c>
      <c r="B233" t="s">
        <v>88</v>
      </c>
      <c r="C233" t="s">
        <v>113</v>
      </c>
      <c r="D233" s="49" t="str">
        <f t="shared" si="7"/>
        <v>2019Wohngebäude ohne SchönheitsreparaturenBodenbelagarbeiten</v>
      </c>
      <c r="E233">
        <v>109.1</v>
      </c>
      <c r="F233">
        <v>109.1</v>
      </c>
      <c r="G233">
        <v>109.8</v>
      </c>
      <c r="H233">
        <v>109.8</v>
      </c>
      <c r="I233">
        <v>110.3</v>
      </c>
      <c r="J233">
        <v>110.3</v>
      </c>
      <c r="K233">
        <v>110.2</v>
      </c>
      <c r="L233">
        <v>110.2</v>
      </c>
    </row>
    <row r="234" spans="1:12">
      <c r="A234">
        <v>2019</v>
      </c>
      <c r="B234" t="s">
        <v>88</v>
      </c>
      <c r="C234" t="s">
        <v>114</v>
      </c>
      <c r="D234" s="49" t="str">
        <f t="shared" si="7"/>
        <v>2019Wohngebäude ohne SchönheitsreparaturenTapezierarbeiten</v>
      </c>
    </row>
    <row r="235" spans="1:12">
      <c r="A235">
        <v>2019</v>
      </c>
      <c r="B235" t="s">
        <v>88</v>
      </c>
      <c r="C235" t="s">
        <v>115</v>
      </c>
      <c r="D235" s="49" t="str">
        <f t="shared" si="7"/>
        <v>2019Wohngebäude ohne SchönheitsreparaturenRaumlufttechnische Anlagen</v>
      </c>
      <c r="E235">
        <v>111.8</v>
      </c>
      <c r="F235">
        <v>111.8</v>
      </c>
      <c r="G235">
        <v>113.2</v>
      </c>
      <c r="H235">
        <v>113.2</v>
      </c>
      <c r="I235">
        <v>113.8</v>
      </c>
      <c r="J235">
        <v>113.8</v>
      </c>
      <c r="K235">
        <v>114.5</v>
      </c>
      <c r="L235">
        <v>114.5</v>
      </c>
    </row>
    <row r="236" spans="1:12">
      <c r="A236">
        <v>2019</v>
      </c>
      <c r="B236" t="s">
        <v>88</v>
      </c>
      <c r="C236" t="s">
        <v>116</v>
      </c>
      <c r="D236" s="49" t="str">
        <f t="shared" si="7"/>
        <v>2019Wohngebäude ohne SchönheitsreparaturenHeiz und zentrale Wassererwärmungsanlagen</v>
      </c>
      <c r="E236">
        <v>113.4</v>
      </c>
      <c r="F236">
        <v>113.4</v>
      </c>
      <c r="G236">
        <v>114.5</v>
      </c>
      <c r="H236">
        <v>114.5</v>
      </c>
      <c r="I236">
        <v>115.2</v>
      </c>
      <c r="J236">
        <v>115.2</v>
      </c>
      <c r="K236">
        <v>115.9</v>
      </c>
      <c r="L236">
        <v>115.9</v>
      </c>
    </row>
    <row r="237" spans="1:12">
      <c r="A237">
        <v>2019</v>
      </c>
      <c r="B237" t="s">
        <v>88</v>
      </c>
      <c r="C237" t="s">
        <v>117</v>
      </c>
      <c r="D237" s="49" t="str">
        <f t="shared" si="7"/>
        <v>2019Wohngebäude ohne SchönheitsreparaturenGas, Wasser und Entwässerungsanl. innerh. v.Geb.</v>
      </c>
      <c r="E237">
        <v>115</v>
      </c>
      <c r="F237">
        <v>115</v>
      </c>
      <c r="G237">
        <v>116.1</v>
      </c>
      <c r="H237">
        <v>116.1</v>
      </c>
      <c r="I237">
        <v>117</v>
      </c>
      <c r="J237">
        <v>117</v>
      </c>
      <c r="K237">
        <v>117.9</v>
      </c>
      <c r="L237">
        <v>117.9</v>
      </c>
    </row>
    <row r="238" spans="1:12">
      <c r="A238">
        <v>2019</v>
      </c>
      <c r="B238" t="s">
        <v>88</v>
      </c>
      <c r="C238" t="s">
        <v>118</v>
      </c>
      <c r="D238" s="49" t="str">
        <f t="shared" si="7"/>
        <v>2019Wohngebäude ohne SchönheitsreparaturenNieder und Mittelspannungsanlagen bis 36 kV</v>
      </c>
      <c r="E238">
        <v>117.3</v>
      </c>
      <c r="F238">
        <v>117.3</v>
      </c>
      <c r="G238">
        <v>118</v>
      </c>
      <c r="H238">
        <v>118</v>
      </c>
      <c r="I238">
        <v>119.2</v>
      </c>
      <c r="J238">
        <v>119.2</v>
      </c>
      <c r="K238">
        <v>120.3</v>
      </c>
      <c r="L238">
        <v>120.3</v>
      </c>
    </row>
    <row r="239" spans="1:12">
      <c r="A239">
        <v>2019</v>
      </c>
      <c r="B239" t="s">
        <v>88</v>
      </c>
      <c r="C239" t="s">
        <v>119</v>
      </c>
      <c r="D239" s="49" t="str">
        <f t="shared" si="7"/>
        <v>2019Wohngebäude ohne SchönheitsreparaturenGebäudeautomation</v>
      </c>
      <c r="E239">
        <v>121.2</v>
      </c>
      <c r="F239">
        <v>121.2</v>
      </c>
      <c r="G239">
        <v>122.2</v>
      </c>
      <c r="H239">
        <v>122.2</v>
      </c>
      <c r="I239">
        <v>124.3</v>
      </c>
      <c r="J239">
        <v>124.3</v>
      </c>
      <c r="K239">
        <v>125</v>
      </c>
      <c r="L239">
        <v>125</v>
      </c>
    </row>
    <row r="240" spans="1:12">
      <c r="A240">
        <v>2019</v>
      </c>
      <c r="B240" t="s">
        <v>88</v>
      </c>
      <c r="C240" t="s">
        <v>120</v>
      </c>
      <c r="D240" s="49" t="str">
        <f t="shared" si="7"/>
        <v>2019Wohngebäude ohne SchönheitsreparaturenBlitzschutzanlagen</v>
      </c>
      <c r="E240">
        <v>110.7</v>
      </c>
      <c r="F240">
        <v>110.7</v>
      </c>
      <c r="G240">
        <v>111.2</v>
      </c>
      <c r="H240">
        <v>111.2</v>
      </c>
      <c r="I240">
        <v>111.9</v>
      </c>
      <c r="J240">
        <v>111.9</v>
      </c>
      <c r="K240">
        <v>112.6</v>
      </c>
      <c r="L240">
        <v>112.6</v>
      </c>
    </row>
    <row r="241" spans="1:12">
      <c r="A241">
        <v>2019</v>
      </c>
      <c r="B241" t="s">
        <v>88</v>
      </c>
      <c r="C241" t="s">
        <v>121</v>
      </c>
      <c r="D241" s="49" t="str">
        <f t="shared" si="7"/>
        <v>2019Wohngebäude ohne SchönheitsreparaturenDämm und Brandschutzarbeiten an techn. Anlagen</v>
      </c>
      <c r="E241">
        <v>117.7</v>
      </c>
      <c r="F241">
        <v>117.7</v>
      </c>
      <c r="G241">
        <v>119.5</v>
      </c>
      <c r="H241">
        <v>119.5</v>
      </c>
      <c r="I241">
        <v>121.1</v>
      </c>
      <c r="J241">
        <v>121.1</v>
      </c>
      <c r="K241">
        <v>122.1</v>
      </c>
      <c r="L241">
        <v>122.1</v>
      </c>
    </row>
    <row r="242" spans="1:12">
      <c r="A242">
        <v>2019</v>
      </c>
      <c r="B242" t="s">
        <v>122</v>
      </c>
      <c r="C242" t="s">
        <v>89</v>
      </c>
      <c r="D242" s="49" t="str">
        <f t="shared" si="7"/>
        <v>2019Schönheitsreparaturen in einer WohnungInstandhaltungsleistungen</v>
      </c>
      <c r="E242">
        <v>112</v>
      </c>
      <c r="F242">
        <v>112</v>
      </c>
      <c r="G242">
        <v>112.9</v>
      </c>
      <c r="H242">
        <v>112.9</v>
      </c>
      <c r="I242">
        <v>113.7</v>
      </c>
      <c r="J242">
        <v>113.7</v>
      </c>
      <c r="K242">
        <v>114.6</v>
      </c>
      <c r="L242">
        <v>114.6</v>
      </c>
    </row>
    <row r="243" spans="1:12">
      <c r="A243">
        <v>2019</v>
      </c>
      <c r="B243" t="s">
        <v>122</v>
      </c>
      <c r="C243" t="s">
        <v>90</v>
      </c>
      <c r="D243" s="49" t="str">
        <f t="shared" si="7"/>
        <v>2019Schönheitsreparaturen in einer WohnungErdarbeiten</v>
      </c>
    </row>
    <row r="244" spans="1:12">
      <c r="A244">
        <v>2019</v>
      </c>
      <c r="B244" t="s">
        <v>122</v>
      </c>
      <c r="C244" t="s">
        <v>91</v>
      </c>
      <c r="D244" s="49" t="str">
        <f t="shared" si="7"/>
        <v>2019Schönheitsreparaturen in einer WohnungEntwässerungskanalarbeiten</v>
      </c>
    </row>
    <row r="245" spans="1:12">
      <c r="A245">
        <v>2019</v>
      </c>
      <c r="B245" t="s">
        <v>122</v>
      </c>
      <c r="C245" t="s">
        <v>92</v>
      </c>
      <c r="D245" s="49" t="str">
        <f t="shared" si="7"/>
        <v>2019Schönheitsreparaturen in einer WohnungMauerarbeiten</v>
      </c>
    </row>
    <row r="246" spans="1:12">
      <c r="A246">
        <v>2019</v>
      </c>
      <c r="B246" t="s">
        <v>122</v>
      </c>
      <c r="C246" t="s">
        <v>93</v>
      </c>
      <c r="D246" s="49" t="str">
        <f t="shared" si="7"/>
        <v>2019Schönheitsreparaturen in einer WohnungBetonarbeiten</v>
      </c>
    </row>
    <row r="247" spans="1:12">
      <c r="A247">
        <v>2019</v>
      </c>
      <c r="B247" t="s">
        <v>122</v>
      </c>
      <c r="C247" t="s">
        <v>94</v>
      </c>
      <c r="D247" s="49" t="str">
        <f t="shared" si="7"/>
        <v>2019Schönheitsreparaturen in einer WohnungZimmer und Holzbauarbeiten</v>
      </c>
    </row>
    <row r="248" spans="1:12">
      <c r="A248">
        <v>2019</v>
      </c>
      <c r="B248" t="s">
        <v>122</v>
      </c>
      <c r="C248" t="s">
        <v>95</v>
      </c>
      <c r="D248" s="49" t="str">
        <f t="shared" si="7"/>
        <v>2019Schönheitsreparaturen in einer WohnungStahlbauarbeiten</v>
      </c>
    </row>
    <row r="249" spans="1:12">
      <c r="A249">
        <v>2019</v>
      </c>
      <c r="B249" t="s">
        <v>122</v>
      </c>
      <c r="C249" t="s">
        <v>96</v>
      </c>
      <c r="D249" s="49" t="str">
        <f t="shared" si="7"/>
        <v>2019Schönheitsreparaturen in einer WohnungAbdichtungsarbeiten</v>
      </c>
    </row>
    <row r="250" spans="1:12">
      <c r="A250">
        <v>2019</v>
      </c>
      <c r="B250" t="s">
        <v>122</v>
      </c>
      <c r="C250" t="s">
        <v>97</v>
      </c>
      <c r="D250" s="49" t="str">
        <f t="shared" si="7"/>
        <v>2019Schönheitsreparaturen in einer WohnungDachdeckungs und Dachabdichtungsarbeiten</v>
      </c>
    </row>
    <row r="251" spans="1:12">
      <c r="A251">
        <v>2019</v>
      </c>
      <c r="B251" t="s">
        <v>122</v>
      </c>
      <c r="C251" t="s">
        <v>98</v>
      </c>
      <c r="D251" s="49" t="str">
        <f t="shared" si="7"/>
        <v>2019Schönheitsreparaturen in einer WohnungKlempnerarbeiten</v>
      </c>
    </row>
    <row r="252" spans="1:12">
      <c r="A252">
        <v>2019</v>
      </c>
      <c r="B252" t="s">
        <v>122</v>
      </c>
      <c r="C252" t="s">
        <v>99</v>
      </c>
      <c r="D252" s="49" t="str">
        <f t="shared" si="7"/>
        <v>2019Schönheitsreparaturen in einer WohnungGerüstarbeiten</v>
      </c>
    </row>
    <row r="253" spans="1:12">
      <c r="A253">
        <v>2019</v>
      </c>
      <c r="B253" t="s">
        <v>122</v>
      </c>
      <c r="C253" t="s">
        <v>100</v>
      </c>
      <c r="D253" s="49" t="str">
        <f t="shared" si="7"/>
        <v>2019Schönheitsreparaturen in einer WohnungNaturwerksteinarbeiten</v>
      </c>
    </row>
    <row r="254" spans="1:12">
      <c r="A254">
        <v>2019</v>
      </c>
      <c r="B254" t="s">
        <v>122</v>
      </c>
      <c r="C254" t="s">
        <v>101</v>
      </c>
      <c r="D254" s="49" t="str">
        <f t="shared" si="7"/>
        <v>2019Schönheitsreparaturen in einer WohnungBetonwerksteinarbeiten</v>
      </c>
    </row>
    <row r="255" spans="1:12">
      <c r="A255">
        <v>2019</v>
      </c>
      <c r="B255" t="s">
        <v>122</v>
      </c>
      <c r="C255" t="s">
        <v>102</v>
      </c>
      <c r="D255" s="49" t="str">
        <f t="shared" si="7"/>
        <v>2019Schönheitsreparaturen in einer WohnungPutz und Stuckarbeiten</v>
      </c>
    </row>
    <row r="256" spans="1:12">
      <c r="A256">
        <v>2019</v>
      </c>
      <c r="B256" t="s">
        <v>122</v>
      </c>
      <c r="C256" t="s">
        <v>103</v>
      </c>
      <c r="D256" s="49" t="str">
        <f t="shared" si="7"/>
        <v>2019Schönheitsreparaturen in einer WohnungWärmedämmVerbundsysteme</v>
      </c>
    </row>
    <row r="257" spans="1:12">
      <c r="A257">
        <v>2019</v>
      </c>
      <c r="B257" t="s">
        <v>122</v>
      </c>
      <c r="C257" t="s">
        <v>104</v>
      </c>
      <c r="D257" s="49" t="str">
        <f t="shared" si="7"/>
        <v>2019Schönheitsreparaturen in einer WohnungTrockenbauarbeiten</v>
      </c>
    </row>
    <row r="258" spans="1:12">
      <c r="A258">
        <v>2019</v>
      </c>
      <c r="B258" t="s">
        <v>122</v>
      </c>
      <c r="C258" t="s">
        <v>105</v>
      </c>
      <c r="D258" s="49" t="str">
        <f t="shared" si="7"/>
        <v>2019Schönheitsreparaturen in einer WohnungVorgehängte hinterlüftete Fassaden</v>
      </c>
    </row>
    <row r="259" spans="1:12">
      <c r="A259">
        <v>2019</v>
      </c>
      <c r="B259" t="s">
        <v>122</v>
      </c>
      <c r="C259" t="s">
        <v>106</v>
      </c>
      <c r="D259" s="49" t="str">
        <f t="shared" si="7"/>
        <v>2019Schönheitsreparaturen in einer WohnungFliesen und Plattenarbeiten</v>
      </c>
    </row>
    <row r="260" spans="1:12">
      <c r="A260">
        <v>2019</v>
      </c>
      <c r="B260" t="s">
        <v>122</v>
      </c>
      <c r="C260" t="s">
        <v>107</v>
      </c>
      <c r="D260" s="49" t="str">
        <f t="shared" si="7"/>
        <v>2019Schönheitsreparaturen in einer WohnungEstricharbeiten</v>
      </c>
    </row>
    <row r="261" spans="1:12">
      <c r="A261">
        <v>2019</v>
      </c>
      <c r="B261" t="s">
        <v>122</v>
      </c>
      <c r="C261" t="s">
        <v>108</v>
      </c>
      <c r="D261" s="49" t="str">
        <f t="shared" si="7"/>
        <v>2019Schönheitsreparaturen in einer WohnungTischlerarbeiten</v>
      </c>
    </row>
    <row r="262" spans="1:12">
      <c r="A262">
        <v>2019</v>
      </c>
      <c r="B262" t="s">
        <v>122</v>
      </c>
      <c r="C262" t="s">
        <v>109</v>
      </c>
      <c r="D262" s="49" t="str">
        <f t="shared" si="7"/>
        <v>2019Schönheitsreparaturen in einer WohnungRollladenarbeiten</v>
      </c>
    </row>
    <row r="263" spans="1:12">
      <c r="A263">
        <v>2019</v>
      </c>
      <c r="B263" t="s">
        <v>122</v>
      </c>
      <c r="C263" t="s">
        <v>110</v>
      </c>
      <c r="D263" s="49" t="str">
        <f t="shared" si="7"/>
        <v>2019Schönheitsreparaturen in einer WohnungMetallbauarbeiten</v>
      </c>
    </row>
    <row r="264" spans="1:12">
      <c r="A264">
        <v>2019</v>
      </c>
      <c r="B264" t="s">
        <v>122</v>
      </c>
      <c r="C264" t="s">
        <v>111</v>
      </c>
      <c r="D264" s="49" t="str">
        <f t="shared" si="7"/>
        <v>2019Schönheitsreparaturen in einer WohnungVerglasungsarbeiten</v>
      </c>
    </row>
    <row r="265" spans="1:12">
      <c r="A265">
        <v>2019</v>
      </c>
      <c r="B265" t="s">
        <v>122</v>
      </c>
      <c r="C265" t="s">
        <v>112</v>
      </c>
      <c r="D265" s="49" t="str">
        <f t="shared" si="7"/>
        <v>2019Schönheitsreparaturen in einer WohnungMaler und Lackierarbeiten, Beschichtungen</v>
      </c>
      <c r="E265">
        <v>112.1</v>
      </c>
      <c r="F265">
        <v>112.1</v>
      </c>
      <c r="G265">
        <v>113.2</v>
      </c>
      <c r="H265">
        <v>113.2</v>
      </c>
      <c r="I265">
        <v>113.9</v>
      </c>
      <c r="J265">
        <v>113.9</v>
      </c>
      <c r="K265">
        <v>114.7</v>
      </c>
      <c r="L265">
        <v>114.7</v>
      </c>
    </row>
    <row r="266" spans="1:12">
      <c r="A266">
        <v>2019</v>
      </c>
      <c r="B266" t="s">
        <v>122</v>
      </c>
      <c r="C266" t="s">
        <v>113</v>
      </c>
      <c r="D266" s="49" t="str">
        <f t="shared" si="7"/>
        <v>2019Schönheitsreparaturen in einer WohnungBodenbelagarbeiten</v>
      </c>
    </row>
    <row r="267" spans="1:12">
      <c r="A267">
        <v>2019</v>
      </c>
      <c r="B267" t="s">
        <v>122</v>
      </c>
      <c r="C267" t="s">
        <v>114</v>
      </c>
      <c r="D267" s="49" t="str">
        <f t="shared" si="7"/>
        <v>2019Schönheitsreparaturen in einer WohnungTapezierarbeiten</v>
      </c>
      <c r="E267">
        <v>111.6</v>
      </c>
      <c r="F267">
        <v>111.6</v>
      </c>
      <c r="G267">
        <v>112.4</v>
      </c>
      <c r="H267">
        <v>112.4</v>
      </c>
      <c r="I267">
        <v>113.5</v>
      </c>
      <c r="J267">
        <v>113.5</v>
      </c>
      <c r="K267">
        <v>114.4</v>
      </c>
      <c r="L267">
        <v>114.4</v>
      </c>
    </row>
    <row r="268" spans="1:12">
      <c r="A268">
        <v>2019</v>
      </c>
      <c r="B268" t="s">
        <v>122</v>
      </c>
      <c r="C268" t="s">
        <v>115</v>
      </c>
      <c r="D268" s="49" t="str">
        <f t="shared" ref="D268:D331" si="8">CONCATENATE(A268,B268,C268)</f>
        <v>2019Schönheitsreparaturen in einer WohnungRaumlufttechnische Anlagen</v>
      </c>
    </row>
    <row r="269" spans="1:12">
      <c r="A269">
        <v>2019</v>
      </c>
      <c r="B269" t="s">
        <v>122</v>
      </c>
      <c r="C269" t="s">
        <v>116</v>
      </c>
      <c r="D269" s="49" t="str">
        <f t="shared" si="8"/>
        <v>2019Schönheitsreparaturen in einer WohnungHeiz und zentrale Wassererwärmungsanlagen</v>
      </c>
    </row>
    <row r="270" spans="1:12">
      <c r="A270">
        <v>2019</v>
      </c>
      <c r="B270" t="s">
        <v>122</v>
      </c>
      <c r="C270" t="s">
        <v>117</v>
      </c>
      <c r="D270" s="49" t="str">
        <f t="shared" si="8"/>
        <v>2019Schönheitsreparaturen in einer WohnungGas, Wasser und Entwässerungsanl. innerh. v.Geb.</v>
      </c>
    </row>
    <row r="271" spans="1:12">
      <c r="A271">
        <v>2019</v>
      </c>
      <c r="B271" t="s">
        <v>122</v>
      </c>
      <c r="C271" t="s">
        <v>118</v>
      </c>
      <c r="D271" s="49" t="str">
        <f t="shared" si="8"/>
        <v>2019Schönheitsreparaturen in einer WohnungNieder und Mittelspannungsanlagen bis 36 kV</v>
      </c>
    </row>
    <row r="272" spans="1:12">
      <c r="A272">
        <v>2019</v>
      </c>
      <c r="B272" t="s">
        <v>122</v>
      </c>
      <c r="C272" t="s">
        <v>119</v>
      </c>
      <c r="D272" s="49" t="str">
        <f t="shared" si="8"/>
        <v>2019Schönheitsreparaturen in einer WohnungGebäudeautomation</v>
      </c>
    </row>
    <row r="273" spans="1:12">
      <c r="A273">
        <v>2019</v>
      </c>
      <c r="B273" t="s">
        <v>122</v>
      </c>
      <c r="C273" t="s">
        <v>120</v>
      </c>
      <c r="D273" s="49" t="str">
        <f t="shared" si="8"/>
        <v>2019Schönheitsreparaturen in einer WohnungBlitzschutzanlagen</v>
      </c>
    </row>
    <row r="274" spans="1:12">
      <c r="A274">
        <v>2019</v>
      </c>
      <c r="B274" t="s">
        <v>122</v>
      </c>
      <c r="C274" t="s">
        <v>121</v>
      </c>
      <c r="D274" s="49" t="str">
        <f t="shared" si="8"/>
        <v>2019Schönheitsreparaturen in einer WohnungDämm und Brandschutzarbeiten an techn. Anlagen</v>
      </c>
    </row>
    <row r="275" spans="1:12">
      <c r="A275">
        <v>2020</v>
      </c>
      <c r="B275" t="s">
        <v>88</v>
      </c>
      <c r="C275" t="s">
        <v>89</v>
      </c>
      <c r="D275" s="49" t="str">
        <f t="shared" si="8"/>
        <v>2020Wohngebäude ohne SchönheitsreparaturenInstandhaltungsleistungen</v>
      </c>
      <c r="E275">
        <v>117.5</v>
      </c>
      <c r="F275">
        <v>117.5</v>
      </c>
      <c r="G275">
        <v>118.1</v>
      </c>
      <c r="H275">
        <v>118.1</v>
      </c>
      <c r="I275">
        <v>115.6</v>
      </c>
      <c r="J275">
        <v>118.6</v>
      </c>
      <c r="K275">
        <v>116.2</v>
      </c>
      <c r="L275">
        <v>119.2</v>
      </c>
    </row>
    <row r="276" spans="1:12">
      <c r="A276">
        <v>2020</v>
      </c>
      <c r="B276" t="s">
        <v>88</v>
      </c>
      <c r="C276" t="s">
        <v>90</v>
      </c>
      <c r="D276" s="49" t="str">
        <f t="shared" si="8"/>
        <v>2020Wohngebäude ohne SchönheitsreparaturenErdarbeiten</v>
      </c>
      <c r="E276">
        <v>123.4</v>
      </c>
      <c r="F276">
        <v>123.4</v>
      </c>
      <c r="G276">
        <v>123.8</v>
      </c>
      <c r="H276">
        <v>123.8</v>
      </c>
      <c r="I276">
        <v>121</v>
      </c>
      <c r="J276">
        <v>124.2</v>
      </c>
      <c r="K276">
        <v>121.3</v>
      </c>
      <c r="L276">
        <v>124.4</v>
      </c>
    </row>
    <row r="277" spans="1:12">
      <c r="A277">
        <v>2020</v>
      </c>
      <c r="B277" t="s">
        <v>88</v>
      </c>
      <c r="C277" t="s">
        <v>91</v>
      </c>
      <c r="D277" s="49" t="str">
        <f t="shared" si="8"/>
        <v>2020Wohngebäude ohne SchönheitsreparaturenEntwässerungskanalarbeiten</v>
      </c>
      <c r="E277">
        <v>119.2</v>
      </c>
      <c r="F277">
        <v>119.2</v>
      </c>
      <c r="G277">
        <v>119.6</v>
      </c>
      <c r="H277">
        <v>119.6</v>
      </c>
      <c r="I277">
        <v>117</v>
      </c>
      <c r="J277">
        <v>120</v>
      </c>
      <c r="K277">
        <v>117.2</v>
      </c>
      <c r="L277">
        <v>120.2</v>
      </c>
    </row>
    <row r="278" spans="1:12">
      <c r="A278">
        <v>2020</v>
      </c>
      <c r="B278" t="s">
        <v>88</v>
      </c>
      <c r="C278" t="s">
        <v>92</v>
      </c>
      <c r="D278" s="49" t="str">
        <f t="shared" si="8"/>
        <v>2020Wohngebäude ohne SchönheitsreparaturenMauerarbeiten</v>
      </c>
      <c r="E278">
        <v>116.9</v>
      </c>
      <c r="F278">
        <v>116.9</v>
      </c>
      <c r="G278">
        <v>117.5</v>
      </c>
      <c r="H278">
        <v>117.5</v>
      </c>
      <c r="I278">
        <v>114.9</v>
      </c>
      <c r="J278">
        <v>117.9</v>
      </c>
      <c r="K278">
        <v>115.3</v>
      </c>
      <c r="L278">
        <v>118.3</v>
      </c>
    </row>
    <row r="279" spans="1:12">
      <c r="A279">
        <v>2020</v>
      </c>
      <c r="B279" t="s">
        <v>88</v>
      </c>
      <c r="C279" t="s">
        <v>93</v>
      </c>
      <c r="D279" s="49" t="str">
        <f t="shared" si="8"/>
        <v>2020Wohngebäude ohne SchönheitsreparaturenBetonarbeiten</v>
      </c>
      <c r="E279">
        <v>117</v>
      </c>
      <c r="F279">
        <v>117</v>
      </c>
      <c r="G279">
        <v>117.5</v>
      </c>
      <c r="H279">
        <v>117.5</v>
      </c>
      <c r="I279">
        <v>115.1</v>
      </c>
      <c r="J279">
        <v>118.1</v>
      </c>
      <c r="K279">
        <v>115.5</v>
      </c>
      <c r="L279">
        <v>118.5</v>
      </c>
    </row>
    <row r="280" spans="1:12">
      <c r="A280">
        <v>2020</v>
      </c>
      <c r="B280" t="s">
        <v>88</v>
      </c>
      <c r="C280" t="s">
        <v>94</v>
      </c>
      <c r="D280" s="49" t="str">
        <f t="shared" si="8"/>
        <v>2020Wohngebäude ohne SchönheitsreparaturenZimmer und Holzbauarbeiten</v>
      </c>
      <c r="E280">
        <v>117.3</v>
      </c>
      <c r="F280">
        <v>117.3</v>
      </c>
      <c r="G280">
        <v>117.7</v>
      </c>
      <c r="H280">
        <v>117.7</v>
      </c>
      <c r="I280">
        <v>116.6</v>
      </c>
      <c r="J280">
        <v>119.7</v>
      </c>
      <c r="K280">
        <v>117.8</v>
      </c>
      <c r="L280">
        <v>120.8</v>
      </c>
    </row>
    <row r="281" spans="1:12">
      <c r="A281">
        <v>2020</v>
      </c>
      <c r="B281" t="s">
        <v>88</v>
      </c>
      <c r="C281" t="s">
        <v>95</v>
      </c>
      <c r="D281" s="49" t="str">
        <f t="shared" si="8"/>
        <v>2020Wohngebäude ohne SchönheitsreparaturenStahlbauarbeiten</v>
      </c>
      <c r="E281">
        <v>110.6</v>
      </c>
      <c r="F281">
        <v>110.6</v>
      </c>
      <c r="G281">
        <v>110.5</v>
      </c>
      <c r="H281">
        <v>110.5</v>
      </c>
      <c r="I281">
        <v>107.8</v>
      </c>
      <c r="J281">
        <v>110.6</v>
      </c>
      <c r="K281">
        <v>108</v>
      </c>
      <c r="L281">
        <v>110.8</v>
      </c>
    </row>
    <row r="282" spans="1:12">
      <c r="A282">
        <v>2020</v>
      </c>
      <c r="B282" t="s">
        <v>88</v>
      </c>
      <c r="C282" t="s">
        <v>96</v>
      </c>
      <c r="D282" s="49" t="str">
        <f t="shared" si="8"/>
        <v>2020Wohngebäude ohne SchönheitsreparaturenAbdichtungsarbeiten</v>
      </c>
      <c r="E282">
        <v>119.4</v>
      </c>
      <c r="F282">
        <v>119.4</v>
      </c>
      <c r="G282">
        <v>120.2</v>
      </c>
      <c r="H282">
        <v>120.2</v>
      </c>
      <c r="I282">
        <v>117.5</v>
      </c>
      <c r="J282">
        <v>120.6</v>
      </c>
      <c r="K282">
        <v>117.9</v>
      </c>
      <c r="L282">
        <v>121</v>
      </c>
    </row>
    <row r="283" spans="1:12">
      <c r="A283">
        <v>2020</v>
      </c>
      <c r="B283" t="s">
        <v>88</v>
      </c>
      <c r="C283" t="s">
        <v>97</v>
      </c>
      <c r="D283" s="49" t="str">
        <f t="shared" si="8"/>
        <v>2020Wohngebäude ohne SchönheitsreparaturenDachdeckungs und Dachabdichtungsarbeiten</v>
      </c>
      <c r="E283">
        <v>119</v>
      </c>
      <c r="F283">
        <v>119</v>
      </c>
      <c r="G283">
        <v>119.6</v>
      </c>
      <c r="H283">
        <v>119.6</v>
      </c>
      <c r="I283">
        <v>117.6</v>
      </c>
      <c r="J283">
        <v>120.6</v>
      </c>
      <c r="K283">
        <v>118.3</v>
      </c>
      <c r="L283">
        <v>121.4</v>
      </c>
    </row>
    <row r="284" spans="1:12">
      <c r="A284">
        <v>2020</v>
      </c>
      <c r="B284" t="s">
        <v>88</v>
      </c>
      <c r="C284" t="s">
        <v>98</v>
      </c>
      <c r="D284" s="49" t="str">
        <f t="shared" si="8"/>
        <v>2020Wohngebäude ohne SchönheitsreparaturenKlempnerarbeiten</v>
      </c>
      <c r="E284">
        <v>118.4</v>
      </c>
      <c r="F284">
        <v>118.4</v>
      </c>
      <c r="G284">
        <v>118.8</v>
      </c>
      <c r="H284">
        <v>118.8</v>
      </c>
      <c r="I284">
        <v>116.6</v>
      </c>
      <c r="J284">
        <v>119.6</v>
      </c>
      <c r="K284">
        <v>117.2</v>
      </c>
      <c r="L284">
        <v>120.2</v>
      </c>
    </row>
    <row r="285" spans="1:12">
      <c r="A285">
        <v>2020</v>
      </c>
      <c r="B285" t="s">
        <v>88</v>
      </c>
      <c r="C285" t="s">
        <v>99</v>
      </c>
      <c r="D285" s="49" t="str">
        <f t="shared" si="8"/>
        <v>2020Wohngebäude ohne SchönheitsreparaturenGerüstarbeiten</v>
      </c>
      <c r="E285">
        <v>122.2</v>
      </c>
      <c r="F285">
        <v>122.2</v>
      </c>
      <c r="G285">
        <v>123.5</v>
      </c>
      <c r="H285">
        <v>123.5</v>
      </c>
      <c r="I285">
        <v>120.9</v>
      </c>
      <c r="J285">
        <v>124.1</v>
      </c>
      <c r="K285">
        <v>120.4</v>
      </c>
      <c r="L285">
        <v>123.5</v>
      </c>
    </row>
    <row r="286" spans="1:12">
      <c r="A286">
        <v>2020</v>
      </c>
      <c r="B286" t="s">
        <v>88</v>
      </c>
      <c r="C286" t="s">
        <v>100</v>
      </c>
      <c r="D286" s="49" t="str">
        <f t="shared" si="8"/>
        <v>2020Wohngebäude ohne SchönheitsreparaturenNaturwerksteinarbeiten</v>
      </c>
      <c r="E286">
        <v>114.4</v>
      </c>
      <c r="F286">
        <v>114.4</v>
      </c>
      <c r="G286">
        <v>114.6</v>
      </c>
      <c r="H286">
        <v>114.6</v>
      </c>
      <c r="I286">
        <v>112.8</v>
      </c>
      <c r="J286">
        <v>115.7</v>
      </c>
      <c r="K286">
        <v>113</v>
      </c>
      <c r="L286">
        <v>115.9</v>
      </c>
    </row>
    <row r="287" spans="1:12">
      <c r="A287">
        <v>2020</v>
      </c>
      <c r="B287" t="s">
        <v>88</v>
      </c>
      <c r="C287" t="s">
        <v>101</v>
      </c>
      <c r="D287" s="49" t="str">
        <f t="shared" si="8"/>
        <v>2020Wohngebäude ohne SchönheitsreparaturenBetonwerksteinarbeiten</v>
      </c>
      <c r="E287">
        <v>114.4</v>
      </c>
      <c r="F287">
        <v>114.4</v>
      </c>
      <c r="G287">
        <v>114.9</v>
      </c>
      <c r="H287">
        <v>114.9</v>
      </c>
      <c r="I287">
        <v>112.4</v>
      </c>
      <c r="J287">
        <v>115.3</v>
      </c>
      <c r="K287">
        <v>112.9</v>
      </c>
      <c r="L287">
        <v>115.9</v>
      </c>
    </row>
    <row r="288" spans="1:12">
      <c r="A288">
        <v>2020</v>
      </c>
      <c r="B288" t="s">
        <v>88</v>
      </c>
      <c r="C288" t="s">
        <v>102</v>
      </c>
      <c r="D288" s="49" t="str">
        <f t="shared" si="8"/>
        <v>2020Wohngebäude ohne SchönheitsreparaturenPutz und Stuckarbeiten</v>
      </c>
      <c r="E288">
        <v>115.8</v>
      </c>
      <c r="F288">
        <v>115.8</v>
      </c>
      <c r="G288">
        <v>115.9</v>
      </c>
      <c r="H288">
        <v>115.9</v>
      </c>
      <c r="I288">
        <v>113.7</v>
      </c>
      <c r="J288">
        <v>116.6</v>
      </c>
      <c r="K288">
        <v>114</v>
      </c>
      <c r="L288">
        <v>117</v>
      </c>
    </row>
    <row r="289" spans="1:12">
      <c r="A289">
        <v>2020</v>
      </c>
      <c r="B289" t="s">
        <v>88</v>
      </c>
      <c r="C289" t="s">
        <v>103</v>
      </c>
      <c r="D289" s="49" t="str">
        <f t="shared" si="8"/>
        <v>2020Wohngebäude ohne SchönheitsreparaturenWärmedämmVerbundsysteme</v>
      </c>
      <c r="E289">
        <v>117.9</v>
      </c>
      <c r="F289">
        <v>117.9</v>
      </c>
      <c r="G289">
        <v>117.8</v>
      </c>
      <c r="H289">
        <v>117.8</v>
      </c>
      <c r="I289">
        <v>115.2</v>
      </c>
      <c r="J289">
        <v>118.2</v>
      </c>
      <c r="K289">
        <v>115.5</v>
      </c>
      <c r="L289">
        <v>118.5</v>
      </c>
    </row>
    <row r="290" spans="1:12">
      <c r="A290">
        <v>2020</v>
      </c>
      <c r="B290" t="s">
        <v>88</v>
      </c>
      <c r="C290" t="s">
        <v>104</v>
      </c>
      <c r="D290" s="49" t="str">
        <f t="shared" si="8"/>
        <v>2020Wohngebäude ohne SchönheitsreparaturenTrockenbauarbeiten</v>
      </c>
      <c r="E290">
        <v>116.2</v>
      </c>
      <c r="F290">
        <v>116.2</v>
      </c>
      <c r="G290">
        <v>116.5</v>
      </c>
      <c r="H290">
        <v>116.5</v>
      </c>
      <c r="I290">
        <v>114</v>
      </c>
      <c r="J290">
        <v>116.9</v>
      </c>
      <c r="K290">
        <v>114.4</v>
      </c>
      <c r="L290">
        <v>117.4</v>
      </c>
    </row>
    <row r="291" spans="1:12">
      <c r="A291">
        <v>2020</v>
      </c>
      <c r="B291" t="s">
        <v>88</v>
      </c>
      <c r="C291" t="s">
        <v>105</v>
      </c>
      <c r="D291" s="49" t="str">
        <f t="shared" si="8"/>
        <v>2020Wohngebäude ohne SchönheitsreparaturenVorgehängte hinterlüftete Fassaden</v>
      </c>
      <c r="E291">
        <v>116.9</v>
      </c>
      <c r="F291">
        <v>116.9</v>
      </c>
      <c r="G291">
        <v>117.3</v>
      </c>
      <c r="H291">
        <v>117.3</v>
      </c>
      <c r="I291">
        <v>114.9</v>
      </c>
      <c r="J291">
        <v>117.8</v>
      </c>
      <c r="K291">
        <v>115.3</v>
      </c>
      <c r="L291">
        <v>118.3</v>
      </c>
    </row>
    <row r="292" spans="1:12">
      <c r="A292">
        <v>2020</v>
      </c>
      <c r="B292" t="s">
        <v>88</v>
      </c>
      <c r="C292" t="s">
        <v>106</v>
      </c>
      <c r="D292" s="49" t="str">
        <f t="shared" si="8"/>
        <v>2020Wohngebäude ohne SchönheitsreparaturenFliesen und Plattenarbeiten</v>
      </c>
      <c r="E292">
        <v>116.5</v>
      </c>
      <c r="F292">
        <v>116.5</v>
      </c>
      <c r="G292">
        <v>116.4</v>
      </c>
      <c r="H292">
        <v>116.4</v>
      </c>
      <c r="I292">
        <v>113.8</v>
      </c>
      <c r="J292">
        <v>116.8</v>
      </c>
      <c r="K292">
        <v>114.3</v>
      </c>
      <c r="L292">
        <v>117.2</v>
      </c>
    </row>
    <row r="293" spans="1:12">
      <c r="A293">
        <v>2020</v>
      </c>
      <c r="B293" t="s">
        <v>88</v>
      </c>
      <c r="C293" t="s">
        <v>107</v>
      </c>
      <c r="D293" s="49" t="str">
        <f t="shared" si="8"/>
        <v>2020Wohngebäude ohne SchönheitsreparaturenEstricharbeiten</v>
      </c>
      <c r="E293">
        <v>113.6</v>
      </c>
      <c r="F293">
        <v>113.6</v>
      </c>
      <c r="G293">
        <v>114.1</v>
      </c>
      <c r="H293">
        <v>114.1</v>
      </c>
      <c r="I293">
        <v>111.5</v>
      </c>
      <c r="J293">
        <v>114.4</v>
      </c>
      <c r="K293">
        <v>112.1</v>
      </c>
      <c r="L293">
        <v>115</v>
      </c>
    </row>
    <row r="294" spans="1:12">
      <c r="A294">
        <v>2020</v>
      </c>
      <c r="B294" t="s">
        <v>88</v>
      </c>
      <c r="C294" t="s">
        <v>108</v>
      </c>
      <c r="D294" s="49" t="str">
        <f t="shared" si="8"/>
        <v>2020Wohngebäude ohne SchönheitsreparaturenTischlerarbeiten</v>
      </c>
      <c r="E294">
        <v>113.7</v>
      </c>
      <c r="F294">
        <v>113.7</v>
      </c>
      <c r="G294">
        <v>114.2</v>
      </c>
      <c r="H294">
        <v>114.2</v>
      </c>
      <c r="I294">
        <v>111.8</v>
      </c>
      <c r="J294">
        <v>114.6</v>
      </c>
      <c r="K294">
        <v>112.4</v>
      </c>
      <c r="L294">
        <v>115.3</v>
      </c>
    </row>
    <row r="295" spans="1:12">
      <c r="A295">
        <v>2020</v>
      </c>
      <c r="B295" t="s">
        <v>88</v>
      </c>
      <c r="C295" t="s">
        <v>109</v>
      </c>
      <c r="D295" s="49" t="str">
        <f t="shared" si="8"/>
        <v>2020Wohngebäude ohne SchönheitsreparaturenRollladenarbeiten</v>
      </c>
      <c r="E295">
        <v>115.1</v>
      </c>
      <c r="F295">
        <v>115.1</v>
      </c>
      <c r="G295">
        <v>115.4</v>
      </c>
      <c r="H295">
        <v>115.4</v>
      </c>
      <c r="I295">
        <v>113.1</v>
      </c>
      <c r="J295">
        <v>116</v>
      </c>
      <c r="K295">
        <v>113.3</v>
      </c>
      <c r="L295">
        <v>116.2</v>
      </c>
    </row>
    <row r="296" spans="1:12">
      <c r="A296">
        <v>2020</v>
      </c>
      <c r="B296" t="s">
        <v>88</v>
      </c>
      <c r="C296" t="s">
        <v>110</v>
      </c>
      <c r="D296" s="49" t="str">
        <f t="shared" si="8"/>
        <v>2020Wohngebäude ohne SchönheitsreparaturenMetallbauarbeiten</v>
      </c>
      <c r="E296">
        <v>117.7</v>
      </c>
      <c r="F296">
        <v>117.7</v>
      </c>
      <c r="G296">
        <v>118.7</v>
      </c>
      <c r="H296">
        <v>118.7</v>
      </c>
      <c r="I296">
        <v>116.3</v>
      </c>
      <c r="J296">
        <v>119.3</v>
      </c>
      <c r="K296">
        <v>117</v>
      </c>
      <c r="L296">
        <v>120</v>
      </c>
    </row>
    <row r="297" spans="1:12">
      <c r="A297">
        <v>2020</v>
      </c>
      <c r="B297" t="s">
        <v>88</v>
      </c>
      <c r="C297" t="s">
        <v>111</v>
      </c>
      <c r="D297" s="49" t="str">
        <f t="shared" si="8"/>
        <v>2020Wohngebäude ohne SchönheitsreparaturenVerglasungsarbeiten</v>
      </c>
      <c r="E297">
        <v>112</v>
      </c>
      <c r="F297">
        <v>112</v>
      </c>
      <c r="G297">
        <v>112.6</v>
      </c>
      <c r="H297">
        <v>112.6</v>
      </c>
      <c r="I297">
        <v>110</v>
      </c>
      <c r="J297">
        <v>112.9</v>
      </c>
      <c r="K297">
        <v>110.6</v>
      </c>
      <c r="L297">
        <v>113.5</v>
      </c>
    </row>
    <row r="298" spans="1:12">
      <c r="A298">
        <v>2020</v>
      </c>
      <c r="B298" t="s">
        <v>88</v>
      </c>
      <c r="C298" t="s">
        <v>112</v>
      </c>
      <c r="D298" s="49" t="str">
        <f t="shared" si="8"/>
        <v>2020Wohngebäude ohne SchönheitsreparaturenMaler und Lackierarbeiten, Beschichtungen</v>
      </c>
      <c r="E298">
        <v>115.8</v>
      </c>
      <c r="F298">
        <v>115.8</v>
      </c>
      <c r="G298">
        <v>116.6</v>
      </c>
      <c r="H298">
        <v>116.6</v>
      </c>
      <c r="I298">
        <v>114.1</v>
      </c>
      <c r="J298">
        <v>117.1</v>
      </c>
      <c r="K298">
        <v>114.4</v>
      </c>
      <c r="L298">
        <v>117.4</v>
      </c>
    </row>
    <row r="299" spans="1:12">
      <c r="A299">
        <v>2020</v>
      </c>
      <c r="B299" t="s">
        <v>88</v>
      </c>
      <c r="C299" t="s">
        <v>113</v>
      </c>
      <c r="D299" s="49" t="str">
        <f t="shared" si="8"/>
        <v>2020Wohngebäude ohne SchönheitsreparaturenBodenbelagarbeiten</v>
      </c>
      <c r="E299">
        <v>112.4</v>
      </c>
      <c r="F299">
        <v>112.4</v>
      </c>
      <c r="G299">
        <v>112.5</v>
      </c>
      <c r="H299">
        <v>112.5</v>
      </c>
      <c r="I299">
        <v>109.4</v>
      </c>
      <c r="J299">
        <v>112.2</v>
      </c>
      <c r="K299">
        <v>109.9</v>
      </c>
      <c r="L299">
        <v>112.7</v>
      </c>
    </row>
    <row r="300" spans="1:12">
      <c r="A300">
        <v>2020</v>
      </c>
      <c r="B300" t="s">
        <v>88</v>
      </c>
      <c r="C300" t="s">
        <v>114</v>
      </c>
      <c r="D300" s="49" t="str">
        <f t="shared" si="8"/>
        <v>2020Wohngebäude ohne SchönheitsreparaturenTapezierarbeiten</v>
      </c>
    </row>
    <row r="301" spans="1:12">
      <c r="A301">
        <v>2020</v>
      </c>
      <c r="B301" t="s">
        <v>88</v>
      </c>
      <c r="C301" t="s">
        <v>115</v>
      </c>
      <c r="D301" s="49" t="str">
        <f t="shared" si="8"/>
        <v>2020Wohngebäude ohne SchönheitsreparaturenRaumlufttechnische Anlagen</v>
      </c>
      <c r="E301">
        <v>116.3</v>
      </c>
      <c r="F301">
        <v>116.3</v>
      </c>
      <c r="G301">
        <v>116.9</v>
      </c>
      <c r="H301">
        <v>116.9</v>
      </c>
      <c r="I301">
        <v>114.2</v>
      </c>
      <c r="J301">
        <v>117.1</v>
      </c>
      <c r="K301">
        <v>114.6</v>
      </c>
      <c r="L301">
        <v>117.6</v>
      </c>
    </row>
    <row r="302" spans="1:12">
      <c r="A302">
        <v>2020</v>
      </c>
      <c r="B302" t="s">
        <v>88</v>
      </c>
      <c r="C302" t="s">
        <v>116</v>
      </c>
      <c r="D302" s="49" t="str">
        <f t="shared" si="8"/>
        <v>2020Wohngebäude ohne SchönheitsreparaturenHeiz und zentrale Wassererwärmungsanlagen</v>
      </c>
      <c r="E302">
        <v>118.1</v>
      </c>
      <c r="F302">
        <v>118.1</v>
      </c>
      <c r="G302">
        <v>118.8</v>
      </c>
      <c r="H302">
        <v>118.8</v>
      </c>
      <c r="I302">
        <v>116.2</v>
      </c>
      <c r="J302">
        <v>119.2</v>
      </c>
      <c r="K302">
        <v>116.6</v>
      </c>
      <c r="L302">
        <v>119.6</v>
      </c>
    </row>
    <row r="303" spans="1:12">
      <c r="A303">
        <v>2020</v>
      </c>
      <c r="B303" t="s">
        <v>88</v>
      </c>
      <c r="C303" t="s">
        <v>117</v>
      </c>
      <c r="D303" s="49" t="str">
        <f t="shared" si="8"/>
        <v>2020Wohngebäude ohne SchönheitsreparaturenGas, Wasser und Entwässerungsanl. innerh. v.Geb.</v>
      </c>
      <c r="E303">
        <v>120</v>
      </c>
      <c r="F303">
        <v>120</v>
      </c>
      <c r="G303">
        <v>120.6</v>
      </c>
      <c r="H303">
        <v>120.6</v>
      </c>
      <c r="I303">
        <v>117.9</v>
      </c>
      <c r="J303">
        <v>121</v>
      </c>
      <c r="K303">
        <v>118.5</v>
      </c>
      <c r="L303">
        <v>121.6</v>
      </c>
    </row>
    <row r="304" spans="1:12">
      <c r="A304">
        <v>2020</v>
      </c>
      <c r="B304" t="s">
        <v>88</v>
      </c>
      <c r="C304" t="s">
        <v>118</v>
      </c>
      <c r="D304" s="49" t="str">
        <f t="shared" si="8"/>
        <v>2020Wohngebäude ohne SchönheitsreparaturenNieder und Mittelspannungsanlagen bis 36 kV</v>
      </c>
      <c r="E304">
        <v>122.5</v>
      </c>
      <c r="F304">
        <v>122.5</v>
      </c>
      <c r="G304">
        <v>123.4</v>
      </c>
      <c r="H304">
        <v>123.4</v>
      </c>
      <c r="I304">
        <v>120.6</v>
      </c>
      <c r="J304">
        <v>123.7</v>
      </c>
      <c r="K304">
        <v>121.6</v>
      </c>
      <c r="L304">
        <v>124.7</v>
      </c>
    </row>
    <row r="305" spans="1:12">
      <c r="A305">
        <v>2020</v>
      </c>
      <c r="B305" t="s">
        <v>88</v>
      </c>
      <c r="C305" t="s">
        <v>119</v>
      </c>
      <c r="D305" s="49" t="str">
        <f t="shared" si="8"/>
        <v>2020Wohngebäude ohne SchönheitsreparaturenGebäudeautomation</v>
      </c>
      <c r="E305">
        <v>126.7</v>
      </c>
      <c r="F305">
        <v>126.7</v>
      </c>
      <c r="G305">
        <v>127.6</v>
      </c>
      <c r="H305">
        <v>127.6</v>
      </c>
      <c r="I305">
        <v>125.4</v>
      </c>
      <c r="J305">
        <v>128.6</v>
      </c>
      <c r="K305">
        <v>125.8</v>
      </c>
      <c r="L305">
        <v>129.1</v>
      </c>
    </row>
    <row r="306" spans="1:12">
      <c r="A306">
        <v>2020</v>
      </c>
      <c r="B306" t="s">
        <v>88</v>
      </c>
      <c r="C306" t="s">
        <v>120</v>
      </c>
      <c r="D306" s="49" t="str">
        <f t="shared" si="8"/>
        <v>2020Wohngebäude ohne SchönheitsreparaturenBlitzschutzanlagen</v>
      </c>
      <c r="E306">
        <v>114.7</v>
      </c>
      <c r="F306">
        <v>114.7</v>
      </c>
      <c r="G306">
        <v>115.1</v>
      </c>
      <c r="H306">
        <v>115.1</v>
      </c>
      <c r="I306">
        <v>112.6</v>
      </c>
      <c r="J306">
        <v>115.5</v>
      </c>
      <c r="K306">
        <v>112.3</v>
      </c>
      <c r="L306">
        <v>115.2</v>
      </c>
    </row>
    <row r="307" spans="1:12">
      <c r="A307">
        <v>2020</v>
      </c>
      <c r="B307" t="s">
        <v>88</v>
      </c>
      <c r="C307" t="s">
        <v>121</v>
      </c>
      <c r="D307" s="49" t="str">
        <f t="shared" si="8"/>
        <v>2020Wohngebäude ohne SchönheitsreparaturenDämm und Brandschutzarbeiten an techn. Anlagen</v>
      </c>
      <c r="E307">
        <v>125.2</v>
      </c>
      <c r="F307">
        <v>125.2</v>
      </c>
      <c r="G307">
        <v>125.7</v>
      </c>
      <c r="H307">
        <v>125.7</v>
      </c>
      <c r="I307">
        <v>123.3</v>
      </c>
      <c r="J307">
        <v>126.5</v>
      </c>
      <c r="K307">
        <v>124.2</v>
      </c>
      <c r="L307">
        <v>127.4</v>
      </c>
    </row>
    <row r="308" spans="1:12">
      <c r="A308">
        <v>2020</v>
      </c>
      <c r="B308" t="s">
        <v>122</v>
      </c>
      <c r="C308" t="s">
        <v>89</v>
      </c>
      <c r="D308" s="49" t="str">
        <f t="shared" si="8"/>
        <v>2020Schönheitsreparaturen in einer WohnungInstandhaltungsleistungen</v>
      </c>
      <c r="E308">
        <v>115.8</v>
      </c>
      <c r="F308">
        <v>115.8</v>
      </c>
      <c r="G308">
        <v>116.5</v>
      </c>
      <c r="H308">
        <v>116.5</v>
      </c>
      <c r="I308">
        <v>113.9</v>
      </c>
      <c r="J308">
        <v>116.9</v>
      </c>
      <c r="K308">
        <v>114.2</v>
      </c>
      <c r="L308">
        <v>117.2</v>
      </c>
    </row>
    <row r="309" spans="1:12">
      <c r="A309">
        <v>2020</v>
      </c>
      <c r="B309" t="s">
        <v>122</v>
      </c>
      <c r="C309" t="s">
        <v>90</v>
      </c>
      <c r="D309" s="49" t="str">
        <f t="shared" si="8"/>
        <v>2020Schönheitsreparaturen in einer WohnungErdarbeiten</v>
      </c>
    </row>
    <row r="310" spans="1:12">
      <c r="A310">
        <v>2020</v>
      </c>
      <c r="B310" t="s">
        <v>122</v>
      </c>
      <c r="C310" t="s">
        <v>91</v>
      </c>
      <c r="D310" s="49" t="str">
        <f t="shared" si="8"/>
        <v>2020Schönheitsreparaturen in einer WohnungEntwässerungskanalarbeiten</v>
      </c>
    </row>
    <row r="311" spans="1:12">
      <c r="A311">
        <v>2020</v>
      </c>
      <c r="B311" t="s">
        <v>122</v>
      </c>
      <c r="C311" t="s">
        <v>92</v>
      </c>
      <c r="D311" s="49" t="str">
        <f t="shared" si="8"/>
        <v>2020Schönheitsreparaturen in einer WohnungMauerarbeiten</v>
      </c>
    </row>
    <row r="312" spans="1:12">
      <c r="A312">
        <v>2020</v>
      </c>
      <c r="B312" t="s">
        <v>122</v>
      </c>
      <c r="C312" t="s">
        <v>93</v>
      </c>
      <c r="D312" s="49" t="str">
        <f t="shared" si="8"/>
        <v>2020Schönheitsreparaturen in einer WohnungBetonarbeiten</v>
      </c>
    </row>
    <row r="313" spans="1:12">
      <c r="A313">
        <v>2020</v>
      </c>
      <c r="B313" t="s">
        <v>122</v>
      </c>
      <c r="C313" t="s">
        <v>94</v>
      </c>
      <c r="D313" s="49" t="str">
        <f t="shared" si="8"/>
        <v>2020Schönheitsreparaturen in einer WohnungZimmer und Holzbauarbeiten</v>
      </c>
    </row>
    <row r="314" spans="1:12">
      <c r="A314">
        <v>2020</v>
      </c>
      <c r="B314" t="s">
        <v>122</v>
      </c>
      <c r="C314" t="s">
        <v>95</v>
      </c>
      <c r="D314" s="49" t="str">
        <f t="shared" si="8"/>
        <v>2020Schönheitsreparaturen in einer WohnungStahlbauarbeiten</v>
      </c>
    </row>
    <row r="315" spans="1:12">
      <c r="A315">
        <v>2020</v>
      </c>
      <c r="B315" t="s">
        <v>122</v>
      </c>
      <c r="C315" t="s">
        <v>96</v>
      </c>
      <c r="D315" s="49" t="str">
        <f t="shared" si="8"/>
        <v>2020Schönheitsreparaturen in einer WohnungAbdichtungsarbeiten</v>
      </c>
    </row>
    <row r="316" spans="1:12">
      <c r="A316">
        <v>2020</v>
      </c>
      <c r="B316" t="s">
        <v>122</v>
      </c>
      <c r="C316" t="s">
        <v>97</v>
      </c>
      <c r="D316" s="49" t="str">
        <f t="shared" si="8"/>
        <v>2020Schönheitsreparaturen in einer WohnungDachdeckungs und Dachabdichtungsarbeiten</v>
      </c>
    </row>
    <row r="317" spans="1:12">
      <c r="A317">
        <v>2020</v>
      </c>
      <c r="B317" t="s">
        <v>122</v>
      </c>
      <c r="C317" t="s">
        <v>98</v>
      </c>
      <c r="D317" s="49" t="str">
        <f t="shared" si="8"/>
        <v>2020Schönheitsreparaturen in einer WohnungKlempnerarbeiten</v>
      </c>
    </row>
    <row r="318" spans="1:12">
      <c r="A318">
        <v>2020</v>
      </c>
      <c r="B318" t="s">
        <v>122</v>
      </c>
      <c r="C318" t="s">
        <v>99</v>
      </c>
      <c r="D318" s="49" t="str">
        <f t="shared" si="8"/>
        <v>2020Schönheitsreparaturen in einer WohnungGerüstarbeiten</v>
      </c>
    </row>
    <row r="319" spans="1:12">
      <c r="A319">
        <v>2020</v>
      </c>
      <c r="B319" t="s">
        <v>122</v>
      </c>
      <c r="C319" t="s">
        <v>100</v>
      </c>
      <c r="D319" s="49" t="str">
        <f t="shared" si="8"/>
        <v>2020Schönheitsreparaturen in einer WohnungNaturwerksteinarbeiten</v>
      </c>
    </row>
    <row r="320" spans="1:12">
      <c r="A320">
        <v>2020</v>
      </c>
      <c r="B320" t="s">
        <v>122</v>
      </c>
      <c r="C320" t="s">
        <v>101</v>
      </c>
      <c r="D320" s="49" t="str">
        <f t="shared" si="8"/>
        <v>2020Schönheitsreparaturen in einer WohnungBetonwerksteinarbeiten</v>
      </c>
    </row>
    <row r="321" spans="1:12">
      <c r="A321">
        <v>2020</v>
      </c>
      <c r="B321" t="s">
        <v>122</v>
      </c>
      <c r="C321" t="s">
        <v>102</v>
      </c>
      <c r="D321" s="49" t="str">
        <f t="shared" si="8"/>
        <v>2020Schönheitsreparaturen in einer WohnungPutz und Stuckarbeiten</v>
      </c>
    </row>
    <row r="322" spans="1:12">
      <c r="A322">
        <v>2020</v>
      </c>
      <c r="B322" t="s">
        <v>122</v>
      </c>
      <c r="C322" t="s">
        <v>103</v>
      </c>
      <c r="D322" s="49" t="str">
        <f t="shared" si="8"/>
        <v>2020Schönheitsreparaturen in einer WohnungWärmedämmVerbundsysteme</v>
      </c>
    </row>
    <row r="323" spans="1:12">
      <c r="A323">
        <v>2020</v>
      </c>
      <c r="B323" t="s">
        <v>122</v>
      </c>
      <c r="C323" t="s">
        <v>104</v>
      </c>
      <c r="D323" s="49" t="str">
        <f t="shared" si="8"/>
        <v>2020Schönheitsreparaturen in einer WohnungTrockenbauarbeiten</v>
      </c>
    </row>
    <row r="324" spans="1:12">
      <c r="A324">
        <v>2020</v>
      </c>
      <c r="B324" t="s">
        <v>122</v>
      </c>
      <c r="C324" t="s">
        <v>105</v>
      </c>
      <c r="D324" s="49" t="str">
        <f t="shared" si="8"/>
        <v>2020Schönheitsreparaturen in einer WohnungVorgehängte hinterlüftete Fassaden</v>
      </c>
    </row>
    <row r="325" spans="1:12">
      <c r="A325">
        <v>2020</v>
      </c>
      <c r="B325" t="s">
        <v>122</v>
      </c>
      <c r="C325" t="s">
        <v>106</v>
      </c>
      <c r="D325" s="49" t="str">
        <f t="shared" si="8"/>
        <v>2020Schönheitsreparaturen in einer WohnungFliesen und Plattenarbeiten</v>
      </c>
    </row>
    <row r="326" spans="1:12">
      <c r="A326">
        <v>2020</v>
      </c>
      <c r="B326" t="s">
        <v>122</v>
      </c>
      <c r="C326" t="s">
        <v>107</v>
      </c>
      <c r="D326" s="49" t="str">
        <f t="shared" si="8"/>
        <v>2020Schönheitsreparaturen in einer WohnungEstricharbeiten</v>
      </c>
    </row>
    <row r="327" spans="1:12">
      <c r="A327">
        <v>2020</v>
      </c>
      <c r="B327" t="s">
        <v>122</v>
      </c>
      <c r="C327" t="s">
        <v>108</v>
      </c>
      <c r="D327" s="49" t="str">
        <f t="shared" si="8"/>
        <v>2020Schönheitsreparaturen in einer WohnungTischlerarbeiten</v>
      </c>
    </row>
    <row r="328" spans="1:12">
      <c r="A328">
        <v>2020</v>
      </c>
      <c r="B328" t="s">
        <v>122</v>
      </c>
      <c r="C328" t="s">
        <v>109</v>
      </c>
      <c r="D328" s="49" t="str">
        <f t="shared" si="8"/>
        <v>2020Schönheitsreparaturen in einer WohnungRollladenarbeiten</v>
      </c>
    </row>
    <row r="329" spans="1:12">
      <c r="A329">
        <v>2020</v>
      </c>
      <c r="B329" t="s">
        <v>122</v>
      </c>
      <c r="C329" t="s">
        <v>110</v>
      </c>
      <c r="D329" s="49" t="str">
        <f t="shared" si="8"/>
        <v>2020Schönheitsreparaturen in einer WohnungMetallbauarbeiten</v>
      </c>
    </row>
    <row r="330" spans="1:12">
      <c r="A330">
        <v>2020</v>
      </c>
      <c r="B330" t="s">
        <v>122</v>
      </c>
      <c r="C330" t="s">
        <v>111</v>
      </c>
      <c r="D330" s="49" t="str">
        <f t="shared" si="8"/>
        <v>2020Schönheitsreparaturen in einer WohnungVerglasungsarbeiten</v>
      </c>
    </row>
    <row r="331" spans="1:12">
      <c r="A331">
        <v>2020</v>
      </c>
      <c r="B331" t="s">
        <v>122</v>
      </c>
      <c r="C331" t="s">
        <v>112</v>
      </c>
      <c r="D331" s="49" t="str">
        <f t="shared" si="8"/>
        <v>2020Schönheitsreparaturen in einer WohnungMaler und Lackierarbeiten, Beschichtungen</v>
      </c>
      <c r="E331">
        <v>115.9</v>
      </c>
      <c r="F331">
        <v>115.9</v>
      </c>
      <c r="G331">
        <v>116.6</v>
      </c>
      <c r="H331">
        <v>116.6</v>
      </c>
      <c r="I331">
        <v>114.2</v>
      </c>
      <c r="J331">
        <v>117.1</v>
      </c>
      <c r="K331">
        <v>114.5</v>
      </c>
      <c r="L331">
        <v>117.5</v>
      </c>
    </row>
    <row r="332" spans="1:12">
      <c r="A332">
        <v>2020</v>
      </c>
      <c r="B332" t="s">
        <v>122</v>
      </c>
      <c r="C332" t="s">
        <v>113</v>
      </c>
      <c r="D332" s="49" t="str">
        <f t="shared" ref="D332:D395" si="9">CONCATENATE(A332,B332,C332)</f>
        <v>2020Schönheitsreparaturen in einer WohnungBodenbelagarbeiten</v>
      </c>
    </row>
    <row r="333" spans="1:12">
      <c r="A333">
        <v>2020</v>
      </c>
      <c r="B333" t="s">
        <v>122</v>
      </c>
      <c r="C333" t="s">
        <v>114</v>
      </c>
      <c r="D333" s="49" t="str">
        <f t="shared" si="9"/>
        <v>2020Schönheitsreparaturen in einer WohnungTapezierarbeiten</v>
      </c>
      <c r="E333">
        <v>115.6</v>
      </c>
      <c r="F333">
        <v>115.6</v>
      </c>
      <c r="G333">
        <v>116.2</v>
      </c>
      <c r="H333">
        <v>116.2</v>
      </c>
      <c r="I333">
        <v>113.5</v>
      </c>
      <c r="J333">
        <v>116.4</v>
      </c>
      <c r="K333">
        <v>113.7</v>
      </c>
      <c r="L333">
        <v>116.6</v>
      </c>
    </row>
    <row r="334" spans="1:12">
      <c r="A334">
        <v>2020</v>
      </c>
      <c r="B334" t="s">
        <v>122</v>
      </c>
      <c r="C334" t="s">
        <v>115</v>
      </c>
      <c r="D334" s="49" t="str">
        <f t="shared" si="9"/>
        <v>2020Schönheitsreparaturen in einer WohnungRaumlufttechnische Anlagen</v>
      </c>
    </row>
    <row r="335" spans="1:12">
      <c r="A335">
        <v>2020</v>
      </c>
      <c r="B335" t="s">
        <v>122</v>
      </c>
      <c r="C335" t="s">
        <v>116</v>
      </c>
      <c r="D335" s="49" t="str">
        <f t="shared" si="9"/>
        <v>2020Schönheitsreparaturen in einer WohnungHeiz und zentrale Wassererwärmungsanlagen</v>
      </c>
    </row>
    <row r="336" spans="1:12">
      <c r="A336">
        <v>2020</v>
      </c>
      <c r="B336" t="s">
        <v>122</v>
      </c>
      <c r="C336" t="s">
        <v>117</v>
      </c>
      <c r="D336" s="49" t="str">
        <f t="shared" si="9"/>
        <v>2020Schönheitsreparaturen in einer WohnungGas, Wasser und Entwässerungsanl. innerh. v.Geb.</v>
      </c>
    </row>
    <row r="337" spans="1:12">
      <c r="A337">
        <v>2020</v>
      </c>
      <c r="B337" t="s">
        <v>122</v>
      </c>
      <c r="C337" t="s">
        <v>118</v>
      </c>
      <c r="D337" s="49" t="str">
        <f t="shared" si="9"/>
        <v>2020Schönheitsreparaturen in einer WohnungNieder und Mittelspannungsanlagen bis 36 kV</v>
      </c>
    </row>
    <row r="338" spans="1:12">
      <c r="A338">
        <v>2020</v>
      </c>
      <c r="B338" t="s">
        <v>122</v>
      </c>
      <c r="C338" t="s">
        <v>119</v>
      </c>
      <c r="D338" s="49" t="str">
        <f t="shared" si="9"/>
        <v>2020Schönheitsreparaturen in einer WohnungGebäudeautomation</v>
      </c>
    </row>
    <row r="339" spans="1:12">
      <c r="A339">
        <v>2020</v>
      </c>
      <c r="B339" t="s">
        <v>122</v>
      </c>
      <c r="C339" t="s">
        <v>120</v>
      </c>
      <c r="D339" s="49" t="str">
        <f t="shared" si="9"/>
        <v>2020Schönheitsreparaturen in einer WohnungBlitzschutzanlagen</v>
      </c>
    </row>
    <row r="340" spans="1:12">
      <c r="A340">
        <v>2020</v>
      </c>
      <c r="B340" t="s">
        <v>122</v>
      </c>
      <c r="C340" t="s">
        <v>121</v>
      </c>
      <c r="D340" s="49" t="str">
        <f t="shared" si="9"/>
        <v>2020Schönheitsreparaturen in einer WohnungDämm und Brandschutzarbeiten an techn. Anlagen</v>
      </c>
    </row>
    <row r="341" spans="1:12">
      <c r="A341">
        <v>2021</v>
      </c>
      <c r="B341" t="s">
        <v>88</v>
      </c>
      <c r="C341" t="s">
        <v>89</v>
      </c>
      <c r="D341" s="49" t="str">
        <f t="shared" si="9"/>
        <v>2021Wohngebäude ohne SchönheitsreparaturenInstandhaltungsleistungen</v>
      </c>
      <c r="E341">
        <v>121.2</v>
      </c>
      <c r="F341">
        <v>121.2</v>
      </c>
      <c r="G341">
        <v>125.4</v>
      </c>
      <c r="H341">
        <v>125.4</v>
      </c>
      <c r="I341">
        <v>129.4</v>
      </c>
      <c r="J341">
        <v>129.4</v>
      </c>
      <c r="K341">
        <v>132.69999999999999</v>
      </c>
      <c r="L341">
        <v>132.69999999999999</v>
      </c>
    </row>
    <row r="342" spans="1:12">
      <c r="A342">
        <v>2021</v>
      </c>
      <c r="B342" t="s">
        <v>88</v>
      </c>
      <c r="C342" t="s">
        <v>90</v>
      </c>
      <c r="D342" s="49" t="str">
        <f t="shared" si="9"/>
        <v>2021Wohngebäude ohne SchönheitsreparaturenErdarbeiten</v>
      </c>
      <c r="E342">
        <v>126.3</v>
      </c>
      <c r="F342">
        <v>126.3</v>
      </c>
      <c r="G342">
        <v>127.9</v>
      </c>
      <c r="H342">
        <v>127.9</v>
      </c>
      <c r="I342">
        <v>130.30000000000001</v>
      </c>
      <c r="J342">
        <v>130.30000000000001</v>
      </c>
      <c r="K342">
        <v>132.5</v>
      </c>
      <c r="L342">
        <v>132.5</v>
      </c>
    </row>
    <row r="343" spans="1:12">
      <c r="A343">
        <v>2021</v>
      </c>
      <c r="B343" t="s">
        <v>88</v>
      </c>
      <c r="C343" t="s">
        <v>91</v>
      </c>
      <c r="D343" s="49" t="str">
        <f t="shared" si="9"/>
        <v>2021Wohngebäude ohne SchönheitsreparaturenEntwässerungskanalarbeiten</v>
      </c>
      <c r="E343">
        <v>122.6</v>
      </c>
      <c r="F343">
        <v>122.6</v>
      </c>
      <c r="G343">
        <v>129.6</v>
      </c>
      <c r="H343">
        <v>129.6</v>
      </c>
      <c r="I343">
        <v>135.4</v>
      </c>
      <c r="J343">
        <v>135.4</v>
      </c>
      <c r="K343">
        <v>139.1</v>
      </c>
      <c r="L343">
        <v>139.1</v>
      </c>
    </row>
    <row r="344" spans="1:12">
      <c r="A344">
        <v>2021</v>
      </c>
      <c r="B344" t="s">
        <v>88</v>
      </c>
      <c r="C344" t="s">
        <v>92</v>
      </c>
      <c r="D344" s="49" t="str">
        <f t="shared" si="9"/>
        <v>2021Wohngebäude ohne SchönheitsreparaturenMauerarbeiten</v>
      </c>
      <c r="E344">
        <v>120.2</v>
      </c>
      <c r="F344">
        <v>120.2</v>
      </c>
      <c r="G344">
        <v>123.1</v>
      </c>
      <c r="H344">
        <v>123.1</v>
      </c>
      <c r="I344">
        <v>125.1</v>
      </c>
      <c r="J344">
        <v>125.1</v>
      </c>
      <c r="K344">
        <v>127.4</v>
      </c>
      <c r="L344">
        <v>127.4</v>
      </c>
    </row>
    <row r="345" spans="1:12">
      <c r="A345">
        <v>2021</v>
      </c>
      <c r="B345" t="s">
        <v>88</v>
      </c>
      <c r="C345" t="s">
        <v>93</v>
      </c>
      <c r="D345" s="49" t="str">
        <f t="shared" si="9"/>
        <v>2021Wohngebäude ohne SchönheitsreparaturenBetonarbeiten</v>
      </c>
      <c r="E345">
        <v>120.4</v>
      </c>
      <c r="F345">
        <v>120.4</v>
      </c>
      <c r="G345">
        <v>122.9</v>
      </c>
      <c r="H345">
        <v>122.9</v>
      </c>
      <c r="I345">
        <v>125.3</v>
      </c>
      <c r="J345">
        <v>125.3</v>
      </c>
      <c r="K345">
        <v>127.2</v>
      </c>
      <c r="L345">
        <v>127.2</v>
      </c>
    </row>
    <row r="346" spans="1:12">
      <c r="A346">
        <v>2021</v>
      </c>
      <c r="B346" t="s">
        <v>88</v>
      </c>
      <c r="C346" t="s">
        <v>94</v>
      </c>
      <c r="D346" s="49" t="str">
        <f t="shared" si="9"/>
        <v>2021Wohngebäude ohne SchönheitsreparaturenZimmer und Holzbauarbeiten</v>
      </c>
      <c r="E346">
        <v>123.8</v>
      </c>
      <c r="F346">
        <v>123.8</v>
      </c>
      <c r="G346">
        <v>141.19999999999999</v>
      </c>
      <c r="H346">
        <v>141.19999999999999</v>
      </c>
      <c r="I346">
        <v>150.9</v>
      </c>
      <c r="J346">
        <v>150.9</v>
      </c>
      <c r="K346">
        <v>153.1</v>
      </c>
      <c r="L346">
        <v>153.1</v>
      </c>
    </row>
    <row r="347" spans="1:12">
      <c r="A347">
        <v>2021</v>
      </c>
      <c r="B347" t="s">
        <v>88</v>
      </c>
      <c r="C347" t="s">
        <v>95</v>
      </c>
      <c r="D347" s="49" t="str">
        <f t="shared" si="9"/>
        <v>2021Wohngebäude ohne SchönheitsreparaturenStahlbauarbeiten</v>
      </c>
      <c r="E347">
        <v>112.9</v>
      </c>
      <c r="F347">
        <v>112.9</v>
      </c>
      <c r="G347">
        <v>114.3</v>
      </c>
      <c r="H347">
        <v>114.3</v>
      </c>
      <c r="I347">
        <v>121.1</v>
      </c>
      <c r="J347">
        <v>121.1</v>
      </c>
      <c r="K347">
        <v>125.6</v>
      </c>
      <c r="L347">
        <v>125.6</v>
      </c>
    </row>
    <row r="348" spans="1:12">
      <c r="A348">
        <v>2021</v>
      </c>
      <c r="B348" t="s">
        <v>88</v>
      </c>
      <c r="C348" t="s">
        <v>96</v>
      </c>
      <c r="D348" s="49" t="str">
        <f t="shared" si="9"/>
        <v>2021Wohngebäude ohne SchönheitsreparaturenAbdichtungsarbeiten</v>
      </c>
      <c r="E348">
        <v>122.9</v>
      </c>
      <c r="F348">
        <v>122.9</v>
      </c>
      <c r="G348">
        <v>126.2</v>
      </c>
      <c r="H348">
        <v>126.2</v>
      </c>
      <c r="I348">
        <v>130.69999999999999</v>
      </c>
      <c r="J348">
        <v>130.69999999999999</v>
      </c>
      <c r="K348">
        <v>134.1</v>
      </c>
      <c r="L348">
        <v>134.1</v>
      </c>
    </row>
    <row r="349" spans="1:12">
      <c r="A349">
        <v>2021</v>
      </c>
      <c r="B349" t="s">
        <v>88</v>
      </c>
      <c r="C349" t="s">
        <v>97</v>
      </c>
      <c r="D349" s="49" t="str">
        <f t="shared" si="9"/>
        <v>2021Wohngebäude ohne SchönheitsreparaturenDachdeckungs und Dachabdichtungsarbeiten</v>
      </c>
      <c r="E349">
        <v>123.5</v>
      </c>
      <c r="F349">
        <v>123.5</v>
      </c>
      <c r="G349">
        <v>130.1</v>
      </c>
      <c r="H349">
        <v>130.1</v>
      </c>
      <c r="I349">
        <v>135.69999999999999</v>
      </c>
      <c r="J349">
        <v>135.69999999999999</v>
      </c>
      <c r="K349">
        <v>139.5</v>
      </c>
      <c r="L349">
        <v>139.5</v>
      </c>
    </row>
    <row r="350" spans="1:12">
      <c r="A350">
        <v>2021</v>
      </c>
      <c r="B350" t="s">
        <v>88</v>
      </c>
      <c r="C350" t="s">
        <v>98</v>
      </c>
      <c r="D350" s="49" t="str">
        <f t="shared" si="9"/>
        <v>2021Wohngebäude ohne SchönheitsreparaturenKlempnerarbeiten</v>
      </c>
      <c r="E350">
        <v>122.1</v>
      </c>
      <c r="F350">
        <v>122.1</v>
      </c>
      <c r="G350">
        <v>127.7</v>
      </c>
      <c r="H350">
        <v>127.7</v>
      </c>
      <c r="I350">
        <v>131.4</v>
      </c>
      <c r="J350">
        <v>131.4</v>
      </c>
      <c r="K350">
        <v>135.1</v>
      </c>
      <c r="L350">
        <v>135.1</v>
      </c>
    </row>
    <row r="351" spans="1:12">
      <c r="A351">
        <v>2021</v>
      </c>
      <c r="B351" t="s">
        <v>88</v>
      </c>
      <c r="C351" t="s">
        <v>99</v>
      </c>
      <c r="D351" s="49" t="str">
        <f t="shared" si="9"/>
        <v>2021Wohngebäude ohne SchönheitsreparaturenGerüstarbeiten</v>
      </c>
      <c r="E351">
        <v>123.9</v>
      </c>
      <c r="F351">
        <v>123.9</v>
      </c>
      <c r="G351">
        <v>127</v>
      </c>
      <c r="H351">
        <v>127</v>
      </c>
      <c r="I351">
        <v>130.4</v>
      </c>
      <c r="J351">
        <v>130.4</v>
      </c>
      <c r="K351">
        <v>132.4</v>
      </c>
      <c r="L351">
        <v>132.4</v>
      </c>
    </row>
    <row r="352" spans="1:12">
      <c r="A352">
        <v>2021</v>
      </c>
      <c r="B352" t="s">
        <v>88</v>
      </c>
      <c r="C352" t="s">
        <v>100</v>
      </c>
      <c r="D352" s="49" t="str">
        <f t="shared" si="9"/>
        <v>2021Wohngebäude ohne SchönheitsreparaturenNaturwerksteinarbeiten</v>
      </c>
      <c r="E352">
        <v>117.9</v>
      </c>
      <c r="F352">
        <v>117.9</v>
      </c>
      <c r="G352">
        <v>119.5</v>
      </c>
      <c r="H352">
        <v>119.5</v>
      </c>
      <c r="I352">
        <v>121.9</v>
      </c>
      <c r="J352">
        <v>121.9</v>
      </c>
      <c r="K352">
        <v>123.7</v>
      </c>
      <c r="L352">
        <v>123.7</v>
      </c>
    </row>
    <row r="353" spans="1:12">
      <c r="A353">
        <v>2021</v>
      </c>
      <c r="B353" t="s">
        <v>88</v>
      </c>
      <c r="C353" t="s">
        <v>101</v>
      </c>
      <c r="D353" s="49" t="str">
        <f t="shared" si="9"/>
        <v>2021Wohngebäude ohne SchönheitsreparaturenBetonwerksteinarbeiten</v>
      </c>
      <c r="E353">
        <v>118.5</v>
      </c>
      <c r="F353">
        <v>118.5</v>
      </c>
      <c r="G353">
        <v>120.9</v>
      </c>
      <c r="H353">
        <v>120.9</v>
      </c>
      <c r="I353">
        <v>123.1</v>
      </c>
      <c r="J353">
        <v>123.1</v>
      </c>
      <c r="K353">
        <v>125</v>
      </c>
      <c r="L353">
        <v>125</v>
      </c>
    </row>
    <row r="354" spans="1:12">
      <c r="A354">
        <v>2021</v>
      </c>
      <c r="B354" t="s">
        <v>88</v>
      </c>
      <c r="C354" t="s">
        <v>102</v>
      </c>
      <c r="D354" s="49" t="str">
        <f t="shared" si="9"/>
        <v>2021Wohngebäude ohne SchönheitsreparaturenPutz und Stuckarbeiten</v>
      </c>
      <c r="E354">
        <v>118.7</v>
      </c>
      <c r="F354">
        <v>118.7</v>
      </c>
      <c r="G354">
        <v>121</v>
      </c>
      <c r="H354">
        <v>121</v>
      </c>
      <c r="I354">
        <v>123.2</v>
      </c>
      <c r="J354">
        <v>123.2</v>
      </c>
      <c r="K354">
        <v>125.3</v>
      </c>
      <c r="L354">
        <v>125.3</v>
      </c>
    </row>
    <row r="355" spans="1:12">
      <c r="A355">
        <v>2021</v>
      </c>
      <c r="B355" t="s">
        <v>88</v>
      </c>
      <c r="C355" t="s">
        <v>103</v>
      </c>
      <c r="D355" s="49" t="str">
        <f t="shared" si="9"/>
        <v>2021Wohngebäude ohne SchönheitsreparaturenWärmedämmVerbundsysteme</v>
      </c>
      <c r="E355">
        <v>120.3</v>
      </c>
      <c r="F355">
        <v>120.3</v>
      </c>
      <c r="G355">
        <v>125.2</v>
      </c>
      <c r="H355">
        <v>125.2</v>
      </c>
      <c r="I355">
        <v>127.5</v>
      </c>
      <c r="J355">
        <v>127.5</v>
      </c>
      <c r="K355">
        <v>130.1</v>
      </c>
      <c r="L355">
        <v>130.1</v>
      </c>
    </row>
    <row r="356" spans="1:12">
      <c r="A356">
        <v>2021</v>
      </c>
      <c r="B356" t="s">
        <v>88</v>
      </c>
      <c r="C356" t="s">
        <v>104</v>
      </c>
      <c r="D356" s="49" t="str">
        <f t="shared" si="9"/>
        <v>2021Wohngebäude ohne SchönheitsreparaturenTrockenbauarbeiten</v>
      </c>
      <c r="E356">
        <v>119</v>
      </c>
      <c r="F356">
        <v>119</v>
      </c>
      <c r="G356">
        <v>123.1</v>
      </c>
      <c r="H356">
        <v>123.1</v>
      </c>
      <c r="I356">
        <v>126.4</v>
      </c>
      <c r="J356">
        <v>126.4</v>
      </c>
      <c r="K356">
        <v>129.4</v>
      </c>
      <c r="L356">
        <v>129.4</v>
      </c>
    </row>
    <row r="357" spans="1:12">
      <c r="A357">
        <v>2021</v>
      </c>
      <c r="B357" t="s">
        <v>88</v>
      </c>
      <c r="C357" t="s">
        <v>105</v>
      </c>
      <c r="D357" s="49" t="str">
        <f t="shared" si="9"/>
        <v>2021Wohngebäude ohne SchönheitsreparaturenVorgehängte hinterlüftete Fassaden</v>
      </c>
      <c r="E357">
        <v>120.4</v>
      </c>
      <c r="F357">
        <v>120.4</v>
      </c>
      <c r="G357">
        <v>126.4</v>
      </c>
      <c r="H357">
        <v>126.4</v>
      </c>
      <c r="I357">
        <v>130.5</v>
      </c>
      <c r="J357">
        <v>130.5</v>
      </c>
      <c r="K357">
        <v>134.4</v>
      </c>
      <c r="L357">
        <v>134.4</v>
      </c>
    </row>
    <row r="358" spans="1:12">
      <c r="A358">
        <v>2021</v>
      </c>
      <c r="B358" t="s">
        <v>88</v>
      </c>
      <c r="C358" t="s">
        <v>106</v>
      </c>
      <c r="D358" s="49" t="str">
        <f t="shared" si="9"/>
        <v>2021Wohngebäude ohne SchönheitsreparaturenFliesen und Plattenarbeiten</v>
      </c>
      <c r="E358">
        <v>118.7</v>
      </c>
      <c r="F358">
        <v>118.7</v>
      </c>
      <c r="G358">
        <v>120.3</v>
      </c>
      <c r="H358">
        <v>120.3</v>
      </c>
      <c r="I358">
        <v>122.1</v>
      </c>
      <c r="J358">
        <v>122.1</v>
      </c>
      <c r="K358">
        <v>123.8</v>
      </c>
      <c r="L358">
        <v>123.8</v>
      </c>
    </row>
    <row r="359" spans="1:12">
      <c r="A359">
        <v>2021</v>
      </c>
      <c r="B359" t="s">
        <v>88</v>
      </c>
      <c r="C359" t="s">
        <v>107</v>
      </c>
      <c r="D359" s="49" t="str">
        <f t="shared" si="9"/>
        <v>2021Wohngebäude ohne SchönheitsreparaturenEstricharbeiten</v>
      </c>
      <c r="E359">
        <v>116.8</v>
      </c>
      <c r="F359">
        <v>116.8</v>
      </c>
      <c r="G359">
        <v>119.8</v>
      </c>
      <c r="H359">
        <v>119.8</v>
      </c>
      <c r="I359">
        <v>122.6</v>
      </c>
      <c r="J359">
        <v>122.6</v>
      </c>
      <c r="K359">
        <v>124.5</v>
      </c>
      <c r="L359">
        <v>124.5</v>
      </c>
    </row>
    <row r="360" spans="1:12">
      <c r="A360">
        <v>2021</v>
      </c>
      <c r="B360" t="s">
        <v>88</v>
      </c>
      <c r="C360" t="s">
        <v>108</v>
      </c>
      <c r="D360" s="49" t="str">
        <f t="shared" si="9"/>
        <v>2021Wohngebäude ohne SchönheitsreparaturenTischlerarbeiten</v>
      </c>
      <c r="E360">
        <v>117.1</v>
      </c>
      <c r="F360">
        <v>117.1</v>
      </c>
      <c r="G360">
        <v>120.9</v>
      </c>
      <c r="H360">
        <v>120.9</v>
      </c>
      <c r="I360">
        <v>125.5</v>
      </c>
      <c r="J360">
        <v>125.5</v>
      </c>
      <c r="K360">
        <v>128.5</v>
      </c>
      <c r="L360">
        <v>128.5</v>
      </c>
    </row>
    <row r="361" spans="1:12">
      <c r="A361">
        <v>2021</v>
      </c>
      <c r="B361" t="s">
        <v>88</v>
      </c>
      <c r="C361" t="s">
        <v>109</v>
      </c>
      <c r="D361" s="49" t="str">
        <f t="shared" si="9"/>
        <v>2021Wohngebäude ohne SchönheitsreparaturenRollladenarbeiten</v>
      </c>
      <c r="E361">
        <v>117.9</v>
      </c>
      <c r="F361">
        <v>117.9</v>
      </c>
      <c r="G361">
        <v>120.7</v>
      </c>
      <c r="H361">
        <v>120.7</v>
      </c>
      <c r="I361">
        <v>125.3</v>
      </c>
      <c r="J361">
        <v>125.3</v>
      </c>
      <c r="K361">
        <v>128.30000000000001</v>
      </c>
      <c r="L361">
        <v>128.30000000000001</v>
      </c>
    </row>
    <row r="362" spans="1:12">
      <c r="A362">
        <v>2021</v>
      </c>
      <c r="B362" t="s">
        <v>88</v>
      </c>
      <c r="C362" t="s">
        <v>110</v>
      </c>
      <c r="D362" s="49" t="str">
        <f t="shared" si="9"/>
        <v>2021Wohngebäude ohne SchönheitsreparaturenMetallbauarbeiten</v>
      </c>
      <c r="E362">
        <v>122.2</v>
      </c>
      <c r="F362">
        <v>122.2</v>
      </c>
      <c r="G362">
        <v>127.4</v>
      </c>
      <c r="H362">
        <v>127.4</v>
      </c>
      <c r="I362">
        <v>134</v>
      </c>
      <c r="J362">
        <v>134</v>
      </c>
      <c r="K362">
        <v>139</v>
      </c>
      <c r="L362">
        <v>139</v>
      </c>
    </row>
    <row r="363" spans="1:12">
      <c r="A363">
        <v>2021</v>
      </c>
      <c r="B363" t="s">
        <v>88</v>
      </c>
      <c r="C363" t="s">
        <v>111</v>
      </c>
      <c r="D363" s="49" t="str">
        <f t="shared" si="9"/>
        <v>2021Wohngebäude ohne SchönheitsreparaturenVerglasungsarbeiten</v>
      </c>
      <c r="E363">
        <v>115.5</v>
      </c>
      <c r="F363">
        <v>115.5</v>
      </c>
      <c r="G363">
        <v>118</v>
      </c>
      <c r="H363">
        <v>118</v>
      </c>
      <c r="I363">
        <v>121.6</v>
      </c>
      <c r="J363">
        <v>121.6</v>
      </c>
      <c r="K363">
        <v>126.2</v>
      </c>
      <c r="L363">
        <v>126.2</v>
      </c>
    </row>
    <row r="364" spans="1:12">
      <c r="A364">
        <v>2021</v>
      </c>
      <c r="B364" t="s">
        <v>88</v>
      </c>
      <c r="C364" t="s">
        <v>112</v>
      </c>
      <c r="D364" s="49" t="str">
        <f t="shared" si="9"/>
        <v>2021Wohngebäude ohne SchönheitsreparaturenMaler und Lackierarbeiten, Beschichtungen</v>
      </c>
      <c r="E364">
        <v>118.7</v>
      </c>
      <c r="F364">
        <v>118.7</v>
      </c>
      <c r="G364">
        <v>121.2</v>
      </c>
      <c r="H364">
        <v>121.2</v>
      </c>
      <c r="I364">
        <v>123.9</v>
      </c>
      <c r="J364">
        <v>123.9</v>
      </c>
      <c r="K364">
        <v>126.2</v>
      </c>
      <c r="L364">
        <v>126.2</v>
      </c>
    </row>
    <row r="365" spans="1:12">
      <c r="A365">
        <v>2021</v>
      </c>
      <c r="B365" t="s">
        <v>88</v>
      </c>
      <c r="C365" t="s">
        <v>113</v>
      </c>
      <c r="D365" s="49" t="str">
        <f t="shared" si="9"/>
        <v>2021Wohngebäude ohne SchönheitsreparaturenBodenbelagarbeiten</v>
      </c>
      <c r="E365">
        <v>113.8</v>
      </c>
      <c r="F365">
        <v>113.8</v>
      </c>
      <c r="G365">
        <v>115.9</v>
      </c>
      <c r="H365">
        <v>115.9</v>
      </c>
      <c r="I365">
        <v>118.5</v>
      </c>
      <c r="J365">
        <v>118.5</v>
      </c>
      <c r="K365">
        <v>121.7</v>
      </c>
      <c r="L365">
        <v>121.7</v>
      </c>
    </row>
    <row r="366" spans="1:12">
      <c r="A366">
        <v>2021</v>
      </c>
      <c r="B366" t="s">
        <v>88</v>
      </c>
      <c r="C366" t="s">
        <v>114</v>
      </c>
      <c r="D366" s="49" t="str">
        <f t="shared" si="9"/>
        <v>2021Wohngebäude ohne SchönheitsreparaturenTapezierarbeiten</v>
      </c>
    </row>
    <row r="367" spans="1:12">
      <c r="A367">
        <v>2021</v>
      </c>
      <c r="B367" t="s">
        <v>88</v>
      </c>
      <c r="C367" t="s">
        <v>115</v>
      </c>
      <c r="D367" s="49" t="str">
        <f t="shared" si="9"/>
        <v>2021Wohngebäude ohne SchönheitsreparaturenRaumlufttechnische Anlagen</v>
      </c>
      <c r="E367">
        <v>119.8</v>
      </c>
      <c r="F367">
        <v>119.8</v>
      </c>
      <c r="G367">
        <v>123.1</v>
      </c>
      <c r="H367">
        <v>123.1</v>
      </c>
      <c r="I367">
        <v>127.8</v>
      </c>
      <c r="J367">
        <v>127.8</v>
      </c>
      <c r="K367">
        <v>130.80000000000001</v>
      </c>
      <c r="L367">
        <v>130.80000000000001</v>
      </c>
    </row>
    <row r="368" spans="1:12">
      <c r="A368">
        <v>2021</v>
      </c>
      <c r="B368" t="s">
        <v>88</v>
      </c>
      <c r="C368" t="s">
        <v>116</v>
      </c>
      <c r="D368" s="49" t="str">
        <f t="shared" si="9"/>
        <v>2021Wohngebäude ohne SchönheitsreparaturenHeiz und zentrale Wassererwärmungsanlagen</v>
      </c>
      <c r="E368">
        <v>122.2</v>
      </c>
      <c r="F368">
        <v>122.2</v>
      </c>
      <c r="G368">
        <v>125.3</v>
      </c>
      <c r="H368">
        <v>125.3</v>
      </c>
      <c r="I368">
        <v>129.4</v>
      </c>
      <c r="J368">
        <v>129.4</v>
      </c>
      <c r="K368">
        <v>133.30000000000001</v>
      </c>
      <c r="L368">
        <v>133.30000000000001</v>
      </c>
    </row>
    <row r="369" spans="1:12">
      <c r="A369">
        <v>2021</v>
      </c>
      <c r="B369" t="s">
        <v>88</v>
      </c>
      <c r="C369" t="s">
        <v>117</v>
      </c>
      <c r="D369" s="49" t="str">
        <f t="shared" si="9"/>
        <v>2021Wohngebäude ohne SchönheitsreparaturenGas, Wasser und Entwässerungsanl. innerh. v.Geb.</v>
      </c>
      <c r="E369">
        <v>124.4</v>
      </c>
      <c r="F369">
        <v>124.4</v>
      </c>
      <c r="G369">
        <v>127.7</v>
      </c>
      <c r="H369">
        <v>127.7</v>
      </c>
      <c r="I369">
        <v>131.80000000000001</v>
      </c>
      <c r="J369">
        <v>131.80000000000001</v>
      </c>
      <c r="K369">
        <v>136.19999999999999</v>
      </c>
      <c r="L369">
        <v>136.19999999999999</v>
      </c>
    </row>
    <row r="370" spans="1:12">
      <c r="A370">
        <v>2021</v>
      </c>
      <c r="B370" t="s">
        <v>88</v>
      </c>
      <c r="C370" t="s">
        <v>118</v>
      </c>
      <c r="D370" s="49" t="str">
        <f t="shared" si="9"/>
        <v>2021Wohngebäude ohne SchönheitsreparaturenNieder und Mittelspannungsanlagen bis 36 kV</v>
      </c>
      <c r="E370">
        <v>127.2</v>
      </c>
      <c r="F370">
        <v>127.2</v>
      </c>
      <c r="G370">
        <v>130.69999999999999</v>
      </c>
      <c r="H370">
        <v>130.69999999999999</v>
      </c>
      <c r="I370">
        <v>134.4</v>
      </c>
      <c r="J370">
        <v>134.4</v>
      </c>
      <c r="K370">
        <v>138.4</v>
      </c>
      <c r="L370">
        <v>138.4</v>
      </c>
    </row>
    <row r="371" spans="1:12">
      <c r="A371">
        <v>2021</v>
      </c>
      <c r="B371" t="s">
        <v>88</v>
      </c>
      <c r="C371" t="s">
        <v>119</v>
      </c>
      <c r="D371" s="49" t="str">
        <f t="shared" si="9"/>
        <v>2021Wohngebäude ohne SchönheitsreparaturenGebäudeautomation</v>
      </c>
      <c r="E371">
        <v>131.80000000000001</v>
      </c>
      <c r="F371">
        <v>131.80000000000001</v>
      </c>
      <c r="G371">
        <v>134.4</v>
      </c>
      <c r="H371">
        <v>134.4</v>
      </c>
      <c r="I371">
        <v>137.9</v>
      </c>
      <c r="J371">
        <v>137.9</v>
      </c>
      <c r="K371">
        <v>141.80000000000001</v>
      </c>
      <c r="L371">
        <v>141.80000000000001</v>
      </c>
    </row>
    <row r="372" spans="1:12">
      <c r="A372">
        <v>2021</v>
      </c>
      <c r="B372" t="s">
        <v>88</v>
      </c>
      <c r="C372" t="s">
        <v>120</v>
      </c>
      <c r="D372" s="49" t="str">
        <f t="shared" si="9"/>
        <v>2021Wohngebäude ohne SchönheitsreparaturenBlitzschutzanlagen</v>
      </c>
      <c r="E372">
        <v>117.1</v>
      </c>
      <c r="F372">
        <v>117.1</v>
      </c>
      <c r="G372">
        <v>118.9</v>
      </c>
      <c r="H372">
        <v>118.9</v>
      </c>
      <c r="I372">
        <v>124.1</v>
      </c>
      <c r="J372">
        <v>124.1</v>
      </c>
      <c r="K372">
        <v>126.4</v>
      </c>
      <c r="L372">
        <v>126.4</v>
      </c>
    </row>
    <row r="373" spans="1:12">
      <c r="A373">
        <v>2021</v>
      </c>
      <c r="B373" t="s">
        <v>88</v>
      </c>
      <c r="C373" t="s">
        <v>121</v>
      </c>
      <c r="D373" s="49" t="str">
        <f t="shared" si="9"/>
        <v>2021Wohngebäude ohne SchönheitsreparaturenDämm und Brandschutzarbeiten an techn. Anlagen</v>
      </c>
      <c r="E373">
        <v>130.6</v>
      </c>
      <c r="F373">
        <v>130.6</v>
      </c>
      <c r="G373">
        <v>134.30000000000001</v>
      </c>
      <c r="H373">
        <v>134.30000000000001</v>
      </c>
      <c r="I373">
        <v>139.19999999999999</v>
      </c>
      <c r="J373">
        <v>139.19999999999999</v>
      </c>
      <c r="K373">
        <v>144.9</v>
      </c>
      <c r="L373">
        <v>144.9</v>
      </c>
    </row>
    <row r="374" spans="1:12">
      <c r="A374">
        <v>2021</v>
      </c>
      <c r="B374" t="s">
        <v>122</v>
      </c>
      <c r="C374" t="s">
        <v>89</v>
      </c>
      <c r="D374" s="49" t="str">
        <f t="shared" si="9"/>
        <v>2021Schönheitsreparaturen in einer WohnungInstandhaltungsleistungen</v>
      </c>
      <c r="E374">
        <v>118.4</v>
      </c>
      <c r="F374">
        <v>118.4</v>
      </c>
      <c r="G374">
        <v>121</v>
      </c>
      <c r="H374">
        <v>121</v>
      </c>
      <c r="I374">
        <v>123.5</v>
      </c>
      <c r="J374">
        <v>123.5</v>
      </c>
      <c r="K374">
        <v>126</v>
      </c>
      <c r="L374">
        <v>126</v>
      </c>
    </row>
    <row r="375" spans="1:12">
      <c r="A375">
        <v>2021</v>
      </c>
      <c r="B375" t="s">
        <v>122</v>
      </c>
      <c r="C375" t="s">
        <v>90</v>
      </c>
      <c r="D375" s="49" t="str">
        <f t="shared" si="9"/>
        <v>2021Schönheitsreparaturen in einer WohnungErdarbeiten</v>
      </c>
    </row>
    <row r="376" spans="1:12">
      <c r="A376">
        <v>2021</v>
      </c>
      <c r="B376" t="s">
        <v>122</v>
      </c>
      <c r="C376" t="s">
        <v>91</v>
      </c>
      <c r="D376" s="49" t="str">
        <f t="shared" si="9"/>
        <v>2021Schönheitsreparaturen in einer WohnungEntwässerungskanalarbeiten</v>
      </c>
    </row>
    <row r="377" spans="1:12">
      <c r="A377">
        <v>2021</v>
      </c>
      <c r="B377" t="s">
        <v>122</v>
      </c>
      <c r="C377" t="s">
        <v>92</v>
      </c>
      <c r="D377" s="49" t="str">
        <f t="shared" si="9"/>
        <v>2021Schönheitsreparaturen in einer WohnungMauerarbeiten</v>
      </c>
    </row>
    <row r="378" spans="1:12">
      <c r="A378">
        <v>2021</v>
      </c>
      <c r="B378" t="s">
        <v>122</v>
      </c>
      <c r="C378" t="s">
        <v>93</v>
      </c>
      <c r="D378" s="49" t="str">
        <f t="shared" si="9"/>
        <v>2021Schönheitsreparaturen in einer WohnungBetonarbeiten</v>
      </c>
    </row>
    <row r="379" spans="1:12">
      <c r="A379">
        <v>2021</v>
      </c>
      <c r="B379" t="s">
        <v>122</v>
      </c>
      <c r="C379" t="s">
        <v>94</v>
      </c>
      <c r="D379" s="49" t="str">
        <f t="shared" si="9"/>
        <v>2021Schönheitsreparaturen in einer WohnungZimmer und Holzbauarbeiten</v>
      </c>
    </row>
    <row r="380" spans="1:12">
      <c r="A380">
        <v>2021</v>
      </c>
      <c r="B380" t="s">
        <v>122</v>
      </c>
      <c r="C380" t="s">
        <v>95</v>
      </c>
      <c r="D380" s="49" t="str">
        <f t="shared" si="9"/>
        <v>2021Schönheitsreparaturen in einer WohnungStahlbauarbeiten</v>
      </c>
    </row>
    <row r="381" spans="1:12">
      <c r="A381">
        <v>2021</v>
      </c>
      <c r="B381" t="s">
        <v>122</v>
      </c>
      <c r="C381" t="s">
        <v>96</v>
      </c>
      <c r="D381" s="49" t="str">
        <f t="shared" si="9"/>
        <v>2021Schönheitsreparaturen in einer WohnungAbdichtungsarbeiten</v>
      </c>
    </row>
    <row r="382" spans="1:12">
      <c r="A382">
        <v>2021</v>
      </c>
      <c r="B382" t="s">
        <v>122</v>
      </c>
      <c r="C382" t="s">
        <v>97</v>
      </c>
      <c r="D382" s="49" t="str">
        <f t="shared" si="9"/>
        <v>2021Schönheitsreparaturen in einer WohnungDachdeckungs und Dachabdichtungsarbeiten</v>
      </c>
    </row>
    <row r="383" spans="1:12">
      <c r="A383">
        <v>2021</v>
      </c>
      <c r="B383" t="s">
        <v>122</v>
      </c>
      <c r="C383" t="s">
        <v>98</v>
      </c>
      <c r="D383" s="49" t="str">
        <f t="shared" si="9"/>
        <v>2021Schönheitsreparaturen in einer WohnungKlempnerarbeiten</v>
      </c>
    </row>
    <row r="384" spans="1:12">
      <c r="A384">
        <v>2021</v>
      </c>
      <c r="B384" t="s">
        <v>122</v>
      </c>
      <c r="C384" t="s">
        <v>99</v>
      </c>
      <c r="D384" s="49" t="str">
        <f t="shared" si="9"/>
        <v>2021Schönheitsreparaturen in einer WohnungGerüstarbeiten</v>
      </c>
    </row>
    <row r="385" spans="1:12">
      <c r="A385">
        <v>2021</v>
      </c>
      <c r="B385" t="s">
        <v>122</v>
      </c>
      <c r="C385" t="s">
        <v>100</v>
      </c>
      <c r="D385" s="49" t="str">
        <f t="shared" si="9"/>
        <v>2021Schönheitsreparaturen in einer WohnungNaturwerksteinarbeiten</v>
      </c>
    </row>
    <row r="386" spans="1:12">
      <c r="A386">
        <v>2021</v>
      </c>
      <c r="B386" t="s">
        <v>122</v>
      </c>
      <c r="C386" t="s">
        <v>101</v>
      </c>
      <c r="D386" s="49" t="str">
        <f t="shared" si="9"/>
        <v>2021Schönheitsreparaturen in einer WohnungBetonwerksteinarbeiten</v>
      </c>
    </row>
    <row r="387" spans="1:12">
      <c r="A387">
        <v>2021</v>
      </c>
      <c r="B387" t="s">
        <v>122</v>
      </c>
      <c r="C387" t="s">
        <v>102</v>
      </c>
      <c r="D387" s="49" t="str">
        <f t="shared" si="9"/>
        <v>2021Schönheitsreparaturen in einer WohnungPutz und Stuckarbeiten</v>
      </c>
    </row>
    <row r="388" spans="1:12">
      <c r="A388">
        <v>2021</v>
      </c>
      <c r="B388" t="s">
        <v>122</v>
      </c>
      <c r="C388" t="s">
        <v>103</v>
      </c>
      <c r="D388" s="49" t="str">
        <f t="shared" si="9"/>
        <v>2021Schönheitsreparaturen in einer WohnungWärmedämmVerbundsysteme</v>
      </c>
    </row>
    <row r="389" spans="1:12">
      <c r="A389">
        <v>2021</v>
      </c>
      <c r="B389" t="s">
        <v>122</v>
      </c>
      <c r="C389" t="s">
        <v>104</v>
      </c>
      <c r="D389" s="49" t="str">
        <f t="shared" si="9"/>
        <v>2021Schönheitsreparaturen in einer WohnungTrockenbauarbeiten</v>
      </c>
    </row>
    <row r="390" spans="1:12">
      <c r="A390">
        <v>2021</v>
      </c>
      <c r="B390" t="s">
        <v>122</v>
      </c>
      <c r="C390" t="s">
        <v>105</v>
      </c>
      <c r="D390" s="49" t="str">
        <f t="shared" si="9"/>
        <v>2021Schönheitsreparaturen in einer WohnungVorgehängte hinterlüftete Fassaden</v>
      </c>
    </row>
    <row r="391" spans="1:12">
      <c r="A391">
        <v>2021</v>
      </c>
      <c r="B391" t="s">
        <v>122</v>
      </c>
      <c r="C391" t="s">
        <v>106</v>
      </c>
      <c r="D391" s="49" t="str">
        <f t="shared" si="9"/>
        <v>2021Schönheitsreparaturen in einer WohnungFliesen und Plattenarbeiten</v>
      </c>
    </row>
    <row r="392" spans="1:12">
      <c r="A392">
        <v>2021</v>
      </c>
      <c r="B392" t="s">
        <v>122</v>
      </c>
      <c r="C392" t="s">
        <v>107</v>
      </c>
      <c r="D392" s="49" t="str">
        <f t="shared" si="9"/>
        <v>2021Schönheitsreparaturen in einer WohnungEstricharbeiten</v>
      </c>
    </row>
    <row r="393" spans="1:12">
      <c r="A393">
        <v>2021</v>
      </c>
      <c r="B393" t="s">
        <v>122</v>
      </c>
      <c r="C393" t="s">
        <v>108</v>
      </c>
      <c r="D393" s="49" t="str">
        <f t="shared" si="9"/>
        <v>2021Schönheitsreparaturen in einer WohnungTischlerarbeiten</v>
      </c>
    </row>
    <row r="394" spans="1:12">
      <c r="A394">
        <v>2021</v>
      </c>
      <c r="B394" t="s">
        <v>122</v>
      </c>
      <c r="C394" t="s">
        <v>109</v>
      </c>
      <c r="D394" s="49" t="str">
        <f t="shared" si="9"/>
        <v>2021Schönheitsreparaturen in einer WohnungRollladenarbeiten</v>
      </c>
    </row>
    <row r="395" spans="1:12">
      <c r="A395">
        <v>2021</v>
      </c>
      <c r="B395" t="s">
        <v>122</v>
      </c>
      <c r="C395" t="s">
        <v>110</v>
      </c>
      <c r="D395" s="49" t="str">
        <f t="shared" si="9"/>
        <v>2021Schönheitsreparaturen in einer WohnungMetallbauarbeiten</v>
      </c>
    </row>
    <row r="396" spans="1:12">
      <c r="A396">
        <v>2021</v>
      </c>
      <c r="B396" t="s">
        <v>122</v>
      </c>
      <c r="C396" t="s">
        <v>111</v>
      </c>
      <c r="D396" s="49" t="str">
        <f t="shared" ref="D396:D459" si="10">CONCATENATE(A396,B396,C396)</f>
        <v>2021Schönheitsreparaturen in einer WohnungVerglasungsarbeiten</v>
      </c>
    </row>
    <row r="397" spans="1:12">
      <c r="A397">
        <v>2021</v>
      </c>
      <c r="B397" t="s">
        <v>122</v>
      </c>
      <c r="C397" t="s">
        <v>112</v>
      </c>
      <c r="D397" s="49" t="str">
        <f t="shared" si="10"/>
        <v>2021Schönheitsreparaturen in einer WohnungMaler und Lackierarbeiten, Beschichtungen</v>
      </c>
      <c r="E397">
        <v>118.8</v>
      </c>
      <c r="F397">
        <v>118.8</v>
      </c>
      <c r="G397">
        <v>121.4</v>
      </c>
      <c r="H397">
        <v>121.4</v>
      </c>
      <c r="I397">
        <v>124</v>
      </c>
      <c r="J397">
        <v>124</v>
      </c>
      <c r="K397">
        <v>126.6</v>
      </c>
      <c r="L397">
        <v>126.6</v>
      </c>
    </row>
    <row r="398" spans="1:12">
      <c r="A398">
        <v>2021</v>
      </c>
      <c r="B398" t="s">
        <v>122</v>
      </c>
      <c r="C398" t="s">
        <v>113</v>
      </c>
      <c r="D398" s="49" t="str">
        <f t="shared" si="10"/>
        <v>2021Schönheitsreparaturen in einer WohnungBodenbelagarbeiten</v>
      </c>
    </row>
    <row r="399" spans="1:12">
      <c r="A399">
        <v>2021</v>
      </c>
      <c r="B399" t="s">
        <v>122</v>
      </c>
      <c r="C399" t="s">
        <v>114</v>
      </c>
      <c r="D399" s="49" t="str">
        <f t="shared" si="10"/>
        <v>2021Schönheitsreparaturen in einer WohnungTapezierarbeiten</v>
      </c>
      <c r="E399">
        <v>117.8</v>
      </c>
      <c r="F399">
        <v>117.8</v>
      </c>
      <c r="G399">
        <v>120.1</v>
      </c>
      <c r="H399">
        <v>120.1</v>
      </c>
      <c r="I399">
        <v>122.6</v>
      </c>
      <c r="J399">
        <v>122.6</v>
      </c>
      <c r="K399">
        <v>124.7</v>
      </c>
      <c r="L399">
        <v>124.7</v>
      </c>
    </row>
    <row r="400" spans="1:12">
      <c r="A400">
        <v>2021</v>
      </c>
      <c r="B400" t="s">
        <v>122</v>
      </c>
      <c r="C400" t="s">
        <v>115</v>
      </c>
      <c r="D400" s="49" t="str">
        <f t="shared" si="10"/>
        <v>2021Schönheitsreparaturen in einer WohnungRaumlufttechnische Anlagen</v>
      </c>
    </row>
    <row r="401" spans="1:12">
      <c r="A401">
        <v>2021</v>
      </c>
      <c r="B401" t="s">
        <v>122</v>
      </c>
      <c r="C401" t="s">
        <v>116</v>
      </c>
      <c r="D401" s="49" t="str">
        <f t="shared" si="10"/>
        <v>2021Schönheitsreparaturen in einer WohnungHeiz und zentrale Wassererwärmungsanlagen</v>
      </c>
    </row>
    <row r="402" spans="1:12">
      <c r="A402">
        <v>2021</v>
      </c>
      <c r="B402" t="s">
        <v>122</v>
      </c>
      <c r="C402" t="s">
        <v>117</v>
      </c>
      <c r="D402" s="49" t="str">
        <f t="shared" si="10"/>
        <v>2021Schönheitsreparaturen in einer WohnungGas, Wasser und Entwässerungsanl. innerh. v.Geb.</v>
      </c>
    </row>
    <row r="403" spans="1:12">
      <c r="A403">
        <v>2021</v>
      </c>
      <c r="B403" t="s">
        <v>122</v>
      </c>
      <c r="C403" t="s">
        <v>118</v>
      </c>
      <c r="D403" s="49" t="str">
        <f t="shared" si="10"/>
        <v>2021Schönheitsreparaturen in einer WohnungNieder und Mittelspannungsanlagen bis 36 kV</v>
      </c>
    </row>
    <row r="404" spans="1:12">
      <c r="A404">
        <v>2021</v>
      </c>
      <c r="B404" t="s">
        <v>122</v>
      </c>
      <c r="C404" t="s">
        <v>119</v>
      </c>
      <c r="D404" s="49" t="str">
        <f t="shared" si="10"/>
        <v>2021Schönheitsreparaturen in einer WohnungGebäudeautomation</v>
      </c>
    </row>
    <row r="405" spans="1:12">
      <c r="A405">
        <v>2021</v>
      </c>
      <c r="B405" t="s">
        <v>122</v>
      </c>
      <c r="C405" t="s">
        <v>120</v>
      </c>
      <c r="D405" s="49" t="str">
        <f t="shared" si="10"/>
        <v>2021Schönheitsreparaturen in einer WohnungBlitzschutzanlagen</v>
      </c>
    </row>
    <row r="406" spans="1:12">
      <c r="A406">
        <v>2021</v>
      </c>
      <c r="B406" t="s">
        <v>122</v>
      </c>
      <c r="C406" t="s">
        <v>121</v>
      </c>
      <c r="D406" s="49" t="str">
        <f t="shared" si="10"/>
        <v>2021Schönheitsreparaturen in einer WohnungDämm und Brandschutzarbeiten an techn. Anlagen</v>
      </c>
    </row>
    <row r="407" spans="1:12">
      <c r="A407">
        <v>2022</v>
      </c>
      <c r="B407" t="s">
        <v>88</v>
      </c>
      <c r="C407" t="s">
        <v>89</v>
      </c>
      <c r="D407" s="49" t="str">
        <f t="shared" si="10"/>
        <v>2022Wohngebäude ohne SchönheitsreparaturenInstandhaltungsleistungen</v>
      </c>
      <c r="E407">
        <v>138.69999999999999</v>
      </c>
      <c r="F407">
        <v>138.69999999999999</v>
      </c>
      <c r="G407">
        <v>145.4</v>
      </c>
      <c r="H407">
        <v>145.4</v>
      </c>
      <c r="I407">
        <v>150.4</v>
      </c>
      <c r="J407">
        <v>150.4</v>
      </c>
      <c r="K407">
        <v>155</v>
      </c>
      <c r="L407">
        <v>155</v>
      </c>
    </row>
    <row r="408" spans="1:12">
      <c r="A408">
        <v>2022</v>
      </c>
      <c r="B408" t="s">
        <v>88</v>
      </c>
      <c r="C408" t="s">
        <v>90</v>
      </c>
      <c r="D408" s="49" t="str">
        <f t="shared" si="10"/>
        <v>2022Wohngebäude ohne SchönheitsreparaturenErdarbeiten</v>
      </c>
      <c r="E408">
        <v>138.6</v>
      </c>
      <c r="F408">
        <v>138.6</v>
      </c>
      <c r="G408">
        <v>147.4</v>
      </c>
      <c r="H408">
        <v>147.4</v>
      </c>
      <c r="I408">
        <v>150.19999999999999</v>
      </c>
      <c r="J408">
        <v>150.19999999999999</v>
      </c>
      <c r="K408">
        <v>153.5</v>
      </c>
      <c r="L408">
        <v>153.5</v>
      </c>
    </row>
    <row r="409" spans="1:12">
      <c r="A409">
        <v>2022</v>
      </c>
      <c r="B409" t="s">
        <v>88</v>
      </c>
      <c r="C409" t="s">
        <v>91</v>
      </c>
      <c r="D409" s="49" t="str">
        <f t="shared" si="10"/>
        <v>2022Wohngebäude ohne SchönheitsreparaturenEntwässerungskanalarbeiten</v>
      </c>
      <c r="E409">
        <v>146</v>
      </c>
      <c r="F409">
        <v>146</v>
      </c>
      <c r="G409">
        <v>154.69999999999999</v>
      </c>
      <c r="H409">
        <v>154.69999999999999</v>
      </c>
      <c r="I409">
        <v>158.6</v>
      </c>
      <c r="J409">
        <v>158.6</v>
      </c>
      <c r="K409">
        <v>162.4</v>
      </c>
      <c r="L409">
        <v>162.4</v>
      </c>
    </row>
    <row r="410" spans="1:12">
      <c r="A410">
        <v>2022</v>
      </c>
      <c r="B410" t="s">
        <v>88</v>
      </c>
      <c r="C410" t="s">
        <v>92</v>
      </c>
      <c r="D410" s="49" t="str">
        <f t="shared" si="10"/>
        <v>2022Wohngebäude ohne SchönheitsreparaturenMauerarbeiten</v>
      </c>
      <c r="E410">
        <v>131.5</v>
      </c>
      <c r="F410">
        <v>131.5</v>
      </c>
      <c r="G410">
        <v>138.6</v>
      </c>
      <c r="H410">
        <v>138.6</v>
      </c>
      <c r="I410">
        <v>141.5</v>
      </c>
      <c r="J410">
        <v>141.5</v>
      </c>
      <c r="K410">
        <v>144.69999999999999</v>
      </c>
      <c r="L410">
        <v>144.69999999999999</v>
      </c>
    </row>
    <row r="411" spans="1:12">
      <c r="A411">
        <v>2022</v>
      </c>
      <c r="B411" t="s">
        <v>88</v>
      </c>
      <c r="C411" t="s">
        <v>93</v>
      </c>
      <c r="D411" s="49" t="str">
        <f t="shared" si="10"/>
        <v>2022Wohngebäude ohne SchönheitsreparaturenBetonarbeiten</v>
      </c>
      <c r="E411">
        <v>132.4</v>
      </c>
      <c r="F411">
        <v>132.4</v>
      </c>
      <c r="G411">
        <v>139.4</v>
      </c>
      <c r="H411">
        <v>139.4</v>
      </c>
      <c r="I411">
        <v>142.69999999999999</v>
      </c>
      <c r="J411">
        <v>142.69999999999999</v>
      </c>
      <c r="K411">
        <v>148.4</v>
      </c>
      <c r="L411">
        <v>148.4</v>
      </c>
    </row>
    <row r="412" spans="1:12">
      <c r="A412">
        <v>2022</v>
      </c>
      <c r="B412" t="s">
        <v>88</v>
      </c>
      <c r="C412" t="s">
        <v>94</v>
      </c>
      <c r="D412" s="49" t="str">
        <f t="shared" si="10"/>
        <v>2022Wohngebäude ohne SchönheitsreparaturenZimmer und Holzbauarbeiten</v>
      </c>
      <c r="E412">
        <v>157.80000000000001</v>
      </c>
      <c r="F412">
        <v>157.80000000000001</v>
      </c>
      <c r="G412">
        <v>166</v>
      </c>
      <c r="H412">
        <v>166</v>
      </c>
      <c r="I412">
        <v>168.1</v>
      </c>
      <c r="J412">
        <v>168.1</v>
      </c>
      <c r="K412">
        <v>168.6</v>
      </c>
      <c r="L412">
        <v>168.6</v>
      </c>
    </row>
    <row r="413" spans="1:12">
      <c r="A413">
        <v>2022</v>
      </c>
      <c r="B413" t="s">
        <v>88</v>
      </c>
      <c r="C413" t="s">
        <v>95</v>
      </c>
      <c r="D413" s="49" t="str">
        <f t="shared" si="10"/>
        <v>2022Wohngebäude ohne SchönheitsreparaturenStahlbauarbeiten</v>
      </c>
      <c r="E413">
        <v>127.7</v>
      </c>
      <c r="F413">
        <v>127.7</v>
      </c>
      <c r="G413">
        <v>146.69999999999999</v>
      </c>
      <c r="H413">
        <v>146.69999999999999</v>
      </c>
      <c r="I413">
        <v>152.1</v>
      </c>
      <c r="J413">
        <v>152.1</v>
      </c>
      <c r="K413">
        <v>153.1</v>
      </c>
      <c r="L413">
        <v>153.1</v>
      </c>
    </row>
    <row r="414" spans="1:12">
      <c r="A414">
        <v>2022</v>
      </c>
      <c r="B414" t="s">
        <v>88</v>
      </c>
      <c r="C414" t="s">
        <v>96</v>
      </c>
      <c r="D414" s="49" t="str">
        <f t="shared" si="10"/>
        <v>2022Wohngebäude ohne SchönheitsreparaturenAbdichtungsarbeiten</v>
      </c>
      <c r="E414">
        <v>140.19999999999999</v>
      </c>
      <c r="F414">
        <v>140.19999999999999</v>
      </c>
      <c r="G414">
        <v>149.80000000000001</v>
      </c>
      <c r="H414">
        <v>149.80000000000001</v>
      </c>
      <c r="I414">
        <v>154</v>
      </c>
      <c r="J414">
        <v>154</v>
      </c>
      <c r="K414">
        <v>159.6</v>
      </c>
      <c r="L414">
        <v>159.6</v>
      </c>
    </row>
    <row r="415" spans="1:12">
      <c r="A415">
        <v>2022</v>
      </c>
      <c r="B415" t="s">
        <v>88</v>
      </c>
      <c r="C415" t="s">
        <v>97</v>
      </c>
      <c r="D415" s="49" t="str">
        <f t="shared" si="10"/>
        <v>2022Wohngebäude ohne SchönheitsreparaturenDachdeckungs und Dachabdichtungsarbeiten</v>
      </c>
      <c r="E415">
        <v>145.6</v>
      </c>
      <c r="F415">
        <v>145.6</v>
      </c>
      <c r="G415">
        <v>154.9</v>
      </c>
      <c r="H415">
        <v>154.9</v>
      </c>
      <c r="I415">
        <v>161.30000000000001</v>
      </c>
      <c r="J415">
        <v>161.30000000000001</v>
      </c>
      <c r="K415">
        <v>166.4</v>
      </c>
      <c r="L415">
        <v>166.4</v>
      </c>
    </row>
    <row r="416" spans="1:12">
      <c r="A416">
        <v>2022</v>
      </c>
      <c r="B416" t="s">
        <v>88</v>
      </c>
      <c r="C416" t="s">
        <v>98</v>
      </c>
      <c r="D416" s="49" t="str">
        <f t="shared" si="10"/>
        <v>2022Wohngebäude ohne SchönheitsreparaturenKlempnerarbeiten</v>
      </c>
      <c r="E416">
        <v>141.5</v>
      </c>
      <c r="F416">
        <v>141.5</v>
      </c>
      <c r="G416">
        <v>149.1</v>
      </c>
      <c r="H416">
        <v>149.1</v>
      </c>
      <c r="I416">
        <v>154</v>
      </c>
      <c r="J416">
        <v>154</v>
      </c>
      <c r="K416">
        <v>158.30000000000001</v>
      </c>
      <c r="L416">
        <v>158.30000000000001</v>
      </c>
    </row>
    <row r="417" spans="1:12">
      <c r="A417">
        <v>2022</v>
      </c>
      <c r="B417" t="s">
        <v>88</v>
      </c>
      <c r="C417" t="s">
        <v>99</v>
      </c>
      <c r="D417" s="49" t="str">
        <f t="shared" si="10"/>
        <v>2022Wohngebäude ohne SchönheitsreparaturenGerüstarbeiten</v>
      </c>
      <c r="E417">
        <v>135</v>
      </c>
      <c r="F417">
        <v>135</v>
      </c>
      <c r="G417">
        <v>140.69999999999999</v>
      </c>
      <c r="H417">
        <v>140.69999999999999</v>
      </c>
      <c r="I417">
        <v>144.6</v>
      </c>
      <c r="J417">
        <v>144.6</v>
      </c>
      <c r="K417">
        <v>145.6</v>
      </c>
      <c r="L417">
        <v>145.6</v>
      </c>
    </row>
    <row r="418" spans="1:12">
      <c r="A418">
        <v>2022</v>
      </c>
      <c r="B418" t="s">
        <v>88</v>
      </c>
      <c r="C418" t="s">
        <v>100</v>
      </c>
      <c r="D418" s="49" t="str">
        <f t="shared" si="10"/>
        <v>2022Wohngebäude ohne SchönheitsreparaturenNaturwerksteinarbeiten</v>
      </c>
      <c r="E418">
        <v>127.7</v>
      </c>
      <c r="F418">
        <v>127.7</v>
      </c>
      <c r="G418">
        <v>131</v>
      </c>
      <c r="H418">
        <v>131</v>
      </c>
      <c r="I418">
        <v>135.1</v>
      </c>
      <c r="J418">
        <v>135.1</v>
      </c>
      <c r="K418">
        <v>138.69999999999999</v>
      </c>
      <c r="L418">
        <v>138.69999999999999</v>
      </c>
    </row>
    <row r="419" spans="1:12">
      <c r="A419">
        <v>2022</v>
      </c>
      <c r="B419" t="s">
        <v>88</v>
      </c>
      <c r="C419" t="s">
        <v>101</v>
      </c>
      <c r="D419" s="49" t="str">
        <f t="shared" si="10"/>
        <v>2022Wohngebäude ohne SchönheitsreparaturenBetonwerksteinarbeiten</v>
      </c>
      <c r="E419">
        <v>130.4</v>
      </c>
      <c r="F419">
        <v>130.4</v>
      </c>
      <c r="G419">
        <v>135.30000000000001</v>
      </c>
      <c r="H419">
        <v>135.30000000000001</v>
      </c>
      <c r="I419">
        <v>138.9</v>
      </c>
      <c r="J419">
        <v>138.9</v>
      </c>
      <c r="K419">
        <v>143.1</v>
      </c>
      <c r="L419">
        <v>143.1</v>
      </c>
    </row>
    <row r="420" spans="1:12">
      <c r="A420">
        <v>2022</v>
      </c>
      <c r="B420" t="s">
        <v>88</v>
      </c>
      <c r="C420" t="s">
        <v>102</v>
      </c>
      <c r="D420" s="49" t="str">
        <f t="shared" si="10"/>
        <v>2022Wohngebäude ohne SchönheitsreparaturenPutz und Stuckarbeiten</v>
      </c>
      <c r="E420">
        <v>130.5</v>
      </c>
      <c r="F420">
        <v>130.5</v>
      </c>
      <c r="G420">
        <v>135.80000000000001</v>
      </c>
      <c r="H420">
        <v>135.80000000000001</v>
      </c>
      <c r="I420">
        <v>139.30000000000001</v>
      </c>
      <c r="J420">
        <v>139.30000000000001</v>
      </c>
      <c r="K420">
        <v>143.5</v>
      </c>
      <c r="L420">
        <v>143.5</v>
      </c>
    </row>
    <row r="421" spans="1:12">
      <c r="A421">
        <v>2022</v>
      </c>
      <c r="B421" t="s">
        <v>88</v>
      </c>
      <c r="C421" t="s">
        <v>103</v>
      </c>
      <c r="D421" s="49" t="str">
        <f t="shared" si="10"/>
        <v>2022Wohngebäude ohne SchönheitsreparaturenWärmedämmVerbundsysteme</v>
      </c>
      <c r="E421">
        <v>136.19999999999999</v>
      </c>
      <c r="F421">
        <v>136.19999999999999</v>
      </c>
      <c r="G421">
        <v>143.30000000000001</v>
      </c>
      <c r="H421">
        <v>143.30000000000001</v>
      </c>
      <c r="I421">
        <v>147.19999999999999</v>
      </c>
      <c r="J421">
        <v>147.19999999999999</v>
      </c>
      <c r="K421">
        <v>151.6</v>
      </c>
      <c r="L421">
        <v>151.6</v>
      </c>
    </row>
    <row r="422" spans="1:12">
      <c r="A422">
        <v>2022</v>
      </c>
      <c r="B422" t="s">
        <v>88</v>
      </c>
      <c r="C422" t="s">
        <v>104</v>
      </c>
      <c r="D422" s="49" t="str">
        <f t="shared" si="10"/>
        <v>2022Wohngebäude ohne SchönheitsreparaturenTrockenbauarbeiten</v>
      </c>
      <c r="E422">
        <v>135.30000000000001</v>
      </c>
      <c r="F422">
        <v>135.30000000000001</v>
      </c>
      <c r="G422">
        <v>142.5</v>
      </c>
      <c r="H422">
        <v>142.5</v>
      </c>
      <c r="I422">
        <v>146</v>
      </c>
      <c r="J422">
        <v>146</v>
      </c>
      <c r="K422">
        <v>150.4</v>
      </c>
      <c r="L422">
        <v>150.4</v>
      </c>
    </row>
    <row r="423" spans="1:12">
      <c r="A423">
        <v>2022</v>
      </c>
      <c r="B423" t="s">
        <v>88</v>
      </c>
      <c r="C423" t="s">
        <v>105</v>
      </c>
      <c r="D423" s="49" t="str">
        <f t="shared" si="10"/>
        <v>2022Wohngebäude ohne SchönheitsreparaturenVorgehängte hinterlüftete Fassaden</v>
      </c>
      <c r="E423">
        <v>141.80000000000001</v>
      </c>
      <c r="F423">
        <v>141.80000000000001</v>
      </c>
      <c r="G423">
        <v>150.4</v>
      </c>
      <c r="H423">
        <v>150.4</v>
      </c>
      <c r="I423">
        <v>154</v>
      </c>
      <c r="J423">
        <v>154</v>
      </c>
      <c r="K423">
        <v>158.5</v>
      </c>
      <c r="L423">
        <v>158.5</v>
      </c>
    </row>
    <row r="424" spans="1:12">
      <c r="A424">
        <v>2022</v>
      </c>
      <c r="B424" t="s">
        <v>88</v>
      </c>
      <c r="C424" t="s">
        <v>106</v>
      </c>
      <c r="D424" s="49" t="str">
        <f t="shared" si="10"/>
        <v>2022Wohngebäude ohne SchönheitsreparaturenFliesen und Plattenarbeiten</v>
      </c>
      <c r="E424">
        <v>129.19999999999999</v>
      </c>
      <c r="F424">
        <v>129.19999999999999</v>
      </c>
      <c r="G424">
        <v>133.9</v>
      </c>
      <c r="H424">
        <v>133.9</v>
      </c>
      <c r="I424">
        <v>136.6</v>
      </c>
      <c r="J424">
        <v>136.6</v>
      </c>
      <c r="K424">
        <v>139.6</v>
      </c>
      <c r="L424">
        <v>139.6</v>
      </c>
    </row>
    <row r="425" spans="1:12">
      <c r="A425">
        <v>2022</v>
      </c>
      <c r="B425" t="s">
        <v>88</v>
      </c>
      <c r="C425" t="s">
        <v>107</v>
      </c>
      <c r="D425" s="49" t="str">
        <f t="shared" si="10"/>
        <v>2022Wohngebäude ohne SchönheitsreparaturenEstricharbeiten</v>
      </c>
      <c r="E425">
        <v>129.69999999999999</v>
      </c>
      <c r="F425">
        <v>129.69999999999999</v>
      </c>
      <c r="G425">
        <v>137.80000000000001</v>
      </c>
      <c r="H425">
        <v>137.80000000000001</v>
      </c>
      <c r="I425">
        <v>141.30000000000001</v>
      </c>
      <c r="J425">
        <v>141.30000000000001</v>
      </c>
      <c r="K425">
        <v>143.80000000000001</v>
      </c>
      <c r="L425">
        <v>143.80000000000001</v>
      </c>
    </row>
    <row r="426" spans="1:12">
      <c r="A426">
        <v>2022</v>
      </c>
      <c r="B426" t="s">
        <v>88</v>
      </c>
      <c r="C426" t="s">
        <v>108</v>
      </c>
      <c r="D426" s="49" t="str">
        <f t="shared" si="10"/>
        <v>2022Wohngebäude ohne SchönheitsreparaturenTischlerarbeiten</v>
      </c>
      <c r="E426">
        <v>135.1</v>
      </c>
      <c r="F426">
        <v>135.1</v>
      </c>
      <c r="G426">
        <v>142.69999999999999</v>
      </c>
      <c r="H426">
        <v>142.69999999999999</v>
      </c>
      <c r="I426">
        <v>148.80000000000001</v>
      </c>
      <c r="J426">
        <v>148.80000000000001</v>
      </c>
      <c r="K426">
        <v>153.69999999999999</v>
      </c>
      <c r="L426">
        <v>153.69999999999999</v>
      </c>
    </row>
    <row r="427" spans="1:12">
      <c r="A427">
        <v>2022</v>
      </c>
      <c r="B427" t="s">
        <v>88</v>
      </c>
      <c r="C427" t="s">
        <v>109</v>
      </c>
      <c r="D427" s="49" t="str">
        <f t="shared" si="10"/>
        <v>2022Wohngebäude ohne SchönheitsreparaturenRollladenarbeiten</v>
      </c>
      <c r="E427">
        <v>135.69999999999999</v>
      </c>
      <c r="F427">
        <v>135.69999999999999</v>
      </c>
      <c r="G427">
        <v>142.69999999999999</v>
      </c>
      <c r="H427">
        <v>142.69999999999999</v>
      </c>
      <c r="I427">
        <v>147.6</v>
      </c>
      <c r="J427">
        <v>147.6</v>
      </c>
      <c r="K427">
        <v>150.69999999999999</v>
      </c>
      <c r="L427">
        <v>150.69999999999999</v>
      </c>
    </row>
    <row r="428" spans="1:12">
      <c r="A428">
        <v>2022</v>
      </c>
      <c r="B428" t="s">
        <v>88</v>
      </c>
      <c r="C428" t="s">
        <v>110</v>
      </c>
      <c r="D428" s="49" t="str">
        <f t="shared" si="10"/>
        <v>2022Wohngebäude ohne SchönheitsreparaturenMetallbauarbeiten</v>
      </c>
      <c r="E428">
        <v>147.6</v>
      </c>
      <c r="F428">
        <v>147.6</v>
      </c>
      <c r="G428">
        <v>159.6</v>
      </c>
      <c r="H428">
        <v>159.6</v>
      </c>
      <c r="I428">
        <v>163.4</v>
      </c>
      <c r="J428">
        <v>163.4</v>
      </c>
      <c r="K428">
        <v>166.2</v>
      </c>
      <c r="L428">
        <v>166.2</v>
      </c>
    </row>
    <row r="429" spans="1:12">
      <c r="A429">
        <v>2022</v>
      </c>
      <c r="B429" t="s">
        <v>88</v>
      </c>
      <c r="C429" t="s">
        <v>111</v>
      </c>
      <c r="D429" s="49" t="str">
        <f t="shared" si="10"/>
        <v>2022Wohngebäude ohne SchönheitsreparaturenVerglasungsarbeiten</v>
      </c>
      <c r="E429">
        <v>133.6</v>
      </c>
      <c r="F429">
        <v>133.6</v>
      </c>
      <c r="G429">
        <v>143.4</v>
      </c>
      <c r="H429">
        <v>143.4</v>
      </c>
      <c r="I429">
        <v>150.5</v>
      </c>
      <c r="J429">
        <v>150.5</v>
      </c>
      <c r="K429">
        <v>155.80000000000001</v>
      </c>
      <c r="L429">
        <v>155.80000000000001</v>
      </c>
    </row>
    <row r="430" spans="1:12">
      <c r="A430">
        <v>2022</v>
      </c>
      <c r="B430" t="s">
        <v>88</v>
      </c>
      <c r="C430" t="s">
        <v>112</v>
      </c>
      <c r="D430" s="49" t="str">
        <f t="shared" si="10"/>
        <v>2022Wohngebäude ohne SchönheitsreparaturenMaler und Lackierarbeiten, Beschichtungen</v>
      </c>
      <c r="E430">
        <v>131.19999999999999</v>
      </c>
      <c r="F430">
        <v>131.19999999999999</v>
      </c>
      <c r="G430">
        <v>135.30000000000001</v>
      </c>
      <c r="H430">
        <v>135.30000000000001</v>
      </c>
      <c r="I430">
        <v>139.9</v>
      </c>
      <c r="J430">
        <v>139.9</v>
      </c>
      <c r="K430">
        <v>143.30000000000001</v>
      </c>
      <c r="L430">
        <v>143.30000000000001</v>
      </c>
    </row>
    <row r="431" spans="1:12">
      <c r="A431">
        <v>2022</v>
      </c>
      <c r="B431" t="s">
        <v>88</v>
      </c>
      <c r="C431" t="s">
        <v>113</v>
      </c>
      <c r="D431" s="49" t="str">
        <f t="shared" si="10"/>
        <v>2022Wohngebäude ohne SchönheitsreparaturenBodenbelagarbeiten</v>
      </c>
      <c r="E431">
        <v>127.8</v>
      </c>
      <c r="F431">
        <v>127.8</v>
      </c>
      <c r="G431">
        <v>132.5</v>
      </c>
      <c r="H431">
        <v>132.5</v>
      </c>
      <c r="I431">
        <v>136.5</v>
      </c>
      <c r="J431">
        <v>136.5</v>
      </c>
      <c r="K431">
        <v>140</v>
      </c>
      <c r="L431">
        <v>140</v>
      </c>
    </row>
    <row r="432" spans="1:12">
      <c r="A432">
        <v>2022</v>
      </c>
      <c r="B432" t="s">
        <v>88</v>
      </c>
      <c r="C432" t="s">
        <v>114</v>
      </c>
      <c r="D432" s="49" t="str">
        <f t="shared" si="10"/>
        <v>2022Wohngebäude ohne SchönheitsreparaturenTapezierarbeiten</v>
      </c>
    </row>
    <row r="433" spans="1:12">
      <c r="A433">
        <v>2022</v>
      </c>
      <c r="B433" t="s">
        <v>88</v>
      </c>
      <c r="C433" t="s">
        <v>115</v>
      </c>
      <c r="D433" s="49" t="str">
        <f t="shared" si="10"/>
        <v>2022Wohngebäude ohne SchönheitsreparaturenRaumlufttechnische Anlagen</v>
      </c>
      <c r="E433">
        <v>136.9</v>
      </c>
      <c r="F433">
        <v>136.9</v>
      </c>
      <c r="G433">
        <v>143.80000000000001</v>
      </c>
      <c r="H433">
        <v>143.80000000000001</v>
      </c>
      <c r="I433">
        <v>149.19999999999999</v>
      </c>
      <c r="J433">
        <v>149.19999999999999</v>
      </c>
      <c r="K433">
        <v>154.69999999999999</v>
      </c>
      <c r="L433">
        <v>154.69999999999999</v>
      </c>
    </row>
    <row r="434" spans="1:12">
      <c r="A434">
        <v>2022</v>
      </c>
      <c r="B434" t="s">
        <v>88</v>
      </c>
      <c r="C434" t="s">
        <v>116</v>
      </c>
      <c r="D434" s="49" t="str">
        <f t="shared" si="10"/>
        <v>2022Wohngebäude ohne SchönheitsreparaturenHeiz und zentrale Wassererwärmungsanlagen</v>
      </c>
      <c r="E434">
        <v>140</v>
      </c>
      <c r="F434">
        <v>140</v>
      </c>
      <c r="G434">
        <v>147.4</v>
      </c>
      <c r="H434">
        <v>147.4</v>
      </c>
      <c r="I434">
        <v>154.19999999999999</v>
      </c>
      <c r="J434">
        <v>154.19999999999999</v>
      </c>
      <c r="K434">
        <v>159.9</v>
      </c>
      <c r="L434">
        <v>159.9</v>
      </c>
    </row>
    <row r="435" spans="1:12">
      <c r="A435">
        <v>2022</v>
      </c>
      <c r="B435" t="s">
        <v>88</v>
      </c>
      <c r="C435" t="s">
        <v>117</v>
      </c>
      <c r="D435" s="49" t="str">
        <f t="shared" si="10"/>
        <v>2022Wohngebäude ohne SchönheitsreparaturenGas, Wasser und Entwässerungsanl. innerh. v.Geb.</v>
      </c>
      <c r="E435">
        <v>142.5</v>
      </c>
      <c r="F435">
        <v>142.5</v>
      </c>
      <c r="G435">
        <v>149.80000000000001</v>
      </c>
      <c r="H435">
        <v>149.80000000000001</v>
      </c>
      <c r="I435">
        <v>156.1</v>
      </c>
      <c r="J435">
        <v>156.1</v>
      </c>
      <c r="K435">
        <v>163.19999999999999</v>
      </c>
      <c r="L435">
        <v>163.19999999999999</v>
      </c>
    </row>
    <row r="436" spans="1:12">
      <c r="A436">
        <v>2022</v>
      </c>
      <c r="B436" t="s">
        <v>88</v>
      </c>
      <c r="C436" t="s">
        <v>118</v>
      </c>
      <c r="D436" s="49" t="str">
        <f t="shared" si="10"/>
        <v>2022Wohngebäude ohne SchönheitsreparaturenNieder und Mittelspannungsanlagen bis 36 kV</v>
      </c>
      <c r="E436">
        <v>145.30000000000001</v>
      </c>
      <c r="F436">
        <v>145.30000000000001</v>
      </c>
      <c r="G436">
        <v>151.4</v>
      </c>
      <c r="H436">
        <v>151.4</v>
      </c>
      <c r="I436">
        <v>156.30000000000001</v>
      </c>
      <c r="J436">
        <v>156.30000000000001</v>
      </c>
      <c r="K436">
        <v>161.80000000000001</v>
      </c>
      <c r="L436">
        <v>161.80000000000001</v>
      </c>
    </row>
    <row r="437" spans="1:12">
      <c r="A437">
        <v>2022</v>
      </c>
      <c r="B437" t="s">
        <v>88</v>
      </c>
      <c r="C437" t="s">
        <v>119</v>
      </c>
      <c r="D437" s="49" t="str">
        <f t="shared" si="10"/>
        <v>2022Wohngebäude ohne SchönheitsreparaturenGebäudeautomation</v>
      </c>
      <c r="E437">
        <v>148.9</v>
      </c>
      <c r="F437">
        <v>148.9</v>
      </c>
      <c r="G437">
        <v>156.9</v>
      </c>
      <c r="H437">
        <v>156.9</v>
      </c>
      <c r="I437">
        <v>162.69999999999999</v>
      </c>
      <c r="J437">
        <v>162.69999999999999</v>
      </c>
      <c r="K437">
        <v>168.2</v>
      </c>
      <c r="L437">
        <v>168.2</v>
      </c>
    </row>
    <row r="438" spans="1:12">
      <c r="A438">
        <v>2022</v>
      </c>
      <c r="B438" t="s">
        <v>88</v>
      </c>
      <c r="C438" t="s">
        <v>120</v>
      </c>
      <c r="D438" s="49" t="str">
        <f t="shared" si="10"/>
        <v>2022Wohngebäude ohne SchönheitsreparaturenBlitzschutzanlagen</v>
      </c>
      <c r="E438">
        <v>133.30000000000001</v>
      </c>
      <c r="F438">
        <v>133.30000000000001</v>
      </c>
      <c r="G438">
        <v>141.1</v>
      </c>
      <c r="H438">
        <v>141.1</v>
      </c>
      <c r="I438">
        <v>146</v>
      </c>
      <c r="J438">
        <v>146</v>
      </c>
      <c r="K438">
        <v>150.69999999999999</v>
      </c>
      <c r="L438">
        <v>150.69999999999999</v>
      </c>
    </row>
    <row r="439" spans="1:12">
      <c r="A439">
        <v>2022</v>
      </c>
      <c r="B439" t="s">
        <v>88</v>
      </c>
      <c r="C439" t="s">
        <v>121</v>
      </c>
      <c r="D439" s="49" t="str">
        <f t="shared" si="10"/>
        <v>2022Wohngebäude ohne SchönheitsreparaturenDämm und Brandschutzarbeiten an techn. Anlagen</v>
      </c>
      <c r="E439">
        <v>157.6</v>
      </c>
      <c r="F439">
        <v>157.6</v>
      </c>
      <c r="G439">
        <v>170.6</v>
      </c>
      <c r="H439">
        <v>170.6</v>
      </c>
      <c r="I439">
        <v>180.8</v>
      </c>
      <c r="J439">
        <v>180.8</v>
      </c>
      <c r="K439">
        <v>189.2</v>
      </c>
      <c r="L439">
        <v>189.2</v>
      </c>
    </row>
    <row r="440" spans="1:12">
      <c r="A440">
        <v>2022</v>
      </c>
      <c r="B440" t="s">
        <v>122</v>
      </c>
      <c r="C440" t="s">
        <v>89</v>
      </c>
      <c r="D440" s="49" t="str">
        <f t="shared" si="10"/>
        <v>2022Schönheitsreparaturen in einer WohnungInstandhaltungsleistungen</v>
      </c>
      <c r="E440">
        <v>130.9</v>
      </c>
      <c r="F440">
        <v>130.9</v>
      </c>
      <c r="G440">
        <v>135.19999999999999</v>
      </c>
      <c r="H440">
        <v>135.19999999999999</v>
      </c>
      <c r="I440">
        <v>139.80000000000001</v>
      </c>
      <c r="J440">
        <v>139.80000000000001</v>
      </c>
      <c r="K440">
        <v>143.1</v>
      </c>
      <c r="L440">
        <v>143.1</v>
      </c>
    </row>
    <row r="441" spans="1:12">
      <c r="A441">
        <v>2022</v>
      </c>
      <c r="B441" t="s">
        <v>122</v>
      </c>
      <c r="C441" t="s">
        <v>90</v>
      </c>
      <c r="D441" s="49" t="str">
        <f t="shared" si="10"/>
        <v>2022Schönheitsreparaturen in einer WohnungErdarbeiten</v>
      </c>
    </row>
    <row r="442" spans="1:12">
      <c r="A442">
        <v>2022</v>
      </c>
      <c r="B442" t="s">
        <v>122</v>
      </c>
      <c r="C442" t="s">
        <v>91</v>
      </c>
      <c r="D442" s="49" t="str">
        <f t="shared" si="10"/>
        <v>2022Schönheitsreparaturen in einer WohnungEntwässerungskanalarbeiten</v>
      </c>
    </row>
    <row r="443" spans="1:12">
      <c r="A443">
        <v>2022</v>
      </c>
      <c r="B443" t="s">
        <v>122</v>
      </c>
      <c r="C443" t="s">
        <v>92</v>
      </c>
      <c r="D443" s="49" t="str">
        <f t="shared" si="10"/>
        <v>2022Schönheitsreparaturen in einer WohnungMauerarbeiten</v>
      </c>
    </row>
    <row r="444" spans="1:12">
      <c r="A444">
        <v>2022</v>
      </c>
      <c r="B444" t="s">
        <v>122</v>
      </c>
      <c r="C444" t="s">
        <v>93</v>
      </c>
      <c r="D444" s="49" t="str">
        <f t="shared" si="10"/>
        <v>2022Schönheitsreparaturen in einer WohnungBetonarbeiten</v>
      </c>
    </row>
    <row r="445" spans="1:12">
      <c r="A445">
        <v>2022</v>
      </c>
      <c r="B445" t="s">
        <v>122</v>
      </c>
      <c r="C445" t="s">
        <v>94</v>
      </c>
      <c r="D445" s="49" t="str">
        <f t="shared" si="10"/>
        <v>2022Schönheitsreparaturen in einer WohnungZimmer und Holzbauarbeiten</v>
      </c>
    </row>
    <row r="446" spans="1:12">
      <c r="A446">
        <v>2022</v>
      </c>
      <c r="B446" t="s">
        <v>122</v>
      </c>
      <c r="C446" t="s">
        <v>95</v>
      </c>
      <c r="D446" s="49" t="str">
        <f t="shared" si="10"/>
        <v>2022Schönheitsreparaturen in einer WohnungStahlbauarbeiten</v>
      </c>
    </row>
    <row r="447" spans="1:12">
      <c r="A447">
        <v>2022</v>
      </c>
      <c r="B447" t="s">
        <v>122</v>
      </c>
      <c r="C447" t="s">
        <v>96</v>
      </c>
      <c r="D447" s="49" t="str">
        <f t="shared" si="10"/>
        <v>2022Schönheitsreparaturen in einer WohnungAbdichtungsarbeiten</v>
      </c>
    </row>
    <row r="448" spans="1:12">
      <c r="A448">
        <v>2022</v>
      </c>
      <c r="B448" t="s">
        <v>122</v>
      </c>
      <c r="C448" t="s">
        <v>97</v>
      </c>
      <c r="D448" s="49" t="str">
        <f t="shared" si="10"/>
        <v>2022Schönheitsreparaturen in einer WohnungDachdeckungs und Dachabdichtungsarbeiten</v>
      </c>
    </row>
    <row r="449" spans="1:12">
      <c r="A449">
        <v>2022</v>
      </c>
      <c r="B449" t="s">
        <v>122</v>
      </c>
      <c r="C449" t="s">
        <v>98</v>
      </c>
      <c r="D449" s="49" t="str">
        <f t="shared" si="10"/>
        <v>2022Schönheitsreparaturen in einer WohnungKlempnerarbeiten</v>
      </c>
    </row>
    <row r="450" spans="1:12">
      <c r="A450">
        <v>2022</v>
      </c>
      <c r="B450" t="s">
        <v>122</v>
      </c>
      <c r="C450" t="s">
        <v>99</v>
      </c>
      <c r="D450" s="49" t="str">
        <f t="shared" si="10"/>
        <v>2022Schönheitsreparaturen in einer WohnungGerüstarbeiten</v>
      </c>
    </row>
    <row r="451" spans="1:12">
      <c r="A451">
        <v>2022</v>
      </c>
      <c r="B451" t="s">
        <v>122</v>
      </c>
      <c r="C451" t="s">
        <v>100</v>
      </c>
      <c r="D451" s="49" t="str">
        <f t="shared" si="10"/>
        <v>2022Schönheitsreparaturen in einer WohnungNaturwerksteinarbeiten</v>
      </c>
    </row>
    <row r="452" spans="1:12">
      <c r="A452">
        <v>2022</v>
      </c>
      <c r="B452" t="s">
        <v>122</v>
      </c>
      <c r="C452" t="s">
        <v>101</v>
      </c>
      <c r="D452" s="49" t="str">
        <f t="shared" si="10"/>
        <v>2022Schönheitsreparaturen in einer WohnungBetonwerksteinarbeiten</v>
      </c>
    </row>
    <row r="453" spans="1:12">
      <c r="A453">
        <v>2022</v>
      </c>
      <c r="B453" t="s">
        <v>122</v>
      </c>
      <c r="C453" t="s">
        <v>102</v>
      </c>
      <c r="D453" s="49" t="str">
        <f t="shared" si="10"/>
        <v>2022Schönheitsreparaturen in einer WohnungPutz und Stuckarbeiten</v>
      </c>
    </row>
    <row r="454" spans="1:12">
      <c r="A454">
        <v>2022</v>
      </c>
      <c r="B454" t="s">
        <v>122</v>
      </c>
      <c r="C454" t="s">
        <v>103</v>
      </c>
      <c r="D454" s="49" t="str">
        <f t="shared" si="10"/>
        <v>2022Schönheitsreparaturen in einer WohnungWärmedämmVerbundsysteme</v>
      </c>
    </row>
    <row r="455" spans="1:12">
      <c r="A455">
        <v>2022</v>
      </c>
      <c r="B455" t="s">
        <v>122</v>
      </c>
      <c r="C455" t="s">
        <v>104</v>
      </c>
      <c r="D455" s="49" t="str">
        <f t="shared" si="10"/>
        <v>2022Schönheitsreparaturen in einer WohnungTrockenbauarbeiten</v>
      </c>
    </row>
    <row r="456" spans="1:12">
      <c r="A456">
        <v>2022</v>
      </c>
      <c r="B456" t="s">
        <v>122</v>
      </c>
      <c r="C456" t="s">
        <v>105</v>
      </c>
      <c r="D456" s="49" t="str">
        <f t="shared" si="10"/>
        <v>2022Schönheitsreparaturen in einer WohnungVorgehängte hinterlüftete Fassaden</v>
      </c>
    </row>
    <row r="457" spans="1:12">
      <c r="A457">
        <v>2022</v>
      </c>
      <c r="B457" t="s">
        <v>122</v>
      </c>
      <c r="C457" t="s">
        <v>106</v>
      </c>
      <c r="D457" s="49" t="str">
        <f t="shared" si="10"/>
        <v>2022Schönheitsreparaturen in einer WohnungFliesen und Plattenarbeiten</v>
      </c>
    </row>
    <row r="458" spans="1:12">
      <c r="A458">
        <v>2022</v>
      </c>
      <c r="B458" t="s">
        <v>122</v>
      </c>
      <c r="C458" t="s">
        <v>107</v>
      </c>
      <c r="D458" s="49" t="str">
        <f t="shared" si="10"/>
        <v>2022Schönheitsreparaturen in einer WohnungEstricharbeiten</v>
      </c>
    </row>
    <row r="459" spans="1:12">
      <c r="A459">
        <v>2022</v>
      </c>
      <c r="B459" t="s">
        <v>122</v>
      </c>
      <c r="C459" t="s">
        <v>108</v>
      </c>
      <c r="D459" s="49" t="str">
        <f t="shared" si="10"/>
        <v>2022Schönheitsreparaturen in einer WohnungTischlerarbeiten</v>
      </c>
    </row>
    <row r="460" spans="1:12">
      <c r="A460">
        <v>2022</v>
      </c>
      <c r="B460" t="s">
        <v>122</v>
      </c>
      <c r="C460" t="s">
        <v>109</v>
      </c>
      <c r="D460" s="49" t="str">
        <f t="shared" ref="D460:D523" si="11">CONCATENATE(A460,B460,C460)</f>
        <v>2022Schönheitsreparaturen in einer WohnungRollladenarbeiten</v>
      </c>
    </row>
    <row r="461" spans="1:12">
      <c r="A461">
        <v>2022</v>
      </c>
      <c r="B461" t="s">
        <v>122</v>
      </c>
      <c r="C461" t="s">
        <v>110</v>
      </c>
      <c r="D461" s="49" t="str">
        <f t="shared" si="11"/>
        <v>2022Schönheitsreparaturen in einer WohnungMetallbauarbeiten</v>
      </c>
    </row>
    <row r="462" spans="1:12">
      <c r="A462">
        <v>2022</v>
      </c>
      <c r="B462" t="s">
        <v>122</v>
      </c>
      <c r="C462" t="s">
        <v>111</v>
      </c>
      <c r="D462" s="49" t="str">
        <f t="shared" si="11"/>
        <v>2022Schönheitsreparaturen in einer WohnungVerglasungsarbeiten</v>
      </c>
    </row>
    <row r="463" spans="1:12">
      <c r="A463">
        <v>2022</v>
      </c>
      <c r="B463" t="s">
        <v>122</v>
      </c>
      <c r="C463" t="s">
        <v>112</v>
      </c>
      <c r="D463" s="49" t="str">
        <f t="shared" si="11"/>
        <v>2022Schönheitsreparaturen in einer WohnungMaler und Lackierarbeiten, Beschichtungen</v>
      </c>
      <c r="E463">
        <v>131.80000000000001</v>
      </c>
      <c r="F463">
        <v>131.80000000000001</v>
      </c>
      <c r="G463">
        <v>135.80000000000001</v>
      </c>
      <c r="H463">
        <v>135.80000000000001</v>
      </c>
      <c r="I463">
        <v>140.5</v>
      </c>
      <c r="J463">
        <v>140.5</v>
      </c>
      <c r="K463">
        <v>143.80000000000001</v>
      </c>
      <c r="L463">
        <v>143.80000000000001</v>
      </c>
    </row>
    <row r="464" spans="1:12">
      <c r="A464">
        <v>2022</v>
      </c>
      <c r="B464" t="s">
        <v>122</v>
      </c>
      <c r="C464" t="s">
        <v>113</v>
      </c>
      <c r="D464" s="49" t="str">
        <f t="shared" si="11"/>
        <v>2022Schönheitsreparaturen in einer WohnungBodenbelagarbeiten</v>
      </c>
    </row>
    <row r="465" spans="1:12">
      <c r="A465">
        <v>2022</v>
      </c>
      <c r="B465" t="s">
        <v>122</v>
      </c>
      <c r="C465" t="s">
        <v>114</v>
      </c>
      <c r="D465" s="49" t="str">
        <f t="shared" si="11"/>
        <v>2022Schönheitsreparaturen in einer WohnungTapezierarbeiten</v>
      </c>
      <c r="E465">
        <v>129.30000000000001</v>
      </c>
      <c r="F465">
        <v>129.30000000000001</v>
      </c>
      <c r="G465">
        <v>133.9</v>
      </c>
      <c r="H465">
        <v>133.9</v>
      </c>
      <c r="I465">
        <v>138.5</v>
      </c>
      <c r="J465">
        <v>138.5</v>
      </c>
      <c r="K465">
        <v>141.6</v>
      </c>
      <c r="L465">
        <v>141.6</v>
      </c>
    </row>
    <row r="466" spans="1:12">
      <c r="A466">
        <v>2022</v>
      </c>
      <c r="B466" t="s">
        <v>122</v>
      </c>
      <c r="C466" t="s">
        <v>115</v>
      </c>
      <c r="D466" s="49" t="str">
        <f t="shared" si="11"/>
        <v>2022Schönheitsreparaturen in einer WohnungRaumlufttechnische Anlagen</v>
      </c>
    </row>
    <row r="467" spans="1:12">
      <c r="A467">
        <v>2022</v>
      </c>
      <c r="B467" t="s">
        <v>122</v>
      </c>
      <c r="C467" t="s">
        <v>116</v>
      </c>
      <c r="D467" s="49" t="str">
        <f t="shared" si="11"/>
        <v>2022Schönheitsreparaturen in einer WohnungHeiz und zentrale Wassererwärmungsanlagen</v>
      </c>
    </row>
    <row r="468" spans="1:12">
      <c r="A468">
        <v>2022</v>
      </c>
      <c r="B468" t="s">
        <v>122</v>
      </c>
      <c r="C468" t="s">
        <v>117</v>
      </c>
      <c r="D468" s="49" t="str">
        <f t="shared" si="11"/>
        <v>2022Schönheitsreparaturen in einer WohnungGas, Wasser und Entwässerungsanl. innerh. v.Geb.</v>
      </c>
    </row>
    <row r="469" spans="1:12">
      <c r="A469">
        <v>2022</v>
      </c>
      <c r="B469" t="s">
        <v>122</v>
      </c>
      <c r="C469" t="s">
        <v>118</v>
      </c>
      <c r="D469" s="49" t="str">
        <f t="shared" si="11"/>
        <v>2022Schönheitsreparaturen in einer WohnungNieder und Mittelspannungsanlagen bis 36 kV</v>
      </c>
    </row>
    <row r="470" spans="1:12">
      <c r="A470">
        <v>2022</v>
      </c>
      <c r="B470" t="s">
        <v>122</v>
      </c>
      <c r="C470" t="s">
        <v>119</v>
      </c>
      <c r="D470" s="49" t="str">
        <f t="shared" si="11"/>
        <v>2022Schönheitsreparaturen in einer WohnungGebäudeautomation</v>
      </c>
    </row>
    <row r="471" spans="1:12">
      <c r="A471">
        <v>2022</v>
      </c>
      <c r="B471" t="s">
        <v>122</v>
      </c>
      <c r="C471" t="s">
        <v>120</v>
      </c>
      <c r="D471" s="49" t="str">
        <f t="shared" si="11"/>
        <v>2022Schönheitsreparaturen in einer WohnungBlitzschutzanlagen</v>
      </c>
    </row>
    <row r="472" spans="1:12">
      <c r="A472">
        <v>2022</v>
      </c>
      <c r="B472" t="s">
        <v>122</v>
      </c>
      <c r="C472" t="s">
        <v>121</v>
      </c>
      <c r="D472" s="49" t="str">
        <f t="shared" si="11"/>
        <v>2022Schönheitsreparaturen in einer WohnungDämm und Brandschutzarbeiten an techn. Anlagen</v>
      </c>
    </row>
    <row r="473" spans="1:12">
      <c r="A473">
        <v>2023</v>
      </c>
      <c r="B473" t="s">
        <v>88</v>
      </c>
      <c r="C473" t="s">
        <v>89</v>
      </c>
      <c r="D473" s="49" t="str">
        <f t="shared" si="11"/>
        <v>2023Wohngebäude ohne SchönheitsreparaturenInstandhaltungsleistungen</v>
      </c>
      <c r="E473">
        <v>159.80000000000001</v>
      </c>
      <c r="F473">
        <v>159.80000000000001</v>
      </c>
      <c r="G473">
        <v>162.4</v>
      </c>
      <c r="H473">
        <v>162.4</v>
      </c>
      <c r="I473">
        <v>164</v>
      </c>
      <c r="J473">
        <v>164</v>
      </c>
      <c r="K473">
        <v>165.3</v>
      </c>
      <c r="L473">
        <v>165.3</v>
      </c>
    </row>
    <row r="474" spans="1:12">
      <c r="A474">
        <v>2023</v>
      </c>
      <c r="B474" t="s">
        <v>88</v>
      </c>
      <c r="C474" t="s">
        <v>90</v>
      </c>
      <c r="D474" s="49" t="str">
        <f t="shared" si="11"/>
        <v>2023Wohngebäude ohne SchönheitsreparaturenErdarbeiten</v>
      </c>
      <c r="E474">
        <v>158.80000000000001</v>
      </c>
      <c r="F474">
        <v>158.80000000000001</v>
      </c>
      <c r="G474">
        <v>160.30000000000001</v>
      </c>
      <c r="H474">
        <v>160.30000000000001</v>
      </c>
      <c r="I474">
        <v>161</v>
      </c>
      <c r="J474">
        <v>161</v>
      </c>
      <c r="K474">
        <v>162.30000000000001</v>
      </c>
      <c r="L474">
        <v>162.30000000000001</v>
      </c>
    </row>
    <row r="475" spans="1:12">
      <c r="A475">
        <v>2023</v>
      </c>
      <c r="B475" t="s">
        <v>88</v>
      </c>
      <c r="C475" t="s">
        <v>91</v>
      </c>
      <c r="D475" s="49" t="str">
        <f t="shared" si="11"/>
        <v>2023Wohngebäude ohne SchönheitsreparaturenEntwässerungskanalarbeiten</v>
      </c>
      <c r="E475">
        <v>167.4</v>
      </c>
      <c r="F475">
        <v>167.4</v>
      </c>
      <c r="G475">
        <v>168.5</v>
      </c>
      <c r="H475">
        <v>168.5</v>
      </c>
      <c r="I475">
        <v>168.7</v>
      </c>
      <c r="J475">
        <v>168.7</v>
      </c>
      <c r="K475">
        <v>169.8</v>
      </c>
      <c r="L475">
        <v>169.8</v>
      </c>
    </row>
    <row r="476" spans="1:12">
      <c r="A476">
        <v>2023</v>
      </c>
      <c r="B476" t="s">
        <v>88</v>
      </c>
      <c r="C476" t="s">
        <v>92</v>
      </c>
      <c r="D476" s="49" t="str">
        <f t="shared" si="11"/>
        <v>2023Wohngebäude ohne SchönheitsreparaturenMauerarbeiten</v>
      </c>
      <c r="E476">
        <v>148.1</v>
      </c>
      <c r="F476">
        <v>148.1</v>
      </c>
      <c r="G476">
        <v>149.5</v>
      </c>
      <c r="H476">
        <v>149.5</v>
      </c>
      <c r="I476">
        <v>149.5</v>
      </c>
      <c r="J476">
        <v>149.5</v>
      </c>
      <c r="K476">
        <v>150</v>
      </c>
      <c r="L476">
        <v>150</v>
      </c>
    </row>
    <row r="477" spans="1:12">
      <c r="A477">
        <v>2023</v>
      </c>
      <c r="B477" t="s">
        <v>88</v>
      </c>
      <c r="C477" t="s">
        <v>93</v>
      </c>
      <c r="D477" s="49" t="str">
        <f t="shared" si="11"/>
        <v>2023Wohngebäude ohne SchönheitsreparaturenBetonarbeiten</v>
      </c>
      <c r="E477">
        <v>159.1</v>
      </c>
      <c r="F477">
        <v>159.1</v>
      </c>
      <c r="G477">
        <v>161.19999999999999</v>
      </c>
      <c r="H477">
        <v>161.19999999999999</v>
      </c>
      <c r="I477">
        <v>161.4</v>
      </c>
      <c r="J477">
        <v>161.4</v>
      </c>
      <c r="K477">
        <v>161.6</v>
      </c>
      <c r="L477">
        <v>161.6</v>
      </c>
    </row>
    <row r="478" spans="1:12">
      <c r="A478">
        <v>2023</v>
      </c>
      <c r="B478" t="s">
        <v>88</v>
      </c>
      <c r="C478" t="s">
        <v>94</v>
      </c>
      <c r="D478" s="49" t="str">
        <f t="shared" si="11"/>
        <v>2023Wohngebäude ohne SchönheitsreparaturenZimmer und Holzbauarbeiten</v>
      </c>
      <c r="E478">
        <v>170.3</v>
      </c>
      <c r="F478">
        <v>170.3</v>
      </c>
      <c r="G478">
        <v>175.3</v>
      </c>
      <c r="H478">
        <v>175.3</v>
      </c>
      <c r="I478">
        <v>175.2</v>
      </c>
      <c r="J478">
        <v>175.2</v>
      </c>
      <c r="K478">
        <v>175.4</v>
      </c>
      <c r="L478">
        <v>175.4</v>
      </c>
    </row>
    <row r="479" spans="1:12">
      <c r="A479">
        <v>2023</v>
      </c>
      <c r="B479" t="s">
        <v>88</v>
      </c>
      <c r="C479" t="s">
        <v>95</v>
      </c>
      <c r="D479" s="49" t="str">
        <f t="shared" si="11"/>
        <v>2023Wohngebäude ohne SchönheitsreparaturenStahlbauarbeiten</v>
      </c>
      <c r="E479">
        <v>149.9</v>
      </c>
      <c r="F479">
        <v>149.9</v>
      </c>
      <c r="G479">
        <v>146.19999999999999</v>
      </c>
      <c r="H479">
        <v>146.19999999999999</v>
      </c>
      <c r="I479">
        <v>148.6</v>
      </c>
      <c r="J479">
        <v>148.6</v>
      </c>
      <c r="K479">
        <v>146.19999999999999</v>
      </c>
      <c r="L479">
        <v>146.19999999999999</v>
      </c>
    </row>
    <row r="480" spans="1:12">
      <c r="A480">
        <v>2023</v>
      </c>
      <c r="B480" t="s">
        <v>88</v>
      </c>
      <c r="C480" t="s">
        <v>96</v>
      </c>
      <c r="D480" s="49" t="str">
        <f t="shared" si="11"/>
        <v>2023Wohngebäude ohne SchönheitsreparaturenAbdichtungsarbeiten</v>
      </c>
      <c r="E480">
        <v>163.4</v>
      </c>
      <c r="F480">
        <v>163.4</v>
      </c>
      <c r="G480">
        <v>164.8</v>
      </c>
      <c r="H480">
        <v>164.8</v>
      </c>
      <c r="I480">
        <v>165.8</v>
      </c>
      <c r="J480">
        <v>165.8</v>
      </c>
      <c r="K480">
        <v>166.7</v>
      </c>
      <c r="L480">
        <v>166.7</v>
      </c>
    </row>
    <row r="481" spans="1:12">
      <c r="A481">
        <v>2023</v>
      </c>
      <c r="B481" t="s">
        <v>88</v>
      </c>
      <c r="C481" t="s">
        <v>97</v>
      </c>
      <c r="D481" s="49" t="str">
        <f t="shared" si="11"/>
        <v>2023Wohngebäude ohne SchönheitsreparaturenDachdeckungs und Dachabdichtungsarbeiten</v>
      </c>
      <c r="E481">
        <v>170.5</v>
      </c>
      <c r="F481">
        <v>170.5</v>
      </c>
      <c r="G481">
        <v>172</v>
      </c>
      <c r="H481">
        <v>172</v>
      </c>
      <c r="I481">
        <v>173.2</v>
      </c>
      <c r="J481">
        <v>173.2</v>
      </c>
      <c r="K481">
        <v>174.5</v>
      </c>
      <c r="L481">
        <v>174.5</v>
      </c>
    </row>
    <row r="482" spans="1:12">
      <c r="A482">
        <v>2023</v>
      </c>
      <c r="B482" t="s">
        <v>88</v>
      </c>
      <c r="C482" t="s">
        <v>98</v>
      </c>
      <c r="D482" s="49" t="str">
        <f t="shared" si="11"/>
        <v>2023Wohngebäude ohne SchönheitsreparaturenKlempnerarbeiten</v>
      </c>
      <c r="E482">
        <v>162.19999999999999</v>
      </c>
      <c r="F482">
        <v>162.19999999999999</v>
      </c>
      <c r="G482">
        <v>164</v>
      </c>
      <c r="H482">
        <v>164</v>
      </c>
      <c r="I482">
        <v>165.1</v>
      </c>
      <c r="J482">
        <v>165.1</v>
      </c>
      <c r="K482">
        <v>166.7</v>
      </c>
      <c r="L482">
        <v>166.7</v>
      </c>
    </row>
    <row r="483" spans="1:12">
      <c r="A483">
        <v>2023</v>
      </c>
      <c r="B483" t="s">
        <v>88</v>
      </c>
      <c r="C483" t="s">
        <v>99</v>
      </c>
      <c r="D483" s="49" t="str">
        <f t="shared" si="11"/>
        <v>2023Wohngebäude ohne SchönheitsreparaturenGerüstarbeiten</v>
      </c>
      <c r="E483">
        <v>147.9</v>
      </c>
      <c r="F483">
        <v>147.9</v>
      </c>
      <c r="G483">
        <v>151.1</v>
      </c>
      <c r="H483">
        <v>151.1</v>
      </c>
      <c r="I483">
        <v>151.4</v>
      </c>
      <c r="J483">
        <v>151.4</v>
      </c>
      <c r="K483">
        <v>150.69999999999999</v>
      </c>
      <c r="L483">
        <v>150.69999999999999</v>
      </c>
    </row>
    <row r="484" spans="1:12">
      <c r="A484">
        <v>2023</v>
      </c>
      <c r="B484" t="s">
        <v>88</v>
      </c>
      <c r="C484" t="s">
        <v>100</v>
      </c>
      <c r="D484" s="49" t="str">
        <f t="shared" si="11"/>
        <v>2023Wohngebäude ohne SchönheitsreparaturenNaturwerksteinarbeiten</v>
      </c>
      <c r="E484">
        <v>143.69999999999999</v>
      </c>
      <c r="F484">
        <v>143.69999999999999</v>
      </c>
      <c r="G484">
        <v>145.80000000000001</v>
      </c>
      <c r="H484">
        <v>145.80000000000001</v>
      </c>
      <c r="I484">
        <v>146.80000000000001</v>
      </c>
      <c r="J484">
        <v>146.80000000000001</v>
      </c>
      <c r="K484">
        <v>148.19999999999999</v>
      </c>
      <c r="L484">
        <v>148.19999999999999</v>
      </c>
    </row>
    <row r="485" spans="1:12">
      <c r="A485">
        <v>2023</v>
      </c>
      <c r="B485" t="s">
        <v>88</v>
      </c>
      <c r="C485" t="s">
        <v>101</v>
      </c>
      <c r="D485" s="49" t="str">
        <f t="shared" si="11"/>
        <v>2023Wohngebäude ohne SchönheitsreparaturenBetonwerksteinarbeiten</v>
      </c>
      <c r="E485">
        <v>150.30000000000001</v>
      </c>
      <c r="F485">
        <v>150.30000000000001</v>
      </c>
      <c r="G485">
        <v>153.9</v>
      </c>
      <c r="H485">
        <v>153.9</v>
      </c>
      <c r="I485">
        <v>155.4</v>
      </c>
      <c r="J485">
        <v>155.4</v>
      </c>
      <c r="K485">
        <v>155.9</v>
      </c>
      <c r="L485">
        <v>155.9</v>
      </c>
    </row>
    <row r="486" spans="1:12">
      <c r="A486">
        <v>2023</v>
      </c>
      <c r="B486" t="s">
        <v>88</v>
      </c>
      <c r="C486" t="s">
        <v>102</v>
      </c>
      <c r="D486" s="49" t="str">
        <f t="shared" si="11"/>
        <v>2023Wohngebäude ohne SchönheitsreparaturenPutz und Stuckarbeiten</v>
      </c>
      <c r="E486">
        <v>148</v>
      </c>
      <c r="F486">
        <v>148</v>
      </c>
      <c r="G486">
        <v>150.1</v>
      </c>
      <c r="H486">
        <v>150.1</v>
      </c>
      <c r="I486">
        <v>150.80000000000001</v>
      </c>
      <c r="J486">
        <v>150.80000000000001</v>
      </c>
      <c r="K486">
        <v>151.80000000000001</v>
      </c>
      <c r="L486">
        <v>151.80000000000001</v>
      </c>
    </row>
    <row r="487" spans="1:12">
      <c r="A487">
        <v>2023</v>
      </c>
      <c r="B487" t="s">
        <v>88</v>
      </c>
      <c r="C487" t="s">
        <v>103</v>
      </c>
      <c r="D487" s="49" t="str">
        <f t="shared" si="11"/>
        <v>2023Wohngebäude ohne SchönheitsreparaturenWärmedämmVerbundsysteme</v>
      </c>
      <c r="E487">
        <v>158.69999999999999</v>
      </c>
      <c r="F487">
        <v>158.69999999999999</v>
      </c>
      <c r="G487">
        <v>161.5</v>
      </c>
      <c r="H487">
        <v>161.5</v>
      </c>
      <c r="I487">
        <v>161.69999999999999</v>
      </c>
      <c r="J487">
        <v>161.69999999999999</v>
      </c>
      <c r="K487">
        <v>162.4</v>
      </c>
      <c r="L487">
        <v>162.4</v>
      </c>
    </row>
    <row r="488" spans="1:12">
      <c r="A488">
        <v>2023</v>
      </c>
      <c r="B488" t="s">
        <v>88</v>
      </c>
      <c r="C488" t="s">
        <v>104</v>
      </c>
      <c r="D488" s="49" t="str">
        <f t="shared" si="11"/>
        <v>2023Wohngebäude ohne SchönheitsreparaturenTrockenbauarbeiten</v>
      </c>
      <c r="E488">
        <v>154.80000000000001</v>
      </c>
      <c r="F488">
        <v>154.80000000000001</v>
      </c>
      <c r="G488">
        <v>157.30000000000001</v>
      </c>
      <c r="H488">
        <v>157.30000000000001</v>
      </c>
      <c r="I488">
        <v>158.19999999999999</v>
      </c>
      <c r="J488">
        <v>158.19999999999999</v>
      </c>
      <c r="K488">
        <v>159.4</v>
      </c>
      <c r="L488">
        <v>159.4</v>
      </c>
    </row>
    <row r="489" spans="1:12">
      <c r="A489">
        <v>2023</v>
      </c>
      <c r="B489" t="s">
        <v>88</v>
      </c>
      <c r="C489" t="s">
        <v>105</v>
      </c>
      <c r="D489" s="49" t="str">
        <f t="shared" si="11"/>
        <v>2023Wohngebäude ohne SchönheitsreparaturenVorgehängte hinterlüftete Fassaden</v>
      </c>
      <c r="E489">
        <v>162.1</v>
      </c>
      <c r="F489">
        <v>162.1</v>
      </c>
      <c r="G489">
        <v>164.1</v>
      </c>
      <c r="H489">
        <v>164.1</v>
      </c>
      <c r="I489">
        <v>164.8</v>
      </c>
      <c r="J489">
        <v>164.8</v>
      </c>
      <c r="K489">
        <v>166.8</v>
      </c>
      <c r="L489">
        <v>166.8</v>
      </c>
    </row>
    <row r="490" spans="1:12">
      <c r="A490">
        <v>2023</v>
      </c>
      <c r="B490" t="s">
        <v>88</v>
      </c>
      <c r="C490" t="s">
        <v>106</v>
      </c>
      <c r="D490" s="49" t="str">
        <f t="shared" si="11"/>
        <v>2023Wohngebäude ohne SchönheitsreparaturenFliesen und Plattenarbeiten</v>
      </c>
      <c r="E490">
        <v>143.19999999999999</v>
      </c>
      <c r="F490">
        <v>143.19999999999999</v>
      </c>
      <c r="G490">
        <v>144.4</v>
      </c>
      <c r="H490">
        <v>144.4</v>
      </c>
      <c r="I490">
        <v>145.19999999999999</v>
      </c>
      <c r="J490">
        <v>145.19999999999999</v>
      </c>
      <c r="K490">
        <v>146.1</v>
      </c>
      <c r="L490">
        <v>146.1</v>
      </c>
    </row>
    <row r="491" spans="1:12">
      <c r="A491">
        <v>2023</v>
      </c>
      <c r="B491" t="s">
        <v>88</v>
      </c>
      <c r="C491" t="s">
        <v>107</v>
      </c>
      <c r="D491" s="49" t="str">
        <f t="shared" si="11"/>
        <v>2023Wohngebäude ohne SchönheitsreparaturenEstricharbeiten</v>
      </c>
      <c r="E491">
        <v>150.9</v>
      </c>
      <c r="F491">
        <v>150.9</v>
      </c>
      <c r="G491">
        <v>153.19999999999999</v>
      </c>
      <c r="H491">
        <v>153.19999999999999</v>
      </c>
      <c r="I491">
        <v>154.19999999999999</v>
      </c>
      <c r="J491">
        <v>154.19999999999999</v>
      </c>
      <c r="K491">
        <v>155.4</v>
      </c>
      <c r="L491">
        <v>155.4</v>
      </c>
    </row>
    <row r="492" spans="1:12">
      <c r="A492">
        <v>2023</v>
      </c>
      <c r="B492" t="s">
        <v>88</v>
      </c>
      <c r="C492" t="s">
        <v>108</v>
      </c>
      <c r="D492" s="49" t="str">
        <f t="shared" si="11"/>
        <v>2023Wohngebäude ohne SchönheitsreparaturenTischlerarbeiten</v>
      </c>
      <c r="E492">
        <v>157.4</v>
      </c>
      <c r="F492">
        <v>157.4</v>
      </c>
      <c r="G492">
        <v>158.69999999999999</v>
      </c>
      <c r="H492">
        <v>158.69999999999999</v>
      </c>
      <c r="I492">
        <v>159.69999999999999</v>
      </c>
      <c r="J492">
        <v>159.69999999999999</v>
      </c>
      <c r="K492">
        <v>160.6</v>
      </c>
      <c r="L492">
        <v>160.6</v>
      </c>
    </row>
    <row r="493" spans="1:12">
      <c r="A493">
        <v>2023</v>
      </c>
      <c r="B493" t="s">
        <v>88</v>
      </c>
      <c r="C493" t="s">
        <v>109</v>
      </c>
      <c r="D493" s="49" t="str">
        <f t="shared" si="11"/>
        <v>2023Wohngebäude ohne SchönheitsreparaturenRollladenarbeiten</v>
      </c>
      <c r="E493">
        <v>154.1</v>
      </c>
      <c r="F493">
        <v>154.1</v>
      </c>
      <c r="G493">
        <v>155</v>
      </c>
      <c r="H493">
        <v>155</v>
      </c>
      <c r="I493">
        <v>156.1</v>
      </c>
      <c r="J493">
        <v>156.1</v>
      </c>
      <c r="K493">
        <v>157</v>
      </c>
      <c r="L493">
        <v>157</v>
      </c>
    </row>
    <row r="494" spans="1:12">
      <c r="A494">
        <v>2023</v>
      </c>
      <c r="B494" t="s">
        <v>88</v>
      </c>
      <c r="C494" t="s">
        <v>110</v>
      </c>
      <c r="D494" s="49" t="str">
        <f t="shared" si="11"/>
        <v>2023Wohngebäude ohne SchönheitsreparaturenMetallbauarbeiten</v>
      </c>
      <c r="E494">
        <v>168.6</v>
      </c>
      <c r="F494">
        <v>168.6</v>
      </c>
      <c r="G494">
        <v>170</v>
      </c>
      <c r="H494">
        <v>170</v>
      </c>
      <c r="I494">
        <v>171</v>
      </c>
      <c r="J494">
        <v>171</v>
      </c>
      <c r="K494">
        <v>171.8</v>
      </c>
      <c r="L494">
        <v>171.8</v>
      </c>
    </row>
    <row r="495" spans="1:12">
      <c r="A495">
        <v>2023</v>
      </c>
      <c r="B495" t="s">
        <v>88</v>
      </c>
      <c r="C495" t="s">
        <v>111</v>
      </c>
      <c r="D495" s="49" t="str">
        <f t="shared" si="11"/>
        <v>2023Wohngebäude ohne SchönheitsreparaturenVerglasungsarbeiten</v>
      </c>
      <c r="E495">
        <v>159.19999999999999</v>
      </c>
      <c r="F495">
        <v>159.19999999999999</v>
      </c>
      <c r="G495">
        <v>161.19999999999999</v>
      </c>
      <c r="H495">
        <v>161.19999999999999</v>
      </c>
      <c r="I495">
        <v>161.4</v>
      </c>
      <c r="J495">
        <v>161.4</v>
      </c>
      <c r="K495">
        <v>161.30000000000001</v>
      </c>
      <c r="L495">
        <v>161.30000000000001</v>
      </c>
    </row>
    <row r="496" spans="1:12">
      <c r="A496">
        <v>2023</v>
      </c>
      <c r="B496" t="s">
        <v>88</v>
      </c>
      <c r="C496" t="s">
        <v>112</v>
      </c>
      <c r="D496" s="49" t="str">
        <f t="shared" si="11"/>
        <v>2023Wohngebäude ohne SchönheitsreparaturenMaler und Lackierarbeiten, Beschichtungen</v>
      </c>
      <c r="E496">
        <v>148.19999999999999</v>
      </c>
      <c r="F496">
        <v>148.19999999999999</v>
      </c>
      <c r="G496">
        <v>150.1</v>
      </c>
      <c r="H496">
        <v>150.1</v>
      </c>
      <c r="I496">
        <v>151.5</v>
      </c>
      <c r="J496">
        <v>151.5</v>
      </c>
      <c r="K496">
        <v>152.19999999999999</v>
      </c>
      <c r="L496">
        <v>152.19999999999999</v>
      </c>
    </row>
    <row r="497" spans="1:12">
      <c r="A497">
        <v>2023</v>
      </c>
      <c r="B497" t="s">
        <v>88</v>
      </c>
      <c r="C497" t="s">
        <v>113</v>
      </c>
      <c r="D497" s="49" t="str">
        <f t="shared" si="11"/>
        <v>2023Wohngebäude ohne SchönheitsreparaturenBodenbelagarbeiten</v>
      </c>
      <c r="E497">
        <v>144.69999999999999</v>
      </c>
      <c r="F497">
        <v>144.69999999999999</v>
      </c>
      <c r="G497">
        <v>146.5</v>
      </c>
      <c r="H497">
        <v>146.5</v>
      </c>
      <c r="I497">
        <v>147.5</v>
      </c>
      <c r="J497">
        <v>147.5</v>
      </c>
      <c r="K497">
        <v>148.19999999999999</v>
      </c>
      <c r="L497">
        <v>148.19999999999999</v>
      </c>
    </row>
    <row r="498" spans="1:12">
      <c r="A498">
        <v>2023</v>
      </c>
      <c r="B498" t="s">
        <v>88</v>
      </c>
      <c r="C498" t="s">
        <v>114</v>
      </c>
      <c r="D498" s="49" t="str">
        <f t="shared" si="11"/>
        <v>2023Wohngebäude ohne SchönheitsreparaturenTapezierarbeiten</v>
      </c>
      <c r="E498" t="s">
        <v>66</v>
      </c>
      <c r="F498" t="s">
        <v>66</v>
      </c>
      <c r="G498" t="s">
        <v>66</v>
      </c>
      <c r="H498" t="s">
        <v>66</v>
      </c>
      <c r="I498" t="s">
        <v>66</v>
      </c>
      <c r="J498" t="s">
        <v>66</v>
      </c>
      <c r="K498" t="s">
        <v>66</v>
      </c>
      <c r="L498" t="s">
        <v>66</v>
      </c>
    </row>
    <row r="499" spans="1:12">
      <c r="A499">
        <v>2023</v>
      </c>
      <c r="B499" t="s">
        <v>88</v>
      </c>
      <c r="C499" t="s">
        <v>115</v>
      </c>
      <c r="D499" s="49" t="str">
        <f t="shared" si="11"/>
        <v>2023Wohngebäude ohne SchönheitsreparaturenRaumlufttechnische Anlagen</v>
      </c>
      <c r="E499">
        <v>161.1</v>
      </c>
      <c r="F499">
        <v>161.1</v>
      </c>
      <c r="G499">
        <v>163.9</v>
      </c>
      <c r="H499">
        <v>163.9</v>
      </c>
      <c r="I499">
        <v>166.4</v>
      </c>
      <c r="J499">
        <v>166.4</v>
      </c>
      <c r="K499">
        <v>167.9</v>
      </c>
      <c r="L499">
        <v>167.9</v>
      </c>
    </row>
    <row r="500" spans="1:12">
      <c r="A500">
        <v>2023</v>
      </c>
      <c r="B500" t="s">
        <v>88</v>
      </c>
      <c r="C500" t="s">
        <v>116</v>
      </c>
      <c r="D500" s="49" t="str">
        <f t="shared" si="11"/>
        <v>2023Wohngebäude ohne SchönheitsreparaturenHeiz und zentrale Wassererwärmungsanlagen</v>
      </c>
      <c r="E500">
        <v>166.3</v>
      </c>
      <c r="F500">
        <v>166.3</v>
      </c>
      <c r="G500">
        <v>170.3</v>
      </c>
      <c r="H500">
        <v>170.3</v>
      </c>
      <c r="I500">
        <v>173.2</v>
      </c>
      <c r="J500">
        <v>173.2</v>
      </c>
      <c r="K500">
        <v>174.7</v>
      </c>
      <c r="L500">
        <v>174.7</v>
      </c>
    </row>
    <row r="501" spans="1:12">
      <c r="A501">
        <v>2023</v>
      </c>
      <c r="B501" t="s">
        <v>88</v>
      </c>
      <c r="C501" t="s">
        <v>117</v>
      </c>
      <c r="D501" s="49" t="str">
        <f t="shared" si="11"/>
        <v>2023Wohngebäude ohne SchönheitsreparaturenGas, Wasser und Entwässerungsanl. innerh. v.Geb.</v>
      </c>
      <c r="E501">
        <v>169.9</v>
      </c>
      <c r="F501">
        <v>169.9</v>
      </c>
      <c r="G501">
        <v>173.8</v>
      </c>
      <c r="H501">
        <v>173.8</v>
      </c>
      <c r="I501">
        <v>176.4</v>
      </c>
      <c r="J501">
        <v>176.4</v>
      </c>
      <c r="K501">
        <v>178.5</v>
      </c>
      <c r="L501">
        <v>178.5</v>
      </c>
    </row>
    <row r="502" spans="1:12">
      <c r="A502">
        <v>2023</v>
      </c>
      <c r="B502" t="s">
        <v>88</v>
      </c>
      <c r="C502" t="s">
        <v>118</v>
      </c>
      <c r="D502" s="49" t="str">
        <f t="shared" si="11"/>
        <v>2023Wohngebäude ohne SchönheitsreparaturenNieder und Mittelspannungsanlagen bis 36 kV</v>
      </c>
      <c r="E502">
        <v>167</v>
      </c>
      <c r="F502">
        <v>167</v>
      </c>
      <c r="G502">
        <v>169.4</v>
      </c>
      <c r="H502">
        <v>169.4</v>
      </c>
      <c r="I502">
        <v>172.2</v>
      </c>
      <c r="J502">
        <v>172.2</v>
      </c>
      <c r="K502">
        <v>174.8</v>
      </c>
      <c r="L502">
        <v>174.8</v>
      </c>
    </row>
    <row r="503" spans="1:12">
      <c r="A503">
        <v>2023</v>
      </c>
      <c r="B503" t="s">
        <v>88</v>
      </c>
      <c r="C503" t="s">
        <v>119</v>
      </c>
      <c r="D503" s="49" t="str">
        <f t="shared" si="11"/>
        <v>2023Wohngebäude ohne SchönheitsreparaturenGebäudeautomation</v>
      </c>
      <c r="E503">
        <v>175.7</v>
      </c>
      <c r="F503">
        <v>175.7</v>
      </c>
      <c r="G503">
        <v>178.8</v>
      </c>
      <c r="H503">
        <v>178.8</v>
      </c>
      <c r="I503">
        <v>181.5</v>
      </c>
      <c r="J503">
        <v>181.5</v>
      </c>
      <c r="K503">
        <v>183.5</v>
      </c>
      <c r="L503">
        <v>183.5</v>
      </c>
    </row>
    <row r="504" spans="1:12">
      <c r="A504">
        <v>2023</v>
      </c>
      <c r="B504" t="s">
        <v>88</v>
      </c>
      <c r="C504" t="s">
        <v>120</v>
      </c>
      <c r="D504" s="49" t="str">
        <f t="shared" si="11"/>
        <v>2023Wohngebäude ohne SchönheitsreparaturenBlitzschutzanlagen</v>
      </c>
      <c r="E504">
        <v>155.9</v>
      </c>
      <c r="F504">
        <v>155.9</v>
      </c>
      <c r="G504">
        <v>158</v>
      </c>
      <c r="H504">
        <v>158</v>
      </c>
      <c r="I504">
        <v>159.30000000000001</v>
      </c>
      <c r="J504">
        <v>159.30000000000001</v>
      </c>
      <c r="K504">
        <v>160.69999999999999</v>
      </c>
      <c r="L504">
        <v>160.69999999999999</v>
      </c>
    </row>
    <row r="505" spans="1:12">
      <c r="A505">
        <v>2023</v>
      </c>
      <c r="B505" t="s">
        <v>88</v>
      </c>
      <c r="C505" t="s">
        <v>121</v>
      </c>
      <c r="D505" s="49" t="str">
        <f t="shared" si="11"/>
        <v>2023Wohngebäude ohne SchönheitsreparaturenDämm und Brandschutzarbeiten an techn. Anlagen</v>
      </c>
      <c r="E505">
        <v>203.3</v>
      </c>
      <c r="F505">
        <v>203.3</v>
      </c>
      <c r="G505">
        <v>209.7</v>
      </c>
      <c r="H505">
        <v>209.7</v>
      </c>
      <c r="I505">
        <v>215.8</v>
      </c>
      <c r="J505">
        <v>215.8</v>
      </c>
      <c r="K505">
        <v>218.3</v>
      </c>
      <c r="L505">
        <v>218.3</v>
      </c>
    </row>
    <row r="506" spans="1:12">
      <c r="A506">
        <v>2023</v>
      </c>
      <c r="B506" t="s">
        <v>122</v>
      </c>
      <c r="C506" t="s">
        <v>89</v>
      </c>
      <c r="D506" s="49" t="str">
        <f t="shared" si="11"/>
        <v>2023Schönheitsreparaturen in einer WohnungInstandhaltungsleistungen</v>
      </c>
      <c r="E506">
        <v>147.9</v>
      </c>
      <c r="F506">
        <v>147.9</v>
      </c>
      <c r="G506">
        <v>149.9</v>
      </c>
      <c r="H506">
        <v>149.9</v>
      </c>
      <c r="I506">
        <v>151.19999999999999</v>
      </c>
      <c r="J506">
        <v>151.19999999999999</v>
      </c>
      <c r="K506">
        <v>152</v>
      </c>
      <c r="L506">
        <v>152</v>
      </c>
    </row>
    <row r="507" spans="1:12">
      <c r="A507">
        <v>2023</v>
      </c>
      <c r="B507" t="s">
        <v>122</v>
      </c>
      <c r="C507" t="s">
        <v>90</v>
      </c>
      <c r="D507" s="49" t="str">
        <f t="shared" si="11"/>
        <v>2023Schönheitsreparaturen in einer WohnungErdarbeiten</v>
      </c>
      <c r="E507" t="s">
        <v>66</v>
      </c>
      <c r="F507" t="s">
        <v>66</v>
      </c>
      <c r="G507" t="s">
        <v>66</v>
      </c>
      <c r="H507" t="s">
        <v>66</v>
      </c>
      <c r="I507" t="s">
        <v>66</v>
      </c>
      <c r="J507" t="s">
        <v>66</v>
      </c>
      <c r="K507" t="s">
        <v>66</v>
      </c>
      <c r="L507" t="s">
        <v>66</v>
      </c>
    </row>
    <row r="508" spans="1:12">
      <c r="A508">
        <v>2023</v>
      </c>
      <c r="B508" t="s">
        <v>122</v>
      </c>
      <c r="C508" t="s">
        <v>91</v>
      </c>
      <c r="D508" s="49" t="str">
        <f t="shared" si="11"/>
        <v>2023Schönheitsreparaturen in einer WohnungEntwässerungskanalarbeiten</v>
      </c>
      <c r="E508" t="s">
        <v>66</v>
      </c>
      <c r="F508" t="s">
        <v>66</v>
      </c>
      <c r="G508" t="s">
        <v>66</v>
      </c>
      <c r="H508" t="s">
        <v>66</v>
      </c>
      <c r="I508" t="s">
        <v>66</v>
      </c>
      <c r="J508" t="s">
        <v>66</v>
      </c>
      <c r="K508" t="s">
        <v>66</v>
      </c>
      <c r="L508" t="s">
        <v>66</v>
      </c>
    </row>
    <row r="509" spans="1:12">
      <c r="A509">
        <v>2023</v>
      </c>
      <c r="B509" t="s">
        <v>122</v>
      </c>
      <c r="C509" t="s">
        <v>92</v>
      </c>
      <c r="D509" s="49" t="str">
        <f t="shared" si="11"/>
        <v>2023Schönheitsreparaturen in einer WohnungMauerarbeiten</v>
      </c>
      <c r="E509" t="s">
        <v>66</v>
      </c>
      <c r="F509" t="s">
        <v>66</v>
      </c>
      <c r="G509" t="s">
        <v>66</v>
      </c>
      <c r="H509" t="s">
        <v>66</v>
      </c>
      <c r="I509" t="s">
        <v>66</v>
      </c>
      <c r="J509" t="s">
        <v>66</v>
      </c>
      <c r="K509" t="s">
        <v>66</v>
      </c>
      <c r="L509" t="s">
        <v>66</v>
      </c>
    </row>
    <row r="510" spans="1:12">
      <c r="A510">
        <v>2023</v>
      </c>
      <c r="B510" t="s">
        <v>122</v>
      </c>
      <c r="C510" t="s">
        <v>93</v>
      </c>
      <c r="D510" s="49" t="str">
        <f t="shared" si="11"/>
        <v>2023Schönheitsreparaturen in einer WohnungBetonarbeiten</v>
      </c>
      <c r="E510" t="s">
        <v>66</v>
      </c>
      <c r="F510" t="s">
        <v>66</v>
      </c>
      <c r="G510" t="s">
        <v>66</v>
      </c>
      <c r="H510" t="s">
        <v>66</v>
      </c>
      <c r="I510" t="s">
        <v>66</v>
      </c>
      <c r="J510" t="s">
        <v>66</v>
      </c>
      <c r="K510" t="s">
        <v>66</v>
      </c>
      <c r="L510" t="s">
        <v>66</v>
      </c>
    </row>
    <row r="511" spans="1:12">
      <c r="A511">
        <v>2023</v>
      </c>
      <c r="B511" t="s">
        <v>122</v>
      </c>
      <c r="C511" t="s">
        <v>137</v>
      </c>
      <c r="D511" s="49" t="str">
        <f t="shared" si="11"/>
        <v>2023Schönheitsreparaturen in einer WohnungZimmer- und Holzbauarbeiten</v>
      </c>
      <c r="E511" t="s">
        <v>66</v>
      </c>
      <c r="F511" t="s">
        <v>66</v>
      </c>
      <c r="G511" t="s">
        <v>66</v>
      </c>
      <c r="H511" t="s">
        <v>66</v>
      </c>
      <c r="I511" t="s">
        <v>66</v>
      </c>
      <c r="J511" t="s">
        <v>66</v>
      </c>
      <c r="K511" t="s">
        <v>66</v>
      </c>
      <c r="L511" t="s">
        <v>66</v>
      </c>
    </row>
    <row r="512" spans="1:12">
      <c r="A512">
        <v>2023</v>
      </c>
      <c r="B512" t="s">
        <v>122</v>
      </c>
      <c r="C512" t="s">
        <v>95</v>
      </c>
      <c r="D512" s="49" t="str">
        <f t="shared" si="11"/>
        <v>2023Schönheitsreparaturen in einer WohnungStahlbauarbeiten</v>
      </c>
      <c r="E512" t="s">
        <v>66</v>
      </c>
      <c r="F512" t="s">
        <v>66</v>
      </c>
      <c r="G512" t="s">
        <v>66</v>
      </c>
      <c r="H512" t="s">
        <v>66</v>
      </c>
      <c r="I512" t="s">
        <v>66</v>
      </c>
      <c r="J512" t="s">
        <v>66</v>
      </c>
      <c r="K512" t="s">
        <v>66</v>
      </c>
      <c r="L512" t="s">
        <v>66</v>
      </c>
    </row>
    <row r="513" spans="1:12">
      <c r="A513">
        <v>2023</v>
      </c>
      <c r="B513" t="s">
        <v>122</v>
      </c>
      <c r="C513" t="s">
        <v>96</v>
      </c>
      <c r="D513" s="49" t="str">
        <f t="shared" si="11"/>
        <v>2023Schönheitsreparaturen in einer WohnungAbdichtungsarbeiten</v>
      </c>
      <c r="E513" t="s">
        <v>66</v>
      </c>
      <c r="F513" t="s">
        <v>66</v>
      </c>
      <c r="G513" t="s">
        <v>66</v>
      </c>
      <c r="H513" t="s">
        <v>66</v>
      </c>
      <c r="I513" t="s">
        <v>66</v>
      </c>
      <c r="J513" t="s">
        <v>66</v>
      </c>
      <c r="K513" t="s">
        <v>66</v>
      </c>
      <c r="L513" t="s">
        <v>66</v>
      </c>
    </row>
    <row r="514" spans="1:12">
      <c r="A514">
        <v>2023</v>
      </c>
      <c r="B514" t="s">
        <v>122</v>
      </c>
      <c r="C514" t="s">
        <v>138</v>
      </c>
      <c r="D514" s="49" t="str">
        <f t="shared" si="11"/>
        <v>2023Schönheitsreparaturen in einer WohnungDachdeckungs- und Dachabdichtungsarbeiten</v>
      </c>
      <c r="E514" t="s">
        <v>66</v>
      </c>
      <c r="F514" t="s">
        <v>66</v>
      </c>
      <c r="G514" t="s">
        <v>66</v>
      </c>
      <c r="H514" t="s">
        <v>66</v>
      </c>
      <c r="I514" t="s">
        <v>66</v>
      </c>
      <c r="J514" t="s">
        <v>66</v>
      </c>
      <c r="K514" t="s">
        <v>66</v>
      </c>
      <c r="L514" t="s">
        <v>66</v>
      </c>
    </row>
    <row r="515" spans="1:12">
      <c r="A515">
        <v>2023</v>
      </c>
      <c r="B515" t="s">
        <v>122</v>
      </c>
      <c r="C515" t="s">
        <v>98</v>
      </c>
      <c r="D515" s="49" t="str">
        <f t="shared" si="11"/>
        <v>2023Schönheitsreparaturen in einer WohnungKlempnerarbeiten</v>
      </c>
      <c r="E515" t="s">
        <v>66</v>
      </c>
      <c r="F515" t="s">
        <v>66</v>
      </c>
      <c r="G515" t="s">
        <v>66</v>
      </c>
      <c r="H515" t="s">
        <v>66</v>
      </c>
      <c r="I515" t="s">
        <v>66</v>
      </c>
      <c r="J515" t="s">
        <v>66</v>
      </c>
      <c r="K515" t="s">
        <v>66</v>
      </c>
      <c r="L515" t="s">
        <v>66</v>
      </c>
    </row>
    <row r="516" spans="1:12">
      <c r="A516">
        <v>2023</v>
      </c>
      <c r="B516" t="s">
        <v>122</v>
      </c>
      <c r="C516" t="s">
        <v>99</v>
      </c>
      <c r="D516" s="49" t="str">
        <f t="shared" si="11"/>
        <v>2023Schönheitsreparaturen in einer WohnungGerüstarbeiten</v>
      </c>
      <c r="E516" t="s">
        <v>66</v>
      </c>
      <c r="F516" t="s">
        <v>66</v>
      </c>
      <c r="G516" t="s">
        <v>66</v>
      </c>
      <c r="H516" t="s">
        <v>66</v>
      </c>
      <c r="I516" t="s">
        <v>66</v>
      </c>
      <c r="J516" t="s">
        <v>66</v>
      </c>
      <c r="K516" t="s">
        <v>66</v>
      </c>
      <c r="L516" t="s">
        <v>66</v>
      </c>
    </row>
    <row r="517" spans="1:12">
      <c r="A517">
        <v>2023</v>
      </c>
      <c r="B517" t="s">
        <v>122</v>
      </c>
      <c r="C517" t="s">
        <v>100</v>
      </c>
      <c r="D517" s="49" t="str">
        <f t="shared" si="11"/>
        <v>2023Schönheitsreparaturen in einer WohnungNaturwerksteinarbeiten</v>
      </c>
      <c r="E517" t="s">
        <v>66</v>
      </c>
      <c r="F517" t="s">
        <v>66</v>
      </c>
      <c r="G517" t="s">
        <v>66</v>
      </c>
      <c r="H517" t="s">
        <v>66</v>
      </c>
      <c r="I517" t="s">
        <v>66</v>
      </c>
      <c r="J517" t="s">
        <v>66</v>
      </c>
      <c r="K517" t="s">
        <v>66</v>
      </c>
      <c r="L517" t="s">
        <v>66</v>
      </c>
    </row>
    <row r="518" spans="1:12">
      <c r="A518">
        <v>2023</v>
      </c>
      <c r="B518" t="s">
        <v>122</v>
      </c>
      <c r="C518" t="s">
        <v>101</v>
      </c>
      <c r="D518" s="49" t="str">
        <f t="shared" si="11"/>
        <v>2023Schönheitsreparaturen in einer WohnungBetonwerksteinarbeiten</v>
      </c>
      <c r="E518" t="s">
        <v>66</v>
      </c>
      <c r="F518" t="s">
        <v>66</v>
      </c>
      <c r="G518" t="s">
        <v>66</v>
      </c>
      <c r="H518" t="s">
        <v>66</v>
      </c>
      <c r="I518" t="s">
        <v>66</v>
      </c>
      <c r="J518" t="s">
        <v>66</v>
      </c>
      <c r="K518" t="s">
        <v>66</v>
      </c>
      <c r="L518" t="s">
        <v>66</v>
      </c>
    </row>
    <row r="519" spans="1:12">
      <c r="A519">
        <v>2023</v>
      </c>
      <c r="B519" t="s">
        <v>122</v>
      </c>
      <c r="C519" t="s">
        <v>140</v>
      </c>
      <c r="D519" s="49" t="str">
        <f t="shared" si="11"/>
        <v>2023Schönheitsreparaturen in einer WohnungPutz- und Stuckarbeiten</v>
      </c>
      <c r="E519" t="s">
        <v>66</v>
      </c>
      <c r="F519" t="s">
        <v>66</v>
      </c>
      <c r="G519" t="s">
        <v>66</v>
      </c>
      <c r="H519" t="s">
        <v>66</v>
      </c>
      <c r="I519" t="s">
        <v>66</v>
      </c>
      <c r="J519" t="s">
        <v>66</v>
      </c>
      <c r="K519" t="s">
        <v>66</v>
      </c>
      <c r="L519" t="s">
        <v>66</v>
      </c>
    </row>
    <row r="520" spans="1:12">
      <c r="A520">
        <v>2023</v>
      </c>
      <c r="B520" t="s">
        <v>122</v>
      </c>
      <c r="C520" t="s">
        <v>141</v>
      </c>
      <c r="D520" s="49" t="str">
        <f t="shared" si="11"/>
        <v>2023Schönheitsreparaturen in einer WohnungWärmedämm-Verbundsysteme</v>
      </c>
      <c r="E520" t="s">
        <v>66</v>
      </c>
      <c r="F520" t="s">
        <v>66</v>
      </c>
      <c r="G520" t="s">
        <v>66</v>
      </c>
      <c r="H520" t="s">
        <v>66</v>
      </c>
      <c r="I520" t="s">
        <v>66</v>
      </c>
      <c r="J520" t="s">
        <v>66</v>
      </c>
      <c r="K520" t="s">
        <v>66</v>
      </c>
      <c r="L520" t="s">
        <v>66</v>
      </c>
    </row>
    <row r="521" spans="1:12">
      <c r="A521">
        <v>2023</v>
      </c>
      <c r="B521" t="s">
        <v>122</v>
      </c>
      <c r="C521" t="s">
        <v>104</v>
      </c>
      <c r="D521" s="49" t="str">
        <f t="shared" si="11"/>
        <v>2023Schönheitsreparaturen in einer WohnungTrockenbauarbeiten</v>
      </c>
      <c r="E521" t="s">
        <v>66</v>
      </c>
      <c r="F521" t="s">
        <v>66</v>
      </c>
      <c r="G521" t="s">
        <v>66</v>
      </c>
      <c r="H521" t="s">
        <v>66</v>
      </c>
      <c r="I521" t="s">
        <v>66</v>
      </c>
      <c r="J521" t="s">
        <v>66</v>
      </c>
      <c r="K521" t="s">
        <v>66</v>
      </c>
      <c r="L521" t="s">
        <v>66</v>
      </c>
    </row>
    <row r="522" spans="1:12">
      <c r="A522">
        <v>2023</v>
      </c>
      <c r="B522" t="s">
        <v>122</v>
      </c>
      <c r="C522" t="s">
        <v>105</v>
      </c>
      <c r="D522" s="49" t="str">
        <f t="shared" si="11"/>
        <v>2023Schönheitsreparaturen in einer WohnungVorgehängte hinterlüftete Fassaden</v>
      </c>
      <c r="E522" t="s">
        <v>66</v>
      </c>
      <c r="F522" t="s">
        <v>66</v>
      </c>
      <c r="G522" t="s">
        <v>66</v>
      </c>
      <c r="H522" t="s">
        <v>66</v>
      </c>
      <c r="I522" t="s">
        <v>66</v>
      </c>
      <c r="J522" t="s">
        <v>66</v>
      </c>
      <c r="K522" t="s">
        <v>66</v>
      </c>
      <c r="L522" t="s">
        <v>66</v>
      </c>
    </row>
    <row r="523" spans="1:12">
      <c r="A523">
        <v>2023</v>
      </c>
      <c r="B523" t="s">
        <v>122</v>
      </c>
      <c r="C523" t="s">
        <v>142</v>
      </c>
      <c r="D523" s="49" t="str">
        <f t="shared" si="11"/>
        <v>2023Schönheitsreparaturen in einer WohnungFliesen- und Plattenarbeiten</v>
      </c>
      <c r="E523" t="s">
        <v>66</v>
      </c>
      <c r="F523" t="s">
        <v>66</v>
      </c>
      <c r="G523" t="s">
        <v>66</v>
      </c>
      <c r="H523" t="s">
        <v>66</v>
      </c>
      <c r="I523" t="s">
        <v>66</v>
      </c>
      <c r="J523" t="s">
        <v>66</v>
      </c>
      <c r="K523" t="s">
        <v>66</v>
      </c>
      <c r="L523" t="s">
        <v>66</v>
      </c>
    </row>
    <row r="524" spans="1:12">
      <c r="A524">
        <v>2023</v>
      </c>
      <c r="B524" t="s">
        <v>122</v>
      </c>
      <c r="C524" t="s">
        <v>107</v>
      </c>
      <c r="D524" s="49" t="str">
        <f t="shared" ref="D524:D587" si="12">CONCATENATE(A524,B524,C524)</f>
        <v>2023Schönheitsreparaturen in einer WohnungEstricharbeiten</v>
      </c>
      <c r="E524" t="s">
        <v>66</v>
      </c>
      <c r="F524" t="s">
        <v>66</v>
      </c>
      <c r="G524" t="s">
        <v>66</v>
      </c>
      <c r="H524" t="s">
        <v>66</v>
      </c>
      <c r="I524" t="s">
        <v>66</v>
      </c>
      <c r="J524" t="s">
        <v>66</v>
      </c>
      <c r="K524" t="s">
        <v>66</v>
      </c>
      <c r="L524" t="s">
        <v>66</v>
      </c>
    </row>
    <row r="525" spans="1:12">
      <c r="A525">
        <v>2023</v>
      </c>
      <c r="B525" t="s">
        <v>122</v>
      </c>
      <c r="C525" t="s">
        <v>108</v>
      </c>
      <c r="D525" s="49" t="str">
        <f t="shared" si="12"/>
        <v>2023Schönheitsreparaturen in einer WohnungTischlerarbeiten</v>
      </c>
      <c r="E525" t="s">
        <v>66</v>
      </c>
      <c r="F525" t="s">
        <v>66</v>
      </c>
      <c r="G525" t="s">
        <v>66</v>
      </c>
      <c r="H525" t="s">
        <v>66</v>
      </c>
      <c r="I525" t="s">
        <v>66</v>
      </c>
      <c r="J525" t="s">
        <v>66</v>
      </c>
      <c r="K525" t="s">
        <v>66</v>
      </c>
      <c r="L525" t="s">
        <v>66</v>
      </c>
    </row>
    <row r="526" spans="1:12">
      <c r="A526">
        <v>2023</v>
      </c>
      <c r="B526" t="s">
        <v>122</v>
      </c>
      <c r="C526" t="s">
        <v>109</v>
      </c>
      <c r="D526" s="49" t="str">
        <f t="shared" si="12"/>
        <v>2023Schönheitsreparaturen in einer WohnungRollladenarbeiten</v>
      </c>
      <c r="E526" t="s">
        <v>66</v>
      </c>
      <c r="F526" t="s">
        <v>66</v>
      </c>
      <c r="G526" t="s">
        <v>66</v>
      </c>
      <c r="H526" t="s">
        <v>66</v>
      </c>
      <c r="I526" t="s">
        <v>66</v>
      </c>
      <c r="J526" t="s">
        <v>66</v>
      </c>
      <c r="K526" t="s">
        <v>66</v>
      </c>
      <c r="L526" t="s">
        <v>66</v>
      </c>
    </row>
    <row r="527" spans="1:12">
      <c r="A527">
        <v>2023</v>
      </c>
      <c r="B527" t="s">
        <v>122</v>
      </c>
      <c r="C527" t="s">
        <v>110</v>
      </c>
      <c r="D527" s="49" t="str">
        <f t="shared" si="12"/>
        <v>2023Schönheitsreparaturen in einer WohnungMetallbauarbeiten</v>
      </c>
      <c r="E527" t="s">
        <v>66</v>
      </c>
      <c r="F527" t="s">
        <v>66</v>
      </c>
      <c r="G527" t="s">
        <v>66</v>
      </c>
      <c r="H527" t="s">
        <v>66</v>
      </c>
      <c r="I527" t="s">
        <v>66</v>
      </c>
      <c r="J527" t="s">
        <v>66</v>
      </c>
      <c r="K527" t="s">
        <v>66</v>
      </c>
      <c r="L527" t="s">
        <v>66</v>
      </c>
    </row>
    <row r="528" spans="1:12">
      <c r="A528">
        <v>2023</v>
      </c>
      <c r="B528" t="s">
        <v>122</v>
      </c>
      <c r="C528" t="s">
        <v>111</v>
      </c>
      <c r="D528" s="49" t="str">
        <f t="shared" si="12"/>
        <v>2023Schönheitsreparaturen in einer WohnungVerglasungsarbeiten</v>
      </c>
      <c r="E528" t="s">
        <v>66</v>
      </c>
      <c r="F528" t="s">
        <v>66</v>
      </c>
      <c r="G528" t="s">
        <v>66</v>
      </c>
      <c r="H528" t="s">
        <v>66</v>
      </c>
      <c r="I528" t="s">
        <v>66</v>
      </c>
      <c r="J528" t="s">
        <v>66</v>
      </c>
      <c r="K528" t="s">
        <v>66</v>
      </c>
      <c r="L528" t="s">
        <v>66</v>
      </c>
    </row>
    <row r="529" spans="1:15">
      <c r="A529">
        <v>2023</v>
      </c>
      <c r="B529" t="s">
        <v>122</v>
      </c>
      <c r="C529" t="s">
        <v>144</v>
      </c>
      <c r="D529" s="49" t="str">
        <f t="shared" si="12"/>
        <v>2023Schönheitsreparaturen in einer WohnungMaler- und Lackierarbeiten, Beschichtungen</v>
      </c>
      <c r="E529">
        <v>148.69999999999999</v>
      </c>
      <c r="F529">
        <v>148.69999999999999</v>
      </c>
      <c r="G529">
        <v>150.69999999999999</v>
      </c>
      <c r="H529">
        <v>150.69999999999999</v>
      </c>
      <c r="I529">
        <v>152.1</v>
      </c>
      <c r="J529">
        <v>152.1</v>
      </c>
      <c r="K529">
        <v>152.80000000000001</v>
      </c>
      <c r="L529">
        <v>152.80000000000001</v>
      </c>
    </row>
    <row r="530" spans="1:15">
      <c r="A530">
        <v>2023</v>
      </c>
      <c r="B530" t="s">
        <v>122</v>
      </c>
      <c r="C530" t="s">
        <v>113</v>
      </c>
      <c r="D530" s="49" t="str">
        <f t="shared" si="12"/>
        <v>2023Schönheitsreparaturen in einer WohnungBodenbelagarbeiten</v>
      </c>
      <c r="E530" t="s">
        <v>66</v>
      </c>
      <c r="F530" t="s">
        <v>66</v>
      </c>
      <c r="G530" t="s">
        <v>66</v>
      </c>
      <c r="H530" t="s">
        <v>66</v>
      </c>
      <c r="I530" t="s">
        <v>66</v>
      </c>
      <c r="J530" t="s">
        <v>66</v>
      </c>
      <c r="K530" t="s">
        <v>66</v>
      </c>
      <c r="L530" t="s">
        <v>66</v>
      </c>
    </row>
    <row r="531" spans="1:15">
      <c r="A531">
        <v>2023</v>
      </c>
      <c r="B531" t="s">
        <v>122</v>
      </c>
      <c r="C531" t="s">
        <v>114</v>
      </c>
      <c r="D531" s="49" t="str">
        <f t="shared" si="12"/>
        <v>2023Schönheitsreparaturen in einer WohnungTapezierarbeiten</v>
      </c>
      <c r="E531">
        <v>146.30000000000001</v>
      </c>
      <c r="F531">
        <v>146.30000000000001</v>
      </c>
      <c r="G531">
        <v>148.4</v>
      </c>
      <c r="H531">
        <v>148.4</v>
      </c>
      <c r="I531">
        <v>149.5</v>
      </c>
      <c r="J531">
        <v>149.5</v>
      </c>
      <c r="K531">
        <v>150.5</v>
      </c>
      <c r="L531">
        <v>150.5</v>
      </c>
    </row>
    <row r="532" spans="1:15">
      <c r="A532">
        <v>2023</v>
      </c>
      <c r="B532" t="s">
        <v>122</v>
      </c>
      <c r="C532" t="s">
        <v>115</v>
      </c>
      <c r="D532" s="49" t="str">
        <f t="shared" si="12"/>
        <v>2023Schönheitsreparaturen in einer WohnungRaumlufttechnische Anlagen</v>
      </c>
      <c r="E532" t="s">
        <v>66</v>
      </c>
      <c r="F532" t="s">
        <v>66</v>
      </c>
      <c r="G532" t="s">
        <v>66</v>
      </c>
      <c r="H532" t="s">
        <v>66</v>
      </c>
      <c r="I532" t="s">
        <v>66</v>
      </c>
      <c r="J532" t="s">
        <v>66</v>
      </c>
      <c r="K532" t="s">
        <v>66</v>
      </c>
      <c r="L532" t="s">
        <v>66</v>
      </c>
    </row>
    <row r="533" spans="1:15">
      <c r="A533">
        <v>2023</v>
      </c>
      <c r="B533" t="s">
        <v>122</v>
      </c>
      <c r="C533" t="s">
        <v>146</v>
      </c>
      <c r="D533" s="49" t="str">
        <f t="shared" si="12"/>
        <v>2023Schönheitsreparaturen in einer WohnungHeiz- und zentrale Wassererwärmungsanlagen</v>
      </c>
      <c r="E533" t="s">
        <v>66</v>
      </c>
      <c r="F533" t="s">
        <v>66</v>
      </c>
      <c r="G533" t="s">
        <v>66</v>
      </c>
      <c r="H533" t="s">
        <v>66</v>
      </c>
      <c r="I533" t="s">
        <v>66</v>
      </c>
      <c r="J533" t="s">
        <v>66</v>
      </c>
      <c r="K533" t="s">
        <v>66</v>
      </c>
      <c r="L533" t="s">
        <v>66</v>
      </c>
    </row>
    <row r="534" spans="1:15">
      <c r="A534">
        <v>2023</v>
      </c>
      <c r="B534" t="s">
        <v>122</v>
      </c>
      <c r="C534" t="s">
        <v>147</v>
      </c>
      <c r="D534" s="49" t="str">
        <f t="shared" si="12"/>
        <v>2023Schönheitsreparaturen in einer WohnungGas-, Wasser- und Entwässerungsanl. innerh. v.Geb.</v>
      </c>
      <c r="E534" t="s">
        <v>66</v>
      </c>
      <c r="F534" t="s">
        <v>66</v>
      </c>
      <c r="G534" t="s">
        <v>66</v>
      </c>
      <c r="H534" t="s">
        <v>66</v>
      </c>
      <c r="I534" t="s">
        <v>66</v>
      </c>
      <c r="J534" t="s">
        <v>66</v>
      </c>
      <c r="K534" t="s">
        <v>66</v>
      </c>
      <c r="L534" t="s">
        <v>66</v>
      </c>
    </row>
    <row r="535" spans="1:15">
      <c r="A535">
        <v>2023</v>
      </c>
      <c r="B535" t="s">
        <v>122</v>
      </c>
      <c r="C535" t="s">
        <v>148</v>
      </c>
      <c r="D535" s="49" t="str">
        <f t="shared" si="12"/>
        <v>2023Schönheitsreparaturen in einer WohnungNieder- und Mittelspannungsanlagen bis 36 kV</v>
      </c>
      <c r="E535" t="s">
        <v>66</v>
      </c>
      <c r="F535" t="s">
        <v>66</v>
      </c>
      <c r="G535" t="s">
        <v>66</v>
      </c>
      <c r="H535" t="s">
        <v>66</v>
      </c>
      <c r="I535" t="s">
        <v>66</v>
      </c>
      <c r="J535" t="s">
        <v>66</v>
      </c>
      <c r="K535" t="s">
        <v>66</v>
      </c>
      <c r="L535" t="s">
        <v>66</v>
      </c>
    </row>
    <row r="536" spans="1:15">
      <c r="A536">
        <v>2023</v>
      </c>
      <c r="B536" t="s">
        <v>122</v>
      </c>
      <c r="C536" t="s">
        <v>119</v>
      </c>
      <c r="D536" s="49" t="str">
        <f t="shared" si="12"/>
        <v>2023Schönheitsreparaturen in einer WohnungGebäudeautomation</v>
      </c>
      <c r="E536" t="s">
        <v>66</v>
      </c>
      <c r="F536" t="s">
        <v>66</v>
      </c>
      <c r="G536" t="s">
        <v>66</v>
      </c>
      <c r="H536" t="s">
        <v>66</v>
      </c>
      <c r="I536" t="s">
        <v>66</v>
      </c>
      <c r="J536" t="s">
        <v>66</v>
      </c>
      <c r="K536" t="s">
        <v>66</v>
      </c>
      <c r="L536" t="s">
        <v>66</v>
      </c>
    </row>
    <row r="537" spans="1:15">
      <c r="A537">
        <v>2023</v>
      </c>
      <c r="B537" t="s">
        <v>122</v>
      </c>
      <c r="C537" t="s">
        <v>120</v>
      </c>
      <c r="D537" s="49" t="str">
        <f t="shared" si="12"/>
        <v>2023Schönheitsreparaturen in einer WohnungBlitzschutzanlagen</v>
      </c>
      <c r="E537" t="s">
        <v>66</v>
      </c>
      <c r="F537" t="s">
        <v>66</v>
      </c>
      <c r="G537" t="s">
        <v>66</v>
      </c>
      <c r="H537" t="s">
        <v>66</v>
      </c>
      <c r="I537" t="s">
        <v>66</v>
      </c>
      <c r="J537" t="s">
        <v>66</v>
      </c>
      <c r="K537" t="s">
        <v>66</v>
      </c>
      <c r="L537" t="s">
        <v>66</v>
      </c>
    </row>
    <row r="538" spans="1:15">
      <c r="A538">
        <v>2023</v>
      </c>
      <c r="B538" t="s">
        <v>122</v>
      </c>
      <c r="C538" t="s">
        <v>150</v>
      </c>
      <c r="D538" s="49" t="str">
        <f t="shared" si="12"/>
        <v>2023Schönheitsreparaturen in einer WohnungDämm- und Brandschutzarbeiten an techn. Anlagen</v>
      </c>
      <c r="E538" t="s">
        <v>66</v>
      </c>
      <c r="F538" t="s">
        <v>66</v>
      </c>
      <c r="G538" t="s">
        <v>66</v>
      </c>
      <c r="H538" t="s">
        <v>66</v>
      </c>
      <c r="I538" t="s">
        <v>66</v>
      </c>
      <c r="J538" t="s">
        <v>66</v>
      </c>
      <c r="K538" t="s">
        <v>66</v>
      </c>
      <c r="L538" t="s">
        <v>66</v>
      </c>
    </row>
    <row r="539" spans="1:15">
      <c r="A539">
        <v>2024</v>
      </c>
      <c r="B539" t="s">
        <v>88</v>
      </c>
      <c r="C539" t="s">
        <v>89</v>
      </c>
      <c r="D539" s="49" t="str">
        <f t="shared" si="12"/>
        <v>2024Wohngebäude ohne SchönheitsreparaturenInstandhaltungsleistungen</v>
      </c>
      <c r="E539">
        <v>167.9</v>
      </c>
      <c r="F539">
        <v>167.9</v>
      </c>
      <c r="G539" t="s">
        <v>71</v>
      </c>
      <c r="H539" t="s">
        <v>71</v>
      </c>
      <c r="I539" t="s">
        <v>71</v>
      </c>
      <c r="J539" t="s">
        <v>71</v>
      </c>
      <c r="K539" t="s">
        <v>71</v>
      </c>
      <c r="N539"/>
      <c r="O539" s="18"/>
    </row>
    <row r="540" spans="1:15">
      <c r="A540">
        <v>2024</v>
      </c>
      <c r="B540" t="s">
        <v>88</v>
      </c>
      <c r="C540" t="s">
        <v>90</v>
      </c>
      <c r="D540" s="49" t="str">
        <f t="shared" si="12"/>
        <v>2024Wohngebäude ohne SchönheitsreparaturenErdarbeiten</v>
      </c>
      <c r="E540">
        <v>165.4</v>
      </c>
      <c r="F540">
        <v>165.4</v>
      </c>
      <c r="G540" t="s">
        <v>71</v>
      </c>
      <c r="H540" t="s">
        <v>71</v>
      </c>
      <c r="I540" t="s">
        <v>71</v>
      </c>
      <c r="J540" t="s">
        <v>71</v>
      </c>
      <c r="K540" t="s">
        <v>71</v>
      </c>
      <c r="N540"/>
      <c r="O540" s="18"/>
    </row>
    <row r="541" spans="1:15">
      <c r="A541">
        <v>2024</v>
      </c>
      <c r="B541" t="s">
        <v>88</v>
      </c>
      <c r="C541" t="s">
        <v>91</v>
      </c>
      <c r="D541" s="49" t="str">
        <f t="shared" si="12"/>
        <v>2024Wohngebäude ohne SchönheitsreparaturenEntwässerungskanalarbeiten</v>
      </c>
      <c r="E541">
        <v>172</v>
      </c>
      <c r="F541">
        <v>172</v>
      </c>
      <c r="G541" t="s">
        <v>71</v>
      </c>
      <c r="H541" t="s">
        <v>71</v>
      </c>
      <c r="I541" t="s">
        <v>71</v>
      </c>
      <c r="J541" t="s">
        <v>71</v>
      </c>
      <c r="K541" t="s">
        <v>71</v>
      </c>
      <c r="N541"/>
      <c r="O541" s="18"/>
    </row>
    <row r="542" spans="1:15">
      <c r="A542">
        <v>2024</v>
      </c>
      <c r="B542" t="s">
        <v>88</v>
      </c>
      <c r="C542" t="s">
        <v>92</v>
      </c>
      <c r="D542" s="49" t="str">
        <f t="shared" si="12"/>
        <v>2024Wohngebäude ohne SchönheitsreparaturenMauerarbeiten</v>
      </c>
      <c r="E542">
        <v>151</v>
      </c>
      <c r="F542">
        <v>151</v>
      </c>
      <c r="G542" t="s">
        <v>71</v>
      </c>
      <c r="H542" t="s">
        <v>71</v>
      </c>
      <c r="I542" t="s">
        <v>71</v>
      </c>
      <c r="J542" t="s">
        <v>71</v>
      </c>
      <c r="K542" t="s">
        <v>71</v>
      </c>
      <c r="N542"/>
      <c r="O542" s="18"/>
    </row>
    <row r="543" spans="1:15">
      <c r="A543">
        <v>2024</v>
      </c>
      <c r="B543" t="s">
        <v>88</v>
      </c>
      <c r="C543" t="s">
        <v>93</v>
      </c>
      <c r="D543" s="49" t="str">
        <f t="shared" si="12"/>
        <v>2024Wohngebäude ohne SchönheitsreparaturenBetonarbeiten</v>
      </c>
      <c r="E543">
        <v>163.9</v>
      </c>
      <c r="F543">
        <v>163.9</v>
      </c>
      <c r="G543" t="s">
        <v>71</v>
      </c>
      <c r="H543" t="s">
        <v>71</v>
      </c>
      <c r="I543" t="s">
        <v>71</v>
      </c>
      <c r="J543" t="s">
        <v>71</v>
      </c>
      <c r="K543" t="s">
        <v>71</v>
      </c>
      <c r="N543"/>
      <c r="O543" s="18"/>
    </row>
    <row r="544" spans="1:15">
      <c r="A544">
        <v>2024</v>
      </c>
      <c r="B544" t="s">
        <v>88</v>
      </c>
      <c r="C544" t="s">
        <v>137</v>
      </c>
      <c r="D544" s="49" t="str">
        <f t="shared" si="12"/>
        <v>2024Wohngebäude ohne SchönheitsreparaturenZimmer- und Holzbauarbeiten</v>
      </c>
      <c r="E544">
        <v>177.2</v>
      </c>
      <c r="F544">
        <v>177.2</v>
      </c>
      <c r="G544" t="s">
        <v>71</v>
      </c>
      <c r="H544" t="s">
        <v>71</v>
      </c>
      <c r="I544" t="s">
        <v>71</v>
      </c>
      <c r="J544" t="s">
        <v>71</v>
      </c>
      <c r="K544" t="s">
        <v>71</v>
      </c>
      <c r="N544"/>
      <c r="O544" s="18"/>
    </row>
    <row r="545" spans="1:15">
      <c r="A545">
        <v>2024</v>
      </c>
      <c r="B545" t="s">
        <v>88</v>
      </c>
      <c r="C545" t="s">
        <v>95</v>
      </c>
      <c r="D545" s="49" t="str">
        <f t="shared" si="12"/>
        <v>2024Wohngebäude ohne SchönheitsreparaturenStahlbauarbeiten</v>
      </c>
      <c r="E545">
        <v>146.19999999999999</v>
      </c>
      <c r="F545">
        <v>146.19999999999999</v>
      </c>
      <c r="G545" t="s">
        <v>71</v>
      </c>
      <c r="H545" t="s">
        <v>71</v>
      </c>
      <c r="I545" t="s">
        <v>71</v>
      </c>
      <c r="J545" t="s">
        <v>71</v>
      </c>
      <c r="K545" t="s">
        <v>71</v>
      </c>
      <c r="N545"/>
      <c r="O545" s="18"/>
    </row>
    <row r="546" spans="1:15">
      <c r="A546">
        <v>2024</v>
      </c>
      <c r="B546" t="s">
        <v>88</v>
      </c>
      <c r="C546" t="s">
        <v>96</v>
      </c>
      <c r="D546" s="49" t="str">
        <f t="shared" si="12"/>
        <v>2024Wohngebäude ohne SchönheitsreparaturenAbdichtungsarbeiten</v>
      </c>
      <c r="E546">
        <v>168.6</v>
      </c>
      <c r="F546">
        <v>168.6</v>
      </c>
      <c r="G546" t="s">
        <v>71</v>
      </c>
      <c r="H546" t="s">
        <v>71</v>
      </c>
      <c r="I546" t="s">
        <v>71</v>
      </c>
      <c r="J546" t="s">
        <v>71</v>
      </c>
      <c r="K546" t="s">
        <v>71</v>
      </c>
      <c r="N546"/>
      <c r="O546" s="18"/>
    </row>
    <row r="547" spans="1:15">
      <c r="A547">
        <v>2024</v>
      </c>
      <c r="B547" t="s">
        <v>88</v>
      </c>
      <c r="C547" t="s">
        <v>138</v>
      </c>
      <c r="D547" s="49" t="str">
        <f t="shared" si="12"/>
        <v>2024Wohngebäude ohne SchönheitsreparaturenDachdeckungs- und Dachabdichtungsarbeiten</v>
      </c>
      <c r="E547">
        <v>177.1</v>
      </c>
      <c r="F547">
        <v>177.1</v>
      </c>
      <c r="G547" t="s">
        <v>71</v>
      </c>
      <c r="H547" t="s">
        <v>71</v>
      </c>
      <c r="I547" t="s">
        <v>71</v>
      </c>
      <c r="J547" t="s">
        <v>71</v>
      </c>
      <c r="K547" t="s">
        <v>71</v>
      </c>
      <c r="N547"/>
      <c r="O547" s="18"/>
    </row>
    <row r="548" spans="1:15">
      <c r="A548">
        <v>2024</v>
      </c>
      <c r="B548" t="s">
        <v>88</v>
      </c>
      <c r="C548" t="s">
        <v>98</v>
      </c>
      <c r="D548" s="49" t="str">
        <f t="shared" si="12"/>
        <v>2024Wohngebäude ohne SchönheitsreparaturenKlempnerarbeiten</v>
      </c>
      <c r="E548">
        <v>168.8</v>
      </c>
      <c r="F548">
        <v>168.8</v>
      </c>
      <c r="G548" t="s">
        <v>71</v>
      </c>
      <c r="H548" t="s">
        <v>71</v>
      </c>
      <c r="I548" t="s">
        <v>71</v>
      </c>
      <c r="J548" t="s">
        <v>71</v>
      </c>
      <c r="K548" t="s">
        <v>71</v>
      </c>
      <c r="N548"/>
      <c r="O548" s="18"/>
    </row>
    <row r="549" spans="1:15">
      <c r="A549">
        <v>2024</v>
      </c>
      <c r="B549" t="s">
        <v>88</v>
      </c>
      <c r="C549" t="s">
        <v>99</v>
      </c>
      <c r="D549" s="49" t="str">
        <f t="shared" si="12"/>
        <v>2024Wohngebäude ohne SchönheitsreparaturenGerüstarbeiten</v>
      </c>
      <c r="E549">
        <v>150.6</v>
      </c>
      <c r="F549">
        <v>150.6</v>
      </c>
      <c r="G549" t="s">
        <v>71</v>
      </c>
      <c r="H549" t="s">
        <v>71</v>
      </c>
      <c r="I549" t="s">
        <v>71</v>
      </c>
      <c r="J549" t="s">
        <v>71</v>
      </c>
      <c r="K549" t="s">
        <v>71</v>
      </c>
      <c r="N549"/>
      <c r="O549" s="18"/>
    </row>
    <row r="550" spans="1:15">
      <c r="A550">
        <v>2024</v>
      </c>
      <c r="B550" t="s">
        <v>88</v>
      </c>
      <c r="C550" t="s">
        <v>100</v>
      </c>
      <c r="D550" s="49" t="str">
        <f t="shared" si="12"/>
        <v>2024Wohngebäude ohne SchönheitsreparaturenNaturwerksteinarbeiten</v>
      </c>
      <c r="E550">
        <v>150.9</v>
      </c>
      <c r="F550">
        <v>150.9</v>
      </c>
      <c r="G550" t="s">
        <v>71</v>
      </c>
      <c r="H550" t="s">
        <v>71</v>
      </c>
      <c r="I550" t="s">
        <v>71</v>
      </c>
      <c r="J550" t="s">
        <v>71</v>
      </c>
      <c r="K550" t="s">
        <v>71</v>
      </c>
      <c r="N550"/>
      <c r="O550" s="18"/>
    </row>
    <row r="551" spans="1:15">
      <c r="A551">
        <v>2024</v>
      </c>
      <c r="B551" t="s">
        <v>88</v>
      </c>
      <c r="C551" t="s">
        <v>101</v>
      </c>
      <c r="D551" s="49" t="str">
        <f t="shared" si="12"/>
        <v>2024Wohngebäude ohne SchönheitsreparaturenBetonwerksteinarbeiten</v>
      </c>
      <c r="E551">
        <v>157.80000000000001</v>
      </c>
      <c r="F551">
        <v>157.80000000000001</v>
      </c>
      <c r="G551" t="s">
        <v>71</v>
      </c>
      <c r="H551" t="s">
        <v>71</v>
      </c>
      <c r="I551" t="s">
        <v>71</v>
      </c>
      <c r="J551" t="s">
        <v>71</v>
      </c>
      <c r="K551" t="s">
        <v>71</v>
      </c>
      <c r="N551"/>
      <c r="O551" s="18"/>
    </row>
    <row r="552" spans="1:15">
      <c r="A552">
        <v>2024</v>
      </c>
      <c r="B552" t="s">
        <v>88</v>
      </c>
      <c r="C552" t="s">
        <v>140</v>
      </c>
      <c r="D552" s="49" t="str">
        <f t="shared" si="12"/>
        <v>2024Wohngebäude ohne SchönheitsreparaturenPutz- und Stuckarbeiten</v>
      </c>
      <c r="E552">
        <v>153.80000000000001</v>
      </c>
      <c r="F552">
        <v>153.80000000000001</v>
      </c>
      <c r="G552" t="s">
        <v>71</v>
      </c>
      <c r="H552" t="s">
        <v>71</v>
      </c>
      <c r="I552" t="s">
        <v>71</v>
      </c>
      <c r="J552" t="s">
        <v>71</v>
      </c>
      <c r="K552" t="s">
        <v>71</v>
      </c>
      <c r="N552"/>
      <c r="O552" s="18"/>
    </row>
    <row r="553" spans="1:15">
      <c r="A553">
        <v>2024</v>
      </c>
      <c r="B553" t="s">
        <v>88</v>
      </c>
      <c r="C553" t="s">
        <v>141</v>
      </c>
      <c r="D553" s="49" t="str">
        <f t="shared" si="12"/>
        <v>2024Wohngebäude ohne SchönheitsreparaturenWärmedämm-Verbundsysteme</v>
      </c>
      <c r="E553">
        <v>164.3</v>
      </c>
      <c r="F553">
        <v>164.3</v>
      </c>
      <c r="G553" t="s">
        <v>71</v>
      </c>
      <c r="H553" t="s">
        <v>71</v>
      </c>
      <c r="I553" t="s">
        <v>71</v>
      </c>
      <c r="J553" t="s">
        <v>71</v>
      </c>
      <c r="K553" t="s">
        <v>71</v>
      </c>
      <c r="N553"/>
      <c r="O553" s="18"/>
    </row>
    <row r="554" spans="1:15">
      <c r="A554">
        <v>2024</v>
      </c>
      <c r="B554" t="s">
        <v>88</v>
      </c>
      <c r="C554" t="s">
        <v>104</v>
      </c>
      <c r="D554" s="49" t="str">
        <f t="shared" si="12"/>
        <v>2024Wohngebäude ohne SchönheitsreparaturenTrockenbauarbeiten</v>
      </c>
      <c r="E554">
        <v>161.9</v>
      </c>
      <c r="F554">
        <v>161.9</v>
      </c>
      <c r="G554" t="s">
        <v>71</v>
      </c>
      <c r="H554" t="s">
        <v>71</v>
      </c>
      <c r="I554" t="s">
        <v>71</v>
      </c>
      <c r="J554" t="s">
        <v>71</v>
      </c>
      <c r="K554" t="s">
        <v>71</v>
      </c>
      <c r="N554"/>
      <c r="O554" s="18"/>
    </row>
    <row r="555" spans="1:15">
      <c r="A555">
        <v>2024</v>
      </c>
      <c r="B555" t="s">
        <v>88</v>
      </c>
      <c r="C555" t="s">
        <v>105</v>
      </c>
      <c r="D555" s="49" t="str">
        <f t="shared" si="12"/>
        <v>2024Wohngebäude ohne SchönheitsreparaturenVorgehängte hinterlüftete Fassaden</v>
      </c>
      <c r="E555">
        <v>169.9</v>
      </c>
      <c r="F555">
        <v>169.9</v>
      </c>
      <c r="G555" t="s">
        <v>71</v>
      </c>
      <c r="H555" t="s">
        <v>71</v>
      </c>
      <c r="I555" t="s">
        <v>71</v>
      </c>
      <c r="J555" t="s">
        <v>71</v>
      </c>
      <c r="K555" t="s">
        <v>71</v>
      </c>
      <c r="N555"/>
      <c r="O555" s="18"/>
    </row>
    <row r="556" spans="1:15">
      <c r="A556">
        <v>2024</v>
      </c>
      <c r="B556" t="s">
        <v>88</v>
      </c>
      <c r="C556" t="s">
        <v>142</v>
      </c>
      <c r="D556" s="49" t="str">
        <f t="shared" si="12"/>
        <v>2024Wohngebäude ohne SchönheitsreparaturenFliesen- und Plattenarbeiten</v>
      </c>
      <c r="E556">
        <v>148.6</v>
      </c>
      <c r="F556">
        <v>148.6</v>
      </c>
      <c r="G556" t="s">
        <v>71</v>
      </c>
      <c r="H556" t="s">
        <v>71</v>
      </c>
      <c r="I556" t="s">
        <v>71</v>
      </c>
      <c r="J556" t="s">
        <v>71</v>
      </c>
      <c r="K556" t="s">
        <v>71</v>
      </c>
      <c r="N556"/>
      <c r="O556" s="18"/>
    </row>
    <row r="557" spans="1:15">
      <c r="A557">
        <v>2024</v>
      </c>
      <c r="B557" t="s">
        <v>88</v>
      </c>
      <c r="C557" t="s">
        <v>107</v>
      </c>
      <c r="D557" s="49" t="str">
        <f t="shared" si="12"/>
        <v>2024Wohngebäude ohne SchönheitsreparaturenEstricharbeiten</v>
      </c>
      <c r="E557">
        <v>157.80000000000001</v>
      </c>
      <c r="F557">
        <v>157.80000000000001</v>
      </c>
      <c r="G557" t="s">
        <v>71</v>
      </c>
      <c r="H557" t="s">
        <v>71</v>
      </c>
      <c r="I557" t="s">
        <v>71</v>
      </c>
      <c r="J557" t="s">
        <v>71</v>
      </c>
      <c r="K557" t="s">
        <v>71</v>
      </c>
      <c r="N557"/>
      <c r="O557" s="18"/>
    </row>
    <row r="558" spans="1:15">
      <c r="A558">
        <v>2024</v>
      </c>
      <c r="B558" t="s">
        <v>88</v>
      </c>
      <c r="C558" t="s">
        <v>108</v>
      </c>
      <c r="D558" s="49" t="str">
        <f t="shared" si="12"/>
        <v>2024Wohngebäude ohne SchönheitsreparaturenTischlerarbeiten</v>
      </c>
      <c r="E558">
        <v>162.80000000000001</v>
      </c>
      <c r="F558">
        <v>162.80000000000001</v>
      </c>
      <c r="G558" t="s">
        <v>71</v>
      </c>
      <c r="H558" t="s">
        <v>71</v>
      </c>
      <c r="I558" t="s">
        <v>71</v>
      </c>
      <c r="J558" t="s">
        <v>71</v>
      </c>
      <c r="K558" t="s">
        <v>71</v>
      </c>
      <c r="N558"/>
      <c r="O558" s="18"/>
    </row>
    <row r="559" spans="1:15">
      <c r="A559">
        <v>2024</v>
      </c>
      <c r="B559" t="s">
        <v>88</v>
      </c>
      <c r="C559" t="s">
        <v>109</v>
      </c>
      <c r="D559" s="49" t="str">
        <f t="shared" si="12"/>
        <v>2024Wohngebäude ohne SchönheitsreparaturenRollladenarbeiten</v>
      </c>
      <c r="E559">
        <v>159.9</v>
      </c>
      <c r="F559">
        <v>159.9</v>
      </c>
      <c r="G559" t="s">
        <v>71</v>
      </c>
      <c r="H559" t="s">
        <v>71</v>
      </c>
      <c r="I559" t="s">
        <v>71</v>
      </c>
      <c r="J559" t="s">
        <v>71</v>
      </c>
      <c r="K559" t="s">
        <v>71</v>
      </c>
      <c r="N559"/>
      <c r="O559" s="18"/>
    </row>
    <row r="560" spans="1:15">
      <c r="A560">
        <v>2024</v>
      </c>
      <c r="B560" t="s">
        <v>88</v>
      </c>
      <c r="C560" t="s">
        <v>110</v>
      </c>
      <c r="D560" s="49" t="str">
        <f t="shared" si="12"/>
        <v>2024Wohngebäude ohne SchönheitsreparaturenMetallbauarbeiten</v>
      </c>
      <c r="E560">
        <v>174.4</v>
      </c>
      <c r="F560">
        <v>174.4</v>
      </c>
      <c r="G560" t="s">
        <v>71</v>
      </c>
      <c r="H560" t="s">
        <v>71</v>
      </c>
      <c r="I560" t="s">
        <v>71</v>
      </c>
      <c r="J560" t="s">
        <v>71</v>
      </c>
      <c r="K560" t="s">
        <v>71</v>
      </c>
      <c r="N560"/>
      <c r="O560" s="18"/>
    </row>
    <row r="561" spans="1:15">
      <c r="A561">
        <v>2024</v>
      </c>
      <c r="B561" t="s">
        <v>88</v>
      </c>
      <c r="C561" t="s">
        <v>111</v>
      </c>
      <c r="D561" s="49" t="str">
        <f t="shared" si="12"/>
        <v>2024Wohngebäude ohne SchönheitsreparaturenVerglasungsarbeiten</v>
      </c>
      <c r="E561">
        <v>162.9</v>
      </c>
      <c r="F561">
        <v>162.9</v>
      </c>
      <c r="G561" t="s">
        <v>71</v>
      </c>
      <c r="H561" t="s">
        <v>71</v>
      </c>
      <c r="I561" t="s">
        <v>71</v>
      </c>
      <c r="J561" t="s">
        <v>71</v>
      </c>
      <c r="K561" t="s">
        <v>71</v>
      </c>
      <c r="N561"/>
      <c r="O561" s="18"/>
    </row>
    <row r="562" spans="1:15">
      <c r="A562">
        <v>2024</v>
      </c>
      <c r="B562" t="s">
        <v>88</v>
      </c>
      <c r="C562" t="s">
        <v>144</v>
      </c>
      <c r="D562" s="49" t="str">
        <f t="shared" si="12"/>
        <v>2024Wohngebäude ohne SchönheitsreparaturenMaler- und Lackierarbeiten, Beschichtungen</v>
      </c>
      <c r="E562">
        <v>153.5</v>
      </c>
      <c r="F562">
        <v>153.5</v>
      </c>
      <c r="G562" t="s">
        <v>71</v>
      </c>
      <c r="H562" t="s">
        <v>71</v>
      </c>
      <c r="I562" t="s">
        <v>71</v>
      </c>
      <c r="J562" t="s">
        <v>71</v>
      </c>
      <c r="K562" t="s">
        <v>71</v>
      </c>
      <c r="N562"/>
      <c r="O562" s="18"/>
    </row>
    <row r="563" spans="1:15">
      <c r="A563">
        <v>2024</v>
      </c>
      <c r="B563" t="s">
        <v>88</v>
      </c>
      <c r="C563" t="s">
        <v>113</v>
      </c>
      <c r="D563" s="49" t="str">
        <f t="shared" si="12"/>
        <v>2024Wohngebäude ohne SchönheitsreparaturenBodenbelagarbeiten</v>
      </c>
      <c r="E563">
        <v>149.9</v>
      </c>
      <c r="F563">
        <v>149.9</v>
      </c>
      <c r="G563" t="s">
        <v>71</v>
      </c>
      <c r="H563" t="s">
        <v>71</v>
      </c>
      <c r="I563" t="s">
        <v>71</v>
      </c>
      <c r="J563" t="s">
        <v>71</v>
      </c>
      <c r="K563" t="s">
        <v>71</v>
      </c>
      <c r="N563"/>
      <c r="O563" s="18"/>
    </row>
    <row r="564" spans="1:15">
      <c r="A564">
        <v>2024</v>
      </c>
      <c r="B564" t="s">
        <v>88</v>
      </c>
      <c r="C564" t="s">
        <v>114</v>
      </c>
      <c r="D564" s="49" t="str">
        <f t="shared" si="12"/>
        <v>2024Wohngebäude ohne SchönheitsreparaturenTapezierarbeiten</v>
      </c>
      <c r="E564" t="s">
        <v>66</v>
      </c>
      <c r="F564" t="s">
        <v>66</v>
      </c>
      <c r="G564" t="s">
        <v>71</v>
      </c>
      <c r="H564" t="s">
        <v>71</v>
      </c>
      <c r="I564" t="s">
        <v>71</v>
      </c>
      <c r="J564" t="s">
        <v>71</v>
      </c>
      <c r="K564" t="s">
        <v>71</v>
      </c>
      <c r="N564"/>
      <c r="O564" s="18"/>
    </row>
    <row r="565" spans="1:15">
      <c r="A565">
        <v>2024</v>
      </c>
      <c r="B565" t="s">
        <v>88</v>
      </c>
      <c r="C565" t="s">
        <v>115</v>
      </c>
      <c r="D565" s="49" t="str">
        <f t="shared" si="12"/>
        <v>2024Wohngebäude ohne SchönheitsreparaturenRaumlufttechnische Anlagen</v>
      </c>
      <c r="E565">
        <v>171.5</v>
      </c>
      <c r="F565">
        <v>171.5</v>
      </c>
      <c r="G565" t="s">
        <v>71</v>
      </c>
      <c r="H565" t="s">
        <v>71</v>
      </c>
      <c r="I565" t="s">
        <v>71</v>
      </c>
      <c r="J565" t="s">
        <v>71</v>
      </c>
      <c r="K565" t="s">
        <v>71</v>
      </c>
      <c r="N565"/>
      <c r="O565" s="18"/>
    </row>
    <row r="566" spans="1:15">
      <c r="A566">
        <v>2024</v>
      </c>
      <c r="B566" t="s">
        <v>88</v>
      </c>
      <c r="C566" t="s">
        <v>146</v>
      </c>
      <c r="D566" s="49" t="str">
        <f t="shared" si="12"/>
        <v>2024Wohngebäude ohne SchönheitsreparaturenHeiz- und zentrale Wassererwärmungsanlagen</v>
      </c>
      <c r="E566">
        <v>178.1</v>
      </c>
      <c r="F566">
        <v>178.1</v>
      </c>
      <c r="G566" t="s">
        <v>71</v>
      </c>
      <c r="H566" t="s">
        <v>71</v>
      </c>
      <c r="I566" t="s">
        <v>71</v>
      </c>
      <c r="J566" t="s">
        <v>71</v>
      </c>
      <c r="K566" t="s">
        <v>71</v>
      </c>
      <c r="N566"/>
      <c r="O566" s="18"/>
    </row>
    <row r="567" spans="1:15">
      <c r="A567">
        <v>2024</v>
      </c>
      <c r="B567" t="s">
        <v>88</v>
      </c>
      <c r="C567" t="s">
        <v>147</v>
      </c>
      <c r="D567" s="49" t="str">
        <f t="shared" si="12"/>
        <v>2024Wohngebäude ohne SchönheitsreparaturenGas-, Wasser- und Entwässerungsanl. innerh. v.Geb.</v>
      </c>
      <c r="E567">
        <v>181.9</v>
      </c>
      <c r="F567">
        <v>181.9</v>
      </c>
      <c r="G567" t="s">
        <v>71</v>
      </c>
      <c r="H567" t="s">
        <v>71</v>
      </c>
      <c r="I567" t="s">
        <v>71</v>
      </c>
      <c r="J567" t="s">
        <v>71</v>
      </c>
      <c r="K567" t="s">
        <v>71</v>
      </c>
      <c r="N567"/>
      <c r="O567" s="18"/>
    </row>
    <row r="568" spans="1:15">
      <c r="A568">
        <v>2024</v>
      </c>
      <c r="B568" t="s">
        <v>88</v>
      </c>
      <c r="C568" t="s">
        <v>148</v>
      </c>
      <c r="D568" s="49" t="str">
        <f t="shared" si="12"/>
        <v>2024Wohngebäude ohne SchönheitsreparaturenNieder- und Mittelspannungsanlagen bis 36 kV</v>
      </c>
      <c r="E568">
        <v>179.4</v>
      </c>
      <c r="F568">
        <v>179.4</v>
      </c>
      <c r="G568" t="s">
        <v>71</v>
      </c>
      <c r="H568" t="s">
        <v>71</v>
      </c>
      <c r="I568" t="s">
        <v>71</v>
      </c>
      <c r="J568" t="s">
        <v>71</v>
      </c>
      <c r="K568" t="s">
        <v>71</v>
      </c>
      <c r="N568"/>
      <c r="O568" s="18"/>
    </row>
    <row r="569" spans="1:15">
      <c r="A569">
        <v>2024</v>
      </c>
      <c r="B569" t="s">
        <v>88</v>
      </c>
      <c r="C569" t="s">
        <v>119</v>
      </c>
      <c r="D569" s="49" t="str">
        <f t="shared" si="12"/>
        <v>2024Wohngebäude ohne SchönheitsreparaturenGebäudeautomation</v>
      </c>
      <c r="E569">
        <v>187.5</v>
      </c>
      <c r="F569">
        <v>187.5</v>
      </c>
      <c r="G569" t="s">
        <v>71</v>
      </c>
      <c r="H569" t="s">
        <v>71</v>
      </c>
      <c r="I569" t="s">
        <v>71</v>
      </c>
      <c r="J569" t="s">
        <v>71</v>
      </c>
      <c r="K569" t="s">
        <v>71</v>
      </c>
      <c r="N569"/>
      <c r="O569" s="18"/>
    </row>
    <row r="570" spans="1:15">
      <c r="A570">
        <v>2024</v>
      </c>
      <c r="B570" t="s">
        <v>88</v>
      </c>
      <c r="C570" t="s">
        <v>120</v>
      </c>
      <c r="D570" s="49" t="str">
        <f t="shared" si="12"/>
        <v>2024Wohngebäude ohne SchönheitsreparaturenBlitzschutzanlagen</v>
      </c>
      <c r="E570">
        <v>163.4</v>
      </c>
      <c r="F570">
        <v>163.4</v>
      </c>
      <c r="G570" t="s">
        <v>71</v>
      </c>
      <c r="H570" t="s">
        <v>71</v>
      </c>
      <c r="I570" t="s">
        <v>71</v>
      </c>
      <c r="J570" t="s">
        <v>71</v>
      </c>
      <c r="K570" t="s">
        <v>71</v>
      </c>
      <c r="N570"/>
      <c r="O570" s="18"/>
    </row>
    <row r="571" spans="1:15">
      <c r="A571">
        <v>2024</v>
      </c>
      <c r="B571" t="s">
        <v>88</v>
      </c>
      <c r="C571" t="s">
        <v>150</v>
      </c>
      <c r="D571" s="49" t="str">
        <f t="shared" si="12"/>
        <v>2024Wohngebäude ohne SchönheitsreparaturenDämm- und Brandschutzarbeiten an techn. Anlagen</v>
      </c>
      <c r="E571">
        <v>225.3</v>
      </c>
      <c r="F571">
        <v>225.3</v>
      </c>
      <c r="G571" t="s">
        <v>71</v>
      </c>
      <c r="H571" t="s">
        <v>71</v>
      </c>
      <c r="I571" t="s">
        <v>71</v>
      </c>
      <c r="J571" t="s">
        <v>71</v>
      </c>
      <c r="K571" t="s">
        <v>71</v>
      </c>
      <c r="N571"/>
      <c r="O571" s="18"/>
    </row>
    <row r="572" spans="1:15">
      <c r="A572">
        <v>2024</v>
      </c>
      <c r="B572" t="s">
        <v>122</v>
      </c>
      <c r="C572" t="s">
        <v>89</v>
      </c>
      <c r="D572" s="49" t="str">
        <f t="shared" si="12"/>
        <v>2024Schönheitsreparaturen in einer WohnungInstandhaltungsleistungen</v>
      </c>
      <c r="E572">
        <v>153.80000000000001</v>
      </c>
      <c r="F572">
        <v>153.80000000000001</v>
      </c>
      <c r="N572"/>
      <c r="O572" s="18"/>
    </row>
    <row r="573" spans="1:15">
      <c r="A573">
        <v>2024</v>
      </c>
      <c r="B573" t="s">
        <v>122</v>
      </c>
      <c r="C573" t="s">
        <v>90</v>
      </c>
      <c r="D573" s="49" t="str">
        <f t="shared" si="12"/>
        <v>2024Schönheitsreparaturen in einer WohnungErdarbeiten</v>
      </c>
      <c r="E573" t="s">
        <v>66</v>
      </c>
      <c r="F573" t="s">
        <v>66</v>
      </c>
      <c r="G573" t="s">
        <v>71</v>
      </c>
      <c r="H573" t="s">
        <v>71</v>
      </c>
      <c r="I573" t="s">
        <v>71</v>
      </c>
      <c r="J573" t="s">
        <v>71</v>
      </c>
      <c r="K573" t="s">
        <v>71</v>
      </c>
      <c r="N573"/>
      <c r="O573" s="18"/>
    </row>
    <row r="574" spans="1:15">
      <c r="A574">
        <v>2024</v>
      </c>
      <c r="B574" t="s">
        <v>122</v>
      </c>
      <c r="C574" t="s">
        <v>91</v>
      </c>
      <c r="D574" s="49" t="str">
        <f t="shared" si="12"/>
        <v>2024Schönheitsreparaturen in einer WohnungEntwässerungskanalarbeiten</v>
      </c>
      <c r="E574" t="s">
        <v>66</v>
      </c>
      <c r="F574" t="s">
        <v>66</v>
      </c>
      <c r="G574" t="s">
        <v>71</v>
      </c>
      <c r="H574" t="s">
        <v>71</v>
      </c>
      <c r="I574" t="s">
        <v>71</v>
      </c>
      <c r="J574" t="s">
        <v>71</v>
      </c>
      <c r="K574" t="s">
        <v>71</v>
      </c>
      <c r="N574"/>
      <c r="O574" s="18"/>
    </row>
    <row r="575" spans="1:15">
      <c r="A575">
        <v>2024</v>
      </c>
      <c r="B575" t="s">
        <v>122</v>
      </c>
      <c r="C575" t="s">
        <v>92</v>
      </c>
      <c r="D575" s="49" t="str">
        <f t="shared" si="12"/>
        <v>2024Schönheitsreparaturen in einer WohnungMauerarbeiten</v>
      </c>
      <c r="E575" t="s">
        <v>66</v>
      </c>
      <c r="F575" t="s">
        <v>66</v>
      </c>
      <c r="G575" t="s">
        <v>71</v>
      </c>
      <c r="H575" t="s">
        <v>71</v>
      </c>
      <c r="I575" t="s">
        <v>71</v>
      </c>
      <c r="J575" t="s">
        <v>71</v>
      </c>
      <c r="K575" t="s">
        <v>71</v>
      </c>
      <c r="N575"/>
      <c r="O575" s="18"/>
    </row>
    <row r="576" spans="1:15">
      <c r="A576">
        <v>2024</v>
      </c>
      <c r="B576" t="s">
        <v>122</v>
      </c>
      <c r="C576" t="s">
        <v>93</v>
      </c>
      <c r="D576" s="49" t="str">
        <f t="shared" si="12"/>
        <v>2024Schönheitsreparaturen in einer WohnungBetonarbeiten</v>
      </c>
      <c r="E576" t="s">
        <v>66</v>
      </c>
      <c r="F576" t="s">
        <v>66</v>
      </c>
      <c r="G576" t="s">
        <v>71</v>
      </c>
      <c r="H576" t="s">
        <v>71</v>
      </c>
      <c r="I576" t="s">
        <v>71</v>
      </c>
      <c r="J576" t="s">
        <v>71</v>
      </c>
      <c r="K576" t="s">
        <v>71</v>
      </c>
      <c r="N576"/>
      <c r="O576" s="18"/>
    </row>
    <row r="577" spans="1:15">
      <c r="A577">
        <v>2024</v>
      </c>
      <c r="B577" t="s">
        <v>122</v>
      </c>
      <c r="C577" t="s">
        <v>137</v>
      </c>
      <c r="D577" s="49" t="str">
        <f t="shared" si="12"/>
        <v>2024Schönheitsreparaturen in einer WohnungZimmer- und Holzbauarbeiten</v>
      </c>
      <c r="E577" t="s">
        <v>66</v>
      </c>
      <c r="F577" t="s">
        <v>66</v>
      </c>
      <c r="G577" t="s">
        <v>71</v>
      </c>
      <c r="H577" t="s">
        <v>71</v>
      </c>
      <c r="I577" t="s">
        <v>71</v>
      </c>
      <c r="J577" t="s">
        <v>71</v>
      </c>
      <c r="K577" t="s">
        <v>71</v>
      </c>
      <c r="N577"/>
      <c r="O577" s="18"/>
    </row>
    <row r="578" spans="1:15">
      <c r="A578">
        <v>2024</v>
      </c>
      <c r="B578" t="s">
        <v>122</v>
      </c>
      <c r="C578" t="s">
        <v>95</v>
      </c>
      <c r="D578" s="49" t="str">
        <f t="shared" si="12"/>
        <v>2024Schönheitsreparaturen in einer WohnungStahlbauarbeiten</v>
      </c>
      <c r="E578" t="s">
        <v>66</v>
      </c>
      <c r="F578" t="s">
        <v>66</v>
      </c>
      <c r="G578" t="s">
        <v>71</v>
      </c>
      <c r="H578" t="s">
        <v>71</v>
      </c>
      <c r="I578" t="s">
        <v>71</v>
      </c>
      <c r="J578" t="s">
        <v>71</v>
      </c>
      <c r="K578" t="s">
        <v>71</v>
      </c>
      <c r="N578"/>
      <c r="O578" s="18"/>
    </row>
    <row r="579" spans="1:15">
      <c r="A579">
        <v>2024</v>
      </c>
      <c r="B579" t="s">
        <v>122</v>
      </c>
      <c r="C579" t="s">
        <v>96</v>
      </c>
      <c r="D579" s="49" t="str">
        <f t="shared" si="12"/>
        <v>2024Schönheitsreparaturen in einer WohnungAbdichtungsarbeiten</v>
      </c>
      <c r="E579" t="s">
        <v>66</v>
      </c>
      <c r="F579" t="s">
        <v>66</v>
      </c>
      <c r="G579" t="s">
        <v>71</v>
      </c>
      <c r="H579" t="s">
        <v>71</v>
      </c>
      <c r="I579" t="s">
        <v>71</v>
      </c>
      <c r="J579" t="s">
        <v>71</v>
      </c>
      <c r="K579" t="s">
        <v>71</v>
      </c>
      <c r="N579"/>
      <c r="O579" s="18"/>
    </row>
    <row r="580" spans="1:15">
      <c r="A580">
        <v>2024</v>
      </c>
      <c r="B580" t="s">
        <v>122</v>
      </c>
      <c r="C580" t="s">
        <v>138</v>
      </c>
      <c r="D580" s="49" t="str">
        <f t="shared" si="12"/>
        <v>2024Schönheitsreparaturen in einer WohnungDachdeckungs- und Dachabdichtungsarbeiten</v>
      </c>
      <c r="E580" t="s">
        <v>66</v>
      </c>
      <c r="F580" t="s">
        <v>66</v>
      </c>
      <c r="G580" t="s">
        <v>71</v>
      </c>
      <c r="H580" t="s">
        <v>71</v>
      </c>
      <c r="I580" t="s">
        <v>71</v>
      </c>
      <c r="J580" t="s">
        <v>71</v>
      </c>
      <c r="K580" t="s">
        <v>71</v>
      </c>
      <c r="N580"/>
      <c r="O580" s="18"/>
    </row>
    <row r="581" spans="1:15">
      <c r="A581">
        <v>2024</v>
      </c>
      <c r="B581" t="s">
        <v>122</v>
      </c>
      <c r="C581" t="s">
        <v>98</v>
      </c>
      <c r="D581" s="49" t="str">
        <f t="shared" si="12"/>
        <v>2024Schönheitsreparaturen in einer WohnungKlempnerarbeiten</v>
      </c>
      <c r="E581" t="s">
        <v>66</v>
      </c>
      <c r="F581" t="s">
        <v>66</v>
      </c>
      <c r="G581" t="s">
        <v>71</v>
      </c>
      <c r="H581" t="s">
        <v>71</v>
      </c>
      <c r="I581" t="s">
        <v>71</v>
      </c>
      <c r="J581" t="s">
        <v>71</v>
      </c>
      <c r="K581" t="s">
        <v>71</v>
      </c>
      <c r="N581"/>
      <c r="O581" s="18"/>
    </row>
    <row r="582" spans="1:15">
      <c r="A582">
        <v>2024</v>
      </c>
      <c r="B582" t="s">
        <v>122</v>
      </c>
      <c r="C582" t="s">
        <v>99</v>
      </c>
      <c r="D582" s="49" t="str">
        <f t="shared" si="12"/>
        <v>2024Schönheitsreparaturen in einer WohnungGerüstarbeiten</v>
      </c>
      <c r="E582" t="s">
        <v>66</v>
      </c>
      <c r="F582" t="s">
        <v>66</v>
      </c>
      <c r="G582" t="s">
        <v>71</v>
      </c>
      <c r="H582" t="s">
        <v>71</v>
      </c>
      <c r="I582" t="s">
        <v>71</v>
      </c>
      <c r="J582" t="s">
        <v>71</v>
      </c>
      <c r="K582" t="s">
        <v>71</v>
      </c>
      <c r="N582"/>
      <c r="O582" s="18"/>
    </row>
    <row r="583" spans="1:15">
      <c r="A583">
        <v>2024</v>
      </c>
      <c r="B583" t="s">
        <v>122</v>
      </c>
      <c r="C583" t="s">
        <v>100</v>
      </c>
      <c r="D583" s="49" t="str">
        <f t="shared" si="12"/>
        <v>2024Schönheitsreparaturen in einer WohnungNaturwerksteinarbeiten</v>
      </c>
      <c r="E583" t="s">
        <v>66</v>
      </c>
      <c r="F583" t="s">
        <v>66</v>
      </c>
      <c r="G583" t="s">
        <v>71</v>
      </c>
      <c r="H583" t="s">
        <v>71</v>
      </c>
      <c r="I583" t="s">
        <v>71</v>
      </c>
      <c r="J583" t="s">
        <v>71</v>
      </c>
      <c r="K583" t="s">
        <v>71</v>
      </c>
      <c r="N583"/>
      <c r="O583" s="18"/>
    </row>
    <row r="584" spans="1:15">
      <c r="A584">
        <v>2024</v>
      </c>
      <c r="B584" t="s">
        <v>122</v>
      </c>
      <c r="C584" t="s">
        <v>101</v>
      </c>
      <c r="D584" s="49" t="str">
        <f t="shared" si="12"/>
        <v>2024Schönheitsreparaturen in einer WohnungBetonwerksteinarbeiten</v>
      </c>
      <c r="E584" t="s">
        <v>66</v>
      </c>
      <c r="F584" t="s">
        <v>66</v>
      </c>
      <c r="G584" t="s">
        <v>71</v>
      </c>
      <c r="H584" t="s">
        <v>71</v>
      </c>
      <c r="I584" t="s">
        <v>71</v>
      </c>
      <c r="J584" t="s">
        <v>71</v>
      </c>
      <c r="K584" t="s">
        <v>71</v>
      </c>
      <c r="N584"/>
      <c r="O584" s="18"/>
    </row>
    <row r="585" spans="1:15">
      <c r="A585">
        <v>2024</v>
      </c>
      <c r="B585" t="s">
        <v>122</v>
      </c>
      <c r="C585" t="s">
        <v>140</v>
      </c>
      <c r="D585" s="49" t="str">
        <f t="shared" si="12"/>
        <v>2024Schönheitsreparaturen in einer WohnungPutz- und Stuckarbeiten</v>
      </c>
      <c r="E585" t="s">
        <v>66</v>
      </c>
      <c r="F585" t="s">
        <v>66</v>
      </c>
      <c r="G585" t="s">
        <v>71</v>
      </c>
      <c r="H585" t="s">
        <v>71</v>
      </c>
      <c r="I585" t="s">
        <v>71</v>
      </c>
      <c r="J585" t="s">
        <v>71</v>
      </c>
      <c r="K585" t="s">
        <v>71</v>
      </c>
      <c r="N585"/>
      <c r="O585" s="18"/>
    </row>
    <row r="586" spans="1:15">
      <c r="A586">
        <v>2024</v>
      </c>
      <c r="B586" t="s">
        <v>122</v>
      </c>
      <c r="C586" t="s">
        <v>141</v>
      </c>
      <c r="D586" s="49" t="str">
        <f t="shared" si="12"/>
        <v>2024Schönheitsreparaturen in einer WohnungWärmedämm-Verbundsysteme</v>
      </c>
      <c r="E586" t="s">
        <v>66</v>
      </c>
      <c r="F586" t="s">
        <v>66</v>
      </c>
      <c r="G586" t="s">
        <v>71</v>
      </c>
      <c r="H586" t="s">
        <v>71</v>
      </c>
      <c r="I586" t="s">
        <v>71</v>
      </c>
      <c r="J586" t="s">
        <v>71</v>
      </c>
      <c r="K586" t="s">
        <v>71</v>
      </c>
      <c r="N586"/>
      <c r="O586" s="18"/>
    </row>
    <row r="587" spans="1:15">
      <c r="A587">
        <v>2024</v>
      </c>
      <c r="B587" t="s">
        <v>122</v>
      </c>
      <c r="C587" t="s">
        <v>104</v>
      </c>
      <c r="D587" s="49" t="str">
        <f t="shared" si="12"/>
        <v>2024Schönheitsreparaturen in einer WohnungTrockenbauarbeiten</v>
      </c>
      <c r="E587" t="s">
        <v>66</v>
      </c>
      <c r="F587" t="s">
        <v>66</v>
      </c>
      <c r="G587" t="s">
        <v>71</v>
      </c>
      <c r="H587" t="s">
        <v>71</v>
      </c>
      <c r="I587" t="s">
        <v>71</v>
      </c>
      <c r="J587" t="s">
        <v>71</v>
      </c>
      <c r="K587" t="s">
        <v>71</v>
      </c>
      <c r="N587"/>
      <c r="O587" s="18"/>
    </row>
    <row r="588" spans="1:15">
      <c r="A588">
        <v>2024</v>
      </c>
      <c r="B588" t="s">
        <v>122</v>
      </c>
      <c r="C588" t="s">
        <v>105</v>
      </c>
      <c r="D588" s="49" t="str">
        <f t="shared" ref="D588:D604" si="13">CONCATENATE(A588,B588,C588)</f>
        <v>2024Schönheitsreparaturen in einer WohnungVorgehängte hinterlüftete Fassaden</v>
      </c>
      <c r="E588" t="s">
        <v>66</v>
      </c>
      <c r="F588" t="s">
        <v>66</v>
      </c>
      <c r="G588" t="s">
        <v>71</v>
      </c>
      <c r="H588" t="s">
        <v>71</v>
      </c>
      <c r="I588" t="s">
        <v>71</v>
      </c>
      <c r="J588" t="s">
        <v>71</v>
      </c>
      <c r="K588" t="s">
        <v>71</v>
      </c>
      <c r="N588"/>
      <c r="O588" s="18"/>
    </row>
    <row r="589" spans="1:15">
      <c r="A589">
        <v>2024</v>
      </c>
      <c r="B589" t="s">
        <v>122</v>
      </c>
      <c r="C589" t="s">
        <v>142</v>
      </c>
      <c r="D589" s="49" t="str">
        <f t="shared" si="13"/>
        <v>2024Schönheitsreparaturen in einer WohnungFliesen- und Plattenarbeiten</v>
      </c>
      <c r="E589" t="s">
        <v>66</v>
      </c>
      <c r="F589" t="s">
        <v>66</v>
      </c>
      <c r="G589" t="s">
        <v>71</v>
      </c>
      <c r="H589" t="s">
        <v>71</v>
      </c>
      <c r="I589" t="s">
        <v>71</v>
      </c>
      <c r="J589" t="s">
        <v>71</v>
      </c>
      <c r="K589" t="s">
        <v>71</v>
      </c>
      <c r="N589"/>
      <c r="O589" s="18"/>
    </row>
    <row r="590" spans="1:15">
      <c r="A590">
        <v>2024</v>
      </c>
      <c r="B590" t="s">
        <v>122</v>
      </c>
      <c r="C590" t="s">
        <v>107</v>
      </c>
      <c r="D590" s="49" t="str">
        <f t="shared" si="13"/>
        <v>2024Schönheitsreparaturen in einer WohnungEstricharbeiten</v>
      </c>
      <c r="E590" t="s">
        <v>66</v>
      </c>
      <c r="F590" t="s">
        <v>66</v>
      </c>
      <c r="G590" t="s">
        <v>71</v>
      </c>
      <c r="H590" t="s">
        <v>71</v>
      </c>
      <c r="I590" t="s">
        <v>71</v>
      </c>
      <c r="J590" t="s">
        <v>71</v>
      </c>
      <c r="K590" t="s">
        <v>71</v>
      </c>
      <c r="N590"/>
      <c r="O590" s="18"/>
    </row>
    <row r="591" spans="1:15">
      <c r="A591">
        <v>2024</v>
      </c>
      <c r="B591" t="s">
        <v>122</v>
      </c>
      <c r="C591" t="s">
        <v>108</v>
      </c>
      <c r="D591" s="49" t="str">
        <f t="shared" si="13"/>
        <v>2024Schönheitsreparaturen in einer WohnungTischlerarbeiten</v>
      </c>
      <c r="E591" t="s">
        <v>66</v>
      </c>
      <c r="F591" t="s">
        <v>66</v>
      </c>
      <c r="G591" t="s">
        <v>71</v>
      </c>
      <c r="H591" t="s">
        <v>71</v>
      </c>
      <c r="I591" t="s">
        <v>71</v>
      </c>
      <c r="J591" t="s">
        <v>71</v>
      </c>
      <c r="K591" t="s">
        <v>71</v>
      </c>
      <c r="N591"/>
      <c r="O591" s="18"/>
    </row>
    <row r="592" spans="1:15">
      <c r="A592">
        <v>2024</v>
      </c>
      <c r="B592" t="s">
        <v>122</v>
      </c>
      <c r="C592" t="s">
        <v>109</v>
      </c>
      <c r="D592" s="49" t="str">
        <f t="shared" si="13"/>
        <v>2024Schönheitsreparaturen in einer WohnungRollladenarbeiten</v>
      </c>
      <c r="E592" t="s">
        <v>66</v>
      </c>
      <c r="F592" t="s">
        <v>66</v>
      </c>
      <c r="G592" t="s">
        <v>71</v>
      </c>
      <c r="H592" t="s">
        <v>71</v>
      </c>
      <c r="I592" t="s">
        <v>71</v>
      </c>
      <c r="J592" t="s">
        <v>71</v>
      </c>
      <c r="K592" t="s">
        <v>71</v>
      </c>
      <c r="N592"/>
      <c r="O592" s="18"/>
    </row>
    <row r="593" spans="1:15">
      <c r="A593">
        <v>2024</v>
      </c>
      <c r="B593" t="s">
        <v>122</v>
      </c>
      <c r="C593" t="s">
        <v>110</v>
      </c>
      <c r="D593" s="49" t="str">
        <f t="shared" si="13"/>
        <v>2024Schönheitsreparaturen in einer WohnungMetallbauarbeiten</v>
      </c>
      <c r="E593" t="s">
        <v>66</v>
      </c>
      <c r="F593" t="s">
        <v>66</v>
      </c>
      <c r="G593" t="s">
        <v>71</v>
      </c>
      <c r="H593" t="s">
        <v>71</v>
      </c>
      <c r="I593" t="s">
        <v>71</v>
      </c>
      <c r="J593" t="s">
        <v>71</v>
      </c>
      <c r="K593" t="s">
        <v>71</v>
      </c>
      <c r="N593"/>
      <c r="O593" s="18"/>
    </row>
    <row r="594" spans="1:15">
      <c r="A594">
        <v>2024</v>
      </c>
      <c r="B594" t="s">
        <v>122</v>
      </c>
      <c r="C594" t="s">
        <v>111</v>
      </c>
      <c r="D594" s="49" t="str">
        <f t="shared" si="13"/>
        <v>2024Schönheitsreparaturen in einer WohnungVerglasungsarbeiten</v>
      </c>
      <c r="E594" t="s">
        <v>66</v>
      </c>
      <c r="F594" t="s">
        <v>66</v>
      </c>
      <c r="G594" t="s">
        <v>71</v>
      </c>
      <c r="H594" t="s">
        <v>71</v>
      </c>
      <c r="I594" t="s">
        <v>71</v>
      </c>
      <c r="J594" t="s">
        <v>71</v>
      </c>
      <c r="K594" t="s">
        <v>71</v>
      </c>
      <c r="N594"/>
      <c r="O594" s="18"/>
    </row>
    <row r="595" spans="1:15">
      <c r="A595">
        <v>2024</v>
      </c>
      <c r="B595" t="s">
        <v>122</v>
      </c>
      <c r="C595" t="s">
        <v>144</v>
      </c>
      <c r="D595" s="49" t="str">
        <f t="shared" si="13"/>
        <v>2024Schönheitsreparaturen in einer WohnungMaler- und Lackierarbeiten, Beschichtungen</v>
      </c>
      <c r="E595">
        <v>154.30000000000001</v>
      </c>
      <c r="F595">
        <v>154.30000000000001</v>
      </c>
      <c r="G595" t="s">
        <v>71</v>
      </c>
      <c r="H595" t="s">
        <v>71</v>
      </c>
      <c r="I595" t="s">
        <v>71</v>
      </c>
      <c r="J595" t="s">
        <v>71</v>
      </c>
      <c r="K595" t="s">
        <v>71</v>
      </c>
      <c r="N595"/>
      <c r="O595" s="18"/>
    </row>
    <row r="596" spans="1:15">
      <c r="A596">
        <v>2024</v>
      </c>
      <c r="B596" t="s">
        <v>122</v>
      </c>
      <c r="C596" t="s">
        <v>113</v>
      </c>
      <c r="D596" s="49" t="str">
        <f t="shared" si="13"/>
        <v>2024Schönheitsreparaturen in einer WohnungBodenbelagarbeiten</v>
      </c>
      <c r="E596" t="s">
        <v>66</v>
      </c>
      <c r="F596" t="s">
        <v>66</v>
      </c>
      <c r="G596" t="s">
        <v>71</v>
      </c>
      <c r="H596" t="s">
        <v>71</v>
      </c>
      <c r="I596" t="s">
        <v>71</v>
      </c>
      <c r="J596" t="s">
        <v>71</v>
      </c>
      <c r="K596" t="s">
        <v>71</v>
      </c>
      <c r="N596"/>
      <c r="O596" s="18"/>
    </row>
    <row r="597" spans="1:15">
      <c r="A597">
        <v>2024</v>
      </c>
      <c r="B597" t="s">
        <v>122</v>
      </c>
      <c r="C597" t="s">
        <v>114</v>
      </c>
      <c r="D597" s="49" t="str">
        <f t="shared" si="13"/>
        <v>2024Schönheitsreparaturen in einer WohnungTapezierarbeiten</v>
      </c>
      <c r="E597">
        <v>152.69999999999999</v>
      </c>
      <c r="F597">
        <v>152.69999999999999</v>
      </c>
      <c r="G597" t="s">
        <v>71</v>
      </c>
      <c r="H597" t="s">
        <v>71</v>
      </c>
      <c r="I597" t="s">
        <v>71</v>
      </c>
      <c r="J597" t="s">
        <v>71</v>
      </c>
      <c r="K597" t="s">
        <v>71</v>
      </c>
      <c r="N597"/>
      <c r="O597" s="18"/>
    </row>
    <row r="598" spans="1:15">
      <c r="A598">
        <v>2024</v>
      </c>
      <c r="B598" t="s">
        <v>122</v>
      </c>
      <c r="C598" t="s">
        <v>115</v>
      </c>
      <c r="D598" s="49" t="str">
        <f t="shared" si="13"/>
        <v>2024Schönheitsreparaturen in einer WohnungRaumlufttechnische Anlagen</v>
      </c>
      <c r="E598" t="s">
        <v>66</v>
      </c>
      <c r="F598" t="s">
        <v>66</v>
      </c>
      <c r="G598" t="s">
        <v>71</v>
      </c>
      <c r="H598" t="s">
        <v>71</v>
      </c>
      <c r="I598" t="s">
        <v>71</v>
      </c>
      <c r="J598" t="s">
        <v>71</v>
      </c>
      <c r="K598" t="s">
        <v>71</v>
      </c>
      <c r="N598"/>
      <c r="O598" s="18"/>
    </row>
    <row r="599" spans="1:15">
      <c r="A599">
        <v>2024</v>
      </c>
      <c r="B599" t="s">
        <v>122</v>
      </c>
      <c r="C599" t="s">
        <v>146</v>
      </c>
      <c r="D599" s="49" t="str">
        <f t="shared" si="13"/>
        <v>2024Schönheitsreparaturen in einer WohnungHeiz- und zentrale Wassererwärmungsanlagen</v>
      </c>
      <c r="E599" t="s">
        <v>66</v>
      </c>
      <c r="F599" t="s">
        <v>66</v>
      </c>
      <c r="G599" t="s">
        <v>71</v>
      </c>
      <c r="H599" t="s">
        <v>71</v>
      </c>
      <c r="I599" t="s">
        <v>71</v>
      </c>
      <c r="J599" t="s">
        <v>71</v>
      </c>
      <c r="K599" t="s">
        <v>71</v>
      </c>
      <c r="N599"/>
      <c r="O599" s="18"/>
    </row>
    <row r="600" spans="1:15">
      <c r="A600">
        <v>2024</v>
      </c>
      <c r="B600" t="s">
        <v>122</v>
      </c>
      <c r="C600" t="s">
        <v>147</v>
      </c>
      <c r="D600" s="49" t="str">
        <f t="shared" si="13"/>
        <v>2024Schönheitsreparaturen in einer WohnungGas-, Wasser- und Entwässerungsanl. innerh. v.Geb.</v>
      </c>
      <c r="E600" t="s">
        <v>66</v>
      </c>
      <c r="F600" t="s">
        <v>66</v>
      </c>
      <c r="G600" t="s">
        <v>71</v>
      </c>
      <c r="H600" t="s">
        <v>71</v>
      </c>
      <c r="I600" t="s">
        <v>71</v>
      </c>
      <c r="J600" t="s">
        <v>71</v>
      </c>
      <c r="K600" t="s">
        <v>71</v>
      </c>
      <c r="N600"/>
      <c r="O600" s="18"/>
    </row>
    <row r="601" spans="1:15">
      <c r="A601">
        <v>2024</v>
      </c>
      <c r="B601" t="s">
        <v>122</v>
      </c>
      <c r="C601" t="s">
        <v>148</v>
      </c>
      <c r="D601" s="49" t="str">
        <f t="shared" si="13"/>
        <v>2024Schönheitsreparaturen in einer WohnungNieder- und Mittelspannungsanlagen bis 36 kV</v>
      </c>
      <c r="E601" t="s">
        <v>66</v>
      </c>
      <c r="F601" t="s">
        <v>66</v>
      </c>
      <c r="G601" t="s">
        <v>71</v>
      </c>
      <c r="H601" t="s">
        <v>71</v>
      </c>
      <c r="I601" t="s">
        <v>71</v>
      </c>
      <c r="J601" t="s">
        <v>71</v>
      </c>
      <c r="K601" t="s">
        <v>71</v>
      </c>
      <c r="N601"/>
      <c r="O601" s="18"/>
    </row>
    <row r="602" spans="1:15">
      <c r="A602">
        <v>2024</v>
      </c>
      <c r="B602" t="s">
        <v>122</v>
      </c>
      <c r="C602" t="s">
        <v>119</v>
      </c>
      <c r="D602" s="49" t="str">
        <f t="shared" si="13"/>
        <v>2024Schönheitsreparaturen in einer WohnungGebäudeautomation</v>
      </c>
      <c r="E602" t="s">
        <v>66</v>
      </c>
      <c r="F602" t="s">
        <v>66</v>
      </c>
      <c r="G602" t="s">
        <v>71</v>
      </c>
      <c r="H602" t="s">
        <v>71</v>
      </c>
      <c r="I602" t="s">
        <v>71</v>
      </c>
      <c r="J602" t="s">
        <v>71</v>
      </c>
      <c r="K602" t="s">
        <v>71</v>
      </c>
      <c r="N602"/>
      <c r="O602" s="18"/>
    </row>
    <row r="603" spans="1:15">
      <c r="A603">
        <v>2024</v>
      </c>
      <c r="B603" t="s">
        <v>122</v>
      </c>
      <c r="C603" t="s">
        <v>120</v>
      </c>
      <c r="D603" s="49" t="str">
        <f t="shared" si="13"/>
        <v>2024Schönheitsreparaturen in einer WohnungBlitzschutzanlagen</v>
      </c>
      <c r="E603" t="s">
        <v>66</v>
      </c>
      <c r="F603" t="s">
        <v>66</v>
      </c>
      <c r="G603" t="s">
        <v>71</v>
      </c>
      <c r="H603" t="s">
        <v>71</v>
      </c>
      <c r="I603" t="s">
        <v>71</v>
      </c>
      <c r="J603" t="s">
        <v>71</v>
      </c>
      <c r="K603" t="s">
        <v>71</v>
      </c>
      <c r="N603"/>
      <c r="O603" s="18"/>
    </row>
    <row r="604" spans="1:15">
      <c r="A604">
        <v>2024</v>
      </c>
      <c r="B604" t="s">
        <v>122</v>
      </c>
      <c r="C604" t="s">
        <v>150</v>
      </c>
      <c r="D604" s="49" t="str">
        <f t="shared" si="13"/>
        <v>2024Schönheitsreparaturen in einer WohnungDämm- und Brandschutzarbeiten an techn. Anlagen</v>
      </c>
      <c r="E604" t="s">
        <v>66</v>
      </c>
      <c r="F604" t="s">
        <v>66</v>
      </c>
      <c r="G604" t="s">
        <v>71</v>
      </c>
      <c r="H604" t="s">
        <v>71</v>
      </c>
      <c r="I604" t="s">
        <v>71</v>
      </c>
      <c r="J604" t="s">
        <v>71</v>
      </c>
      <c r="K604" t="s">
        <v>71</v>
      </c>
      <c r="N604"/>
      <c r="O604" s="18"/>
    </row>
    <row r="605" spans="1:15">
      <c r="C605" t="s">
        <v>66</v>
      </c>
      <c r="E605" t="s">
        <v>66</v>
      </c>
      <c r="F605" t="s">
        <v>71</v>
      </c>
      <c r="G605" t="s">
        <v>71</v>
      </c>
      <c r="H605" t="s">
        <v>71</v>
      </c>
      <c r="I605" t="s">
        <v>71</v>
      </c>
      <c r="J605" t="s">
        <v>71</v>
      </c>
      <c r="K605" t="s">
        <v>71</v>
      </c>
      <c r="N605"/>
      <c r="O605" s="18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87CF-F1F7-4075-AEEC-4E744D28D795}">
  <dimension ref="A1:L19"/>
  <sheetViews>
    <sheetView tabSelected="1" zoomScale="80" zoomScaleNormal="80" workbookViewId="0">
      <selection activeCell="F18" sqref="F18"/>
    </sheetView>
  </sheetViews>
  <sheetFormatPr baseColWidth="10" defaultRowHeight="14.5"/>
  <cols>
    <col min="1" max="1" width="29" customWidth="1"/>
    <col min="2" max="3" width="14.453125" customWidth="1"/>
    <col min="4" max="4" width="13.81640625" customWidth="1"/>
    <col min="5" max="10" width="16.1796875" customWidth="1"/>
    <col min="11" max="11" width="10.81640625" style="66"/>
  </cols>
  <sheetData>
    <row r="1" spans="1:12">
      <c r="A1" s="65" t="s">
        <v>173</v>
      </c>
      <c r="B1" s="57"/>
      <c r="C1" s="57"/>
      <c r="D1" s="57"/>
      <c r="E1" s="64" t="s">
        <v>1730</v>
      </c>
      <c r="F1" s="64"/>
      <c r="G1" s="64"/>
      <c r="H1" s="64"/>
      <c r="I1" s="64"/>
      <c r="J1" s="64"/>
      <c r="K1" s="58"/>
      <c r="L1" s="1" t="s">
        <v>612</v>
      </c>
    </row>
    <row r="2" spans="1:12">
      <c r="A2" s="52" t="s">
        <v>668</v>
      </c>
      <c r="B2" s="47"/>
      <c r="C2" s="47"/>
      <c r="D2" s="47"/>
      <c r="E2" s="48"/>
      <c r="F2" s="48"/>
      <c r="G2" s="48"/>
      <c r="H2" s="48"/>
      <c r="I2" s="48"/>
      <c r="J2" s="48"/>
      <c r="K2" s="53"/>
      <c r="L2" s="1"/>
    </row>
    <row r="3" spans="1:12">
      <c r="A3" s="52" t="s">
        <v>669</v>
      </c>
      <c r="B3" s="47"/>
      <c r="C3" s="47"/>
      <c r="D3" s="47"/>
      <c r="E3" s="48"/>
      <c r="F3" s="48"/>
      <c r="G3" s="48"/>
      <c r="H3" s="48"/>
      <c r="I3" s="48"/>
      <c r="J3" s="48"/>
      <c r="K3" s="53"/>
      <c r="L3" s="1"/>
    </row>
    <row r="4" spans="1:12">
      <c r="A4" s="62" t="s">
        <v>667</v>
      </c>
      <c r="B4" s="54"/>
      <c r="C4" s="54"/>
      <c r="D4" s="54"/>
      <c r="E4" s="68"/>
      <c r="F4" s="68"/>
      <c r="G4" s="68"/>
      <c r="H4" s="68"/>
      <c r="I4" s="68"/>
      <c r="J4" s="68"/>
      <c r="K4" s="55"/>
      <c r="L4" s="1"/>
    </row>
    <row r="5" spans="1:12">
      <c r="E5" s="1"/>
      <c r="F5" s="1"/>
      <c r="G5" s="1"/>
      <c r="H5" s="1"/>
      <c r="I5" s="1"/>
      <c r="J5" s="1"/>
      <c r="L5" s="1"/>
    </row>
    <row r="6" spans="1:12">
      <c r="B6" s="1">
        <v>2022</v>
      </c>
      <c r="C6" s="1"/>
      <c r="D6" s="1"/>
      <c r="E6" s="1">
        <v>2023</v>
      </c>
      <c r="F6" s="1"/>
      <c r="G6" s="1"/>
      <c r="H6" s="1"/>
      <c r="I6" s="66">
        <v>2024</v>
      </c>
      <c r="J6" s="66"/>
    </row>
    <row r="7" spans="1:12">
      <c r="B7" s="1" t="s">
        <v>84</v>
      </c>
      <c r="C7" s="1" t="s">
        <v>85</v>
      </c>
      <c r="D7" s="1" t="s">
        <v>172</v>
      </c>
      <c r="E7" s="1" t="s">
        <v>82</v>
      </c>
      <c r="F7" s="1" t="s">
        <v>83</v>
      </c>
      <c r="G7" s="1" t="s">
        <v>860</v>
      </c>
      <c r="H7" s="134" t="s">
        <v>85</v>
      </c>
      <c r="I7" s="134" t="s">
        <v>483</v>
      </c>
      <c r="J7" s="66" t="s">
        <v>83</v>
      </c>
      <c r="K7" s="66" t="s">
        <v>172</v>
      </c>
    </row>
    <row r="8" spans="1:12">
      <c r="A8" t="s">
        <v>161</v>
      </c>
      <c r="B8">
        <v>1.9</v>
      </c>
      <c r="C8">
        <v>1.8</v>
      </c>
      <c r="D8">
        <v>1.7</v>
      </c>
      <c r="E8">
        <v>3.1</v>
      </c>
      <c r="F8">
        <v>3.2</v>
      </c>
      <c r="G8">
        <v>3.3</v>
      </c>
      <c r="H8" s="66">
        <v>3.3</v>
      </c>
      <c r="I8" s="66">
        <v>4.4000000000000004</v>
      </c>
      <c r="J8" s="66">
        <v>4.5999999999999996</v>
      </c>
      <c r="K8" s="66">
        <v>5.2</v>
      </c>
      <c r="L8" t="s">
        <v>161</v>
      </c>
    </row>
    <row r="9" spans="1:12">
      <c r="A9" t="s">
        <v>162</v>
      </c>
      <c r="B9">
        <v>1.8</v>
      </c>
      <c r="C9">
        <v>1.9</v>
      </c>
      <c r="D9">
        <v>1.9</v>
      </c>
      <c r="E9">
        <v>2</v>
      </c>
      <c r="F9">
        <v>2.1</v>
      </c>
      <c r="G9">
        <v>2.2000000000000002</v>
      </c>
      <c r="H9" s="66">
        <v>2</v>
      </c>
      <c r="I9" s="66">
        <v>2.2000000000000002</v>
      </c>
      <c r="J9" s="66">
        <v>2.2000000000000002</v>
      </c>
      <c r="K9" s="66">
        <v>2.2000000000000002</v>
      </c>
      <c r="L9" t="s">
        <v>162</v>
      </c>
    </row>
    <row r="10" spans="1:12">
      <c r="A10" t="s">
        <v>163</v>
      </c>
      <c r="B10">
        <v>2.7</v>
      </c>
      <c r="C10">
        <v>2.7</v>
      </c>
      <c r="D10">
        <v>2.6</v>
      </c>
      <c r="E10">
        <v>4.8</v>
      </c>
      <c r="F10">
        <v>5.2</v>
      </c>
      <c r="G10">
        <v>5.9</v>
      </c>
      <c r="H10" s="66">
        <v>5.8</v>
      </c>
      <c r="I10" s="66">
        <v>5.3</v>
      </c>
      <c r="J10" s="66">
        <v>5.0999999999999996</v>
      </c>
      <c r="K10" s="66">
        <v>5.4</v>
      </c>
      <c r="L10" t="s">
        <v>163</v>
      </c>
    </row>
    <row r="11" spans="1:12">
      <c r="A11" t="s">
        <v>164</v>
      </c>
      <c r="B11">
        <v>2.4</v>
      </c>
      <c r="C11">
        <v>2.8</v>
      </c>
      <c r="D11">
        <v>2.8</v>
      </c>
      <c r="E11">
        <v>1.7</v>
      </c>
      <c r="F11">
        <v>1.7</v>
      </c>
      <c r="G11">
        <v>2</v>
      </c>
      <c r="H11" s="66">
        <v>2</v>
      </c>
      <c r="I11" s="66">
        <v>4.4000000000000004</v>
      </c>
      <c r="J11" s="66">
        <v>4.3</v>
      </c>
      <c r="K11" s="66">
        <v>4.4000000000000004</v>
      </c>
      <c r="L11" t="s">
        <v>164</v>
      </c>
    </row>
    <row r="12" spans="1:12">
      <c r="A12" t="s">
        <v>165</v>
      </c>
      <c r="B12">
        <v>2.2999999999999998</v>
      </c>
      <c r="C12">
        <v>3.2</v>
      </c>
      <c r="D12">
        <v>3.1</v>
      </c>
      <c r="E12">
        <v>4.0999999999999996</v>
      </c>
      <c r="F12">
        <v>4.9000000000000004</v>
      </c>
      <c r="G12">
        <v>5.2</v>
      </c>
      <c r="H12" s="66">
        <v>4.2</v>
      </c>
      <c r="I12" s="66">
        <v>4.3</v>
      </c>
      <c r="J12" s="66">
        <v>3.9</v>
      </c>
      <c r="K12" s="66">
        <v>4</v>
      </c>
      <c r="L12" t="s">
        <v>165</v>
      </c>
    </row>
    <row r="13" spans="1:12">
      <c r="A13" t="s">
        <v>1429</v>
      </c>
      <c r="B13">
        <v>14.2</v>
      </c>
      <c r="C13">
        <v>14.7</v>
      </c>
      <c r="D13">
        <v>15.7</v>
      </c>
      <c r="E13">
        <v>16.7</v>
      </c>
      <c r="F13">
        <v>15.8</v>
      </c>
      <c r="G13">
        <v>12.9</v>
      </c>
      <c r="H13" s="66">
        <v>10.5</v>
      </c>
      <c r="I13" s="66">
        <v>7.7</v>
      </c>
      <c r="J13" s="66">
        <v>5.9</v>
      </c>
      <c r="K13" s="66">
        <v>4.8</v>
      </c>
      <c r="L13" t="s">
        <v>1429</v>
      </c>
    </row>
    <row r="14" spans="1:12">
      <c r="A14" t="s">
        <v>166</v>
      </c>
      <c r="B14">
        <v>14.6</v>
      </c>
      <c r="C14">
        <v>19</v>
      </c>
      <c r="D14">
        <v>15.6</v>
      </c>
      <c r="E14">
        <v>8.3000000000000007</v>
      </c>
      <c r="F14">
        <v>6.1</v>
      </c>
      <c r="G14">
        <v>3.4</v>
      </c>
      <c r="H14" s="66">
        <v>2.8</v>
      </c>
      <c r="I14" s="66">
        <v>2.2000000000000002</v>
      </c>
      <c r="J14" s="66">
        <v>1.9</v>
      </c>
      <c r="K14" s="66">
        <v>1.6</v>
      </c>
      <c r="L14" t="s">
        <v>166</v>
      </c>
    </row>
    <row r="15" spans="1:12">
      <c r="A15" t="s">
        <v>167</v>
      </c>
      <c r="B15">
        <v>16.600000000000001</v>
      </c>
      <c r="C15">
        <v>27.1</v>
      </c>
      <c r="D15">
        <v>27.2</v>
      </c>
      <c r="E15">
        <v>23.1</v>
      </c>
      <c r="F15">
        <v>12.7</v>
      </c>
      <c r="G15">
        <v>11.1</v>
      </c>
      <c r="H15" s="66">
        <v>1.6</v>
      </c>
      <c r="I15" s="66">
        <v>-8.1</v>
      </c>
      <c r="J15" s="66">
        <v>-7.4</v>
      </c>
      <c r="K15" s="66">
        <v>-2.9</v>
      </c>
      <c r="L15" t="s">
        <v>167</v>
      </c>
    </row>
    <row r="16" spans="1:12">
      <c r="A16" t="s">
        <v>168</v>
      </c>
      <c r="B16">
        <v>36</v>
      </c>
      <c r="C16">
        <v>36.6</v>
      </c>
      <c r="D16">
        <v>-17.5</v>
      </c>
      <c r="E16">
        <v>16.100000000000001</v>
      </c>
      <c r="F16">
        <v>11.4</v>
      </c>
      <c r="G16">
        <v>0.3</v>
      </c>
      <c r="H16" s="66">
        <v>-4.5</v>
      </c>
      <c r="I16" s="66">
        <v>20.399999999999999</v>
      </c>
      <c r="J16" s="66">
        <v>27.9</v>
      </c>
      <c r="K16" s="66">
        <v>30.4</v>
      </c>
      <c r="L16" t="s">
        <v>168</v>
      </c>
    </row>
    <row r="17" spans="1:12">
      <c r="A17" t="s">
        <v>169</v>
      </c>
      <c r="B17">
        <v>94.6</v>
      </c>
      <c r="C17">
        <v>57.5</v>
      </c>
      <c r="D17">
        <v>50.8</v>
      </c>
      <c r="E17">
        <v>36.6</v>
      </c>
      <c r="F17">
        <v>-5.6</v>
      </c>
      <c r="G17">
        <v>-16.3</v>
      </c>
      <c r="H17" s="66">
        <v>-17</v>
      </c>
      <c r="I17" s="66">
        <v>-10.7</v>
      </c>
      <c r="J17" s="66">
        <v>-4.3</v>
      </c>
      <c r="K17" s="66">
        <v>-8.1999999999999993</v>
      </c>
      <c r="L17" t="s">
        <v>169</v>
      </c>
    </row>
    <row r="18" spans="1:12">
      <c r="A18" t="s">
        <v>170</v>
      </c>
      <c r="B18">
        <v>59.1</v>
      </c>
      <c r="C18">
        <v>81.400000000000006</v>
      </c>
      <c r="D18">
        <v>39.200000000000003</v>
      </c>
      <c r="E18">
        <v>52.5</v>
      </c>
      <c r="F18">
        <v>36.4</v>
      </c>
      <c r="G18">
        <v>11</v>
      </c>
      <c r="H18" s="66">
        <v>-2.7</v>
      </c>
      <c r="I18" s="66">
        <v>-2.4</v>
      </c>
      <c r="J18" s="66">
        <v>-2.8</v>
      </c>
      <c r="K18" s="66">
        <v>-0.8</v>
      </c>
      <c r="L18" t="s">
        <v>170</v>
      </c>
    </row>
    <row r="19" spans="1:12">
      <c r="A19" t="s">
        <v>171</v>
      </c>
      <c r="B19">
        <v>80</v>
      </c>
      <c r="C19">
        <v>92.5</v>
      </c>
      <c r="D19">
        <v>68</v>
      </c>
      <c r="E19">
        <v>42.2</v>
      </c>
      <c r="F19">
        <v>24.5</v>
      </c>
      <c r="G19">
        <v>-17.399999999999999</v>
      </c>
      <c r="H19" s="66">
        <v>-18.399999999999999</v>
      </c>
      <c r="I19" s="66">
        <v>-10.6</v>
      </c>
      <c r="J19" s="66">
        <v>-9.3000000000000007</v>
      </c>
      <c r="K19" s="66">
        <v>-11.6</v>
      </c>
      <c r="L19" t="s">
        <v>171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0CCA0-F571-402F-B295-B238FFFCE530}">
  <dimension ref="A1:Y416"/>
  <sheetViews>
    <sheetView zoomScale="55" zoomScaleNormal="55" workbookViewId="0">
      <selection activeCell="C4" sqref="C4"/>
    </sheetView>
  </sheetViews>
  <sheetFormatPr baseColWidth="10" defaultRowHeight="14.5"/>
  <cols>
    <col min="1" max="1" width="22.453125" customWidth="1"/>
    <col min="3" max="3" width="15.7265625" customWidth="1"/>
    <col min="5" max="5" width="14.81640625" customWidth="1"/>
    <col min="13" max="15" width="14.54296875" customWidth="1"/>
    <col min="16" max="16" width="10.81640625" style="18"/>
    <col min="21" max="21" width="11.453125" bestFit="1" customWidth="1"/>
  </cols>
  <sheetData>
    <row r="1" spans="1:22">
      <c r="A1" s="63" t="s">
        <v>185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8"/>
      <c r="N1" s="58"/>
      <c r="O1" s="58"/>
      <c r="P1" s="46" t="s">
        <v>612</v>
      </c>
    </row>
    <row r="2" spans="1:22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53"/>
      <c r="N2" s="53"/>
      <c r="O2" s="53"/>
    </row>
    <row r="3" spans="1:22">
      <c r="A3" s="52" t="s">
        <v>184</v>
      </c>
      <c r="B3" s="47"/>
      <c r="C3" s="48" t="s">
        <v>1548</v>
      </c>
      <c r="D3" s="47"/>
      <c r="E3" s="47"/>
      <c r="F3" s="47"/>
      <c r="G3" s="47"/>
      <c r="H3" s="47"/>
      <c r="I3" s="47"/>
      <c r="J3" s="47"/>
      <c r="K3" s="47"/>
      <c r="L3" s="47"/>
      <c r="M3" s="53"/>
      <c r="N3" s="53"/>
      <c r="O3" s="53"/>
    </row>
    <row r="4" spans="1:22">
      <c r="A4" s="62" t="s">
        <v>699</v>
      </c>
      <c r="B4" s="54"/>
      <c r="C4" s="199" t="s">
        <v>1547</v>
      </c>
      <c r="D4" s="54"/>
      <c r="E4" s="241" t="s">
        <v>1728</v>
      </c>
      <c r="F4" s="54"/>
      <c r="G4" s="54"/>
      <c r="H4" s="54"/>
      <c r="I4" s="54"/>
      <c r="J4" s="54"/>
      <c r="K4" s="54"/>
      <c r="L4" s="54"/>
      <c r="M4" s="55"/>
      <c r="N4" s="55"/>
      <c r="O4" s="55"/>
    </row>
    <row r="5" spans="1:22">
      <c r="M5" s="17"/>
      <c r="N5" s="17"/>
      <c r="O5" s="17"/>
    </row>
    <row r="6" spans="1:22">
      <c r="A6" s="1" t="s">
        <v>186</v>
      </c>
      <c r="B6" s="1" t="s">
        <v>177</v>
      </c>
      <c r="C6" s="1"/>
      <c r="D6" s="1" t="s">
        <v>187</v>
      </c>
      <c r="E6" s="1"/>
      <c r="F6" s="1"/>
      <c r="G6" s="1"/>
      <c r="H6" s="1"/>
      <c r="I6" s="1"/>
      <c r="J6" s="1"/>
      <c r="K6" s="1"/>
      <c r="L6" s="1"/>
      <c r="M6" s="69"/>
      <c r="N6" s="69"/>
      <c r="O6" s="69"/>
    </row>
    <row r="7" spans="1:22">
      <c r="A7" s="1"/>
      <c r="B7" s="1" t="s">
        <v>179</v>
      </c>
      <c r="C7" s="1" t="s">
        <v>180</v>
      </c>
      <c r="D7" s="1" t="s">
        <v>179</v>
      </c>
      <c r="E7" s="1" t="s">
        <v>181</v>
      </c>
      <c r="F7" s="1" t="s">
        <v>188</v>
      </c>
      <c r="G7" s="1" t="s">
        <v>189</v>
      </c>
      <c r="H7" s="1" t="s">
        <v>190</v>
      </c>
      <c r="I7" s="1" t="s">
        <v>191</v>
      </c>
      <c r="J7" s="1" t="s">
        <v>498</v>
      </c>
      <c r="K7" s="1" t="s">
        <v>1540</v>
      </c>
      <c r="L7" s="1" t="s">
        <v>1541</v>
      </c>
      <c r="M7" s="69" t="s">
        <v>698</v>
      </c>
      <c r="N7" s="69" t="s">
        <v>701</v>
      </c>
      <c r="O7" s="69" t="s">
        <v>228</v>
      </c>
    </row>
    <row r="8" spans="1:22">
      <c r="A8" s="2">
        <v>45658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69"/>
      <c r="N8" s="69"/>
      <c r="O8" s="69"/>
      <c r="R8" s="63" t="s">
        <v>185</v>
      </c>
      <c r="S8" s="63" t="s">
        <v>670</v>
      </c>
      <c r="T8" s="1" t="s">
        <v>498</v>
      </c>
      <c r="U8" s="1" t="s">
        <v>1540</v>
      </c>
      <c r="V8" s="1" t="s">
        <v>1541</v>
      </c>
    </row>
    <row r="9" spans="1:22">
      <c r="A9" s="2">
        <v>45627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69"/>
      <c r="N9" s="69"/>
      <c r="O9" s="69"/>
      <c r="Q9" s="2">
        <v>45292</v>
      </c>
      <c r="R9" s="48"/>
      <c r="S9" s="48"/>
    </row>
    <row r="10" spans="1:22">
      <c r="A10" s="2">
        <v>45597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69"/>
      <c r="N10" s="69"/>
      <c r="O10" s="69"/>
      <c r="Q10" s="2">
        <v>45261</v>
      </c>
      <c r="R10" s="48"/>
      <c r="S10" s="48"/>
    </row>
    <row r="11" spans="1:22">
      <c r="A11" s="2">
        <v>45566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69"/>
      <c r="N11" s="69"/>
      <c r="O11" s="69"/>
      <c r="Q11" s="2">
        <v>45231</v>
      </c>
      <c r="R11" s="48"/>
      <c r="S11" s="48"/>
    </row>
    <row r="12" spans="1:22">
      <c r="A12" s="2">
        <v>45536</v>
      </c>
      <c r="B12" s="3">
        <v>85.1</v>
      </c>
      <c r="C12" s="3">
        <v>-11.6</v>
      </c>
      <c r="D12" s="3">
        <v>82.3</v>
      </c>
      <c r="E12" s="3">
        <v>-12.4</v>
      </c>
      <c r="F12" s="204">
        <f>AVERAGE(D12:D14)/AVERAGE(D15:D17)-1</f>
        <v>-7.698229407235857E-4</v>
      </c>
      <c r="G12" s="3"/>
      <c r="H12" s="205"/>
      <c r="I12" s="206"/>
      <c r="J12" s="188">
        <v>68.099999999999994</v>
      </c>
      <c r="K12" s="188">
        <v>65.900000000000006</v>
      </c>
      <c r="L12" s="188">
        <v>100</v>
      </c>
      <c r="M12" s="239">
        <f>AVERAGE(K12:K14)</f>
        <v>65.566666666666677</v>
      </c>
      <c r="N12" s="121">
        <f>M12/M24-1</f>
        <v>-7.3917137476459338E-2</v>
      </c>
      <c r="O12" s="121">
        <f>M12/M15-1</f>
        <v>6.1381074168798122E-3</v>
      </c>
      <c r="Q12" s="2">
        <v>45200</v>
      </c>
      <c r="R12" s="48"/>
      <c r="S12" s="48"/>
    </row>
    <row r="13" spans="1:22">
      <c r="A13" s="2">
        <v>45505</v>
      </c>
      <c r="B13" s="3">
        <v>91.4</v>
      </c>
      <c r="C13" s="3">
        <v>-7</v>
      </c>
      <c r="D13" s="3">
        <v>94</v>
      </c>
      <c r="E13" s="3">
        <v>12.8</v>
      </c>
      <c r="F13" s="204"/>
      <c r="G13" s="3"/>
      <c r="H13" s="205"/>
      <c r="I13" s="206"/>
      <c r="J13" s="188">
        <v>78.8</v>
      </c>
      <c r="K13" s="188">
        <v>68.7</v>
      </c>
      <c r="L13" s="188">
        <v>113.1</v>
      </c>
      <c r="M13" s="69"/>
      <c r="N13" s="69"/>
      <c r="O13" s="69"/>
      <c r="Q13" s="2">
        <v>45170</v>
      </c>
      <c r="R13" s="48">
        <f>D24</f>
        <v>91.8</v>
      </c>
      <c r="S13" s="45">
        <f t="shared" ref="S13:S14" si="0">R13/R25-1</f>
        <v>0.11814859926918397</v>
      </c>
      <c r="T13">
        <f>J24</f>
        <v>78.900000000000006</v>
      </c>
      <c r="U13">
        <f>K24</f>
        <v>69.7</v>
      </c>
      <c r="V13">
        <f>L24</f>
        <v>102.9</v>
      </c>
    </row>
    <row r="14" spans="1:22">
      <c r="A14" s="2">
        <v>45474</v>
      </c>
      <c r="B14" s="3">
        <v>89.1</v>
      </c>
      <c r="C14" s="3">
        <v>-6.1</v>
      </c>
      <c r="D14" s="3">
        <v>83.3</v>
      </c>
      <c r="E14" s="3">
        <v>-5.4</v>
      </c>
      <c r="F14" s="204"/>
      <c r="G14" s="3"/>
      <c r="H14" s="205"/>
      <c r="I14" s="206"/>
      <c r="J14" s="188">
        <v>64.900000000000006</v>
      </c>
      <c r="K14" s="188">
        <v>62.1</v>
      </c>
      <c r="L14" s="188">
        <v>106.2</v>
      </c>
      <c r="M14" s="69"/>
      <c r="N14" s="69"/>
      <c r="O14" s="69"/>
      <c r="Q14" s="2">
        <v>45139</v>
      </c>
      <c r="R14" s="48">
        <f>D25</f>
        <v>101.4</v>
      </c>
      <c r="S14" s="45">
        <f t="shared" si="0"/>
        <v>0.18319719953325553</v>
      </c>
      <c r="T14">
        <f>J25</f>
        <v>77.400000000000006</v>
      </c>
      <c r="U14">
        <f>K25</f>
        <v>71.2</v>
      </c>
      <c r="V14">
        <f>L25</f>
        <v>129.4</v>
      </c>
    </row>
    <row r="15" spans="1:22">
      <c r="A15" s="2">
        <v>45444</v>
      </c>
      <c r="B15" s="3">
        <v>93.9</v>
      </c>
      <c r="C15" s="3">
        <v>1.5</v>
      </c>
      <c r="D15" s="3">
        <v>88.1</v>
      </c>
      <c r="E15" s="3">
        <v>2.8</v>
      </c>
      <c r="F15" s="204">
        <f>AVERAGE(D15:D17)/AVERAGE(D18:D20)-1</f>
        <v>2.4044146629877972E-2</v>
      </c>
      <c r="G15" s="3"/>
      <c r="H15" s="205"/>
      <c r="I15" s="206"/>
      <c r="J15" s="188">
        <v>73.900000000000006</v>
      </c>
      <c r="K15" s="188">
        <v>63.7</v>
      </c>
      <c r="L15" s="188">
        <v>105.8</v>
      </c>
      <c r="M15" s="239">
        <f>AVERAGE(K15:K17)</f>
        <v>65.166666666666671</v>
      </c>
      <c r="N15" s="121">
        <f>M15/M27-1</f>
        <v>-2.5909317389138042E-2</v>
      </c>
      <c r="O15" s="121">
        <f>M15/M18-1</f>
        <v>2.6246719160105014E-2</v>
      </c>
      <c r="Q15" s="2">
        <v>45108</v>
      </c>
      <c r="R15" s="48">
        <f>D26</f>
        <v>91.5</v>
      </c>
      <c r="S15" s="45">
        <f>R15/R27-1</f>
        <v>1.3289036544850585E-2</v>
      </c>
      <c r="T15">
        <f>J26</f>
        <v>74.599999999999994</v>
      </c>
      <c r="U15">
        <f>K26</f>
        <v>71.5</v>
      </c>
      <c r="V15">
        <f>L26</f>
        <v>109.2</v>
      </c>
    </row>
    <row r="16" spans="1:22">
      <c r="A16" s="2">
        <v>45413</v>
      </c>
      <c r="B16" s="205">
        <v>88.6</v>
      </c>
      <c r="C16" s="234">
        <v>-0.2</v>
      </c>
      <c r="D16" s="205">
        <v>85.7</v>
      </c>
      <c r="E16" s="234">
        <v>-0.3</v>
      </c>
      <c r="F16" s="204"/>
      <c r="G16" s="3"/>
      <c r="H16" s="205"/>
      <c r="I16" s="206"/>
      <c r="J16" s="188">
        <v>76</v>
      </c>
      <c r="K16" s="188">
        <v>66.3</v>
      </c>
      <c r="L16" s="188">
        <v>97.8</v>
      </c>
      <c r="M16" s="69"/>
      <c r="N16" s="69"/>
      <c r="O16" s="69"/>
      <c r="Q16" s="2">
        <v>45078</v>
      </c>
      <c r="R16" s="48">
        <f>D27</f>
        <v>84.3</v>
      </c>
      <c r="S16" s="45">
        <f t="shared" ref="S16:S17" si="1">R16/R28-1</f>
        <v>-2.2041763341067333E-2</v>
      </c>
      <c r="T16">
        <f>J27</f>
        <v>73.099999999999994</v>
      </c>
      <c r="U16">
        <f>K27</f>
        <v>69.3</v>
      </c>
      <c r="V16">
        <f>L27</f>
        <v>95.6</v>
      </c>
    </row>
    <row r="17" spans="1:22">
      <c r="A17" s="2">
        <v>45383</v>
      </c>
      <c r="B17" s="205">
        <v>89.4</v>
      </c>
      <c r="C17" s="234">
        <v>8.9</v>
      </c>
      <c r="D17" s="205">
        <v>86</v>
      </c>
      <c r="E17" s="234">
        <v>-0.6</v>
      </c>
      <c r="F17" s="204"/>
      <c r="G17" s="3"/>
      <c r="H17" s="205"/>
      <c r="I17" s="206"/>
      <c r="J17" s="188">
        <v>71</v>
      </c>
      <c r="K17" s="188">
        <v>65.5</v>
      </c>
      <c r="L17" s="188">
        <v>104.8</v>
      </c>
      <c r="M17" s="69"/>
      <c r="N17" s="69"/>
      <c r="O17" s="69"/>
      <c r="Q17" s="2">
        <v>45047</v>
      </c>
      <c r="R17" s="48">
        <f>D28</f>
        <v>85.2</v>
      </c>
      <c r="S17" s="45">
        <f t="shared" si="1"/>
        <v>-5.4384017758046577E-2</v>
      </c>
      <c r="T17">
        <f>J28</f>
        <v>74</v>
      </c>
      <c r="U17">
        <f>K28</f>
        <v>66</v>
      </c>
      <c r="V17">
        <f>L28</f>
        <v>100.5</v>
      </c>
    </row>
    <row r="18" spans="1:22">
      <c r="A18" s="2">
        <v>45352</v>
      </c>
      <c r="B18" s="205">
        <v>95.5</v>
      </c>
      <c r="C18" s="234">
        <v>-4.5</v>
      </c>
      <c r="D18" s="205">
        <v>86.5</v>
      </c>
      <c r="E18" s="234">
        <v>2.1</v>
      </c>
      <c r="F18" s="204">
        <f>AVERAGE(D18:D20)/AVERAGE(D21:D23)-1</f>
        <v>-1.5139751552795122E-2</v>
      </c>
      <c r="G18" s="3"/>
      <c r="H18" s="205"/>
      <c r="I18" s="206"/>
      <c r="J18" s="188">
        <v>73.2</v>
      </c>
      <c r="K18" s="188">
        <v>67.2</v>
      </c>
      <c r="L18" s="188">
        <v>103</v>
      </c>
      <c r="M18" s="239">
        <f>AVERAGE(K18:K20)</f>
        <v>63.5</v>
      </c>
      <c r="N18" s="121">
        <f>M18/M30-1</f>
        <v>-6.3421828908554523E-2</v>
      </c>
      <c r="O18" s="121">
        <f>M18/M21-1</f>
        <v>-3.0534351145038219E-2</v>
      </c>
      <c r="Q18" s="2">
        <v>45017</v>
      </c>
      <c r="R18" s="48">
        <f>D29</f>
        <v>83.3</v>
      </c>
      <c r="S18" s="45">
        <f t="shared" ref="S18:S20" si="2">R18/R30-1</f>
        <v>-9.6529284164859064E-2</v>
      </c>
      <c r="T18">
        <f>J29</f>
        <v>78.3</v>
      </c>
      <c r="U18">
        <f>K29</f>
        <v>65.400000000000006</v>
      </c>
      <c r="V18">
        <f>L29</f>
        <v>95</v>
      </c>
    </row>
    <row r="19" spans="1:22">
      <c r="A19" s="2">
        <v>45323</v>
      </c>
      <c r="B19" s="205">
        <v>78.099999999999994</v>
      </c>
      <c r="C19" s="234">
        <v>2.9</v>
      </c>
      <c r="D19" s="205">
        <v>84.5</v>
      </c>
      <c r="E19" s="234">
        <v>2.2000000000000002</v>
      </c>
      <c r="F19" s="204"/>
      <c r="G19" s="3"/>
      <c r="H19" s="205"/>
      <c r="I19" s="206"/>
      <c r="J19" s="235">
        <v>70.099999999999994</v>
      </c>
      <c r="K19" s="235">
        <v>64.5</v>
      </c>
      <c r="L19" s="236">
        <v>102.5</v>
      </c>
      <c r="M19" s="205"/>
      <c r="N19" s="69"/>
      <c r="O19" s="69"/>
      <c r="Q19" s="2">
        <v>44986</v>
      </c>
      <c r="R19" s="48">
        <f>D30</f>
        <v>85.3</v>
      </c>
      <c r="S19" s="45">
        <f t="shared" si="2"/>
        <v>-0.20056232427366449</v>
      </c>
      <c r="T19">
        <f>J30</f>
        <v>70.8</v>
      </c>
      <c r="U19">
        <f>K30</f>
        <v>65.5</v>
      </c>
      <c r="V19">
        <f>L30</f>
        <v>94.1</v>
      </c>
    </row>
    <row r="20" spans="1:22">
      <c r="A20" s="2">
        <v>45292</v>
      </c>
      <c r="B20" s="205">
        <v>70.099999999999994</v>
      </c>
      <c r="C20" s="234">
        <v>2.2000000000000002</v>
      </c>
      <c r="D20" s="205">
        <v>82.7</v>
      </c>
      <c r="E20" s="234">
        <v>-5.6</v>
      </c>
      <c r="F20" s="204"/>
      <c r="G20" s="3"/>
      <c r="H20" s="205"/>
      <c r="I20" s="206"/>
      <c r="J20" s="235">
        <v>69.5</v>
      </c>
      <c r="K20" s="235">
        <v>58.8</v>
      </c>
      <c r="L20" s="236">
        <v>99.1</v>
      </c>
      <c r="M20" s="69"/>
      <c r="N20" s="69"/>
      <c r="O20" s="69"/>
      <c r="Q20" s="2">
        <v>44958</v>
      </c>
      <c r="R20" s="48">
        <f>D31</f>
        <v>83.7</v>
      </c>
      <c r="S20" s="45">
        <f t="shared" si="2"/>
        <v>-0.15369059656218409</v>
      </c>
      <c r="T20">
        <f>J31</f>
        <v>74.3</v>
      </c>
      <c r="U20">
        <f>K31</f>
        <v>71.599999999999994</v>
      </c>
      <c r="V20">
        <f>L31</f>
        <v>99.9</v>
      </c>
    </row>
    <row r="21" spans="1:22">
      <c r="A21" s="2">
        <v>45261</v>
      </c>
      <c r="B21" s="205">
        <v>88.5</v>
      </c>
      <c r="C21" s="234">
        <v>-0.1</v>
      </c>
      <c r="D21" s="205">
        <v>87.6</v>
      </c>
      <c r="E21" s="234">
        <v>6.6</v>
      </c>
      <c r="F21" s="204">
        <f>AVERAGE(D21:D23)/AVERAGE(D24:D26)-1</f>
        <v>-9.5187917105725162E-2</v>
      </c>
      <c r="G21" s="3"/>
      <c r="H21" s="205">
        <f>AVERAGE(B21:B32)</f>
        <v>87.174999999999997</v>
      </c>
      <c r="I21" s="206">
        <f>AVERAGE(D21:D32)</f>
        <v>87.100000000000009</v>
      </c>
      <c r="J21" s="235">
        <v>74.599999999999994</v>
      </c>
      <c r="K21" s="235">
        <v>64.2</v>
      </c>
      <c r="L21" s="236">
        <v>101.7</v>
      </c>
      <c r="M21" s="239">
        <f>AVERAGE(K21:K23)</f>
        <v>65.5</v>
      </c>
      <c r="N21" s="121">
        <f>M21/M33-1</f>
        <v>-9.1119333950046344E-2</v>
      </c>
      <c r="O21" s="121">
        <f>M21/M24-1</f>
        <v>-7.4858757062146841E-2</v>
      </c>
      <c r="Q21" s="2">
        <v>44927</v>
      </c>
      <c r="R21" s="48">
        <f>D32</f>
        <v>81.099999999999994</v>
      </c>
      <c r="S21" s="45">
        <f>R21/R33-1</f>
        <v>-0.2025565388397248</v>
      </c>
      <c r="T21">
        <f>J32</f>
        <v>78</v>
      </c>
      <c r="U21">
        <f>K32</f>
        <v>66.3</v>
      </c>
      <c r="V21">
        <f>L32</f>
        <v>89.7</v>
      </c>
    </row>
    <row r="22" spans="1:22">
      <c r="A22" s="2">
        <v>45231</v>
      </c>
      <c r="B22" s="205">
        <v>74.900000000000006</v>
      </c>
      <c r="C22" s="234">
        <v>-2.7</v>
      </c>
      <c r="D22" s="205">
        <v>82.2</v>
      </c>
      <c r="E22" s="234">
        <v>-6.4</v>
      </c>
      <c r="F22" s="204"/>
      <c r="G22" s="4"/>
      <c r="H22" s="205"/>
      <c r="I22" s="206">
        <f>I21/I33*100-100</f>
        <v>-4.1452677916361012</v>
      </c>
      <c r="J22" s="235">
        <v>73.400000000000006</v>
      </c>
      <c r="K22" s="235">
        <v>67.2</v>
      </c>
      <c r="L22" s="236">
        <v>91.6</v>
      </c>
      <c r="M22" s="101"/>
      <c r="N22" s="17"/>
      <c r="O22" s="17"/>
      <c r="Q22" s="2">
        <v>44896</v>
      </c>
      <c r="R22" s="48">
        <f>D33</f>
        <v>84.9</v>
      </c>
      <c r="S22" s="45">
        <f>R22/R34-1</f>
        <v>-0.23167420814479633</v>
      </c>
      <c r="T22">
        <f>J33</f>
        <v>74</v>
      </c>
      <c r="U22">
        <f>K33</f>
        <v>68.400000000000006</v>
      </c>
      <c r="V22">
        <f>L33</f>
        <v>93.4</v>
      </c>
    </row>
    <row r="23" spans="1:22">
      <c r="A23" s="2">
        <v>45200</v>
      </c>
      <c r="B23" s="205">
        <v>85.3</v>
      </c>
      <c r="C23" s="234">
        <v>4.2</v>
      </c>
      <c r="D23" s="205">
        <v>87.8</v>
      </c>
      <c r="E23" s="234">
        <v>-4.4000000000000004</v>
      </c>
      <c r="F23" s="204"/>
      <c r="G23" s="4"/>
      <c r="H23" s="205"/>
      <c r="I23" s="206"/>
      <c r="J23" s="235">
        <v>82.9</v>
      </c>
      <c r="K23" s="235">
        <v>65.099999999999994</v>
      </c>
      <c r="L23" s="236">
        <v>105.9</v>
      </c>
      <c r="M23" s="101"/>
      <c r="N23" s="17"/>
      <c r="O23" s="17"/>
      <c r="Q23" s="2">
        <v>44866</v>
      </c>
      <c r="R23" s="48">
        <f>D34</f>
        <v>84.8</v>
      </c>
      <c r="S23" s="45">
        <f t="shared" ref="S23:S85" si="3">R23/R35-1</f>
        <v>-0.11017838405036728</v>
      </c>
      <c r="T23">
        <f>J34</f>
        <v>75.900000000000006</v>
      </c>
      <c r="U23">
        <f>K34</f>
        <v>72.2</v>
      </c>
      <c r="V23">
        <f>L34</f>
        <v>98.2</v>
      </c>
    </row>
    <row r="24" spans="1:22">
      <c r="A24" s="2">
        <v>45170</v>
      </c>
      <c r="B24" s="205">
        <v>96.3</v>
      </c>
      <c r="C24" s="234">
        <v>10.6</v>
      </c>
      <c r="D24" s="205">
        <v>91.8</v>
      </c>
      <c r="E24" s="234">
        <v>-9.5</v>
      </c>
      <c r="F24" s="204">
        <f>AVERAGE(D24:D26)/AVERAGE(D27:D29)-1</f>
        <v>0.12618670886075933</v>
      </c>
      <c r="G24" s="4"/>
      <c r="H24" s="205"/>
      <c r="I24" s="206"/>
      <c r="J24" s="235">
        <v>78.900000000000006</v>
      </c>
      <c r="K24" s="235">
        <v>69.7</v>
      </c>
      <c r="L24" s="236">
        <v>102.9</v>
      </c>
      <c r="M24" s="239">
        <f>AVERAGE(K24:K26)</f>
        <v>70.8</v>
      </c>
      <c r="N24" s="121">
        <f>M24/M36-1</f>
        <v>-0.10341916420430552</v>
      </c>
      <c r="O24" s="121">
        <f>M24/M27-1</f>
        <v>5.8295964125560484E-2</v>
      </c>
      <c r="Q24" s="2">
        <v>44835</v>
      </c>
      <c r="R24" s="48">
        <f>D35</f>
        <v>86.8</v>
      </c>
      <c r="S24" s="45">
        <f t="shared" si="3"/>
        <v>-0.12323232323232325</v>
      </c>
      <c r="T24">
        <f>J35</f>
        <v>75.099999999999994</v>
      </c>
      <c r="U24">
        <f>K35</f>
        <v>75.599999999999994</v>
      </c>
      <c r="V24">
        <f>L35</f>
        <v>100.5</v>
      </c>
    </row>
    <row r="25" spans="1:22">
      <c r="A25" s="2">
        <v>45139</v>
      </c>
      <c r="B25" s="205">
        <v>98.3</v>
      </c>
      <c r="C25" s="234">
        <v>17.3</v>
      </c>
      <c r="D25" s="205">
        <v>101.4</v>
      </c>
      <c r="E25" s="234">
        <v>10.8</v>
      </c>
      <c r="F25" s="204"/>
      <c r="G25" s="4"/>
      <c r="H25" s="205"/>
      <c r="I25" s="206"/>
      <c r="J25" s="235">
        <v>77.400000000000006</v>
      </c>
      <c r="K25" s="235">
        <v>71.2</v>
      </c>
      <c r="L25" s="236">
        <v>129.4</v>
      </c>
      <c r="M25" s="17"/>
      <c r="N25" s="17"/>
      <c r="O25" s="17"/>
      <c r="Q25" s="2">
        <v>44805</v>
      </c>
      <c r="R25">
        <f>D36</f>
        <v>82.1</v>
      </c>
      <c r="S25" s="45">
        <f t="shared" si="3"/>
        <v>-0.21958174904942973</v>
      </c>
      <c r="T25">
        <f>J36</f>
        <v>78.900000000000006</v>
      </c>
      <c r="U25">
        <f>K36</f>
        <v>74.8</v>
      </c>
      <c r="V25">
        <f>L36</f>
        <v>90.9</v>
      </c>
    </row>
    <row r="26" spans="1:22">
      <c r="A26" s="2">
        <v>45108</v>
      </c>
      <c r="B26" s="205">
        <v>94.9</v>
      </c>
      <c r="C26" s="234">
        <v>1.3</v>
      </c>
      <c r="D26" s="205">
        <v>91.5</v>
      </c>
      <c r="E26" s="234">
        <v>8.5</v>
      </c>
      <c r="F26" s="204"/>
      <c r="G26" s="4"/>
      <c r="H26" s="205"/>
      <c r="I26" s="206"/>
      <c r="J26" s="235">
        <v>74.599999999999994</v>
      </c>
      <c r="K26" s="235">
        <v>71.5</v>
      </c>
      <c r="L26" s="236">
        <v>109.2</v>
      </c>
      <c r="M26" s="17"/>
      <c r="N26" s="17"/>
      <c r="O26" s="17"/>
      <c r="Q26" s="2">
        <v>44774</v>
      </c>
      <c r="R26">
        <f>D37</f>
        <v>85.7</v>
      </c>
      <c r="S26" s="45">
        <f t="shared" si="3"/>
        <v>-0.14471057884231542</v>
      </c>
      <c r="T26">
        <f>J37</f>
        <v>86</v>
      </c>
      <c r="U26">
        <f>K37</f>
        <v>80.599999999999994</v>
      </c>
      <c r="V26">
        <f>L37</f>
        <v>94.3</v>
      </c>
    </row>
    <row r="27" spans="1:22">
      <c r="A27" s="2">
        <v>45078</v>
      </c>
      <c r="B27" s="205">
        <v>92.5</v>
      </c>
      <c r="C27" s="234">
        <v>-0.6</v>
      </c>
      <c r="D27" s="205">
        <v>84.3</v>
      </c>
      <c r="E27" s="234">
        <v>-1.1000000000000001</v>
      </c>
      <c r="F27" s="204">
        <f>AVERAGE(D27:D29)/AVERAGE(D30:D32)-1</f>
        <v>1.0795681727309159E-2</v>
      </c>
      <c r="G27" s="4"/>
      <c r="H27" s="205"/>
      <c r="I27" s="206"/>
      <c r="J27" s="235">
        <v>73.099999999999994</v>
      </c>
      <c r="K27" s="235">
        <v>69.3</v>
      </c>
      <c r="L27" s="236">
        <v>95.6</v>
      </c>
      <c r="M27" s="239">
        <f>AVERAGE(K27:K29)</f>
        <v>66.900000000000006</v>
      </c>
      <c r="N27" s="121">
        <f>M27/M39-1</f>
        <v>-0.29281183932346722</v>
      </c>
      <c r="O27" s="121">
        <f>M27/M30-1</f>
        <v>-1.327433628318575E-2</v>
      </c>
      <c r="Q27" s="2">
        <v>44743</v>
      </c>
      <c r="R27">
        <f>D38</f>
        <v>90.3</v>
      </c>
      <c r="S27" s="45">
        <f t="shared" si="3"/>
        <v>-4.4444444444444509E-2</v>
      </c>
      <c r="T27">
        <f>J38</f>
        <v>80</v>
      </c>
      <c r="U27">
        <f>K38</f>
        <v>81.5</v>
      </c>
      <c r="V27">
        <f>L38</f>
        <v>95.5</v>
      </c>
    </row>
    <row r="28" spans="1:22">
      <c r="A28" s="2">
        <v>45047</v>
      </c>
      <c r="B28" s="205">
        <v>88.8</v>
      </c>
      <c r="C28" s="234">
        <v>-7.9</v>
      </c>
      <c r="D28" s="205">
        <v>85.2</v>
      </c>
      <c r="E28" s="234">
        <v>2.2999999999999998</v>
      </c>
      <c r="F28" s="204"/>
      <c r="G28" s="4"/>
      <c r="H28" s="205"/>
      <c r="I28" s="206"/>
      <c r="J28" s="235">
        <v>74</v>
      </c>
      <c r="K28" s="235">
        <v>66</v>
      </c>
      <c r="L28" s="236">
        <v>100.5</v>
      </c>
      <c r="M28" s="17"/>
      <c r="N28" s="17"/>
      <c r="O28" s="17"/>
      <c r="Q28" s="2">
        <v>44713</v>
      </c>
      <c r="R28">
        <f>D39</f>
        <v>86.2</v>
      </c>
      <c r="S28" s="45">
        <f t="shared" si="3"/>
        <v>-9.6436058700209659E-2</v>
      </c>
      <c r="T28">
        <f>J39</f>
        <v>86.6</v>
      </c>
      <c r="U28">
        <f>K39</f>
        <v>87.2</v>
      </c>
      <c r="V28">
        <f>L39</f>
        <v>93.3</v>
      </c>
    </row>
    <row r="29" spans="1:22">
      <c r="A29" s="2">
        <v>45017</v>
      </c>
      <c r="B29" s="205">
        <v>82.1</v>
      </c>
      <c r="C29" s="234">
        <v>-12.1</v>
      </c>
      <c r="D29" s="205">
        <v>83.3</v>
      </c>
      <c r="E29" s="234">
        <v>-2.2999999999999998</v>
      </c>
      <c r="F29" s="204"/>
      <c r="G29" s="4"/>
      <c r="H29" s="205"/>
      <c r="I29" s="206"/>
      <c r="J29" s="235">
        <v>78.3</v>
      </c>
      <c r="K29" s="235">
        <v>65.400000000000006</v>
      </c>
      <c r="L29" s="236">
        <v>95</v>
      </c>
      <c r="M29" s="17"/>
      <c r="N29" s="17"/>
      <c r="O29" s="17"/>
      <c r="Q29" s="2">
        <v>44682</v>
      </c>
      <c r="R29">
        <f>D40</f>
        <v>90.1</v>
      </c>
      <c r="S29" s="45">
        <f t="shared" si="3"/>
        <v>-5.851619644723105E-2</v>
      </c>
      <c r="T29">
        <f>J40</f>
        <v>89.3</v>
      </c>
      <c r="U29">
        <f>K40</f>
        <v>91.8</v>
      </c>
      <c r="V29">
        <f>L40</f>
        <v>94.5</v>
      </c>
    </row>
    <row r="30" spans="1:22">
      <c r="A30" s="2">
        <v>44986</v>
      </c>
      <c r="B30" s="205">
        <v>100</v>
      </c>
      <c r="C30" s="234">
        <v>-19.899999999999999</v>
      </c>
      <c r="D30" s="205">
        <v>85.3</v>
      </c>
      <c r="E30" s="234">
        <v>1.9</v>
      </c>
      <c r="F30" s="204">
        <f>AVERAGE(D30:D32)/AVERAGE(D33:D35)-1</f>
        <v>-2.495126705653028E-2</v>
      </c>
      <c r="G30" s="4"/>
      <c r="H30" s="205"/>
      <c r="I30" s="206"/>
      <c r="J30" s="235">
        <v>70.8</v>
      </c>
      <c r="K30" s="235">
        <v>65.5</v>
      </c>
      <c r="L30" s="236">
        <v>94.1</v>
      </c>
      <c r="M30" s="239">
        <f>AVERAGE(K30:K32)</f>
        <v>67.8</v>
      </c>
      <c r="N30" s="121">
        <f>M30/M42-1</f>
        <v>-0.33572828216851736</v>
      </c>
      <c r="O30" s="121">
        <f>M30/M33-1</f>
        <v>-5.9204440333025188E-2</v>
      </c>
      <c r="Q30" s="2">
        <v>44652</v>
      </c>
      <c r="R30">
        <f>D41</f>
        <v>92.2</v>
      </c>
      <c r="S30" s="45">
        <f t="shared" si="3"/>
        <v>-8.5317460317460236E-2</v>
      </c>
      <c r="T30">
        <f>J41</f>
        <v>104</v>
      </c>
      <c r="U30">
        <f>K41</f>
        <v>104.8</v>
      </c>
      <c r="V30">
        <f>L41</f>
        <v>95.9</v>
      </c>
    </row>
    <row r="31" spans="1:22">
      <c r="A31" s="2">
        <v>44958</v>
      </c>
      <c r="B31" s="205">
        <v>75.900000000000006</v>
      </c>
      <c r="C31" s="234">
        <v>-15.9</v>
      </c>
      <c r="D31" s="205">
        <v>83.7</v>
      </c>
      <c r="E31" s="234">
        <v>3.2</v>
      </c>
      <c r="F31" s="204"/>
      <c r="G31" s="4"/>
      <c r="H31" s="205"/>
      <c r="I31" s="206"/>
      <c r="J31" s="235">
        <v>74.3</v>
      </c>
      <c r="K31" s="235">
        <v>71.599999999999994</v>
      </c>
      <c r="L31" s="236">
        <v>99.9</v>
      </c>
      <c r="M31" s="17"/>
      <c r="N31" s="17"/>
      <c r="O31" s="17"/>
      <c r="Q31" s="2">
        <v>44621</v>
      </c>
      <c r="R31">
        <f>D42</f>
        <v>106.7</v>
      </c>
      <c r="S31" s="45">
        <f t="shared" si="3"/>
        <v>0.18292682926829262</v>
      </c>
      <c r="T31">
        <f>J42</f>
        <v>99</v>
      </c>
      <c r="U31">
        <f>K42</f>
        <v>102.8</v>
      </c>
      <c r="V31">
        <f>L42</f>
        <v>110.1</v>
      </c>
    </row>
    <row r="32" spans="1:22">
      <c r="A32" s="2">
        <v>44927</v>
      </c>
      <c r="B32" s="205">
        <v>68.599999999999994</v>
      </c>
      <c r="C32" s="234">
        <v>-18.2</v>
      </c>
      <c r="D32" s="205">
        <v>81.099999999999994</v>
      </c>
      <c r="E32" s="234">
        <v>-4.5</v>
      </c>
      <c r="F32" s="204"/>
      <c r="G32" s="4"/>
      <c r="H32" s="205"/>
      <c r="I32" s="206"/>
      <c r="J32" s="235">
        <v>78</v>
      </c>
      <c r="K32" s="235">
        <v>66.3</v>
      </c>
      <c r="L32" s="236">
        <v>89.7</v>
      </c>
      <c r="M32" s="17"/>
      <c r="N32" s="17"/>
      <c r="O32" s="17"/>
      <c r="Q32" s="2">
        <v>44593</v>
      </c>
      <c r="R32">
        <f>D43</f>
        <v>98.9</v>
      </c>
      <c r="S32" s="45">
        <f t="shared" si="3"/>
        <v>-3.606237816764124E-2</v>
      </c>
      <c r="T32">
        <f>J43</f>
        <v>98.8</v>
      </c>
      <c r="U32">
        <f>K43</f>
        <v>107.3</v>
      </c>
      <c r="V32">
        <f>L43</f>
        <v>98.8</v>
      </c>
    </row>
    <row r="33" spans="1:25">
      <c r="A33" s="2">
        <v>44896</v>
      </c>
      <c r="B33" s="205">
        <v>88.6</v>
      </c>
      <c r="C33" s="234">
        <v>-22.4</v>
      </c>
      <c r="D33" s="205">
        <v>84.9</v>
      </c>
      <c r="E33" s="234">
        <v>0.1</v>
      </c>
      <c r="F33" s="204">
        <f>AVERAGE(D33:D35)/AVERAGE(D36:D38)-1</f>
        <v>-6.1991476172027493E-3</v>
      </c>
      <c r="G33" s="4"/>
      <c r="H33" s="205">
        <f>AVERAGE(B33:B44)</f>
        <v>91.174999999999997</v>
      </c>
      <c r="I33" s="206">
        <f>AVERAGE(D33:D44)</f>
        <v>90.866666666666674</v>
      </c>
      <c r="J33" s="235">
        <v>74</v>
      </c>
      <c r="K33" s="235">
        <v>68.400000000000006</v>
      </c>
      <c r="L33" s="236">
        <v>93.4</v>
      </c>
      <c r="M33" s="239">
        <f>AVERAGE(K33:K35)</f>
        <v>72.066666666666677</v>
      </c>
      <c r="N33" s="121">
        <f>M33/M45-1</f>
        <v>-0.2552531863589389</v>
      </c>
      <c r="O33" s="121">
        <f>M33/M36-1</f>
        <v>-8.7378640776698768E-2</v>
      </c>
      <c r="Q33" s="2">
        <v>44562</v>
      </c>
      <c r="R33">
        <f>D44</f>
        <v>101.7</v>
      </c>
      <c r="S33" s="45">
        <f t="shared" si="3"/>
        <v>-4.1470311027332674E-2</v>
      </c>
      <c r="T33">
        <f>J44</f>
        <v>113.8</v>
      </c>
      <c r="U33">
        <f>K44</f>
        <v>96.1</v>
      </c>
      <c r="V33">
        <f>L44</f>
        <v>105.4</v>
      </c>
    </row>
    <row r="34" spans="1:25">
      <c r="A34" s="2">
        <v>44866</v>
      </c>
      <c r="B34" s="205">
        <v>77</v>
      </c>
      <c r="C34" s="234">
        <v>-11.8</v>
      </c>
      <c r="D34" s="205">
        <v>84.8</v>
      </c>
      <c r="E34" s="234">
        <v>-2.2999999999999998</v>
      </c>
      <c r="F34" s="4"/>
      <c r="G34" s="4"/>
      <c r="H34" s="205"/>
      <c r="I34" s="206">
        <f>I33/I45*100-100</f>
        <v>-8.7913007109995789</v>
      </c>
      <c r="J34" s="235">
        <v>75.900000000000006</v>
      </c>
      <c r="K34" s="235">
        <v>72.2</v>
      </c>
      <c r="L34" s="236">
        <v>98.2</v>
      </c>
      <c r="M34" s="17"/>
      <c r="N34" s="17"/>
      <c r="O34" s="17"/>
      <c r="Q34" s="2">
        <v>44531</v>
      </c>
      <c r="R34">
        <f>D45</f>
        <v>110.5</v>
      </c>
      <c r="S34" s="45">
        <f t="shared" si="3"/>
        <v>8.9743589743589647E-2</v>
      </c>
      <c r="T34">
        <f>J45</f>
        <v>89.9</v>
      </c>
      <c r="U34">
        <f>K45</f>
        <v>94.9</v>
      </c>
      <c r="V34">
        <f>L45</f>
        <v>106.4</v>
      </c>
    </row>
    <row r="35" spans="1:25">
      <c r="A35" s="2">
        <v>44835</v>
      </c>
      <c r="B35" s="205">
        <v>81.900000000000006</v>
      </c>
      <c r="C35" s="234">
        <v>-14.2</v>
      </c>
      <c r="D35" s="205">
        <v>86.8</v>
      </c>
      <c r="E35" s="234">
        <v>5.7</v>
      </c>
      <c r="F35" s="4"/>
      <c r="G35" s="4"/>
      <c r="H35" s="205"/>
      <c r="I35" s="206"/>
      <c r="J35" s="235">
        <v>75.099999999999994</v>
      </c>
      <c r="K35" s="235">
        <v>75.599999999999994</v>
      </c>
      <c r="L35" s="236">
        <v>100.5</v>
      </c>
      <c r="M35" s="17"/>
      <c r="N35" s="17"/>
      <c r="O35" s="17"/>
      <c r="Q35" s="2">
        <v>44501</v>
      </c>
      <c r="R35">
        <f>D46</f>
        <v>95.3</v>
      </c>
      <c r="S35" s="45">
        <f t="shared" si="3"/>
        <v>-7.0243902439024453E-2</v>
      </c>
      <c r="T35">
        <f>J46</f>
        <v>101.6</v>
      </c>
      <c r="U35">
        <f>K46</f>
        <v>94</v>
      </c>
      <c r="V35">
        <f>L46</f>
        <v>102.1</v>
      </c>
    </row>
    <row r="36" spans="1:25">
      <c r="A36" s="2">
        <v>44805</v>
      </c>
      <c r="B36" s="205">
        <v>87.1</v>
      </c>
      <c r="C36" s="234">
        <v>-21.5</v>
      </c>
      <c r="D36" s="205">
        <v>82.1</v>
      </c>
      <c r="E36" s="234">
        <v>-4.2</v>
      </c>
      <c r="F36" s="204">
        <f>AVERAGE(D36:D38)/AVERAGE(D39:D41)-1</f>
        <v>-3.8733705772811766E-2</v>
      </c>
      <c r="G36" s="4"/>
      <c r="H36" s="205"/>
      <c r="I36" s="206"/>
      <c r="J36" s="235">
        <v>78.900000000000006</v>
      </c>
      <c r="K36" s="235">
        <v>74.8</v>
      </c>
      <c r="L36" s="236">
        <v>90.9</v>
      </c>
      <c r="M36" s="239">
        <f>AVERAGE(K36:K38)</f>
        <v>78.966666666666654</v>
      </c>
      <c r="N36" s="121">
        <f>M36/M48-1</f>
        <v>-0.18786424408639024</v>
      </c>
      <c r="O36" s="121">
        <f>M36/M39-1</f>
        <v>-0.16525722339675852</v>
      </c>
      <c r="Q36" s="2">
        <v>44470</v>
      </c>
      <c r="R36">
        <f>D47</f>
        <v>99</v>
      </c>
      <c r="S36" s="45">
        <f t="shared" si="3"/>
        <v>7.1210579857579059E-3</v>
      </c>
      <c r="T36">
        <f>J47</f>
        <v>103.1</v>
      </c>
      <c r="U36">
        <f>K47</f>
        <v>101.4</v>
      </c>
      <c r="V36">
        <f>L47</f>
        <v>95.9</v>
      </c>
    </row>
    <row r="37" spans="1:25">
      <c r="A37" s="2">
        <v>44774</v>
      </c>
      <c r="B37" s="205">
        <v>83.8</v>
      </c>
      <c r="C37" s="234">
        <v>-13</v>
      </c>
      <c r="D37" s="205">
        <v>85.7</v>
      </c>
      <c r="E37" s="234">
        <v>-5.0999999999999996</v>
      </c>
      <c r="F37" s="4"/>
      <c r="G37" s="4"/>
      <c r="H37" s="205"/>
      <c r="I37" s="206"/>
      <c r="J37" s="235">
        <v>86</v>
      </c>
      <c r="K37" s="235">
        <v>80.599999999999994</v>
      </c>
      <c r="L37" s="236">
        <v>94.3</v>
      </c>
      <c r="M37" s="17"/>
      <c r="N37" s="17"/>
      <c r="O37" s="17"/>
      <c r="Q37" s="2">
        <v>44440</v>
      </c>
      <c r="R37">
        <f>D48</f>
        <v>105.2</v>
      </c>
      <c r="S37" s="45">
        <f t="shared" si="3"/>
        <v>7.1283095723014167E-2</v>
      </c>
      <c r="T37">
        <f>J48</f>
        <v>99.8</v>
      </c>
      <c r="U37">
        <f>K48</f>
        <v>98.9</v>
      </c>
      <c r="V37">
        <f>L48</f>
        <v>107.9</v>
      </c>
    </row>
    <row r="38" spans="1:25">
      <c r="A38" s="2">
        <v>44743</v>
      </c>
      <c r="B38" s="205">
        <v>93.7</v>
      </c>
      <c r="C38" s="234">
        <v>-6.7</v>
      </c>
      <c r="D38" s="205">
        <v>90.3</v>
      </c>
      <c r="E38" s="234">
        <v>4.8</v>
      </c>
      <c r="F38" s="4"/>
      <c r="G38" s="4"/>
      <c r="H38" s="205"/>
      <c r="I38" s="206"/>
      <c r="J38" s="235">
        <v>80</v>
      </c>
      <c r="K38" s="235">
        <v>81.5</v>
      </c>
      <c r="L38" s="236">
        <v>95.5</v>
      </c>
      <c r="M38" s="17"/>
      <c r="N38" s="17"/>
      <c r="O38" s="17"/>
      <c r="Q38" s="2">
        <v>44409</v>
      </c>
      <c r="R38">
        <f>D49</f>
        <v>100.2</v>
      </c>
      <c r="S38" s="45">
        <f t="shared" si="3"/>
        <v>5.1416579223504844E-2</v>
      </c>
      <c r="T38">
        <f>J49</f>
        <v>95.8</v>
      </c>
      <c r="U38">
        <f>K49</f>
        <v>98.6</v>
      </c>
      <c r="V38">
        <f>L49</f>
        <v>100.7</v>
      </c>
    </row>
    <row r="39" spans="1:25">
      <c r="A39" s="2">
        <v>44713</v>
      </c>
      <c r="B39" s="205">
        <v>93.1</v>
      </c>
      <c r="C39" s="234">
        <v>-12</v>
      </c>
      <c r="D39" s="205">
        <v>86.2</v>
      </c>
      <c r="E39" s="234">
        <v>-4.3</v>
      </c>
      <c r="F39" s="204">
        <f>AVERAGE(D39:D41)/AVERAGE(D42:D44)-1</f>
        <v>-0.12626098275301012</v>
      </c>
      <c r="G39" s="4"/>
      <c r="H39" s="205"/>
      <c r="I39" s="206"/>
      <c r="J39" s="235">
        <v>86.6</v>
      </c>
      <c r="K39" s="235">
        <v>87.2</v>
      </c>
      <c r="L39" s="236">
        <v>93.3</v>
      </c>
      <c r="M39" s="239">
        <f>AVERAGE(K39:K41)</f>
        <v>94.600000000000009</v>
      </c>
      <c r="N39" s="121">
        <f>M39/M51-1</f>
        <v>-7.0422535211267512E-2</v>
      </c>
      <c r="O39" s="121">
        <f>M39/M42-1</f>
        <v>-7.3154800783801321E-2</v>
      </c>
      <c r="Q39" s="2">
        <v>44378</v>
      </c>
      <c r="R39">
        <f>D50</f>
        <v>94.5</v>
      </c>
      <c r="S39" s="45">
        <f t="shared" si="3"/>
        <v>7.4626865671643117E-3</v>
      </c>
      <c r="T39">
        <f>J50</f>
        <v>93.2</v>
      </c>
      <c r="U39">
        <f>K50</f>
        <v>94.2</v>
      </c>
      <c r="V39">
        <f>L50</f>
        <v>92.9</v>
      </c>
    </row>
    <row r="40" spans="1:25">
      <c r="A40" s="2">
        <v>44682</v>
      </c>
      <c r="B40" s="205">
        <v>96.4</v>
      </c>
      <c r="C40" s="234">
        <v>-2.2000000000000002</v>
      </c>
      <c r="D40" s="205">
        <v>90.1</v>
      </c>
      <c r="E40" s="234">
        <v>-2.2999999999999998</v>
      </c>
      <c r="F40" s="4"/>
      <c r="G40" s="4"/>
      <c r="H40" s="205"/>
      <c r="I40" s="206"/>
      <c r="J40" s="235">
        <v>89.3</v>
      </c>
      <c r="K40" s="235">
        <v>91.8</v>
      </c>
      <c r="L40" s="236">
        <v>94.5</v>
      </c>
      <c r="M40" s="17"/>
      <c r="N40" s="17"/>
      <c r="O40" s="17"/>
      <c r="Q40" s="2">
        <v>44348</v>
      </c>
      <c r="R40">
        <f>D51</f>
        <v>95.4</v>
      </c>
      <c r="S40" s="45">
        <f t="shared" si="3"/>
        <v>-5.6379821958456811E-2</v>
      </c>
      <c r="T40">
        <f>J51</f>
        <v>96.3</v>
      </c>
      <c r="U40">
        <f>K51</f>
        <v>103.5</v>
      </c>
      <c r="V40">
        <f>L51</f>
        <v>97.7</v>
      </c>
    </row>
    <row r="41" spans="1:25">
      <c r="A41" s="2">
        <v>44652</v>
      </c>
      <c r="B41" s="205">
        <v>93.4</v>
      </c>
      <c r="C41" s="234">
        <v>-10.7</v>
      </c>
      <c r="D41" s="205">
        <v>92.2</v>
      </c>
      <c r="E41" s="234">
        <v>-13.6</v>
      </c>
      <c r="F41" s="4"/>
      <c r="G41" s="4"/>
      <c r="H41" s="205"/>
      <c r="I41" s="206"/>
      <c r="J41" s="235">
        <v>104</v>
      </c>
      <c r="K41" s="235">
        <v>104.8</v>
      </c>
      <c r="L41" s="236">
        <v>95.9</v>
      </c>
      <c r="M41" s="17"/>
      <c r="N41" s="17"/>
      <c r="O41" s="17"/>
      <c r="Q41" s="2">
        <v>44317</v>
      </c>
      <c r="R41">
        <f>D52</f>
        <v>95.7</v>
      </c>
      <c r="S41" s="45">
        <f t="shared" si="3"/>
        <v>8.3805209513023948E-2</v>
      </c>
      <c r="T41">
        <f>J52</f>
        <v>101.3</v>
      </c>
      <c r="U41">
        <f>K52</f>
        <v>107.6</v>
      </c>
      <c r="V41">
        <f>L52</f>
        <v>95</v>
      </c>
    </row>
    <row r="42" spans="1:25">
      <c r="A42" s="2">
        <v>44621</v>
      </c>
      <c r="B42" s="205">
        <v>124.9</v>
      </c>
      <c r="C42" s="234">
        <v>17.899999999999999</v>
      </c>
      <c r="D42" s="205">
        <v>106.7</v>
      </c>
      <c r="E42" s="234">
        <v>7.9</v>
      </c>
      <c r="F42" s="204">
        <f>AVERAGE(D42:D44)/AVERAGE(D45:D47)-1</f>
        <v>8.2020997375327198E-3</v>
      </c>
      <c r="G42" s="4"/>
      <c r="H42" s="205"/>
      <c r="I42" s="206"/>
      <c r="J42" s="235">
        <v>99</v>
      </c>
      <c r="K42" s="235">
        <v>102.8</v>
      </c>
      <c r="L42" s="236">
        <v>110.1</v>
      </c>
      <c r="M42" s="239">
        <f>AVERAGE(K42:K44)</f>
        <v>102.06666666666666</v>
      </c>
      <c r="N42" s="121">
        <f>M42/M54-1</f>
        <v>-4.4319600499375778E-2</v>
      </c>
      <c r="O42" s="121">
        <f>M42/M45-1</f>
        <v>5.4770926627626615E-2</v>
      </c>
      <c r="Q42" s="2">
        <v>44287</v>
      </c>
      <c r="R42">
        <f>D53</f>
        <v>100.8</v>
      </c>
      <c r="S42" s="45">
        <f t="shared" si="3"/>
        <v>5.5497382198952838E-2</v>
      </c>
      <c r="T42">
        <f>J53</f>
        <v>88.9</v>
      </c>
      <c r="U42">
        <f>K53</f>
        <v>94.2</v>
      </c>
      <c r="V42">
        <f>L53</f>
        <v>100.3</v>
      </c>
    </row>
    <row r="43" spans="1:25">
      <c r="A43" s="2">
        <v>44593</v>
      </c>
      <c r="B43" s="205">
        <v>90.3</v>
      </c>
      <c r="C43" s="234">
        <v>-3.4</v>
      </c>
      <c r="D43" s="205">
        <v>98.9</v>
      </c>
      <c r="E43" s="234">
        <v>-2.8</v>
      </c>
      <c r="F43" s="4"/>
      <c r="G43" s="4"/>
      <c r="H43" s="205"/>
      <c r="I43" s="206"/>
      <c r="J43" s="235">
        <v>98.8</v>
      </c>
      <c r="K43" s="235">
        <v>107.3</v>
      </c>
      <c r="L43" s="236">
        <v>98.8</v>
      </c>
      <c r="M43" s="17"/>
      <c r="N43" s="17"/>
      <c r="O43" s="17"/>
      <c r="Q43" s="2">
        <v>44256</v>
      </c>
      <c r="R43">
        <f>D54</f>
        <v>90.2</v>
      </c>
      <c r="S43" s="45">
        <f t="shared" si="3"/>
        <v>-1.9565217391304346E-2</v>
      </c>
      <c r="T43">
        <f>J54</f>
        <v>104</v>
      </c>
      <c r="U43">
        <f>K54</f>
        <v>106.9</v>
      </c>
      <c r="V43">
        <f>L54</f>
        <v>91.8</v>
      </c>
    </row>
    <row r="44" spans="1:25">
      <c r="A44" s="2">
        <v>44562</v>
      </c>
      <c r="B44" s="205">
        <v>83.9</v>
      </c>
      <c r="C44" s="234">
        <v>-2.4</v>
      </c>
      <c r="D44" s="205">
        <v>101.7</v>
      </c>
      <c r="E44" s="234">
        <v>-8</v>
      </c>
      <c r="F44" s="4"/>
      <c r="G44" s="4"/>
      <c r="H44" s="205"/>
      <c r="I44" s="206"/>
      <c r="J44" s="235">
        <v>113.8</v>
      </c>
      <c r="K44" s="235">
        <v>96.1</v>
      </c>
      <c r="L44" s="236">
        <v>105.4</v>
      </c>
      <c r="M44" s="17"/>
      <c r="N44" s="17"/>
      <c r="O44" s="17"/>
      <c r="Q44" s="2">
        <v>44228</v>
      </c>
      <c r="R44">
        <f>D55</f>
        <v>102.6</v>
      </c>
      <c r="S44" s="45">
        <f t="shared" si="3"/>
        <v>3.6363636363636376E-2</v>
      </c>
      <c r="T44">
        <f>J55</f>
        <v>107.5</v>
      </c>
      <c r="U44">
        <f>K55</f>
        <v>107.1</v>
      </c>
      <c r="V44">
        <f>L55</f>
        <v>100.9</v>
      </c>
      <c r="Y44" s="63" t="s">
        <v>185</v>
      </c>
    </row>
    <row r="45" spans="1:25">
      <c r="A45" s="2">
        <v>44531</v>
      </c>
      <c r="B45" s="205">
        <v>114.2</v>
      </c>
      <c r="C45" s="234">
        <v>13.4</v>
      </c>
      <c r="D45" s="205">
        <v>110.5</v>
      </c>
      <c r="E45" s="234">
        <v>15.9</v>
      </c>
      <c r="F45" s="204">
        <f>AVERAGE(D45:D47)/AVERAGE(D48:D50)-1</f>
        <v>1.6338779593197961E-2</v>
      </c>
      <c r="G45" s="4"/>
      <c r="H45" s="205">
        <f>AVERAGE(B45:B56)</f>
        <v>99.908333333333346</v>
      </c>
      <c r="I45" s="206">
        <f>AVERAGE(D45:D56)</f>
        <v>99.625</v>
      </c>
      <c r="J45" s="235">
        <v>89.9</v>
      </c>
      <c r="K45" s="235">
        <v>94.9</v>
      </c>
      <c r="L45" s="236">
        <v>106.4</v>
      </c>
      <c r="M45" s="239">
        <f>AVERAGE(K45:K47)</f>
        <v>96.766666666666666</v>
      </c>
      <c r="N45" s="121">
        <f>M45/M57-1</f>
        <v>-0.11547836684948221</v>
      </c>
      <c r="O45" s="121">
        <f>M45/M48-1</f>
        <v>-4.7994514912581554E-3</v>
      </c>
      <c r="Q45" s="2">
        <v>44197</v>
      </c>
      <c r="R45">
        <f>D56</f>
        <v>106.1</v>
      </c>
      <c r="S45" s="45">
        <f t="shared" si="3"/>
        <v>2.835538752362865E-3</v>
      </c>
      <c r="T45">
        <f>J56</f>
        <v>91</v>
      </c>
      <c r="U45">
        <f>K56</f>
        <v>106.4</v>
      </c>
      <c r="V45">
        <f>L56</f>
        <v>104.5</v>
      </c>
      <c r="X45" s="1" t="s">
        <v>704</v>
      </c>
      <c r="Y45" s="99">
        <f>O18</f>
        <v>-3.0534351145038219E-2</v>
      </c>
    </row>
    <row r="46" spans="1:25">
      <c r="A46" s="2">
        <v>44501</v>
      </c>
      <c r="B46" s="205">
        <v>87.3</v>
      </c>
      <c r="C46" s="234">
        <v>-6.4</v>
      </c>
      <c r="D46" s="205">
        <v>95.3</v>
      </c>
      <c r="E46" s="234">
        <v>-3.7</v>
      </c>
      <c r="F46" s="4"/>
      <c r="G46" s="4"/>
      <c r="H46" s="205"/>
      <c r="I46" s="206">
        <f>I45/I57*100-100</f>
        <v>2.0747950819671956</v>
      </c>
      <c r="J46" s="235">
        <v>101.6</v>
      </c>
      <c r="K46" s="235">
        <v>94</v>
      </c>
      <c r="L46" s="236">
        <v>102.1</v>
      </c>
      <c r="M46" s="17"/>
      <c r="N46" s="17"/>
      <c r="O46" s="17"/>
      <c r="Q46" s="2">
        <v>44166</v>
      </c>
      <c r="R46">
        <f>D57</f>
        <v>101.4</v>
      </c>
      <c r="S46" s="45">
        <f t="shared" si="3"/>
        <v>-3.2442748091602969E-2</v>
      </c>
      <c r="T46">
        <f>J57</f>
        <v>104</v>
      </c>
      <c r="U46">
        <f>K57</f>
        <v>111.7</v>
      </c>
      <c r="V46">
        <f>L57</f>
        <v>114.3</v>
      </c>
      <c r="X46" s="1" t="s">
        <v>1615</v>
      </c>
      <c r="Y46" s="99">
        <f>N18</f>
        <v>-6.3421828908554523E-2</v>
      </c>
    </row>
    <row r="47" spans="1:25">
      <c r="A47" s="2">
        <v>44470</v>
      </c>
      <c r="B47" s="205">
        <v>95.4</v>
      </c>
      <c r="C47" s="234">
        <v>-1.2</v>
      </c>
      <c r="D47" s="205">
        <v>99</v>
      </c>
      <c r="E47" s="234">
        <v>-5.9</v>
      </c>
      <c r="F47" s="204"/>
      <c r="G47" s="4"/>
      <c r="H47" s="4"/>
      <c r="I47" s="4"/>
      <c r="J47" s="235">
        <v>103.1</v>
      </c>
      <c r="K47" s="235">
        <v>101.4</v>
      </c>
      <c r="L47" s="236">
        <v>95.9</v>
      </c>
      <c r="M47" s="17"/>
      <c r="N47" s="17"/>
      <c r="O47" s="17"/>
      <c r="Q47" s="2">
        <v>44136</v>
      </c>
      <c r="R47">
        <f>D58</f>
        <v>102.5</v>
      </c>
      <c r="S47" s="45">
        <f t="shared" si="3"/>
        <v>-5.7904411764705843E-2</v>
      </c>
      <c r="T47">
        <f>J58</f>
        <v>101.6</v>
      </c>
      <c r="U47">
        <f>K58</f>
        <v>114.4</v>
      </c>
      <c r="V47">
        <f>L58</f>
        <v>100.6</v>
      </c>
      <c r="X47" s="1" t="s">
        <v>1616</v>
      </c>
      <c r="Y47" s="222">
        <f>(B18-AVERAGE(B19:B128))/_xlfn.STDEV.P(B19:B128)</f>
        <v>0.26237989389814015</v>
      </c>
    </row>
    <row r="48" spans="1:25">
      <c r="A48" s="2">
        <v>44440</v>
      </c>
      <c r="B48" s="205">
        <v>110.9</v>
      </c>
      <c r="C48" s="234">
        <v>8.1999999999999993</v>
      </c>
      <c r="D48" s="205">
        <v>105.2</v>
      </c>
      <c r="E48" s="234">
        <v>5</v>
      </c>
      <c r="F48" s="204">
        <f>AVERAGE(D48:D50)/AVERAGE(D51:D53)-1</f>
        <v>2.7406646111681754E-2</v>
      </c>
      <c r="G48" s="4"/>
      <c r="H48" s="4"/>
      <c r="I48" s="4"/>
      <c r="J48" s="235">
        <v>99.8</v>
      </c>
      <c r="K48" s="235">
        <v>98.9</v>
      </c>
      <c r="L48" s="236">
        <v>107.9</v>
      </c>
      <c r="M48" s="239">
        <f>AVERAGE(K48:K50)</f>
        <v>97.233333333333334</v>
      </c>
      <c r="N48" s="121">
        <f>M48/M60-1</f>
        <v>-1.3193504736130013E-2</v>
      </c>
      <c r="O48" s="121">
        <f>M48/M51-1</f>
        <v>-4.4546347854569235E-2</v>
      </c>
      <c r="Q48" s="2">
        <v>44105</v>
      </c>
      <c r="R48">
        <f>D59</f>
        <v>98.3</v>
      </c>
      <c r="S48" s="45">
        <f t="shared" si="3"/>
        <v>1.6546018614270963E-2</v>
      </c>
      <c r="T48">
        <f>J59</f>
        <v>97</v>
      </c>
      <c r="U48">
        <f>K59</f>
        <v>102.1</v>
      </c>
      <c r="V48">
        <f>L59</f>
        <v>94</v>
      </c>
      <c r="X48" s="1" t="s">
        <v>1617</v>
      </c>
      <c r="Y48" s="222">
        <f>(B18-AVERAGE(B43:B128))/_xlfn.STDEV.P(B43:B128)</f>
        <v>0.16129282259087274</v>
      </c>
    </row>
    <row r="49" spans="1:22">
      <c r="A49" s="2">
        <v>44409</v>
      </c>
      <c r="B49" s="205">
        <v>96.3</v>
      </c>
      <c r="C49" s="234">
        <v>8</v>
      </c>
      <c r="D49" s="205">
        <v>100.2</v>
      </c>
      <c r="E49" s="234">
        <v>6</v>
      </c>
      <c r="F49" s="4"/>
      <c r="G49" s="4"/>
      <c r="H49" s="4"/>
      <c r="I49" s="4"/>
      <c r="J49" s="235">
        <v>95.8</v>
      </c>
      <c r="K49" s="235">
        <v>98.6</v>
      </c>
      <c r="L49" s="236">
        <v>100.7</v>
      </c>
      <c r="M49" s="17"/>
      <c r="N49" s="17"/>
      <c r="O49" s="17"/>
      <c r="Q49" s="2">
        <v>44075</v>
      </c>
      <c r="R49">
        <f>D60</f>
        <v>98.2</v>
      </c>
      <c r="S49" s="45">
        <f t="shared" si="3"/>
        <v>5.1177072671442225E-3</v>
      </c>
      <c r="T49">
        <f>J60</f>
        <v>93.4</v>
      </c>
      <c r="U49">
        <f>K60</f>
        <v>105.8</v>
      </c>
      <c r="V49">
        <f>L60</f>
        <v>99.6</v>
      </c>
    </row>
    <row r="50" spans="1:22">
      <c r="A50" s="2">
        <v>44378</v>
      </c>
      <c r="B50" s="205">
        <v>100.4</v>
      </c>
      <c r="C50" s="234">
        <v>-1.2</v>
      </c>
      <c r="D50" s="205">
        <v>94.5</v>
      </c>
      <c r="E50" s="234">
        <v>-0.9</v>
      </c>
      <c r="F50" s="4"/>
      <c r="G50" s="4"/>
      <c r="H50" s="4"/>
      <c r="I50" s="4"/>
      <c r="J50" s="235">
        <v>93.2</v>
      </c>
      <c r="K50" s="235">
        <v>94.2</v>
      </c>
      <c r="L50" s="236">
        <v>92.9</v>
      </c>
      <c r="M50" s="17"/>
      <c r="N50" s="17"/>
      <c r="O50" s="17"/>
      <c r="Q50" s="2">
        <v>44044</v>
      </c>
      <c r="R50">
        <f>D61</f>
        <v>95.3</v>
      </c>
      <c r="S50" s="45">
        <f t="shared" si="3"/>
        <v>-1.0482180293501786E-3</v>
      </c>
      <c r="T50">
        <f>J61</f>
        <v>93.6</v>
      </c>
      <c r="U50">
        <f>K61</f>
        <v>95.2</v>
      </c>
      <c r="V50">
        <f>L61</f>
        <v>97.6</v>
      </c>
    </row>
    <row r="51" spans="1:22">
      <c r="A51" s="2">
        <v>44348</v>
      </c>
      <c r="B51" s="205">
        <v>105.8</v>
      </c>
      <c r="C51" s="234">
        <v>-5.2</v>
      </c>
      <c r="D51" s="205">
        <v>95.4</v>
      </c>
      <c r="E51" s="234">
        <v>-0.3</v>
      </c>
      <c r="F51" s="204">
        <f>AVERAGE(D51:D53)/AVERAGE(D54:D56)-1</f>
        <v>-2.3419203747072403E-2</v>
      </c>
      <c r="G51" s="4"/>
      <c r="H51" s="4"/>
      <c r="I51" s="4"/>
      <c r="J51" s="235">
        <v>96.3</v>
      </c>
      <c r="K51" s="235">
        <v>103.5</v>
      </c>
      <c r="L51" s="236">
        <v>97.7</v>
      </c>
      <c r="M51" s="239">
        <f>AVERAGE(K51:K53)</f>
        <v>101.76666666666667</v>
      </c>
      <c r="N51" s="121">
        <f>M51/M63-1</f>
        <v>0.17558721601848282</v>
      </c>
      <c r="O51" s="121">
        <f>M51/M54-1</f>
        <v>-4.7128589263420673E-2</v>
      </c>
      <c r="Q51" s="2">
        <v>44013</v>
      </c>
      <c r="R51">
        <f>D62</f>
        <v>93.8</v>
      </c>
      <c r="S51" s="45">
        <f t="shared" si="3"/>
        <v>-5.3481331987890957E-2</v>
      </c>
      <c r="T51">
        <f>J62</f>
        <v>92.1</v>
      </c>
      <c r="U51">
        <f>K62</f>
        <v>94.6</v>
      </c>
      <c r="V51">
        <f>L62</f>
        <v>94.1</v>
      </c>
    </row>
    <row r="52" spans="1:22">
      <c r="A52" s="2">
        <v>44317</v>
      </c>
      <c r="B52" s="205">
        <v>98.6</v>
      </c>
      <c r="C52" s="234">
        <v>8.1999999999999993</v>
      </c>
      <c r="D52" s="205">
        <v>95.7</v>
      </c>
      <c r="E52" s="234">
        <v>-5.0999999999999996</v>
      </c>
      <c r="F52" s="4"/>
      <c r="G52" s="4"/>
      <c r="H52" s="4"/>
      <c r="I52" s="4"/>
      <c r="J52" s="235">
        <v>101.3</v>
      </c>
      <c r="K52" s="235">
        <v>107.6</v>
      </c>
      <c r="L52" s="236">
        <v>95</v>
      </c>
      <c r="M52" s="17"/>
      <c r="N52" s="17"/>
      <c r="O52" s="17"/>
      <c r="Q52" s="2">
        <v>43983</v>
      </c>
      <c r="R52">
        <f>D63</f>
        <v>101.1</v>
      </c>
      <c r="S52" s="45">
        <f t="shared" si="3"/>
        <v>1.7102615694164935E-2</v>
      </c>
      <c r="T52">
        <f>J63</f>
        <v>79.099999999999994</v>
      </c>
      <c r="U52">
        <f>K63</f>
        <v>88.5</v>
      </c>
      <c r="V52">
        <f>L63</f>
        <v>112.5</v>
      </c>
    </row>
    <row r="53" spans="1:22">
      <c r="A53" s="2">
        <v>44287</v>
      </c>
      <c r="B53" s="205">
        <v>104.6</v>
      </c>
      <c r="C53" s="234">
        <v>4</v>
      </c>
      <c r="D53" s="205">
        <v>100.8</v>
      </c>
      <c r="E53" s="234">
        <v>11.8</v>
      </c>
      <c r="F53" s="4"/>
      <c r="G53" s="4"/>
      <c r="H53" s="4"/>
      <c r="I53" s="4"/>
      <c r="J53" s="235">
        <v>88.9</v>
      </c>
      <c r="K53" s="235">
        <v>94.2</v>
      </c>
      <c r="L53" s="236">
        <v>100.3</v>
      </c>
      <c r="M53" s="17"/>
      <c r="N53" s="17"/>
      <c r="O53" s="17"/>
      <c r="Q53" s="2">
        <v>43952</v>
      </c>
      <c r="R53">
        <f>D64</f>
        <v>88.3</v>
      </c>
      <c r="S53" s="45">
        <f t="shared" si="3"/>
        <v>-8.5921325051759756E-2</v>
      </c>
      <c r="T53">
        <f>J64</f>
        <v>87.8</v>
      </c>
      <c r="U53">
        <f>K64</f>
        <v>78.3</v>
      </c>
      <c r="V53">
        <f>L64</f>
        <v>99.7</v>
      </c>
    </row>
    <row r="54" spans="1:22">
      <c r="A54" s="2">
        <v>44256</v>
      </c>
      <c r="B54" s="205">
        <v>105.9</v>
      </c>
      <c r="C54" s="234">
        <v>-1.4</v>
      </c>
      <c r="D54" s="205">
        <v>90.2</v>
      </c>
      <c r="E54" s="234">
        <v>-12.1</v>
      </c>
      <c r="F54" s="204">
        <f>AVERAGE(D54:D56)/AVERAGE(D57:D59)-1</f>
        <v>-1.0919920582395881E-2</v>
      </c>
      <c r="G54" s="4"/>
      <c r="H54" s="4"/>
      <c r="I54" s="4"/>
      <c r="J54" s="235">
        <v>104</v>
      </c>
      <c r="K54" s="235">
        <v>106.9</v>
      </c>
      <c r="L54" s="236">
        <v>91.8</v>
      </c>
      <c r="M54" s="239">
        <f>AVERAGE(K54:K56)</f>
        <v>106.8</v>
      </c>
      <c r="N54" s="121">
        <f>M54/M66-1</f>
        <v>3.9584685269305364E-2</v>
      </c>
      <c r="O54" s="121">
        <f>M54/M57-1</f>
        <v>-2.376599634369303E-2</v>
      </c>
      <c r="Q54" s="2">
        <v>43922</v>
      </c>
      <c r="R54">
        <f>D65</f>
        <v>95.5</v>
      </c>
      <c r="S54" s="45">
        <f t="shared" si="3"/>
        <v>-5.0695825049701715E-2</v>
      </c>
      <c r="T54">
        <f>J65</f>
        <v>89.3</v>
      </c>
      <c r="U54">
        <f>K65</f>
        <v>92.9</v>
      </c>
      <c r="V54">
        <f>L65</f>
        <v>105</v>
      </c>
    </row>
    <row r="55" spans="1:22">
      <c r="A55" s="2">
        <v>44228</v>
      </c>
      <c r="B55" s="205">
        <v>93.5</v>
      </c>
      <c r="C55" s="234">
        <v>4.2</v>
      </c>
      <c r="D55" s="205">
        <v>102.6</v>
      </c>
      <c r="E55" s="234">
        <v>-3.3</v>
      </c>
      <c r="F55" s="4"/>
      <c r="G55" s="4"/>
      <c r="H55" s="4"/>
      <c r="I55" s="4"/>
      <c r="J55" s="235">
        <v>107.5</v>
      </c>
      <c r="K55" s="235">
        <v>107.1</v>
      </c>
      <c r="L55" s="236">
        <v>100.9</v>
      </c>
      <c r="M55" s="17"/>
      <c r="N55" s="17"/>
      <c r="O55" s="17"/>
      <c r="Q55" s="2">
        <v>43891</v>
      </c>
      <c r="R55">
        <f>D66</f>
        <v>92</v>
      </c>
      <c r="S55" s="45">
        <f t="shared" si="3"/>
        <v>-9.4488188976377896E-2</v>
      </c>
      <c r="T55">
        <f>J66</f>
        <v>102.6</v>
      </c>
      <c r="U55">
        <f>K66</f>
        <v>101</v>
      </c>
      <c r="V55">
        <f>L66</f>
        <v>95.3</v>
      </c>
    </row>
    <row r="56" spans="1:22">
      <c r="A56" s="2">
        <v>44197</v>
      </c>
      <c r="B56" s="205">
        <v>86</v>
      </c>
      <c r="C56" s="234">
        <v>-3.2</v>
      </c>
      <c r="D56" s="205">
        <v>106.1</v>
      </c>
      <c r="E56" s="234">
        <v>4.5999999999999996</v>
      </c>
      <c r="F56" s="4"/>
      <c r="G56" s="4"/>
      <c r="H56" s="4"/>
      <c r="I56" s="4"/>
      <c r="J56" s="235">
        <v>91</v>
      </c>
      <c r="K56" s="235">
        <v>106.4</v>
      </c>
      <c r="L56" s="236">
        <v>104.5</v>
      </c>
      <c r="M56" s="17"/>
      <c r="N56" s="17"/>
      <c r="O56" s="17"/>
      <c r="Q56" s="2">
        <v>43862</v>
      </c>
      <c r="R56">
        <f>D67</f>
        <v>99</v>
      </c>
      <c r="S56" s="45">
        <f t="shared" si="3"/>
        <v>-2.2704837117472843E-2</v>
      </c>
      <c r="T56">
        <f>J67</f>
        <v>105.5</v>
      </c>
      <c r="U56">
        <f>K67</f>
        <v>101.8</v>
      </c>
      <c r="V56">
        <f>L67</f>
        <v>94.4</v>
      </c>
    </row>
    <row r="57" spans="1:22">
      <c r="A57" s="2">
        <v>44166</v>
      </c>
      <c r="B57" s="205">
        <v>100.7</v>
      </c>
      <c r="C57" s="234">
        <v>1.3</v>
      </c>
      <c r="D57" s="205">
        <v>101.4</v>
      </c>
      <c r="E57" s="234">
        <v>-1.1000000000000001</v>
      </c>
      <c r="F57" s="204">
        <f>AVERAGE(D57:D59)/AVERAGE(D60:D62)-1</f>
        <v>5.1862164984336934E-2</v>
      </c>
      <c r="G57" s="205"/>
      <c r="H57" s="205">
        <f>AVERAGE(B57:B68)</f>
        <v>97.758333333333326</v>
      </c>
      <c r="I57" s="206">
        <f>AVERAGE(D57:D68)</f>
        <v>97.600000000000009</v>
      </c>
      <c r="J57" s="235">
        <v>104</v>
      </c>
      <c r="K57" s="235">
        <v>111.7</v>
      </c>
      <c r="L57" s="236">
        <v>114.3</v>
      </c>
      <c r="M57" s="239">
        <f>AVERAGE(K57:K59)</f>
        <v>109.40000000000002</v>
      </c>
      <c r="N57" s="121">
        <f>M57/M69-1</f>
        <v>0.11405295315682307</v>
      </c>
      <c r="O57" s="121">
        <f>M57/M60-1</f>
        <v>0.11028416779431671</v>
      </c>
      <c r="Q57" s="2">
        <v>43831</v>
      </c>
      <c r="R57">
        <f>D68</f>
        <v>105.8</v>
      </c>
      <c r="S57" s="45">
        <f t="shared" si="3"/>
        <v>5.064548162859972E-2</v>
      </c>
      <c r="T57">
        <f>J68</f>
        <v>98.5</v>
      </c>
      <c r="U57">
        <f>K68</f>
        <v>105.4</v>
      </c>
      <c r="V57">
        <f>L68</f>
        <v>106.2</v>
      </c>
    </row>
    <row r="58" spans="1:22">
      <c r="A58" s="2">
        <v>44136</v>
      </c>
      <c r="B58" s="205">
        <v>93.3</v>
      </c>
      <c r="C58" s="234">
        <v>-4.2</v>
      </c>
      <c r="D58" s="205">
        <v>102.5</v>
      </c>
      <c r="E58" s="234">
        <v>4.3</v>
      </c>
      <c r="F58" s="204"/>
      <c r="G58" s="205"/>
      <c r="H58" s="205"/>
      <c r="I58" s="206">
        <f>I57/I69*100-100</f>
        <v>-2.6191070092292392</v>
      </c>
      <c r="J58" s="235">
        <v>101.6</v>
      </c>
      <c r="K58" s="235">
        <v>114.4</v>
      </c>
      <c r="L58" s="236">
        <v>100.6</v>
      </c>
      <c r="M58" s="17"/>
      <c r="N58" s="17"/>
      <c r="O58" s="17"/>
      <c r="Q58" s="2">
        <v>43800</v>
      </c>
      <c r="R58">
        <f>D69</f>
        <v>104.8</v>
      </c>
      <c r="S58" s="45">
        <f t="shared" si="3"/>
        <v>-6.5120428189116786E-2</v>
      </c>
      <c r="T58">
        <f>J69</f>
        <v>111.5</v>
      </c>
      <c r="U58">
        <f>K69</f>
        <v>101.6</v>
      </c>
      <c r="V58">
        <f>L69</f>
        <v>112.6</v>
      </c>
    </row>
    <row r="59" spans="1:22">
      <c r="A59" s="2">
        <v>44105</v>
      </c>
      <c r="B59" s="205">
        <v>96.6</v>
      </c>
      <c r="C59" s="234">
        <v>2.5</v>
      </c>
      <c r="D59" s="205">
        <v>98.3</v>
      </c>
      <c r="E59" s="234">
        <v>0.1</v>
      </c>
      <c r="F59" s="204"/>
      <c r="G59" s="205"/>
      <c r="H59" s="205"/>
      <c r="I59" s="206"/>
      <c r="J59" s="235">
        <v>97</v>
      </c>
      <c r="K59" s="235">
        <v>102.1</v>
      </c>
      <c r="L59" s="236">
        <v>94</v>
      </c>
      <c r="M59" s="17"/>
      <c r="N59" s="17"/>
      <c r="O59" s="17"/>
      <c r="Q59" s="2">
        <v>43770</v>
      </c>
      <c r="R59">
        <f>D70</f>
        <v>108.8</v>
      </c>
      <c r="S59" s="45">
        <f t="shared" si="3"/>
        <v>8.0436941410129137E-2</v>
      </c>
      <c r="T59">
        <f>J70</f>
        <v>94.6</v>
      </c>
      <c r="U59">
        <f>K70</f>
        <v>99.6</v>
      </c>
      <c r="V59">
        <f>L70</f>
        <v>105.3</v>
      </c>
    </row>
    <row r="60" spans="1:22">
      <c r="A60" s="2">
        <v>44075</v>
      </c>
      <c r="B60" s="205">
        <v>102.5</v>
      </c>
      <c r="C60" s="234">
        <v>3</v>
      </c>
      <c r="D60" s="205">
        <v>98.2</v>
      </c>
      <c r="E60" s="234">
        <v>3</v>
      </c>
      <c r="F60" s="204">
        <f>AVERAGE(D60:D62)/AVERAGE(D63:D65)-1</f>
        <v>8.4240084240085888E-3</v>
      </c>
      <c r="G60" s="205"/>
      <c r="H60" s="205"/>
      <c r="I60" s="206"/>
      <c r="J60" s="235">
        <v>93.4</v>
      </c>
      <c r="K60" s="235">
        <v>105.8</v>
      </c>
      <c r="L60" s="236">
        <v>99.6</v>
      </c>
      <c r="M60" s="239">
        <f>AVERAGE(K60:K62)</f>
        <v>98.533333333333346</v>
      </c>
      <c r="N60" s="121">
        <f>M60/M72-1</f>
        <v>4.7113000354233048E-2</v>
      </c>
      <c r="O60" s="121">
        <f>M60/M63-1</f>
        <v>0.13823642664613023</v>
      </c>
      <c r="Q60" s="2">
        <v>43739</v>
      </c>
      <c r="R60">
        <f>D71</f>
        <v>96.7</v>
      </c>
      <c r="S60" s="45">
        <f t="shared" si="3"/>
        <v>-1.1247443762781084E-2</v>
      </c>
      <c r="T60">
        <f>J71</f>
        <v>92.4</v>
      </c>
      <c r="U60">
        <f>K71</f>
        <v>93.4</v>
      </c>
      <c r="V60">
        <f>L71</f>
        <v>99.3</v>
      </c>
    </row>
    <row r="61" spans="1:22">
      <c r="A61" s="2">
        <v>44044</v>
      </c>
      <c r="B61" s="205">
        <v>89.2</v>
      </c>
      <c r="C61" s="234">
        <v>-2.2000000000000002</v>
      </c>
      <c r="D61" s="205">
        <v>95.3</v>
      </c>
      <c r="E61" s="234">
        <v>1.6</v>
      </c>
      <c r="F61" s="204"/>
      <c r="G61" s="205"/>
      <c r="H61" s="205"/>
      <c r="I61" s="206"/>
      <c r="J61" s="235">
        <v>93.6</v>
      </c>
      <c r="K61" s="235">
        <v>95.2</v>
      </c>
      <c r="L61" s="236">
        <v>97.6</v>
      </c>
      <c r="M61" s="17"/>
      <c r="N61" s="17"/>
      <c r="O61" s="17"/>
      <c r="Q61" s="2">
        <v>43709</v>
      </c>
      <c r="R61">
        <f>D72</f>
        <v>97.7</v>
      </c>
      <c r="S61" s="45">
        <f t="shared" si="3"/>
        <v>1.4537902388369828E-2</v>
      </c>
      <c r="T61">
        <f>J72</f>
        <v>95.3</v>
      </c>
      <c r="U61">
        <f>K72</f>
        <v>94.6</v>
      </c>
      <c r="V61">
        <f>L72</f>
        <v>104.4</v>
      </c>
    </row>
    <row r="62" spans="1:22">
      <c r="A62" s="2">
        <v>44013</v>
      </c>
      <c r="B62" s="205">
        <v>101.6</v>
      </c>
      <c r="C62" s="234">
        <v>-5.6</v>
      </c>
      <c r="D62" s="205">
        <v>93.8</v>
      </c>
      <c r="E62" s="234">
        <v>-7.2</v>
      </c>
      <c r="F62" s="204"/>
      <c r="G62" s="205"/>
      <c r="H62" s="205"/>
      <c r="I62" s="206"/>
      <c r="J62" s="235">
        <v>92.1</v>
      </c>
      <c r="K62" s="235">
        <v>94.6</v>
      </c>
      <c r="L62" s="236">
        <v>94.1</v>
      </c>
      <c r="M62" s="17"/>
      <c r="N62" s="17"/>
      <c r="O62" s="17"/>
      <c r="Q62" s="2">
        <v>43678</v>
      </c>
      <c r="R62">
        <f>D73</f>
        <v>95.4</v>
      </c>
      <c r="S62" s="45">
        <f t="shared" si="3"/>
        <v>7.3917634635691787E-3</v>
      </c>
      <c r="T62">
        <f>J73</f>
        <v>93.8</v>
      </c>
      <c r="U62">
        <f>K73</f>
        <v>96</v>
      </c>
      <c r="V62">
        <f>L73</f>
        <v>95.6</v>
      </c>
    </row>
    <row r="63" spans="1:22">
      <c r="A63" s="2">
        <v>43983</v>
      </c>
      <c r="B63" s="205">
        <v>111.6</v>
      </c>
      <c r="C63" s="234">
        <v>6</v>
      </c>
      <c r="D63" s="205">
        <v>101.1</v>
      </c>
      <c r="E63" s="234">
        <v>14.5</v>
      </c>
      <c r="F63" s="204">
        <f>AVERAGE(D63:D65)/AVERAGE(D66:D68)-1</f>
        <v>-4.0094339622641639E-2</v>
      </c>
      <c r="G63" s="205"/>
      <c r="H63" s="205"/>
      <c r="I63" s="206"/>
      <c r="J63" s="235">
        <v>79.099999999999994</v>
      </c>
      <c r="K63" s="235">
        <v>88.5</v>
      </c>
      <c r="L63" s="236">
        <v>112.5</v>
      </c>
      <c r="M63" s="239">
        <f>AVERAGE(K63:K65)</f>
        <v>86.566666666666677</v>
      </c>
      <c r="N63" s="121">
        <f>M63/M75-1</f>
        <v>-6.7839195979899514E-2</v>
      </c>
      <c r="O63" s="121">
        <f>M63/M66-1</f>
        <v>-0.15736534717715767</v>
      </c>
      <c r="Q63" s="2">
        <v>43647</v>
      </c>
      <c r="R63">
        <f>D74</f>
        <v>99.1</v>
      </c>
      <c r="S63" s="45">
        <f t="shared" si="3"/>
        <v>3.661087866108792E-2</v>
      </c>
      <c r="T63">
        <f>J74</f>
        <v>98.3</v>
      </c>
      <c r="U63">
        <f>K74</f>
        <v>91.7</v>
      </c>
      <c r="V63">
        <f>L74</f>
        <v>105.7</v>
      </c>
    </row>
    <row r="64" spans="1:22">
      <c r="A64" s="2">
        <v>43952</v>
      </c>
      <c r="B64" s="205">
        <v>91.1</v>
      </c>
      <c r="C64" s="234">
        <v>-12.8</v>
      </c>
      <c r="D64" s="205">
        <v>88.3</v>
      </c>
      <c r="E64" s="234">
        <v>-7.5</v>
      </c>
      <c r="F64" s="204"/>
      <c r="G64" s="205"/>
      <c r="H64" s="205"/>
      <c r="I64" s="206"/>
      <c r="J64" s="235">
        <v>87.8</v>
      </c>
      <c r="K64" s="235">
        <v>78.3</v>
      </c>
      <c r="L64" s="236">
        <v>99.7</v>
      </c>
      <c r="M64" s="17"/>
      <c r="N64" s="17"/>
      <c r="O64" s="17"/>
      <c r="Q64" s="2">
        <v>43617</v>
      </c>
      <c r="R64">
        <f>D75</f>
        <v>99.4</v>
      </c>
      <c r="S64" s="45">
        <f t="shared" si="3"/>
        <v>4.5215562565720457E-2</v>
      </c>
      <c r="T64">
        <f>J75</f>
        <v>94.9</v>
      </c>
      <c r="U64">
        <f>K75</f>
        <v>91.9</v>
      </c>
      <c r="V64">
        <f>L75</f>
        <v>100.7</v>
      </c>
    </row>
    <row r="65" spans="1:22">
      <c r="A65" s="2">
        <v>43922</v>
      </c>
      <c r="B65" s="205">
        <v>100.6</v>
      </c>
      <c r="C65" s="234">
        <v>-5.3</v>
      </c>
      <c r="D65" s="205">
        <v>95.5</v>
      </c>
      <c r="E65" s="234">
        <v>3.8</v>
      </c>
      <c r="F65" s="204"/>
      <c r="G65" s="205"/>
      <c r="H65" s="205"/>
      <c r="I65" s="206"/>
      <c r="J65" s="235">
        <v>89.3</v>
      </c>
      <c r="K65" s="235">
        <v>92.9</v>
      </c>
      <c r="L65" s="236">
        <v>105</v>
      </c>
      <c r="M65" s="17"/>
      <c r="N65" s="17"/>
      <c r="O65" s="17"/>
      <c r="Q65" s="2">
        <v>43586</v>
      </c>
      <c r="R65">
        <f>D76</f>
        <v>96.6</v>
      </c>
      <c r="S65" s="45">
        <f t="shared" si="3"/>
        <v>-7.1942446043166131E-3</v>
      </c>
      <c r="T65">
        <f>J76</f>
        <v>100.1</v>
      </c>
      <c r="U65">
        <f>K76</f>
        <v>91.6</v>
      </c>
      <c r="V65">
        <f>L76</f>
        <v>98.8</v>
      </c>
    </row>
    <row r="66" spans="1:22">
      <c r="A66" s="2">
        <v>43891</v>
      </c>
      <c r="B66" s="205">
        <v>107.4</v>
      </c>
      <c r="C66" s="234">
        <v>-7.2</v>
      </c>
      <c r="D66" s="205">
        <v>92</v>
      </c>
      <c r="E66" s="234">
        <v>-7.1</v>
      </c>
      <c r="F66" s="204">
        <f>AVERAGE(D66:D68)/AVERAGE(D69:D71)-1</f>
        <v>-4.3506284241057069E-2</v>
      </c>
      <c r="G66" s="205">
        <f>(D66/AVERAGE(D66:D68)-1)*100</f>
        <v>-7.0080862533692727</v>
      </c>
      <c r="H66" s="3"/>
      <c r="I66" s="3"/>
      <c r="J66" s="235">
        <v>102.6</v>
      </c>
      <c r="K66" s="235">
        <v>101</v>
      </c>
      <c r="L66" s="236">
        <v>95.3</v>
      </c>
      <c r="M66" s="239">
        <f>AVERAGE(K66:K68)</f>
        <v>102.73333333333335</v>
      </c>
      <c r="N66" s="121">
        <f>M66/M78-1</f>
        <v>7.6117318435754422E-2</v>
      </c>
      <c r="O66" s="121">
        <f>M66/M69-1</f>
        <v>4.616429056347604E-2</v>
      </c>
      <c r="Q66" s="2">
        <v>43556</v>
      </c>
      <c r="R66">
        <f>D77</f>
        <v>100.6</v>
      </c>
      <c r="S66" s="45">
        <f t="shared" si="3"/>
        <v>7.0212765957446743E-2</v>
      </c>
      <c r="T66">
        <f>J77</f>
        <v>97.8</v>
      </c>
      <c r="U66">
        <f>K77</f>
        <v>95.1</v>
      </c>
      <c r="V66">
        <f>L77</f>
        <v>101.1</v>
      </c>
    </row>
    <row r="67" spans="1:22">
      <c r="A67" s="2">
        <v>43862</v>
      </c>
      <c r="B67" s="234">
        <v>89.7</v>
      </c>
      <c r="C67" s="234">
        <v>-2.7</v>
      </c>
      <c r="D67" s="234">
        <v>99</v>
      </c>
      <c r="E67" s="234">
        <v>-6.4</v>
      </c>
      <c r="F67" s="204"/>
      <c r="G67" s="205"/>
      <c r="H67" s="205"/>
      <c r="I67" s="206"/>
      <c r="J67" s="235">
        <v>105.5</v>
      </c>
      <c r="K67" s="235">
        <v>101.8</v>
      </c>
      <c r="L67" s="236">
        <v>94.4</v>
      </c>
      <c r="Q67" s="2">
        <v>43525</v>
      </c>
      <c r="R67">
        <f>D78</f>
        <v>101.6</v>
      </c>
      <c r="S67" s="45">
        <f t="shared" si="3"/>
        <v>0.11159737417943094</v>
      </c>
      <c r="T67">
        <f>J78</f>
        <v>96.1</v>
      </c>
      <c r="U67">
        <f>K78</f>
        <v>84.5</v>
      </c>
      <c r="V67">
        <f>L78</f>
        <v>106.5</v>
      </c>
    </row>
    <row r="68" spans="1:22">
      <c r="A68" s="2">
        <v>43831</v>
      </c>
      <c r="B68" s="234">
        <v>88.8</v>
      </c>
      <c r="C68" s="234">
        <v>5.0999999999999996</v>
      </c>
      <c r="D68" s="234">
        <v>105.8</v>
      </c>
      <c r="E68" s="234">
        <v>1</v>
      </c>
      <c r="F68" s="204"/>
      <c r="G68" s="205"/>
      <c r="H68" s="205"/>
      <c r="I68" s="206"/>
      <c r="J68" s="235">
        <v>98.5</v>
      </c>
      <c r="K68" s="235">
        <v>105.4</v>
      </c>
      <c r="L68" s="236">
        <v>106.2</v>
      </c>
      <c r="Q68" s="2">
        <v>43497</v>
      </c>
      <c r="R68">
        <f>D79</f>
        <v>101.3</v>
      </c>
      <c r="S68" s="45">
        <f t="shared" si="3"/>
        <v>1.9782393669633969E-3</v>
      </c>
      <c r="T68">
        <f>J79</f>
        <v>99.1</v>
      </c>
      <c r="U68">
        <f>K79</f>
        <v>96.7</v>
      </c>
      <c r="V68">
        <f>L79</f>
        <v>107.7</v>
      </c>
    </row>
    <row r="69" spans="1:22">
      <c r="A69" s="2">
        <v>43800</v>
      </c>
      <c r="B69" s="234">
        <v>99.4</v>
      </c>
      <c r="C69" s="234">
        <v>-4.0999999999999996</v>
      </c>
      <c r="D69" s="234">
        <v>104.8</v>
      </c>
      <c r="E69" s="234">
        <v>-3.7</v>
      </c>
      <c r="F69" s="204">
        <f>AVERAGE(D69:D71)/AVERAGE(D72:D74)-1</f>
        <v>6.1943874058863591E-2</v>
      </c>
      <c r="G69" s="205">
        <f>(D69/AVERAGE(D69:D71)-1)*100</f>
        <v>1.3213019658395053</v>
      </c>
      <c r="H69" s="205">
        <f>AVERAGE(B69:B80)</f>
        <v>99.808333333333337</v>
      </c>
      <c r="I69" s="206">
        <f>AVERAGE(D69:D80)</f>
        <v>100.22500000000001</v>
      </c>
      <c r="J69" s="235">
        <v>111.5</v>
      </c>
      <c r="K69" s="235">
        <v>101.6</v>
      </c>
      <c r="L69" s="236">
        <v>112.6</v>
      </c>
      <c r="M69" s="239">
        <f>AVERAGE(K69:K71)</f>
        <v>98.2</v>
      </c>
      <c r="N69" s="121">
        <f>M69/M81-1</f>
        <v>1.3415892672858698E-2</v>
      </c>
      <c r="O69" s="121">
        <f>M69/M72-1</f>
        <v>4.3570669500531345E-2</v>
      </c>
      <c r="Q69" s="2">
        <v>43466</v>
      </c>
      <c r="R69">
        <f>D80</f>
        <v>100.7</v>
      </c>
      <c r="S69" s="45">
        <f t="shared" si="3"/>
        <v>0.10295728368017532</v>
      </c>
      <c r="T69">
        <f>J80</f>
        <v>103.2</v>
      </c>
      <c r="U69">
        <f>K80</f>
        <v>105.2</v>
      </c>
      <c r="V69">
        <f>L80</f>
        <v>102.7</v>
      </c>
    </row>
    <row r="70" spans="1:22">
      <c r="A70" s="2">
        <v>43770</v>
      </c>
      <c r="B70" s="234">
        <v>97.4</v>
      </c>
      <c r="C70" s="234">
        <v>6.3</v>
      </c>
      <c r="D70" s="234">
        <v>108.8</v>
      </c>
      <c r="E70" s="234">
        <v>12.5</v>
      </c>
      <c r="F70" s="204"/>
      <c r="G70" s="205"/>
      <c r="H70" s="205"/>
      <c r="I70" s="206">
        <f>I69/I81*100-100</f>
        <v>3.0238136028782208</v>
      </c>
      <c r="J70" s="235">
        <v>94.6</v>
      </c>
      <c r="K70" s="235">
        <v>99.6</v>
      </c>
      <c r="L70" s="236">
        <v>105.3</v>
      </c>
      <c r="Q70" s="2">
        <v>43435</v>
      </c>
      <c r="R70">
        <f>D81</f>
        <v>112.1</v>
      </c>
      <c r="S70" s="45">
        <f t="shared" si="3"/>
        <v>5.854579792256831E-2</v>
      </c>
    </row>
    <row r="71" spans="1:22">
      <c r="A71" s="2">
        <v>43739</v>
      </c>
      <c r="B71" s="234">
        <v>94.2</v>
      </c>
      <c r="C71" s="234">
        <v>-0.7</v>
      </c>
      <c r="D71" s="234">
        <v>96.7</v>
      </c>
      <c r="E71" s="234">
        <v>-1</v>
      </c>
      <c r="F71" s="204"/>
      <c r="G71" s="205"/>
      <c r="H71" s="205"/>
      <c r="I71" s="206"/>
      <c r="J71" s="235">
        <v>92.4</v>
      </c>
      <c r="K71" s="235">
        <v>93.4</v>
      </c>
      <c r="L71" s="236">
        <v>99.3</v>
      </c>
      <c r="Q71" s="2">
        <v>43405</v>
      </c>
      <c r="R71">
        <f>D82</f>
        <v>100.7</v>
      </c>
      <c r="S71" s="45">
        <f t="shared" si="3"/>
        <v>6.9002123142250626E-2</v>
      </c>
    </row>
    <row r="72" spans="1:22">
      <c r="A72" s="2">
        <v>43709</v>
      </c>
      <c r="B72" s="234">
        <v>99.5</v>
      </c>
      <c r="C72" s="234">
        <v>3.8</v>
      </c>
      <c r="D72" s="234">
        <v>97.7</v>
      </c>
      <c r="E72" s="234">
        <v>2.4</v>
      </c>
      <c r="F72" s="204">
        <f>AVERAGE(D72:D74)/AVERAGE(D75:D77)-1</f>
        <v>-1.4834794335805701E-2</v>
      </c>
      <c r="G72" s="205">
        <f>(D72/AVERAGE(D72:D74)-1)*100</f>
        <v>0.30800821355234653</v>
      </c>
      <c r="H72" s="205"/>
      <c r="I72" s="206"/>
      <c r="J72" s="235">
        <v>95.3</v>
      </c>
      <c r="K72" s="235">
        <v>94.6</v>
      </c>
      <c r="L72" s="236">
        <v>104.4</v>
      </c>
      <c r="M72" s="239">
        <f>AVERAGE(K72:K74)</f>
        <v>94.100000000000009</v>
      </c>
      <c r="N72" s="121">
        <f>M72/M84-1</f>
        <v>5.1396648044692794E-2</v>
      </c>
      <c r="O72" s="121">
        <f>M72/M75-1</f>
        <v>1.3280689160086068E-2</v>
      </c>
      <c r="Q72" s="2">
        <v>43374</v>
      </c>
      <c r="R72">
        <f>D83</f>
        <v>97.8</v>
      </c>
      <c r="S72" s="45">
        <f t="shared" si="3"/>
        <v>9.5184770436730126E-2</v>
      </c>
    </row>
    <row r="73" spans="1:22">
      <c r="A73" s="2">
        <v>43678</v>
      </c>
      <c r="B73" s="234">
        <v>91.2</v>
      </c>
      <c r="C73" s="234">
        <v>-2.2999999999999998</v>
      </c>
      <c r="D73" s="234">
        <v>95.4</v>
      </c>
      <c r="E73" s="234">
        <v>-3.7</v>
      </c>
      <c r="F73" s="204"/>
      <c r="G73" s="205"/>
      <c r="H73" s="205"/>
      <c r="I73" s="206"/>
      <c r="J73" s="235">
        <v>93.8</v>
      </c>
      <c r="K73" s="235">
        <v>96</v>
      </c>
      <c r="L73" s="236">
        <v>95.6</v>
      </c>
      <c r="Q73" s="2">
        <v>43344</v>
      </c>
      <c r="R73">
        <f>D84</f>
        <v>96.3</v>
      </c>
      <c r="S73" s="45">
        <f t="shared" si="3"/>
        <v>7.3578595317725703E-2</v>
      </c>
    </row>
    <row r="74" spans="1:22">
      <c r="A74" s="2">
        <v>43647</v>
      </c>
      <c r="B74" s="234">
        <v>107.6</v>
      </c>
      <c r="C74" s="234">
        <v>5</v>
      </c>
      <c r="D74" s="234">
        <v>99.1</v>
      </c>
      <c r="E74" s="234">
        <v>-0.3</v>
      </c>
      <c r="F74" s="204"/>
      <c r="G74" s="205"/>
      <c r="H74" s="205">
        <f>SUM(D74:D80)/SUM(D86:D92)*100-100</f>
        <v>5.0315410033043122</v>
      </c>
      <c r="I74" s="206"/>
      <c r="J74" s="235">
        <v>98.3</v>
      </c>
      <c r="K74" s="235">
        <v>91.7</v>
      </c>
      <c r="L74" s="236">
        <v>105.7</v>
      </c>
      <c r="Q74" s="2">
        <v>43313</v>
      </c>
      <c r="R74">
        <f>D85</f>
        <v>94.7</v>
      </c>
      <c r="S74" s="45">
        <f t="shared" si="3"/>
        <v>5.1054384017758192E-2</v>
      </c>
    </row>
    <row r="75" spans="1:22">
      <c r="A75" s="2">
        <v>43617</v>
      </c>
      <c r="B75" s="234">
        <v>105.3</v>
      </c>
      <c r="C75" s="234">
        <v>-2.4</v>
      </c>
      <c r="D75" s="234">
        <v>99.4</v>
      </c>
      <c r="E75" s="234">
        <v>2.9</v>
      </c>
      <c r="F75" s="204">
        <f>AVERAGE(D75:D77)/AVERAGE(D78:D80)-1</f>
        <v>-2.305665349143593E-2</v>
      </c>
      <c r="G75" s="205">
        <f>(D75/AVERAGE(D75:D77)-1)*100</f>
        <v>0.53944706675657095</v>
      </c>
      <c r="H75" s="205"/>
      <c r="I75" s="206"/>
      <c r="J75" s="235">
        <v>94.9</v>
      </c>
      <c r="K75" s="235">
        <v>91.9</v>
      </c>
      <c r="L75" s="236">
        <v>100.7</v>
      </c>
      <c r="M75" s="239">
        <f>AVERAGE(K75:K77)</f>
        <v>92.866666666666674</v>
      </c>
      <c r="N75" s="121">
        <f>M75/M87-1</f>
        <v>8.2782743878740961E-2</v>
      </c>
      <c r="O75" s="121">
        <f>M75/M78-1</f>
        <v>-2.7234636871508178E-2</v>
      </c>
      <c r="Q75" s="2">
        <v>43282</v>
      </c>
      <c r="R75">
        <f>D86</f>
        <v>95.6</v>
      </c>
      <c r="S75" s="45">
        <f t="shared" si="3"/>
        <v>3.6876355748373113E-2</v>
      </c>
    </row>
    <row r="76" spans="1:22">
      <c r="A76" s="2">
        <v>43586</v>
      </c>
      <c r="B76" s="234">
        <v>104.5</v>
      </c>
      <c r="C76" s="234">
        <v>2.2999999999999998</v>
      </c>
      <c r="D76" s="234">
        <v>96.6</v>
      </c>
      <c r="E76" s="234">
        <v>-4</v>
      </c>
      <c r="F76" s="204"/>
      <c r="G76" s="205"/>
      <c r="H76" s="205"/>
      <c r="I76" s="206"/>
      <c r="J76" s="235">
        <v>100.1</v>
      </c>
      <c r="K76" s="235">
        <v>91.6</v>
      </c>
      <c r="L76" s="236">
        <v>98.8</v>
      </c>
      <c r="Q76" s="2">
        <v>43252</v>
      </c>
      <c r="R76">
        <f>D87</f>
        <v>95.1</v>
      </c>
      <c r="S76" s="45">
        <f t="shared" si="3"/>
        <v>1.6025641025640969E-2</v>
      </c>
    </row>
    <row r="77" spans="1:22">
      <c r="A77" s="2">
        <v>43556</v>
      </c>
      <c r="B77" s="234">
        <v>106.2</v>
      </c>
      <c r="C77" s="234">
        <v>6.3</v>
      </c>
      <c r="D77" s="234">
        <v>100.6</v>
      </c>
      <c r="E77" s="234">
        <v>-1</v>
      </c>
      <c r="F77" s="204"/>
      <c r="G77" s="205"/>
      <c r="H77" s="205"/>
      <c r="I77" s="206"/>
      <c r="J77" s="235">
        <v>97.8</v>
      </c>
      <c r="K77" s="235">
        <v>95.1</v>
      </c>
      <c r="L77" s="236">
        <v>101.1</v>
      </c>
      <c r="Q77" s="2">
        <v>43221</v>
      </c>
      <c r="R77">
        <f>D88</f>
        <v>97.3</v>
      </c>
      <c r="S77" s="45">
        <f t="shared" si="3"/>
        <v>8.8366890380313201E-2</v>
      </c>
      <c r="U77" s="44">
        <v>41.766666666666673</v>
      </c>
      <c r="V77">
        <v>58</v>
      </c>
    </row>
    <row r="78" spans="1:22">
      <c r="A78" s="2">
        <v>43525</v>
      </c>
      <c r="B78" s="234">
        <v>115.7</v>
      </c>
      <c r="C78" s="234">
        <v>10.199999999999999</v>
      </c>
      <c r="D78" s="234">
        <v>101.6</v>
      </c>
      <c r="E78" s="234">
        <v>0.3</v>
      </c>
      <c r="F78" s="204">
        <f>AVERAGE(D78:D80)/AVERAGE(D81:D83)-1</f>
        <v>-2.2537025112685405E-2</v>
      </c>
      <c r="G78" s="205">
        <f>(D78/AVERAGE(D78:D80)-1)*100</f>
        <v>0.39525691699604515</v>
      </c>
      <c r="H78" s="205"/>
      <c r="I78" s="206"/>
      <c r="J78" s="235">
        <v>96.1</v>
      </c>
      <c r="K78" s="235">
        <v>84.5</v>
      </c>
      <c r="L78" s="236">
        <v>106.5</v>
      </c>
      <c r="M78" s="239">
        <f>AVERAGE(K78:K80)</f>
        <v>95.466666666666654</v>
      </c>
      <c r="N78" s="121">
        <f>M78/M90-1</f>
        <v>7.3463268365816958E-2</v>
      </c>
      <c r="O78" s="121">
        <f>M78/M81-1</f>
        <v>-1.4791881664946716E-2</v>
      </c>
      <c r="Q78" s="2">
        <v>43191</v>
      </c>
      <c r="R78">
        <f>D89</f>
        <v>94</v>
      </c>
      <c r="S78" s="45">
        <f t="shared" si="3"/>
        <v>-1.9812304483837417E-2</v>
      </c>
      <c r="U78" s="44">
        <v>48.733333333333327</v>
      </c>
      <c r="V78">
        <v>57</v>
      </c>
    </row>
    <row r="79" spans="1:22">
      <c r="A79" s="2">
        <v>43497</v>
      </c>
      <c r="B79" s="234">
        <v>92.2</v>
      </c>
      <c r="C79" s="234">
        <v>2</v>
      </c>
      <c r="D79" s="234">
        <v>101.3</v>
      </c>
      <c r="E79" s="234">
        <v>0.6</v>
      </c>
      <c r="F79" s="204"/>
      <c r="G79" s="205"/>
      <c r="H79" s="205"/>
      <c r="I79" s="206"/>
      <c r="J79" s="235">
        <v>99.1</v>
      </c>
      <c r="K79" s="235">
        <v>96.7</v>
      </c>
      <c r="L79" s="236">
        <v>107.7</v>
      </c>
      <c r="Q79" s="2">
        <v>43160</v>
      </c>
      <c r="R79">
        <f>D90</f>
        <v>91.4</v>
      </c>
      <c r="S79" s="45">
        <f t="shared" si="3"/>
        <v>-3.8906414300735936E-2</v>
      </c>
      <c r="U79" s="44">
        <v>49.233333333333327</v>
      </c>
      <c r="V79">
        <v>56</v>
      </c>
    </row>
    <row r="80" spans="1:22">
      <c r="A80" s="2">
        <v>43466</v>
      </c>
      <c r="B80" s="234">
        <v>84.5</v>
      </c>
      <c r="C80" s="234">
        <v>11.6</v>
      </c>
      <c r="D80" s="234">
        <v>100.7</v>
      </c>
      <c r="E80" s="234">
        <v>-10.199999999999999</v>
      </c>
      <c r="F80" s="204"/>
      <c r="G80" s="205"/>
      <c r="H80" s="205"/>
      <c r="I80" s="206"/>
      <c r="J80" s="235">
        <v>103.2</v>
      </c>
      <c r="K80" s="235">
        <v>105.2</v>
      </c>
      <c r="L80" s="236">
        <v>102.7</v>
      </c>
      <c r="Q80" s="2">
        <v>43132</v>
      </c>
      <c r="R80">
        <f>D91</f>
        <v>101.1</v>
      </c>
      <c r="S80" s="45">
        <f t="shared" si="3"/>
        <v>0.11960132890365438</v>
      </c>
      <c r="U80" s="44">
        <v>51.9</v>
      </c>
      <c r="V80">
        <v>55</v>
      </c>
    </row>
    <row r="81" spans="1:22">
      <c r="A81" s="2">
        <v>43435</v>
      </c>
      <c r="B81" s="234">
        <v>103.7</v>
      </c>
      <c r="C81" s="234">
        <f t="shared" ref="C81:C103" si="4">(B81/B93-1)*100</f>
        <v>3.9078156312625234</v>
      </c>
      <c r="D81" s="234">
        <v>112.1</v>
      </c>
      <c r="E81" s="234">
        <f>(D81/D82-1)*100</f>
        <v>11.32075471698113</v>
      </c>
      <c r="F81" s="204">
        <f>AVERAGE(D81:D83)/AVERAGE(D84:D86)-1</f>
        <v>8.3740404745289654E-2</v>
      </c>
      <c r="G81" s="205">
        <f>(D81/AVERAGE(D81:D83)-1)*100</f>
        <v>8.2743077913715268</v>
      </c>
      <c r="H81" s="205">
        <f>AVERAGE(B81:B92)</f>
        <v>96.916666666666686</v>
      </c>
      <c r="I81" s="206">
        <f>AVERAGE(D81:D92)</f>
        <v>97.283333333333317</v>
      </c>
      <c r="J81" s="235">
        <v>94.2</v>
      </c>
      <c r="K81" s="235">
        <v>99.4</v>
      </c>
      <c r="L81" s="236">
        <v>123.3</v>
      </c>
      <c r="M81" s="239">
        <f>AVERAGE(K81:K83)</f>
        <v>96.899999999999991</v>
      </c>
      <c r="N81" s="121">
        <f>M81/M93-1</f>
        <v>0.15770609318996409</v>
      </c>
      <c r="O81" s="121">
        <f>M81/M84-1</f>
        <v>8.2681564245809858E-2</v>
      </c>
      <c r="Q81" s="2">
        <v>43101</v>
      </c>
      <c r="R81">
        <f>D92</f>
        <v>91.3</v>
      </c>
      <c r="S81" s="45">
        <f t="shared" si="3"/>
        <v>3.3975084937712285E-2</v>
      </c>
      <c r="U81" s="44">
        <v>51.133333333333333</v>
      </c>
      <c r="V81">
        <v>54</v>
      </c>
    </row>
    <row r="82" spans="1:22">
      <c r="A82" s="2">
        <v>43405</v>
      </c>
      <c r="B82" s="234">
        <v>91.6</v>
      </c>
      <c r="C82" s="234">
        <f t="shared" si="4"/>
        <v>7.3856975381008105</v>
      </c>
      <c r="D82" s="234">
        <v>100.7</v>
      </c>
      <c r="E82" s="234">
        <f t="shared" ref="E82:E115" si="5">(D82/D83-1)*100</f>
        <v>2.9652351738241434</v>
      </c>
      <c r="F82" s="4"/>
      <c r="G82" s="4"/>
      <c r="H82" s="4"/>
      <c r="I82" s="206">
        <f>I81/I93*100-100</f>
        <v>4.7935368043087863</v>
      </c>
      <c r="J82" s="235">
        <v>92.5</v>
      </c>
      <c r="K82" s="235">
        <v>95</v>
      </c>
      <c r="L82" s="236">
        <v>108.9</v>
      </c>
      <c r="Q82" s="2">
        <v>43070</v>
      </c>
      <c r="R82">
        <f>D93</f>
        <v>105.9</v>
      </c>
      <c r="S82" s="45">
        <f t="shared" si="3"/>
        <v>0.22427745664739884</v>
      </c>
      <c r="U82" s="44">
        <v>59.533333333333339</v>
      </c>
      <c r="V82">
        <v>53</v>
      </c>
    </row>
    <row r="83" spans="1:22">
      <c r="A83" s="2">
        <v>43374</v>
      </c>
      <c r="B83" s="234">
        <v>94.9</v>
      </c>
      <c r="C83" s="234">
        <f t="shared" si="4"/>
        <v>14.0625</v>
      </c>
      <c r="D83" s="234">
        <v>97.8</v>
      </c>
      <c r="E83" s="234">
        <f t="shared" si="5"/>
        <v>1.5576323987538832</v>
      </c>
      <c r="F83" s="4"/>
      <c r="G83" s="4"/>
      <c r="H83" s="4"/>
      <c r="I83" s="4"/>
      <c r="J83" s="235">
        <v>94.2</v>
      </c>
      <c r="K83" s="235">
        <v>96.3</v>
      </c>
      <c r="L83" s="236">
        <v>104.6</v>
      </c>
      <c r="Q83" s="2">
        <v>43040</v>
      </c>
      <c r="R83">
        <f>D94</f>
        <v>94.2</v>
      </c>
      <c r="S83" s="45">
        <f t="shared" si="3"/>
        <v>4.5504994450610514E-2</v>
      </c>
      <c r="U83" s="44">
        <v>56.666666666666664</v>
      </c>
      <c r="V83">
        <v>52</v>
      </c>
    </row>
    <row r="84" spans="1:22">
      <c r="A84" s="2">
        <v>43344</v>
      </c>
      <c r="B84" s="234">
        <v>95.9</v>
      </c>
      <c r="C84" s="234">
        <f t="shared" si="4"/>
        <v>5.1535087719298378</v>
      </c>
      <c r="D84" s="234">
        <v>96.3</v>
      </c>
      <c r="E84" s="234">
        <f t="shared" si="5"/>
        <v>1.689545934530079</v>
      </c>
      <c r="F84" s="204">
        <f>AVERAGE(D84:D86)/AVERAGE(D87:D89)-1</f>
        <v>6.9832402234659696E-4</v>
      </c>
      <c r="G84" s="205">
        <f>(D84/AVERAGE(D84:D86)-1)*100</f>
        <v>0.8025122121423367</v>
      </c>
      <c r="H84" s="4"/>
      <c r="I84" s="4"/>
      <c r="J84" s="235">
        <v>88</v>
      </c>
      <c r="K84" s="235">
        <v>89</v>
      </c>
      <c r="L84" s="236">
        <v>98.9</v>
      </c>
      <c r="M84" s="239">
        <f>AVERAGE(K84:K86)</f>
        <v>89.5</v>
      </c>
      <c r="Q84" s="2">
        <v>43009</v>
      </c>
      <c r="R84">
        <f>D95</f>
        <v>89.3</v>
      </c>
      <c r="S84" s="45">
        <f t="shared" si="3"/>
        <v>-6.1974789915966499E-2</v>
      </c>
      <c r="U84" s="44">
        <v>57.833333333333336</v>
      </c>
      <c r="V84">
        <v>51</v>
      </c>
    </row>
    <row r="85" spans="1:22">
      <c r="A85" s="2">
        <v>43313</v>
      </c>
      <c r="B85" s="234">
        <v>93.3</v>
      </c>
      <c r="C85" s="234">
        <f t="shared" si="4"/>
        <v>4.1294642857142794</v>
      </c>
      <c r="D85" s="234">
        <v>94.7</v>
      </c>
      <c r="E85" s="234">
        <f t="shared" si="5"/>
        <v>-0.94142259414224938</v>
      </c>
      <c r="F85" s="4"/>
      <c r="G85" s="4"/>
      <c r="H85" s="4"/>
      <c r="I85" s="4"/>
      <c r="J85" s="235">
        <v>94.2</v>
      </c>
      <c r="K85" s="235">
        <v>91.7</v>
      </c>
      <c r="L85" s="236">
        <v>103.1</v>
      </c>
      <c r="Q85" s="2">
        <v>42979</v>
      </c>
      <c r="R85">
        <f>D96</f>
        <v>89.7</v>
      </c>
      <c r="S85" s="45">
        <f t="shared" si="3"/>
        <v>1.7006802721088343E-2</v>
      </c>
      <c r="U85" s="44">
        <v>62.233333333333327</v>
      </c>
      <c r="V85">
        <v>50</v>
      </c>
    </row>
    <row r="86" spans="1:22">
      <c r="A86" s="2">
        <v>43282</v>
      </c>
      <c r="B86" s="234">
        <v>102.5</v>
      </c>
      <c r="C86" s="234">
        <f t="shared" si="4"/>
        <v>4.912998976458538</v>
      </c>
      <c r="D86" s="234">
        <v>95.6</v>
      </c>
      <c r="E86" s="234">
        <f t="shared" si="5"/>
        <v>0.52576235541534899</v>
      </c>
      <c r="F86" s="4"/>
      <c r="G86" s="4"/>
      <c r="H86" s="4"/>
      <c r="I86" s="4"/>
      <c r="J86" s="235">
        <v>90.8</v>
      </c>
      <c r="K86" s="235">
        <v>87.8</v>
      </c>
      <c r="L86" s="236">
        <v>97.4</v>
      </c>
      <c r="Q86" s="2">
        <v>42948</v>
      </c>
      <c r="R86">
        <f>D97</f>
        <v>90.1</v>
      </c>
      <c r="S86" s="45">
        <f t="shared" ref="S86:S102" si="6">R86/R98-1</f>
        <v>2.0385050962627327E-2</v>
      </c>
      <c r="U86" s="44">
        <v>59.333333333333336</v>
      </c>
      <c r="V86">
        <v>49</v>
      </c>
    </row>
    <row r="87" spans="1:22">
      <c r="A87" s="2">
        <v>43252</v>
      </c>
      <c r="B87" s="234">
        <v>107.9</v>
      </c>
      <c r="C87" s="234">
        <f t="shared" si="4"/>
        <v>2.1780303030303205</v>
      </c>
      <c r="D87" s="234">
        <v>95.1</v>
      </c>
      <c r="E87" s="234">
        <f t="shared" si="5"/>
        <v>-2.2610483042137752</v>
      </c>
      <c r="F87" s="204">
        <f>AVERAGE(D87:D89)/AVERAGE(D90:D92)-1</f>
        <v>9.1613812544042439E-3</v>
      </c>
      <c r="G87" s="205">
        <f>(D87/AVERAGE(D87:D89)-1)*100</f>
        <v>-0.3840782122904951</v>
      </c>
      <c r="H87" s="4"/>
      <c r="I87" s="4"/>
      <c r="J87" s="235">
        <v>93.3</v>
      </c>
      <c r="K87" s="235">
        <v>85</v>
      </c>
      <c r="L87" s="236">
        <v>100.5</v>
      </c>
      <c r="M87" s="239">
        <f>AVERAGE(K87:K89)</f>
        <v>85.766666666666666</v>
      </c>
      <c r="Q87" s="2">
        <v>42917</v>
      </c>
      <c r="R87">
        <f>D98</f>
        <v>92.2</v>
      </c>
      <c r="S87" s="45">
        <f t="shared" si="6"/>
        <v>4.5351473922902397E-2</v>
      </c>
      <c r="U87" s="44">
        <v>63.166666666666664</v>
      </c>
      <c r="V87">
        <v>48</v>
      </c>
    </row>
    <row r="88" spans="1:22">
      <c r="A88" s="2">
        <v>43221</v>
      </c>
      <c r="B88" s="234">
        <v>102.2</v>
      </c>
      <c r="C88" s="234">
        <f t="shared" si="4"/>
        <v>4.8205128205128345</v>
      </c>
      <c r="D88" s="234">
        <v>97.3</v>
      </c>
      <c r="E88" s="234">
        <f t="shared" si="5"/>
        <v>3.5106382978723483</v>
      </c>
      <c r="F88" s="4"/>
      <c r="G88" s="4"/>
      <c r="H88" s="4"/>
      <c r="I88" s="4"/>
      <c r="J88" s="235">
        <v>91.7</v>
      </c>
      <c r="K88" s="235">
        <v>90.3</v>
      </c>
      <c r="L88" s="236">
        <v>102.3</v>
      </c>
      <c r="Q88" s="2">
        <v>42887</v>
      </c>
      <c r="R88">
        <f>D99</f>
        <v>93.6</v>
      </c>
      <c r="S88" s="45">
        <f t="shared" si="6"/>
        <v>2.1834061135371119E-2</v>
      </c>
      <c r="U88" s="44">
        <v>61.199999999999996</v>
      </c>
      <c r="V88">
        <v>47</v>
      </c>
    </row>
    <row r="89" spans="1:22">
      <c r="A89" s="2">
        <v>43191</v>
      </c>
      <c r="B89" s="234">
        <v>99.9</v>
      </c>
      <c r="C89" s="234">
        <f t="shared" si="4"/>
        <v>1.731160896130346</v>
      </c>
      <c r="D89" s="234">
        <v>94</v>
      </c>
      <c r="E89" s="234">
        <f t="shared" si="5"/>
        <v>2.8446389496717739</v>
      </c>
      <c r="F89" s="4"/>
      <c r="G89" s="4"/>
      <c r="H89" s="4"/>
      <c r="I89" s="4"/>
      <c r="J89" s="235">
        <v>88.9</v>
      </c>
      <c r="K89" s="235">
        <v>82</v>
      </c>
      <c r="L89" s="236">
        <v>96.8</v>
      </c>
      <c r="Q89" s="2">
        <v>42856</v>
      </c>
      <c r="R89">
        <f t="shared" ref="R89:R114" si="7">D100</f>
        <v>89.4</v>
      </c>
      <c r="S89" s="45">
        <f t="shared" si="6"/>
        <v>-4.6908315565031944E-2</v>
      </c>
      <c r="U89" s="44">
        <v>59.833333333333336</v>
      </c>
      <c r="V89">
        <v>46</v>
      </c>
    </row>
    <row r="90" spans="1:22">
      <c r="A90" s="2">
        <v>43160</v>
      </c>
      <c r="B90" s="234">
        <v>105</v>
      </c>
      <c r="C90" s="234">
        <f t="shared" si="4"/>
        <v>-7.7328646748681891</v>
      </c>
      <c r="D90" s="234">
        <v>91.4</v>
      </c>
      <c r="E90" s="234">
        <f t="shared" si="5"/>
        <v>-9.594460929772497</v>
      </c>
      <c r="F90" s="204">
        <f>AVERAGE(D90:D92)/AVERAGE(D93:D95)-1</f>
        <v>-1.935038009675194E-2</v>
      </c>
      <c r="G90" s="205">
        <f>(D90/AVERAGE(D90:D92)-1)*100</f>
        <v>-3.3826638477801318</v>
      </c>
      <c r="H90" s="4"/>
      <c r="I90" s="4"/>
      <c r="J90" s="235">
        <v>92.6</v>
      </c>
      <c r="K90" s="235">
        <v>84.9</v>
      </c>
      <c r="L90" s="236">
        <v>94.4</v>
      </c>
      <c r="M90" s="239">
        <f>AVERAGE(K90:K92)</f>
        <v>88.933333333333337</v>
      </c>
      <c r="Q90" s="2">
        <v>42826</v>
      </c>
      <c r="R90">
        <f t="shared" si="7"/>
        <v>95.9</v>
      </c>
      <c r="S90" s="45">
        <f t="shared" si="6"/>
        <v>6.6740823136818728E-2</v>
      </c>
      <c r="U90" s="44">
        <v>61</v>
      </c>
      <c r="V90">
        <v>45</v>
      </c>
    </row>
    <row r="91" spans="1:22">
      <c r="A91" s="2">
        <v>43132</v>
      </c>
      <c r="B91" s="234">
        <v>90.4</v>
      </c>
      <c r="C91" s="234">
        <f t="shared" si="4"/>
        <v>13.000000000000011</v>
      </c>
      <c r="D91" s="234">
        <v>101.1</v>
      </c>
      <c r="E91" s="234">
        <f t="shared" si="5"/>
        <v>10.733844468784227</v>
      </c>
      <c r="F91" s="4"/>
      <c r="G91" s="4"/>
      <c r="H91" s="4"/>
      <c r="I91" s="4"/>
      <c r="J91" s="235">
        <v>88</v>
      </c>
      <c r="K91" s="235">
        <v>85.1</v>
      </c>
      <c r="L91" s="236">
        <v>111.8</v>
      </c>
      <c r="Q91" s="2">
        <v>42795</v>
      </c>
      <c r="R91">
        <f t="shared" si="7"/>
        <v>95.1</v>
      </c>
      <c r="S91" s="45">
        <f t="shared" si="6"/>
        <v>5.6666666666666643E-2</v>
      </c>
      <c r="U91" s="44">
        <v>68.933333333333337</v>
      </c>
      <c r="V91">
        <v>44</v>
      </c>
    </row>
    <row r="92" spans="1:22">
      <c r="A92" s="2">
        <v>43101</v>
      </c>
      <c r="B92" s="234">
        <v>75.7</v>
      </c>
      <c r="C92" s="234">
        <f t="shared" si="4"/>
        <v>5.4317548746518174</v>
      </c>
      <c r="D92" s="234">
        <v>91.3</v>
      </c>
      <c r="E92" s="234">
        <f t="shared" si="5"/>
        <v>-13.786591123701609</v>
      </c>
      <c r="F92" s="4"/>
      <c r="G92" s="4"/>
      <c r="H92" s="4"/>
      <c r="I92" s="4"/>
      <c r="J92" s="235">
        <v>108.5</v>
      </c>
      <c r="K92" s="235">
        <v>96.8</v>
      </c>
      <c r="L92" s="236">
        <v>95.4</v>
      </c>
      <c r="Q92" s="2">
        <v>42767</v>
      </c>
      <c r="R92">
        <f t="shared" si="7"/>
        <v>90.3</v>
      </c>
      <c r="S92" s="45">
        <f t="shared" si="6"/>
        <v>3.5550458715596367E-2</v>
      </c>
      <c r="U92" s="44">
        <v>62.9</v>
      </c>
      <c r="V92">
        <v>43</v>
      </c>
    </row>
    <row r="93" spans="1:22">
      <c r="A93" s="2">
        <v>43070</v>
      </c>
      <c r="B93" s="234">
        <v>99.8</v>
      </c>
      <c r="C93" s="234">
        <f t="shared" si="4"/>
        <v>19.093078758949879</v>
      </c>
      <c r="D93" s="234">
        <v>105.9</v>
      </c>
      <c r="E93" s="234">
        <f t="shared" si="5"/>
        <v>12.420382165605105</v>
      </c>
      <c r="F93" s="204">
        <f>AVERAGE(D93:D95)/AVERAGE(D96:D98)-1</f>
        <v>6.3970588235294334E-2</v>
      </c>
      <c r="G93" s="205">
        <f>(D93/AVERAGE(D93:D95)-1)*100</f>
        <v>9.7788527988942562</v>
      </c>
      <c r="H93" s="205">
        <f>AVERAGE(B93:B104)</f>
        <v>92.808333333333337</v>
      </c>
      <c r="I93" s="206">
        <f>AVERAGE(D93:D104)</f>
        <v>92.833333333333329</v>
      </c>
      <c r="J93" s="235">
        <v>93</v>
      </c>
      <c r="K93" s="235">
        <v>85.4</v>
      </c>
      <c r="L93" s="236">
        <v>102.5</v>
      </c>
      <c r="M93" s="239">
        <f>AVERAGE(K93:K95)</f>
        <v>83.7</v>
      </c>
      <c r="Q93" s="2">
        <v>42736</v>
      </c>
      <c r="R93">
        <f t="shared" si="7"/>
        <v>88.3</v>
      </c>
      <c r="S93" s="45">
        <f t="shared" si="6"/>
        <v>4.550625711035261E-3</v>
      </c>
      <c r="U93" s="44">
        <v>67.733333333333334</v>
      </c>
      <c r="V93">
        <v>42</v>
      </c>
    </row>
    <row r="94" spans="1:22">
      <c r="A94" s="2">
        <v>43040</v>
      </c>
      <c r="B94" s="234">
        <v>85.3</v>
      </c>
      <c r="C94" s="234">
        <f t="shared" si="4"/>
        <v>6.0945273631840768</v>
      </c>
      <c r="D94" s="234">
        <v>94.2</v>
      </c>
      <c r="E94" s="234">
        <f t="shared" si="5"/>
        <v>5.4871220604703286</v>
      </c>
      <c r="F94" s="4"/>
      <c r="G94" s="4"/>
      <c r="H94" s="4"/>
      <c r="I94" s="206">
        <f>I93/I105*100-100</f>
        <v>3.4450738230104747</v>
      </c>
      <c r="J94" s="235">
        <v>86.2</v>
      </c>
      <c r="K94" s="235">
        <v>86.2</v>
      </c>
      <c r="L94" s="236">
        <v>95.6</v>
      </c>
      <c r="Q94" s="2">
        <v>42705</v>
      </c>
      <c r="R94">
        <f t="shared" si="7"/>
        <v>86.5</v>
      </c>
      <c r="S94" s="45">
        <f t="shared" si="6"/>
        <v>1.8845700824499323E-2</v>
      </c>
      <c r="U94" s="44">
        <v>67.266666666666666</v>
      </c>
      <c r="V94">
        <v>41</v>
      </c>
    </row>
    <row r="95" spans="1:22">
      <c r="A95" s="2">
        <v>43009</v>
      </c>
      <c r="B95" s="234">
        <v>83.2</v>
      </c>
      <c r="C95" s="234">
        <f t="shared" si="4"/>
        <v>-5.9887005649717491</v>
      </c>
      <c r="D95" s="234">
        <v>89.3</v>
      </c>
      <c r="E95" s="234">
        <f t="shared" si="5"/>
        <v>-0.44593088071349651</v>
      </c>
      <c r="F95" s="4"/>
      <c r="G95" s="4"/>
      <c r="H95" s="4"/>
      <c r="I95" s="6"/>
      <c r="J95" s="235">
        <v>85.7</v>
      </c>
      <c r="K95" s="235">
        <v>79.5</v>
      </c>
      <c r="L95" s="236">
        <v>93.1</v>
      </c>
      <c r="Q95" s="2">
        <v>42675</v>
      </c>
      <c r="R95">
        <f t="shared" si="7"/>
        <v>90.1</v>
      </c>
      <c r="S95" s="45">
        <f t="shared" si="6"/>
        <v>5.8754406580493468E-2</v>
      </c>
      <c r="U95" s="44">
        <v>60.866666666666667</v>
      </c>
      <c r="V95">
        <v>40</v>
      </c>
    </row>
    <row r="96" spans="1:22">
      <c r="A96" s="2">
        <v>42979</v>
      </c>
      <c r="B96" s="234">
        <v>91.2</v>
      </c>
      <c r="C96" s="234">
        <f t="shared" si="4"/>
        <v>-0.65359477124182774</v>
      </c>
      <c r="D96" s="234">
        <v>89.7</v>
      </c>
      <c r="E96" s="234">
        <f t="shared" si="5"/>
        <v>-0.44395116537180312</v>
      </c>
      <c r="F96" s="204">
        <f>AVERAGE(D96:D98)/AVERAGE(D99:D101)-1</f>
        <v>-2.4740050197203156E-2</v>
      </c>
      <c r="G96" s="205">
        <f>(D96/AVERAGE(D96:D98)-1)*100</f>
        <v>-1.0661764705882426</v>
      </c>
      <c r="H96" s="4"/>
      <c r="I96" s="6"/>
      <c r="J96" s="235">
        <v>87.5</v>
      </c>
      <c r="K96" s="235">
        <v>82.2</v>
      </c>
      <c r="L96" s="236">
        <v>94.6</v>
      </c>
      <c r="M96" s="239">
        <f>AVERAGE(K96:K98)</f>
        <v>85.5</v>
      </c>
      <c r="Q96" s="2">
        <v>42644</v>
      </c>
      <c r="R96">
        <f t="shared" si="7"/>
        <v>95.2</v>
      </c>
      <c r="S96" s="45">
        <f t="shared" si="6"/>
        <v>0.22522522522522515</v>
      </c>
      <c r="U96" s="44">
        <v>64.266666666666666</v>
      </c>
      <c r="V96">
        <v>39</v>
      </c>
    </row>
    <row r="97" spans="1:22">
      <c r="A97" s="2">
        <v>42948</v>
      </c>
      <c r="B97" s="234">
        <v>89.6</v>
      </c>
      <c r="C97" s="234">
        <f t="shared" si="4"/>
        <v>0.9009009009008917</v>
      </c>
      <c r="D97" s="234">
        <v>90.1</v>
      </c>
      <c r="E97" s="234">
        <f t="shared" si="5"/>
        <v>-2.2776572668112838</v>
      </c>
      <c r="F97" s="204"/>
      <c r="G97" s="205"/>
      <c r="H97" s="4"/>
      <c r="I97" s="6"/>
      <c r="J97" s="235">
        <v>87.5</v>
      </c>
      <c r="K97" s="235">
        <v>83</v>
      </c>
      <c r="L97" s="236">
        <v>93.4</v>
      </c>
      <c r="Q97" s="2">
        <v>42614</v>
      </c>
      <c r="R97">
        <f t="shared" si="7"/>
        <v>88.2</v>
      </c>
      <c r="S97" s="45">
        <f t="shared" si="6"/>
        <v>6.3932448733413638E-2</v>
      </c>
      <c r="U97" s="44">
        <v>70.3</v>
      </c>
      <c r="V97">
        <v>38</v>
      </c>
    </row>
    <row r="98" spans="1:22">
      <c r="A98" s="2">
        <v>42917</v>
      </c>
      <c r="B98" s="234">
        <v>97.7</v>
      </c>
      <c r="C98" s="234">
        <f t="shared" si="4"/>
        <v>3.8257173219978791</v>
      </c>
      <c r="D98" s="234">
        <v>92.2</v>
      </c>
      <c r="E98" s="234">
        <f t="shared" si="5"/>
        <v>-1.4957264957264904</v>
      </c>
      <c r="F98" s="204"/>
      <c r="G98" s="205"/>
      <c r="H98" s="4"/>
      <c r="I98" s="6"/>
      <c r="J98" s="235">
        <v>93.2</v>
      </c>
      <c r="K98" s="235">
        <v>91.3</v>
      </c>
      <c r="L98" s="236">
        <v>98.1</v>
      </c>
      <c r="Q98" s="2">
        <v>42583</v>
      </c>
      <c r="R98">
        <f t="shared" si="7"/>
        <v>88.3</v>
      </c>
      <c r="S98" s="45">
        <f t="shared" si="6"/>
        <v>0.11913814955640034</v>
      </c>
      <c r="U98" s="44">
        <v>71.899999999999991</v>
      </c>
      <c r="V98">
        <v>37</v>
      </c>
    </row>
    <row r="99" spans="1:22">
      <c r="A99" s="2">
        <v>42887</v>
      </c>
      <c r="B99" s="234">
        <v>105.6</v>
      </c>
      <c r="C99" s="234">
        <f t="shared" si="4"/>
        <v>-2.2222222222222254</v>
      </c>
      <c r="D99" s="234">
        <v>93.6</v>
      </c>
      <c r="E99" s="234">
        <f t="shared" si="5"/>
        <v>4.6979865771811902</v>
      </c>
      <c r="F99" s="204">
        <f>AVERAGE(D99:D101)/AVERAGE(D102:D104)-1</f>
        <v>1.8998903909389631E-2</v>
      </c>
      <c r="G99" s="205">
        <f>(D99/AVERAGE(D99:D101)-1)*100</f>
        <v>0.68124775905342716</v>
      </c>
      <c r="H99" s="4"/>
      <c r="I99" s="6"/>
      <c r="J99" s="235">
        <v>86.4</v>
      </c>
      <c r="K99" s="235">
        <v>83.4</v>
      </c>
      <c r="L99" s="236">
        <v>94.2</v>
      </c>
      <c r="M99" s="239">
        <f>AVERAGE(K99:K101)</f>
        <v>85.466666666666654</v>
      </c>
      <c r="Q99" s="2">
        <v>42552</v>
      </c>
      <c r="R99">
        <f t="shared" si="7"/>
        <v>88.2</v>
      </c>
      <c r="S99" s="45">
        <f t="shared" si="6"/>
        <v>0.1484375</v>
      </c>
      <c r="U99" s="44">
        <v>73.133333333333326</v>
      </c>
      <c r="V99">
        <v>36</v>
      </c>
    </row>
    <row r="100" spans="1:22">
      <c r="A100" s="2">
        <v>42856</v>
      </c>
      <c r="B100" s="234">
        <v>97.5</v>
      </c>
      <c r="C100" s="234">
        <f t="shared" si="4"/>
        <v>-1.1156186612576002</v>
      </c>
      <c r="D100" s="234">
        <v>89.4</v>
      </c>
      <c r="E100" s="234">
        <f t="shared" si="5"/>
        <v>-6.7778936392075106</v>
      </c>
      <c r="F100" s="204"/>
      <c r="G100" s="205"/>
      <c r="H100" s="4"/>
      <c r="I100" s="6"/>
      <c r="J100" s="235">
        <v>93.5</v>
      </c>
      <c r="K100" s="235">
        <v>81.8</v>
      </c>
      <c r="L100" s="236">
        <v>93</v>
      </c>
      <c r="Q100" s="2">
        <v>42522</v>
      </c>
      <c r="R100">
        <f t="shared" si="7"/>
        <v>91.6</v>
      </c>
      <c r="S100" s="45">
        <f t="shared" si="6"/>
        <v>0.18961038961038956</v>
      </c>
      <c r="U100" s="44">
        <v>76.266666666666666</v>
      </c>
      <c r="V100">
        <v>35</v>
      </c>
    </row>
    <row r="101" spans="1:22">
      <c r="A101" s="2">
        <v>42826</v>
      </c>
      <c r="B101" s="234">
        <v>98.2</v>
      </c>
      <c r="C101" s="234">
        <f t="shared" si="4"/>
        <v>-0.40567951318457585</v>
      </c>
      <c r="D101" s="234">
        <v>95.9</v>
      </c>
      <c r="E101" s="234">
        <f t="shared" si="5"/>
        <v>0.84121976866458059</v>
      </c>
      <c r="F101" s="204"/>
      <c r="G101" s="205"/>
      <c r="H101" s="4"/>
      <c r="I101" s="6"/>
      <c r="J101" s="235">
        <v>94.3</v>
      </c>
      <c r="K101" s="235">
        <v>91.2</v>
      </c>
      <c r="L101" s="236">
        <v>98.7</v>
      </c>
      <c r="Q101" s="2">
        <v>42491</v>
      </c>
      <c r="R101">
        <f t="shared" si="7"/>
        <v>93.8</v>
      </c>
      <c r="S101" s="45">
        <f t="shared" si="6"/>
        <v>0.17543859649122817</v>
      </c>
      <c r="U101" s="44">
        <v>77.3</v>
      </c>
      <c r="V101">
        <v>34</v>
      </c>
    </row>
    <row r="102" spans="1:22">
      <c r="A102" s="2">
        <v>42795</v>
      </c>
      <c r="B102" s="234">
        <v>113.8</v>
      </c>
      <c r="C102" s="234">
        <f t="shared" si="4"/>
        <v>9.9516908212560438</v>
      </c>
      <c r="D102" s="234">
        <v>95.1</v>
      </c>
      <c r="E102" s="234">
        <f t="shared" si="5"/>
        <v>5.3156146179401897</v>
      </c>
      <c r="F102" s="204">
        <f>AVERAGE(D102:D104)/AVERAGE(D105:D107)-1</f>
        <v>6.9904341427520222E-3</v>
      </c>
      <c r="G102" s="205">
        <f>(D102/AVERAGE(D102:D104)-1)*100</f>
        <v>4.2382170259408047</v>
      </c>
      <c r="H102" s="4"/>
      <c r="I102" s="6"/>
      <c r="J102" s="235">
        <v>89.4</v>
      </c>
      <c r="K102" s="235">
        <v>84.4</v>
      </c>
      <c r="L102" s="236">
        <v>96</v>
      </c>
      <c r="M102" s="239">
        <f>AVERAGE(K102:K104)</f>
        <v>78.833333333333329</v>
      </c>
      <c r="Q102" s="2">
        <v>42461</v>
      </c>
      <c r="R102">
        <f t="shared" si="7"/>
        <v>89.9</v>
      </c>
      <c r="S102" s="45">
        <f t="shared" si="6"/>
        <v>0.17979002624671914</v>
      </c>
      <c r="U102" s="44">
        <v>85.366666666666674</v>
      </c>
      <c r="V102">
        <v>33</v>
      </c>
    </row>
    <row r="103" spans="1:22">
      <c r="A103" s="2">
        <v>42767</v>
      </c>
      <c r="B103" s="234">
        <v>80</v>
      </c>
      <c r="C103" s="234">
        <f t="shared" si="4"/>
        <v>2.564102564102555</v>
      </c>
      <c r="D103" s="234">
        <v>90.3</v>
      </c>
      <c r="E103" s="234">
        <f t="shared" si="5"/>
        <v>2.2650056625141524</v>
      </c>
      <c r="F103" s="4"/>
      <c r="G103" s="4"/>
      <c r="H103" s="4"/>
      <c r="I103" s="6"/>
      <c r="J103" s="235">
        <v>85.4</v>
      </c>
      <c r="K103" s="235">
        <v>81.400000000000006</v>
      </c>
      <c r="L103" s="236">
        <v>91.3</v>
      </c>
      <c r="Q103" s="2">
        <v>42430</v>
      </c>
      <c r="R103">
        <f t="shared" si="7"/>
        <v>90</v>
      </c>
      <c r="U103" s="44">
        <v>84.033333333333346</v>
      </c>
      <c r="V103">
        <v>32</v>
      </c>
    </row>
    <row r="104" spans="1:22">
      <c r="A104" s="2">
        <v>42736</v>
      </c>
      <c r="B104" s="234">
        <v>71.8</v>
      </c>
      <c r="C104" s="234">
        <f>(B104/B116-1)*100</f>
        <v>7.1641791044775971</v>
      </c>
      <c r="D104" s="234">
        <v>88.3</v>
      </c>
      <c r="E104" s="234">
        <f t="shared" si="5"/>
        <v>2.0809248554913173</v>
      </c>
      <c r="F104" s="4"/>
      <c r="G104" s="4"/>
      <c r="H104" s="4"/>
      <c r="I104" s="6"/>
      <c r="J104" s="235">
        <v>83.5</v>
      </c>
      <c r="K104" s="235">
        <v>70.7</v>
      </c>
      <c r="L104" s="236">
        <v>92</v>
      </c>
      <c r="Q104" s="2">
        <v>42401</v>
      </c>
      <c r="R104">
        <f t="shared" si="7"/>
        <v>87.2</v>
      </c>
      <c r="U104" s="44">
        <v>88.966666666666654</v>
      </c>
      <c r="V104">
        <v>31</v>
      </c>
    </row>
    <row r="105" spans="1:22">
      <c r="A105" s="2">
        <v>42705</v>
      </c>
      <c r="B105" s="234">
        <v>83.8</v>
      </c>
      <c r="C105" s="207">
        <v>5.5</v>
      </c>
      <c r="D105" s="234">
        <v>86.5</v>
      </c>
      <c r="E105" s="234">
        <f t="shared" si="5"/>
        <v>-3.9955604883462725</v>
      </c>
      <c r="F105" s="204">
        <f>AVERAGE(D105:D107)/AVERAGE(D108:D110)-1</f>
        <v>2.6822818284850891E-2</v>
      </c>
      <c r="G105" s="205">
        <f>(D105/AVERAGE(D105:D107)-1)*100</f>
        <v>-4.5253863134657957</v>
      </c>
      <c r="H105" s="205">
        <f>AVERAGE(B105:B116)</f>
        <v>90.091666666666654</v>
      </c>
      <c r="I105" s="206">
        <f>AVERAGE(D105:D116)</f>
        <v>89.741666666666674</v>
      </c>
      <c r="J105" s="235">
        <v>85.9</v>
      </c>
      <c r="K105" s="235">
        <v>89.2</v>
      </c>
      <c r="L105" s="236">
        <v>90.2</v>
      </c>
      <c r="M105" s="239">
        <f>AVERAGE(K105:K107)</f>
        <v>88.966666666666654</v>
      </c>
      <c r="Q105" s="2">
        <v>42370</v>
      </c>
      <c r="R105">
        <f t="shared" si="7"/>
        <v>87.9</v>
      </c>
      <c r="U105" s="44">
        <v>78.833333333333329</v>
      </c>
      <c r="V105">
        <v>30</v>
      </c>
    </row>
    <row r="106" spans="1:22">
      <c r="A106" s="2">
        <v>42675</v>
      </c>
      <c r="B106" s="234">
        <v>80.400000000000006</v>
      </c>
      <c r="C106" s="207">
        <v>5.6</v>
      </c>
      <c r="D106" s="234">
        <v>90.1</v>
      </c>
      <c r="E106" s="234">
        <f t="shared" si="5"/>
        <v>-5.3571428571428719</v>
      </c>
      <c r="F106" s="4"/>
      <c r="G106" s="4"/>
      <c r="H106" s="4"/>
      <c r="I106" s="6"/>
      <c r="J106" s="235">
        <v>91.4</v>
      </c>
      <c r="K106" s="235">
        <v>85</v>
      </c>
      <c r="L106" s="236">
        <v>95.3</v>
      </c>
      <c r="Q106" s="2">
        <v>42339</v>
      </c>
      <c r="R106">
        <f t="shared" si="7"/>
        <v>84.9</v>
      </c>
      <c r="U106" s="44">
        <v>85.466666666666654</v>
      </c>
      <c r="V106">
        <v>29</v>
      </c>
    </row>
    <row r="107" spans="1:22">
      <c r="A107" s="2">
        <v>42644</v>
      </c>
      <c r="B107" s="234">
        <v>88.5</v>
      </c>
      <c r="C107" s="207">
        <v>16.2</v>
      </c>
      <c r="D107" s="234">
        <v>95.2</v>
      </c>
      <c r="E107" s="234">
        <f t="shared" si="5"/>
        <v>7.9365079365079305</v>
      </c>
      <c r="F107" s="4"/>
      <c r="G107" s="4"/>
      <c r="H107" s="4"/>
      <c r="I107" s="6"/>
      <c r="J107" s="235">
        <v>87.6</v>
      </c>
      <c r="K107" s="235">
        <v>92.7</v>
      </c>
      <c r="L107" s="236">
        <v>100</v>
      </c>
      <c r="Q107" s="2">
        <v>42309</v>
      </c>
      <c r="R107">
        <f t="shared" si="7"/>
        <v>85.1</v>
      </c>
      <c r="U107" s="44">
        <v>85.5</v>
      </c>
      <c r="V107">
        <v>28</v>
      </c>
    </row>
    <row r="108" spans="1:22">
      <c r="A108" s="2">
        <v>42614</v>
      </c>
      <c r="B108" s="234">
        <v>91.8</v>
      </c>
      <c r="C108" s="207">
        <v>5.8</v>
      </c>
      <c r="D108" s="234">
        <v>88.2</v>
      </c>
      <c r="E108" s="234">
        <f t="shared" si="5"/>
        <v>-0.11325028312569874</v>
      </c>
      <c r="F108" s="204">
        <f>AVERAGE(D108:D110)/AVERAGE(D111:D113)-1</f>
        <v>-3.8503450780966064E-2</v>
      </c>
      <c r="G108" s="205">
        <f>(D108/AVERAGE(D108:D110)-1)*100</f>
        <v>-3.7778617302608453E-2</v>
      </c>
      <c r="H108" s="4"/>
      <c r="I108" s="6"/>
      <c r="J108" s="235">
        <v>87.1</v>
      </c>
      <c r="K108" s="235">
        <v>83.7</v>
      </c>
      <c r="L108" s="236">
        <v>89</v>
      </c>
      <c r="M108" s="239">
        <f>AVERAGE(K108:K110)</f>
        <v>84.033333333333346</v>
      </c>
      <c r="Q108" s="2">
        <v>42278</v>
      </c>
      <c r="R108">
        <f t="shared" si="7"/>
        <v>77.7</v>
      </c>
      <c r="U108" s="44">
        <v>83.7</v>
      </c>
      <c r="V108">
        <v>27</v>
      </c>
    </row>
    <row r="109" spans="1:22">
      <c r="A109" s="2">
        <v>42583</v>
      </c>
      <c r="B109" s="234">
        <v>88.8</v>
      </c>
      <c r="C109" s="207">
        <v>14.8</v>
      </c>
      <c r="D109" s="234">
        <v>88.3</v>
      </c>
      <c r="E109" s="234">
        <f t="shared" si="5"/>
        <v>0.11337868480725266</v>
      </c>
      <c r="F109" s="4"/>
      <c r="G109" s="4"/>
      <c r="H109" s="4"/>
      <c r="I109" s="6"/>
      <c r="J109" s="235">
        <v>88.1</v>
      </c>
      <c r="K109" s="235">
        <v>81.2</v>
      </c>
      <c r="L109" s="236">
        <v>89.9</v>
      </c>
      <c r="Q109" s="2">
        <v>42248</v>
      </c>
      <c r="R109">
        <f t="shared" si="7"/>
        <v>82.9</v>
      </c>
      <c r="U109" s="44">
        <v>88.933333333333337</v>
      </c>
      <c r="V109">
        <v>26</v>
      </c>
    </row>
    <row r="110" spans="1:22">
      <c r="A110" s="2">
        <v>42552</v>
      </c>
      <c r="B110" s="234">
        <v>94.1</v>
      </c>
      <c r="C110" s="207">
        <v>9.3000000000000007</v>
      </c>
      <c r="D110" s="234">
        <v>88.2</v>
      </c>
      <c r="E110" s="234">
        <f t="shared" si="5"/>
        <v>-3.7117903930130924</v>
      </c>
      <c r="F110" s="4"/>
      <c r="G110" s="4"/>
      <c r="H110" s="4"/>
      <c r="I110" s="6"/>
      <c r="J110" s="235">
        <v>91.3</v>
      </c>
      <c r="K110" s="235">
        <v>87.2</v>
      </c>
      <c r="L110" s="236">
        <v>88.4</v>
      </c>
      <c r="Q110" s="2">
        <v>42217</v>
      </c>
      <c r="R110">
        <f t="shared" si="7"/>
        <v>78.900000000000006</v>
      </c>
      <c r="U110" s="44">
        <v>85.766666666666666</v>
      </c>
      <c r="V110">
        <v>25</v>
      </c>
    </row>
    <row r="111" spans="1:22">
      <c r="A111" s="2">
        <v>42522</v>
      </c>
      <c r="B111" s="234">
        <v>108</v>
      </c>
      <c r="C111" s="207">
        <v>20.100000000000001</v>
      </c>
      <c r="D111" s="234">
        <v>91.6</v>
      </c>
      <c r="E111" s="234">
        <f t="shared" si="5"/>
        <v>-2.3454157782516027</v>
      </c>
      <c r="F111" s="204">
        <f>AVERAGE(D111:D113)/AVERAGE(D114:D116)-1</f>
        <v>3.8476046774801764E-2</v>
      </c>
      <c r="G111" s="205">
        <f>(D111/AVERAGE(D111:D113)-1)*100</f>
        <v>-0.18162005085360367</v>
      </c>
      <c r="H111" s="4"/>
      <c r="I111" s="6"/>
      <c r="J111" s="235">
        <v>96.6</v>
      </c>
      <c r="K111" s="235">
        <v>88.8</v>
      </c>
      <c r="L111" s="236">
        <v>92</v>
      </c>
      <c r="M111" s="239">
        <f>AVERAGE(K111:K113)</f>
        <v>85.366666666666674</v>
      </c>
      <c r="Q111" s="2">
        <v>42186</v>
      </c>
      <c r="R111">
        <f t="shared" si="7"/>
        <v>76.8</v>
      </c>
      <c r="U111" s="44">
        <v>89.5</v>
      </c>
      <c r="V111">
        <v>24</v>
      </c>
    </row>
    <row r="112" spans="1:22">
      <c r="A112" s="2">
        <v>42491</v>
      </c>
      <c r="B112" s="234">
        <v>98.6</v>
      </c>
      <c r="C112" s="207">
        <v>20.3</v>
      </c>
      <c r="D112" s="234">
        <v>93.8</v>
      </c>
      <c r="E112" s="234">
        <f t="shared" si="5"/>
        <v>4.338153503893194</v>
      </c>
      <c r="F112" s="4"/>
      <c r="G112" s="4"/>
      <c r="H112" s="4"/>
      <c r="I112" s="6"/>
      <c r="J112" s="235">
        <v>86.4</v>
      </c>
      <c r="K112" s="235">
        <v>80.2</v>
      </c>
      <c r="L112" s="236">
        <v>90.1</v>
      </c>
      <c r="Q112" s="2">
        <v>42156</v>
      </c>
      <c r="R112">
        <f t="shared" si="7"/>
        <v>77</v>
      </c>
      <c r="U112" s="44">
        <v>96.899999999999991</v>
      </c>
      <c r="V112">
        <v>23</v>
      </c>
    </row>
    <row r="113" spans="1:22">
      <c r="A113" s="2">
        <v>42461</v>
      </c>
      <c r="B113" s="234">
        <v>98.6</v>
      </c>
      <c r="C113" s="207">
        <v>20.6</v>
      </c>
      <c r="D113" s="234">
        <v>89.9</v>
      </c>
      <c r="E113" s="234">
        <f t="shared" si="5"/>
        <v>-0.11111111111110628</v>
      </c>
      <c r="F113" s="4"/>
      <c r="G113" s="4"/>
      <c r="H113" s="4"/>
      <c r="I113" s="6"/>
      <c r="J113" s="235">
        <v>85.7</v>
      </c>
      <c r="K113" s="235">
        <v>87.1</v>
      </c>
      <c r="L113" s="236">
        <v>94.3</v>
      </c>
      <c r="Q113" s="2">
        <v>42125</v>
      </c>
      <c r="R113">
        <f t="shared" si="7"/>
        <v>79.8</v>
      </c>
      <c r="U113" s="44">
        <v>95.466666666666654</v>
      </c>
      <c r="V113">
        <v>22</v>
      </c>
    </row>
    <row r="114" spans="1:22">
      <c r="A114" s="2">
        <v>42430</v>
      </c>
      <c r="B114" s="234">
        <v>103.5</v>
      </c>
      <c r="C114" s="207">
        <v>12.3</v>
      </c>
      <c r="D114" s="234">
        <v>90</v>
      </c>
      <c r="E114" s="234">
        <f t="shared" si="5"/>
        <v>3.2110091743119185</v>
      </c>
      <c r="F114" s="204">
        <f>AVERAGE(D114:D116)/AVERAGE(D117:D119)-1</f>
        <v>7.0246265643924222E-2</v>
      </c>
      <c r="G114" s="205">
        <f>(D114/AVERAGE(D114:D116)-1)*100</f>
        <v>1.8483591097698815</v>
      </c>
      <c r="H114" s="4"/>
      <c r="I114" s="6"/>
      <c r="J114" s="235">
        <v>81.400000000000006</v>
      </c>
      <c r="K114" s="235">
        <v>78.900000000000006</v>
      </c>
      <c r="L114" s="236">
        <v>95.2</v>
      </c>
      <c r="M114" s="239">
        <f>AVERAGE(K114:K116)</f>
        <v>77.3</v>
      </c>
      <c r="Q114" s="2">
        <v>42095</v>
      </c>
      <c r="R114">
        <f t="shared" si="7"/>
        <v>76.2</v>
      </c>
      <c r="U114" s="44">
        <v>92.866666666666674</v>
      </c>
      <c r="V114">
        <v>21</v>
      </c>
    </row>
    <row r="115" spans="1:22">
      <c r="A115" s="2">
        <v>42401</v>
      </c>
      <c r="B115" s="234">
        <v>78</v>
      </c>
      <c r="C115" s="207">
        <v>16.600000000000001</v>
      </c>
      <c r="D115" s="234">
        <v>87.2</v>
      </c>
      <c r="E115" s="234">
        <f t="shared" si="5"/>
        <v>-0.79635949943117623</v>
      </c>
      <c r="F115" s="4"/>
      <c r="G115" s="4"/>
      <c r="H115" s="4"/>
      <c r="I115" s="6"/>
      <c r="J115" s="235">
        <v>84.2</v>
      </c>
      <c r="K115" s="235">
        <v>81</v>
      </c>
      <c r="L115" s="236">
        <v>94.4</v>
      </c>
      <c r="Q115" s="2">
        <v>42064</v>
      </c>
      <c r="U115" s="44">
        <v>94.100000000000009</v>
      </c>
      <c r="V115">
        <v>20</v>
      </c>
    </row>
    <row r="116" spans="1:22">
      <c r="A116" s="2">
        <v>42370</v>
      </c>
      <c r="B116" s="234">
        <v>67</v>
      </c>
      <c r="C116" s="207">
        <v>10.4</v>
      </c>
      <c r="D116" s="234">
        <v>87.9</v>
      </c>
      <c r="E116" s="234">
        <f>(D116/D117-1)*100</f>
        <v>3.5335689045936425</v>
      </c>
      <c r="F116" s="4"/>
      <c r="G116" s="4"/>
      <c r="H116" s="4"/>
      <c r="I116" s="6"/>
      <c r="J116" s="235">
        <v>79.2</v>
      </c>
      <c r="K116" s="235">
        <v>72</v>
      </c>
      <c r="L116" s="236">
        <v>92.5</v>
      </c>
      <c r="Q116" s="2">
        <v>42036</v>
      </c>
      <c r="U116" s="44">
        <v>98.2</v>
      </c>
      <c r="V116">
        <v>19</v>
      </c>
    </row>
    <row r="117" spans="1:22">
      <c r="A117" s="2">
        <v>42339</v>
      </c>
      <c r="B117" s="207">
        <v>79.400000000000006</v>
      </c>
      <c r="C117" s="207">
        <v>21.4</v>
      </c>
      <c r="D117" s="234">
        <v>84.9</v>
      </c>
      <c r="E117" s="207">
        <v>2.2999999999999998</v>
      </c>
      <c r="F117" s="204">
        <f>AVERAGE(D117:D119)/AVERAGE(D120:D122)-1</f>
        <v>3.8139145012573206E-2</v>
      </c>
      <c r="G117" s="205">
        <f>(D117/AVERAGE(D117:D119)-1)*100</f>
        <v>2.825999192571671</v>
      </c>
      <c r="H117" s="205">
        <f>AVERAGE(B117:B128)</f>
        <v>79.591666666666669</v>
      </c>
      <c r="I117" s="206">
        <f>AVERAGE(D117:D128)</f>
        <v>79.466666666666669</v>
      </c>
      <c r="J117" s="235">
        <v>86.3</v>
      </c>
      <c r="K117" s="235">
        <v>73.7</v>
      </c>
      <c r="L117" s="236">
        <v>92</v>
      </c>
      <c r="M117" s="239">
        <f>AVERAGE(K117:K119)</f>
        <v>76.266666666666666</v>
      </c>
      <c r="Q117" s="2">
        <v>42005</v>
      </c>
      <c r="U117" s="44">
        <v>102.73333333333335</v>
      </c>
      <c r="V117">
        <v>18</v>
      </c>
    </row>
    <row r="118" spans="1:22">
      <c r="A118" s="2">
        <v>42309</v>
      </c>
      <c r="B118" s="207">
        <v>76.099999999999994</v>
      </c>
      <c r="C118" s="207">
        <v>21</v>
      </c>
      <c r="D118" s="234">
        <v>85.1</v>
      </c>
      <c r="E118" s="207">
        <v>9.6</v>
      </c>
      <c r="F118" s="204"/>
      <c r="G118" s="205"/>
      <c r="H118" s="4"/>
      <c r="I118" s="6"/>
      <c r="J118" s="235">
        <v>75.099999999999994</v>
      </c>
      <c r="K118" s="235">
        <v>70.5</v>
      </c>
      <c r="L118" s="236">
        <v>83.6</v>
      </c>
      <c r="U118" s="44">
        <v>86.566666666666677</v>
      </c>
      <c r="V118">
        <v>17</v>
      </c>
    </row>
    <row r="119" spans="1:22">
      <c r="A119" s="2">
        <v>42278</v>
      </c>
      <c r="B119" s="207">
        <v>76.099999999999994</v>
      </c>
      <c r="C119" s="207">
        <v>2.8</v>
      </c>
      <c r="D119" s="234">
        <v>77.7</v>
      </c>
      <c r="E119" s="207">
        <v>-6.2</v>
      </c>
      <c r="F119" s="204"/>
      <c r="G119" s="205"/>
      <c r="H119" s="4"/>
      <c r="I119" s="6"/>
      <c r="J119" s="235">
        <v>83.6</v>
      </c>
      <c r="K119" s="235">
        <v>84.6</v>
      </c>
      <c r="L119" s="236">
        <v>81</v>
      </c>
      <c r="U119" s="44">
        <v>98.533333333333346</v>
      </c>
      <c r="V119">
        <v>16</v>
      </c>
    </row>
    <row r="120" spans="1:22">
      <c r="A120" s="2">
        <v>42248</v>
      </c>
      <c r="B120" s="207">
        <v>86.8</v>
      </c>
      <c r="C120" s="207">
        <v>9.1999999999999993</v>
      </c>
      <c r="D120" s="234">
        <v>82.9</v>
      </c>
      <c r="E120" s="207">
        <v>4.2</v>
      </c>
      <c r="F120" s="204">
        <f>AVERAGE(D120:D122)/AVERAGE(D123:D125)-1</f>
        <v>2.4034334763948673E-2</v>
      </c>
      <c r="G120" s="205">
        <f>(D120/AVERAGE(D120:D122)-1)*100</f>
        <v>4.2330259849119756</v>
      </c>
      <c r="H120" s="4"/>
      <c r="I120" s="6"/>
      <c r="J120" s="235">
        <v>76.8</v>
      </c>
      <c r="K120" s="235">
        <v>72.3</v>
      </c>
      <c r="L120" s="236">
        <v>82</v>
      </c>
      <c r="M120" s="239">
        <f>AVERAGE(K120:K122)</f>
        <v>73.133333333333326</v>
      </c>
      <c r="U120" s="44">
        <v>109.40000000000002</v>
      </c>
      <c r="V120">
        <v>15</v>
      </c>
    </row>
    <row r="121" spans="1:22">
      <c r="A121" s="2">
        <v>42217</v>
      </c>
      <c r="B121" s="207">
        <v>77.3</v>
      </c>
      <c r="C121" s="207">
        <v>1.5</v>
      </c>
      <c r="D121" s="234">
        <v>78.900000000000006</v>
      </c>
      <c r="E121" s="207">
        <v>4.0999999999999996</v>
      </c>
      <c r="F121" s="204"/>
      <c r="G121" s="205"/>
      <c r="H121" s="4"/>
      <c r="I121" s="6"/>
      <c r="J121" s="235">
        <v>75.900000000000006</v>
      </c>
      <c r="K121" s="235">
        <v>77.900000000000006</v>
      </c>
      <c r="L121" s="236">
        <v>81.599999999999994</v>
      </c>
      <c r="U121" s="44">
        <v>106.8</v>
      </c>
      <c r="V121">
        <v>14</v>
      </c>
    </row>
    <row r="122" spans="1:22">
      <c r="A122" s="2">
        <v>42186</v>
      </c>
      <c r="B122" s="207">
        <v>86.1</v>
      </c>
      <c r="C122" s="207">
        <v>-4.2</v>
      </c>
      <c r="D122" s="234">
        <v>76.8</v>
      </c>
      <c r="E122" s="207">
        <v>-0.6</v>
      </c>
      <c r="F122" s="204"/>
      <c r="G122" s="205"/>
      <c r="H122" s="4"/>
      <c r="I122" s="6"/>
      <c r="J122" s="235">
        <v>74.3</v>
      </c>
      <c r="K122" s="235">
        <v>69.2</v>
      </c>
      <c r="L122" s="236">
        <v>77.900000000000006</v>
      </c>
      <c r="U122" s="44">
        <v>101.76666666666667</v>
      </c>
      <c r="V122">
        <v>13</v>
      </c>
    </row>
    <row r="123" spans="1:22">
      <c r="A123" s="2">
        <v>42156</v>
      </c>
      <c r="B123" s="207">
        <v>90</v>
      </c>
      <c r="C123" s="207">
        <v>8</v>
      </c>
      <c r="D123" s="234">
        <v>77</v>
      </c>
      <c r="E123" s="207">
        <v>-4.0999999999999996</v>
      </c>
      <c r="F123" s="204">
        <f>AVERAGE(D123:D125)/AVERAGE(D126:D128)-1</f>
        <v>-5.5484421681603058E-3</v>
      </c>
      <c r="G123" s="205">
        <f>(D123/AVERAGE(D123:D125)-1)*100</f>
        <v>-0.85836909871245259</v>
      </c>
      <c r="H123" s="4"/>
      <c r="I123" s="6"/>
      <c r="J123" s="235">
        <v>77.400000000000006</v>
      </c>
      <c r="K123" s="235">
        <v>72.5</v>
      </c>
      <c r="L123" s="236">
        <v>80.3</v>
      </c>
      <c r="M123" s="239">
        <f>AVERAGE(K123:K125)</f>
        <v>71.899999999999991</v>
      </c>
      <c r="U123" s="44">
        <v>97.233333333333334</v>
      </c>
      <c r="V123">
        <v>12</v>
      </c>
    </row>
    <row r="124" spans="1:22">
      <c r="A124" s="2">
        <v>42125</v>
      </c>
      <c r="B124" s="207">
        <v>81.900000000000006</v>
      </c>
      <c r="C124" s="207">
        <v>-1.3</v>
      </c>
      <c r="D124" s="234">
        <v>79.8</v>
      </c>
      <c r="E124" s="207">
        <v>5.7</v>
      </c>
      <c r="F124" s="4"/>
      <c r="G124" s="4"/>
      <c r="H124" s="4"/>
      <c r="I124" s="6"/>
      <c r="J124" s="235">
        <v>74.7</v>
      </c>
      <c r="K124" s="235">
        <v>70.400000000000006</v>
      </c>
      <c r="L124" s="236">
        <v>82.8</v>
      </c>
      <c r="U124" s="44">
        <v>96.766666666666666</v>
      </c>
      <c r="V124">
        <v>11</v>
      </c>
    </row>
    <row r="125" spans="1:22">
      <c r="A125" s="2">
        <v>42095</v>
      </c>
      <c r="B125" s="207">
        <v>81.7</v>
      </c>
      <c r="C125" s="207">
        <v>-6.2</v>
      </c>
      <c r="D125" s="234">
        <v>76.2</v>
      </c>
      <c r="E125" s="207">
        <v>-2.9</v>
      </c>
      <c r="F125" s="4"/>
      <c r="G125" s="4"/>
      <c r="H125" s="4"/>
      <c r="I125" s="6"/>
      <c r="J125" s="235">
        <v>76</v>
      </c>
      <c r="K125" s="235">
        <v>72.8</v>
      </c>
      <c r="L125" s="236">
        <v>78</v>
      </c>
      <c r="U125" s="44">
        <v>102.06666666666666</v>
      </c>
      <c r="V125">
        <v>10</v>
      </c>
    </row>
    <row r="126" spans="1:22">
      <c r="A126" s="2">
        <v>42064</v>
      </c>
      <c r="B126" s="207">
        <v>92.1</v>
      </c>
      <c r="C126" s="207">
        <v>4.8</v>
      </c>
      <c r="D126" s="234">
        <v>78.099999999999994</v>
      </c>
      <c r="E126" s="207">
        <v>-0.2</v>
      </c>
      <c r="F126" s="204">
        <f>AVERAGE(D126:D128)/AVERAGE(D129:D131)-1</f>
        <v>5.3981106612685625E-2</v>
      </c>
      <c r="G126" s="205">
        <f>(D126/AVERAGE(D126:D128)-1)*100</f>
        <v>0</v>
      </c>
      <c r="H126" s="4"/>
      <c r="I126" s="6"/>
      <c r="J126" s="235">
        <v>75.5</v>
      </c>
      <c r="K126" s="235">
        <v>70</v>
      </c>
      <c r="L126" s="236">
        <v>80.8</v>
      </c>
      <c r="M126" s="239">
        <f>AVERAGE(K126:K128)</f>
        <v>70.3</v>
      </c>
      <c r="U126" s="44">
        <v>94.600000000000009</v>
      </c>
      <c r="V126">
        <v>9</v>
      </c>
    </row>
    <row r="127" spans="1:22">
      <c r="A127" s="2">
        <v>42036</v>
      </c>
      <c r="B127" s="207">
        <v>66.900000000000006</v>
      </c>
      <c r="C127" s="207">
        <v>0.7</v>
      </c>
      <c r="D127" s="234">
        <v>77.599999999999994</v>
      </c>
      <c r="E127" s="207">
        <v>-1.1000000000000001</v>
      </c>
      <c r="F127" s="4"/>
      <c r="G127" s="4"/>
      <c r="H127" s="4"/>
      <c r="I127" s="6"/>
      <c r="J127" s="235">
        <v>74.5</v>
      </c>
      <c r="K127" s="235">
        <v>69.2</v>
      </c>
      <c r="L127" s="236">
        <v>80.3</v>
      </c>
      <c r="U127" s="44">
        <v>78.966666666666654</v>
      </c>
      <c r="V127">
        <v>8</v>
      </c>
    </row>
    <row r="128" spans="1:22">
      <c r="A128" s="2">
        <v>42005</v>
      </c>
      <c r="B128" s="207">
        <v>60.7</v>
      </c>
      <c r="C128" s="207">
        <v>-0.9</v>
      </c>
      <c r="D128" s="234">
        <v>78.599999999999994</v>
      </c>
      <c r="E128" s="207">
        <v>7.8</v>
      </c>
      <c r="F128" s="4"/>
      <c r="G128" s="4"/>
      <c r="H128" s="4"/>
      <c r="I128" s="6"/>
      <c r="J128" s="235">
        <v>75.099999999999994</v>
      </c>
      <c r="K128" s="235">
        <v>71.7</v>
      </c>
      <c r="L128" s="236">
        <v>83.6</v>
      </c>
      <c r="U128" s="44">
        <v>72.066666666666677</v>
      </c>
      <c r="V128">
        <v>7</v>
      </c>
    </row>
    <row r="129" spans="1:22">
      <c r="A129" s="2">
        <v>41974</v>
      </c>
      <c r="B129" s="207">
        <v>65.400000000000006</v>
      </c>
      <c r="C129" s="207"/>
      <c r="D129" s="234">
        <v>73.3</v>
      </c>
      <c r="E129" s="207"/>
      <c r="F129" s="204"/>
      <c r="G129" s="205"/>
      <c r="H129" s="205"/>
      <c r="I129" s="206"/>
      <c r="J129" s="235">
        <v>74</v>
      </c>
      <c r="K129" s="235">
        <v>64.900000000000006</v>
      </c>
      <c r="L129" s="236">
        <v>70.900000000000006</v>
      </c>
      <c r="M129" s="239">
        <f>AVERAGE(K129:K131)</f>
        <v>64.266666666666666</v>
      </c>
      <c r="U129" s="44">
        <v>67.8</v>
      </c>
      <c r="V129">
        <v>6</v>
      </c>
    </row>
    <row r="130" spans="1:22">
      <c r="A130" s="2">
        <v>41944</v>
      </c>
      <c r="B130" s="207">
        <v>62.9</v>
      </c>
      <c r="C130" s="207"/>
      <c r="D130" s="234">
        <v>74.400000000000006</v>
      </c>
      <c r="E130" s="207"/>
      <c r="F130" s="4"/>
      <c r="G130" s="4"/>
      <c r="H130" s="4"/>
      <c r="I130" s="6"/>
      <c r="J130" s="235">
        <v>75</v>
      </c>
      <c r="K130" s="235">
        <v>67.099999999999994</v>
      </c>
      <c r="L130" s="236">
        <v>74.8</v>
      </c>
      <c r="U130" s="44">
        <v>66.900000000000006</v>
      </c>
      <c r="V130">
        <v>5</v>
      </c>
    </row>
    <row r="131" spans="1:22">
      <c r="A131" s="2">
        <v>41913</v>
      </c>
      <c r="B131" s="207">
        <v>74.099999999999994</v>
      </c>
      <c r="C131" s="207"/>
      <c r="D131" s="234">
        <v>74.599999999999994</v>
      </c>
      <c r="E131" s="207"/>
      <c r="F131" s="4"/>
      <c r="G131" s="4"/>
      <c r="H131" s="4"/>
      <c r="I131" s="6"/>
      <c r="J131" s="235">
        <v>71.3</v>
      </c>
      <c r="K131" s="235">
        <v>60.8</v>
      </c>
      <c r="L131" s="236">
        <v>74</v>
      </c>
      <c r="U131" s="44">
        <v>70.8</v>
      </c>
      <c r="V131">
        <v>4</v>
      </c>
    </row>
    <row r="132" spans="1:22">
      <c r="A132" s="2">
        <v>41883</v>
      </c>
      <c r="B132" s="207">
        <v>79.5</v>
      </c>
      <c r="C132" s="207"/>
      <c r="D132" s="234">
        <v>74.599999999999994</v>
      </c>
      <c r="E132" s="207"/>
      <c r="F132" s="204"/>
      <c r="G132" s="205"/>
      <c r="H132" s="4"/>
      <c r="I132" s="6"/>
      <c r="J132" s="235">
        <v>71.5</v>
      </c>
      <c r="K132" s="235">
        <v>58.1</v>
      </c>
      <c r="L132" s="236">
        <v>78.8</v>
      </c>
      <c r="M132" s="239">
        <f>AVERAGE(K132:K134)</f>
        <v>60.866666666666667</v>
      </c>
      <c r="U132" s="44">
        <v>65.5</v>
      </c>
      <c r="V132">
        <v>3</v>
      </c>
    </row>
    <row r="133" spans="1:22">
      <c r="A133" s="2">
        <v>41852</v>
      </c>
      <c r="B133" s="207">
        <v>76.2</v>
      </c>
      <c r="C133" s="207"/>
      <c r="D133" s="234">
        <v>76.8</v>
      </c>
      <c r="E133" s="207"/>
      <c r="F133" s="4"/>
      <c r="G133" s="4"/>
      <c r="H133" s="4"/>
      <c r="I133" s="6"/>
      <c r="J133" s="235">
        <v>75.599999999999994</v>
      </c>
      <c r="K133" s="235">
        <v>59.9</v>
      </c>
      <c r="L133" s="236">
        <v>83.4</v>
      </c>
      <c r="U133" s="44">
        <v>63.5</v>
      </c>
      <c r="V133">
        <v>2</v>
      </c>
    </row>
    <row r="134" spans="1:22">
      <c r="A134" s="2">
        <v>41821</v>
      </c>
      <c r="B134" s="207">
        <v>89.9</v>
      </c>
      <c r="C134" s="207"/>
      <c r="D134" s="234">
        <v>78.5</v>
      </c>
      <c r="E134" s="207"/>
      <c r="F134" s="4"/>
      <c r="G134" s="4"/>
      <c r="H134" s="4"/>
      <c r="I134" s="6"/>
      <c r="J134" s="235">
        <v>72.2</v>
      </c>
      <c r="K134" s="235">
        <v>64.599999999999994</v>
      </c>
      <c r="L134" s="236">
        <v>82.1</v>
      </c>
      <c r="U134" s="44">
        <v>65.166666666666671</v>
      </c>
      <c r="V134">
        <v>1</v>
      </c>
    </row>
    <row r="135" spans="1:22">
      <c r="A135" s="2">
        <v>41791</v>
      </c>
      <c r="B135" s="207">
        <v>83.3</v>
      </c>
      <c r="C135" s="207"/>
      <c r="D135" s="234">
        <v>73.900000000000006</v>
      </c>
      <c r="E135" s="207"/>
      <c r="F135" s="204"/>
      <c r="G135" s="205"/>
      <c r="H135" s="4"/>
      <c r="I135" s="6"/>
      <c r="J135" s="235">
        <v>72.900000000000006</v>
      </c>
      <c r="K135" s="235">
        <v>67.400000000000006</v>
      </c>
      <c r="L135" s="236">
        <v>76.099999999999994</v>
      </c>
      <c r="M135" s="239">
        <f>AVERAGE(K135:K137)</f>
        <v>67.266666666666666</v>
      </c>
    </row>
    <row r="136" spans="1:22">
      <c r="A136" s="2">
        <v>41760</v>
      </c>
      <c r="B136" s="207">
        <v>83</v>
      </c>
      <c r="C136" s="207"/>
      <c r="D136" s="234">
        <v>76.7</v>
      </c>
      <c r="E136" s="207"/>
      <c r="F136" s="4"/>
      <c r="G136" s="205"/>
      <c r="H136" s="4"/>
      <c r="I136" s="6"/>
      <c r="J136" s="235">
        <v>74.900000000000006</v>
      </c>
      <c r="K136" s="235">
        <v>69.900000000000006</v>
      </c>
      <c r="L136" s="236">
        <v>81.3</v>
      </c>
    </row>
    <row r="137" spans="1:22">
      <c r="A137" s="2">
        <v>41730</v>
      </c>
      <c r="B137" s="207">
        <v>87.1</v>
      </c>
      <c r="C137" s="207"/>
      <c r="D137" s="234">
        <v>80.099999999999994</v>
      </c>
      <c r="E137" s="207"/>
      <c r="F137" s="4"/>
      <c r="G137" s="205"/>
      <c r="H137" s="4"/>
      <c r="I137" s="6"/>
      <c r="J137" s="235">
        <v>76</v>
      </c>
      <c r="K137" s="235">
        <v>64.5</v>
      </c>
      <c r="L137" s="236">
        <v>86.5</v>
      </c>
    </row>
    <row r="138" spans="1:22">
      <c r="A138" s="2">
        <v>41699</v>
      </c>
      <c r="B138" s="207">
        <v>87.9</v>
      </c>
      <c r="C138" s="207"/>
      <c r="D138" s="234">
        <v>77.400000000000006</v>
      </c>
      <c r="E138" s="207"/>
      <c r="F138" s="204"/>
      <c r="G138" s="205"/>
      <c r="H138" s="4"/>
      <c r="I138" s="6"/>
      <c r="J138" s="235">
        <v>77.599999999999994</v>
      </c>
      <c r="K138" s="235">
        <v>71.599999999999994</v>
      </c>
      <c r="L138" s="236">
        <v>79.2</v>
      </c>
      <c r="M138" s="239">
        <f>AVERAGE(K138:K140)</f>
        <v>67.733333333333334</v>
      </c>
    </row>
    <row r="139" spans="1:22">
      <c r="A139" s="2">
        <v>41671</v>
      </c>
      <c r="B139" s="207">
        <v>66.400000000000006</v>
      </c>
      <c r="C139" s="207"/>
      <c r="D139" s="234">
        <v>78.900000000000006</v>
      </c>
      <c r="E139" s="207"/>
      <c r="F139" s="204"/>
      <c r="G139" s="205"/>
      <c r="H139" s="4"/>
      <c r="I139" s="6"/>
      <c r="J139" s="235">
        <v>81.099999999999994</v>
      </c>
      <c r="K139" s="235">
        <v>68.2</v>
      </c>
      <c r="L139" s="236">
        <v>80.5</v>
      </c>
    </row>
    <row r="140" spans="1:22">
      <c r="A140" s="2">
        <v>41640</v>
      </c>
      <c r="B140" s="207">
        <v>61.3</v>
      </c>
      <c r="C140" s="207"/>
      <c r="D140" s="234">
        <v>80.400000000000006</v>
      </c>
      <c r="E140" s="207"/>
      <c r="F140" s="204"/>
      <c r="G140" s="205"/>
      <c r="H140" s="4"/>
      <c r="I140" s="6"/>
      <c r="J140" s="235">
        <v>75.099999999999994</v>
      </c>
      <c r="K140" s="235">
        <v>63.4</v>
      </c>
      <c r="L140" s="236">
        <v>79.5</v>
      </c>
    </row>
    <row r="141" spans="1:22">
      <c r="A141" s="2">
        <v>41609</v>
      </c>
      <c r="B141" s="207">
        <v>68.900000000000006</v>
      </c>
      <c r="C141" s="207"/>
      <c r="D141" s="234">
        <v>78.8</v>
      </c>
      <c r="E141" s="207"/>
      <c r="F141" s="204"/>
      <c r="G141" s="205"/>
      <c r="H141" s="205"/>
      <c r="I141" s="206"/>
      <c r="J141" s="235">
        <v>79.3</v>
      </c>
      <c r="K141" s="235">
        <v>62</v>
      </c>
      <c r="L141" s="236">
        <v>83.4</v>
      </c>
      <c r="M141" s="239">
        <f>AVERAGE(K141:K143)</f>
        <v>62.9</v>
      </c>
    </row>
    <row r="142" spans="1:22">
      <c r="A142" s="2">
        <v>41579</v>
      </c>
      <c r="B142" s="207">
        <v>68.7</v>
      </c>
      <c r="C142" s="207"/>
      <c r="D142" s="234">
        <v>80.8</v>
      </c>
      <c r="E142" s="207"/>
      <c r="F142" s="204"/>
      <c r="G142" s="205"/>
      <c r="H142" s="3"/>
      <c r="I142" s="6"/>
      <c r="J142" s="235">
        <v>75.7</v>
      </c>
      <c r="K142" s="235">
        <v>63.5</v>
      </c>
      <c r="L142" s="236">
        <v>82.5</v>
      </c>
    </row>
    <row r="143" spans="1:22">
      <c r="A143" s="2">
        <v>41548</v>
      </c>
      <c r="B143" s="207">
        <v>77.599999999999994</v>
      </c>
      <c r="C143" s="207"/>
      <c r="D143" s="234">
        <v>77.8</v>
      </c>
      <c r="E143" s="207"/>
      <c r="F143" s="204"/>
      <c r="G143" s="205"/>
      <c r="H143" s="3"/>
      <c r="I143" s="3"/>
      <c r="J143" s="235">
        <v>75.599999999999994</v>
      </c>
      <c r="K143" s="235">
        <v>63.2</v>
      </c>
      <c r="L143" s="236">
        <v>80.400000000000006</v>
      </c>
    </row>
    <row r="144" spans="1:22">
      <c r="A144" s="2">
        <v>41518</v>
      </c>
      <c r="B144" s="207">
        <v>81.5</v>
      </c>
      <c r="C144" s="207"/>
      <c r="D144" s="234">
        <v>77.599999999999994</v>
      </c>
      <c r="E144" s="207"/>
      <c r="F144" s="204"/>
      <c r="G144" s="205"/>
      <c r="H144" s="3"/>
      <c r="I144" s="3"/>
      <c r="J144" s="235">
        <v>72.3</v>
      </c>
      <c r="K144" s="235">
        <v>66.400000000000006</v>
      </c>
      <c r="L144" s="236">
        <v>80.2</v>
      </c>
      <c r="M144" s="239">
        <f>AVERAGE(K144:K146)</f>
        <v>68.933333333333337</v>
      </c>
    </row>
    <row r="145" spans="1:13">
      <c r="A145" s="2">
        <v>41487</v>
      </c>
      <c r="B145" s="207">
        <v>80.3</v>
      </c>
      <c r="C145" s="207"/>
      <c r="D145" s="234">
        <v>78.2</v>
      </c>
      <c r="E145" s="207"/>
      <c r="F145" s="4"/>
      <c r="G145" s="4"/>
      <c r="H145" s="3"/>
      <c r="I145" s="3"/>
      <c r="J145" s="235">
        <v>77.900000000000006</v>
      </c>
      <c r="K145" s="235">
        <v>66.900000000000006</v>
      </c>
      <c r="L145" s="236">
        <v>85.6</v>
      </c>
    </row>
    <row r="146" spans="1:13">
      <c r="A146" s="2">
        <v>41456</v>
      </c>
      <c r="B146" s="207">
        <v>94.9</v>
      </c>
      <c r="C146" s="207"/>
      <c r="D146" s="234">
        <v>82.6</v>
      </c>
      <c r="E146" s="207"/>
      <c r="F146" s="4"/>
      <c r="G146" s="4"/>
      <c r="H146" s="3"/>
      <c r="I146" s="3"/>
      <c r="J146" s="235">
        <v>82.3</v>
      </c>
      <c r="K146" s="235">
        <v>73.5</v>
      </c>
      <c r="L146" s="236">
        <v>88.5</v>
      </c>
    </row>
    <row r="147" spans="1:13">
      <c r="A147" s="2">
        <v>41426</v>
      </c>
      <c r="B147" s="207">
        <v>94.6</v>
      </c>
      <c r="C147" s="207"/>
      <c r="D147" s="234">
        <v>82.3</v>
      </c>
      <c r="E147" s="207"/>
      <c r="F147" s="204"/>
      <c r="G147" s="205"/>
      <c r="H147" s="3"/>
      <c r="I147" s="3"/>
      <c r="J147" s="235">
        <v>77</v>
      </c>
      <c r="K147" s="235">
        <v>62.1</v>
      </c>
      <c r="L147" s="236">
        <v>82.3</v>
      </c>
      <c r="M147" s="239">
        <f>AVERAGE(K147:K149)</f>
        <v>61</v>
      </c>
    </row>
    <row r="148" spans="1:13">
      <c r="A148" s="2">
        <v>41395</v>
      </c>
      <c r="B148" s="207">
        <v>81.400000000000006</v>
      </c>
      <c r="C148" s="207"/>
      <c r="D148" s="234">
        <v>76.8</v>
      </c>
      <c r="E148" s="207"/>
      <c r="F148" s="4"/>
      <c r="G148" s="4"/>
      <c r="H148" s="3"/>
      <c r="I148" s="3"/>
      <c r="J148" s="235">
        <v>74.2</v>
      </c>
      <c r="K148" s="235">
        <v>60.1</v>
      </c>
      <c r="L148" s="236">
        <v>76.400000000000006</v>
      </c>
    </row>
    <row r="149" spans="1:13">
      <c r="A149" s="2">
        <v>41365</v>
      </c>
      <c r="B149" s="207">
        <v>83.4</v>
      </c>
      <c r="C149" s="207"/>
      <c r="D149" s="234">
        <v>75.099999999999994</v>
      </c>
      <c r="E149" s="207"/>
      <c r="F149" s="4"/>
      <c r="G149" s="4"/>
      <c r="H149" s="3"/>
      <c r="I149" s="3"/>
      <c r="J149" s="235">
        <v>70.7</v>
      </c>
      <c r="K149" s="235">
        <v>60.8</v>
      </c>
      <c r="L149" s="236">
        <v>76.400000000000006</v>
      </c>
    </row>
    <row r="150" spans="1:13">
      <c r="A150" s="2">
        <v>41334</v>
      </c>
      <c r="B150" s="207">
        <v>83.3</v>
      </c>
      <c r="C150" s="207"/>
      <c r="D150" s="234">
        <v>74.7</v>
      </c>
      <c r="E150" s="207"/>
      <c r="F150" s="204"/>
      <c r="G150" s="205"/>
      <c r="H150" s="3"/>
      <c r="I150" s="3"/>
      <c r="J150" s="235">
        <v>70.900000000000006</v>
      </c>
      <c r="K150" s="235">
        <v>59.6</v>
      </c>
      <c r="L150" s="236">
        <v>79.5</v>
      </c>
      <c r="M150" s="239">
        <f>AVERAGE(K150:K152)</f>
        <v>59.833333333333336</v>
      </c>
    </row>
    <row r="151" spans="1:13">
      <c r="A151" s="2">
        <v>41306</v>
      </c>
      <c r="B151" s="207">
        <v>64.400000000000006</v>
      </c>
      <c r="C151" s="207"/>
      <c r="D151" s="234">
        <v>76.8</v>
      </c>
      <c r="E151" s="207"/>
      <c r="F151" s="4"/>
      <c r="G151" s="4"/>
      <c r="H151" s="3"/>
      <c r="I151" s="3"/>
      <c r="J151" s="235">
        <v>70.3</v>
      </c>
      <c r="K151" s="235">
        <v>62.8</v>
      </c>
      <c r="L151" s="236">
        <v>84.3</v>
      </c>
    </row>
    <row r="152" spans="1:13">
      <c r="A152" s="2">
        <v>41275</v>
      </c>
      <c r="B152" s="207">
        <v>55.4</v>
      </c>
      <c r="C152" s="207"/>
      <c r="D152" s="234">
        <v>74</v>
      </c>
      <c r="E152" s="207"/>
      <c r="F152" s="4"/>
      <c r="G152" s="4"/>
      <c r="H152" s="3"/>
      <c r="I152" s="3"/>
      <c r="J152" s="235">
        <v>68.8</v>
      </c>
      <c r="K152" s="235">
        <v>57.1</v>
      </c>
      <c r="L152" s="236">
        <v>78.7</v>
      </c>
    </row>
    <row r="153" spans="1:13">
      <c r="A153" s="2">
        <v>41244</v>
      </c>
      <c r="B153" s="207">
        <v>61.3</v>
      </c>
      <c r="C153" s="207"/>
      <c r="D153" s="234">
        <v>71</v>
      </c>
      <c r="E153" s="207"/>
      <c r="F153" s="204"/>
      <c r="G153" s="205"/>
      <c r="H153" s="205"/>
      <c r="I153" s="206"/>
      <c r="J153" s="235">
        <v>68.2</v>
      </c>
      <c r="K153" s="235">
        <v>62.7</v>
      </c>
      <c r="L153" s="236">
        <v>73.7</v>
      </c>
      <c r="M153" s="239">
        <f>AVERAGE(K153:K155)</f>
        <v>61.199999999999996</v>
      </c>
    </row>
    <row r="154" spans="1:13">
      <c r="A154" s="2">
        <v>41214</v>
      </c>
      <c r="B154" s="207">
        <v>61.2</v>
      </c>
      <c r="C154" s="207"/>
      <c r="D154" s="234">
        <v>70.900000000000006</v>
      </c>
      <c r="E154" s="207"/>
      <c r="F154" s="4"/>
      <c r="G154" s="4"/>
      <c r="H154" s="4"/>
      <c r="I154" s="3"/>
      <c r="J154" s="235">
        <v>78.5</v>
      </c>
      <c r="K154" s="235">
        <v>62.3</v>
      </c>
      <c r="L154" s="236">
        <v>74.400000000000006</v>
      </c>
    </row>
    <row r="155" spans="1:13">
      <c r="A155" s="2">
        <v>41183</v>
      </c>
      <c r="B155" s="207">
        <v>88.6</v>
      </c>
      <c r="C155" s="207"/>
      <c r="D155" s="234">
        <v>88.8</v>
      </c>
      <c r="E155" s="207"/>
      <c r="F155" s="4"/>
      <c r="G155" s="4"/>
      <c r="H155" s="4"/>
      <c r="I155" s="3"/>
      <c r="J155" s="235">
        <v>73.5</v>
      </c>
      <c r="K155" s="235">
        <v>58.6</v>
      </c>
      <c r="L155" s="236">
        <v>101.6</v>
      </c>
    </row>
    <row r="156" spans="1:13">
      <c r="A156" s="2">
        <v>41153</v>
      </c>
      <c r="B156" s="207">
        <v>77.2</v>
      </c>
      <c r="C156" s="207"/>
      <c r="D156" s="234">
        <v>74.5</v>
      </c>
      <c r="E156" s="207"/>
      <c r="F156" s="204"/>
      <c r="G156" s="205"/>
      <c r="H156" s="4"/>
      <c r="I156" s="3"/>
      <c r="J156" s="235">
        <v>81.8</v>
      </c>
      <c r="K156" s="235">
        <v>62.8</v>
      </c>
      <c r="L156" s="236">
        <v>75.900000000000006</v>
      </c>
      <c r="M156" s="239">
        <f>AVERAGE(K156:K158)</f>
        <v>63.166666666666664</v>
      </c>
    </row>
    <row r="157" spans="1:13">
      <c r="A157" s="2">
        <v>41122</v>
      </c>
      <c r="B157" s="207">
        <v>84.6</v>
      </c>
      <c r="C157" s="207"/>
      <c r="D157" s="234">
        <v>79.7</v>
      </c>
      <c r="E157" s="207"/>
      <c r="F157" s="4"/>
      <c r="G157" s="4"/>
      <c r="H157" s="4"/>
      <c r="I157" s="3"/>
      <c r="J157" s="235">
        <v>69.8</v>
      </c>
      <c r="K157" s="235">
        <v>60</v>
      </c>
      <c r="L157" s="236">
        <v>77.099999999999994</v>
      </c>
    </row>
    <row r="158" spans="1:13">
      <c r="A158" s="2">
        <v>41091</v>
      </c>
      <c r="B158" s="207">
        <v>82.6</v>
      </c>
      <c r="C158" s="207"/>
      <c r="D158" s="234">
        <v>73.7</v>
      </c>
      <c r="E158" s="207"/>
      <c r="F158" s="4"/>
      <c r="G158" s="4"/>
      <c r="H158" s="4"/>
      <c r="I158" s="3"/>
      <c r="J158" s="235">
        <v>72.3</v>
      </c>
      <c r="K158" s="235">
        <v>66.7</v>
      </c>
      <c r="L158" s="236">
        <v>78.5</v>
      </c>
    </row>
    <row r="159" spans="1:13">
      <c r="A159" s="2">
        <v>41061</v>
      </c>
      <c r="B159" s="207">
        <v>86.6</v>
      </c>
      <c r="C159" s="207"/>
      <c r="D159" s="234">
        <v>74.400000000000006</v>
      </c>
      <c r="E159" s="207"/>
      <c r="F159" s="204"/>
      <c r="G159" s="205"/>
      <c r="H159" s="4"/>
      <c r="I159" s="3"/>
      <c r="J159" s="235">
        <v>68.400000000000006</v>
      </c>
      <c r="K159" s="235">
        <v>57.5</v>
      </c>
      <c r="L159" s="236">
        <v>77</v>
      </c>
      <c r="M159" s="239">
        <f>AVERAGE(K159:K161)</f>
        <v>59.333333333333336</v>
      </c>
    </row>
    <row r="160" spans="1:13">
      <c r="A160" s="2">
        <v>41030</v>
      </c>
      <c r="B160" s="207">
        <v>79.599999999999994</v>
      </c>
      <c r="C160" s="207"/>
      <c r="D160" s="234">
        <v>73.599999999999994</v>
      </c>
      <c r="E160" s="207"/>
      <c r="F160" s="204"/>
      <c r="G160" s="205"/>
      <c r="H160" s="4"/>
      <c r="I160" s="3"/>
      <c r="J160" s="235">
        <v>74.400000000000006</v>
      </c>
      <c r="K160" s="235">
        <v>60.6</v>
      </c>
      <c r="L160" s="236">
        <v>80</v>
      </c>
    </row>
    <row r="161" spans="1:13">
      <c r="A161" s="2">
        <v>41000</v>
      </c>
      <c r="B161" s="207">
        <v>81.7</v>
      </c>
      <c r="C161" s="207"/>
      <c r="D161" s="234">
        <v>77.599999999999994</v>
      </c>
      <c r="E161" s="207"/>
      <c r="F161" s="204"/>
      <c r="G161" s="205"/>
      <c r="H161" s="4"/>
      <c r="I161" s="3"/>
      <c r="J161" s="235">
        <v>78.599999999999994</v>
      </c>
      <c r="K161" s="235">
        <v>59.9</v>
      </c>
      <c r="L161" s="236">
        <v>81.599999999999994</v>
      </c>
    </row>
    <row r="162" spans="1:13">
      <c r="A162" s="2">
        <v>40969</v>
      </c>
      <c r="B162" s="207">
        <v>91.6</v>
      </c>
      <c r="C162" s="207"/>
      <c r="D162" s="234">
        <v>78.8</v>
      </c>
      <c r="E162" s="207"/>
      <c r="F162" s="204"/>
      <c r="G162" s="205"/>
      <c r="H162" s="4"/>
      <c r="I162" s="3"/>
      <c r="J162" s="235">
        <v>72.599999999999994</v>
      </c>
      <c r="K162" s="235">
        <v>62.4</v>
      </c>
      <c r="L162" s="236">
        <v>79.099999999999994</v>
      </c>
      <c r="M162" s="239">
        <f>AVERAGE(K162:K164)</f>
        <v>62.233333333333327</v>
      </c>
    </row>
    <row r="163" spans="1:13">
      <c r="A163" s="2">
        <v>40940</v>
      </c>
      <c r="B163" s="207">
        <v>65.5</v>
      </c>
      <c r="C163" s="207"/>
      <c r="D163" s="234">
        <v>76.8</v>
      </c>
      <c r="E163" s="207"/>
      <c r="F163" s="204"/>
      <c r="G163" s="205"/>
      <c r="H163" s="4"/>
      <c r="I163" s="3"/>
      <c r="J163" s="235">
        <v>72.599999999999994</v>
      </c>
      <c r="K163" s="235">
        <v>63</v>
      </c>
      <c r="L163" s="236">
        <v>82.1</v>
      </c>
    </row>
    <row r="164" spans="1:13">
      <c r="A164" s="2">
        <v>40909</v>
      </c>
      <c r="B164" s="207">
        <v>55.9</v>
      </c>
      <c r="C164" s="207"/>
      <c r="D164" s="234">
        <v>74.7</v>
      </c>
      <c r="E164" s="207"/>
      <c r="F164" s="204"/>
      <c r="G164" s="205"/>
      <c r="H164" s="4"/>
      <c r="I164" s="3"/>
      <c r="J164" s="235">
        <v>70.2</v>
      </c>
      <c r="K164" s="235">
        <v>61.3</v>
      </c>
      <c r="L164" s="236">
        <v>77.3</v>
      </c>
    </row>
    <row r="165" spans="1:13">
      <c r="A165" s="2">
        <v>40878</v>
      </c>
      <c r="B165" s="207">
        <v>65.599999999999994</v>
      </c>
      <c r="C165" s="207"/>
      <c r="D165" s="234">
        <v>73.5</v>
      </c>
      <c r="E165" s="207"/>
      <c r="F165" s="204"/>
      <c r="G165" s="205"/>
      <c r="H165" s="205"/>
      <c r="I165" s="206"/>
      <c r="J165" s="235">
        <v>74.3</v>
      </c>
      <c r="K165" s="235">
        <v>62.8</v>
      </c>
      <c r="L165" s="236">
        <v>77.599999999999994</v>
      </c>
      <c r="M165" s="239">
        <f>AVERAGE(K165:K167)</f>
        <v>57.833333333333336</v>
      </c>
    </row>
    <row r="166" spans="1:13">
      <c r="A166" s="2">
        <v>40848</v>
      </c>
      <c r="B166" s="207">
        <v>66.599999999999994</v>
      </c>
      <c r="C166" s="207"/>
      <c r="D166" s="234">
        <v>77</v>
      </c>
      <c r="E166" s="207"/>
      <c r="F166" s="4"/>
      <c r="G166" s="4"/>
      <c r="H166" s="4"/>
      <c r="I166" s="3"/>
      <c r="J166" s="235">
        <v>70.5</v>
      </c>
      <c r="K166" s="235">
        <v>58.4</v>
      </c>
      <c r="L166" s="236">
        <v>80.3</v>
      </c>
    </row>
    <row r="167" spans="1:13">
      <c r="A167" s="2">
        <v>40817</v>
      </c>
      <c r="B167" s="207">
        <v>67.900000000000006</v>
      </c>
      <c r="C167" s="207"/>
      <c r="D167" s="234">
        <v>71.2</v>
      </c>
      <c r="E167" s="207"/>
      <c r="F167" s="4"/>
      <c r="G167" s="4"/>
      <c r="H167" s="4"/>
      <c r="I167" s="3"/>
      <c r="J167" s="235">
        <v>67.599999999999994</v>
      </c>
      <c r="K167" s="235">
        <v>52.3</v>
      </c>
      <c r="L167" s="236">
        <v>72</v>
      </c>
    </row>
    <row r="168" spans="1:13">
      <c r="A168" s="2">
        <v>40787</v>
      </c>
      <c r="B168" s="207">
        <v>80.3</v>
      </c>
      <c r="C168" s="207"/>
      <c r="D168" s="234">
        <v>72.599999999999994</v>
      </c>
      <c r="E168" s="207"/>
      <c r="F168" s="204"/>
      <c r="G168" s="205"/>
      <c r="H168" s="4"/>
      <c r="I168" s="3"/>
      <c r="J168" s="235">
        <v>69.2</v>
      </c>
      <c r="K168" s="235">
        <v>58.5</v>
      </c>
      <c r="L168" s="236">
        <v>78.900000000000006</v>
      </c>
      <c r="M168" s="239">
        <f>AVERAGE(K168:K170)</f>
        <v>56.666666666666664</v>
      </c>
    </row>
    <row r="169" spans="1:13">
      <c r="A169" s="2">
        <v>40756</v>
      </c>
      <c r="B169" s="207">
        <v>78</v>
      </c>
      <c r="C169" s="207"/>
      <c r="D169" s="234">
        <v>73</v>
      </c>
      <c r="E169" s="207"/>
      <c r="F169" s="4"/>
      <c r="G169" s="4"/>
      <c r="H169" s="4"/>
      <c r="I169" s="3"/>
      <c r="J169" s="235">
        <v>67.7</v>
      </c>
      <c r="K169" s="235">
        <v>58.2</v>
      </c>
      <c r="L169" s="236">
        <v>77.7</v>
      </c>
    </row>
    <row r="170" spans="1:13">
      <c r="A170" s="2">
        <v>40725</v>
      </c>
      <c r="B170" s="207">
        <v>83.8</v>
      </c>
      <c r="C170" s="207"/>
      <c r="D170" s="234">
        <v>76.400000000000006</v>
      </c>
      <c r="E170" s="207"/>
      <c r="F170" s="4"/>
      <c r="G170" s="4"/>
      <c r="H170" s="4"/>
      <c r="I170" s="3"/>
      <c r="J170" s="235">
        <v>70.5</v>
      </c>
      <c r="K170" s="235">
        <v>53.3</v>
      </c>
      <c r="L170" s="236">
        <v>87.1</v>
      </c>
    </row>
    <row r="171" spans="1:13">
      <c r="A171" s="2">
        <v>40695</v>
      </c>
      <c r="B171" s="207">
        <v>83.3</v>
      </c>
      <c r="C171" s="207"/>
      <c r="D171" s="234">
        <v>73.2</v>
      </c>
      <c r="E171" s="207"/>
      <c r="F171" s="204"/>
      <c r="G171" s="205"/>
      <c r="H171" s="4"/>
      <c r="I171" s="3"/>
      <c r="J171" s="235">
        <v>73</v>
      </c>
      <c r="K171" s="235">
        <v>63.6</v>
      </c>
      <c r="L171" s="236">
        <v>76.7</v>
      </c>
      <c r="M171" s="239">
        <f>AVERAGE(K171:K173)</f>
        <v>59.533333333333339</v>
      </c>
    </row>
    <row r="172" spans="1:13">
      <c r="A172" s="2">
        <v>40664</v>
      </c>
      <c r="B172" s="207">
        <v>83.4</v>
      </c>
      <c r="C172" s="207"/>
      <c r="D172" s="234">
        <v>73.599999999999994</v>
      </c>
      <c r="E172" s="207"/>
      <c r="F172" s="4"/>
      <c r="G172" s="4"/>
      <c r="H172" s="4"/>
      <c r="I172" s="3"/>
      <c r="J172" s="235">
        <v>66.8</v>
      </c>
      <c r="K172" s="235">
        <v>57.3</v>
      </c>
      <c r="L172" s="236">
        <v>74.3</v>
      </c>
    </row>
    <row r="173" spans="1:13">
      <c r="A173" s="2">
        <v>40634</v>
      </c>
      <c r="B173" s="207">
        <v>76.2</v>
      </c>
      <c r="C173" s="207"/>
      <c r="D173" s="234">
        <v>72.5</v>
      </c>
      <c r="E173" s="207"/>
      <c r="F173" s="4"/>
      <c r="G173" s="4"/>
      <c r="H173" s="4"/>
      <c r="I173" s="3"/>
      <c r="J173" s="235">
        <v>68.3</v>
      </c>
      <c r="K173" s="235">
        <v>57.7</v>
      </c>
      <c r="L173" s="236">
        <v>79.599999999999994</v>
      </c>
    </row>
    <row r="174" spans="1:13">
      <c r="A174" s="2">
        <v>40603</v>
      </c>
      <c r="B174" s="207">
        <v>86.4</v>
      </c>
      <c r="C174" s="207"/>
      <c r="D174" s="234">
        <v>74.099999999999994</v>
      </c>
      <c r="E174" s="207"/>
      <c r="F174" s="204"/>
      <c r="G174" s="205"/>
      <c r="H174" s="4"/>
      <c r="I174" s="3"/>
      <c r="J174" s="235">
        <v>70.099999999999994</v>
      </c>
      <c r="K174" s="235">
        <v>54.2</v>
      </c>
      <c r="L174" s="236">
        <v>81.3</v>
      </c>
      <c r="M174" s="239">
        <f>AVERAGE(K174:K176)</f>
        <v>51.133333333333333</v>
      </c>
    </row>
    <row r="175" spans="1:13">
      <c r="A175" s="2">
        <v>40575</v>
      </c>
      <c r="B175" s="207">
        <v>59.5</v>
      </c>
      <c r="C175" s="207"/>
      <c r="D175" s="234">
        <v>71.099999999999994</v>
      </c>
      <c r="E175" s="207"/>
      <c r="F175" s="4"/>
      <c r="G175" s="4"/>
      <c r="H175" s="4"/>
      <c r="I175" s="3"/>
      <c r="J175" s="235">
        <v>65.7</v>
      </c>
      <c r="K175" s="235">
        <v>49.1</v>
      </c>
      <c r="L175" s="236">
        <v>72.3</v>
      </c>
    </row>
    <row r="176" spans="1:13">
      <c r="A176" s="2">
        <v>40544</v>
      </c>
      <c r="B176" s="207">
        <v>48.6</v>
      </c>
      <c r="C176" s="207"/>
      <c r="D176" s="234">
        <v>67.400000000000006</v>
      </c>
      <c r="E176" s="207"/>
      <c r="F176" s="4"/>
      <c r="G176" s="4"/>
      <c r="H176" s="4"/>
      <c r="I176" s="3"/>
      <c r="J176" s="235">
        <v>60.3</v>
      </c>
      <c r="K176" s="235">
        <v>50.1</v>
      </c>
      <c r="L176" s="236">
        <v>69.599999999999994</v>
      </c>
    </row>
    <row r="177" spans="1:13">
      <c r="A177" s="2">
        <v>40513</v>
      </c>
      <c r="B177" s="207">
        <v>57.6</v>
      </c>
      <c r="C177" s="207"/>
      <c r="D177" s="234">
        <v>64.599999999999994</v>
      </c>
      <c r="E177" s="207"/>
      <c r="F177" s="204"/>
      <c r="G177" s="205"/>
      <c r="H177" s="205"/>
      <c r="I177" s="206"/>
      <c r="J177" s="235">
        <v>62.8</v>
      </c>
      <c r="K177" s="235">
        <v>50.7</v>
      </c>
      <c r="L177" s="236">
        <v>70.099999999999994</v>
      </c>
      <c r="M177" s="239">
        <f>AVERAGE(K177:K179)</f>
        <v>51.9</v>
      </c>
    </row>
    <row r="178" spans="1:13">
      <c r="A178" s="2">
        <v>40483</v>
      </c>
      <c r="B178" s="207">
        <v>59.3</v>
      </c>
      <c r="C178" s="207"/>
      <c r="D178" s="234">
        <v>69</v>
      </c>
      <c r="E178" s="207"/>
      <c r="F178" s="237"/>
      <c r="G178" s="3"/>
      <c r="H178" s="4"/>
      <c r="I178" s="3"/>
      <c r="J178" s="235">
        <v>65.3</v>
      </c>
      <c r="K178" s="235">
        <v>50.2</v>
      </c>
      <c r="L178" s="236">
        <v>76.8</v>
      </c>
    </row>
    <row r="179" spans="1:13">
      <c r="A179" s="2">
        <v>40452</v>
      </c>
      <c r="B179" s="207">
        <v>72.3</v>
      </c>
      <c r="C179" s="207"/>
      <c r="D179" s="234">
        <v>73.599999999999994</v>
      </c>
      <c r="E179" s="207"/>
      <c r="F179" s="237"/>
      <c r="G179" s="3"/>
      <c r="H179" s="4"/>
      <c r="I179" s="3"/>
      <c r="J179" s="235">
        <v>64.099999999999994</v>
      </c>
      <c r="K179" s="235">
        <v>54.8</v>
      </c>
      <c r="L179" s="236">
        <v>84</v>
      </c>
    </row>
    <row r="180" spans="1:13">
      <c r="A180" s="2">
        <v>40422</v>
      </c>
      <c r="B180" s="207">
        <v>79.7</v>
      </c>
      <c r="C180" s="207"/>
      <c r="D180" s="234">
        <v>70.900000000000006</v>
      </c>
      <c r="E180" s="207"/>
      <c r="F180" s="204"/>
      <c r="G180" s="205"/>
      <c r="H180" s="4"/>
      <c r="I180" s="3"/>
      <c r="J180" s="235">
        <v>68.599999999999994</v>
      </c>
      <c r="K180" s="235">
        <v>52.4</v>
      </c>
      <c r="L180" s="236">
        <v>79.400000000000006</v>
      </c>
      <c r="M180" s="239">
        <f>AVERAGE(K180:K182)</f>
        <v>49.233333333333327</v>
      </c>
    </row>
    <row r="181" spans="1:13">
      <c r="A181" s="2">
        <v>40391</v>
      </c>
      <c r="B181" s="207">
        <v>75.3</v>
      </c>
      <c r="C181" s="207"/>
      <c r="D181" s="234">
        <v>71.5</v>
      </c>
      <c r="E181" s="207"/>
      <c r="F181" s="204"/>
      <c r="G181" s="205"/>
      <c r="H181" s="4"/>
      <c r="I181" s="3"/>
      <c r="J181" s="235">
        <v>65.599999999999994</v>
      </c>
      <c r="K181" s="235">
        <v>50.1</v>
      </c>
      <c r="L181" s="236">
        <v>75.099999999999994</v>
      </c>
    </row>
    <row r="182" spans="1:13">
      <c r="A182" s="2">
        <v>40360</v>
      </c>
      <c r="B182" s="207">
        <v>78.900000000000006</v>
      </c>
      <c r="C182" s="207"/>
      <c r="D182" s="234">
        <v>70.400000000000006</v>
      </c>
      <c r="E182" s="207"/>
      <c r="F182" s="204"/>
      <c r="G182" s="205"/>
      <c r="H182" s="4"/>
      <c r="I182" s="3"/>
      <c r="J182" s="235">
        <v>64.099999999999994</v>
      </c>
      <c r="K182" s="235">
        <v>45.2</v>
      </c>
      <c r="L182" s="236">
        <v>76.400000000000006</v>
      </c>
    </row>
    <row r="183" spans="1:13">
      <c r="A183" s="2">
        <v>40330</v>
      </c>
      <c r="B183" s="207">
        <v>83.8</v>
      </c>
      <c r="C183" s="207"/>
      <c r="D183" s="234">
        <v>69.599999999999994</v>
      </c>
      <c r="E183" s="207"/>
      <c r="F183" s="204"/>
      <c r="G183" s="205"/>
      <c r="H183" s="4"/>
      <c r="I183" s="3"/>
      <c r="J183" s="235">
        <v>61.8</v>
      </c>
      <c r="K183" s="235">
        <v>49.5</v>
      </c>
      <c r="L183" s="236">
        <v>76.400000000000006</v>
      </c>
      <c r="M183" s="239">
        <f>AVERAGE(K183:K185)</f>
        <v>48.733333333333327</v>
      </c>
    </row>
    <row r="184" spans="1:13">
      <c r="A184" s="2">
        <v>40299</v>
      </c>
      <c r="B184" s="207">
        <v>73.3</v>
      </c>
      <c r="C184" s="207"/>
      <c r="D184" s="234">
        <v>69.400000000000006</v>
      </c>
      <c r="E184" s="207"/>
      <c r="F184" s="204"/>
      <c r="G184" s="205"/>
      <c r="H184" s="4"/>
      <c r="I184" s="3"/>
      <c r="J184" s="235">
        <v>64.400000000000006</v>
      </c>
      <c r="K184" s="235">
        <v>48.8</v>
      </c>
      <c r="L184" s="236">
        <v>79</v>
      </c>
    </row>
    <row r="185" spans="1:13">
      <c r="A185" s="2">
        <v>40269</v>
      </c>
      <c r="B185" s="207">
        <v>74.5</v>
      </c>
      <c r="C185" s="207"/>
      <c r="D185" s="234">
        <v>69.5</v>
      </c>
      <c r="E185" s="207"/>
      <c r="F185" s="204"/>
      <c r="G185" s="205"/>
      <c r="H185" s="4"/>
      <c r="I185" s="3"/>
      <c r="J185" s="235">
        <v>64.3</v>
      </c>
      <c r="K185" s="235">
        <v>47.9</v>
      </c>
      <c r="L185" s="236">
        <v>75.900000000000006</v>
      </c>
    </row>
    <row r="186" spans="1:13">
      <c r="A186" s="2">
        <v>40238</v>
      </c>
      <c r="B186" s="207">
        <v>85</v>
      </c>
      <c r="C186" s="207"/>
      <c r="D186" s="234">
        <v>72.599999999999994</v>
      </c>
      <c r="E186" s="207"/>
      <c r="F186" s="204"/>
      <c r="G186" s="205"/>
      <c r="H186" s="4"/>
      <c r="I186" s="3"/>
      <c r="J186" s="235">
        <v>62.5</v>
      </c>
      <c r="K186" s="235">
        <v>43.7</v>
      </c>
      <c r="L186" s="236">
        <v>83</v>
      </c>
      <c r="M186" s="239">
        <f>AVERAGE(K186:K188)</f>
        <v>41.766666666666673</v>
      </c>
    </row>
    <row r="187" spans="1:13">
      <c r="A187" s="2">
        <v>40210</v>
      </c>
      <c r="B187" s="207">
        <v>58.9</v>
      </c>
      <c r="C187" s="207"/>
      <c r="D187" s="234">
        <v>71.5</v>
      </c>
      <c r="E187" s="207"/>
      <c r="F187" s="4"/>
      <c r="G187" s="4"/>
      <c r="H187" s="4"/>
      <c r="I187" s="3"/>
      <c r="J187" s="235">
        <v>56.8</v>
      </c>
      <c r="K187" s="235">
        <v>36.700000000000003</v>
      </c>
      <c r="L187" s="236">
        <v>82.8</v>
      </c>
    </row>
    <row r="188" spans="1:13">
      <c r="A188" s="2">
        <v>40179</v>
      </c>
      <c r="B188" s="207">
        <v>44.8</v>
      </c>
      <c r="C188" s="207"/>
      <c r="D188" s="234">
        <v>65.400000000000006</v>
      </c>
      <c r="E188" s="207"/>
      <c r="F188" s="4"/>
      <c r="G188" s="4"/>
      <c r="H188" s="4"/>
      <c r="I188" s="3"/>
      <c r="J188" s="235">
        <v>63.4</v>
      </c>
      <c r="K188" s="235">
        <v>44.9</v>
      </c>
      <c r="L188" s="236">
        <v>76.099999999999994</v>
      </c>
    </row>
    <row r="189" spans="1:13">
      <c r="A189" s="2">
        <v>40148</v>
      </c>
      <c r="B189" s="207">
        <v>64.400000000000006</v>
      </c>
      <c r="C189" s="207"/>
      <c r="D189" s="234">
        <v>73.099999999999994</v>
      </c>
      <c r="E189" s="207"/>
      <c r="F189" s="204"/>
      <c r="G189" s="205"/>
      <c r="H189" s="205"/>
      <c r="I189" s="206"/>
      <c r="J189" s="235">
        <v>64.2</v>
      </c>
      <c r="K189" s="235">
        <v>48.2</v>
      </c>
      <c r="L189" s="236">
        <v>85.2</v>
      </c>
      <c r="M189" s="239">
        <f>AVERAGE(K189:K191)</f>
        <v>47.833333333333336</v>
      </c>
    </row>
    <row r="190" spans="1:13">
      <c r="A190" s="2">
        <v>40118</v>
      </c>
      <c r="B190" s="207">
        <v>59.1</v>
      </c>
      <c r="C190" s="207"/>
      <c r="D190" s="234">
        <v>69.099999999999994</v>
      </c>
      <c r="E190" s="207"/>
      <c r="F190" s="4"/>
      <c r="G190" s="4"/>
      <c r="H190" s="4"/>
      <c r="I190" s="3"/>
      <c r="J190" s="235">
        <v>61.6</v>
      </c>
      <c r="K190" s="235">
        <v>48.5</v>
      </c>
      <c r="L190" s="236">
        <v>75.2</v>
      </c>
    </row>
    <row r="191" spans="1:13">
      <c r="A191" s="2">
        <v>40087</v>
      </c>
      <c r="B191" s="207">
        <v>71.7</v>
      </c>
      <c r="C191" s="207"/>
      <c r="D191" s="234">
        <v>71</v>
      </c>
      <c r="E191" s="207"/>
      <c r="F191" s="4"/>
      <c r="G191" s="4"/>
      <c r="H191" s="4"/>
      <c r="I191" s="3"/>
      <c r="J191" s="235">
        <v>63.1</v>
      </c>
      <c r="K191" s="235">
        <v>46.8</v>
      </c>
      <c r="L191" s="236">
        <v>82.7</v>
      </c>
    </row>
    <row r="192" spans="1:13">
      <c r="A192" s="2">
        <v>40057</v>
      </c>
      <c r="B192" s="207">
        <v>80.8</v>
      </c>
      <c r="C192" s="207"/>
      <c r="D192" s="234">
        <v>70.900000000000006</v>
      </c>
      <c r="E192" s="207"/>
      <c r="F192" s="204"/>
      <c r="G192" s="205"/>
      <c r="H192" s="4"/>
      <c r="I192" s="3"/>
      <c r="J192" s="235">
        <v>64.8</v>
      </c>
      <c r="K192" s="235">
        <v>46.4</v>
      </c>
      <c r="L192" s="236">
        <v>80.7</v>
      </c>
      <c r="M192" s="239">
        <f>AVERAGE(K192:K194)</f>
        <v>46.433333333333337</v>
      </c>
    </row>
    <row r="193" spans="2:13">
      <c r="B193" s="207">
        <v>75.3</v>
      </c>
      <c r="C193" s="207"/>
      <c r="D193" s="234">
        <v>72.900000000000006</v>
      </c>
      <c r="E193" s="207"/>
      <c r="F193" s="4"/>
      <c r="G193" s="4"/>
      <c r="H193" s="4"/>
      <c r="I193" s="3"/>
      <c r="J193" s="235">
        <v>61.3</v>
      </c>
      <c r="K193" s="235">
        <v>47.6</v>
      </c>
      <c r="L193" s="236">
        <v>83</v>
      </c>
    </row>
    <row r="194" spans="2:13">
      <c r="B194" s="207">
        <v>81.5</v>
      </c>
      <c r="C194" s="207"/>
      <c r="D194" s="234">
        <v>70.7</v>
      </c>
      <c r="E194" s="207"/>
      <c r="F194" s="4"/>
      <c r="G194" s="4"/>
      <c r="H194" s="4"/>
      <c r="I194" s="3"/>
      <c r="J194" s="235">
        <v>57.7</v>
      </c>
      <c r="K194" s="235">
        <v>45.3</v>
      </c>
      <c r="L194" s="236">
        <v>82.3</v>
      </c>
    </row>
    <row r="195" spans="2:13">
      <c r="B195" s="207">
        <v>84</v>
      </c>
      <c r="C195" s="207"/>
      <c r="D195" s="234">
        <v>70.8</v>
      </c>
      <c r="E195" s="207"/>
      <c r="F195" s="204"/>
      <c r="G195" s="205"/>
      <c r="H195" s="4"/>
      <c r="I195" s="3"/>
      <c r="J195" s="235">
        <v>61.6</v>
      </c>
      <c r="K195" s="235">
        <v>44.4</v>
      </c>
      <c r="L195" s="236">
        <v>87</v>
      </c>
      <c r="M195" s="239">
        <f>AVERAGE(K195:K197)</f>
        <v>43.566666666666663</v>
      </c>
    </row>
    <row r="196" spans="2:13">
      <c r="B196" s="207">
        <v>73.900000000000006</v>
      </c>
      <c r="C196" s="207"/>
      <c r="D196" s="234">
        <v>69.900000000000006</v>
      </c>
      <c r="E196" s="207"/>
      <c r="F196" s="4"/>
      <c r="G196" s="4"/>
      <c r="H196" s="205"/>
      <c r="I196" s="3"/>
      <c r="J196" s="235">
        <v>58.5</v>
      </c>
      <c r="K196" s="235">
        <v>45.6</v>
      </c>
      <c r="L196" s="236">
        <v>80.3</v>
      </c>
    </row>
    <row r="197" spans="2:13">
      <c r="B197" s="207">
        <v>73.7</v>
      </c>
      <c r="C197" s="207"/>
      <c r="D197" s="234">
        <v>68.7</v>
      </c>
      <c r="E197" s="207"/>
      <c r="F197" s="4"/>
      <c r="G197" s="4"/>
      <c r="H197" s="205"/>
      <c r="I197" s="3"/>
      <c r="J197" s="235">
        <v>58.1</v>
      </c>
      <c r="K197" s="235">
        <v>40.700000000000003</v>
      </c>
      <c r="L197" s="236">
        <v>81.400000000000006</v>
      </c>
    </row>
    <row r="198" spans="2:13">
      <c r="B198" s="207">
        <v>73.900000000000006</v>
      </c>
      <c r="C198" s="207"/>
      <c r="D198" s="234">
        <v>65.3</v>
      </c>
      <c r="E198" s="207"/>
      <c r="F198" s="204"/>
      <c r="G198" s="205"/>
      <c r="H198" s="205"/>
      <c r="I198" s="3"/>
      <c r="J198" s="235">
        <v>53.1</v>
      </c>
      <c r="K198" s="235">
        <v>40.1</v>
      </c>
      <c r="L198" s="236">
        <v>74.3</v>
      </c>
      <c r="M198" s="239">
        <f>AVERAGE(K198:K200)</f>
        <v>39.1</v>
      </c>
    </row>
    <row r="199" spans="2:13">
      <c r="B199" s="207">
        <v>49.6</v>
      </c>
      <c r="C199" s="207"/>
      <c r="D199" s="234">
        <v>60.6</v>
      </c>
      <c r="E199" s="207"/>
      <c r="F199" s="237"/>
      <c r="G199" s="3"/>
      <c r="H199" s="205"/>
      <c r="I199" s="3"/>
      <c r="J199" s="235">
        <v>58.2</v>
      </c>
      <c r="K199" s="235">
        <v>37.200000000000003</v>
      </c>
      <c r="L199" s="236">
        <v>70</v>
      </c>
    </row>
    <row r="200" spans="2:13">
      <c r="B200" s="207">
        <v>48</v>
      </c>
      <c r="C200" s="207"/>
      <c r="D200" s="234">
        <v>69</v>
      </c>
      <c r="E200" s="207"/>
      <c r="F200" s="237"/>
      <c r="G200" s="3"/>
      <c r="H200" s="205"/>
      <c r="I200" s="3"/>
      <c r="J200" s="235">
        <v>62.7</v>
      </c>
      <c r="K200" s="235">
        <v>40</v>
      </c>
      <c r="L200" s="236">
        <v>82.4</v>
      </c>
    </row>
    <row r="201" spans="2:13">
      <c r="B201" s="235">
        <v>60.5</v>
      </c>
      <c r="C201" s="234"/>
      <c r="D201" s="235">
        <v>67.900000000000006</v>
      </c>
      <c r="E201" s="234"/>
      <c r="F201" s="204"/>
      <c r="G201" s="205"/>
      <c r="H201" s="205"/>
      <c r="I201" s="206"/>
      <c r="J201" s="235">
        <v>65.900000000000006</v>
      </c>
      <c r="K201" s="235">
        <v>48.2</v>
      </c>
      <c r="L201" s="236">
        <v>74.5</v>
      </c>
      <c r="M201" s="239">
        <f>AVERAGE(K201:K203)</f>
        <v>46.5</v>
      </c>
    </row>
    <row r="202" spans="2:13">
      <c r="B202" s="235">
        <v>58.8</v>
      </c>
      <c r="C202" s="234"/>
      <c r="D202" s="235">
        <v>70</v>
      </c>
      <c r="E202" s="234"/>
      <c r="F202" s="204"/>
      <c r="G202" s="205"/>
      <c r="H202" s="205"/>
      <c r="I202" s="3"/>
      <c r="J202" s="235">
        <v>64.400000000000006</v>
      </c>
      <c r="K202" s="235">
        <v>43.8</v>
      </c>
      <c r="L202" s="236">
        <v>75.099999999999994</v>
      </c>
    </row>
    <row r="203" spans="2:13">
      <c r="B203" s="235">
        <v>71.2</v>
      </c>
      <c r="C203" s="234"/>
      <c r="D203" s="235">
        <v>70.3</v>
      </c>
      <c r="E203" s="234"/>
      <c r="F203" s="204"/>
      <c r="G203" s="205"/>
      <c r="H203" s="205"/>
      <c r="I203" s="3"/>
      <c r="J203" s="235">
        <v>72.7</v>
      </c>
      <c r="K203" s="235">
        <v>47.5</v>
      </c>
      <c r="L203" s="236">
        <v>77.7</v>
      </c>
    </row>
    <row r="204" spans="2:13">
      <c r="B204" s="235">
        <v>85.5</v>
      </c>
      <c r="C204" s="234"/>
      <c r="D204" s="235">
        <v>74.599999999999994</v>
      </c>
      <c r="E204" s="234"/>
      <c r="F204" s="204"/>
      <c r="G204" s="205"/>
      <c r="H204" s="205"/>
      <c r="I204" s="3"/>
      <c r="J204" s="235">
        <v>66</v>
      </c>
      <c r="K204" s="235">
        <v>44.6</v>
      </c>
      <c r="L204" s="236">
        <v>77</v>
      </c>
      <c r="M204" s="239">
        <f>AVERAGE(K204:K206)</f>
        <v>45.666666666666664</v>
      </c>
    </row>
    <row r="205" spans="2:13">
      <c r="B205" s="235">
        <v>73</v>
      </c>
      <c r="C205" s="234"/>
      <c r="D205" s="235">
        <v>71.5</v>
      </c>
      <c r="E205" s="234"/>
      <c r="F205" s="204"/>
      <c r="G205" s="205"/>
      <c r="H205" s="205"/>
      <c r="I205" s="3"/>
      <c r="J205" s="235">
        <v>67.7</v>
      </c>
      <c r="K205" s="235">
        <v>46.1</v>
      </c>
      <c r="L205" s="236">
        <v>78.400000000000006</v>
      </c>
    </row>
    <row r="206" spans="2:13">
      <c r="B206" s="235">
        <v>89.3</v>
      </c>
      <c r="C206" s="234"/>
      <c r="D206" s="235">
        <v>77.599999999999994</v>
      </c>
      <c r="E206" s="234"/>
      <c r="F206" s="204"/>
      <c r="G206" s="205"/>
      <c r="H206" s="205"/>
      <c r="I206" s="3"/>
      <c r="J206" s="235">
        <v>71.900000000000006</v>
      </c>
      <c r="K206" s="235">
        <v>46.3</v>
      </c>
      <c r="L206" s="236">
        <v>89.9</v>
      </c>
    </row>
    <row r="207" spans="2:13">
      <c r="B207" s="235">
        <v>90.2</v>
      </c>
      <c r="C207" s="234"/>
      <c r="D207" s="235">
        <v>75</v>
      </c>
      <c r="E207" s="234"/>
      <c r="F207" s="204"/>
      <c r="G207" s="205"/>
      <c r="H207" s="205"/>
      <c r="I207" s="3"/>
      <c r="J207" s="235">
        <v>66</v>
      </c>
      <c r="K207" s="235">
        <v>44.7</v>
      </c>
      <c r="L207" s="236">
        <v>78.900000000000006</v>
      </c>
      <c r="M207" s="239">
        <f>AVERAGE(K207:K209)</f>
        <v>44.233333333333341</v>
      </c>
    </row>
    <row r="208" spans="2:13">
      <c r="B208" s="235">
        <v>77.5</v>
      </c>
      <c r="C208" s="234"/>
      <c r="D208" s="235">
        <v>73.2</v>
      </c>
      <c r="E208" s="234"/>
      <c r="F208" s="4"/>
      <c r="G208" s="4"/>
      <c r="H208" s="205"/>
      <c r="I208" s="3"/>
      <c r="J208" s="235">
        <v>75.2</v>
      </c>
      <c r="K208" s="235">
        <v>40.1</v>
      </c>
      <c r="L208" s="236">
        <v>82.3</v>
      </c>
    </row>
    <row r="209" spans="2:13">
      <c r="B209" s="235">
        <v>83.8</v>
      </c>
      <c r="C209" s="234"/>
      <c r="D209" s="235">
        <v>75.400000000000006</v>
      </c>
      <c r="E209" s="234"/>
      <c r="F209" s="4"/>
      <c r="G209" s="4"/>
      <c r="H209" s="205"/>
      <c r="I209" s="3"/>
      <c r="J209" s="235">
        <v>73</v>
      </c>
      <c r="K209" s="235">
        <v>47.9</v>
      </c>
      <c r="L209" s="236">
        <v>75.599999999999994</v>
      </c>
    </row>
    <row r="210" spans="2:13">
      <c r="B210" s="235">
        <v>81.400000000000006</v>
      </c>
      <c r="C210" s="234"/>
      <c r="D210" s="235">
        <v>78.099999999999994</v>
      </c>
      <c r="E210" s="234"/>
      <c r="F210" s="204"/>
      <c r="G210" s="205"/>
      <c r="H210" s="205"/>
      <c r="I210" s="3"/>
      <c r="J210" s="235">
        <v>67.400000000000006</v>
      </c>
      <c r="K210" s="235">
        <v>46.5</v>
      </c>
      <c r="L210" s="236">
        <v>84.4</v>
      </c>
      <c r="M210" s="239">
        <f>AVERAGE(K210:K212)</f>
        <v>47.033333333333331</v>
      </c>
    </row>
    <row r="211" spans="2:13">
      <c r="B211" s="235">
        <v>60</v>
      </c>
      <c r="C211" s="234"/>
      <c r="D211" s="235">
        <v>72</v>
      </c>
      <c r="E211" s="234"/>
      <c r="F211" s="4"/>
      <c r="G211" s="4"/>
      <c r="H211" s="205"/>
      <c r="I211" s="3"/>
      <c r="J211" s="235">
        <v>81</v>
      </c>
      <c r="K211" s="235">
        <v>47.6</v>
      </c>
      <c r="L211" s="236">
        <v>77.7</v>
      </c>
    </row>
    <row r="212" spans="2:13">
      <c r="B212" s="235">
        <v>63.6</v>
      </c>
      <c r="C212" s="234"/>
      <c r="D212" s="235">
        <v>87.9</v>
      </c>
      <c r="E212" s="234"/>
      <c r="F212" s="4"/>
      <c r="G212" s="4"/>
      <c r="H212" s="205"/>
      <c r="I212" s="3"/>
      <c r="J212" s="235">
        <v>68.400000000000006</v>
      </c>
      <c r="K212" s="235">
        <v>47</v>
      </c>
      <c r="L212" s="236">
        <v>96.5</v>
      </c>
    </row>
    <row r="213" spans="2:13">
      <c r="B213" s="235">
        <v>68.400000000000006</v>
      </c>
      <c r="C213" s="234"/>
      <c r="D213" s="235">
        <v>78.2</v>
      </c>
      <c r="E213" s="234"/>
      <c r="F213" s="204"/>
      <c r="G213" s="205"/>
      <c r="H213" s="205"/>
      <c r="I213" s="206"/>
      <c r="J213" s="235">
        <v>64.7</v>
      </c>
      <c r="K213" s="235">
        <v>44</v>
      </c>
      <c r="L213" s="236">
        <v>90.5</v>
      </c>
      <c r="M213" s="239">
        <f>AVERAGE(K213:K215)</f>
        <v>46.933333333333337</v>
      </c>
    </row>
    <row r="214" spans="2:13">
      <c r="B214" s="235">
        <v>71.400000000000006</v>
      </c>
      <c r="C214" s="234"/>
      <c r="D214" s="235">
        <v>81.400000000000006</v>
      </c>
      <c r="E214" s="234"/>
      <c r="F214" s="4"/>
      <c r="G214" s="4"/>
      <c r="H214" s="3"/>
      <c r="I214" s="3"/>
      <c r="J214" s="235">
        <v>75.7</v>
      </c>
      <c r="K214" s="235">
        <v>48.3</v>
      </c>
      <c r="L214" s="236">
        <v>102.1</v>
      </c>
    </row>
    <row r="215" spans="2:13">
      <c r="B215" s="235">
        <v>89.3</v>
      </c>
      <c r="C215" s="234"/>
      <c r="D215" s="235">
        <v>88.1</v>
      </c>
      <c r="E215" s="234"/>
      <c r="F215" s="4"/>
      <c r="G215" s="4"/>
      <c r="H215" s="3"/>
      <c r="I215" s="3"/>
      <c r="J215" s="235">
        <v>66.7</v>
      </c>
      <c r="K215" s="235">
        <v>48.5</v>
      </c>
      <c r="L215" s="236">
        <v>103.6</v>
      </c>
    </row>
    <row r="216" spans="2:13">
      <c r="B216" s="235">
        <v>83.5</v>
      </c>
      <c r="C216" s="234"/>
      <c r="D216" s="235">
        <v>75.8</v>
      </c>
      <c r="E216" s="234"/>
      <c r="F216" s="204"/>
      <c r="G216" s="205"/>
      <c r="H216" s="3"/>
      <c r="I216" s="3"/>
      <c r="J216" s="235">
        <v>64.8</v>
      </c>
      <c r="K216" s="235">
        <v>49.6</v>
      </c>
      <c r="L216" s="236">
        <v>87.2</v>
      </c>
      <c r="M216" s="239">
        <f>AVERAGE(K216:K218)</f>
        <v>49.666666666666664</v>
      </c>
    </row>
    <row r="217" spans="2:13">
      <c r="B217" s="235">
        <v>78.5</v>
      </c>
      <c r="C217" s="234"/>
      <c r="D217" s="235">
        <v>72.8</v>
      </c>
      <c r="E217" s="234"/>
      <c r="F217" s="4"/>
      <c r="G217" s="4"/>
      <c r="H217" s="3"/>
      <c r="I217" s="3"/>
      <c r="J217" s="235">
        <v>77.099999999999994</v>
      </c>
      <c r="K217" s="235">
        <v>49</v>
      </c>
      <c r="L217" s="236">
        <v>82.9</v>
      </c>
    </row>
    <row r="218" spans="2:13">
      <c r="B218" s="235">
        <v>86.1</v>
      </c>
      <c r="C218" s="234"/>
      <c r="D218" s="235">
        <v>78</v>
      </c>
      <c r="E218" s="234"/>
      <c r="F218" s="4"/>
      <c r="G218" s="4"/>
      <c r="H218" s="3"/>
      <c r="I218" s="3"/>
      <c r="J218" s="235">
        <v>69.7</v>
      </c>
      <c r="K218" s="235">
        <v>50.4</v>
      </c>
      <c r="L218" s="236">
        <v>79.2</v>
      </c>
    </row>
    <row r="219" spans="2:13">
      <c r="B219" s="235">
        <v>88.6</v>
      </c>
      <c r="C219" s="234"/>
      <c r="D219" s="235">
        <v>74.599999999999994</v>
      </c>
      <c r="E219" s="234"/>
      <c r="F219" s="204"/>
      <c r="G219" s="205"/>
      <c r="H219" s="3"/>
      <c r="I219" s="3"/>
      <c r="J219" s="235">
        <v>73.3</v>
      </c>
      <c r="K219" s="235">
        <v>49.9</v>
      </c>
      <c r="L219" s="236">
        <v>80.8</v>
      </c>
      <c r="M219" s="239">
        <f>AVERAGE(K219:K221)</f>
        <v>49.300000000000004</v>
      </c>
    </row>
    <row r="220" spans="2:13">
      <c r="B220" s="235">
        <v>83</v>
      </c>
      <c r="C220" s="234"/>
      <c r="D220" s="235">
        <v>77.3</v>
      </c>
      <c r="E220" s="234"/>
      <c r="F220" s="237"/>
      <c r="G220" s="3"/>
      <c r="H220" s="3"/>
      <c r="I220" s="3"/>
      <c r="J220" s="235">
        <v>72.8</v>
      </c>
      <c r="K220" s="235">
        <v>50.9</v>
      </c>
      <c r="L220" s="236">
        <v>82.2</v>
      </c>
    </row>
    <row r="221" spans="2:13">
      <c r="B221" s="235">
        <v>80.3</v>
      </c>
      <c r="C221" s="234"/>
      <c r="D221" s="235">
        <v>78.3</v>
      </c>
      <c r="E221" s="234"/>
      <c r="F221" s="237"/>
      <c r="G221" s="3"/>
      <c r="H221" s="3"/>
      <c r="I221" s="3"/>
      <c r="J221" s="235">
        <v>74.900000000000006</v>
      </c>
      <c r="K221" s="235">
        <v>47.1</v>
      </c>
      <c r="L221" s="236">
        <v>85</v>
      </c>
    </row>
    <row r="222" spans="2:13">
      <c r="B222" s="235">
        <v>87.5</v>
      </c>
      <c r="C222" s="234"/>
      <c r="D222" s="235">
        <v>78.5</v>
      </c>
      <c r="E222" s="234"/>
      <c r="F222" s="204"/>
      <c r="G222" s="205"/>
      <c r="H222" s="3"/>
      <c r="I222" s="3"/>
      <c r="J222" s="235">
        <v>67.5</v>
      </c>
      <c r="K222" s="235">
        <v>48.4</v>
      </c>
      <c r="L222" s="236">
        <v>83.1</v>
      </c>
      <c r="M222" s="239">
        <f>AVERAGE(K222:K224)</f>
        <v>50.966666666666669</v>
      </c>
    </row>
    <row r="223" spans="2:13">
      <c r="B223" s="235">
        <v>59.4</v>
      </c>
      <c r="C223" s="234"/>
      <c r="D223" s="235">
        <v>73.400000000000006</v>
      </c>
      <c r="E223" s="234"/>
      <c r="F223" s="204"/>
      <c r="G223" s="205"/>
      <c r="H223" s="3"/>
      <c r="I223" s="3"/>
      <c r="J223" s="235">
        <v>71</v>
      </c>
      <c r="K223" s="235">
        <v>51.5</v>
      </c>
      <c r="L223" s="236">
        <v>80.8</v>
      </c>
    </row>
    <row r="224" spans="2:13">
      <c r="B224" s="235">
        <v>57.3</v>
      </c>
      <c r="C224" s="234"/>
      <c r="D224" s="235">
        <v>79.599999999999994</v>
      </c>
      <c r="E224" s="234"/>
      <c r="F224" s="204"/>
      <c r="G224" s="205"/>
      <c r="H224" s="3"/>
      <c r="I224" s="3"/>
      <c r="J224" s="235">
        <v>69</v>
      </c>
      <c r="K224" s="235">
        <v>53</v>
      </c>
      <c r="L224" s="236">
        <v>90.2</v>
      </c>
    </row>
    <row r="225" spans="2:13">
      <c r="B225" s="235">
        <v>66.3</v>
      </c>
      <c r="C225" s="234"/>
      <c r="D225" s="235">
        <v>72.900000000000006</v>
      </c>
      <c r="E225" s="234"/>
      <c r="F225" s="204"/>
      <c r="G225" s="205"/>
      <c r="H225" s="205"/>
      <c r="I225" s="206"/>
      <c r="J225" s="235">
        <v>69.8</v>
      </c>
      <c r="K225" s="235">
        <v>50.8</v>
      </c>
      <c r="L225" s="236">
        <v>77.8</v>
      </c>
      <c r="M225" s="239">
        <f>AVERAGE(K225:K227)</f>
        <v>51.800000000000004</v>
      </c>
    </row>
    <row r="226" spans="2:13">
      <c r="B226" s="235">
        <v>67.3</v>
      </c>
      <c r="C226" s="234"/>
      <c r="D226" s="235">
        <v>76.7</v>
      </c>
      <c r="E226" s="234"/>
      <c r="F226" s="204"/>
      <c r="G226" s="205"/>
      <c r="H226" s="3"/>
      <c r="I226" s="3"/>
      <c r="J226" s="235">
        <v>69.2</v>
      </c>
      <c r="K226" s="235">
        <v>52</v>
      </c>
      <c r="L226" s="236">
        <v>85.3</v>
      </c>
    </row>
    <row r="227" spans="2:13">
      <c r="B227" s="235">
        <v>71.900000000000006</v>
      </c>
      <c r="C227" s="234"/>
      <c r="D227" s="235">
        <v>72.599999999999994</v>
      </c>
      <c r="E227" s="234"/>
      <c r="F227" s="204"/>
      <c r="G227" s="205"/>
      <c r="H227" s="3"/>
      <c r="I227" s="3"/>
      <c r="J227" s="235">
        <v>69.900000000000006</v>
      </c>
      <c r="K227" s="235">
        <v>52.6</v>
      </c>
      <c r="L227" s="236">
        <v>76.8</v>
      </c>
    </row>
    <row r="228" spans="2:13">
      <c r="B228" s="235">
        <v>85.8</v>
      </c>
      <c r="C228" s="234"/>
      <c r="D228" s="235">
        <v>75.5</v>
      </c>
      <c r="E228" s="234"/>
      <c r="F228" s="204"/>
      <c r="G228" s="205"/>
      <c r="H228" s="3"/>
      <c r="I228" s="3"/>
      <c r="J228" s="235">
        <v>70.3</v>
      </c>
      <c r="K228" s="235">
        <v>52.8</v>
      </c>
      <c r="L228" s="236">
        <v>82.5</v>
      </c>
      <c r="M228" s="239">
        <f>AVERAGE(K228:K230)</f>
        <v>56.266666666666673</v>
      </c>
    </row>
    <row r="229" spans="2:13">
      <c r="B229" s="235">
        <v>81.7</v>
      </c>
      <c r="C229" s="234"/>
      <c r="D229" s="235">
        <v>76.3</v>
      </c>
      <c r="E229" s="234"/>
      <c r="F229" s="4"/>
      <c r="G229" s="4"/>
      <c r="H229" s="3"/>
      <c r="I229" s="3"/>
      <c r="J229" s="235">
        <v>72</v>
      </c>
      <c r="K229" s="235">
        <v>59.6</v>
      </c>
      <c r="L229" s="236">
        <v>83.8</v>
      </c>
    </row>
    <row r="230" spans="2:13">
      <c r="B230" s="235">
        <v>82.7</v>
      </c>
      <c r="C230" s="234"/>
      <c r="D230" s="235">
        <v>76.400000000000006</v>
      </c>
      <c r="E230" s="234"/>
      <c r="F230" s="4"/>
      <c r="G230" s="4"/>
      <c r="H230" s="3"/>
      <c r="I230" s="3"/>
      <c r="J230" s="235">
        <v>68.8</v>
      </c>
      <c r="K230" s="235">
        <v>56.4</v>
      </c>
      <c r="L230" s="236">
        <v>81.8</v>
      </c>
    </row>
    <row r="231" spans="2:13">
      <c r="B231" s="235">
        <v>90.4</v>
      </c>
      <c r="C231" s="234"/>
      <c r="D231" s="235">
        <v>75.599999999999994</v>
      </c>
      <c r="E231" s="234"/>
      <c r="F231" s="204"/>
      <c r="G231" s="205"/>
      <c r="H231" s="3"/>
      <c r="I231" s="3"/>
      <c r="J231" s="235">
        <v>71.900000000000006</v>
      </c>
      <c r="K231" s="235">
        <v>54.6</v>
      </c>
      <c r="L231" s="236">
        <v>84.1</v>
      </c>
      <c r="M231" s="239">
        <f>AVERAGE(K231:K233)</f>
        <v>53.800000000000004</v>
      </c>
    </row>
    <row r="232" spans="2:13">
      <c r="B232" s="235">
        <v>85.1</v>
      </c>
      <c r="C232" s="234"/>
      <c r="D232" s="235">
        <v>77.400000000000006</v>
      </c>
      <c r="E232" s="234"/>
      <c r="F232" s="4"/>
      <c r="G232" s="4"/>
      <c r="H232" s="3"/>
      <c r="I232" s="3"/>
      <c r="J232" s="235">
        <v>72.5</v>
      </c>
      <c r="K232" s="235">
        <v>55.8</v>
      </c>
      <c r="L232" s="236">
        <v>84.4</v>
      </c>
    </row>
    <row r="233" spans="2:13">
      <c r="B233" s="235">
        <v>75.599999999999994</v>
      </c>
      <c r="C233" s="234"/>
      <c r="D233" s="235">
        <v>75.900000000000006</v>
      </c>
      <c r="E233" s="234"/>
      <c r="F233" s="4"/>
      <c r="G233" s="4"/>
      <c r="H233" s="3"/>
      <c r="I233" s="3"/>
      <c r="J233" s="235">
        <v>68.8</v>
      </c>
      <c r="K233" s="235">
        <v>51</v>
      </c>
      <c r="L233" s="236">
        <v>80.2</v>
      </c>
    </row>
    <row r="234" spans="2:13">
      <c r="B234" s="235">
        <v>82.5</v>
      </c>
      <c r="C234" s="234"/>
      <c r="D234" s="235">
        <v>72.599999999999994</v>
      </c>
      <c r="E234" s="234"/>
      <c r="F234" s="204"/>
      <c r="G234" s="205"/>
      <c r="H234" s="3"/>
      <c r="I234" s="3"/>
      <c r="J234" s="235">
        <v>70</v>
      </c>
      <c r="K234" s="235">
        <v>51.8</v>
      </c>
      <c r="L234" s="236">
        <v>77.3</v>
      </c>
      <c r="M234" s="239">
        <f>AVERAGE(K234:K236)</f>
        <v>54.666666666666664</v>
      </c>
    </row>
    <row r="235" spans="2:13">
      <c r="B235" s="235">
        <v>57.3</v>
      </c>
      <c r="C235" s="234"/>
      <c r="D235" s="235">
        <v>71.3</v>
      </c>
      <c r="E235" s="234"/>
      <c r="F235" s="4"/>
      <c r="G235" s="4"/>
      <c r="H235" s="3"/>
      <c r="I235" s="3"/>
      <c r="J235" s="235">
        <v>64.400000000000006</v>
      </c>
      <c r="K235" s="235">
        <v>54.3</v>
      </c>
      <c r="L235" s="236">
        <v>72.900000000000006</v>
      </c>
    </row>
    <row r="236" spans="2:13">
      <c r="B236" s="235">
        <v>49.6</v>
      </c>
      <c r="C236" s="234"/>
      <c r="D236" s="235">
        <v>70.099999999999994</v>
      </c>
      <c r="E236" s="234"/>
      <c r="F236" s="4"/>
      <c r="G236" s="4"/>
      <c r="H236" s="3"/>
      <c r="I236" s="3"/>
      <c r="J236" s="235">
        <v>76.7</v>
      </c>
      <c r="K236" s="235">
        <v>57.9</v>
      </c>
      <c r="L236" s="236">
        <v>77.3</v>
      </c>
    </row>
    <row r="237" spans="2:13">
      <c r="B237" s="235">
        <v>73.400000000000006</v>
      </c>
      <c r="C237" s="234"/>
      <c r="D237" s="235">
        <v>79.3</v>
      </c>
      <c r="E237" s="234"/>
      <c r="F237" s="204"/>
      <c r="G237" s="205"/>
      <c r="H237" s="205"/>
      <c r="I237" s="206"/>
      <c r="J237" s="235">
        <v>70.900000000000006</v>
      </c>
      <c r="K237" s="235">
        <v>53.2</v>
      </c>
      <c r="L237" s="236">
        <v>82.4</v>
      </c>
      <c r="M237" s="239">
        <f>AVERAGE(K237:K239)</f>
        <v>52.6</v>
      </c>
    </row>
    <row r="238" spans="2:13">
      <c r="B238" s="235">
        <v>66.900000000000006</v>
      </c>
      <c r="C238" s="234"/>
      <c r="D238" s="235">
        <v>75.900000000000006</v>
      </c>
      <c r="E238" s="234"/>
      <c r="F238" s="4"/>
      <c r="G238" s="4"/>
      <c r="H238" s="3"/>
      <c r="I238" s="3"/>
      <c r="J238" s="235">
        <v>66.8</v>
      </c>
      <c r="K238" s="235">
        <v>53.4</v>
      </c>
      <c r="L238" s="236">
        <v>82.1</v>
      </c>
    </row>
    <row r="239" spans="2:13">
      <c r="B239" s="235">
        <v>71.099999999999994</v>
      </c>
      <c r="C239" s="234"/>
      <c r="D239" s="235">
        <v>73.3</v>
      </c>
      <c r="E239" s="234"/>
      <c r="F239" s="4"/>
      <c r="G239" s="4"/>
      <c r="H239" s="3"/>
      <c r="I239" s="3"/>
      <c r="J239" s="235">
        <v>71.2</v>
      </c>
      <c r="K239" s="235">
        <v>51.2</v>
      </c>
      <c r="L239" s="236">
        <v>81.5</v>
      </c>
    </row>
    <row r="240" spans="2:13">
      <c r="B240" s="235">
        <v>88.9</v>
      </c>
      <c r="C240" s="234"/>
      <c r="D240" s="235">
        <v>75.8</v>
      </c>
      <c r="E240" s="234"/>
      <c r="F240" s="204"/>
      <c r="G240" s="205"/>
      <c r="H240" s="3"/>
      <c r="I240" s="3"/>
      <c r="J240" s="235">
        <v>61.9</v>
      </c>
      <c r="K240" s="235">
        <v>52.1</v>
      </c>
      <c r="L240" s="236">
        <v>81.400000000000006</v>
      </c>
    </row>
    <row r="241" spans="2:12">
      <c r="B241" s="235">
        <v>82.8</v>
      </c>
      <c r="C241" s="234"/>
      <c r="D241" s="235">
        <v>77.3</v>
      </c>
      <c r="E241" s="234"/>
      <c r="F241" s="237"/>
      <c r="G241" s="3"/>
      <c r="H241" s="3"/>
      <c r="I241" s="3"/>
      <c r="J241" s="235">
        <v>64.7</v>
      </c>
      <c r="K241" s="235">
        <v>52.2</v>
      </c>
      <c r="L241" s="236">
        <v>96.6</v>
      </c>
    </row>
    <row r="242" spans="2:12">
      <c r="B242" s="235">
        <v>78.400000000000006</v>
      </c>
      <c r="C242" s="234"/>
      <c r="D242" s="235">
        <v>72.400000000000006</v>
      </c>
      <c r="E242" s="234"/>
      <c r="F242" s="237"/>
      <c r="G242" s="3"/>
      <c r="H242" s="3"/>
      <c r="I242" s="3"/>
      <c r="J242" s="235">
        <v>67.3</v>
      </c>
      <c r="K242" s="235">
        <v>52.1</v>
      </c>
      <c r="L242" s="236">
        <v>81.900000000000006</v>
      </c>
    </row>
    <row r="243" spans="2:12">
      <c r="B243" s="235">
        <v>90</v>
      </c>
      <c r="C243" s="234"/>
      <c r="D243" s="235">
        <v>72.099999999999994</v>
      </c>
      <c r="E243" s="234"/>
      <c r="F243" s="204"/>
      <c r="G243" s="205"/>
      <c r="H243" s="3"/>
      <c r="I243" s="3"/>
      <c r="J243" s="235">
        <v>66.099999999999994</v>
      </c>
      <c r="K243" s="235">
        <v>55</v>
      </c>
      <c r="L243" s="236">
        <v>78.2</v>
      </c>
    </row>
    <row r="244" spans="2:12">
      <c r="B244" s="235">
        <v>76.099999999999994</v>
      </c>
      <c r="C244" s="234"/>
      <c r="D244" s="235">
        <v>72</v>
      </c>
      <c r="E244" s="234"/>
      <c r="F244" s="204"/>
      <c r="G244" s="205"/>
      <c r="H244" s="3"/>
      <c r="I244" s="3"/>
      <c r="J244" s="235">
        <v>60.1</v>
      </c>
      <c r="K244" s="235">
        <v>48.4</v>
      </c>
      <c r="L244" s="236">
        <v>79.5</v>
      </c>
    </row>
    <row r="245" spans="2:12">
      <c r="B245" s="235">
        <v>71.400000000000006</v>
      </c>
      <c r="C245" s="234"/>
      <c r="D245" s="235">
        <v>66.599999999999994</v>
      </c>
      <c r="E245" s="234"/>
      <c r="F245" s="204"/>
      <c r="G245" s="205"/>
      <c r="H245" s="3"/>
      <c r="I245" s="3"/>
      <c r="J245" s="235">
        <v>71.099999999999994</v>
      </c>
      <c r="K245" s="235">
        <v>54.1</v>
      </c>
      <c r="L245" s="236">
        <v>74.7</v>
      </c>
    </row>
    <row r="246" spans="2:12">
      <c r="B246" s="235">
        <v>76.8</v>
      </c>
      <c r="C246" s="234"/>
      <c r="D246" s="235">
        <v>71.400000000000006</v>
      </c>
      <c r="E246" s="234"/>
      <c r="F246" s="204"/>
      <c r="G246" s="205"/>
      <c r="H246" s="3"/>
      <c r="I246" s="3"/>
      <c r="J246" s="235">
        <v>61.4</v>
      </c>
      <c r="K246" s="235">
        <v>50.4</v>
      </c>
      <c r="L246" s="236">
        <v>71.7</v>
      </c>
    </row>
    <row r="247" spans="2:12">
      <c r="B247" s="235">
        <v>51</v>
      </c>
      <c r="C247" s="234"/>
      <c r="D247" s="235">
        <v>63.6</v>
      </c>
      <c r="E247" s="234"/>
      <c r="F247" s="204"/>
      <c r="G247" s="205"/>
      <c r="H247" s="3"/>
      <c r="I247" s="3"/>
      <c r="J247" s="235">
        <v>59.9</v>
      </c>
      <c r="K247" s="235">
        <v>49.9</v>
      </c>
      <c r="L247" s="236">
        <v>66.400000000000006</v>
      </c>
    </row>
    <row r="248" spans="2:12">
      <c r="B248" s="235">
        <v>45.6</v>
      </c>
      <c r="C248" s="234"/>
      <c r="D248" s="235">
        <v>65.900000000000006</v>
      </c>
      <c r="E248" s="234"/>
      <c r="F248" s="204"/>
      <c r="G248" s="205"/>
      <c r="H248" s="3"/>
      <c r="I248" s="3"/>
      <c r="J248" s="235">
        <v>69.8</v>
      </c>
      <c r="K248" s="235">
        <v>54.6</v>
      </c>
      <c r="L248" s="236">
        <v>73.3</v>
      </c>
    </row>
    <row r="249" spans="2:12">
      <c r="B249" s="235">
        <v>68.7</v>
      </c>
      <c r="C249" s="234"/>
      <c r="D249" s="235">
        <v>73.400000000000006</v>
      </c>
      <c r="E249" s="234"/>
      <c r="F249" s="204"/>
      <c r="G249" s="205"/>
      <c r="H249" s="205"/>
      <c r="I249" s="3"/>
      <c r="J249" s="235">
        <v>62.7</v>
      </c>
      <c r="K249" s="235">
        <v>53.3</v>
      </c>
      <c r="L249" s="236">
        <v>78</v>
      </c>
    </row>
    <row r="250" spans="2:12">
      <c r="B250" s="235">
        <v>61.8</v>
      </c>
      <c r="C250" s="234"/>
      <c r="D250" s="235">
        <v>69.900000000000006</v>
      </c>
      <c r="E250" s="234"/>
      <c r="F250" s="4"/>
      <c r="G250" s="4"/>
      <c r="H250" s="3"/>
      <c r="I250" s="3"/>
      <c r="J250" s="235">
        <v>67.3</v>
      </c>
      <c r="K250" s="235">
        <v>53.8</v>
      </c>
      <c r="L250" s="236">
        <v>78.8</v>
      </c>
    </row>
    <row r="251" spans="2:12">
      <c r="B251" s="235">
        <v>73.2</v>
      </c>
      <c r="C251" s="234"/>
      <c r="D251" s="235">
        <v>73.5</v>
      </c>
      <c r="E251" s="234"/>
      <c r="F251" s="4"/>
      <c r="G251" s="4"/>
      <c r="H251" s="3"/>
      <c r="I251" s="3"/>
      <c r="J251" s="235">
        <v>66.099999999999994</v>
      </c>
      <c r="K251" s="235">
        <v>57</v>
      </c>
      <c r="L251" s="236">
        <v>81.3</v>
      </c>
    </row>
    <row r="252" spans="2:12">
      <c r="B252" s="235">
        <v>86.2</v>
      </c>
      <c r="C252" s="234"/>
      <c r="D252" s="235">
        <v>73.099999999999994</v>
      </c>
      <c r="E252" s="234"/>
      <c r="F252" s="204"/>
      <c r="G252" s="205"/>
      <c r="H252" s="3"/>
      <c r="I252" s="3"/>
      <c r="J252" s="235">
        <v>68.7</v>
      </c>
      <c r="K252" s="235">
        <v>55.4</v>
      </c>
      <c r="L252" s="236">
        <v>81.900000000000006</v>
      </c>
    </row>
    <row r="253" spans="2:12">
      <c r="B253" s="235">
        <v>76.8</v>
      </c>
      <c r="C253" s="234"/>
      <c r="D253" s="235">
        <v>73.900000000000006</v>
      </c>
      <c r="E253" s="234"/>
      <c r="F253" s="4"/>
      <c r="G253" s="4"/>
      <c r="H253" s="3"/>
      <c r="I253" s="3"/>
      <c r="J253" s="235">
        <v>67.3</v>
      </c>
      <c r="K253" s="235">
        <v>55.4</v>
      </c>
      <c r="L253" s="236">
        <v>80.3</v>
      </c>
    </row>
    <row r="254" spans="2:12">
      <c r="B254" s="235">
        <v>78.2</v>
      </c>
      <c r="C254" s="234"/>
      <c r="D254" s="235">
        <v>70.900000000000006</v>
      </c>
      <c r="E254" s="234"/>
      <c r="F254" s="4"/>
      <c r="G254" s="4"/>
      <c r="H254" s="3"/>
      <c r="I254" s="3"/>
      <c r="J254" s="235">
        <v>68.099999999999994</v>
      </c>
      <c r="K254" s="235">
        <v>57.3</v>
      </c>
      <c r="L254" s="236">
        <v>75.3</v>
      </c>
    </row>
    <row r="255" spans="2:12">
      <c r="B255" s="235">
        <v>91.1</v>
      </c>
      <c r="C255" s="234"/>
      <c r="D255" s="235">
        <v>74.099999999999994</v>
      </c>
      <c r="E255" s="234"/>
      <c r="F255" s="204"/>
      <c r="G255" s="205"/>
      <c r="H255" s="3"/>
      <c r="I255" s="3"/>
      <c r="J255" s="235">
        <v>64.599999999999994</v>
      </c>
      <c r="K255" s="235">
        <v>58.8</v>
      </c>
      <c r="L255" s="236">
        <v>81.5</v>
      </c>
    </row>
    <row r="256" spans="2:12">
      <c r="B256" s="235">
        <v>74.3</v>
      </c>
      <c r="C256" s="234"/>
      <c r="D256" s="235">
        <v>70.8</v>
      </c>
      <c r="E256" s="234"/>
      <c r="F256" s="4"/>
      <c r="G256" s="4"/>
      <c r="H256" s="3"/>
      <c r="I256" s="3"/>
      <c r="J256" s="235">
        <v>67.900000000000006</v>
      </c>
      <c r="K256" s="235">
        <v>56.2</v>
      </c>
      <c r="L256" s="236">
        <v>78.599999999999994</v>
      </c>
    </row>
    <row r="257" spans="2:12">
      <c r="B257" s="235">
        <v>78</v>
      </c>
      <c r="C257" s="234"/>
      <c r="D257" s="235">
        <v>74.8</v>
      </c>
      <c r="E257" s="234"/>
      <c r="F257" s="4"/>
      <c r="G257" s="4"/>
      <c r="H257" s="3"/>
      <c r="I257" s="3"/>
      <c r="J257" s="235">
        <v>66.599999999999994</v>
      </c>
      <c r="K257" s="235">
        <v>58.5</v>
      </c>
      <c r="L257" s="236">
        <v>83.3</v>
      </c>
    </row>
    <row r="258" spans="2:12">
      <c r="B258" s="235">
        <v>84.5</v>
      </c>
      <c r="C258" s="234"/>
      <c r="D258" s="235">
        <v>74.8</v>
      </c>
      <c r="E258" s="234"/>
      <c r="F258" s="204"/>
      <c r="G258" s="205"/>
      <c r="H258" s="3"/>
      <c r="I258" s="3"/>
      <c r="J258" s="235">
        <v>87</v>
      </c>
      <c r="K258" s="235">
        <v>65.599999999999994</v>
      </c>
      <c r="L258" s="236">
        <v>84.9</v>
      </c>
    </row>
    <row r="259" spans="2:12">
      <c r="B259" s="235">
        <v>66.3</v>
      </c>
      <c r="C259" s="234"/>
      <c r="D259" s="235">
        <v>82.5</v>
      </c>
      <c r="E259" s="234"/>
      <c r="F259" s="4"/>
      <c r="G259" s="4"/>
      <c r="H259" s="3"/>
      <c r="I259" s="3"/>
      <c r="J259" s="235">
        <v>74.099999999999994</v>
      </c>
      <c r="K259" s="235">
        <v>52.6</v>
      </c>
      <c r="L259" s="236">
        <v>76.900000000000006</v>
      </c>
    </row>
    <row r="260" spans="2:12">
      <c r="B260" s="235">
        <v>53.2</v>
      </c>
      <c r="C260" s="234"/>
      <c r="D260" s="235">
        <v>76</v>
      </c>
      <c r="E260" s="234"/>
      <c r="F260" s="4"/>
      <c r="G260" s="4"/>
      <c r="H260" s="3"/>
      <c r="I260" s="3"/>
      <c r="J260" s="235">
        <v>69.8</v>
      </c>
      <c r="K260" s="235">
        <v>66</v>
      </c>
      <c r="L260" s="236">
        <v>78.3</v>
      </c>
    </row>
    <row r="261" spans="2:12">
      <c r="B261" s="235">
        <v>69.900000000000006</v>
      </c>
      <c r="C261" s="234"/>
      <c r="D261" s="235">
        <v>76.3</v>
      </c>
      <c r="E261" s="234"/>
      <c r="F261" s="204"/>
      <c r="G261" s="205"/>
      <c r="H261" s="205"/>
      <c r="I261" s="3"/>
      <c r="J261" s="235">
        <v>76.2</v>
      </c>
      <c r="K261" s="235">
        <v>66.7</v>
      </c>
      <c r="L261" s="236">
        <v>84.3</v>
      </c>
    </row>
    <row r="262" spans="2:12">
      <c r="B262" s="235">
        <v>69.2</v>
      </c>
      <c r="C262" s="234"/>
      <c r="D262" s="235">
        <v>80.3</v>
      </c>
      <c r="E262" s="234"/>
      <c r="F262" s="237"/>
      <c r="G262" s="3"/>
      <c r="H262" s="3"/>
      <c r="I262" s="3"/>
      <c r="J262" s="235">
        <v>72.400000000000006</v>
      </c>
      <c r="K262" s="235">
        <v>64.400000000000006</v>
      </c>
      <c r="L262" s="236">
        <v>85.4</v>
      </c>
    </row>
    <row r="263" spans="2:12">
      <c r="B263" s="235">
        <v>80.900000000000006</v>
      </c>
      <c r="C263" s="234"/>
      <c r="D263" s="235">
        <v>79.400000000000006</v>
      </c>
      <c r="E263" s="234"/>
      <c r="F263" s="237"/>
      <c r="G263" s="3"/>
      <c r="H263" s="3"/>
      <c r="I263" s="3"/>
      <c r="J263" s="235">
        <v>73.3</v>
      </c>
      <c r="K263" s="235">
        <v>62.1</v>
      </c>
      <c r="L263" s="236">
        <v>88.1</v>
      </c>
    </row>
    <row r="264" spans="2:12">
      <c r="B264" s="235">
        <v>93</v>
      </c>
      <c r="C264" s="234"/>
      <c r="D264" s="235">
        <v>79</v>
      </c>
      <c r="E264" s="234"/>
      <c r="F264" s="204"/>
      <c r="G264" s="205"/>
      <c r="H264" s="3"/>
      <c r="I264" s="3"/>
      <c r="J264" s="235">
        <v>74.7</v>
      </c>
      <c r="K264" s="235">
        <v>63.6</v>
      </c>
      <c r="L264" s="236">
        <v>86</v>
      </c>
    </row>
    <row r="265" spans="2:12">
      <c r="B265" s="235">
        <v>79.900000000000006</v>
      </c>
      <c r="C265" s="234"/>
      <c r="D265" s="235">
        <v>79.3</v>
      </c>
      <c r="E265" s="234"/>
      <c r="F265" s="204"/>
      <c r="G265" s="205"/>
      <c r="H265" s="3"/>
      <c r="I265" s="3"/>
      <c r="J265" s="235">
        <v>74.8</v>
      </c>
      <c r="K265" s="235">
        <v>62.2</v>
      </c>
      <c r="L265" s="236">
        <v>85.1</v>
      </c>
    </row>
    <row r="266" spans="2:12">
      <c r="B266" s="235">
        <v>92.8</v>
      </c>
      <c r="C266" s="234"/>
      <c r="D266" s="235">
        <v>82</v>
      </c>
      <c r="E266" s="234"/>
      <c r="F266" s="204"/>
      <c r="G266" s="205"/>
      <c r="H266" s="3"/>
      <c r="I266" s="3"/>
      <c r="J266" s="235">
        <v>72.900000000000006</v>
      </c>
      <c r="K266" s="235">
        <v>61.7</v>
      </c>
      <c r="L266" s="236">
        <v>90.9</v>
      </c>
    </row>
    <row r="267" spans="2:12">
      <c r="B267" s="235">
        <v>93.9</v>
      </c>
      <c r="C267" s="234"/>
      <c r="D267" s="235">
        <v>80.3</v>
      </c>
      <c r="E267" s="234"/>
      <c r="F267" s="204"/>
      <c r="G267" s="205"/>
      <c r="H267" s="3"/>
      <c r="I267" s="3"/>
      <c r="J267" s="235">
        <v>72.099999999999994</v>
      </c>
      <c r="K267" s="235">
        <v>58.8</v>
      </c>
      <c r="L267" s="236">
        <v>89.6</v>
      </c>
    </row>
    <row r="268" spans="2:12">
      <c r="B268" s="235">
        <v>83.8</v>
      </c>
      <c r="C268" s="234"/>
      <c r="D268" s="235">
        <v>78.3</v>
      </c>
      <c r="E268" s="234"/>
      <c r="F268" s="204"/>
      <c r="G268" s="205"/>
      <c r="H268" s="3"/>
      <c r="I268" s="3"/>
      <c r="J268" s="235">
        <v>75.099999999999994</v>
      </c>
      <c r="K268" s="235">
        <v>62.8</v>
      </c>
      <c r="L268" s="236">
        <v>86.1</v>
      </c>
    </row>
    <row r="269" spans="2:12">
      <c r="B269" s="235">
        <v>83.4</v>
      </c>
      <c r="C269" s="234"/>
      <c r="D269" s="235">
        <v>80.3</v>
      </c>
      <c r="E269" s="234"/>
      <c r="F269" s="204"/>
      <c r="G269" s="205"/>
      <c r="H269" s="3"/>
      <c r="I269" s="3"/>
      <c r="J269" s="235">
        <v>76.400000000000006</v>
      </c>
      <c r="K269" s="235">
        <v>66.8</v>
      </c>
      <c r="L269" s="236">
        <v>86.8</v>
      </c>
    </row>
    <row r="270" spans="2:12">
      <c r="B270" s="235">
        <v>87.8</v>
      </c>
      <c r="C270" s="234"/>
      <c r="D270" s="235">
        <v>82.6</v>
      </c>
      <c r="E270" s="234"/>
      <c r="F270" s="204"/>
      <c r="G270" s="205"/>
      <c r="H270" s="3"/>
      <c r="I270" s="3"/>
      <c r="J270" s="235">
        <v>75.599999999999994</v>
      </c>
      <c r="K270" s="235">
        <v>61.1</v>
      </c>
      <c r="L270" s="236">
        <v>90.3</v>
      </c>
    </row>
    <row r="271" spans="2:12">
      <c r="B271" s="235">
        <v>64.900000000000006</v>
      </c>
      <c r="C271" s="234"/>
      <c r="D271" s="235">
        <v>80.599999999999994</v>
      </c>
      <c r="E271" s="234"/>
      <c r="F271" s="4"/>
      <c r="G271" s="4"/>
      <c r="H271" s="3"/>
      <c r="I271" s="3"/>
      <c r="J271" s="235">
        <v>75.8</v>
      </c>
      <c r="K271" s="235">
        <v>62.4</v>
      </c>
      <c r="L271" s="236">
        <v>86.8</v>
      </c>
    </row>
    <row r="272" spans="2:12">
      <c r="B272" s="235">
        <v>57.6</v>
      </c>
      <c r="C272" s="234"/>
      <c r="D272" s="235">
        <v>81.5</v>
      </c>
      <c r="E272" s="234"/>
      <c r="F272" s="4"/>
      <c r="G272" s="4"/>
      <c r="H272" s="3"/>
      <c r="I272" s="3"/>
      <c r="J272" s="235">
        <v>84.8</v>
      </c>
      <c r="K272" s="235">
        <v>69.3</v>
      </c>
      <c r="L272" s="236">
        <v>88.7</v>
      </c>
    </row>
    <row r="273" spans="2:12">
      <c r="B273" s="235">
        <v>79.7</v>
      </c>
      <c r="C273" s="234"/>
      <c r="D273" s="235">
        <v>87</v>
      </c>
      <c r="E273" s="234"/>
      <c r="F273" s="204"/>
      <c r="G273" s="205"/>
      <c r="H273" s="205"/>
      <c r="I273" s="3"/>
      <c r="J273" s="235">
        <v>79.3</v>
      </c>
      <c r="K273" s="235">
        <v>74.099999999999994</v>
      </c>
      <c r="L273" s="236">
        <v>89.8</v>
      </c>
    </row>
    <row r="274" spans="2:12">
      <c r="B274" s="235">
        <v>75.3</v>
      </c>
      <c r="C274" s="234"/>
      <c r="D274" s="235">
        <v>86.8</v>
      </c>
      <c r="E274" s="234"/>
      <c r="F274" s="4"/>
      <c r="G274" s="4"/>
      <c r="H274" s="3"/>
      <c r="I274" s="3"/>
      <c r="J274" s="235">
        <v>73.7</v>
      </c>
      <c r="K274" s="235">
        <v>63.3</v>
      </c>
      <c r="L274" s="236">
        <v>96.1</v>
      </c>
    </row>
    <row r="275" spans="2:12">
      <c r="B275" s="235">
        <v>85.3</v>
      </c>
      <c r="C275" s="234"/>
      <c r="D275" s="235">
        <v>83.6</v>
      </c>
      <c r="E275" s="234"/>
      <c r="F275" s="4"/>
      <c r="G275" s="4"/>
      <c r="H275" s="3"/>
      <c r="I275" s="3"/>
      <c r="J275" s="235">
        <v>82</v>
      </c>
      <c r="K275" s="235">
        <v>64.2</v>
      </c>
      <c r="L275" s="236">
        <v>96</v>
      </c>
    </row>
    <row r="276" spans="2:12">
      <c r="B276" s="235">
        <v>101.7</v>
      </c>
      <c r="C276" s="234"/>
      <c r="D276" s="235">
        <v>87.9</v>
      </c>
      <c r="E276" s="234"/>
      <c r="F276" s="204"/>
      <c r="G276" s="205"/>
      <c r="H276" s="3"/>
      <c r="I276" s="3"/>
      <c r="J276" s="235">
        <v>81.2</v>
      </c>
      <c r="K276" s="235">
        <v>66</v>
      </c>
      <c r="L276" s="236">
        <v>95.2</v>
      </c>
    </row>
    <row r="277" spans="2:12">
      <c r="B277" s="235">
        <v>88.5</v>
      </c>
      <c r="C277" s="234"/>
      <c r="D277" s="235">
        <v>85.5</v>
      </c>
      <c r="E277" s="234"/>
      <c r="F277" s="4"/>
      <c r="G277" s="4"/>
      <c r="H277" s="3"/>
      <c r="I277" s="3"/>
      <c r="J277" s="235">
        <v>82</v>
      </c>
      <c r="K277" s="235">
        <v>61.3</v>
      </c>
      <c r="L277" s="236">
        <v>90.9</v>
      </c>
    </row>
    <row r="278" spans="2:12">
      <c r="B278" s="235">
        <v>95.8</v>
      </c>
      <c r="C278" s="234"/>
      <c r="D278" s="235">
        <v>85.7</v>
      </c>
      <c r="E278" s="234"/>
      <c r="F278" s="4"/>
      <c r="G278" s="4"/>
      <c r="H278" s="3"/>
      <c r="I278" s="3"/>
      <c r="J278" s="235">
        <v>85.8</v>
      </c>
      <c r="K278" s="235">
        <v>67</v>
      </c>
      <c r="L278" s="236">
        <v>90.4</v>
      </c>
    </row>
    <row r="279" spans="2:12">
      <c r="B279" s="235">
        <v>106.5</v>
      </c>
      <c r="C279" s="234"/>
      <c r="D279" s="235">
        <v>88.7</v>
      </c>
      <c r="E279" s="234"/>
      <c r="F279" s="204"/>
      <c r="G279" s="205"/>
      <c r="H279" s="3"/>
      <c r="I279" s="3"/>
      <c r="J279" s="235">
        <v>82.6</v>
      </c>
      <c r="K279" s="235">
        <v>69</v>
      </c>
      <c r="L279" s="236">
        <v>92.4</v>
      </c>
    </row>
    <row r="280" spans="2:12">
      <c r="B280" s="235">
        <v>92</v>
      </c>
      <c r="C280" s="234"/>
      <c r="D280" s="235">
        <v>86.6</v>
      </c>
      <c r="E280" s="234"/>
      <c r="F280" s="4"/>
      <c r="G280" s="4"/>
      <c r="H280" s="3"/>
      <c r="I280" s="3"/>
      <c r="J280" s="235">
        <v>86.6</v>
      </c>
      <c r="K280" s="235">
        <v>72.400000000000006</v>
      </c>
      <c r="L280" s="236">
        <v>91.5</v>
      </c>
    </row>
    <row r="281" spans="2:12">
      <c r="B281" s="235">
        <v>97.5</v>
      </c>
      <c r="C281" s="234"/>
      <c r="D281" s="235">
        <v>92.3</v>
      </c>
      <c r="E281" s="234"/>
      <c r="F281" s="4"/>
      <c r="G281" s="4"/>
      <c r="H281" s="3"/>
      <c r="I281" s="3"/>
      <c r="J281" s="235">
        <v>104.6</v>
      </c>
      <c r="K281" s="235">
        <v>69.5</v>
      </c>
      <c r="L281" s="236">
        <v>99.4</v>
      </c>
    </row>
    <row r="282" spans="2:12">
      <c r="B282" s="235">
        <v>109</v>
      </c>
      <c r="C282" s="234"/>
      <c r="D282" s="235">
        <v>102</v>
      </c>
      <c r="E282" s="234"/>
      <c r="F282" s="204"/>
      <c r="G282" s="205"/>
      <c r="H282" s="3"/>
      <c r="I282" s="3"/>
      <c r="J282" s="235">
        <v>89.7</v>
      </c>
      <c r="K282" s="235">
        <v>69.2</v>
      </c>
      <c r="L282" s="236">
        <v>98.7</v>
      </c>
    </row>
    <row r="283" spans="2:12">
      <c r="B283" s="235">
        <v>73.8</v>
      </c>
      <c r="C283" s="234"/>
      <c r="D283" s="235">
        <v>94.2</v>
      </c>
      <c r="E283" s="234"/>
      <c r="F283" s="237"/>
      <c r="G283" s="3"/>
      <c r="H283" s="3"/>
      <c r="I283" s="3"/>
      <c r="J283" s="235">
        <v>85.5</v>
      </c>
      <c r="K283" s="235">
        <v>72</v>
      </c>
      <c r="L283" s="236">
        <v>99.8</v>
      </c>
    </row>
    <row r="284" spans="2:12">
      <c r="B284" s="235">
        <v>63.7</v>
      </c>
      <c r="C284" s="234"/>
      <c r="D284" s="235">
        <v>90.9</v>
      </c>
      <c r="E284" s="234"/>
      <c r="F284" s="237"/>
      <c r="G284" s="3"/>
      <c r="H284" s="3"/>
      <c r="I284" s="3"/>
      <c r="J284" s="235">
        <v>82.8</v>
      </c>
      <c r="K284" s="235">
        <v>60</v>
      </c>
      <c r="L284" s="236">
        <v>97.5</v>
      </c>
    </row>
    <row r="285" spans="2:12">
      <c r="B285" s="235">
        <v>79.8</v>
      </c>
      <c r="C285" s="234"/>
      <c r="D285" s="235">
        <v>87.7</v>
      </c>
      <c r="E285" s="234"/>
      <c r="F285" s="204"/>
      <c r="G285" s="205"/>
      <c r="H285" s="205"/>
      <c r="I285" s="3"/>
      <c r="J285" s="235">
        <v>92.6</v>
      </c>
      <c r="K285" s="235">
        <v>65.7</v>
      </c>
      <c r="L285" s="236">
        <v>93.8</v>
      </c>
    </row>
    <row r="286" spans="2:12">
      <c r="B286" s="235">
        <v>83.1</v>
      </c>
      <c r="C286" s="234"/>
      <c r="D286" s="235">
        <v>93.8</v>
      </c>
      <c r="E286" s="234"/>
      <c r="F286" s="204"/>
      <c r="G286" s="205"/>
      <c r="H286" s="3"/>
      <c r="I286" s="3"/>
      <c r="J286" s="235">
        <v>91.1</v>
      </c>
      <c r="K286" s="235">
        <v>72.2</v>
      </c>
      <c r="L286" s="236">
        <v>95.3</v>
      </c>
    </row>
    <row r="287" spans="2:12">
      <c r="B287" s="235">
        <v>92.5</v>
      </c>
      <c r="C287" s="234"/>
      <c r="D287" s="235">
        <v>90.7</v>
      </c>
      <c r="E287" s="234"/>
      <c r="F287" s="204"/>
      <c r="G287" s="205"/>
      <c r="H287" s="3"/>
      <c r="I287" s="3"/>
      <c r="J287" s="235">
        <v>92.3</v>
      </c>
      <c r="K287" s="235">
        <v>73.8</v>
      </c>
      <c r="L287" s="236">
        <v>90.2</v>
      </c>
    </row>
    <row r="288" spans="2:12">
      <c r="B288" s="235">
        <v>102</v>
      </c>
      <c r="C288" s="234"/>
      <c r="D288" s="235">
        <v>90.2</v>
      </c>
      <c r="E288" s="234"/>
      <c r="F288" s="204"/>
      <c r="G288" s="205"/>
      <c r="H288" s="3"/>
      <c r="I288" s="3"/>
      <c r="J288" s="235">
        <v>96.5</v>
      </c>
      <c r="K288" s="235">
        <v>74.5</v>
      </c>
      <c r="L288" s="236">
        <v>87.6</v>
      </c>
    </row>
    <row r="289" spans="2:12">
      <c r="B289" s="235">
        <v>100.9</v>
      </c>
      <c r="C289" s="234"/>
      <c r="D289" s="235">
        <v>95.7</v>
      </c>
      <c r="E289" s="234"/>
      <c r="F289" s="204"/>
      <c r="G289" s="205"/>
      <c r="H289" s="3"/>
      <c r="I289" s="3"/>
      <c r="J289" s="235">
        <v>92.7</v>
      </c>
      <c r="K289" s="235">
        <v>71.8</v>
      </c>
      <c r="L289" s="236">
        <v>94.7</v>
      </c>
    </row>
    <row r="290" spans="2:12">
      <c r="B290" s="235">
        <v>98.9</v>
      </c>
      <c r="C290" s="234"/>
      <c r="D290" s="235">
        <v>90.7</v>
      </c>
      <c r="E290" s="234"/>
      <c r="F290" s="204"/>
      <c r="G290" s="205"/>
      <c r="H290" s="3"/>
      <c r="I290" s="3"/>
      <c r="J290" s="235">
        <v>103.4</v>
      </c>
      <c r="K290" s="235">
        <v>86.6</v>
      </c>
      <c r="L290" s="236">
        <v>88.3</v>
      </c>
    </row>
    <row r="291" spans="2:12">
      <c r="B291" s="235">
        <v>118.2</v>
      </c>
      <c r="C291" s="234"/>
      <c r="D291" s="235">
        <v>100.1</v>
      </c>
      <c r="E291" s="234"/>
      <c r="F291" s="204"/>
      <c r="G291" s="205"/>
      <c r="H291" s="3"/>
      <c r="I291" s="3"/>
      <c r="J291" s="235">
        <v>100.5</v>
      </c>
      <c r="K291" s="235">
        <v>82.6</v>
      </c>
      <c r="L291" s="236">
        <v>96</v>
      </c>
    </row>
    <row r="292" spans="2:12">
      <c r="B292" s="235">
        <v>109.3</v>
      </c>
      <c r="C292" s="234"/>
      <c r="D292" s="235">
        <v>99.9</v>
      </c>
      <c r="E292" s="234"/>
      <c r="F292" s="4"/>
      <c r="G292" s="4"/>
      <c r="H292" s="3"/>
      <c r="I292" s="3"/>
      <c r="J292" s="235">
        <v>101.3</v>
      </c>
      <c r="K292" s="235">
        <v>81.599999999999994</v>
      </c>
      <c r="L292" s="236">
        <v>99.1</v>
      </c>
    </row>
    <row r="293" spans="2:12">
      <c r="B293" s="235">
        <v>98.4</v>
      </c>
      <c r="C293" s="234"/>
      <c r="D293" s="235">
        <v>97.6</v>
      </c>
      <c r="E293" s="234"/>
      <c r="F293" s="4"/>
      <c r="G293" s="4"/>
      <c r="H293" s="3"/>
      <c r="I293" s="3"/>
      <c r="J293" s="235">
        <v>97.3</v>
      </c>
      <c r="K293" s="235">
        <v>81.8</v>
      </c>
      <c r="L293" s="236">
        <v>93</v>
      </c>
    </row>
    <row r="294" spans="2:12">
      <c r="B294" s="235">
        <v>106</v>
      </c>
      <c r="C294" s="234"/>
      <c r="D294" s="235">
        <v>95.2</v>
      </c>
      <c r="E294" s="234"/>
      <c r="F294" s="204"/>
      <c r="G294" s="205"/>
      <c r="H294" s="3"/>
      <c r="I294" s="3"/>
      <c r="J294" s="235">
        <v>93</v>
      </c>
      <c r="K294" s="235">
        <v>81.8</v>
      </c>
      <c r="L294" s="236">
        <v>92.5</v>
      </c>
    </row>
    <row r="295" spans="2:12">
      <c r="B295" s="235">
        <v>75.5</v>
      </c>
      <c r="C295" s="234"/>
      <c r="D295" s="235">
        <v>96.1</v>
      </c>
      <c r="E295" s="234"/>
      <c r="F295" s="4"/>
      <c r="G295" s="4"/>
      <c r="H295" s="3"/>
      <c r="I295" s="3"/>
      <c r="J295" s="235">
        <v>104.8</v>
      </c>
      <c r="K295" s="235">
        <v>88.3</v>
      </c>
      <c r="L295" s="236">
        <v>99.9</v>
      </c>
    </row>
    <row r="296" spans="2:12">
      <c r="B296" s="235">
        <v>68.7</v>
      </c>
      <c r="C296" s="234"/>
      <c r="D296" s="235">
        <v>96.1</v>
      </c>
      <c r="E296" s="234"/>
      <c r="F296" s="4"/>
      <c r="G296" s="4"/>
      <c r="H296" s="3"/>
      <c r="I296" s="3"/>
      <c r="J296" s="235">
        <v>100.3</v>
      </c>
      <c r="K296" s="235">
        <v>74.3</v>
      </c>
      <c r="L296" s="236">
        <v>85.1</v>
      </c>
    </row>
    <row r="297" spans="2:12">
      <c r="B297" s="235">
        <v>92</v>
      </c>
      <c r="C297" s="234"/>
      <c r="D297" s="235">
        <v>99.3</v>
      </c>
      <c r="E297" s="234"/>
      <c r="F297" s="204"/>
      <c r="G297" s="205"/>
      <c r="H297" s="3"/>
      <c r="I297" s="3"/>
      <c r="J297" s="235">
        <v>99.2</v>
      </c>
      <c r="K297" s="235">
        <v>82.9</v>
      </c>
      <c r="L297" s="236">
        <v>98.1</v>
      </c>
    </row>
    <row r="298" spans="2:12">
      <c r="B298" s="235">
        <v>85</v>
      </c>
      <c r="C298" s="234"/>
      <c r="D298" s="235">
        <v>96</v>
      </c>
      <c r="E298" s="234"/>
      <c r="F298" s="4"/>
      <c r="G298" s="4"/>
      <c r="H298" s="3"/>
      <c r="I298" s="3"/>
      <c r="J298" s="235">
        <v>98.2</v>
      </c>
      <c r="K298" s="235">
        <v>85.9</v>
      </c>
      <c r="L298" s="236">
        <v>92</v>
      </c>
    </row>
    <row r="299" spans="2:12">
      <c r="B299" s="235">
        <v>95.9</v>
      </c>
      <c r="C299" s="234"/>
      <c r="D299" s="235">
        <v>95.8</v>
      </c>
      <c r="E299" s="234"/>
      <c r="F299" s="4"/>
      <c r="G299" s="4"/>
      <c r="H299" s="3"/>
      <c r="I299" s="3"/>
      <c r="J299" s="235">
        <v>102.5</v>
      </c>
      <c r="K299" s="235">
        <v>83.5</v>
      </c>
      <c r="L299" s="236">
        <v>92.9</v>
      </c>
    </row>
    <row r="300" spans="2:12">
      <c r="B300" s="235">
        <v>110.9</v>
      </c>
      <c r="C300" s="234"/>
      <c r="D300" s="235">
        <v>96.2</v>
      </c>
      <c r="E300" s="234"/>
      <c r="F300" s="204"/>
      <c r="G300" s="205"/>
      <c r="H300" s="3"/>
      <c r="I300" s="3"/>
      <c r="J300" s="235">
        <v>95</v>
      </c>
      <c r="K300" s="235">
        <v>89.5</v>
      </c>
      <c r="L300" s="236">
        <v>88.4</v>
      </c>
    </row>
    <row r="301" spans="2:12">
      <c r="B301" s="235">
        <v>98.3</v>
      </c>
      <c r="C301" s="234"/>
      <c r="D301" s="235">
        <v>93.1</v>
      </c>
      <c r="E301" s="234"/>
      <c r="F301" s="4"/>
      <c r="G301" s="4"/>
      <c r="H301" s="3"/>
      <c r="I301" s="3"/>
      <c r="J301" s="235">
        <v>102.8</v>
      </c>
      <c r="K301" s="235">
        <v>93.1</v>
      </c>
      <c r="L301" s="236">
        <v>90.6</v>
      </c>
    </row>
    <row r="302" spans="2:12">
      <c r="B302" s="235">
        <v>104.3</v>
      </c>
      <c r="C302" s="234"/>
      <c r="D302" s="235">
        <v>98.1</v>
      </c>
      <c r="E302" s="234"/>
      <c r="F302" s="4"/>
      <c r="G302" s="4"/>
      <c r="H302" s="3"/>
      <c r="I302" s="3"/>
      <c r="J302" s="235">
        <v>102.1</v>
      </c>
      <c r="K302" s="235">
        <v>92.8</v>
      </c>
      <c r="L302" s="236">
        <v>92.3</v>
      </c>
    </row>
    <row r="303" spans="2:12">
      <c r="B303" s="235">
        <v>114</v>
      </c>
      <c r="C303" s="234"/>
      <c r="D303" s="235">
        <v>96.9</v>
      </c>
      <c r="E303" s="234"/>
      <c r="F303" s="204"/>
      <c r="G303" s="205"/>
      <c r="H303" s="3"/>
      <c r="I303" s="3"/>
      <c r="J303" s="235">
        <v>108.6</v>
      </c>
      <c r="K303" s="235">
        <v>93.2</v>
      </c>
      <c r="L303" s="236">
        <v>90.3</v>
      </c>
    </row>
    <row r="304" spans="2:12">
      <c r="B304" s="235">
        <v>113.7</v>
      </c>
      <c r="C304" s="234"/>
      <c r="D304" s="235">
        <v>102.5</v>
      </c>
      <c r="E304" s="234"/>
      <c r="F304" s="238"/>
      <c r="G304" s="3"/>
      <c r="H304" s="3"/>
      <c r="I304" s="3"/>
      <c r="J304" s="235">
        <v>107.7</v>
      </c>
      <c r="K304" s="235">
        <v>101.6</v>
      </c>
      <c r="L304" s="236">
        <v>94.8</v>
      </c>
    </row>
    <row r="305" spans="2:12">
      <c r="B305" s="235">
        <v>101.9</v>
      </c>
      <c r="C305" s="234"/>
      <c r="D305" s="235">
        <v>103.6</v>
      </c>
      <c r="E305" s="234"/>
      <c r="F305" s="238"/>
      <c r="G305" s="3"/>
      <c r="H305" s="3"/>
      <c r="I305" s="3"/>
      <c r="J305" s="235">
        <v>110.8</v>
      </c>
      <c r="K305" s="235">
        <v>103</v>
      </c>
      <c r="L305" s="236">
        <v>98.6</v>
      </c>
    </row>
    <row r="306" spans="2:12">
      <c r="B306" s="235">
        <v>120.3</v>
      </c>
      <c r="C306" s="234"/>
      <c r="D306" s="235">
        <v>106.4</v>
      </c>
      <c r="E306" s="234"/>
      <c r="F306" s="238"/>
      <c r="G306" s="3"/>
      <c r="H306" s="3"/>
      <c r="I306" s="3"/>
      <c r="J306" s="235">
        <v>103.6</v>
      </c>
      <c r="K306" s="235">
        <v>96.1</v>
      </c>
      <c r="L306" s="236">
        <v>100.9</v>
      </c>
    </row>
    <row r="307" spans="2:12">
      <c r="B307" s="235">
        <v>83.5</v>
      </c>
      <c r="C307" s="234"/>
      <c r="D307" s="235">
        <v>102.3</v>
      </c>
      <c r="E307" s="234"/>
      <c r="F307" s="238"/>
      <c r="G307" s="3"/>
      <c r="H307" s="3"/>
      <c r="I307" s="3"/>
      <c r="J307" s="235">
        <v>109.9</v>
      </c>
      <c r="K307" s="235">
        <v>105.9</v>
      </c>
      <c r="L307" s="236">
        <v>100.7</v>
      </c>
    </row>
    <row r="308" spans="2:12">
      <c r="B308" s="235">
        <v>73.599999999999994</v>
      </c>
      <c r="C308" s="234"/>
      <c r="D308" s="235">
        <v>105.7</v>
      </c>
      <c r="E308" s="234"/>
      <c r="F308" s="238"/>
      <c r="G308" s="3"/>
      <c r="H308" s="3"/>
      <c r="I308" s="3"/>
      <c r="J308" s="235">
        <v>100.4</v>
      </c>
      <c r="K308" s="235">
        <v>96.3</v>
      </c>
      <c r="L308" s="236">
        <v>100.5</v>
      </c>
    </row>
    <row r="309" spans="2:12">
      <c r="B309" s="235">
        <v>95.1</v>
      </c>
      <c r="C309" s="234"/>
      <c r="D309" s="235">
        <v>100.8</v>
      </c>
      <c r="E309" s="234"/>
      <c r="F309" s="3"/>
      <c r="G309" s="3"/>
      <c r="H309" s="3"/>
      <c r="I309" s="3"/>
      <c r="J309" s="235">
        <v>107</v>
      </c>
      <c r="K309" s="235">
        <v>102.9</v>
      </c>
      <c r="L309" s="236">
        <v>101.3</v>
      </c>
    </row>
    <row r="310" spans="2:12">
      <c r="B310" s="235">
        <v>88.9</v>
      </c>
      <c r="C310" s="234"/>
      <c r="D310" s="235">
        <v>100.2</v>
      </c>
      <c r="E310" s="234"/>
      <c r="F310" s="3"/>
      <c r="G310" s="3"/>
      <c r="H310" s="3"/>
      <c r="I310" s="3"/>
      <c r="J310" s="235">
        <v>116.3</v>
      </c>
      <c r="K310" s="235">
        <v>99.8</v>
      </c>
      <c r="L310" s="236">
        <v>91.7</v>
      </c>
    </row>
    <row r="311" spans="2:12">
      <c r="B311" s="235">
        <v>107.9</v>
      </c>
      <c r="C311" s="234"/>
      <c r="D311" s="235">
        <v>107.7</v>
      </c>
      <c r="E311" s="234"/>
      <c r="F311" s="3"/>
      <c r="G311" s="3"/>
      <c r="H311" s="3"/>
      <c r="I311" s="3"/>
      <c r="J311" s="235">
        <v>110.8</v>
      </c>
      <c r="K311" s="235">
        <v>106.7</v>
      </c>
      <c r="L311" s="236">
        <v>97</v>
      </c>
    </row>
    <row r="312" spans="2:12">
      <c r="B312" s="235">
        <v>125</v>
      </c>
      <c r="C312" s="234"/>
      <c r="D312" s="235">
        <v>106</v>
      </c>
      <c r="E312" s="234"/>
      <c r="F312" s="3"/>
      <c r="G312" s="3"/>
      <c r="H312" s="3"/>
      <c r="I312" s="3"/>
      <c r="J312" s="235">
        <v>114</v>
      </c>
      <c r="K312" s="235">
        <v>115.5</v>
      </c>
      <c r="L312" s="236">
        <v>100</v>
      </c>
    </row>
    <row r="313" spans="2:12">
      <c r="B313" s="235">
        <v>113.2</v>
      </c>
      <c r="C313" s="234"/>
      <c r="D313" s="235">
        <v>109</v>
      </c>
      <c r="E313" s="234"/>
      <c r="F313" s="3"/>
      <c r="G313" s="3"/>
      <c r="H313" s="3"/>
      <c r="I313" s="3"/>
      <c r="J313" s="235">
        <v>116.2</v>
      </c>
      <c r="K313" s="235">
        <v>117</v>
      </c>
      <c r="L313" s="236">
        <v>102.8</v>
      </c>
    </row>
    <row r="314" spans="2:12">
      <c r="B314" s="235">
        <v>121.2</v>
      </c>
      <c r="C314" s="234"/>
      <c r="D314" s="235">
        <v>112.2</v>
      </c>
      <c r="E314" s="234"/>
      <c r="F314" s="3"/>
      <c r="G314" s="3"/>
      <c r="H314" s="3"/>
      <c r="I314" s="3"/>
      <c r="J314" s="235">
        <v>118.4</v>
      </c>
      <c r="K314" s="235">
        <v>107.5</v>
      </c>
      <c r="L314" s="236">
        <v>107.4</v>
      </c>
    </row>
    <row r="315" spans="2:12">
      <c r="B315" s="235">
        <v>133.4</v>
      </c>
      <c r="C315" s="234"/>
      <c r="D315" s="235">
        <v>109.4</v>
      </c>
      <c r="E315" s="234"/>
      <c r="F315" s="3"/>
      <c r="G315" s="3"/>
      <c r="H315" s="3"/>
      <c r="I315" s="3"/>
      <c r="J315" s="235">
        <v>119.8</v>
      </c>
      <c r="K315" s="235">
        <v>113.4</v>
      </c>
      <c r="L315" s="236">
        <v>98.2</v>
      </c>
    </row>
    <row r="316" spans="2:12">
      <c r="B316" s="235">
        <v>117.9</v>
      </c>
      <c r="C316" s="234"/>
      <c r="D316" s="235">
        <v>113.5</v>
      </c>
      <c r="E316" s="234"/>
      <c r="F316" s="3"/>
      <c r="G316" s="3"/>
      <c r="H316" s="3"/>
      <c r="I316" s="3"/>
      <c r="J316" s="235">
        <v>118.7</v>
      </c>
      <c r="K316" s="235">
        <v>112.6</v>
      </c>
      <c r="L316" s="236">
        <v>105.6</v>
      </c>
    </row>
    <row r="317" spans="2:12">
      <c r="B317" s="235">
        <v>114.2</v>
      </c>
      <c r="C317" s="234"/>
      <c r="D317" s="235">
        <v>112</v>
      </c>
      <c r="E317" s="234"/>
      <c r="F317" s="3"/>
      <c r="G317" s="3"/>
      <c r="H317" s="3"/>
      <c r="I317" s="3"/>
      <c r="J317" s="235">
        <v>116.7</v>
      </c>
      <c r="K317" s="235">
        <v>109.6</v>
      </c>
      <c r="L317" s="236">
        <v>103.6</v>
      </c>
    </row>
    <row r="318" spans="2:12">
      <c r="B318" s="235">
        <v>124</v>
      </c>
      <c r="C318" s="234"/>
      <c r="D318" s="235">
        <v>108.9</v>
      </c>
      <c r="E318" s="234"/>
      <c r="F318" s="3"/>
      <c r="G318" s="3"/>
      <c r="H318" s="3"/>
      <c r="I318" s="3"/>
      <c r="J318" s="235">
        <v>123.7</v>
      </c>
      <c r="K318" s="235">
        <v>115.3</v>
      </c>
      <c r="L318" s="236">
        <v>99.3</v>
      </c>
    </row>
    <row r="319" spans="2:12">
      <c r="B319" s="235">
        <v>92.3</v>
      </c>
      <c r="C319" s="234"/>
      <c r="D319" s="235">
        <v>115.5</v>
      </c>
      <c r="E319" s="234"/>
      <c r="F319" s="3"/>
      <c r="G319" s="3"/>
      <c r="H319" s="3"/>
      <c r="I319" s="3"/>
      <c r="J319" s="235">
        <v>118.3</v>
      </c>
      <c r="K319" s="235">
        <v>118.4</v>
      </c>
      <c r="L319" s="236">
        <v>105.4</v>
      </c>
    </row>
    <row r="320" spans="2:12">
      <c r="B320" s="235">
        <v>79.099999999999994</v>
      </c>
      <c r="C320" s="234"/>
      <c r="D320" s="235">
        <v>115.3</v>
      </c>
      <c r="E320" s="234"/>
      <c r="F320" s="3"/>
      <c r="G320" s="3"/>
      <c r="H320" s="3"/>
      <c r="I320" s="3"/>
      <c r="J320" s="235">
        <v>113.9</v>
      </c>
      <c r="K320" s="235">
        <v>112.1</v>
      </c>
      <c r="L320" s="236">
        <v>111.5</v>
      </c>
    </row>
    <row r="321" spans="2:12">
      <c r="B321" s="235">
        <v>100.1</v>
      </c>
      <c r="C321" s="234"/>
      <c r="D321" s="235">
        <v>106.3</v>
      </c>
      <c r="E321" s="234"/>
      <c r="F321" s="3"/>
      <c r="G321" s="3"/>
      <c r="H321" s="3"/>
      <c r="I321" s="3"/>
      <c r="J321" s="235">
        <v>115.7</v>
      </c>
      <c r="K321" s="235">
        <v>109.6</v>
      </c>
      <c r="L321" s="236">
        <v>96.9</v>
      </c>
    </row>
    <row r="322" spans="2:12">
      <c r="B322" s="235">
        <v>99.2</v>
      </c>
      <c r="C322" s="234"/>
      <c r="D322" s="235">
        <v>111.9</v>
      </c>
      <c r="E322" s="234"/>
      <c r="F322" s="3"/>
      <c r="G322" s="3"/>
      <c r="H322" s="3"/>
      <c r="I322" s="3"/>
      <c r="J322" s="235">
        <v>110.5</v>
      </c>
      <c r="K322" s="235">
        <v>108.5</v>
      </c>
      <c r="L322" s="236">
        <v>107.2</v>
      </c>
    </row>
    <row r="323" spans="2:12">
      <c r="B323" s="235">
        <v>111.9</v>
      </c>
      <c r="C323" s="234"/>
      <c r="D323" s="235">
        <v>108.6</v>
      </c>
      <c r="E323" s="234"/>
      <c r="F323" s="3"/>
      <c r="G323" s="3"/>
      <c r="H323" s="3"/>
      <c r="I323" s="3"/>
      <c r="J323" s="235">
        <v>114.4</v>
      </c>
      <c r="K323" s="235">
        <v>114.1</v>
      </c>
      <c r="L323" s="236">
        <v>106.3</v>
      </c>
    </row>
    <row r="324" spans="2:12">
      <c r="B324" s="235">
        <v>135.80000000000001</v>
      </c>
      <c r="C324" s="234"/>
      <c r="D324" s="235">
        <v>115.1</v>
      </c>
      <c r="E324" s="234"/>
      <c r="F324" s="3"/>
      <c r="G324" s="3"/>
      <c r="H324" s="3"/>
      <c r="I324" s="3"/>
      <c r="J324" s="235">
        <v>115.3</v>
      </c>
      <c r="K324" s="235">
        <v>112.8</v>
      </c>
      <c r="L324" s="236">
        <v>115.9</v>
      </c>
    </row>
    <row r="325" spans="2:12">
      <c r="B325" s="235">
        <v>110.2</v>
      </c>
      <c r="C325" s="234"/>
      <c r="D325" s="235">
        <v>108.7</v>
      </c>
      <c r="E325" s="234"/>
      <c r="F325" s="3"/>
      <c r="G325" s="3"/>
      <c r="H325" s="3"/>
      <c r="I325" s="3"/>
      <c r="J325" s="235">
        <v>119.1</v>
      </c>
      <c r="K325" s="235">
        <v>124</v>
      </c>
      <c r="L325" s="236">
        <v>100.3</v>
      </c>
    </row>
    <row r="326" spans="2:12">
      <c r="B326" s="235">
        <v>126.2</v>
      </c>
      <c r="C326" s="234"/>
      <c r="D326" s="235">
        <v>115</v>
      </c>
      <c r="E326" s="234"/>
      <c r="F326" s="3"/>
      <c r="G326" s="3"/>
      <c r="H326" s="3"/>
      <c r="I326" s="3"/>
      <c r="J326" s="235">
        <v>113.6</v>
      </c>
      <c r="K326" s="235">
        <v>116</v>
      </c>
      <c r="L326" s="236">
        <v>109.9</v>
      </c>
    </row>
    <row r="327" spans="2:12">
      <c r="B327" s="235">
        <v>130.9</v>
      </c>
      <c r="C327" s="234"/>
      <c r="D327" s="235">
        <v>109.6</v>
      </c>
      <c r="E327" s="234"/>
      <c r="F327" s="3"/>
      <c r="G327" s="3"/>
      <c r="H327" s="3"/>
      <c r="I327" s="3"/>
      <c r="J327" s="235">
        <v>115.1</v>
      </c>
      <c r="K327" s="235">
        <v>115.6</v>
      </c>
      <c r="L327" s="236">
        <v>104.7</v>
      </c>
    </row>
    <row r="328" spans="2:12">
      <c r="B328" s="235">
        <v>112.6</v>
      </c>
      <c r="C328" s="234"/>
      <c r="D328" s="235">
        <v>108.9</v>
      </c>
      <c r="E328" s="234"/>
      <c r="F328" s="3"/>
      <c r="G328" s="3"/>
      <c r="H328" s="3"/>
      <c r="I328" s="3"/>
      <c r="J328" s="235">
        <v>116.2</v>
      </c>
      <c r="K328" s="235">
        <v>109.6</v>
      </c>
      <c r="L328" s="236">
        <v>101</v>
      </c>
    </row>
    <row r="329" spans="2:12">
      <c r="B329" s="235">
        <v>112.5</v>
      </c>
      <c r="C329" s="234"/>
      <c r="D329" s="235">
        <v>110.8</v>
      </c>
      <c r="E329" s="234"/>
      <c r="F329" s="3"/>
      <c r="G329" s="3"/>
      <c r="H329" s="3"/>
      <c r="I329" s="3"/>
      <c r="J329" s="235">
        <v>117.4</v>
      </c>
      <c r="K329" s="235">
        <v>116.8</v>
      </c>
      <c r="L329" s="236">
        <v>104.1</v>
      </c>
    </row>
    <row r="330" spans="2:12">
      <c r="B330" s="235">
        <v>124.1</v>
      </c>
      <c r="C330" s="234"/>
      <c r="D330" s="235">
        <v>111.2</v>
      </c>
      <c r="E330" s="234"/>
      <c r="F330" s="3"/>
      <c r="G330" s="3"/>
      <c r="H330" s="3"/>
      <c r="I330" s="3"/>
      <c r="J330" s="235">
        <v>121.5</v>
      </c>
      <c r="K330" s="235">
        <v>117.7</v>
      </c>
      <c r="L330" s="236">
        <v>103.4</v>
      </c>
    </row>
    <row r="331" spans="2:12">
      <c r="B331" s="235">
        <v>88.2</v>
      </c>
      <c r="C331" s="234"/>
      <c r="D331" s="235">
        <v>110.2</v>
      </c>
      <c r="E331" s="234"/>
      <c r="F331" s="3"/>
      <c r="G331" s="3"/>
      <c r="H331" s="3"/>
      <c r="I331" s="3"/>
      <c r="J331" s="235">
        <v>112.4</v>
      </c>
      <c r="K331" s="235">
        <v>114.7</v>
      </c>
      <c r="L331" s="236">
        <v>96.2</v>
      </c>
    </row>
    <row r="332" spans="2:12">
      <c r="B332" s="235">
        <v>75.3</v>
      </c>
      <c r="C332" s="234"/>
      <c r="D332" s="235">
        <v>105.9</v>
      </c>
      <c r="E332" s="234"/>
      <c r="F332" s="3"/>
      <c r="G332" s="3"/>
      <c r="H332" s="3"/>
      <c r="I332" s="3"/>
      <c r="J332" s="235">
        <v>118.1</v>
      </c>
      <c r="K332" s="235">
        <v>114.3</v>
      </c>
      <c r="L332" s="236">
        <v>97.8</v>
      </c>
    </row>
    <row r="333" spans="2:12">
      <c r="B333" s="235">
        <v>101.8</v>
      </c>
      <c r="C333" s="234"/>
      <c r="D333" s="235">
        <v>108.3</v>
      </c>
      <c r="E333" s="234"/>
      <c r="F333" s="3"/>
      <c r="G333" s="3"/>
      <c r="H333" s="3"/>
      <c r="I333" s="3"/>
      <c r="J333" s="235">
        <v>110.8</v>
      </c>
      <c r="K333" s="235">
        <v>108.3</v>
      </c>
      <c r="L333" s="236">
        <v>96</v>
      </c>
    </row>
    <row r="334" spans="2:12">
      <c r="B334" s="235">
        <v>91.2</v>
      </c>
      <c r="C334" s="234"/>
      <c r="D334" s="235">
        <v>104.7</v>
      </c>
      <c r="E334" s="234"/>
      <c r="F334" s="3"/>
      <c r="G334" s="3"/>
      <c r="H334" s="3"/>
      <c r="I334" s="3"/>
      <c r="J334" s="235">
        <v>119.4</v>
      </c>
      <c r="K334" s="235">
        <v>120.5</v>
      </c>
      <c r="L334" s="236">
        <v>97</v>
      </c>
    </row>
    <row r="335" spans="2:12">
      <c r="B335" s="235">
        <v>112.2</v>
      </c>
      <c r="C335" s="234"/>
      <c r="D335" s="235">
        <v>109</v>
      </c>
      <c r="E335" s="234"/>
      <c r="F335" s="3"/>
      <c r="G335" s="3"/>
      <c r="H335" s="3"/>
      <c r="I335" s="3"/>
      <c r="J335" s="235">
        <v>118.8</v>
      </c>
      <c r="K335" s="235">
        <v>117</v>
      </c>
      <c r="L335" s="236">
        <v>96</v>
      </c>
    </row>
    <row r="336" spans="2:12">
      <c r="B336" s="235">
        <v>127.1</v>
      </c>
      <c r="C336" s="234"/>
      <c r="D336" s="235">
        <v>108.5</v>
      </c>
      <c r="E336" s="234"/>
      <c r="F336" s="3"/>
      <c r="G336" s="3"/>
      <c r="H336" s="3"/>
      <c r="I336" s="3"/>
      <c r="J336" s="235">
        <v>121.5</v>
      </c>
      <c r="K336" s="235">
        <v>119</v>
      </c>
      <c r="L336" s="236">
        <v>95.6</v>
      </c>
    </row>
    <row r="337" spans="2:12">
      <c r="B337" s="235">
        <v>111.4</v>
      </c>
      <c r="C337" s="234"/>
      <c r="D337" s="235">
        <v>110.9</v>
      </c>
      <c r="E337" s="234"/>
      <c r="F337" s="3"/>
      <c r="G337" s="3"/>
      <c r="H337" s="3"/>
      <c r="I337" s="3"/>
      <c r="J337" s="235">
        <v>117.2</v>
      </c>
      <c r="K337" s="235">
        <v>121.8</v>
      </c>
      <c r="L337" s="236">
        <v>97.6</v>
      </c>
    </row>
    <row r="338" spans="2:12">
      <c r="B338" s="235">
        <v>117.9</v>
      </c>
      <c r="C338" s="234"/>
      <c r="D338" s="235">
        <v>108</v>
      </c>
      <c r="E338" s="234"/>
      <c r="F338" s="3"/>
      <c r="G338" s="3"/>
      <c r="H338" s="3"/>
      <c r="I338" s="3"/>
      <c r="J338" s="235">
        <v>117.1</v>
      </c>
      <c r="K338" s="235">
        <v>117.6</v>
      </c>
      <c r="L338" s="236">
        <v>96.6</v>
      </c>
    </row>
    <row r="339" spans="2:12">
      <c r="B339" s="235">
        <v>132.6</v>
      </c>
      <c r="C339" s="234"/>
      <c r="D339" s="235">
        <v>110.3</v>
      </c>
      <c r="E339" s="234"/>
      <c r="F339" s="3"/>
      <c r="G339" s="3"/>
      <c r="H339" s="3"/>
      <c r="I339" s="3"/>
      <c r="J339" s="235">
        <v>123.5</v>
      </c>
      <c r="K339" s="235">
        <v>122.6</v>
      </c>
      <c r="L339" s="236">
        <v>101.7</v>
      </c>
    </row>
    <row r="340" spans="2:12">
      <c r="B340" s="235">
        <v>113</v>
      </c>
      <c r="C340" s="234"/>
      <c r="D340" s="235">
        <v>111.4</v>
      </c>
      <c r="E340" s="234"/>
      <c r="F340" s="3"/>
      <c r="G340" s="3"/>
      <c r="H340" s="3"/>
      <c r="I340" s="3"/>
      <c r="J340" s="235">
        <v>112</v>
      </c>
      <c r="K340" s="235">
        <v>118.6</v>
      </c>
      <c r="L340" s="236">
        <v>96.3</v>
      </c>
    </row>
    <row r="341" spans="2:12">
      <c r="B341" s="235">
        <v>111.4</v>
      </c>
      <c r="C341" s="234"/>
      <c r="D341" s="235">
        <v>106</v>
      </c>
      <c r="E341" s="234"/>
      <c r="F341" s="3"/>
      <c r="G341" s="3"/>
      <c r="H341" s="3"/>
      <c r="I341" s="3"/>
      <c r="J341" s="235">
        <v>121.1</v>
      </c>
      <c r="K341" s="235">
        <v>121.8</v>
      </c>
      <c r="L341" s="236">
        <v>98.4</v>
      </c>
    </row>
    <row r="342" spans="2:12">
      <c r="B342" s="235">
        <v>115.3</v>
      </c>
      <c r="C342" s="234"/>
      <c r="D342" s="235">
        <v>109.5</v>
      </c>
      <c r="E342" s="234"/>
      <c r="F342" s="3"/>
      <c r="G342" s="3"/>
      <c r="H342" s="3"/>
      <c r="I342" s="3"/>
      <c r="J342" s="235">
        <v>126.1</v>
      </c>
      <c r="K342" s="235">
        <v>132.5</v>
      </c>
      <c r="L342" s="236">
        <v>95</v>
      </c>
    </row>
    <row r="343" spans="2:12">
      <c r="B343" s="235">
        <v>95.9</v>
      </c>
      <c r="C343" s="234"/>
      <c r="D343" s="235">
        <v>119.2</v>
      </c>
      <c r="E343" s="234"/>
      <c r="F343" s="3"/>
      <c r="G343" s="3"/>
      <c r="H343" s="3"/>
      <c r="I343" s="3"/>
      <c r="J343" s="235">
        <v>120.7</v>
      </c>
      <c r="K343" s="235">
        <v>122.6</v>
      </c>
      <c r="L343" s="236">
        <v>110.7</v>
      </c>
    </row>
    <row r="344" spans="2:12">
      <c r="B344" s="235">
        <v>80.3</v>
      </c>
      <c r="C344" s="234"/>
      <c r="D344" s="235">
        <v>107.9</v>
      </c>
      <c r="E344" s="234"/>
      <c r="F344" s="3"/>
      <c r="G344" s="3"/>
      <c r="H344" s="3"/>
      <c r="I344" s="3"/>
      <c r="J344" s="235">
        <v>130.6</v>
      </c>
      <c r="K344" s="235">
        <v>131.30000000000001</v>
      </c>
      <c r="L344" s="236">
        <v>92</v>
      </c>
    </row>
    <row r="345" spans="2:12">
      <c r="B345" s="235">
        <v>109.4</v>
      </c>
      <c r="C345" s="234"/>
      <c r="D345" s="235">
        <v>116.6</v>
      </c>
      <c r="E345" s="234"/>
      <c r="F345" s="3"/>
      <c r="G345" s="3"/>
      <c r="H345" s="3"/>
      <c r="I345" s="3"/>
      <c r="J345" s="235">
        <v>127.8</v>
      </c>
      <c r="K345" s="235">
        <v>134.19999999999999</v>
      </c>
      <c r="L345" s="236">
        <v>99.2</v>
      </c>
    </row>
    <row r="346" spans="2:12">
      <c r="B346" s="235">
        <v>101.2</v>
      </c>
      <c r="C346" s="234"/>
      <c r="D346" s="235">
        <v>115.1</v>
      </c>
      <c r="E346" s="234"/>
      <c r="F346" s="3"/>
      <c r="G346" s="3"/>
      <c r="H346" s="3"/>
      <c r="I346" s="3"/>
      <c r="J346" s="235">
        <v>128.9</v>
      </c>
      <c r="K346" s="235">
        <v>135.19999999999999</v>
      </c>
      <c r="L346" s="236">
        <v>99.3</v>
      </c>
    </row>
    <row r="347" spans="2:12">
      <c r="B347" s="235">
        <v>120.3</v>
      </c>
      <c r="C347" s="234"/>
      <c r="D347" s="235">
        <v>116.7</v>
      </c>
      <c r="E347" s="234"/>
      <c r="F347" s="3"/>
      <c r="G347" s="3"/>
      <c r="H347" s="3"/>
      <c r="I347" s="3"/>
      <c r="J347" s="235">
        <v>132.9</v>
      </c>
      <c r="K347" s="235">
        <v>146.5</v>
      </c>
      <c r="L347" s="236">
        <v>101.4</v>
      </c>
    </row>
    <row r="348" spans="2:12">
      <c r="B348" s="235">
        <v>134.80000000000001</v>
      </c>
      <c r="C348" s="234"/>
      <c r="D348" s="235">
        <v>118</v>
      </c>
      <c r="E348" s="234"/>
      <c r="F348" s="3"/>
      <c r="G348" s="3"/>
      <c r="H348" s="3"/>
      <c r="I348" s="3"/>
      <c r="J348" s="235">
        <v>138.30000000000001</v>
      </c>
      <c r="K348" s="235">
        <v>144.30000000000001</v>
      </c>
      <c r="L348" s="236">
        <v>99.5</v>
      </c>
    </row>
    <row r="349" spans="2:12">
      <c r="B349" s="235">
        <v>124.3</v>
      </c>
      <c r="C349" s="234"/>
      <c r="D349" s="235">
        <v>121.9</v>
      </c>
      <c r="E349" s="234"/>
      <c r="F349" s="3"/>
      <c r="G349" s="3"/>
      <c r="H349" s="3"/>
      <c r="I349" s="3"/>
      <c r="J349" s="235">
        <v>134.80000000000001</v>
      </c>
      <c r="K349" s="235">
        <v>133.30000000000001</v>
      </c>
      <c r="L349" s="236">
        <v>101.4</v>
      </c>
    </row>
    <row r="350" spans="2:12">
      <c r="B350" s="235">
        <v>128.6</v>
      </c>
      <c r="C350" s="234"/>
      <c r="D350" s="235">
        <v>118.4</v>
      </c>
      <c r="E350" s="234"/>
      <c r="F350" s="3"/>
      <c r="G350" s="3"/>
      <c r="H350" s="3"/>
      <c r="I350" s="3"/>
      <c r="J350" s="235">
        <v>137.69999999999999</v>
      </c>
      <c r="K350" s="235">
        <v>138.80000000000001</v>
      </c>
      <c r="L350" s="236">
        <v>97.9</v>
      </c>
    </row>
    <row r="351" spans="2:12">
      <c r="B351" s="235">
        <v>139.1</v>
      </c>
      <c r="C351" s="234"/>
      <c r="D351" s="235">
        <v>120.4</v>
      </c>
      <c r="E351" s="234"/>
      <c r="F351" s="3"/>
      <c r="G351" s="3"/>
      <c r="H351" s="3"/>
      <c r="I351" s="3"/>
      <c r="J351" s="235">
        <v>133</v>
      </c>
      <c r="K351" s="235">
        <v>141.6</v>
      </c>
      <c r="L351" s="236">
        <v>98.8</v>
      </c>
    </row>
    <row r="352" spans="2:12">
      <c r="B352" s="235">
        <v>122.8</v>
      </c>
      <c r="C352" s="234"/>
      <c r="D352" s="235">
        <v>117.9</v>
      </c>
      <c r="E352" s="234"/>
      <c r="F352" s="3"/>
      <c r="G352" s="3"/>
      <c r="H352" s="3"/>
      <c r="I352" s="3"/>
      <c r="J352" s="235">
        <v>128.19999999999999</v>
      </c>
      <c r="K352" s="235">
        <v>139</v>
      </c>
      <c r="L352" s="236">
        <v>99</v>
      </c>
    </row>
    <row r="353" spans="2:12">
      <c r="B353" s="235">
        <v>113.2</v>
      </c>
      <c r="C353" s="234"/>
      <c r="D353" s="235">
        <v>113.1</v>
      </c>
      <c r="E353" s="234"/>
      <c r="F353" s="3"/>
      <c r="G353" s="3"/>
      <c r="H353" s="3"/>
      <c r="I353" s="3"/>
      <c r="J353" s="235">
        <v>132.4</v>
      </c>
      <c r="K353" s="235">
        <v>139.5</v>
      </c>
      <c r="L353" s="236">
        <v>94.3</v>
      </c>
    </row>
    <row r="354" spans="2:12">
      <c r="B354" s="235">
        <v>125.1</v>
      </c>
      <c r="C354" s="234"/>
      <c r="D354" s="235">
        <v>113.7</v>
      </c>
      <c r="E354" s="234"/>
      <c r="F354" s="3"/>
      <c r="G354" s="3"/>
      <c r="H354" s="3"/>
      <c r="I354" s="3"/>
      <c r="J354" s="235">
        <v>136.1</v>
      </c>
      <c r="K354" s="235">
        <v>129.4</v>
      </c>
      <c r="L354" s="236">
        <v>90.4</v>
      </c>
    </row>
    <row r="355" spans="2:12">
      <c r="B355" s="235">
        <v>97.1</v>
      </c>
      <c r="C355" s="234"/>
      <c r="D355" s="235">
        <v>117.4</v>
      </c>
      <c r="E355" s="234"/>
      <c r="F355" s="3"/>
      <c r="G355" s="3"/>
      <c r="H355" s="3"/>
      <c r="I355" s="3"/>
      <c r="J355" s="235">
        <v>129.80000000000001</v>
      </c>
      <c r="K355" s="235">
        <v>119.4</v>
      </c>
      <c r="L355" s="236">
        <v>94.1</v>
      </c>
    </row>
    <row r="356" spans="2:12">
      <c r="B356" s="235">
        <v>93.5</v>
      </c>
      <c r="C356" s="234"/>
      <c r="D356" s="235">
        <v>122.6</v>
      </c>
      <c r="E356" s="234"/>
      <c r="F356" s="3"/>
      <c r="G356" s="3"/>
      <c r="H356" s="3"/>
      <c r="I356" s="3"/>
      <c r="J356" s="235">
        <v>129.9</v>
      </c>
      <c r="K356" s="235">
        <v>138.5</v>
      </c>
      <c r="L356" s="236">
        <v>113.6</v>
      </c>
    </row>
    <row r="357" spans="2:12">
      <c r="B357" s="235">
        <v>111.4</v>
      </c>
      <c r="C357" s="234"/>
      <c r="D357" s="235">
        <v>117</v>
      </c>
      <c r="E357" s="234"/>
      <c r="F357" s="3"/>
      <c r="G357" s="3"/>
      <c r="H357" s="3"/>
      <c r="I357" s="3"/>
      <c r="J357" s="235">
        <v>132</v>
      </c>
      <c r="K357" s="235">
        <v>131.1</v>
      </c>
      <c r="L357" s="236">
        <v>100.9</v>
      </c>
    </row>
    <row r="358" spans="2:12">
      <c r="B358" s="235">
        <v>118.2</v>
      </c>
      <c r="C358" s="234"/>
      <c r="D358" s="235">
        <v>131.4</v>
      </c>
      <c r="E358" s="234"/>
      <c r="F358" s="3"/>
      <c r="G358" s="3"/>
      <c r="H358" s="3"/>
      <c r="I358" s="3"/>
      <c r="J358" s="235">
        <v>138.1</v>
      </c>
      <c r="K358" s="235">
        <v>130.5</v>
      </c>
      <c r="L358" s="236">
        <v>130.69999999999999</v>
      </c>
    </row>
    <row r="359" spans="2:12">
      <c r="B359" s="235">
        <v>124.5</v>
      </c>
      <c r="C359" s="234"/>
      <c r="D359" s="235">
        <v>123.1</v>
      </c>
      <c r="E359" s="234"/>
      <c r="F359" s="3"/>
      <c r="G359" s="3"/>
      <c r="H359" s="3"/>
      <c r="I359" s="3"/>
      <c r="J359" s="235">
        <v>140.6</v>
      </c>
      <c r="K359" s="235">
        <v>130.4</v>
      </c>
      <c r="L359" s="236">
        <v>104.5</v>
      </c>
    </row>
    <row r="360" spans="2:12">
      <c r="B360" s="235">
        <v>147.4</v>
      </c>
      <c r="C360" s="234"/>
      <c r="D360" s="235">
        <v>128.69999999999999</v>
      </c>
      <c r="E360" s="234"/>
      <c r="F360" s="3"/>
      <c r="G360" s="3"/>
      <c r="H360" s="3"/>
      <c r="I360" s="3"/>
      <c r="J360" s="235">
        <v>140.5</v>
      </c>
      <c r="K360" s="235">
        <v>130.30000000000001</v>
      </c>
      <c r="L360" s="236">
        <v>113.9</v>
      </c>
    </row>
    <row r="361" spans="2:12">
      <c r="B361" s="235">
        <v>130.19999999999999</v>
      </c>
      <c r="C361" s="234"/>
      <c r="D361" s="235">
        <v>124.9</v>
      </c>
      <c r="E361" s="234"/>
      <c r="F361" s="3"/>
      <c r="G361" s="3"/>
      <c r="H361" s="3"/>
      <c r="I361" s="3"/>
      <c r="J361" s="235">
        <v>140.9</v>
      </c>
      <c r="K361" s="235">
        <v>125.7</v>
      </c>
      <c r="L361" s="236">
        <v>105.4</v>
      </c>
    </row>
    <row r="362" spans="2:12">
      <c r="B362" s="235">
        <v>130.9</v>
      </c>
      <c r="C362" s="234"/>
      <c r="D362" s="235">
        <v>126.1</v>
      </c>
      <c r="E362" s="234"/>
      <c r="F362" s="3"/>
      <c r="G362" s="3"/>
      <c r="H362" s="3"/>
      <c r="I362" s="3"/>
      <c r="J362" s="235">
        <v>140.4</v>
      </c>
      <c r="K362" s="235">
        <v>128.80000000000001</v>
      </c>
      <c r="L362" s="236">
        <v>107.7</v>
      </c>
    </row>
    <row r="363" spans="2:12">
      <c r="B363" s="235">
        <v>146.19999999999999</v>
      </c>
      <c r="C363" s="234"/>
      <c r="D363" s="235">
        <v>124</v>
      </c>
      <c r="E363" s="234"/>
      <c r="F363" s="3"/>
      <c r="G363" s="3"/>
      <c r="H363" s="3"/>
      <c r="I363" s="3"/>
      <c r="J363" s="235">
        <v>138.19999999999999</v>
      </c>
      <c r="K363" s="235">
        <v>135.19999999999999</v>
      </c>
      <c r="L363" s="236">
        <v>103.6</v>
      </c>
    </row>
    <row r="364" spans="2:12">
      <c r="B364" s="235">
        <v>130.5</v>
      </c>
      <c r="C364" s="234"/>
      <c r="D364" s="235">
        <v>123.4</v>
      </c>
      <c r="E364" s="234"/>
      <c r="F364" s="3"/>
      <c r="G364" s="3"/>
      <c r="H364" s="3"/>
      <c r="I364" s="3"/>
      <c r="J364" s="235">
        <v>146.4</v>
      </c>
      <c r="K364" s="235">
        <v>136.1</v>
      </c>
      <c r="L364" s="236">
        <v>104.9</v>
      </c>
    </row>
    <row r="365" spans="2:12">
      <c r="B365" s="235">
        <v>122.1</v>
      </c>
      <c r="C365" s="234"/>
      <c r="D365" s="235">
        <v>128</v>
      </c>
      <c r="E365" s="234"/>
      <c r="F365" s="3"/>
      <c r="G365" s="3"/>
      <c r="H365" s="3"/>
      <c r="I365" s="3"/>
      <c r="J365" s="235">
        <v>143</v>
      </c>
      <c r="K365" s="235">
        <v>132.6</v>
      </c>
      <c r="L365" s="236">
        <v>105.1</v>
      </c>
    </row>
    <row r="366" spans="2:12">
      <c r="B366" s="235">
        <v>146.5</v>
      </c>
      <c r="C366" s="234"/>
      <c r="D366" s="235">
        <v>127.8</v>
      </c>
      <c r="E366" s="234"/>
      <c r="F366" s="3"/>
      <c r="G366" s="3"/>
      <c r="H366" s="3"/>
      <c r="I366" s="3"/>
      <c r="J366" s="235">
        <v>146.19999999999999</v>
      </c>
      <c r="K366" s="235">
        <v>150</v>
      </c>
      <c r="L366" s="236">
        <v>108.8</v>
      </c>
    </row>
    <row r="367" spans="2:12">
      <c r="B367" s="235">
        <v>106.5</v>
      </c>
      <c r="C367" s="234"/>
      <c r="D367" s="235">
        <v>132</v>
      </c>
      <c r="E367" s="234"/>
      <c r="F367" s="3"/>
      <c r="G367" s="3"/>
      <c r="H367" s="3"/>
      <c r="I367" s="3"/>
      <c r="J367" s="235">
        <v>161.80000000000001</v>
      </c>
      <c r="K367" s="235">
        <v>138.4</v>
      </c>
      <c r="L367" s="236">
        <v>114.2</v>
      </c>
    </row>
    <row r="368" spans="2:12">
      <c r="B368" s="235">
        <v>105.3</v>
      </c>
      <c r="C368" s="234"/>
      <c r="D368" s="235">
        <v>139.1</v>
      </c>
      <c r="E368" s="234"/>
      <c r="F368" s="3"/>
      <c r="G368" s="3"/>
      <c r="H368" s="3"/>
      <c r="I368" s="3"/>
      <c r="J368" s="235">
        <v>157.1</v>
      </c>
      <c r="K368" s="235">
        <v>150</v>
      </c>
      <c r="L368" s="236">
        <v>110.8</v>
      </c>
    </row>
    <row r="369" spans="2:12">
      <c r="B369" s="235">
        <v>134.80000000000001</v>
      </c>
      <c r="C369" s="234"/>
      <c r="D369" s="235">
        <v>137.5</v>
      </c>
      <c r="E369" s="234"/>
      <c r="F369" s="3"/>
      <c r="G369" s="3"/>
      <c r="H369" s="3"/>
      <c r="I369" s="3"/>
      <c r="J369" s="235">
        <v>159.4</v>
      </c>
      <c r="K369" s="235">
        <v>153.6</v>
      </c>
      <c r="L369" s="236">
        <v>113</v>
      </c>
    </row>
    <row r="370" spans="2:12">
      <c r="B370" s="235">
        <v>125.4</v>
      </c>
      <c r="C370" s="234"/>
      <c r="D370" s="235">
        <v>141.19999999999999</v>
      </c>
      <c r="E370" s="234"/>
      <c r="F370" s="3"/>
      <c r="G370" s="3"/>
      <c r="H370" s="3"/>
      <c r="I370" s="3"/>
      <c r="J370" s="235">
        <v>146</v>
      </c>
      <c r="K370" s="235">
        <v>143.30000000000001</v>
      </c>
      <c r="L370" s="236">
        <v>118.6</v>
      </c>
    </row>
    <row r="371" spans="2:12">
      <c r="B371" s="235">
        <v>130.30000000000001</v>
      </c>
      <c r="C371" s="234"/>
      <c r="D371" s="235">
        <v>131.30000000000001</v>
      </c>
      <c r="E371" s="234"/>
      <c r="F371" s="3"/>
      <c r="G371" s="3"/>
      <c r="H371" s="3"/>
      <c r="I371" s="3"/>
      <c r="J371" s="235">
        <v>141.9</v>
      </c>
      <c r="K371" s="235">
        <v>142.5</v>
      </c>
      <c r="L371" s="236">
        <v>112.9</v>
      </c>
    </row>
    <row r="372" spans="2:12">
      <c r="B372" s="235">
        <v>148.80000000000001</v>
      </c>
      <c r="C372" s="234"/>
      <c r="D372" s="235">
        <v>127.5</v>
      </c>
      <c r="E372" s="234"/>
      <c r="F372" s="3"/>
      <c r="G372" s="3"/>
      <c r="H372" s="3"/>
      <c r="I372" s="3"/>
      <c r="J372" s="235">
        <v>142.5</v>
      </c>
      <c r="K372" s="235">
        <v>136.69999999999999</v>
      </c>
      <c r="L372" s="236">
        <v>109.5</v>
      </c>
    </row>
    <row r="373" spans="2:12">
      <c r="B373" s="235">
        <v>135.1</v>
      </c>
      <c r="C373" s="234"/>
      <c r="D373" s="235">
        <v>129.5</v>
      </c>
      <c r="E373" s="234"/>
      <c r="F373" s="3"/>
      <c r="G373" s="3"/>
      <c r="H373" s="3"/>
      <c r="I373" s="3"/>
      <c r="J373" s="235">
        <v>141</v>
      </c>
      <c r="K373" s="235">
        <v>135.6</v>
      </c>
      <c r="L373" s="236">
        <v>113.3</v>
      </c>
    </row>
    <row r="374" spans="2:12">
      <c r="B374" s="235">
        <v>129.9</v>
      </c>
      <c r="C374" s="234"/>
      <c r="D374" s="235">
        <v>126.2</v>
      </c>
      <c r="E374" s="234"/>
      <c r="F374" s="3"/>
      <c r="G374" s="3"/>
      <c r="H374" s="3"/>
      <c r="I374" s="3"/>
      <c r="J374" s="235">
        <v>143.9</v>
      </c>
      <c r="K374" s="235">
        <v>142.19999999999999</v>
      </c>
      <c r="L374" s="236">
        <v>107.9</v>
      </c>
    </row>
    <row r="375" spans="2:12">
      <c r="B375" s="235">
        <v>154.80000000000001</v>
      </c>
      <c r="C375" s="234"/>
      <c r="D375" s="235">
        <v>128.69999999999999</v>
      </c>
      <c r="E375" s="234"/>
      <c r="F375" s="3"/>
      <c r="G375" s="3"/>
      <c r="H375" s="3"/>
      <c r="I375" s="3"/>
      <c r="J375" s="235">
        <v>148.80000000000001</v>
      </c>
      <c r="K375" s="235">
        <v>144.30000000000001</v>
      </c>
      <c r="L375" s="236">
        <v>109.8</v>
      </c>
    </row>
    <row r="376" spans="2:12">
      <c r="B376" s="235">
        <v>136.9</v>
      </c>
      <c r="C376" s="234"/>
      <c r="D376" s="235">
        <v>132.6</v>
      </c>
      <c r="E376" s="234"/>
      <c r="F376" s="3"/>
      <c r="G376" s="3"/>
      <c r="H376" s="3"/>
      <c r="I376" s="3"/>
      <c r="J376" s="235">
        <v>151</v>
      </c>
      <c r="K376" s="235">
        <v>146.80000000000001</v>
      </c>
      <c r="L376" s="236">
        <v>112.5</v>
      </c>
    </row>
    <row r="377" spans="2:12">
      <c r="B377" s="235">
        <v>129.69999999999999</v>
      </c>
      <c r="C377" s="234"/>
      <c r="D377" s="235">
        <v>133.69999999999999</v>
      </c>
      <c r="E377" s="234"/>
      <c r="F377" s="3"/>
      <c r="G377" s="3"/>
      <c r="H377" s="3"/>
      <c r="I377" s="3"/>
      <c r="J377" s="235">
        <v>153.69999999999999</v>
      </c>
      <c r="K377" s="235">
        <v>153.5</v>
      </c>
      <c r="L377" s="236">
        <v>112.1</v>
      </c>
    </row>
    <row r="378" spans="2:12">
      <c r="B378" s="235">
        <v>152.6</v>
      </c>
      <c r="C378" s="234"/>
      <c r="D378" s="235">
        <v>132.9</v>
      </c>
      <c r="E378" s="234"/>
      <c r="F378" s="3"/>
      <c r="G378" s="3"/>
      <c r="H378" s="3"/>
      <c r="I378" s="3"/>
      <c r="J378" s="235">
        <v>143.9</v>
      </c>
      <c r="K378" s="235">
        <v>140.69999999999999</v>
      </c>
      <c r="L378" s="236">
        <v>107.1</v>
      </c>
    </row>
    <row r="379" spans="2:12">
      <c r="B379" s="235">
        <v>105.2</v>
      </c>
      <c r="C379" s="234"/>
      <c r="D379" s="235">
        <v>130.1</v>
      </c>
      <c r="E379" s="234"/>
      <c r="F379" s="3"/>
      <c r="G379" s="3"/>
      <c r="H379" s="3"/>
      <c r="I379" s="3"/>
      <c r="J379" s="235">
        <v>155.5</v>
      </c>
      <c r="K379" s="235">
        <v>148.5</v>
      </c>
      <c r="L379" s="236">
        <v>112.8</v>
      </c>
    </row>
    <row r="380" spans="2:12">
      <c r="B380" s="235">
        <v>104.4</v>
      </c>
      <c r="C380" s="234"/>
      <c r="D380" s="235">
        <v>140.80000000000001</v>
      </c>
      <c r="E380" s="234"/>
      <c r="F380" s="3"/>
      <c r="G380" s="3"/>
      <c r="H380" s="3"/>
      <c r="I380" s="3"/>
      <c r="J380" s="235">
        <v>143</v>
      </c>
      <c r="K380" s="235">
        <v>135.80000000000001</v>
      </c>
      <c r="L380" s="236">
        <v>122.5</v>
      </c>
    </row>
    <row r="381" spans="2:12">
      <c r="B381" s="235">
        <v>125.4</v>
      </c>
      <c r="C381" s="234"/>
      <c r="D381" s="235">
        <v>127.4</v>
      </c>
      <c r="E381" s="234"/>
      <c r="F381" s="3"/>
      <c r="G381" s="3"/>
      <c r="H381" s="3"/>
      <c r="I381" s="3"/>
      <c r="J381" s="235">
        <v>146.1</v>
      </c>
      <c r="K381" s="235">
        <v>138</v>
      </c>
      <c r="L381" s="236">
        <v>108</v>
      </c>
    </row>
    <row r="382" spans="2:12">
      <c r="B382" s="235">
        <v>117</v>
      </c>
      <c r="C382" s="234"/>
      <c r="D382" s="235">
        <v>130.9</v>
      </c>
      <c r="E382" s="234"/>
      <c r="F382" s="3"/>
      <c r="G382" s="3"/>
      <c r="H382" s="3"/>
      <c r="I382" s="3"/>
      <c r="J382" s="235">
        <v>148</v>
      </c>
      <c r="K382" s="235">
        <v>132.30000000000001</v>
      </c>
      <c r="L382" s="236">
        <v>111.9</v>
      </c>
    </row>
    <row r="383" spans="2:12">
      <c r="B383" s="235">
        <v>133.19999999999999</v>
      </c>
      <c r="C383" s="234"/>
      <c r="D383" s="235">
        <v>131.1</v>
      </c>
      <c r="E383" s="234"/>
      <c r="F383" s="3"/>
      <c r="G383" s="3"/>
      <c r="H383" s="3"/>
      <c r="I383" s="3"/>
      <c r="J383" s="235">
        <v>133.9</v>
      </c>
      <c r="K383" s="235">
        <v>119.3</v>
      </c>
      <c r="L383" s="236">
        <v>110</v>
      </c>
    </row>
    <row r="384" spans="2:12">
      <c r="B384" s="235">
        <v>139.19999999999999</v>
      </c>
      <c r="C384" s="234"/>
      <c r="D384" s="235">
        <v>119.7</v>
      </c>
      <c r="E384" s="234"/>
      <c r="F384" s="3"/>
      <c r="G384" s="3"/>
      <c r="H384" s="3"/>
      <c r="I384" s="3"/>
      <c r="J384" s="235">
        <v>135</v>
      </c>
      <c r="K384" s="235">
        <v>123.7</v>
      </c>
      <c r="L384" s="236">
        <v>101.9</v>
      </c>
    </row>
    <row r="385" spans="2:12">
      <c r="B385" s="235">
        <v>126.1</v>
      </c>
      <c r="C385" s="234"/>
      <c r="D385" s="235">
        <v>123.3</v>
      </c>
      <c r="E385" s="234"/>
      <c r="F385" s="3"/>
      <c r="G385" s="3"/>
      <c r="H385" s="3"/>
      <c r="I385" s="3"/>
      <c r="J385" s="235">
        <v>137.80000000000001</v>
      </c>
      <c r="K385" s="235">
        <v>127.8</v>
      </c>
      <c r="L385" s="236">
        <v>108.8</v>
      </c>
    </row>
    <row r="386" spans="2:12">
      <c r="B386" s="235">
        <v>130.1</v>
      </c>
      <c r="C386" s="234"/>
      <c r="D386" s="235">
        <v>124.9</v>
      </c>
      <c r="E386" s="234"/>
      <c r="F386" s="3"/>
      <c r="G386" s="3"/>
      <c r="H386" s="3"/>
      <c r="I386" s="3"/>
      <c r="J386" s="235">
        <v>127.8</v>
      </c>
      <c r="K386" s="235">
        <v>114.9</v>
      </c>
      <c r="L386" s="236">
        <v>108.8</v>
      </c>
    </row>
    <row r="387" spans="2:12">
      <c r="B387" s="235">
        <v>142.80000000000001</v>
      </c>
      <c r="C387" s="234"/>
      <c r="D387" s="235">
        <v>118.5</v>
      </c>
      <c r="E387" s="234"/>
      <c r="F387" s="3"/>
      <c r="G387" s="3"/>
      <c r="H387" s="3"/>
      <c r="I387" s="3"/>
      <c r="J387" s="235">
        <v>129.1</v>
      </c>
      <c r="K387" s="235">
        <v>110.9</v>
      </c>
      <c r="L387" s="236">
        <v>107</v>
      </c>
    </row>
    <row r="388" spans="2:12">
      <c r="B388" s="235">
        <v>119.3</v>
      </c>
      <c r="C388" s="234"/>
      <c r="D388" s="235">
        <v>118.3</v>
      </c>
      <c r="E388" s="234"/>
      <c r="F388" s="3"/>
      <c r="G388" s="3"/>
      <c r="H388" s="3"/>
      <c r="I388" s="3"/>
      <c r="J388" s="235">
        <v>129.30000000000001</v>
      </c>
      <c r="K388" s="235">
        <v>111.3</v>
      </c>
      <c r="L388" s="236">
        <v>104.8</v>
      </c>
    </row>
    <row r="389" spans="2:12">
      <c r="B389" s="235">
        <v>119.7</v>
      </c>
      <c r="C389" s="234"/>
      <c r="D389" s="235">
        <v>121.2</v>
      </c>
      <c r="E389" s="234"/>
      <c r="F389" s="3"/>
      <c r="G389" s="3"/>
      <c r="H389" s="3"/>
      <c r="I389" s="3"/>
      <c r="J389" s="235">
        <v>129.4</v>
      </c>
      <c r="K389" s="235">
        <v>108.2</v>
      </c>
      <c r="L389" s="236">
        <v>111.2</v>
      </c>
    </row>
    <row r="390" spans="2:12">
      <c r="B390" s="235">
        <v>142.1</v>
      </c>
      <c r="C390" s="234"/>
      <c r="D390" s="235">
        <v>123.6</v>
      </c>
      <c r="E390" s="234"/>
      <c r="F390" s="3"/>
      <c r="G390" s="3"/>
      <c r="H390" s="3"/>
      <c r="I390" s="3"/>
      <c r="J390" s="235">
        <v>125.1</v>
      </c>
      <c r="K390" s="235">
        <v>99.3</v>
      </c>
      <c r="L390" s="236">
        <v>116.3</v>
      </c>
    </row>
    <row r="391" spans="2:12">
      <c r="B391" s="235">
        <v>95.2</v>
      </c>
      <c r="C391" s="234"/>
      <c r="D391" s="235">
        <v>118.3</v>
      </c>
      <c r="E391" s="234"/>
      <c r="F391" s="3"/>
      <c r="G391" s="3"/>
      <c r="H391" s="3"/>
      <c r="I391" s="3"/>
      <c r="J391" s="235">
        <v>121.7</v>
      </c>
      <c r="K391" s="235">
        <v>107.5</v>
      </c>
      <c r="L391" s="236">
        <v>110</v>
      </c>
    </row>
    <row r="392" spans="2:12">
      <c r="B392" s="235">
        <v>88.5</v>
      </c>
      <c r="C392" s="234"/>
      <c r="D392" s="235">
        <v>121.2</v>
      </c>
      <c r="E392" s="234"/>
      <c r="F392" s="3"/>
      <c r="G392" s="3"/>
      <c r="H392" s="3"/>
      <c r="I392" s="3"/>
      <c r="J392" s="235">
        <v>140.80000000000001</v>
      </c>
      <c r="K392" s="235">
        <v>107.4</v>
      </c>
      <c r="L392" s="236">
        <v>120.6</v>
      </c>
    </row>
    <row r="393" spans="2:12">
      <c r="B393" s="235">
        <v>126.6</v>
      </c>
      <c r="C393" s="234"/>
      <c r="D393" s="235">
        <v>129</v>
      </c>
      <c r="E393" s="234"/>
      <c r="F393" s="3"/>
      <c r="G393" s="3"/>
      <c r="H393" s="3"/>
      <c r="I393" s="3"/>
      <c r="J393" s="235">
        <v>127.3</v>
      </c>
      <c r="K393" s="235">
        <v>101.1</v>
      </c>
      <c r="L393" s="236">
        <v>114.2</v>
      </c>
    </row>
    <row r="394" spans="2:12">
      <c r="B394" s="235">
        <v>103.9</v>
      </c>
      <c r="C394" s="234"/>
      <c r="D394" s="235">
        <v>116.6</v>
      </c>
      <c r="E394" s="234"/>
      <c r="F394" s="3"/>
      <c r="G394" s="3"/>
      <c r="H394" s="3"/>
      <c r="I394" s="3"/>
      <c r="J394" s="235">
        <v>123</v>
      </c>
      <c r="K394" s="235">
        <v>100</v>
      </c>
      <c r="L394" s="236">
        <v>103.2</v>
      </c>
    </row>
    <row r="395" spans="2:12">
      <c r="B395" s="235">
        <v>121.7</v>
      </c>
      <c r="C395" s="234"/>
      <c r="D395" s="235">
        <v>116.7</v>
      </c>
      <c r="E395" s="234"/>
      <c r="F395" s="3"/>
      <c r="G395" s="3"/>
      <c r="H395" s="3"/>
      <c r="I395" s="3"/>
      <c r="J395" s="235">
        <v>121.3</v>
      </c>
      <c r="K395" s="235">
        <v>94.6</v>
      </c>
      <c r="L395" s="236">
        <v>108.9</v>
      </c>
    </row>
    <row r="396" spans="2:12">
      <c r="B396" s="235">
        <v>134.1</v>
      </c>
      <c r="C396" s="234"/>
      <c r="D396" s="235">
        <v>114.9</v>
      </c>
      <c r="E396" s="234"/>
      <c r="F396" s="3"/>
      <c r="G396" s="3"/>
      <c r="H396" s="3"/>
      <c r="I396" s="3"/>
      <c r="J396" s="235">
        <v>122.5</v>
      </c>
      <c r="K396" s="235">
        <v>90.8</v>
      </c>
      <c r="L396" s="236">
        <v>107</v>
      </c>
    </row>
    <row r="397" spans="2:12">
      <c r="B397" s="235">
        <v>113.8</v>
      </c>
      <c r="C397" s="234"/>
      <c r="D397" s="235">
        <v>113.5</v>
      </c>
      <c r="E397" s="234"/>
      <c r="F397" s="3"/>
      <c r="G397" s="3"/>
      <c r="H397" s="3"/>
      <c r="I397" s="3"/>
      <c r="J397" s="235">
        <v>121.2</v>
      </c>
      <c r="K397" s="235">
        <v>91.5</v>
      </c>
      <c r="L397" s="236">
        <v>102.2</v>
      </c>
    </row>
    <row r="398" spans="2:12">
      <c r="B398" s="235">
        <v>121.5</v>
      </c>
      <c r="C398" s="234"/>
      <c r="D398" s="235">
        <v>113.9</v>
      </c>
      <c r="E398" s="234"/>
      <c r="F398" s="3"/>
      <c r="G398" s="3"/>
      <c r="H398" s="3"/>
      <c r="I398" s="3"/>
      <c r="J398" s="235">
        <v>130.30000000000001</v>
      </c>
      <c r="K398" s="235">
        <v>98.6</v>
      </c>
      <c r="L398" s="236">
        <v>104.9</v>
      </c>
    </row>
    <row r="399" spans="2:12">
      <c r="B399" s="235">
        <v>140.6</v>
      </c>
      <c r="C399" s="234"/>
      <c r="D399" s="235">
        <v>119.4</v>
      </c>
      <c r="E399" s="234"/>
      <c r="F399" s="3"/>
      <c r="G399" s="3"/>
      <c r="H399" s="3"/>
      <c r="I399" s="3"/>
      <c r="J399" s="235">
        <v>119.6</v>
      </c>
      <c r="K399" s="235">
        <v>89.8</v>
      </c>
      <c r="L399" s="236">
        <v>105.8</v>
      </c>
    </row>
    <row r="400" spans="2:12">
      <c r="B400" s="235">
        <v>117</v>
      </c>
      <c r="C400" s="234"/>
      <c r="D400" s="235">
        <v>116.1</v>
      </c>
      <c r="E400" s="234"/>
      <c r="F400" s="3"/>
      <c r="G400" s="3"/>
      <c r="H400" s="3"/>
      <c r="I400" s="3"/>
      <c r="J400" s="235">
        <v>122.6</v>
      </c>
      <c r="K400" s="235">
        <v>92</v>
      </c>
      <c r="L400" s="236">
        <v>111.8</v>
      </c>
    </row>
    <row r="401" spans="2:12">
      <c r="B401" s="235">
        <v>116.9</v>
      </c>
      <c r="C401" s="234"/>
      <c r="D401" s="235">
        <v>118.5</v>
      </c>
      <c r="E401" s="234"/>
      <c r="F401" s="3"/>
      <c r="G401" s="3"/>
      <c r="H401" s="3"/>
      <c r="I401" s="3"/>
      <c r="J401" s="235">
        <v>122.6</v>
      </c>
      <c r="K401" s="235">
        <v>89.5</v>
      </c>
      <c r="L401" s="236">
        <v>113.3</v>
      </c>
    </row>
    <row r="402" spans="2:12">
      <c r="B402" s="235">
        <v>135.1</v>
      </c>
      <c r="C402" s="234"/>
      <c r="D402" s="235">
        <v>120.9</v>
      </c>
      <c r="E402" s="234"/>
      <c r="F402" s="3"/>
      <c r="G402" s="3"/>
      <c r="H402" s="3"/>
      <c r="I402" s="3"/>
      <c r="J402" s="235">
        <v>139.19999999999999</v>
      </c>
      <c r="K402" s="235">
        <v>100.3</v>
      </c>
      <c r="L402" s="236">
        <v>118.8</v>
      </c>
    </row>
    <row r="403" spans="2:12">
      <c r="B403" s="235">
        <v>101.2</v>
      </c>
      <c r="C403" s="234"/>
      <c r="D403" s="235">
        <v>124.8</v>
      </c>
      <c r="E403" s="234"/>
      <c r="F403" s="3"/>
      <c r="G403" s="3"/>
      <c r="H403" s="3"/>
      <c r="I403" s="3"/>
      <c r="J403" s="235">
        <v>121.1</v>
      </c>
      <c r="K403" s="235">
        <v>93.4</v>
      </c>
      <c r="L403" s="236">
        <v>106.9</v>
      </c>
    </row>
    <row r="404" spans="2:12">
      <c r="B404" s="235">
        <v>88.3</v>
      </c>
      <c r="C404" s="234"/>
      <c r="D404" s="235">
        <v>115.8</v>
      </c>
      <c r="E404" s="234"/>
      <c r="F404" s="3"/>
      <c r="G404" s="3"/>
      <c r="H404" s="3"/>
      <c r="I404" s="3"/>
      <c r="J404" s="235">
        <v>113.7</v>
      </c>
      <c r="K404" s="235">
        <v>89.8</v>
      </c>
      <c r="L404" s="236">
        <v>109.2</v>
      </c>
    </row>
    <row r="405" spans="2:12">
      <c r="B405" s="235">
        <v>104.9</v>
      </c>
      <c r="C405" s="205"/>
      <c r="D405" s="235">
        <v>109.7</v>
      </c>
      <c r="E405" s="234"/>
      <c r="F405" s="3"/>
      <c r="G405" s="3"/>
      <c r="H405" s="3"/>
      <c r="I405" s="3"/>
      <c r="J405" s="235">
        <v>122.6</v>
      </c>
      <c r="K405" s="235">
        <v>92.8</v>
      </c>
      <c r="L405" s="236">
        <v>104.8</v>
      </c>
    </row>
    <row r="406" spans="2:12">
      <c r="B406" s="235">
        <v>100.5</v>
      </c>
      <c r="C406" s="205"/>
      <c r="D406" s="235">
        <v>114.2</v>
      </c>
      <c r="E406" s="234"/>
      <c r="F406" s="3"/>
      <c r="G406" s="3"/>
      <c r="H406" s="3"/>
      <c r="I406" s="3"/>
      <c r="J406" s="235">
        <v>122.2</v>
      </c>
      <c r="K406" s="235">
        <v>91.6</v>
      </c>
      <c r="L406" s="236">
        <v>103.7</v>
      </c>
    </row>
    <row r="407" spans="2:12">
      <c r="B407" s="235">
        <v>118.5</v>
      </c>
      <c r="C407" s="205"/>
      <c r="D407" s="235">
        <v>113.9</v>
      </c>
      <c r="E407" s="234"/>
      <c r="F407" s="3"/>
      <c r="G407" s="3"/>
      <c r="H407" s="3"/>
      <c r="I407" s="3"/>
      <c r="J407" s="235">
        <v>128.9</v>
      </c>
      <c r="K407" s="235">
        <v>93.2</v>
      </c>
      <c r="L407" s="236">
        <v>103.6</v>
      </c>
    </row>
    <row r="408" spans="2:12">
      <c r="B408" s="235">
        <v>138</v>
      </c>
      <c r="C408" s="205"/>
      <c r="D408" s="235">
        <v>121.2</v>
      </c>
      <c r="E408" s="234"/>
      <c r="F408" s="3"/>
      <c r="G408" s="3"/>
      <c r="H408" s="3"/>
      <c r="I408" s="3"/>
      <c r="J408" s="235">
        <v>122.7</v>
      </c>
      <c r="K408" s="235">
        <v>91.4</v>
      </c>
      <c r="L408" s="236">
        <v>111.6</v>
      </c>
    </row>
    <row r="409" spans="2:12">
      <c r="B409" s="235">
        <v>117.3</v>
      </c>
      <c r="C409" s="205"/>
      <c r="D409" s="235">
        <v>115</v>
      </c>
      <c r="E409" s="234"/>
      <c r="F409" s="3"/>
      <c r="G409" s="3"/>
      <c r="H409" s="3"/>
      <c r="I409" s="3"/>
      <c r="J409" s="235">
        <v>117.2</v>
      </c>
      <c r="K409" s="235">
        <v>86.4</v>
      </c>
      <c r="L409" s="236">
        <v>105.3</v>
      </c>
    </row>
    <row r="410" spans="2:12">
      <c r="B410" s="235">
        <v>118.5</v>
      </c>
      <c r="C410" s="205"/>
      <c r="D410" s="235">
        <v>111.5</v>
      </c>
      <c r="E410" s="234"/>
      <c r="F410" s="3"/>
      <c r="G410" s="3"/>
      <c r="H410" s="3"/>
      <c r="I410" s="3"/>
      <c r="J410" s="235">
        <v>116.9</v>
      </c>
      <c r="K410" s="235">
        <v>85.7</v>
      </c>
      <c r="L410" s="236">
        <v>104.3</v>
      </c>
    </row>
    <row r="411" spans="2:12">
      <c r="B411" s="235">
        <v>130.9</v>
      </c>
      <c r="C411" s="205"/>
      <c r="D411" s="235">
        <v>111.8</v>
      </c>
      <c r="E411" s="234"/>
      <c r="F411" s="3"/>
      <c r="G411" s="3"/>
      <c r="H411" s="3"/>
      <c r="I411" s="3"/>
      <c r="J411" s="235">
        <v>119.1</v>
      </c>
      <c r="K411" s="235">
        <v>83.6</v>
      </c>
      <c r="L411" s="236">
        <v>105.4</v>
      </c>
    </row>
    <row r="412" spans="2:12">
      <c r="B412" s="235">
        <v>110.4</v>
      </c>
      <c r="C412" s="205"/>
      <c r="D412" s="235">
        <v>109</v>
      </c>
      <c r="E412" s="234"/>
      <c r="F412" s="3"/>
      <c r="G412" s="3"/>
      <c r="H412" s="3"/>
      <c r="I412" s="3"/>
      <c r="J412" s="235">
        <v>112.8</v>
      </c>
      <c r="K412" s="235">
        <v>83.5</v>
      </c>
      <c r="L412" s="236">
        <v>96.5</v>
      </c>
    </row>
    <row r="413" spans="2:12">
      <c r="B413" s="235">
        <v>107.8</v>
      </c>
      <c r="C413" s="205"/>
      <c r="D413" s="235">
        <v>106.9</v>
      </c>
      <c r="E413" s="234"/>
      <c r="F413" s="3"/>
      <c r="G413" s="3"/>
      <c r="H413" s="3"/>
      <c r="I413" s="3"/>
      <c r="J413" s="235">
        <v>112.6</v>
      </c>
      <c r="K413" s="235">
        <v>84.3</v>
      </c>
      <c r="L413" s="236">
        <v>99.6</v>
      </c>
    </row>
    <row r="414" spans="2:12">
      <c r="B414" s="235">
        <v>118.3</v>
      </c>
      <c r="C414" s="205"/>
      <c r="D414" s="235">
        <v>108.6</v>
      </c>
      <c r="E414" s="234"/>
      <c r="F414" s="3"/>
      <c r="G414" s="3"/>
      <c r="H414" s="3"/>
      <c r="I414" s="3"/>
      <c r="J414" s="235">
        <v>109.6</v>
      </c>
      <c r="K414" s="235">
        <v>81.400000000000006</v>
      </c>
      <c r="L414" s="236">
        <v>103.6</v>
      </c>
    </row>
    <row r="415" spans="2:12">
      <c r="B415" s="235">
        <v>83.8</v>
      </c>
      <c r="C415" s="205"/>
      <c r="D415" s="235">
        <v>104</v>
      </c>
      <c r="E415" s="234"/>
      <c r="F415" s="3"/>
      <c r="G415" s="3"/>
      <c r="H415" s="3"/>
      <c r="I415" s="3"/>
      <c r="J415" s="235">
        <v>112.2</v>
      </c>
      <c r="K415" s="235">
        <v>81.7</v>
      </c>
      <c r="L415" s="236">
        <v>97.1</v>
      </c>
    </row>
    <row r="416" spans="2:12">
      <c r="B416" s="235">
        <v>78.8</v>
      </c>
      <c r="C416" s="205"/>
      <c r="D416" s="235">
        <v>102</v>
      </c>
      <c r="E416" s="3"/>
      <c r="F416" s="3"/>
      <c r="G416" s="3"/>
      <c r="H416" s="3"/>
      <c r="I416" s="3"/>
      <c r="J416" s="189">
        <v>144.80000000000001</v>
      </c>
      <c r="K416" s="189">
        <v>111.5</v>
      </c>
      <c r="L416" s="236">
        <v>89.2</v>
      </c>
    </row>
  </sheetData>
  <autoFilter ref="U76:V76" xr:uid="{D2D0CCA0-F571-402F-B295-B238FFFCE530}">
    <sortState xmlns:xlrd2="http://schemas.microsoft.com/office/spreadsheetml/2017/richdata2" ref="U77:V134">
      <sortCondition descending="1" ref="V76"/>
    </sortState>
  </autoFilter>
  <conditionalFormatting sqref="E117:E415">
    <cfRule type="cellIs" dxfId="8" priority="1" stopIfTrue="1" operator="lessThan">
      <formula>0</formula>
    </cfRule>
    <cfRule type="cellIs" dxfId="7" priority="2" stopIfTrue="1" operator="greaterThan">
      <formula>0</formula>
    </cfRule>
  </conditionalFormatting>
  <hyperlinks>
    <hyperlink ref="C4" location="Wirtschaftsindikatoren!A1" display="Wirtschaftsindikatoren!A1" xr:uid="{1F99D542-F664-4831-9496-EB2BDF02BC64}"/>
    <hyperlink ref="E4" location="'KPI Angebot'!A1" display="Angebots KPIs" xr:uid="{7DFE3E9C-B5BE-44C9-83F8-4401ADEDA4F7}"/>
  </hyperlinks>
  <pageMargins left="0.7" right="0.7" top="0.78740157499999996" bottom="0.78740157499999996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D368-754C-4F84-8F5E-E80346971431}">
  <dimension ref="A1:P420"/>
  <sheetViews>
    <sheetView zoomScale="65" zoomScaleNormal="80" workbookViewId="0">
      <selection activeCell="C27" sqref="C27"/>
    </sheetView>
  </sheetViews>
  <sheetFormatPr baseColWidth="10" defaultRowHeight="14.5"/>
  <cols>
    <col min="1" max="1" width="20.81640625" customWidth="1"/>
    <col min="2" max="4" width="12.26953125" bestFit="1" customWidth="1"/>
    <col min="5" max="5" width="15.1796875" customWidth="1"/>
    <col min="6" max="6" width="11.26953125" bestFit="1" customWidth="1"/>
    <col min="7" max="7" width="11.81640625" bestFit="1" customWidth="1"/>
    <col min="8" max="10" width="11.26953125" bestFit="1" customWidth="1"/>
    <col min="12" max="12" width="10.81640625" style="18"/>
  </cols>
  <sheetData>
    <row r="1" spans="1:16">
      <c r="A1" s="63" t="s">
        <v>192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8"/>
      <c r="L1" s="46" t="s">
        <v>612</v>
      </c>
    </row>
    <row r="2" spans="1:16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53"/>
    </row>
    <row r="3" spans="1:16">
      <c r="A3" s="52" t="s">
        <v>184</v>
      </c>
      <c r="B3" s="47"/>
      <c r="C3" s="47"/>
      <c r="D3" s="47"/>
      <c r="E3" s="47"/>
      <c r="F3" s="47"/>
      <c r="G3" s="47"/>
      <c r="H3" s="47"/>
      <c r="I3" s="47"/>
      <c r="J3" s="47"/>
      <c r="K3" s="53"/>
    </row>
    <row r="4" spans="1:16">
      <c r="A4" s="62" t="s">
        <v>638</v>
      </c>
      <c r="B4" s="54"/>
      <c r="C4" s="54"/>
      <c r="D4" s="54"/>
      <c r="E4" s="54"/>
      <c r="F4" s="54"/>
      <c r="G4" s="54"/>
      <c r="H4" s="54"/>
      <c r="I4" s="54"/>
      <c r="J4" s="54"/>
      <c r="K4" s="55"/>
    </row>
    <row r="6" spans="1:16">
      <c r="A6" s="1"/>
      <c r="B6" s="1" t="s">
        <v>193</v>
      </c>
      <c r="C6" s="1"/>
      <c r="D6" s="1"/>
      <c r="E6" s="1" t="s">
        <v>194</v>
      </c>
      <c r="F6" s="1"/>
      <c r="G6" s="1"/>
      <c r="H6" s="1" t="s">
        <v>195</v>
      </c>
      <c r="I6" s="1"/>
      <c r="J6" s="1"/>
    </row>
    <row r="7" spans="1:16">
      <c r="A7" s="1" t="s">
        <v>196</v>
      </c>
      <c r="B7" s="1" t="s">
        <v>197</v>
      </c>
      <c r="C7" s="1" t="s">
        <v>198</v>
      </c>
      <c r="D7" s="1" t="s">
        <v>199</v>
      </c>
      <c r="E7" s="1" t="s">
        <v>197</v>
      </c>
      <c r="F7" s="1" t="s">
        <v>198</v>
      </c>
      <c r="G7" s="1" t="s">
        <v>199</v>
      </c>
      <c r="H7" s="1"/>
      <c r="I7" s="1"/>
      <c r="J7" s="1"/>
      <c r="N7" s="1" t="s">
        <v>197</v>
      </c>
      <c r="O7" s="1" t="s">
        <v>198</v>
      </c>
      <c r="P7" s="1" t="s">
        <v>199</v>
      </c>
    </row>
    <row r="8" spans="1:16">
      <c r="A8" t="s">
        <v>200</v>
      </c>
      <c r="B8" s="100">
        <f t="shared" ref="B8:J8" si="0">MAX(B17:B420)</f>
        <v>109.9</v>
      </c>
      <c r="C8" s="100">
        <f t="shared" si="0"/>
        <v>117.8</v>
      </c>
      <c r="D8" s="100">
        <f t="shared" si="0"/>
        <v>109.2</v>
      </c>
      <c r="E8" s="100">
        <f t="shared" si="0"/>
        <v>29.6</v>
      </c>
      <c r="F8" s="100">
        <f t="shared" si="0"/>
        <v>47.3</v>
      </c>
      <c r="G8" s="100">
        <f t="shared" si="0"/>
        <v>22.5</v>
      </c>
      <c r="H8" s="100">
        <f t="shared" si="0"/>
        <v>109.9</v>
      </c>
      <c r="I8" s="100">
        <f t="shared" si="0"/>
        <v>117.8</v>
      </c>
      <c r="J8" s="100">
        <f t="shared" si="0"/>
        <v>102.4</v>
      </c>
      <c r="M8" s="2">
        <v>45323</v>
      </c>
      <c r="N8" s="1"/>
      <c r="O8" s="1"/>
      <c r="P8" s="1"/>
    </row>
    <row r="9" spans="1:16">
      <c r="A9" t="s">
        <v>201</v>
      </c>
      <c r="B9" s="100">
        <f t="shared" ref="B9:J9" si="1">MIN(B17:B420)</f>
        <v>75.599999999999994</v>
      </c>
      <c r="C9" s="100">
        <f t="shared" si="1"/>
        <v>77.5</v>
      </c>
      <c r="D9" s="100">
        <f t="shared" si="1"/>
        <v>71.900000000000006</v>
      </c>
      <c r="E9" s="100">
        <f t="shared" si="1"/>
        <v>-34.799999999999997</v>
      </c>
      <c r="F9" s="100">
        <f t="shared" si="1"/>
        <v>-40.1</v>
      </c>
      <c r="G9" s="100">
        <f t="shared" si="1"/>
        <v>-49.2</v>
      </c>
      <c r="H9" s="100">
        <f t="shared" si="1"/>
        <v>-11.200000000000003</v>
      </c>
      <c r="I9" s="100">
        <f t="shared" si="1"/>
        <v>-13.699999999999989</v>
      </c>
      <c r="J9" s="100">
        <f t="shared" si="1"/>
        <v>-14</v>
      </c>
      <c r="M9" s="2">
        <v>45292</v>
      </c>
      <c r="N9" s="1"/>
      <c r="O9" s="1"/>
      <c r="P9" s="1"/>
    </row>
    <row r="10" spans="1:16">
      <c r="A10" t="s">
        <v>202</v>
      </c>
      <c r="B10" s="100">
        <f t="shared" ref="B10:J10" si="2">AVERAGE(B17:B420)</f>
        <v>97.095049504950495</v>
      </c>
      <c r="C10" s="100">
        <f t="shared" si="2"/>
        <v>96.912376237623747</v>
      </c>
      <c r="D10" s="100">
        <f t="shared" si="2"/>
        <v>97.382920792079148</v>
      </c>
      <c r="E10" s="100">
        <f t="shared" si="2"/>
        <v>1.9646039603960344</v>
      </c>
      <c r="F10" s="100">
        <f t="shared" si="2"/>
        <v>5.4839108910891143</v>
      </c>
      <c r="G10" s="100">
        <f t="shared" si="2"/>
        <v>-1.0537128712871289</v>
      </c>
      <c r="H10" s="100">
        <f t="shared" si="2"/>
        <v>0.21435643564356435</v>
      </c>
      <c r="I10" s="100">
        <f t="shared" si="2"/>
        <v>0.21386138613861388</v>
      </c>
      <c r="J10" s="100">
        <f t="shared" si="2"/>
        <v>0.2146039603960396</v>
      </c>
      <c r="M10" s="2">
        <v>45261</v>
      </c>
      <c r="N10" s="1"/>
      <c r="O10" s="1"/>
      <c r="P10" s="1"/>
    </row>
    <row r="11" spans="1:16">
      <c r="A11" s="2">
        <v>45689</v>
      </c>
      <c r="B11" s="100"/>
      <c r="C11" s="100"/>
      <c r="D11" s="100"/>
      <c r="E11" s="100"/>
      <c r="F11" s="100"/>
      <c r="G11" s="100"/>
      <c r="H11" s="100"/>
      <c r="I11" s="100"/>
      <c r="J11" s="100"/>
      <c r="M11" s="2">
        <v>45231</v>
      </c>
      <c r="N11" s="44">
        <f t="shared" ref="N11" si="3">B26</f>
        <v>87.3</v>
      </c>
      <c r="O11">
        <f t="shared" ref="O11" si="4">C26</f>
        <v>89.5</v>
      </c>
      <c r="P11">
        <f t="shared" ref="P11" si="5">D26</f>
        <v>85.1</v>
      </c>
    </row>
    <row r="12" spans="1:16">
      <c r="A12" s="2">
        <v>45658</v>
      </c>
      <c r="B12" s="100"/>
      <c r="C12" s="100"/>
      <c r="D12" s="100"/>
      <c r="E12" s="100"/>
      <c r="F12" s="100"/>
      <c r="G12" s="100"/>
      <c r="H12" s="100"/>
      <c r="I12" s="100"/>
      <c r="J12" s="100"/>
      <c r="M12" s="2">
        <v>45200</v>
      </c>
      <c r="N12" s="44">
        <f>B27</f>
        <v>87</v>
      </c>
      <c r="O12">
        <f>C27</f>
        <v>89.2</v>
      </c>
      <c r="P12">
        <f>D27</f>
        <v>84.9</v>
      </c>
    </row>
    <row r="13" spans="1:16">
      <c r="A13" s="2">
        <v>45627</v>
      </c>
      <c r="B13" s="135">
        <v>84.7</v>
      </c>
      <c r="C13" s="135">
        <v>85.1</v>
      </c>
      <c r="D13" s="135">
        <v>84.4</v>
      </c>
      <c r="E13" s="135">
        <v>-14.8</v>
      </c>
      <c r="F13" s="135">
        <v>-6.2</v>
      </c>
      <c r="G13" s="135">
        <v>-23</v>
      </c>
      <c r="H13" s="108">
        <f t="shared" ref="H13:J28" si="6">B13-B14</f>
        <v>-0.89999999999999147</v>
      </c>
      <c r="I13" s="108">
        <f t="shared" si="6"/>
        <v>0.79999999999999716</v>
      </c>
      <c r="J13" s="108">
        <f t="shared" si="6"/>
        <v>-2.5999999999999943</v>
      </c>
      <c r="M13" s="2">
        <v>45170</v>
      </c>
      <c r="N13" s="44">
        <f t="shared" ref="N13:P16" si="7">B28</f>
        <v>86.1</v>
      </c>
      <c r="O13">
        <f t="shared" si="7"/>
        <v>88.8</v>
      </c>
      <c r="P13">
        <f t="shared" si="7"/>
        <v>83.5</v>
      </c>
    </row>
    <row r="14" spans="1:16">
      <c r="A14" s="2">
        <v>45597</v>
      </c>
      <c r="B14" s="171">
        <v>85.6</v>
      </c>
      <c r="C14" s="171">
        <v>84.3</v>
      </c>
      <c r="D14" s="171">
        <v>87</v>
      </c>
      <c r="E14" s="171">
        <v>-12.8</v>
      </c>
      <c r="F14" s="171">
        <v>-8</v>
      </c>
      <c r="G14" s="171">
        <v>-17.5</v>
      </c>
      <c r="H14" s="108">
        <f t="shared" si="6"/>
        <v>-0.90000000000000568</v>
      </c>
      <c r="I14" s="108">
        <f t="shared" si="6"/>
        <v>-1.4000000000000057</v>
      </c>
      <c r="J14" s="108">
        <f t="shared" si="6"/>
        <v>-0.40000000000000568</v>
      </c>
      <c r="M14" s="2">
        <v>45139</v>
      </c>
      <c r="N14">
        <f t="shared" si="7"/>
        <v>85.9</v>
      </c>
      <c r="O14">
        <f t="shared" si="7"/>
        <v>89</v>
      </c>
      <c r="P14">
        <f t="shared" si="7"/>
        <v>82.9</v>
      </c>
    </row>
    <row r="15" spans="1:16">
      <c r="A15" s="2">
        <v>45566</v>
      </c>
      <c r="B15" s="171">
        <v>86.5</v>
      </c>
      <c r="C15" s="171">
        <v>85.7</v>
      </c>
      <c r="D15" s="171">
        <v>87.4</v>
      </c>
      <c r="E15" s="171">
        <v>-10.8</v>
      </c>
      <c r="F15" s="171">
        <v>-4.8</v>
      </c>
      <c r="G15" s="171">
        <v>-16.7</v>
      </c>
      <c r="H15" s="108">
        <f t="shared" si="6"/>
        <v>1.0999999999999943</v>
      </c>
      <c r="I15" s="108">
        <f t="shared" si="6"/>
        <v>1.2999999999999972</v>
      </c>
      <c r="J15" s="108">
        <f t="shared" si="6"/>
        <v>1</v>
      </c>
      <c r="M15" s="2">
        <v>45108</v>
      </c>
      <c r="N15">
        <f t="shared" si="7"/>
        <v>87.4</v>
      </c>
      <c r="O15">
        <f t="shared" si="7"/>
        <v>91.4</v>
      </c>
      <c r="P15">
        <f t="shared" si="7"/>
        <v>83.7</v>
      </c>
    </row>
    <row r="16" spans="1:16">
      <c r="A16" s="2">
        <v>45536</v>
      </c>
      <c r="B16" s="171">
        <v>85.4</v>
      </c>
      <c r="C16" s="171">
        <v>84.4</v>
      </c>
      <c r="D16" s="171">
        <v>86.4</v>
      </c>
      <c r="E16" s="171">
        <v>-13.3</v>
      </c>
      <c r="F16" s="171">
        <v>-7.7</v>
      </c>
      <c r="G16" s="171">
        <v>-18.7</v>
      </c>
      <c r="H16" s="108">
        <f t="shared" si="6"/>
        <v>-1.1999999999999886</v>
      </c>
      <c r="I16" s="108">
        <f t="shared" si="6"/>
        <v>-2</v>
      </c>
      <c r="J16" s="108">
        <f t="shared" si="6"/>
        <v>-0.29999999999999716</v>
      </c>
      <c r="M16" s="2">
        <v>45078</v>
      </c>
      <c r="N16">
        <f t="shared" si="7"/>
        <v>88.4</v>
      </c>
      <c r="O16">
        <f t="shared" si="7"/>
        <v>93.7</v>
      </c>
      <c r="P16">
        <f t="shared" si="7"/>
        <v>83.3</v>
      </c>
    </row>
    <row r="17" spans="1:16">
      <c r="A17" s="2">
        <v>45505</v>
      </c>
      <c r="B17" s="171">
        <v>86.6</v>
      </c>
      <c r="C17" s="171">
        <v>86.4</v>
      </c>
      <c r="D17" s="171">
        <v>86.7</v>
      </c>
      <c r="E17" s="171">
        <v>-10.8</v>
      </c>
      <c r="F17" s="171">
        <v>-3.1</v>
      </c>
      <c r="G17" s="171">
        <v>-18.100000000000001</v>
      </c>
      <c r="H17" s="108">
        <f t="shared" si="6"/>
        <v>-0.40000000000000568</v>
      </c>
      <c r="I17" s="108">
        <f t="shared" si="6"/>
        <v>-0.69999999999998863</v>
      </c>
      <c r="J17" s="108">
        <f t="shared" si="6"/>
        <v>-0.29999999999999716</v>
      </c>
      <c r="M17" s="2">
        <v>45047</v>
      </c>
      <c r="N17">
        <f t="shared" ref="N17:N18" si="8">B32</f>
        <v>91</v>
      </c>
      <c r="O17">
        <f t="shared" ref="O17:O18" si="9">C32</f>
        <v>94.8</v>
      </c>
      <c r="P17">
        <f t="shared" ref="P17:P18" si="10">D32</f>
        <v>87.4</v>
      </c>
    </row>
    <row r="18" spans="1:16">
      <c r="A18" s="2">
        <v>45474</v>
      </c>
      <c r="B18" s="171">
        <v>87</v>
      </c>
      <c r="C18" s="171">
        <v>87.1</v>
      </c>
      <c r="D18" s="171">
        <v>87</v>
      </c>
      <c r="E18" s="171">
        <v>-9.8000000000000007</v>
      </c>
      <c r="F18" s="171">
        <v>-1.6</v>
      </c>
      <c r="G18" s="171">
        <v>-17.600000000000001</v>
      </c>
      <c r="H18" s="108">
        <f t="shared" si="6"/>
        <v>-1.4000000000000057</v>
      </c>
      <c r="I18" s="108">
        <f t="shared" si="6"/>
        <v>-1.2000000000000028</v>
      </c>
      <c r="J18" s="108">
        <f t="shared" si="6"/>
        <v>-1.5</v>
      </c>
      <c r="M18" s="2">
        <v>45017</v>
      </c>
      <c r="N18">
        <f t="shared" si="8"/>
        <v>92.9</v>
      </c>
      <c r="O18">
        <f t="shared" si="9"/>
        <v>95.1</v>
      </c>
      <c r="P18">
        <f t="shared" si="10"/>
        <v>90.7</v>
      </c>
    </row>
    <row r="19" spans="1:16">
      <c r="A19" s="2">
        <v>45444</v>
      </c>
      <c r="B19" s="171">
        <v>88.4</v>
      </c>
      <c r="C19" s="171">
        <v>88.3</v>
      </c>
      <c r="D19" s="171">
        <v>88.5</v>
      </c>
      <c r="E19" s="171">
        <v>-6.8</v>
      </c>
      <c r="F19" s="171">
        <v>1.1000000000000001</v>
      </c>
      <c r="G19" s="171">
        <v>-14.4</v>
      </c>
      <c r="H19" s="108">
        <f t="shared" si="6"/>
        <v>-0.59999999999999432</v>
      </c>
      <c r="I19" s="108">
        <f t="shared" si="6"/>
        <v>0</v>
      </c>
      <c r="J19" s="108">
        <f t="shared" si="6"/>
        <v>-1.2000000000000028</v>
      </c>
      <c r="M19" s="2">
        <v>44986</v>
      </c>
      <c r="N19">
        <f>B34</f>
        <v>92.7</v>
      </c>
      <c r="O19">
        <f t="shared" ref="O19:P19" si="11">C34</f>
        <v>95.5</v>
      </c>
      <c r="P19">
        <f t="shared" si="11"/>
        <v>90</v>
      </c>
    </row>
    <row r="20" spans="1:16">
      <c r="A20" s="2">
        <v>45413</v>
      </c>
      <c r="B20" s="171">
        <v>89</v>
      </c>
      <c r="C20" s="171">
        <v>88.3</v>
      </c>
      <c r="D20" s="171">
        <v>89.7</v>
      </c>
      <c r="E20" s="171">
        <v>-5.4</v>
      </c>
      <c r="F20" s="171">
        <v>1.2</v>
      </c>
      <c r="G20" s="171">
        <v>-11.8</v>
      </c>
      <c r="H20" s="108">
        <f t="shared" si="6"/>
        <v>0</v>
      </c>
      <c r="I20" s="108">
        <f t="shared" si="6"/>
        <v>-0.5</v>
      </c>
      <c r="J20" s="108">
        <f t="shared" si="6"/>
        <v>0.40000000000000568</v>
      </c>
      <c r="M20" s="2">
        <v>44958</v>
      </c>
      <c r="N20">
        <f t="shared" ref="N20:N83" si="12">B35</f>
        <v>90.7</v>
      </c>
      <c r="O20">
        <f t="shared" ref="O20:O83" si="13">C35</f>
        <v>94</v>
      </c>
      <c r="P20">
        <f t="shared" ref="P20:P83" si="14">D35</f>
        <v>87.6</v>
      </c>
    </row>
    <row r="21" spans="1:16">
      <c r="A21" s="2">
        <v>45383</v>
      </c>
      <c r="B21" s="171">
        <v>89</v>
      </c>
      <c r="C21" s="171">
        <v>88.8</v>
      </c>
      <c r="D21" s="171">
        <v>89.3</v>
      </c>
      <c r="E21" s="171">
        <v>-5.4</v>
      </c>
      <c r="F21" s="171">
        <v>2.2999999999999998</v>
      </c>
      <c r="G21" s="171">
        <v>-12.8</v>
      </c>
      <c r="H21" s="108">
        <f t="shared" si="6"/>
        <v>1.2000000000000028</v>
      </c>
      <c r="I21" s="108">
        <f t="shared" si="6"/>
        <v>0.79999999999999716</v>
      </c>
      <c r="J21" s="108">
        <f t="shared" si="6"/>
        <v>1.7000000000000028</v>
      </c>
      <c r="M21" s="2">
        <v>44927</v>
      </c>
      <c r="N21">
        <f t="shared" si="12"/>
        <v>90</v>
      </c>
      <c r="O21">
        <f t="shared" si="13"/>
        <v>94.4</v>
      </c>
      <c r="P21">
        <f t="shared" si="14"/>
        <v>85.9</v>
      </c>
    </row>
    <row r="22" spans="1:16">
      <c r="A22" s="2">
        <v>45352</v>
      </c>
      <c r="B22" s="171">
        <v>87.8</v>
      </c>
      <c r="C22" s="171">
        <v>88</v>
      </c>
      <c r="D22" s="171">
        <v>87.6</v>
      </c>
      <c r="E22" s="171">
        <v>-8.1</v>
      </c>
      <c r="F22" s="171">
        <v>0.6</v>
      </c>
      <c r="G22" s="171">
        <v>-16.399999999999999</v>
      </c>
      <c r="H22" s="108">
        <f t="shared" si="6"/>
        <v>2</v>
      </c>
      <c r="I22" s="108">
        <f t="shared" si="6"/>
        <v>1.0999999999999943</v>
      </c>
      <c r="J22" s="108">
        <f t="shared" si="6"/>
        <v>2.8999999999999915</v>
      </c>
      <c r="M22" s="2">
        <v>44896</v>
      </c>
      <c r="N22">
        <f t="shared" si="12"/>
        <v>88.7</v>
      </c>
      <c r="O22">
        <f t="shared" si="13"/>
        <v>94.3</v>
      </c>
      <c r="P22">
        <f t="shared" si="14"/>
        <v>83.4</v>
      </c>
    </row>
    <row r="23" spans="1:16">
      <c r="A23" s="2">
        <v>45323</v>
      </c>
      <c r="B23" s="171">
        <v>85.8</v>
      </c>
      <c r="C23" s="171">
        <v>86.9</v>
      </c>
      <c r="D23" s="171">
        <v>84.7</v>
      </c>
      <c r="E23" s="171">
        <v>-12.5</v>
      </c>
      <c r="F23" s="171">
        <v>-2.1</v>
      </c>
      <c r="G23" s="171">
        <v>-22.5</v>
      </c>
      <c r="H23" s="108">
        <f t="shared" si="6"/>
        <v>0.39999999999999147</v>
      </c>
      <c r="I23" s="108">
        <f t="shared" si="6"/>
        <v>0</v>
      </c>
      <c r="J23" s="108">
        <f t="shared" si="6"/>
        <v>0.79999999999999716</v>
      </c>
      <c r="M23" s="2">
        <v>44866</v>
      </c>
      <c r="N23">
        <f t="shared" si="12"/>
        <v>86.7</v>
      </c>
      <c r="O23">
        <f t="shared" si="13"/>
        <v>93.4</v>
      </c>
      <c r="P23">
        <f t="shared" si="14"/>
        <v>80.599999999999994</v>
      </c>
    </row>
    <row r="24" spans="1:16">
      <c r="A24" s="2">
        <v>45292</v>
      </c>
      <c r="B24" s="171">
        <v>85.4</v>
      </c>
      <c r="C24" s="171">
        <v>86.9</v>
      </c>
      <c r="D24" s="171">
        <v>83.9</v>
      </c>
      <c r="E24" s="171">
        <v>-13.4</v>
      </c>
      <c r="F24" s="171">
        <v>-2</v>
      </c>
      <c r="G24" s="171">
        <v>-24.1</v>
      </c>
      <c r="H24" s="108">
        <f t="shared" si="6"/>
        <v>-1.2999999999999972</v>
      </c>
      <c r="I24" s="108">
        <f t="shared" si="6"/>
        <v>-1.6999999999999886</v>
      </c>
      <c r="J24" s="108">
        <f t="shared" si="6"/>
        <v>-0.89999999999999147</v>
      </c>
      <c r="M24" s="2">
        <v>44835</v>
      </c>
      <c r="N24">
        <f t="shared" si="12"/>
        <v>85.3</v>
      </c>
      <c r="O24">
        <f t="shared" si="13"/>
        <v>94.5</v>
      </c>
      <c r="P24">
        <f t="shared" si="14"/>
        <v>76.900000000000006</v>
      </c>
    </row>
    <row r="25" spans="1:16">
      <c r="A25" s="2">
        <v>45261</v>
      </c>
      <c r="B25" s="171">
        <v>86.7</v>
      </c>
      <c r="C25" s="171">
        <v>88.6</v>
      </c>
      <c r="D25" s="171">
        <v>84.8</v>
      </c>
      <c r="E25" s="171">
        <v>-10.6</v>
      </c>
      <c r="F25" s="171">
        <v>1.9</v>
      </c>
      <c r="G25" s="171">
        <v>-22.3</v>
      </c>
      <c r="H25" s="108">
        <f t="shared" si="6"/>
        <v>-0.59999999999999432</v>
      </c>
      <c r="I25" s="108">
        <f t="shared" si="6"/>
        <v>-0.90000000000000568</v>
      </c>
      <c r="J25" s="108">
        <f t="shared" si="6"/>
        <v>-0.29999999999999716</v>
      </c>
      <c r="M25" s="2">
        <v>44805</v>
      </c>
      <c r="N25">
        <f t="shared" si="12"/>
        <v>85.3</v>
      </c>
      <c r="O25">
        <f t="shared" si="13"/>
        <v>94.8</v>
      </c>
      <c r="P25">
        <f t="shared" si="14"/>
        <v>76.7</v>
      </c>
    </row>
    <row r="26" spans="1:16">
      <c r="A26" s="2">
        <v>45231</v>
      </c>
      <c r="B26" s="171">
        <v>87.3</v>
      </c>
      <c r="C26" s="171">
        <v>89.5</v>
      </c>
      <c r="D26" s="171">
        <v>85.1</v>
      </c>
      <c r="E26" s="171">
        <v>-9.3000000000000007</v>
      </c>
      <c r="F26" s="171">
        <v>3.9</v>
      </c>
      <c r="G26" s="171">
        <v>-21.5</v>
      </c>
      <c r="H26" s="108">
        <f t="shared" si="6"/>
        <v>0.29999999999999716</v>
      </c>
      <c r="I26" s="108">
        <f t="shared" si="6"/>
        <v>0.29999999999999716</v>
      </c>
      <c r="J26" s="108">
        <f t="shared" si="6"/>
        <v>0.19999999999998863</v>
      </c>
      <c r="M26" s="2">
        <v>44774</v>
      </c>
      <c r="N26">
        <f t="shared" si="12"/>
        <v>89.1</v>
      </c>
      <c r="O26">
        <f t="shared" si="13"/>
        <v>97.8</v>
      </c>
      <c r="P26">
        <f t="shared" si="14"/>
        <v>81.2</v>
      </c>
    </row>
    <row r="27" spans="1:16">
      <c r="A27" s="2">
        <v>45200</v>
      </c>
      <c r="B27" s="171">
        <v>87</v>
      </c>
      <c r="C27" s="171">
        <v>89.2</v>
      </c>
      <c r="D27" s="171">
        <v>84.9</v>
      </c>
      <c r="E27" s="171">
        <v>-9.8000000000000007</v>
      </c>
      <c r="F27" s="171">
        <v>3.2</v>
      </c>
      <c r="G27" s="171">
        <v>-21.9</v>
      </c>
      <c r="H27" s="108">
        <f t="shared" si="6"/>
        <v>0.90000000000000568</v>
      </c>
      <c r="I27" s="108">
        <f t="shared" si="6"/>
        <v>0.40000000000000568</v>
      </c>
      <c r="J27" s="108">
        <f t="shared" si="6"/>
        <v>1.4000000000000057</v>
      </c>
      <c r="M27" s="2">
        <v>44743</v>
      </c>
      <c r="N27">
        <f t="shared" si="12"/>
        <v>88.7</v>
      </c>
      <c r="O27">
        <f t="shared" si="13"/>
        <v>97.8</v>
      </c>
      <c r="P27">
        <f t="shared" si="14"/>
        <v>80.400000000000006</v>
      </c>
    </row>
    <row r="28" spans="1:16">
      <c r="A28" s="2">
        <v>45170</v>
      </c>
      <c r="B28" s="171">
        <v>86.1</v>
      </c>
      <c r="C28" s="171">
        <v>88.8</v>
      </c>
      <c r="D28" s="171">
        <v>83.5</v>
      </c>
      <c r="E28" s="171">
        <v>-11.7</v>
      </c>
      <c r="F28" s="171">
        <v>2.4</v>
      </c>
      <c r="G28" s="171">
        <v>-24.9</v>
      </c>
      <c r="H28" s="108">
        <f t="shared" si="6"/>
        <v>0.19999999999998863</v>
      </c>
      <c r="I28" s="108">
        <f t="shared" si="6"/>
        <v>-0.20000000000000284</v>
      </c>
      <c r="J28" s="108">
        <f t="shared" si="6"/>
        <v>0.59999999999999432</v>
      </c>
      <c r="M28" s="2">
        <v>44713</v>
      </c>
      <c r="N28">
        <f t="shared" si="12"/>
        <v>92.3</v>
      </c>
      <c r="O28">
        <f t="shared" si="13"/>
        <v>99.5</v>
      </c>
      <c r="P28">
        <f t="shared" si="14"/>
        <v>85.6</v>
      </c>
    </row>
    <row r="29" spans="1:16">
      <c r="A29" s="2">
        <v>45139</v>
      </c>
      <c r="B29" s="171">
        <v>85.9</v>
      </c>
      <c r="C29" s="171">
        <v>89</v>
      </c>
      <c r="D29" s="171">
        <v>82.9</v>
      </c>
      <c r="E29" s="171">
        <v>-12.3</v>
      </c>
      <c r="F29" s="171">
        <v>2.7</v>
      </c>
      <c r="G29" s="171">
        <v>-26.2</v>
      </c>
      <c r="H29" s="108">
        <f t="shared" ref="H29:J34" si="15">B29-B30</f>
        <v>-1.5</v>
      </c>
      <c r="I29" s="108">
        <f t="shared" si="15"/>
        <v>-2.4000000000000057</v>
      </c>
      <c r="J29" s="108">
        <f t="shared" si="15"/>
        <v>-0.79999999999999716</v>
      </c>
      <c r="M29" s="2">
        <v>44682</v>
      </c>
      <c r="N29">
        <f t="shared" si="12"/>
        <v>93.2</v>
      </c>
      <c r="O29">
        <f t="shared" si="13"/>
        <v>99.9</v>
      </c>
      <c r="P29">
        <f t="shared" si="14"/>
        <v>87.1</v>
      </c>
    </row>
    <row r="30" spans="1:16">
      <c r="A30" s="2">
        <v>45108</v>
      </c>
      <c r="B30" s="171">
        <v>87.4</v>
      </c>
      <c r="C30" s="171">
        <v>91.4</v>
      </c>
      <c r="D30" s="171">
        <v>83.7</v>
      </c>
      <c r="E30" s="171">
        <v>-8.9</v>
      </c>
      <c r="F30" s="171">
        <v>8.1999999999999993</v>
      </c>
      <c r="G30" s="171">
        <v>-24.5</v>
      </c>
      <c r="H30" s="108">
        <f t="shared" si="15"/>
        <v>-1</v>
      </c>
      <c r="I30" s="108">
        <f t="shared" si="15"/>
        <v>-2.2999999999999972</v>
      </c>
      <c r="J30" s="108">
        <f t="shared" si="15"/>
        <v>0.40000000000000568</v>
      </c>
      <c r="M30" s="2">
        <v>44652</v>
      </c>
      <c r="N30">
        <f t="shared" si="12"/>
        <v>92</v>
      </c>
      <c r="O30">
        <f t="shared" si="13"/>
        <v>97.5</v>
      </c>
      <c r="P30">
        <f t="shared" si="14"/>
        <v>86.8</v>
      </c>
    </row>
    <row r="31" spans="1:16">
      <c r="A31" s="2">
        <v>45078</v>
      </c>
      <c r="B31" s="171">
        <v>88.4</v>
      </c>
      <c r="C31" s="171">
        <v>93.7</v>
      </c>
      <c r="D31" s="171">
        <v>83.3</v>
      </c>
      <c r="E31" s="171">
        <v>-6.8</v>
      </c>
      <c r="F31" s="171">
        <v>13.5</v>
      </c>
      <c r="G31" s="171">
        <v>-25.3</v>
      </c>
      <c r="H31" s="108">
        <f t="shared" si="15"/>
        <v>-2.5999999999999943</v>
      </c>
      <c r="I31" s="108">
        <f t="shared" si="15"/>
        <v>-1.0999999999999943</v>
      </c>
      <c r="J31" s="108">
        <f t="shared" si="15"/>
        <v>-4.1000000000000085</v>
      </c>
      <c r="M31" s="2">
        <v>44621</v>
      </c>
      <c r="N31">
        <f t="shared" si="12"/>
        <v>90.8</v>
      </c>
      <c r="O31">
        <f t="shared" si="13"/>
        <v>97.4</v>
      </c>
      <c r="P31">
        <f t="shared" si="14"/>
        <v>84.6</v>
      </c>
    </row>
    <row r="32" spans="1:16">
      <c r="A32" s="2">
        <v>45047</v>
      </c>
      <c r="B32" s="171">
        <v>91</v>
      </c>
      <c r="C32" s="171">
        <v>94.8</v>
      </c>
      <c r="D32" s="171">
        <v>87.4</v>
      </c>
      <c r="E32" s="171">
        <v>-1</v>
      </c>
      <c r="F32" s="171">
        <v>15.9</v>
      </c>
      <c r="G32" s="171">
        <v>-16.7</v>
      </c>
      <c r="H32" s="108">
        <f t="shared" si="15"/>
        <v>-1.9000000000000057</v>
      </c>
      <c r="I32" s="108">
        <f t="shared" si="15"/>
        <v>-0.29999999999999716</v>
      </c>
      <c r="J32" s="108">
        <f t="shared" si="15"/>
        <v>-3.2999999999999972</v>
      </c>
      <c r="M32" s="2">
        <v>44593</v>
      </c>
      <c r="N32">
        <f t="shared" si="12"/>
        <v>98.8</v>
      </c>
      <c r="O32">
        <f t="shared" si="13"/>
        <v>99</v>
      </c>
      <c r="P32">
        <f t="shared" si="14"/>
        <v>98.6</v>
      </c>
    </row>
    <row r="33" spans="1:16">
      <c r="A33" s="2">
        <v>45017</v>
      </c>
      <c r="B33" s="171">
        <v>92.9</v>
      </c>
      <c r="C33" s="171">
        <v>95.1</v>
      </c>
      <c r="D33" s="171">
        <v>90.7</v>
      </c>
      <c r="E33" s="171">
        <v>3</v>
      </c>
      <c r="F33" s="171">
        <v>16.600000000000001</v>
      </c>
      <c r="G33" s="171">
        <v>-9.6999999999999993</v>
      </c>
      <c r="H33" s="108">
        <f t="shared" si="15"/>
        <v>0.20000000000000284</v>
      </c>
      <c r="I33" s="108">
        <f t="shared" si="15"/>
        <v>-0.40000000000000568</v>
      </c>
      <c r="J33" s="108">
        <f t="shared" si="15"/>
        <v>0.70000000000000284</v>
      </c>
      <c r="M33" s="2">
        <v>44562</v>
      </c>
      <c r="N33">
        <f t="shared" si="12"/>
        <v>96.1</v>
      </c>
      <c r="O33">
        <f t="shared" si="13"/>
        <v>96.6</v>
      </c>
      <c r="P33">
        <f t="shared" si="14"/>
        <v>95.6</v>
      </c>
    </row>
    <row r="34" spans="1:16">
      <c r="A34" s="2">
        <v>44986</v>
      </c>
      <c r="B34" s="171">
        <v>92.7</v>
      </c>
      <c r="C34" s="171">
        <v>95.5</v>
      </c>
      <c r="D34" s="171">
        <v>90</v>
      </c>
      <c r="E34" s="171">
        <v>2.6</v>
      </c>
      <c r="F34" s="171">
        <v>17.5</v>
      </c>
      <c r="G34" s="171">
        <v>-11.2</v>
      </c>
      <c r="H34" s="108">
        <f t="shared" si="15"/>
        <v>2</v>
      </c>
      <c r="I34" s="108">
        <f t="shared" si="15"/>
        <v>1.5</v>
      </c>
      <c r="J34" s="108">
        <f t="shared" si="15"/>
        <v>2.4000000000000057</v>
      </c>
      <c r="M34" s="2">
        <v>44531</v>
      </c>
      <c r="N34">
        <f t="shared" si="12"/>
        <v>95</v>
      </c>
      <c r="O34">
        <f t="shared" si="13"/>
        <v>97.4</v>
      </c>
      <c r="P34">
        <f t="shared" si="14"/>
        <v>92.7</v>
      </c>
    </row>
    <row r="35" spans="1:16">
      <c r="A35" s="2">
        <v>44958</v>
      </c>
      <c r="B35" s="135">
        <v>90.7</v>
      </c>
      <c r="C35" s="135">
        <v>94</v>
      </c>
      <c r="D35" s="135">
        <v>87.6</v>
      </c>
      <c r="E35" s="135">
        <v>-1.7</v>
      </c>
      <c r="F35" s="135">
        <v>14.3</v>
      </c>
      <c r="G35" s="135">
        <v>-16.399999999999999</v>
      </c>
      <c r="H35" s="108">
        <f t="shared" ref="H35:H41" si="16">B35-B36</f>
        <v>0.70000000000000284</v>
      </c>
      <c r="I35" s="108">
        <f t="shared" ref="H33:J41" si="17">C35-C36</f>
        <v>-0.40000000000000568</v>
      </c>
      <c r="J35" s="108">
        <f t="shared" si="17"/>
        <v>1.6999999999999886</v>
      </c>
      <c r="M35" s="2">
        <v>44501</v>
      </c>
      <c r="N35">
        <f t="shared" si="12"/>
        <v>96.7</v>
      </c>
      <c r="O35">
        <f t="shared" si="13"/>
        <v>99.2</v>
      </c>
      <c r="P35">
        <f t="shared" si="14"/>
        <v>94.3</v>
      </c>
    </row>
    <row r="36" spans="1:16">
      <c r="A36" s="2">
        <v>44927</v>
      </c>
      <c r="B36" s="135">
        <v>90</v>
      </c>
      <c r="C36" s="135">
        <v>94.4</v>
      </c>
      <c r="D36" s="135">
        <v>85.9</v>
      </c>
      <c r="E36" s="135">
        <v>-3.2</v>
      </c>
      <c r="F36" s="135">
        <v>15</v>
      </c>
      <c r="G36" s="135">
        <v>-19.899999999999999</v>
      </c>
      <c r="H36" s="108">
        <f t="shared" si="16"/>
        <v>1.2999999999999972</v>
      </c>
      <c r="I36" s="108">
        <f t="shared" si="17"/>
        <v>0.10000000000000853</v>
      </c>
      <c r="J36" s="108">
        <f t="shared" si="17"/>
        <v>2.5</v>
      </c>
      <c r="M36" s="2">
        <v>44470</v>
      </c>
      <c r="N36">
        <f t="shared" si="12"/>
        <v>98.1</v>
      </c>
      <c r="O36">
        <f t="shared" si="13"/>
        <v>100.3</v>
      </c>
      <c r="P36">
        <f t="shared" si="14"/>
        <v>95.9</v>
      </c>
    </row>
    <row r="37" spans="1:16">
      <c r="A37" s="2">
        <v>44896</v>
      </c>
      <c r="B37" s="135">
        <v>88.7</v>
      </c>
      <c r="C37" s="135">
        <v>94.3</v>
      </c>
      <c r="D37" s="135">
        <v>83.4</v>
      </c>
      <c r="E37" s="135">
        <v>-6.2</v>
      </c>
      <c r="F37" s="135">
        <v>14.8</v>
      </c>
      <c r="G37" s="135">
        <v>-25.1</v>
      </c>
      <c r="H37" s="108">
        <f t="shared" si="16"/>
        <v>2</v>
      </c>
      <c r="I37" s="108">
        <f t="shared" si="17"/>
        <v>0.89999999999999147</v>
      </c>
      <c r="J37" s="108">
        <f t="shared" si="17"/>
        <v>2.8000000000000114</v>
      </c>
      <c r="M37" s="2">
        <v>44440</v>
      </c>
      <c r="N37">
        <f t="shared" si="12"/>
        <v>99.2</v>
      </c>
      <c r="O37">
        <f t="shared" si="13"/>
        <v>100.6</v>
      </c>
      <c r="P37">
        <f t="shared" si="14"/>
        <v>97.7</v>
      </c>
    </row>
    <row r="38" spans="1:16">
      <c r="A38" s="2">
        <v>44866</v>
      </c>
      <c r="B38" s="135">
        <v>86.7</v>
      </c>
      <c r="C38" s="135">
        <v>93.4</v>
      </c>
      <c r="D38" s="135">
        <v>80.599999999999994</v>
      </c>
      <c r="E38" s="135">
        <v>-10.4</v>
      </c>
      <c r="F38" s="135">
        <v>12.7</v>
      </c>
      <c r="G38" s="135">
        <v>-31</v>
      </c>
      <c r="H38" s="108">
        <f t="shared" si="16"/>
        <v>1.4000000000000057</v>
      </c>
      <c r="I38" s="108">
        <f t="shared" si="17"/>
        <v>-1.0999999999999943</v>
      </c>
      <c r="J38" s="108">
        <f t="shared" si="17"/>
        <v>3.6999999999999886</v>
      </c>
      <c r="M38" s="2">
        <v>44409</v>
      </c>
      <c r="N38">
        <f t="shared" si="12"/>
        <v>99.6</v>
      </c>
      <c r="O38">
        <f t="shared" si="13"/>
        <v>101.5</v>
      </c>
      <c r="P38">
        <f t="shared" si="14"/>
        <v>97.7</v>
      </c>
    </row>
    <row r="39" spans="1:16">
      <c r="A39" s="2">
        <v>44835</v>
      </c>
      <c r="B39" s="135">
        <v>85.3</v>
      </c>
      <c r="C39" s="135">
        <v>94.5</v>
      </c>
      <c r="D39" s="135">
        <v>76.900000000000006</v>
      </c>
      <c r="E39" s="135">
        <v>-13.6</v>
      </c>
      <c r="F39" s="135">
        <v>15.3</v>
      </c>
      <c r="G39" s="135">
        <v>-38.700000000000003</v>
      </c>
      <c r="H39" s="108">
        <f t="shared" si="16"/>
        <v>0</v>
      </c>
      <c r="I39" s="108">
        <f t="shared" si="17"/>
        <v>-0.29999999999999716</v>
      </c>
      <c r="J39" s="108">
        <f t="shared" si="17"/>
        <v>0.20000000000000284</v>
      </c>
      <c r="M39" s="2">
        <v>44378</v>
      </c>
      <c r="N39">
        <f t="shared" si="12"/>
        <v>100.7</v>
      </c>
      <c r="O39">
        <f t="shared" si="13"/>
        <v>100.4</v>
      </c>
      <c r="P39">
        <f t="shared" si="14"/>
        <v>100.9</v>
      </c>
    </row>
    <row r="40" spans="1:16">
      <c r="A40" s="2">
        <v>44805</v>
      </c>
      <c r="B40" s="135">
        <v>85.3</v>
      </c>
      <c r="C40" s="135">
        <v>94.8</v>
      </c>
      <c r="D40" s="135">
        <v>76.7</v>
      </c>
      <c r="E40" s="135">
        <v>-13.6</v>
      </c>
      <c r="F40" s="135">
        <v>16</v>
      </c>
      <c r="G40" s="135">
        <v>-39.200000000000003</v>
      </c>
      <c r="H40" s="108">
        <f t="shared" si="16"/>
        <v>-3.7999999999999972</v>
      </c>
      <c r="I40" s="108">
        <f t="shared" si="17"/>
        <v>-3</v>
      </c>
      <c r="J40" s="108">
        <f t="shared" si="17"/>
        <v>-4.5</v>
      </c>
      <c r="M40" s="2">
        <v>44348</v>
      </c>
      <c r="N40">
        <f t="shared" si="12"/>
        <v>101.4</v>
      </c>
      <c r="O40">
        <f t="shared" si="13"/>
        <v>100</v>
      </c>
      <c r="P40">
        <f t="shared" si="14"/>
        <v>102.9</v>
      </c>
    </row>
    <row r="41" spans="1:16">
      <c r="A41" s="2">
        <v>44774</v>
      </c>
      <c r="B41" s="135">
        <v>89.1</v>
      </c>
      <c r="C41" s="135">
        <v>97.8</v>
      </c>
      <c r="D41" s="135">
        <v>81.2</v>
      </c>
      <c r="E41" s="135">
        <v>-5.2</v>
      </c>
      <c r="F41" s="135">
        <v>22.7</v>
      </c>
      <c r="G41" s="135">
        <v>-29.6</v>
      </c>
      <c r="H41" s="108">
        <f t="shared" si="16"/>
        <v>0.39999999999999147</v>
      </c>
      <c r="I41" s="108">
        <f t="shared" si="17"/>
        <v>0</v>
      </c>
      <c r="J41" s="108">
        <f t="shared" si="17"/>
        <v>0.79999999999999716</v>
      </c>
      <c r="M41" s="2">
        <v>44317</v>
      </c>
      <c r="N41">
        <f t="shared" si="12"/>
        <v>99</v>
      </c>
      <c r="O41">
        <f t="shared" si="13"/>
        <v>95.9</v>
      </c>
      <c r="P41">
        <f t="shared" si="14"/>
        <v>102.3</v>
      </c>
    </row>
    <row r="42" spans="1:16">
      <c r="A42" s="2">
        <v>44743</v>
      </c>
      <c r="B42">
        <v>88.7</v>
      </c>
      <c r="C42">
        <v>97.8</v>
      </c>
      <c r="D42">
        <v>80.400000000000006</v>
      </c>
      <c r="E42">
        <v>-6.2</v>
      </c>
      <c r="F42">
        <v>23</v>
      </c>
      <c r="G42">
        <v>-31.5</v>
      </c>
      <c r="H42">
        <v>-3.5999999999999943</v>
      </c>
      <c r="I42">
        <v>-1.7000000000000028</v>
      </c>
      <c r="J42">
        <v>-5.1999999999999886</v>
      </c>
      <c r="M42" s="2">
        <v>44287</v>
      </c>
      <c r="N42">
        <f t="shared" si="12"/>
        <v>96.6</v>
      </c>
      <c r="O42">
        <f t="shared" si="13"/>
        <v>94.3</v>
      </c>
      <c r="P42">
        <f t="shared" si="14"/>
        <v>99</v>
      </c>
    </row>
    <row r="43" spans="1:16">
      <c r="A43" s="2">
        <v>44713</v>
      </c>
      <c r="B43">
        <v>92.3</v>
      </c>
      <c r="C43">
        <v>99.5</v>
      </c>
      <c r="D43">
        <v>85.6</v>
      </c>
      <c r="E43">
        <v>1.7</v>
      </c>
      <c r="F43">
        <v>26.7</v>
      </c>
      <c r="G43">
        <v>-20.6</v>
      </c>
      <c r="H43">
        <v>-0.90000000000000568</v>
      </c>
      <c r="I43">
        <v>-0.40000000000000568</v>
      </c>
      <c r="J43">
        <v>-1.5</v>
      </c>
      <c r="M43" s="2">
        <v>44256</v>
      </c>
      <c r="N43">
        <f t="shared" si="12"/>
        <v>96.8</v>
      </c>
      <c r="O43">
        <f t="shared" si="13"/>
        <v>93.5</v>
      </c>
      <c r="P43">
        <f t="shared" si="14"/>
        <v>100.3</v>
      </c>
    </row>
    <row r="44" spans="1:16">
      <c r="A44" s="2">
        <v>44682</v>
      </c>
      <c r="B44">
        <v>93.2</v>
      </c>
      <c r="C44">
        <v>99.9</v>
      </c>
      <c r="D44">
        <v>87.1</v>
      </c>
      <c r="E44">
        <v>3.8</v>
      </c>
      <c r="F44">
        <v>27.6</v>
      </c>
      <c r="G44">
        <v>-17.399999999999999</v>
      </c>
      <c r="H44">
        <v>1.2000000000000028</v>
      </c>
      <c r="I44">
        <v>2.4000000000000057</v>
      </c>
      <c r="J44">
        <v>0.29999999999999716</v>
      </c>
      <c r="M44" s="2">
        <v>44228</v>
      </c>
      <c r="N44">
        <f t="shared" si="12"/>
        <v>92.9</v>
      </c>
      <c r="O44">
        <f t="shared" si="13"/>
        <v>91.1</v>
      </c>
      <c r="P44">
        <f t="shared" si="14"/>
        <v>94.8</v>
      </c>
    </row>
    <row r="45" spans="1:16">
      <c r="A45" s="2">
        <v>44652</v>
      </c>
      <c r="B45">
        <v>92</v>
      </c>
      <c r="C45">
        <v>97.5</v>
      </c>
      <c r="D45">
        <v>86.8</v>
      </c>
      <c r="E45">
        <v>1.1000000000000001</v>
      </c>
      <c r="F45">
        <v>22.2</v>
      </c>
      <c r="G45">
        <v>-18</v>
      </c>
      <c r="H45">
        <v>1.2000000000000028</v>
      </c>
      <c r="I45">
        <v>9.9999999999994316E-2</v>
      </c>
      <c r="J45">
        <v>2.2000000000000028</v>
      </c>
      <c r="M45" s="2">
        <v>44197</v>
      </c>
      <c r="N45">
        <f t="shared" si="12"/>
        <v>90.9</v>
      </c>
      <c r="O45">
        <f t="shared" si="13"/>
        <v>89.6</v>
      </c>
      <c r="P45">
        <f t="shared" si="14"/>
        <v>92.2</v>
      </c>
    </row>
    <row r="46" spans="1:16">
      <c r="A46" s="2">
        <v>44621</v>
      </c>
      <c r="B46">
        <v>90.8</v>
      </c>
      <c r="C46">
        <v>97.4</v>
      </c>
      <c r="D46">
        <v>84.6</v>
      </c>
      <c r="E46">
        <v>-1.6</v>
      </c>
      <c r="F46">
        <v>21.9</v>
      </c>
      <c r="G46">
        <v>-22.6</v>
      </c>
      <c r="H46">
        <v>-8</v>
      </c>
      <c r="I46">
        <v>-1.5999999999999943</v>
      </c>
      <c r="J46">
        <v>-14</v>
      </c>
      <c r="M46" s="2">
        <v>44166</v>
      </c>
      <c r="N46">
        <f t="shared" si="12"/>
        <v>93</v>
      </c>
      <c r="O46">
        <f t="shared" si="13"/>
        <v>91.8</v>
      </c>
      <c r="P46">
        <f t="shared" si="14"/>
        <v>94.2</v>
      </c>
    </row>
    <row r="47" spans="1:16">
      <c r="A47" s="2">
        <v>44593</v>
      </c>
      <c r="B47">
        <v>98.8</v>
      </c>
      <c r="C47">
        <v>99</v>
      </c>
      <c r="D47">
        <v>98.6</v>
      </c>
      <c r="E47">
        <v>16</v>
      </c>
      <c r="F47">
        <v>25.6</v>
      </c>
      <c r="G47">
        <v>6.8</v>
      </c>
      <c r="H47">
        <v>2.7000000000000028</v>
      </c>
      <c r="I47">
        <v>2.4000000000000057</v>
      </c>
      <c r="J47">
        <v>3</v>
      </c>
      <c r="M47" s="2">
        <v>44136</v>
      </c>
      <c r="N47">
        <f t="shared" si="12"/>
        <v>91.2</v>
      </c>
      <c r="O47">
        <f t="shared" si="13"/>
        <v>90</v>
      </c>
      <c r="P47">
        <f t="shared" si="14"/>
        <v>92.4</v>
      </c>
    </row>
    <row r="48" spans="1:16">
      <c r="A48" s="2">
        <v>44562</v>
      </c>
      <c r="B48">
        <v>96.1</v>
      </c>
      <c r="C48">
        <v>96.6</v>
      </c>
      <c r="D48">
        <v>95.6</v>
      </c>
      <c r="E48">
        <v>10</v>
      </c>
      <c r="F48">
        <v>20.2</v>
      </c>
      <c r="G48">
        <v>0.3</v>
      </c>
      <c r="H48">
        <v>1.0999999999999943</v>
      </c>
      <c r="I48">
        <v>-0.80000000000001137</v>
      </c>
      <c r="J48">
        <v>2.8999999999999915</v>
      </c>
      <c r="M48" s="2">
        <v>44105</v>
      </c>
      <c r="N48">
        <f t="shared" si="12"/>
        <v>92.6</v>
      </c>
      <c r="O48">
        <f t="shared" si="13"/>
        <v>90.2</v>
      </c>
      <c r="P48">
        <f t="shared" si="14"/>
        <v>95</v>
      </c>
    </row>
    <row r="49" spans="1:16">
      <c r="A49" s="2">
        <v>44531</v>
      </c>
      <c r="B49">
        <v>95</v>
      </c>
      <c r="C49">
        <v>97.4</v>
      </c>
      <c r="D49">
        <v>92.7</v>
      </c>
      <c r="E49">
        <v>7.7</v>
      </c>
      <c r="F49">
        <v>22</v>
      </c>
      <c r="G49">
        <v>-5.6</v>
      </c>
      <c r="H49">
        <v>-1.7000000000000028</v>
      </c>
      <c r="I49">
        <v>-1.7999999999999972</v>
      </c>
      <c r="J49">
        <v>-1.5999999999999943</v>
      </c>
      <c r="M49" s="2">
        <v>44075</v>
      </c>
      <c r="N49">
        <f t="shared" si="12"/>
        <v>92.8</v>
      </c>
      <c r="O49">
        <f t="shared" si="13"/>
        <v>89.2</v>
      </c>
      <c r="P49">
        <f t="shared" si="14"/>
        <v>96.5</v>
      </c>
    </row>
    <row r="50" spans="1:16">
      <c r="A50" s="2">
        <v>44501</v>
      </c>
      <c r="B50">
        <v>96.7</v>
      </c>
      <c r="C50">
        <v>99.2</v>
      </c>
      <c r="D50">
        <v>94.3</v>
      </c>
      <c r="E50">
        <v>11.5</v>
      </c>
      <c r="F50">
        <v>26.1</v>
      </c>
      <c r="G50">
        <v>-2.2000000000000002</v>
      </c>
      <c r="H50">
        <v>-1.3999999999999915</v>
      </c>
      <c r="I50">
        <v>-1.0999999999999943</v>
      </c>
      <c r="J50">
        <v>-1.6000000000000085</v>
      </c>
      <c r="M50" s="2">
        <v>44044</v>
      </c>
      <c r="N50">
        <f t="shared" si="12"/>
        <v>91.6</v>
      </c>
      <c r="O50">
        <f t="shared" si="13"/>
        <v>87.5</v>
      </c>
      <c r="P50">
        <f t="shared" si="14"/>
        <v>96</v>
      </c>
    </row>
    <row r="51" spans="1:16">
      <c r="A51" s="2">
        <v>44470</v>
      </c>
      <c r="B51">
        <v>98.1</v>
      </c>
      <c r="C51">
        <v>100.3</v>
      </c>
      <c r="D51">
        <v>95.9</v>
      </c>
      <c r="E51">
        <v>14.5</v>
      </c>
      <c r="F51">
        <v>28.6</v>
      </c>
      <c r="G51">
        <v>1.2</v>
      </c>
      <c r="H51">
        <v>-1.1000000000000085</v>
      </c>
      <c r="I51">
        <v>-0.29999999999999716</v>
      </c>
      <c r="J51">
        <v>-1.7999999999999972</v>
      </c>
      <c r="M51" s="2">
        <v>44013</v>
      </c>
      <c r="N51">
        <f t="shared" si="12"/>
        <v>89.6</v>
      </c>
      <c r="O51">
        <f t="shared" si="13"/>
        <v>84.2</v>
      </c>
      <c r="P51">
        <f t="shared" si="14"/>
        <v>95.3</v>
      </c>
    </row>
    <row r="52" spans="1:16">
      <c r="A52" s="2">
        <v>44440</v>
      </c>
      <c r="B52">
        <v>99.2</v>
      </c>
      <c r="C52">
        <v>100.6</v>
      </c>
      <c r="D52">
        <v>97.7</v>
      </c>
      <c r="E52">
        <v>16.8</v>
      </c>
      <c r="F52">
        <v>29.3</v>
      </c>
      <c r="G52">
        <v>4.9000000000000004</v>
      </c>
      <c r="H52">
        <v>-0.39999999999999147</v>
      </c>
      <c r="I52">
        <v>-0.90000000000000568</v>
      </c>
      <c r="J52">
        <v>0</v>
      </c>
      <c r="M52" s="2">
        <v>43983</v>
      </c>
      <c r="N52">
        <f t="shared" si="12"/>
        <v>85.5</v>
      </c>
      <c r="O52">
        <f t="shared" si="13"/>
        <v>81.099999999999994</v>
      </c>
      <c r="P52">
        <f t="shared" si="14"/>
        <v>90.2</v>
      </c>
    </row>
    <row r="53" spans="1:16">
      <c r="A53" s="2">
        <v>44409</v>
      </c>
      <c r="B53">
        <v>99.6</v>
      </c>
      <c r="C53">
        <v>101.5</v>
      </c>
      <c r="D53">
        <v>97.7</v>
      </c>
      <c r="E53">
        <v>17.8</v>
      </c>
      <c r="F53">
        <v>31.4</v>
      </c>
      <c r="G53">
        <v>4.9000000000000004</v>
      </c>
      <c r="H53">
        <v>-1.1000000000000085</v>
      </c>
      <c r="I53">
        <v>1.0999999999999943</v>
      </c>
      <c r="J53">
        <v>-3.2000000000000028</v>
      </c>
      <c r="M53" s="2">
        <v>43952</v>
      </c>
      <c r="N53">
        <f t="shared" si="12"/>
        <v>80.2</v>
      </c>
      <c r="O53">
        <f t="shared" si="13"/>
        <v>78.8</v>
      </c>
      <c r="P53">
        <f t="shared" si="14"/>
        <v>81.599999999999994</v>
      </c>
    </row>
    <row r="54" spans="1:16">
      <c r="A54" s="2">
        <v>44378</v>
      </c>
      <c r="B54">
        <v>100.7</v>
      </c>
      <c r="C54">
        <v>100.4</v>
      </c>
      <c r="D54">
        <v>100.9</v>
      </c>
      <c r="E54">
        <v>20.100000000000001</v>
      </c>
      <c r="F54">
        <v>28.9</v>
      </c>
      <c r="G54">
        <v>11.6</v>
      </c>
      <c r="H54">
        <v>-0.70000000000000284</v>
      </c>
      <c r="I54">
        <v>0.40000000000000568</v>
      </c>
      <c r="J54">
        <v>-2</v>
      </c>
      <c r="M54" s="2">
        <v>43922</v>
      </c>
      <c r="N54">
        <f t="shared" si="12"/>
        <v>75.599999999999994</v>
      </c>
      <c r="O54">
        <f t="shared" si="13"/>
        <v>79.400000000000006</v>
      </c>
      <c r="P54">
        <f t="shared" si="14"/>
        <v>71.900000000000006</v>
      </c>
    </row>
    <row r="55" spans="1:16">
      <c r="A55" s="2">
        <v>44348</v>
      </c>
      <c r="B55">
        <v>101.4</v>
      </c>
      <c r="C55">
        <v>100</v>
      </c>
      <c r="D55">
        <v>102.9</v>
      </c>
      <c r="E55">
        <v>21.7</v>
      </c>
      <c r="F55">
        <v>27.8</v>
      </c>
      <c r="G55">
        <v>15.8</v>
      </c>
      <c r="H55">
        <v>2.4000000000000057</v>
      </c>
      <c r="I55">
        <v>4.0999999999999943</v>
      </c>
      <c r="J55">
        <v>0.60000000000000853</v>
      </c>
      <c r="M55" s="2">
        <v>43891</v>
      </c>
      <c r="N55">
        <f t="shared" si="12"/>
        <v>86.8</v>
      </c>
      <c r="O55">
        <f t="shared" si="13"/>
        <v>93.1</v>
      </c>
      <c r="P55">
        <f t="shared" si="14"/>
        <v>81</v>
      </c>
    </row>
    <row r="56" spans="1:16">
      <c r="A56" s="2">
        <v>44317</v>
      </c>
      <c r="B56">
        <v>99</v>
      </c>
      <c r="C56">
        <v>95.9</v>
      </c>
      <c r="D56">
        <v>102.3</v>
      </c>
      <c r="E56">
        <v>16.5</v>
      </c>
      <c r="F56">
        <v>18.600000000000001</v>
      </c>
      <c r="G56">
        <v>14.4</v>
      </c>
      <c r="H56">
        <v>2.4000000000000057</v>
      </c>
      <c r="I56">
        <v>1.6000000000000085</v>
      </c>
      <c r="J56">
        <v>3.2999999999999972</v>
      </c>
      <c r="M56" s="2">
        <v>43862</v>
      </c>
      <c r="N56">
        <f t="shared" si="12"/>
        <v>96.1</v>
      </c>
      <c r="O56">
        <f t="shared" si="13"/>
        <v>99</v>
      </c>
      <c r="P56">
        <f t="shared" si="14"/>
        <v>93.3</v>
      </c>
    </row>
    <row r="57" spans="1:16">
      <c r="A57" s="2">
        <v>44287</v>
      </c>
      <c r="B57">
        <v>96.6</v>
      </c>
      <c r="C57">
        <v>94.3</v>
      </c>
      <c r="D57">
        <v>99</v>
      </c>
      <c r="E57">
        <v>11.2</v>
      </c>
      <c r="F57">
        <v>15</v>
      </c>
      <c r="G57">
        <v>7.5</v>
      </c>
      <c r="H57">
        <v>-0.20000000000000284</v>
      </c>
      <c r="I57">
        <v>0.79999999999999716</v>
      </c>
      <c r="J57">
        <v>-1.2999999999999972</v>
      </c>
      <c r="M57" s="2">
        <v>43831</v>
      </c>
      <c r="N57">
        <f t="shared" si="12"/>
        <v>96.1</v>
      </c>
      <c r="O57">
        <f t="shared" si="13"/>
        <v>99.7</v>
      </c>
      <c r="P57">
        <f t="shared" si="14"/>
        <v>92.6</v>
      </c>
    </row>
    <row r="58" spans="1:16">
      <c r="A58" s="2">
        <v>44256</v>
      </c>
      <c r="B58">
        <v>96.8</v>
      </c>
      <c r="C58">
        <v>93.5</v>
      </c>
      <c r="D58">
        <v>100.3</v>
      </c>
      <c r="E58">
        <v>11.6</v>
      </c>
      <c r="F58">
        <v>13.1</v>
      </c>
      <c r="G58">
        <v>10.199999999999999</v>
      </c>
      <c r="H58">
        <v>3.8999999999999915</v>
      </c>
      <c r="I58">
        <v>2.4000000000000057</v>
      </c>
      <c r="J58">
        <v>5.5</v>
      </c>
      <c r="M58" s="2">
        <v>43800</v>
      </c>
      <c r="N58">
        <f t="shared" si="12"/>
        <v>96.4</v>
      </c>
      <c r="O58">
        <f t="shared" si="13"/>
        <v>99.2</v>
      </c>
      <c r="P58">
        <f t="shared" si="14"/>
        <v>93.7</v>
      </c>
    </row>
    <row r="59" spans="1:16">
      <c r="A59" s="2">
        <v>44228</v>
      </c>
      <c r="B59">
        <v>92.9</v>
      </c>
      <c r="C59">
        <v>91.1</v>
      </c>
      <c r="D59">
        <v>94.8</v>
      </c>
      <c r="E59">
        <v>3.1</v>
      </c>
      <c r="F59">
        <v>7.6</v>
      </c>
      <c r="G59">
        <v>-1.2</v>
      </c>
      <c r="H59">
        <v>2</v>
      </c>
      <c r="I59">
        <v>1.5</v>
      </c>
      <c r="J59">
        <v>2.5999999999999943</v>
      </c>
      <c r="M59" s="2">
        <v>43770</v>
      </c>
      <c r="N59">
        <f t="shared" si="12"/>
        <v>94.9</v>
      </c>
      <c r="O59">
        <f t="shared" si="13"/>
        <v>97.9</v>
      </c>
      <c r="P59">
        <f t="shared" si="14"/>
        <v>92</v>
      </c>
    </row>
    <row r="60" spans="1:16">
      <c r="A60" s="2">
        <v>44197</v>
      </c>
      <c r="B60">
        <v>90.9</v>
      </c>
      <c r="C60">
        <v>89.6</v>
      </c>
      <c r="D60">
        <v>92.2</v>
      </c>
      <c r="E60">
        <v>-1.3</v>
      </c>
      <c r="F60">
        <v>4.2</v>
      </c>
      <c r="G60">
        <v>-6.8</v>
      </c>
      <c r="H60">
        <v>-2.0999999999999943</v>
      </c>
      <c r="I60">
        <v>-2.2000000000000028</v>
      </c>
      <c r="J60">
        <v>-2</v>
      </c>
      <c r="M60" s="2">
        <v>43739</v>
      </c>
      <c r="N60">
        <f t="shared" si="12"/>
        <v>94.4</v>
      </c>
      <c r="O60">
        <f t="shared" si="13"/>
        <v>97.7</v>
      </c>
      <c r="P60">
        <f t="shared" si="14"/>
        <v>91.3</v>
      </c>
    </row>
    <row r="61" spans="1:16">
      <c r="A61" s="2">
        <v>44166</v>
      </c>
      <c r="B61">
        <v>93</v>
      </c>
      <c r="C61">
        <v>91.8</v>
      </c>
      <c r="D61">
        <v>94.2</v>
      </c>
      <c r="E61">
        <v>3.3</v>
      </c>
      <c r="F61">
        <v>9.3000000000000007</v>
      </c>
      <c r="G61">
        <v>-2.6</v>
      </c>
      <c r="H61">
        <v>1.7999999999999972</v>
      </c>
      <c r="I61">
        <v>1.7999999999999972</v>
      </c>
      <c r="J61">
        <v>1.7999999999999972</v>
      </c>
      <c r="M61" s="2">
        <v>43709</v>
      </c>
      <c r="N61">
        <f t="shared" si="12"/>
        <v>94.1</v>
      </c>
      <c r="O61">
        <f t="shared" si="13"/>
        <v>98.5</v>
      </c>
      <c r="P61">
        <f t="shared" si="14"/>
        <v>90</v>
      </c>
    </row>
    <row r="62" spans="1:16">
      <c r="A62" s="2">
        <v>44136</v>
      </c>
      <c r="B62">
        <v>91.2</v>
      </c>
      <c r="C62">
        <v>90</v>
      </c>
      <c r="D62">
        <v>92.4</v>
      </c>
      <c r="E62">
        <v>-0.6</v>
      </c>
      <c r="F62">
        <v>5.0999999999999996</v>
      </c>
      <c r="G62">
        <v>-6.2</v>
      </c>
      <c r="H62">
        <v>-1.3999999999999915</v>
      </c>
      <c r="I62">
        <v>-0.20000000000000284</v>
      </c>
      <c r="J62">
        <v>-2.5999999999999943</v>
      </c>
      <c r="M62" s="2">
        <v>43678</v>
      </c>
      <c r="N62">
        <f t="shared" si="12"/>
        <v>93.7</v>
      </c>
      <c r="O62">
        <f t="shared" si="13"/>
        <v>97.1</v>
      </c>
      <c r="P62">
        <f t="shared" si="14"/>
        <v>90.4</v>
      </c>
    </row>
    <row r="63" spans="1:16">
      <c r="A63" s="2">
        <v>44105</v>
      </c>
      <c r="B63">
        <v>92.6</v>
      </c>
      <c r="C63">
        <v>90.2</v>
      </c>
      <c r="D63">
        <v>95</v>
      </c>
      <c r="E63">
        <v>2.4</v>
      </c>
      <c r="F63">
        <v>5.6</v>
      </c>
      <c r="G63">
        <v>-0.7</v>
      </c>
      <c r="H63">
        <v>-0.20000000000000284</v>
      </c>
      <c r="I63">
        <v>1</v>
      </c>
      <c r="J63">
        <v>-1.5</v>
      </c>
      <c r="M63" s="2">
        <v>43647</v>
      </c>
      <c r="N63">
        <f t="shared" si="12"/>
        <v>95.5</v>
      </c>
      <c r="O63">
        <f t="shared" si="13"/>
        <v>100.1</v>
      </c>
      <c r="P63">
        <f t="shared" si="14"/>
        <v>91.1</v>
      </c>
    </row>
    <row r="64" spans="1:16">
      <c r="A64" s="2">
        <v>44075</v>
      </c>
      <c r="B64">
        <v>92.8</v>
      </c>
      <c r="C64">
        <v>89.2</v>
      </c>
      <c r="D64">
        <v>96.5</v>
      </c>
      <c r="E64">
        <v>2.8</v>
      </c>
      <c r="F64">
        <v>3.4</v>
      </c>
      <c r="G64">
        <v>2.2000000000000002</v>
      </c>
      <c r="H64">
        <v>1.2000000000000028</v>
      </c>
      <c r="I64">
        <v>1.7000000000000028</v>
      </c>
      <c r="J64">
        <v>0.5</v>
      </c>
      <c r="M64" s="2">
        <v>43617</v>
      </c>
      <c r="N64">
        <f t="shared" si="12"/>
        <v>96.9</v>
      </c>
      <c r="O64">
        <f t="shared" si="13"/>
        <v>101.2</v>
      </c>
      <c r="P64">
        <f t="shared" si="14"/>
        <v>92.8</v>
      </c>
    </row>
    <row r="65" spans="1:16">
      <c r="A65" s="2">
        <v>44044</v>
      </c>
      <c r="B65">
        <v>91.6</v>
      </c>
      <c r="C65">
        <v>87.5</v>
      </c>
      <c r="D65">
        <v>96</v>
      </c>
      <c r="E65">
        <v>0.3</v>
      </c>
      <c r="F65">
        <v>-0.6</v>
      </c>
      <c r="G65">
        <v>1.2</v>
      </c>
      <c r="H65">
        <v>2</v>
      </c>
      <c r="I65">
        <v>3.2999999999999972</v>
      </c>
      <c r="J65">
        <v>0.70000000000000284</v>
      </c>
      <c r="M65" s="2">
        <v>43586</v>
      </c>
      <c r="N65">
        <f t="shared" si="12"/>
        <v>99.1</v>
      </c>
      <c r="O65">
        <f t="shared" si="13"/>
        <v>102</v>
      </c>
      <c r="P65">
        <f t="shared" si="14"/>
        <v>96.2</v>
      </c>
    </row>
    <row r="66" spans="1:16">
      <c r="A66" s="2">
        <v>44013</v>
      </c>
      <c r="B66">
        <v>89.6</v>
      </c>
      <c r="C66">
        <v>84.2</v>
      </c>
      <c r="D66">
        <v>95.3</v>
      </c>
      <c r="E66">
        <v>-4.0999999999999996</v>
      </c>
      <c r="F66">
        <v>-8</v>
      </c>
      <c r="G66">
        <v>-0.2</v>
      </c>
      <c r="H66">
        <v>4.0999999999999943</v>
      </c>
      <c r="I66">
        <v>3.1000000000000085</v>
      </c>
      <c r="J66">
        <v>5.0999999999999943</v>
      </c>
      <c r="M66" s="2">
        <v>43556</v>
      </c>
      <c r="N66">
        <f t="shared" si="12"/>
        <v>101.2</v>
      </c>
      <c r="O66">
        <f t="shared" si="13"/>
        <v>104.6</v>
      </c>
      <c r="P66">
        <f t="shared" si="14"/>
        <v>97.8</v>
      </c>
    </row>
    <row r="67" spans="1:16">
      <c r="A67" s="2">
        <v>43983</v>
      </c>
      <c r="B67">
        <v>85.5</v>
      </c>
      <c r="C67">
        <v>81.099999999999994</v>
      </c>
      <c r="D67">
        <v>90.2</v>
      </c>
      <c r="E67">
        <v>-13</v>
      </c>
      <c r="F67">
        <v>-15.2</v>
      </c>
      <c r="G67">
        <v>-10.8</v>
      </c>
      <c r="H67">
        <v>5.2999999999999972</v>
      </c>
      <c r="I67">
        <v>2.2999999999999972</v>
      </c>
      <c r="J67">
        <v>8.6000000000000085</v>
      </c>
      <c r="M67" s="2">
        <v>43525</v>
      </c>
      <c r="N67">
        <f t="shared" si="12"/>
        <v>100.6</v>
      </c>
      <c r="O67">
        <f t="shared" si="13"/>
        <v>104.3</v>
      </c>
      <c r="P67">
        <f t="shared" si="14"/>
        <v>97</v>
      </c>
    </row>
    <row r="68" spans="1:16">
      <c r="A68" s="2">
        <v>43952</v>
      </c>
      <c r="B68">
        <v>80.2</v>
      </c>
      <c r="C68">
        <v>78.8</v>
      </c>
      <c r="D68">
        <v>81.599999999999994</v>
      </c>
      <c r="E68">
        <v>-24.7</v>
      </c>
      <c r="F68">
        <v>-20.399999999999999</v>
      </c>
      <c r="G68">
        <v>-28.9</v>
      </c>
      <c r="H68">
        <v>4.6000000000000085</v>
      </c>
      <c r="I68">
        <v>-0.60000000000000853</v>
      </c>
      <c r="J68">
        <v>9.6999999999999886</v>
      </c>
      <c r="M68" s="2">
        <v>43497</v>
      </c>
      <c r="N68">
        <f t="shared" si="12"/>
        <v>98.8</v>
      </c>
      <c r="O68">
        <f t="shared" si="13"/>
        <v>103.6</v>
      </c>
      <c r="P68">
        <f t="shared" si="14"/>
        <v>94.2</v>
      </c>
    </row>
    <row r="69" spans="1:16">
      <c r="A69" s="2">
        <v>43922</v>
      </c>
      <c r="B69">
        <v>75.599999999999994</v>
      </c>
      <c r="C69">
        <v>79.400000000000006</v>
      </c>
      <c r="D69">
        <v>71.900000000000006</v>
      </c>
      <c r="E69">
        <v>-34.799999999999997</v>
      </c>
      <c r="F69">
        <v>-18.899999999999999</v>
      </c>
      <c r="G69">
        <v>-49.2</v>
      </c>
      <c r="H69">
        <v>-11.200000000000003</v>
      </c>
      <c r="I69">
        <v>-13.699999999999989</v>
      </c>
      <c r="J69">
        <v>-9.0999999999999943</v>
      </c>
      <c r="M69" s="2">
        <v>43466</v>
      </c>
      <c r="N69">
        <f t="shared" si="12"/>
        <v>99.9</v>
      </c>
      <c r="O69">
        <f t="shared" si="13"/>
        <v>105</v>
      </c>
      <c r="P69">
        <f t="shared" si="14"/>
        <v>95</v>
      </c>
    </row>
    <row r="70" spans="1:16">
      <c r="A70" s="2">
        <v>43891</v>
      </c>
      <c r="B70">
        <v>86.8</v>
      </c>
      <c r="C70">
        <v>93.1</v>
      </c>
      <c r="D70">
        <v>81</v>
      </c>
      <c r="E70">
        <v>-10.199999999999999</v>
      </c>
      <c r="F70">
        <v>12.1</v>
      </c>
      <c r="G70">
        <v>-30.2</v>
      </c>
      <c r="H70">
        <v>-9.2999999999999972</v>
      </c>
      <c r="I70">
        <v>-5.9000000000000057</v>
      </c>
      <c r="J70">
        <v>-12.299999999999997</v>
      </c>
      <c r="M70" s="2">
        <v>43435</v>
      </c>
      <c r="N70">
        <f t="shared" si="12"/>
        <v>101.1</v>
      </c>
      <c r="O70">
        <f t="shared" si="13"/>
        <v>105.3</v>
      </c>
      <c r="P70">
        <f t="shared" si="14"/>
        <v>97.1</v>
      </c>
    </row>
    <row r="71" spans="1:16">
      <c r="A71" s="2">
        <v>43862</v>
      </c>
      <c r="B71">
        <v>96.1</v>
      </c>
      <c r="C71">
        <v>99</v>
      </c>
      <c r="D71">
        <v>93.3</v>
      </c>
      <c r="E71">
        <v>10.1</v>
      </c>
      <c r="F71">
        <v>25.5</v>
      </c>
      <c r="G71">
        <v>-4.4000000000000004</v>
      </c>
      <c r="H71">
        <v>0</v>
      </c>
      <c r="I71">
        <v>-0.70000000000000284</v>
      </c>
      <c r="J71">
        <v>0.70000000000000284</v>
      </c>
      <c r="M71" s="2">
        <v>43405</v>
      </c>
      <c r="N71">
        <f t="shared" si="12"/>
        <v>102</v>
      </c>
      <c r="O71">
        <f t="shared" si="13"/>
        <v>105.8</v>
      </c>
      <c r="P71">
        <f t="shared" si="14"/>
        <v>98.3</v>
      </c>
    </row>
    <row r="72" spans="1:16">
      <c r="A72" s="2">
        <v>43831</v>
      </c>
      <c r="B72">
        <v>96.1</v>
      </c>
      <c r="C72">
        <v>99.7</v>
      </c>
      <c r="D72">
        <v>92.6</v>
      </c>
      <c r="E72">
        <v>10.1</v>
      </c>
      <c r="F72">
        <v>27.3</v>
      </c>
      <c r="G72">
        <v>-5.9</v>
      </c>
      <c r="H72">
        <v>-0.30000000000001137</v>
      </c>
      <c r="I72">
        <v>0.5</v>
      </c>
      <c r="J72">
        <v>-1.1000000000000085</v>
      </c>
      <c r="M72" s="2">
        <v>43374</v>
      </c>
      <c r="N72">
        <f t="shared" si="12"/>
        <v>102.5</v>
      </c>
      <c r="O72">
        <f t="shared" si="13"/>
        <v>106.1</v>
      </c>
      <c r="P72">
        <f t="shared" si="14"/>
        <v>99</v>
      </c>
    </row>
    <row r="73" spans="1:16">
      <c r="A73" s="2">
        <v>43800</v>
      </c>
      <c r="B73">
        <v>96.4</v>
      </c>
      <c r="C73">
        <v>99.2</v>
      </c>
      <c r="D73">
        <v>93.7</v>
      </c>
      <c r="E73">
        <v>10.7</v>
      </c>
      <c r="F73">
        <v>26</v>
      </c>
      <c r="G73">
        <v>-3.6</v>
      </c>
      <c r="H73">
        <v>1.5</v>
      </c>
      <c r="I73">
        <v>1.2999999999999972</v>
      </c>
      <c r="J73">
        <v>1.7000000000000028</v>
      </c>
      <c r="M73" s="2">
        <v>43344</v>
      </c>
      <c r="N73">
        <f t="shared" si="12"/>
        <v>103.2</v>
      </c>
      <c r="O73">
        <f t="shared" si="13"/>
        <v>106.8</v>
      </c>
      <c r="P73">
        <f t="shared" si="14"/>
        <v>99.7</v>
      </c>
    </row>
    <row r="74" spans="1:16">
      <c r="A74" s="2">
        <v>43770</v>
      </c>
      <c r="B74">
        <v>94.9</v>
      </c>
      <c r="C74">
        <v>97.9</v>
      </c>
      <c r="D74">
        <v>92</v>
      </c>
      <c r="E74">
        <v>7.5</v>
      </c>
      <c r="F74">
        <v>23.2</v>
      </c>
      <c r="G74">
        <v>-7.1</v>
      </c>
      <c r="H74">
        <v>0.5</v>
      </c>
      <c r="I74">
        <v>0.20000000000000284</v>
      </c>
      <c r="J74">
        <v>0.70000000000000284</v>
      </c>
      <c r="M74" s="2">
        <v>43313</v>
      </c>
      <c r="N74">
        <f t="shared" si="12"/>
        <v>103.4</v>
      </c>
      <c r="O74">
        <f t="shared" si="13"/>
        <v>106.8</v>
      </c>
      <c r="P74">
        <f t="shared" si="14"/>
        <v>100.1</v>
      </c>
    </row>
    <row r="75" spans="1:16">
      <c r="A75" s="2">
        <v>43739</v>
      </c>
      <c r="B75">
        <v>94.4</v>
      </c>
      <c r="C75">
        <v>97.7</v>
      </c>
      <c r="D75">
        <v>91.3</v>
      </c>
      <c r="E75">
        <v>6.5</v>
      </c>
      <c r="F75">
        <v>22.7</v>
      </c>
      <c r="G75">
        <v>-8.6</v>
      </c>
      <c r="H75">
        <v>0.30000000000001137</v>
      </c>
      <c r="I75">
        <v>-0.79999999999999716</v>
      </c>
      <c r="J75">
        <v>1.2999999999999972</v>
      </c>
      <c r="M75" s="2">
        <v>43282</v>
      </c>
      <c r="N75">
        <f t="shared" si="12"/>
        <v>101.6</v>
      </c>
      <c r="O75">
        <f t="shared" si="13"/>
        <v>105.9</v>
      </c>
      <c r="P75">
        <f t="shared" si="14"/>
        <v>97.4</v>
      </c>
    </row>
    <row r="76" spans="1:16">
      <c r="A76" s="2">
        <v>43709</v>
      </c>
      <c r="B76">
        <v>94.1</v>
      </c>
      <c r="C76">
        <v>98.5</v>
      </c>
      <c r="D76">
        <v>90</v>
      </c>
      <c r="E76">
        <v>5.8</v>
      </c>
      <c r="F76">
        <v>24.5</v>
      </c>
      <c r="G76">
        <v>-11.4</v>
      </c>
      <c r="H76">
        <v>0.39999999999999147</v>
      </c>
      <c r="I76">
        <v>1.4000000000000057</v>
      </c>
      <c r="J76">
        <v>-0.40000000000000568</v>
      </c>
      <c r="M76" s="2">
        <v>43252</v>
      </c>
      <c r="N76">
        <f t="shared" si="12"/>
        <v>101.8</v>
      </c>
      <c r="O76">
        <f t="shared" si="13"/>
        <v>106</v>
      </c>
      <c r="P76">
        <f t="shared" si="14"/>
        <v>97.8</v>
      </c>
    </row>
    <row r="77" spans="1:16">
      <c r="A77" s="2">
        <v>43678</v>
      </c>
      <c r="B77">
        <v>93.7</v>
      </c>
      <c r="C77">
        <v>97.1</v>
      </c>
      <c r="D77">
        <v>90.4</v>
      </c>
      <c r="E77">
        <v>4.8</v>
      </c>
      <c r="F77">
        <v>21.4</v>
      </c>
      <c r="G77">
        <v>-10.4</v>
      </c>
      <c r="H77">
        <v>-1.7999999999999972</v>
      </c>
      <c r="I77">
        <v>-3</v>
      </c>
      <c r="J77">
        <v>-0.69999999999998863</v>
      </c>
      <c r="M77" s="2">
        <v>43221</v>
      </c>
      <c r="N77">
        <f t="shared" si="12"/>
        <v>103.5</v>
      </c>
      <c r="O77">
        <f t="shared" si="13"/>
        <v>107.3</v>
      </c>
      <c r="P77">
        <f t="shared" si="14"/>
        <v>99.8</v>
      </c>
    </row>
    <row r="78" spans="1:16">
      <c r="A78" s="2">
        <v>43647</v>
      </c>
      <c r="B78">
        <v>95.5</v>
      </c>
      <c r="C78">
        <v>100.1</v>
      </c>
      <c r="D78">
        <v>91.1</v>
      </c>
      <c r="E78">
        <v>8.6999999999999993</v>
      </c>
      <c r="F78">
        <v>28.1</v>
      </c>
      <c r="G78">
        <v>-9</v>
      </c>
      <c r="H78">
        <v>-1.4000000000000057</v>
      </c>
      <c r="I78">
        <v>-1.1000000000000085</v>
      </c>
      <c r="J78">
        <v>-1.7000000000000028</v>
      </c>
      <c r="M78" s="2">
        <v>43191</v>
      </c>
      <c r="N78">
        <f t="shared" si="12"/>
        <v>104.1</v>
      </c>
      <c r="O78">
        <f t="shared" si="13"/>
        <v>107.1</v>
      </c>
      <c r="P78">
        <f t="shared" si="14"/>
        <v>101.2</v>
      </c>
    </row>
    <row r="79" spans="1:16">
      <c r="A79" s="2">
        <v>43617</v>
      </c>
      <c r="B79">
        <v>96.9</v>
      </c>
      <c r="C79">
        <v>101.2</v>
      </c>
      <c r="D79">
        <v>92.8</v>
      </c>
      <c r="E79">
        <v>11.9</v>
      </c>
      <c r="F79">
        <v>30.7</v>
      </c>
      <c r="G79">
        <v>-5.4</v>
      </c>
      <c r="H79">
        <v>-2.1999999999999886</v>
      </c>
      <c r="I79">
        <v>-0.79999999999999716</v>
      </c>
      <c r="J79">
        <v>-3.4000000000000057</v>
      </c>
      <c r="M79" s="2">
        <v>43160</v>
      </c>
      <c r="N79">
        <f t="shared" si="12"/>
        <v>104.3</v>
      </c>
      <c r="O79">
        <f t="shared" si="13"/>
        <v>107.1</v>
      </c>
      <c r="P79">
        <f t="shared" si="14"/>
        <v>101.5</v>
      </c>
    </row>
    <row r="80" spans="1:16">
      <c r="A80" s="2">
        <v>43586</v>
      </c>
      <c r="B80">
        <v>99.1</v>
      </c>
      <c r="C80">
        <v>102</v>
      </c>
      <c r="D80">
        <v>96.2</v>
      </c>
      <c r="E80">
        <v>16.600000000000001</v>
      </c>
      <c r="F80">
        <v>32.6</v>
      </c>
      <c r="G80">
        <v>1.8</v>
      </c>
      <c r="H80">
        <v>-2.1000000000000085</v>
      </c>
      <c r="I80">
        <v>-2.5999999999999943</v>
      </c>
      <c r="J80">
        <v>-1.5999999999999943</v>
      </c>
      <c r="M80" s="2">
        <v>43132</v>
      </c>
      <c r="N80">
        <f t="shared" si="12"/>
        <v>104.3</v>
      </c>
      <c r="O80">
        <f t="shared" si="13"/>
        <v>108</v>
      </c>
      <c r="P80">
        <f t="shared" si="14"/>
        <v>100.8</v>
      </c>
    </row>
    <row r="81" spans="1:16">
      <c r="A81" s="2">
        <v>43556</v>
      </c>
      <c r="B81">
        <v>101.2</v>
      </c>
      <c r="C81">
        <v>104.6</v>
      </c>
      <c r="D81">
        <v>97.8</v>
      </c>
      <c r="E81">
        <v>21.1</v>
      </c>
      <c r="F81">
        <v>38.5</v>
      </c>
      <c r="G81">
        <v>5</v>
      </c>
      <c r="H81">
        <v>0.60000000000000853</v>
      </c>
      <c r="I81">
        <v>0.29999999999999716</v>
      </c>
      <c r="J81">
        <v>0.79999999999999716</v>
      </c>
      <c r="M81" s="2">
        <v>43101</v>
      </c>
      <c r="N81">
        <f t="shared" si="12"/>
        <v>105</v>
      </c>
      <c r="O81">
        <f t="shared" si="13"/>
        <v>108.5</v>
      </c>
      <c r="P81">
        <f t="shared" si="14"/>
        <v>101.7</v>
      </c>
    </row>
    <row r="82" spans="1:16">
      <c r="A82" s="2">
        <v>43525</v>
      </c>
      <c r="B82">
        <v>100.6</v>
      </c>
      <c r="C82">
        <v>104.3</v>
      </c>
      <c r="D82">
        <v>97</v>
      </c>
      <c r="E82">
        <v>19.899999999999999</v>
      </c>
      <c r="F82">
        <v>37.700000000000003</v>
      </c>
      <c r="G82">
        <v>3.4</v>
      </c>
      <c r="H82">
        <v>1.7999999999999972</v>
      </c>
      <c r="I82">
        <v>0.70000000000000284</v>
      </c>
      <c r="J82">
        <v>2.7999999999999972</v>
      </c>
      <c r="M82" s="2">
        <v>43070</v>
      </c>
      <c r="N82">
        <f t="shared" si="12"/>
        <v>104.7</v>
      </c>
      <c r="O82">
        <f t="shared" si="13"/>
        <v>107</v>
      </c>
      <c r="P82">
        <f t="shared" si="14"/>
        <v>102.3</v>
      </c>
    </row>
    <row r="83" spans="1:16">
      <c r="A83" s="2">
        <v>43497</v>
      </c>
      <c r="B83">
        <v>98.8</v>
      </c>
      <c r="C83">
        <v>103.6</v>
      </c>
      <c r="D83">
        <v>94.2</v>
      </c>
      <c r="E83">
        <v>15.9</v>
      </c>
      <c r="F83">
        <v>36.1</v>
      </c>
      <c r="G83">
        <v>-2.5</v>
      </c>
      <c r="H83">
        <v>-1.1000000000000085</v>
      </c>
      <c r="I83">
        <v>-1.4000000000000057</v>
      </c>
      <c r="J83">
        <v>-0.79999999999999716</v>
      </c>
      <c r="M83" s="2">
        <v>43040</v>
      </c>
      <c r="N83">
        <f t="shared" si="12"/>
        <v>104.7</v>
      </c>
      <c r="O83">
        <f t="shared" si="13"/>
        <v>106.3</v>
      </c>
      <c r="P83">
        <f t="shared" si="14"/>
        <v>103.2</v>
      </c>
    </row>
    <row r="84" spans="1:16">
      <c r="A84" s="2">
        <v>43466</v>
      </c>
      <c r="B84">
        <v>99.9</v>
      </c>
      <c r="C84">
        <v>105</v>
      </c>
      <c r="D84">
        <v>95</v>
      </c>
      <c r="E84">
        <v>18.3</v>
      </c>
      <c r="F84">
        <v>39.4</v>
      </c>
      <c r="G84">
        <v>-0.9</v>
      </c>
      <c r="H84">
        <v>-1.1999999999999886</v>
      </c>
      <c r="I84">
        <v>-0.29999999999999716</v>
      </c>
      <c r="J84">
        <v>-2.0999999999999943</v>
      </c>
      <c r="M84" s="2">
        <v>43009</v>
      </c>
      <c r="N84">
        <f t="shared" ref="N84:N147" si="18">B99</f>
        <v>104.2</v>
      </c>
      <c r="O84">
        <f t="shared" ref="O84:O147" si="19">C99</f>
        <v>106.5</v>
      </c>
      <c r="P84">
        <f t="shared" ref="P84:P147" si="20">D99</f>
        <v>102</v>
      </c>
    </row>
    <row r="85" spans="1:16">
      <c r="A85" s="2">
        <v>43435</v>
      </c>
      <c r="B85">
        <v>101.1</v>
      </c>
      <c r="C85">
        <v>105.3</v>
      </c>
      <c r="D85">
        <v>97.1</v>
      </c>
      <c r="E85">
        <v>21</v>
      </c>
      <c r="F85">
        <v>40</v>
      </c>
      <c r="G85">
        <v>3.5</v>
      </c>
      <c r="H85">
        <v>-0.90000000000000568</v>
      </c>
      <c r="I85">
        <v>-0.5</v>
      </c>
      <c r="J85">
        <v>-1.2000000000000028</v>
      </c>
      <c r="M85" s="2">
        <v>42979</v>
      </c>
      <c r="N85">
        <f t="shared" si="18"/>
        <v>103.4</v>
      </c>
      <c r="O85">
        <f t="shared" si="19"/>
        <v>105.5</v>
      </c>
      <c r="P85">
        <f t="shared" si="20"/>
        <v>101.4</v>
      </c>
    </row>
    <row r="86" spans="1:16">
      <c r="A86" s="2">
        <v>43405</v>
      </c>
      <c r="B86">
        <v>102</v>
      </c>
      <c r="C86">
        <v>105.8</v>
      </c>
      <c r="D86">
        <v>98.3</v>
      </c>
      <c r="E86">
        <v>22.9</v>
      </c>
      <c r="F86">
        <v>41.2</v>
      </c>
      <c r="G86">
        <v>6.1</v>
      </c>
      <c r="H86">
        <v>-0.5</v>
      </c>
      <c r="I86">
        <v>-0.29999999999999716</v>
      </c>
      <c r="J86">
        <v>-0.70000000000000284</v>
      </c>
      <c r="M86" s="2">
        <v>42948</v>
      </c>
      <c r="N86">
        <f t="shared" si="18"/>
        <v>103.4</v>
      </c>
      <c r="O86">
        <f t="shared" si="19"/>
        <v>105.5</v>
      </c>
      <c r="P86">
        <f t="shared" si="20"/>
        <v>101.3</v>
      </c>
    </row>
    <row r="87" spans="1:16">
      <c r="A87" s="2">
        <v>43374</v>
      </c>
      <c r="B87">
        <v>102.5</v>
      </c>
      <c r="C87">
        <v>106.1</v>
      </c>
      <c r="D87">
        <v>99</v>
      </c>
      <c r="E87">
        <v>24</v>
      </c>
      <c r="F87">
        <v>41.7</v>
      </c>
      <c r="G87">
        <v>7.6</v>
      </c>
      <c r="H87">
        <v>-0.70000000000000284</v>
      </c>
      <c r="I87">
        <v>-0.70000000000000284</v>
      </c>
      <c r="J87">
        <v>-0.70000000000000284</v>
      </c>
      <c r="M87" s="2">
        <v>42917</v>
      </c>
      <c r="N87">
        <f t="shared" si="18"/>
        <v>103.7</v>
      </c>
      <c r="O87">
        <f t="shared" si="19"/>
        <v>106.6</v>
      </c>
      <c r="P87">
        <f t="shared" si="20"/>
        <v>100.9</v>
      </c>
    </row>
    <row r="88" spans="1:16">
      <c r="A88" s="2">
        <v>43344</v>
      </c>
      <c r="B88">
        <v>103.2</v>
      </c>
      <c r="C88">
        <v>106.8</v>
      </c>
      <c r="D88">
        <v>99.7</v>
      </c>
      <c r="E88">
        <v>25.6</v>
      </c>
      <c r="F88">
        <v>43.5</v>
      </c>
      <c r="G88">
        <v>9.1</v>
      </c>
      <c r="H88">
        <v>-0.20000000000000284</v>
      </c>
      <c r="I88">
        <v>0</v>
      </c>
      <c r="J88">
        <v>-0.39999999999999147</v>
      </c>
      <c r="M88" s="2">
        <v>42887</v>
      </c>
      <c r="N88">
        <f t="shared" si="18"/>
        <v>102.8</v>
      </c>
      <c r="O88">
        <f t="shared" si="19"/>
        <v>104.7</v>
      </c>
      <c r="P88">
        <f t="shared" si="20"/>
        <v>100.8</v>
      </c>
    </row>
    <row r="89" spans="1:16">
      <c r="A89" s="2">
        <v>43313</v>
      </c>
      <c r="B89">
        <v>103.4</v>
      </c>
      <c r="C89">
        <v>106.8</v>
      </c>
      <c r="D89">
        <v>100.1</v>
      </c>
      <c r="E89">
        <v>26.1</v>
      </c>
      <c r="F89">
        <v>43.4</v>
      </c>
      <c r="G89">
        <v>10</v>
      </c>
      <c r="H89">
        <v>1.8000000000000114</v>
      </c>
      <c r="I89">
        <v>0.89999999999999147</v>
      </c>
      <c r="J89">
        <v>2.6999999999999886</v>
      </c>
      <c r="M89" s="2">
        <v>42856</v>
      </c>
      <c r="N89">
        <f t="shared" si="18"/>
        <v>103.1</v>
      </c>
      <c r="O89">
        <f t="shared" si="19"/>
        <v>104.7</v>
      </c>
      <c r="P89">
        <f t="shared" si="20"/>
        <v>101.5</v>
      </c>
    </row>
    <row r="90" spans="1:16">
      <c r="A90" s="2">
        <v>43282</v>
      </c>
      <c r="B90">
        <v>101.6</v>
      </c>
      <c r="C90">
        <v>105.9</v>
      </c>
      <c r="D90">
        <v>97.4</v>
      </c>
      <c r="E90">
        <v>22</v>
      </c>
      <c r="F90">
        <v>41.3</v>
      </c>
      <c r="G90">
        <v>4.3</v>
      </c>
      <c r="H90">
        <v>-0.20000000000000284</v>
      </c>
      <c r="I90">
        <v>-9.9999999999994316E-2</v>
      </c>
      <c r="J90">
        <v>-0.39999999999999147</v>
      </c>
      <c r="M90" s="2">
        <v>42826</v>
      </c>
      <c r="N90">
        <f t="shared" si="18"/>
        <v>103.9</v>
      </c>
      <c r="O90">
        <f t="shared" si="19"/>
        <v>105.3</v>
      </c>
      <c r="P90">
        <f t="shared" si="20"/>
        <v>102.6</v>
      </c>
    </row>
    <row r="91" spans="1:16">
      <c r="A91" s="2">
        <v>43252</v>
      </c>
      <c r="B91">
        <v>101.8</v>
      </c>
      <c r="C91">
        <v>106</v>
      </c>
      <c r="D91">
        <v>97.8</v>
      </c>
      <c r="E91">
        <v>22.5</v>
      </c>
      <c r="F91">
        <v>41.5</v>
      </c>
      <c r="G91">
        <v>5</v>
      </c>
      <c r="H91">
        <v>-1.7000000000000028</v>
      </c>
      <c r="I91">
        <v>-1.2999999999999972</v>
      </c>
      <c r="J91">
        <v>-2</v>
      </c>
      <c r="M91" s="2">
        <v>42795</v>
      </c>
      <c r="N91">
        <f t="shared" si="18"/>
        <v>102.2</v>
      </c>
      <c r="O91">
        <f t="shared" si="19"/>
        <v>103.6</v>
      </c>
      <c r="P91">
        <f t="shared" si="20"/>
        <v>100.8</v>
      </c>
    </row>
    <row r="92" spans="1:16">
      <c r="A92" s="2">
        <v>43221</v>
      </c>
      <c r="B92">
        <v>103.5</v>
      </c>
      <c r="C92">
        <v>107.3</v>
      </c>
      <c r="D92">
        <v>99.8</v>
      </c>
      <c r="E92">
        <v>26.2</v>
      </c>
      <c r="F92">
        <v>44.6</v>
      </c>
      <c r="G92">
        <v>9.3000000000000007</v>
      </c>
      <c r="H92">
        <v>-0.59999999999999432</v>
      </c>
      <c r="I92">
        <v>0.20000000000000284</v>
      </c>
      <c r="J92">
        <v>-1.4000000000000057</v>
      </c>
      <c r="M92" s="2">
        <v>42767</v>
      </c>
      <c r="N92">
        <f t="shared" si="18"/>
        <v>101.3</v>
      </c>
      <c r="O92">
        <f t="shared" si="19"/>
        <v>102.5</v>
      </c>
      <c r="P92">
        <f t="shared" si="20"/>
        <v>100.2</v>
      </c>
    </row>
    <row r="93" spans="1:16">
      <c r="A93" s="2">
        <v>43191</v>
      </c>
      <c r="B93">
        <v>104.1</v>
      </c>
      <c r="C93">
        <v>107.1</v>
      </c>
      <c r="D93">
        <v>101.2</v>
      </c>
      <c r="E93">
        <v>27.5</v>
      </c>
      <c r="F93">
        <v>44.1</v>
      </c>
      <c r="G93">
        <v>12.1</v>
      </c>
      <c r="H93">
        <v>-0.20000000000000284</v>
      </c>
      <c r="I93">
        <v>0</v>
      </c>
      <c r="J93">
        <v>-0.29999999999999716</v>
      </c>
      <c r="M93" s="2">
        <v>42736</v>
      </c>
      <c r="N93">
        <f t="shared" si="18"/>
        <v>101.3</v>
      </c>
      <c r="O93">
        <f t="shared" si="19"/>
        <v>101.9</v>
      </c>
      <c r="P93">
        <f t="shared" si="20"/>
        <v>100.7</v>
      </c>
    </row>
    <row r="94" spans="1:16">
      <c r="A94" s="2">
        <v>43160</v>
      </c>
      <c r="B94">
        <v>104.3</v>
      </c>
      <c r="C94">
        <v>107.1</v>
      </c>
      <c r="D94">
        <v>101.5</v>
      </c>
      <c r="E94">
        <v>27.9</v>
      </c>
      <c r="F94">
        <v>44.1</v>
      </c>
      <c r="G94">
        <v>12.9</v>
      </c>
      <c r="H94">
        <v>0</v>
      </c>
      <c r="I94">
        <v>-0.90000000000000568</v>
      </c>
      <c r="J94">
        <v>0.70000000000000284</v>
      </c>
      <c r="M94" s="2">
        <v>42705</v>
      </c>
      <c r="N94">
        <f t="shared" si="18"/>
        <v>100.9</v>
      </c>
      <c r="O94">
        <f t="shared" si="19"/>
        <v>101.8</v>
      </c>
      <c r="P94">
        <f t="shared" si="20"/>
        <v>100.1</v>
      </c>
    </row>
    <row r="95" spans="1:16">
      <c r="A95" s="2">
        <v>43132</v>
      </c>
      <c r="B95">
        <v>104.3</v>
      </c>
      <c r="C95">
        <v>108</v>
      </c>
      <c r="D95">
        <v>100.8</v>
      </c>
      <c r="E95">
        <v>28</v>
      </c>
      <c r="F95">
        <v>46.1</v>
      </c>
      <c r="G95">
        <v>11.3</v>
      </c>
      <c r="H95">
        <v>-0.70000000000000284</v>
      </c>
      <c r="I95">
        <v>-0.5</v>
      </c>
      <c r="J95">
        <v>-0.90000000000000568</v>
      </c>
      <c r="M95" s="2">
        <v>42675</v>
      </c>
      <c r="N95">
        <f t="shared" si="18"/>
        <v>101.4</v>
      </c>
      <c r="O95">
        <f t="shared" si="19"/>
        <v>101.9</v>
      </c>
      <c r="P95">
        <f t="shared" si="20"/>
        <v>100.9</v>
      </c>
    </row>
    <row r="96" spans="1:16">
      <c r="A96" s="2">
        <v>43101</v>
      </c>
      <c r="B96">
        <v>105</v>
      </c>
      <c r="C96">
        <v>108.5</v>
      </c>
      <c r="D96">
        <v>101.7</v>
      </c>
      <c r="E96">
        <v>29.6</v>
      </c>
      <c r="F96">
        <v>47.3</v>
      </c>
      <c r="G96">
        <v>13.1</v>
      </c>
      <c r="H96">
        <v>0.29999999999999716</v>
      </c>
      <c r="I96">
        <v>1.5</v>
      </c>
      <c r="J96">
        <v>-0.59999999999999432</v>
      </c>
      <c r="M96" s="2">
        <v>42644</v>
      </c>
      <c r="N96">
        <f t="shared" si="18"/>
        <v>101</v>
      </c>
      <c r="O96">
        <f t="shared" si="19"/>
        <v>100.3</v>
      </c>
      <c r="P96">
        <f t="shared" si="20"/>
        <v>101.6</v>
      </c>
    </row>
    <row r="97" spans="1:16">
      <c r="A97" s="2">
        <v>43070</v>
      </c>
      <c r="B97">
        <v>104.7</v>
      </c>
      <c r="C97">
        <v>107</v>
      </c>
      <c r="D97">
        <v>102.3</v>
      </c>
      <c r="E97">
        <v>28.8</v>
      </c>
      <c r="F97">
        <v>44</v>
      </c>
      <c r="G97">
        <v>14.6</v>
      </c>
      <c r="H97">
        <v>0</v>
      </c>
      <c r="I97">
        <v>0.70000000000000284</v>
      </c>
      <c r="J97">
        <v>-0.90000000000000568</v>
      </c>
      <c r="M97" s="2">
        <v>42614</v>
      </c>
      <c r="N97">
        <f t="shared" si="18"/>
        <v>100.5</v>
      </c>
      <c r="O97">
        <f t="shared" si="19"/>
        <v>100.3</v>
      </c>
      <c r="P97">
        <f t="shared" si="20"/>
        <v>100.7</v>
      </c>
    </row>
    <row r="98" spans="1:16">
      <c r="A98" s="2">
        <v>43040</v>
      </c>
      <c r="B98">
        <v>104.7</v>
      </c>
      <c r="C98">
        <v>106.3</v>
      </c>
      <c r="D98">
        <v>103.2</v>
      </c>
      <c r="E98">
        <v>28.9</v>
      </c>
      <c r="F98">
        <v>42.2</v>
      </c>
      <c r="G98">
        <v>16.399999999999999</v>
      </c>
      <c r="H98">
        <v>0.5</v>
      </c>
      <c r="I98">
        <v>-0.20000000000000284</v>
      </c>
      <c r="J98">
        <v>1.2000000000000028</v>
      </c>
      <c r="M98" s="2">
        <v>42583</v>
      </c>
      <c r="N98">
        <f t="shared" si="18"/>
        <v>99.7</v>
      </c>
      <c r="O98">
        <f t="shared" si="19"/>
        <v>99.8</v>
      </c>
      <c r="P98">
        <f t="shared" si="20"/>
        <v>99.5</v>
      </c>
    </row>
    <row r="99" spans="1:16">
      <c r="A99" s="2">
        <v>43009</v>
      </c>
      <c r="B99">
        <v>104.2</v>
      </c>
      <c r="C99">
        <v>106.5</v>
      </c>
      <c r="D99">
        <v>102</v>
      </c>
      <c r="E99">
        <v>27.8</v>
      </c>
      <c r="F99">
        <v>42.7</v>
      </c>
      <c r="G99">
        <v>13.8</v>
      </c>
      <c r="H99">
        <v>0.79999999999999716</v>
      </c>
      <c r="I99">
        <v>1</v>
      </c>
      <c r="J99">
        <v>0.59999999999999432</v>
      </c>
      <c r="M99" s="2">
        <v>42552</v>
      </c>
      <c r="N99">
        <f t="shared" si="18"/>
        <v>100.1</v>
      </c>
      <c r="O99">
        <f t="shared" si="19"/>
        <v>100.1</v>
      </c>
      <c r="P99">
        <f t="shared" si="20"/>
        <v>100.1</v>
      </c>
    </row>
    <row r="100" spans="1:16">
      <c r="A100" s="2">
        <v>42979</v>
      </c>
      <c r="B100">
        <v>103.4</v>
      </c>
      <c r="C100">
        <v>105.5</v>
      </c>
      <c r="D100">
        <v>101.4</v>
      </c>
      <c r="E100">
        <v>26.1</v>
      </c>
      <c r="F100">
        <v>40.5</v>
      </c>
      <c r="G100">
        <v>12.6</v>
      </c>
      <c r="H100">
        <v>0</v>
      </c>
      <c r="I100">
        <v>0</v>
      </c>
      <c r="J100">
        <v>0.10000000000000853</v>
      </c>
      <c r="M100" s="2">
        <v>42522</v>
      </c>
      <c r="N100">
        <f t="shared" si="18"/>
        <v>100.1</v>
      </c>
      <c r="O100">
        <f t="shared" si="19"/>
        <v>101.1</v>
      </c>
      <c r="P100">
        <f t="shared" si="20"/>
        <v>99.1</v>
      </c>
    </row>
    <row r="101" spans="1:16">
      <c r="A101" s="2">
        <v>42948</v>
      </c>
      <c r="B101">
        <v>103.4</v>
      </c>
      <c r="C101">
        <v>105.5</v>
      </c>
      <c r="D101">
        <v>101.3</v>
      </c>
      <c r="E101">
        <v>26</v>
      </c>
      <c r="F101">
        <v>40.5</v>
      </c>
      <c r="G101">
        <v>12.3</v>
      </c>
      <c r="H101">
        <v>-0.29999999999999716</v>
      </c>
      <c r="I101">
        <v>-1.0999999999999943</v>
      </c>
      <c r="J101">
        <v>0.39999999999999147</v>
      </c>
      <c r="M101" s="2">
        <v>42491</v>
      </c>
      <c r="N101">
        <f t="shared" si="18"/>
        <v>100</v>
      </c>
      <c r="O101">
        <f t="shared" si="19"/>
        <v>100.3</v>
      </c>
      <c r="P101">
        <f t="shared" si="20"/>
        <v>99.7</v>
      </c>
    </row>
    <row r="102" spans="1:16">
      <c r="A102" s="2">
        <v>42917</v>
      </c>
      <c r="B102">
        <v>103.7</v>
      </c>
      <c r="C102">
        <v>106.6</v>
      </c>
      <c r="D102">
        <v>100.9</v>
      </c>
      <c r="E102">
        <v>26.7</v>
      </c>
      <c r="F102">
        <v>43</v>
      </c>
      <c r="G102">
        <v>11.5</v>
      </c>
      <c r="H102">
        <v>0.90000000000000568</v>
      </c>
      <c r="I102">
        <v>1.8999999999999915</v>
      </c>
      <c r="J102">
        <v>0.10000000000000853</v>
      </c>
      <c r="M102" s="2">
        <v>42461</v>
      </c>
      <c r="N102">
        <f t="shared" si="18"/>
        <v>100.3</v>
      </c>
      <c r="O102">
        <f t="shared" si="19"/>
        <v>100.5</v>
      </c>
      <c r="P102">
        <f t="shared" si="20"/>
        <v>100.2</v>
      </c>
    </row>
    <row r="103" spans="1:16">
      <c r="A103" s="2">
        <v>42887</v>
      </c>
      <c r="B103">
        <v>102.8</v>
      </c>
      <c r="C103">
        <v>104.7</v>
      </c>
      <c r="D103">
        <v>100.8</v>
      </c>
      <c r="E103">
        <v>24.7</v>
      </c>
      <c r="F103">
        <v>38.700000000000003</v>
      </c>
      <c r="G103">
        <v>11.4</v>
      </c>
      <c r="H103">
        <v>-0.29999999999999716</v>
      </c>
      <c r="I103">
        <v>0</v>
      </c>
      <c r="J103">
        <v>-0.70000000000000284</v>
      </c>
      <c r="M103" s="2">
        <v>42430</v>
      </c>
      <c r="N103">
        <f t="shared" si="18"/>
        <v>99.3</v>
      </c>
      <c r="O103">
        <f t="shared" si="19"/>
        <v>99.6</v>
      </c>
      <c r="P103">
        <f t="shared" si="20"/>
        <v>99.1</v>
      </c>
    </row>
    <row r="104" spans="1:16">
      <c r="A104" s="2">
        <v>42856</v>
      </c>
      <c r="B104">
        <v>103.1</v>
      </c>
      <c r="C104">
        <v>104.7</v>
      </c>
      <c r="D104">
        <v>101.5</v>
      </c>
      <c r="E104">
        <v>25.3</v>
      </c>
      <c r="F104">
        <v>38.700000000000003</v>
      </c>
      <c r="G104">
        <v>12.7</v>
      </c>
      <c r="H104">
        <v>-0.80000000000001137</v>
      </c>
      <c r="I104">
        <v>-0.59999999999999432</v>
      </c>
      <c r="J104">
        <v>-1.0999999999999943</v>
      </c>
      <c r="M104" s="2">
        <v>42401</v>
      </c>
      <c r="N104">
        <f t="shared" si="18"/>
        <v>98.8</v>
      </c>
      <c r="O104">
        <f t="shared" si="19"/>
        <v>99.9</v>
      </c>
      <c r="P104">
        <f t="shared" si="20"/>
        <v>97.7</v>
      </c>
    </row>
    <row r="105" spans="1:16">
      <c r="A105" s="2">
        <v>42826</v>
      </c>
      <c r="B105">
        <v>103.9</v>
      </c>
      <c r="C105">
        <v>105.3</v>
      </c>
      <c r="D105">
        <v>102.6</v>
      </c>
      <c r="E105">
        <v>27.2</v>
      </c>
      <c r="F105">
        <v>40</v>
      </c>
      <c r="G105">
        <v>15.1</v>
      </c>
      <c r="H105">
        <v>1.7000000000000028</v>
      </c>
      <c r="I105">
        <v>1.7000000000000028</v>
      </c>
      <c r="J105">
        <v>1.7999999999999972</v>
      </c>
      <c r="M105" s="2">
        <v>42370</v>
      </c>
      <c r="N105">
        <f t="shared" si="18"/>
        <v>99.7</v>
      </c>
      <c r="O105">
        <f t="shared" si="19"/>
        <v>100.1</v>
      </c>
      <c r="P105">
        <f t="shared" si="20"/>
        <v>99.4</v>
      </c>
    </row>
    <row r="106" spans="1:16">
      <c r="A106" s="2">
        <v>42795</v>
      </c>
      <c r="B106">
        <v>102.2</v>
      </c>
      <c r="C106">
        <v>103.6</v>
      </c>
      <c r="D106">
        <v>100.8</v>
      </c>
      <c r="E106">
        <v>23.4</v>
      </c>
      <c r="F106">
        <v>36.1</v>
      </c>
      <c r="G106">
        <v>11.3</v>
      </c>
      <c r="H106">
        <v>0.90000000000000568</v>
      </c>
      <c r="I106">
        <v>1.0999999999999943</v>
      </c>
      <c r="J106">
        <v>0.59999999999999432</v>
      </c>
      <c r="M106" s="2">
        <v>42339</v>
      </c>
      <c r="N106">
        <f t="shared" si="18"/>
        <v>100.7</v>
      </c>
      <c r="O106">
        <f t="shared" si="19"/>
        <v>100.6</v>
      </c>
      <c r="P106">
        <f t="shared" si="20"/>
        <v>100.7</v>
      </c>
    </row>
    <row r="107" spans="1:16">
      <c r="A107" s="2">
        <v>42767</v>
      </c>
      <c r="B107">
        <v>101.3</v>
      </c>
      <c r="C107">
        <v>102.5</v>
      </c>
      <c r="D107">
        <v>100.2</v>
      </c>
      <c r="E107">
        <v>21.5</v>
      </c>
      <c r="F107">
        <v>33.5</v>
      </c>
      <c r="G107">
        <v>10</v>
      </c>
      <c r="H107">
        <v>0</v>
      </c>
      <c r="I107">
        <v>0.59999999999999432</v>
      </c>
      <c r="J107">
        <v>-0.5</v>
      </c>
      <c r="M107" s="2">
        <v>42309</v>
      </c>
      <c r="N107">
        <f t="shared" si="18"/>
        <v>100.8</v>
      </c>
      <c r="O107">
        <f t="shared" si="19"/>
        <v>100.1</v>
      </c>
      <c r="P107">
        <f t="shared" si="20"/>
        <v>101.5</v>
      </c>
    </row>
    <row r="108" spans="1:16">
      <c r="A108" s="2">
        <v>42736</v>
      </c>
      <c r="B108">
        <v>101.3</v>
      </c>
      <c r="C108">
        <v>101.9</v>
      </c>
      <c r="D108">
        <v>100.7</v>
      </c>
      <c r="E108">
        <v>21.4</v>
      </c>
      <c r="F108">
        <v>32.200000000000003</v>
      </c>
      <c r="G108">
        <v>11.2</v>
      </c>
      <c r="H108">
        <v>0.39999999999999147</v>
      </c>
      <c r="I108">
        <v>0.10000000000000853</v>
      </c>
      <c r="J108">
        <v>0.60000000000000853</v>
      </c>
      <c r="M108" s="2">
        <v>42278</v>
      </c>
      <c r="N108">
        <f t="shared" si="18"/>
        <v>100.4</v>
      </c>
      <c r="O108">
        <f t="shared" si="19"/>
        <v>99.9</v>
      </c>
      <c r="P108">
        <f t="shared" si="20"/>
        <v>100.9</v>
      </c>
    </row>
    <row r="109" spans="1:16">
      <c r="A109" s="2">
        <v>42705</v>
      </c>
      <c r="B109">
        <v>100.9</v>
      </c>
      <c r="C109">
        <v>101.8</v>
      </c>
      <c r="D109">
        <v>100.1</v>
      </c>
      <c r="E109">
        <v>20.6</v>
      </c>
      <c r="F109">
        <v>32</v>
      </c>
      <c r="G109">
        <v>9.9</v>
      </c>
      <c r="H109">
        <v>-0.5</v>
      </c>
      <c r="I109">
        <v>-0.10000000000000853</v>
      </c>
      <c r="J109">
        <v>-0.80000000000001137</v>
      </c>
      <c r="M109" s="2">
        <v>42248</v>
      </c>
      <c r="N109">
        <f t="shared" si="18"/>
        <v>99.8</v>
      </c>
      <c r="O109">
        <f t="shared" si="19"/>
        <v>100.6</v>
      </c>
      <c r="P109">
        <f t="shared" si="20"/>
        <v>99</v>
      </c>
    </row>
    <row r="110" spans="1:16">
      <c r="A110" s="2">
        <v>42675</v>
      </c>
      <c r="B110">
        <v>101.4</v>
      </c>
      <c r="C110">
        <v>101.9</v>
      </c>
      <c r="D110">
        <v>100.9</v>
      </c>
      <c r="E110">
        <v>21.7</v>
      </c>
      <c r="F110">
        <v>32.299999999999997</v>
      </c>
      <c r="G110">
        <v>11.6</v>
      </c>
      <c r="H110">
        <v>0.40000000000000568</v>
      </c>
      <c r="I110">
        <v>1.6000000000000085</v>
      </c>
      <c r="J110">
        <v>-0.69999999999998863</v>
      </c>
      <c r="M110" s="2">
        <v>42217</v>
      </c>
      <c r="N110">
        <f t="shared" si="18"/>
        <v>100.6</v>
      </c>
      <c r="O110">
        <f t="shared" si="19"/>
        <v>101.1</v>
      </c>
      <c r="P110">
        <f t="shared" si="20"/>
        <v>100.1</v>
      </c>
    </row>
    <row r="111" spans="1:16">
      <c r="A111" s="2">
        <v>42644</v>
      </c>
      <c r="B111">
        <v>101</v>
      </c>
      <c r="C111">
        <v>100.3</v>
      </c>
      <c r="D111">
        <v>101.6</v>
      </c>
      <c r="E111">
        <v>20.7</v>
      </c>
      <c r="F111">
        <v>28.6</v>
      </c>
      <c r="G111">
        <v>13.1</v>
      </c>
      <c r="H111">
        <v>0.5</v>
      </c>
      <c r="I111">
        <v>0</v>
      </c>
      <c r="J111">
        <v>0.89999999999999147</v>
      </c>
      <c r="M111" s="2">
        <v>42186</v>
      </c>
      <c r="N111">
        <f t="shared" si="18"/>
        <v>99.6</v>
      </c>
      <c r="O111">
        <f t="shared" si="19"/>
        <v>100.4</v>
      </c>
      <c r="P111">
        <f t="shared" si="20"/>
        <v>98.8</v>
      </c>
    </row>
    <row r="112" spans="1:16">
      <c r="A112" s="2">
        <v>42614</v>
      </c>
      <c r="B112">
        <v>100.5</v>
      </c>
      <c r="C112">
        <v>100.3</v>
      </c>
      <c r="D112">
        <v>100.7</v>
      </c>
      <c r="E112">
        <v>19.7</v>
      </c>
      <c r="F112">
        <v>28.5</v>
      </c>
      <c r="G112">
        <v>11.1</v>
      </c>
      <c r="H112">
        <v>0.79999999999999716</v>
      </c>
      <c r="I112">
        <v>0.5</v>
      </c>
      <c r="J112">
        <v>1.2000000000000028</v>
      </c>
      <c r="M112" s="2">
        <v>42156</v>
      </c>
      <c r="N112">
        <f t="shared" si="18"/>
        <v>100.3</v>
      </c>
      <c r="O112">
        <f t="shared" si="19"/>
        <v>100.4</v>
      </c>
      <c r="P112">
        <f t="shared" si="20"/>
        <v>100.2</v>
      </c>
    </row>
    <row r="113" spans="1:16">
      <c r="A113" s="2">
        <v>42583</v>
      </c>
      <c r="B113">
        <v>99.7</v>
      </c>
      <c r="C113">
        <v>99.8</v>
      </c>
      <c r="D113">
        <v>99.5</v>
      </c>
      <c r="E113">
        <v>17.899999999999999</v>
      </c>
      <c r="F113">
        <v>27.5</v>
      </c>
      <c r="G113">
        <v>8.6999999999999993</v>
      </c>
      <c r="H113">
        <v>-0.39999999999999147</v>
      </c>
      <c r="I113">
        <v>-0.29999999999999716</v>
      </c>
      <c r="J113">
        <v>-0.59999999999999432</v>
      </c>
      <c r="M113" s="2">
        <v>42125</v>
      </c>
      <c r="N113">
        <f t="shared" si="18"/>
        <v>100.6</v>
      </c>
      <c r="O113">
        <f t="shared" si="19"/>
        <v>100.7</v>
      </c>
      <c r="P113">
        <f t="shared" si="20"/>
        <v>100.4</v>
      </c>
    </row>
    <row r="114" spans="1:16">
      <c r="A114" s="2">
        <v>42552</v>
      </c>
      <c r="B114">
        <v>100.1</v>
      </c>
      <c r="C114">
        <v>100.1</v>
      </c>
      <c r="D114">
        <v>100.1</v>
      </c>
      <c r="E114">
        <v>18.8</v>
      </c>
      <c r="F114">
        <v>28.2</v>
      </c>
      <c r="G114">
        <v>9.8000000000000007</v>
      </c>
      <c r="H114">
        <v>0</v>
      </c>
      <c r="I114">
        <v>-1</v>
      </c>
      <c r="J114">
        <v>1</v>
      </c>
      <c r="M114" s="2">
        <v>42095</v>
      </c>
      <c r="N114">
        <f t="shared" si="18"/>
        <v>100.3</v>
      </c>
      <c r="O114">
        <f t="shared" si="19"/>
        <v>100.5</v>
      </c>
      <c r="P114">
        <f t="shared" si="20"/>
        <v>100.2</v>
      </c>
    </row>
    <row r="115" spans="1:16">
      <c r="A115" s="2">
        <v>42522</v>
      </c>
      <c r="B115">
        <v>100.1</v>
      </c>
      <c r="C115">
        <v>101.1</v>
      </c>
      <c r="D115">
        <v>99.1</v>
      </c>
      <c r="E115">
        <v>18.899999999999999</v>
      </c>
      <c r="F115">
        <v>30.5</v>
      </c>
      <c r="G115">
        <v>7.8</v>
      </c>
      <c r="H115">
        <v>9.9999999999994316E-2</v>
      </c>
      <c r="I115">
        <v>0.79999999999999716</v>
      </c>
      <c r="J115">
        <v>-0.60000000000000853</v>
      </c>
      <c r="M115" s="2">
        <v>42064</v>
      </c>
      <c r="N115">
        <f t="shared" si="18"/>
        <v>99.3</v>
      </c>
      <c r="O115">
        <f t="shared" si="19"/>
        <v>98.8</v>
      </c>
      <c r="P115">
        <f t="shared" si="20"/>
        <v>99.7</v>
      </c>
    </row>
    <row r="116" spans="1:16">
      <c r="A116" s="2">
        <v>42491</v>
      </c>
      <c r="B116">
        <v>100</v>
      </c>
      <c r="C116">
        <v>100.3</v>
      </c>
      <c r="D116">
        <v>99.7</v>
      </c>
      <c r="E116">
        <v>18.600000000000001</v>
      </c>
      <c r="F116">
        <v>28.5</v>
      </c>
      <c r="G116">
        <v>9.1</v>
      </c>
      <c r="H116">
        <v>-0.29999999999999716</v>
      </c>
      <c r="I116">
        <v>-0.20000000000000284</v>
      </c>
      <c r="J116">
        <v>-0.5</v>
      </c>
      <c r="M116" s="2">
        <v>42036</v>
      </c>
      <c r="N116">
        <f t="shared" si="18"/>
        <v>98.8</v>
      </c>
      <c r="O116">
        <f t="shared" si="19"/>
        <v>98.1</v>
      </c>
      <c r="P116">
        <f t="shared" si="20"/>
        <v>99.5</v>
      </c>
    </row>
    <row r="117" spans="1:16">
      <c r="A117" s="2">
        <v>42461</v>
      </c>
      <c r="B117">
        <v>100.3</v>
      </c>
      <c r="C117">
        <v>100.5</v>
      </c>
      <c r="D117">
        <v>100.2</v>
      </c>
      <c r="E117">
        <v>19.399999999999999</v>
      </c>
      <c r="F117">
        <v>29.1</v>
      </c>
      <c r="G117">
        <v>10</v>
      </c>
      <c r="H117">
        <v>1</v>
      </c>
      <c r="I117">
        <v>0.90000000000000568</v>
      </c>
      <c r="J117">
        <v>1.1000000000000085</v>
      </c>
      <c r="M117" s="2">
        <v>42005</v>
      </c>
      <c r="N117">
        <f t="shared" si="18"/>
        <v>98.9</v>
      </c>
      <c r="O117">
        <f t="shared" si="19"/>
        <v>98.8</v>
      </c>
      <c r="P117">
        <f t="shared" si="20"/>
        <v>98.9</v>
      </c>
    </row>
    <row r="118" spans="1:16">
      <c r="A118" s="2">
        <v>42430</v>
      </c>
      <c r="B118">
        <v>99.3</v>
      </c>
      <c r="C118">
        <v>99.6</v>
      </c>
      <c r="D118">
        <v>99.1</v>
      </c>
      <c r="E118">
        <v>17.2</v>
      </c>
      <c r="F118">
        <v>27.1</v>
      </c>
      <c r="G118">
        <v>7.7</v>
      </c>
      <c r="H118">
        <v>0.5</v>
      </c>
      <c r="I118">
        <v>-0.30000000000001137</v>
      </c>
      <c r="J118">
        <v>1.3999999999999915</v>
      </c>
      <c r="M118" s="2">
        <v>41974</v>
      </c>
      <c r="N118">
        <f t="shared" si="18"/>
        <v>98.3</v>
      </c>
      <c r="O118">
        <f t="shared" si="19"/>
        <v>98.4</v>
      </c>
      <c r="P118">
        <f t="shared" si="20"/>
        <v>98.1</v>
      </c>
    </row>
    <row r="119" spans="1:16">
      <c r="A119" s="2">
        <v>42401</v>
      </c>
      <c r="B119">
        <v>98.8</v>
      </c>
      <c r="C119">
        <v>99.9</v>
      </c>
      <c r="D119">
        <v>97.7</v>
      </c>
      <c r="E119">
        <v>15.9</v>
      </c>
      <c r="F119">
        <v>27.6</v>
      </c>
      <c r="G119">
        <v>4.9000000000000004</v>
      </c>
      <c r="H119">
        <v>-0.90000000000000568</v>
      </c>
      <c r="I119">
        <v>-0.19999999999998863</v>
      </c>
      <c r="J119">
        <v>-1.7000000000000028</v>
      </c>
      <c r="M119" s="2">
        <v>41944</v>
      </c>
      <c r="N119">
        <f t="shared" si="18"/>
        <v>95.8</v>
      </c>
      <c r="O119">
        <f t="shared" si="19"/>
        <v>95.7</v>
      </c>
      <c r="P119">
        <f t="shared" si="20"/>
        <v>95.9</v>
      </c>
    </row>
    <row r="120" spans="1:16">
      <c r="A120" s="2">
        <v>42370</v>
      </c>
      <c r="B120">
        <v>99.7</v>
      </c>
      <c r="C120">
        <v>100.1</v>
      </c>
      <c r="D120">
        <v>99.4</v>
      </c>
      <c r="E120">
        <v>18</v>
      </c>
      <c r="F120">
        <v>28.2</v>
      </c>
      <c r="G120">
        <v>8.3000000000000007</v>
      </c>
      <c r="H120">
        <v>-1</v>
      </c>
      <c r="I120">
        <v>-0.5</v>
      </c>
      <c r="J120">
        <v>-1.2999999999999972</v>
      </c>
      <c r="M120" s="2">
        <v>41913</v>
      </c>
      <c r="N120">
        <f t="shared" si="18"/>
        <v>96.1</v>
      </c>
      <c r="O120">
        <f t="shared" si="19"/>
        <v>96.4</v>
      </c>
      <c r="P120">
        <f t="shared" si="20"/>
        <v>95.8</v>
      </c>
    </row>
    <row r="121" spans="1:16">
      <c r="A121" s="2">
        <v>42339</v>
      </c>
      <c r="B121">
        <v>100.7</v>
      </c>
      <c r="C121">
        <v>100.6</v>
      </c>
      <c r="D121">
        <v>100.7</v>
      </c>
      <c r="E121">
        <v>20.100000000000001</v>
      </c>
      <c r="F121">
        <v>29.3</v>
      </c>
      <c r="G121">
        <v>11.2</v>
      </c>
      <c r="H121">
        <v>-9.9999999999994316E-2</v>
      </c>
      <c r="I121">
        <v>0.5</v>
      </c>
      <c r="J121">
        <v>-0.79999999999999716</v>
      </c>
      <c r="M121" s="2">
        <v>41883</v>
      </c>
      <c r="N121">
        <f t="shared" si="18"/>
        <v>97.5</v>
      </c>
      <c r="O121">
        <f t="shared" si="19"/>
        <v>98.1</v>
      </c>
      <c r="P121">
        <f t="shared" si="20"/>
        <v>96.9</v>
      </c>
    </row>
    <row r="122" spans="1:16">
      <c r="A122" s="2">
        <v>42309</v>
      </c>
      <c r="B122">
        <v>100.8</v>
      </c>
      <c r="C122">
        <v>100.1</v>
      </c>
      <c r="D122">
        <v>101.5</v>
      </c>
      <c r="E122">
        <v>20.3</v>
      </c>
      <c r="F122">
        <v>28.1</v>
      </c>
      <c r="G122">
        <v>12.9</v>
      </c>
      <c r="H122">
        <v>0.39999999999999147</v>
      </c>
      <c r="I122">
        <v>0.19999999999998863</v>
      </c>
      <c r="J122">
        <v>0.59999999999999432</v>
      </c>
      <c r="M122" s="2">
        <v>41852</v>
      </c>
      <c r="N122">
        <f t="shared" si="18"/>
        <v>98.2</v>
      </c>
      <c r="O122">
        <f t="shared" si="19"/>
        <v>98.4</v>
      </c>
      <c r="P122">
        <f t="shared" si="20"/>
        <v>97.9</v>
      </c>
    </row>
    <row r="123" spans="1:16">
      <c r="A123" s="2">
        <v>42278</v>
      </c>
      <c r="B123">
        <v>100.4</v>
      </c>
      <c r="C123">
        <v>99.9</v>
      </c>
      <c r="D123">
        <v>100.9</v>
      </c>
      <c r="E123">
        <v>19.399999999999999</v>
      </c>
      <c r="F123">
        <v>27.6</v>
      </c>
      <c r="G123">
        <v>11.5</v>
      </c>
      <c r="H123">
        <v>0.60000000000000853</v>
      </c>
      <c r="I123">
        <v>-0.69999999999998863</v>
      </c>
      <c r="J123">
        <v>1.9000000000000057</v>
      </c>
      <c r="M123" s="2">
        <v>41821</v>
      </c>
      <c r="N123">
        <f t="shared" si="18"/>
        <v>99.5</v>
      </c>
      <c r="O123">
        <f t="shared" si="19"/>
        <v>99.2</v>
      </c>
      <c r="P123">
        <f t="shared" si="20"/>
        <v>99.8</v>
      </c>
    </row>
    <row r="124" spans="1:16">
      <c r="A124" s="2">
        <v>42248</v>
      </c>
      <c r="B124">
        <v>99.8</v>
      </c>
      <c r="C124">
        <v>100.6</v>
      </c>
      <c r="D124">
        <v>99</v>
      </c>
      <c r="E124">
        <v>18.3</v>
      </c>
      <c r="F124">
        <v>29.4</v>
      </c>
      <c r="G124">
        <v>7.7</v>
      </c>
      <c r="H124">
        <v>-0.79999999999999716</v>
      </c>
      <c r="I124">
        <v>-0.5</v>
      </c>
      <c r="J124">
        <v>-1.0999999999999943</v>
      </c>
      <c r="M124" s="2">
        <v>41791</v>
      </c>
      <c r="N124">
        <f t="shared" si="18"/>
        <v>99.9</v>
      </c>
      <c r="O124">
        <f t="shared" si="19"/>
        <v>99.5</v>
      </c>
      <c r="P124">
        <f t="shared" si="20"/>
        <v>100.2</v>
      </c>
    </row>
    <row r="125" spans="1:16">
      <c r="A125" s="2">
        <v>42217</v>
      </c>
      <c r="B125">
        <v>100.6</v>
      </c>
      <c r="C125">
        <v>101.1</v>
      </c>
      <c r="D125">
        <v>100.1</v>
      </c>
      <c r="E125">
        <v>19.899999999999999</v>
      </c>
      <c r="F125">
        <v>30.4</v>
      </c>
      <c r="G125">
        <v>9.9</v>
      </c>
      <c r="H125">
        <v>1</v>
      </c>
      <c r="I125">
        <v>0.69999999999998863</v>
      </c>
      <c r="J125">
        <v>1.2999999999999972</v>
      </c>
      <c r="M125" s="2">
        <v>41760</v>
      </c>
      <c r="N125">
        <f t="shared" si="18"/>
        <v>100.5</v>
      </c>
      <c r="O125">
        <f t="shared" si="19"/>
        <v>99.8</v>
      </c>
      <c r="P125">
        <f t="shared" si="20"/>
        <v>101.2</v>
      </c>
    </row>
    <row r="126" spans="1:16">
      <c r="A126" s="2">
        <v>42186</v>
      </c>
      <c r="B126">
        <v>99.6</v>
      </c>
      <c r="C126">
        <v>100.4</v>
      </c>
      <c r="D126">
        <v>98.8</v>
      </c>
      <c r="E126">
        <v>17.7</v>
      </c>
      <c r="F126">
        <v>28.9</v>
      </c>
      <c r="G126">
        <v>7.1</v>
      </c>
      <c r="H126">
        <v>-0.70000000000000284</v>
      </c>
      <c r="I126">
        <v>0</v>
      </c>
      <c r="J126">
        <v>-1.4000000000000057</v>
      </c>
      <c r="M126" s="2">
        <v>41730</v>
      </c>
      <c r="N126">
        <f t="shared" si="18"/>
        <v>102.1</v>
      </c>
      <c r="O126">
        <f t="shared" si="19"/>
        <v>102</v>
      </c>
      <c r="P126">
        <f t="shared" si="20"/>
        <v>102.1</v>
      </c>
    </row>
    <row r="127" spans="1:16">
      <c r="A127" s="2">
        <v>42156</v>
      </c>
      <c r="B127">
        <v>100.3</v>
      </c>
      <c r="C127">
        <v>100.4</v>
      </c>
      <c r="D127">
        <v>100.2</v>
      </c>
      <c r="E127">
        <v>19.2</v>
      </c>
      <c r="F127">
        <v>28.9</v>
      </c>
      <c r="G127">
        <v>10</v>
      </c>
      <c r="H127">
        <v>-0.29999999999999716</v>
      </c>
      <c r="I127">
        <v>-0.29999999999999716</v>
      </c>
      <c r="J127">
        <v>-0.20000000000000284</v>
      </c>
      <c r="M127" s="2">
        <v>41699</v>
      </c>
      <c r="N127">
        <f t="shared" si="18"/>
        <v>101.3</v>
      </c>
      <c r="O127">
        <f t="shared" si="19"/>
        <v>100.8</v>
      </c>
      <c r="P127">
        <f t="shared" si="20"/>
        <v>101.9</v>
      </c>
    </row>
    <row r="128" spans="1:16">
      <c r="A128" s="2">
        <v>42125</v>
      </c>
      <c r="B128">
        <v>100.6</v>
      </c>
      <c r="C128">
        <v>100.7</v>
      </c>
      <c r="D128">
        <v>100.4</v>
      </c>
      <c r="E128">
        <v>19.899999999999999</v>
      </c>
      <c r="F128">
        <v>29.6</v>
      </c>
      <c r="G128">
        <v>10.6</v>
      </c>
      <c r="H128">
        <v>0.29999999999999716</v>
      </c>
      <c r="I128">
        <v>0.20000000000000284</v>
      </c>
      <c r="J128">
        <v>0.20000000000000284</v>
      </c>
      <c r="M128" s="2">
        <v>41671</v>
      </c>
      <c r="N128">
        <f t="shared" si="18"/>
        <v>101.3</v>
      </c>
      <c r="O128">
        <f t="shared" si="19"/>
        <v>99.8</v>
      </c>
      <c r="P128">
        <f t="shared" si="20"/>
        <v>102.8</v>
      </c>
    </row>
    <row r="129" spans="1:16">
      <c r="A129" s="2">
        <v>42095</v>
      </c>
      <c r="B129">
        <v>100.3</v>
      </c>
      <c r="C129">
        <v>100.5</v>
      </c>
      <c r="D129">
        <v>100.2</v>
      </c>
      <c r="E129">
        <v>19.3</v>
      </c>
      <c r="F129">
        <v>29.1</v>
      </c>
      <c r="G129">
        <v>10</v>
      </c>
      <c r="H129">
        <v>1</v>
      </c>
      <c r="I129">
        <v>1.7000000000000028</v>
      </c>
      <c r="J129">
        <v>0.5</v>
      </c>
      <c r="M129" s="2">
        <v>41640</v>
      </c>
      <c r="N129">
        <f t="shared" si="18"/>
        <v>101.2</v>
      </c>
      <c r="O129">
        <f t="shared" si="19"/>
        <v>99.7</v>
      </c>
      <c r="P129">
        <f t="shared" si="20"/>
        <v>102.8</v>
      </c>
    </row>
    <row r="130" spans="1:16">
      <c r="A130" s="2">
        <v>42064</v>
      </c>
      <c r="B130">
        <v>99.3</v>
      </c>
      <c r="C130">
        <v>98.8</v>
      </c>
      <c r="D130">
        <v>99.7</v>
      </c>
      <c r="E130">
        <v>17</v>
      </c>
      <c r="F130">
        <v>25.1</v>
      </c>
      <c r="G130">
        <v>9.1</v>
      </c>
      <c r="H130">
        <v>0.5</v>
      </c>
      <c r="I130">
        <v>0.70000000000000284</v>
      </c>
      <c r="J130">
        <v>0.20000000000000284</v>
      </c>
      <c r="M130" s="2">
        <v>41609</v>
      </c>
      <c r="N130">
        <f t="shared" si="18"/>
        <v>100.2</v>
      </c>
      <c r="O130">
        <f t="shared" si="19"/>
        <v>98.7</v>
      </c>
      <c r="P130">
        <f t="shared" si="20"/>
        <v>101.7</v>
      </c>
    </row>
    <row r="131" spans="1:16">
      <c r="A131" s="2">
        <v>42036</v>
      </c>
      <c r="B131">
        <v>98.8</v>
      </c>
      <c r="C131">
        <v>98.1</v>
      </c>
      <c r="D131">
        <v>99.5</v>
      </c>
      <c r="E131">
        <v>16</v>
      </c>
      <c r="F131">
        <v>23.6</v>
      </c>
      <c r="G131">
        <v>8.6999999999999993</v>
      </c>
      <c r="H131">
        <v>-0.10000000000000853</v>
      </c>
      <c r="I131">
        <v>-0.70000000000000284</v>
      </c>
      <c r="J131">
        <v>0.59999999999999432</v>
      </c>
      <c r="M131" s="2">
        <v>41579</v>
      </c>
      <c r="N131">
        <f t="shared" si="18"/>
        <v>99.4</v>
      </c>
      <c r="O131">
        <f t="shared" si="19"/>
        <v>97.5</v>
      </c>
      <c r="P131">
        <f t="shared" si="20"/>
        <v>101.3</v>
      </c>
    </row>
    <row r="132" spans="1:16">
      <c r="A132" s="2">
        <v>42005</v>
      </c>
      <c r="B132">
        <v>98.9</v>
      </c>
      <c r="C132">
        <v>98.8</v>
      </c>
      <c r="D132">
        <v>98.9</v>
      </c>
      <c r="E132">
        <v>16.100000000000001</v>
      </c>
      <c r="F132">
        <v>25.3</v>
      </c>
      <c r="G132">
        <v>7.3</v>
      </c>
      <c r="H132">
        <v>0.60000000000000853</v>
      </c>
      <c r="I132">
        <v>0.39999999999999147</v>
      </c>
      <c r="J132">
        <v>0.80000000000001137</v>
      </c>
      <c r="M132" s="2">
        <v>41548</v>
      </c>
      <c r="N132">
        <f t="shared" si="18"/>
        <v>98.5</v>
      </c>
      <c r="O132">
        <f t="shared" si="19"/>
        <v>97.3</v>
      </c>
      <c r="P132">
        <f t="shared" si="20"/>
        <v>99.8</v>
      </c>
    </row>
    <row r="133" spans="1:16">
      <c r="A133" s="2">
        <v>41974</v>
      </c>
      <c r="B133">
        <v>98.3</v>
      </c>
      <c r="C133">
        <v>98.4</v>
      </c>
      <c r="D133">
        <v>98.1</v>
      </c>
      <c r="E133">
        <v>14.8</v>
      </c>
      <c r="F133">
        <v>24.3</v>
      </c>
      <c r="G133">
        <v>5.7</v>
      </c>
      <c r="H133">
        <v>2.5</v>
      </c>
      <c r="I133">
        <v>2.7000000000000028</v>
      </c>
      <c r="J133">
        <v>2.1999999999999886</v>
      </c>
      <c r="M133" s="2">
        <v>41518</v>
      </c>
      <c r="N133">
        <f t="shared" si="18"/>
        <v>98.8</v>
      </c>
      <c r="O133">
        <f t="shared" si="19"/>
        <v>96.8</v>
      </c>
      <c r="P133">
        <f t="shared" si="20"/>
        <v>100.8</v>
      </c>
    </row>
    <row r="134" spans="1:16">
      <c r="A134" s="2">
        <v>41944</v>
      </c>
      <c r="B134">
        <v>95.8</v>
      </c>
      <c r="C134">
        <v>95.7</v>
      </c>
      <c r="D134">
        <v>95.9</v>
      </c>
      <c r="E134">
        <v>9.5</v>
      </c>
      <c r="F134">
        <v>18.2</v>
      </c>
      <c r="G134">
        <v>1.1000000000000001</v>
      </c>
      <c r="H134">
        <v>-0.29999999999999716</v>
      </c>
      <c r="I134">
        <v>-0.70000000000000284</v>
      </c>
      <c r="J134">
        <v>0.10000000000000853</v>
      </c>
      <c r="M134" s="2">
        <v>41487</v>
      </c>
      <c r="N134">
        <f t="shared" si="18"/>
        <v>98.5</v>
      </c>
      <c r="O134">
        <f t="shared" si="19"/>
        <v>96.7</v>
      </c>
      <c r="P134">
        <f t="shared" si="20"/>
        <v>100.4</v>
      </c>
    </row>
    <row r="135" spans="1:16">
      <c r="A135" s="2">
        <v>41913</v>
      </c>
      <c r="B135">
        <v>96.1</v>
      </c>
      <c r="C135">
        <v>96.4</v>
      </c>
      <c r="D135">
        <v>95.8</v>
      </c>
      <c r="E135">
        <v>10.1</v>
      </c>
      <c r="F135">
        <v>19.600000000000001</v>
      </c>
      <c r="G135">
        <v>0.9</v>
      </c>
      <c r="H135">
        <v>-1.4000000000000057</v>
      </c>
      <c r="I135">
        <v>-1.6999999999999886</v>
      </c>
      <c r="J135">
        <v>-1.1000000000000085</v>
      </c>
      <c r="M135" s="2">
        <v>41456</v>
      </c>
      <c r="N135">
        <f t="shared" si="18"/>
        <v>97.8</v>
      </c>
      <c r="O135">
        <f t="shared" si="19"/>
        <v>96.7</v>
      </c>
      <c r="P135">
        <f t="shared" si="20"/>
        <v>98.9</v>
      </c>
    </row>
    <row r="136" spans="1:16">
      <c r="A136" s="2">
        <v>41883</v>
      </c>
      <c r="B136">
        <v>97.5</v>
      </c>
      <c r="C136">
        <v>98.1</v>
      </c>
      <c r="D136">
        <v>96.9</v>
      </c>
      <c r="E136">
        <v>13.1</v>
      </c>
      <c r="F136">
        <v>23.6</v>
      </c>
      <c r="G136">
        <v>3.1</v>
      </c>
      <c r="H136">
        <v>-0.70000000000000284</v>
      </c>
      <c r="I136">
        <v>-0.30000000000001137</v>
      </c>
      <c r="J136">
        <v>-1</v>
      </c>
      <c r="M136" s="2">
        <v>41426</v>
      </c>
      <c r="N136">
        <f t="shared" si="18"/>
        <v>96.6</v>
      </c>
      <c r="O136">
        <f t="shared" si="19"/>
        <v>95.4</v>
      </c>
      <c r="P136">
        <f t="shared" si="20"/>
        <v>97.8</v>
      </c>
    </row>
    <row r="137" spans="1:16">
      <c r="A137" s="2">
        <v>41852</v>
      </c>
      <c r="B137">
        <v>98.2</v>
      </c>
      <c r="C137">
        <v>98.4</v>
      </c>
      <c r="D137">
        <v>97.9</v>
      </c>
      <c r="E137">
        <v>14.6</v>
      </c>
      <c r="F137">
        <v>24.4</v>
      </c>
      <c r="G137">
        <v>5.3</v>
      </c>
      <c r="H137">
        <v>-1.2999999999999972</v>
      </c>
      <c r="I137">
        <v>-0.79999999999999716</v>
      </c>
      <c r="J137">
        <v>-1.8999999999999915</v>
      </c>
      <c r="M137" s="2">
        <v>41395</v>
      </c>
      <c r="N137">
        <f t="shared" si="18"/>
        <v>97</v>
      </c>
      <c r="O137">
        <f t="shared" si="19"/>
        <v>95.4</v>
      </c>
      <c r="P137">
        <f t="shared" si="20"/>
        <v>98.6</v>
      </c>
    </row>
    <row r="138" spans="1:16">
      <c r="A138" s="2">
        <v>41821</v>
      </c>
      <c r="B138">
        <v>99.5</v>
      </c>
      <c r="C138">
        <v>99.2</v>
      </c>
      <c r="D138">
        <v>99.8</v>
      </c>
      <c r="E138">
        <v>17.5</v>
      </c>
      <c r="F138">
        <v>26</v>
      </c>
      <c r="G138">
        <v>9.1999999999999993</v>
      </c>
      <c r="H138">
        <v>-0.40000000000000568</v>
      </c>
      <c r="I138">
        <v>-0.29999999999999716</v>
      </c>
      <c r="J138">
        <v>-0.40000000000000568</v>
      </c>
      <c r="M138" s="2">
        <v>41365</v>
      </c>
      <c r="N138">
        <f t="shared" si="18"/>
        <v>96.1</v>
      </c>
      <c r="O138">
        <f t="shared" si="19"/>
        <v>94</v>
      </c>
      <c r="P138">
        <f t="shared" si="20"/>
        <v>98.4</v>
      </c>
    </row>
    <row r="139" spans="1:16">
      <c r="A139" s="2">
        <v>41791</v>
      </c>
      <c r="B139">
        <v>99.9</v>
      </c>
      <c r="C139">
        <v>99.5</v>
      </c>
      <c r="D139">
        <v>100.2</v>
      </c>
      <c r="E139">
        <v>18.3</v>
      </c>
      <c r="F139">
        <v>26.8</v>
      </c>
      <c r="G139">
        <v>10.1</v>
      </c>
      <c r="H139">
        <v>-0.59999999999999432</v>
      </c>
      <c r="I139">
        <v>-0.29999999999999716</v>
      </c>
      <c r="J139">
        <v>-1</v>
      </c>
      <c r="M139" s="2">
        <v>41334</v>
      </c>
      <c r="N139">
        <f t="shared" si="18"/>
        <v>97.9</v>
      </c>
      <c r="O139">
        <f t="shared" si="19"/>
        <v>96.6</v>
      </c>
      <c r="P139">
        <f t="shared" si="20"/>
        <v>99.3</v>
      </c>
    </row>
    <row r="140" spans="1:16">
      <c r="A140" s="2">
        <v>41760</v>
      </c>
      <c r="B140">
        <v>100.5</v>
      </c>
      <c r="C140">
        <v>99.8</v>
      </c>
      <c r="D140">
        <v>101.2</v>
      </c>
      <c r="E140">
        <v>19.7</v>
      </c>
      <c r="F140">
        <v>27.6</v>
      </c>
      <c r="G140">
        <v>12.1</v>
      </c>
      <c r="H140">
        <v>-1.5999999999999943</v>
      </c>
      <c r="I140">
        <v>-2.2000000000000028</v>
      </c>
      <c r="J140">
        <v>-0.89999999999999147</v>
      </c>
      <c r="M140" s="2">
        <v>41306</v>
      </c>
      <c r="N140">
        <f t="shared" si="18"/>
        <v>97.5</v>
      </c>
      <c r="O140">
        <f t="shared" si="19"/>
        <v>95.3</v>
      </c>
      <c r="P140">
        <f t="shared" si="20"/>
        <v>99.8</v>
      </c>
    </row>
    <row r="141" spans="1:16">
      <c r="A141" s="2">
        <v>41730</v>
      </c>
      <c r="B141">
        <v>102.1</v>
      </c>
      <c r="C141">
        <v>102</v>
      </c>
      <c r="D141">
        <v>102.1</v>
      </c>
      <c r="E141">
        <v>23.1</v>
      </c>
      <c r="F141">
        <v>32.5</v>
      </c>
      <c r="G141">
        <v>14.1</v>
      </c>
      <c r="H141">
        <v>0.79999999999999716</v>
      </c>
      <c r="I141">
        <v>1.2000000000000028</v>
      </c>
      <c r="J141">
        <v>0.19999999999998863</v>
      </c>
      <c r="M141" s="2">
        <v>41275</v>
      </c>
      <c r="N141">
        <f t="shared" si="18"/>
        <v>96.7</v>
      </c>
      <c r="O141">
        <f t="shared" si="19"/>
        <v>96.7</v>
      </c>
      <c r="P141">
        <f t="shared" si="20"/>
        <v>96.7</v>
      </c>
    </row>
    <row r="142" spans="1:16">
      <c r="A142" s="2">
        <v>41699</v>
      </c>
      <c r="B142">
        <v>101.3</v>
      </c>
      <c r="C142">
        <v>100.8</v>
      </c>
      <c r="D142">
        <v>101.9</v>
      </c>
      <c r="E142">
        <v>21.5</v>
      </c>
      <c r="F142">
        <v>29.7</v>
      </c>
      <c r="G142">
        <v>13.6</v>
      </c>
      <c r="H142">
        <v>0</v>
      </c>
      <c r="I142">
        <v>1</v>
      </c>
      <c r="J142">
        <v>-0.89999999999999147</v>
      </c>
      <c r="M142" s="2">
        <v>41244</v>
      </c>
      <c r="N142">
        <f t="shared" si="18"/>
        <v>95.4</v>
      </c>
      <c r="O142">
        <f t="shared" si="19"/>
        <v>95.6</v>
      </c>
      <c r="P142">
        <f t="shared" si="20"/>
        <v>95.2</v>
      </c>
    </row>
    <row r="143" spans="1:16">
      <c r="A143" s="2">
        <v>41671</v>
      </c>
      <c r="B143">
        <v>101.3</v>
      </c>
      <c r="C143">
        <v>99.8</v>
      </c>
      <c r="D143">
        <v>102.8</v>
      </c>
      <c r="E143">
        <v>21.4</v>
      </c>
      <c r="F143">
        <v>27.5</v>
      </c>
      <c r="G143">
        <v>15.4</v>
      </c>
      <c r="H143">
        <v>9.9999999999994316E-2</v>
      </c>
      <c r="I143">
        <v>9.9999999999994316E-2</v>
      </c>
      <c r="J143">
        <v>0</v>
      </c>
      <c r="M143" s="2">
        <v>41214</v>
      </c>
      <c r="N143">
        <f t="shared" si="18"/>
        <v>93.9</v>
      </c>
      <c r="O143">
        <f t="shared" si="19"/>
        <v>94.8</v>
      </c>
      <c r="P143">
        <f t="shared" si="20"/>
        <v>92.9</v>
      </c>
    </row>
    <row r="144" spans="1:16">
      <c r="A144" s="2">
        <v>41640</v>
      </c>
      <c r="B144">
        <v>101.2</v>
      </c>
      <c r="C144">
        <v>99.7</v>
      </c>
      <c r="D144">
        <v>102.8</v>
      </c>
      <c r="E144">
        <v>21.3</v>
      </c>
      <c r="F144">
        <v>27.3</v>
      </c>
      <c r="G144">
        <v>15.4</v>
      </c>
      <c r="H144">
        <v>1</v>
      </c>
      <c r="I144">
        <v>1</v>
      </c>
      <c r="J144">
        <v>1.0999999999999943</v>
      </c>
      <c r="M144" s="2">
        <v>41183</v>
      </c>
      <c r="N144">
        <f t="shared" si="18"/>
        <v>94.6</v>
      </c>
      <c r="O144">
        <f t="shared" si="19"/>
        <v>95.5</v>
      </c>
      <c r="P144">
        <f t="shared" si="20"/>
        <v>93.7</v>
      </c>
    </row>
    <row r="145" spans="1:16">
      <c r="A145" s="2">
        <v>41609</v>
      </c>
      <c r="B145">
        <v>100.2</v>
      </c>
      <c r="C145">
        <v>98.7</v>
      </c>
      <c r="D145">
        <v>101.7</v>
      </c>
      <c r="E145">
        <v>19</v>
      </c>
      <c r="F145">
        <v>25</v>
      </c>
      <c r="G145">
        <v>13.1</v>
      </c>
      <c r="H145">
        <v>0.79999999999999716</v>
      </c>
      <c r="I145">
        <v>1.2000000000000028</v>
      </c>
      <c r="J145">
        <v>0.40000000000000568</v>
      </c>
      <c r="M145" s="2">
        <v>41153</v>
      </c>
      <c r="N145">
        <f t="shared" si="18"/>
        <v>94.1</v>
      </c>
      <c r="O145">
        <f t="shared" si="19"/>
        <v>95.4</v>
      </c>
      <c r="P145">
        <f t="shared" si="20"/>
        <v>92.9</v>
      </c>
    </row>
    <row r="146" spans="1:16">
      <c r="A146" s="2">
        <v>41579</v>
      </c>
      <c r="B146">
        <v>99.4</v>
      </c>
      <c r="C146">
        <v>97.5</v>
      </c>
      <c r="D146">
        <v>101.3</v>
      </c>
      <c r="E146">
        <v>17.2</v>
      </c>
      <c r="F146">
        <v>22.2</v>
      </c>
      <c r="G146">
        <v>12.4</v>
      </c>
      <c r="H146">
        <v>0.90000000000000568</v>
      </c>
      <c r="I146">
        <v>0.20000000000000284</v>
      </c>
      <c r="J146">
        <v>1.5</v>
      </c>
      <c r="M146" s="2">
        <v>41122</v>
      </c>
      <c r="N146">
        <f t="shared" si="18"/>
        <v>94.8</v>
      </c>
      <c r="O146">
        <f t="shared" si="19"/>
        <v>96.7</v>
      </c>
      <c r="P146">
        <f t="shared" si="20"/>
        <v>92.8</v>
      </c>
    </row>
    <row r="147" spans="1:16">
      <c r="A147" s="2">
        <v>41548</v>
      </c>
      <c r="B147">
        <v>98.5</v>
      </c>
      <c r="C147">
        <v>97.3</v>
      </c>
      <c r="D147">
        <v>99.8</v>
      </c>
      <c r="E147">
        <v>15.4</v>
      </c>
      <c r="F147">
        <v>21.7</v>
      </c>
      <c r="G147">
        <v>9.3000000000000007</v>
      </c>
      <c r="H147">
        <v>-0.29999999999999716</v>
      </c>
      <c r="I147">
        <v>0.5</v>
      </c>
      <c r="J147">
        <v>-1</v>
      </c>
      <c r="M147" s="2">
        <v>41091</v>
      </c>
      <c r="N147">
        <f t="shared" si="18"/>
        <v>95.3</v>
      </c>
      <c r="O147">
        <f t="shared" si="19"/>
        <v>97</v>
      </c>
      <c r="P147">
        <f t="shared" si="20"/>
        <v>93.7</v>
      </c>
    </row>
    <row r="148" spans="1:16">
      <c r="A148" s="2">
        <v>41518</v>
      </c>
      <c r="B148">
        <v>98.8</v>
      </c>
      <c r="C148">
        <v>96.8</v>
      </c>
      <c r="D148">
        <v>100.8</v>
      </c>
      <c r="E148">
        <v>15.9</v>
      </c>
      <c r="F148">
        <v>20.5</v>
      </c>
      <c r="G148">
        <v>11.4</v>
      </c>
      <c r="H148">
        <v>0.29999999999999716</v>
      </c>
      <c r="I148">
        <v>9.9999999999994316E-2</v>
      </c>
      <c r="J148">
        <v>0.39999999999999147</v>
      </c>
      <c r="M148" s="2">
        <v>41061</v>
      </c>
      <c r="N148">
        <f t="shared" ref="N148:N211" si="21">B163</f>
        <v>96.9</v>
      </c>
      <c r="O148">
        <f t="shared" ref="O148:O211" si="22">C163</f>
        <v>98.6</v>
      </c>
      <c r="P148">
        <f t="shared" ref="P148:P211" si="23">D163</f>
        <v>95.3</v>
      </c>
    </row>
    <row r="149" spans="1:16">
      <c r="A149" s="2">
        <v>41487</v>
      </c>
      <c r="B149">
        <v>98.5</v>
      </c>
      <c r="C149">
        <v>96.7</v>
      </c>
      <c r="D149">
        <v>100.4</v>
      </c>
      <c r="E149">
        <v>15.4</v>
      </c>
      <c r="F149">
        <v>20.399999999999999</v>
      </c>
      <c r="G149">
        <v>10.5</v>
      </c>
      <c r="H149">
        <v>0.70000000000000284</v>
      </c>
      <c r="I149">
        <v>0</v>
      </c>
      <c r="J149">
        <v>1.5</v>
      </c>
      <c r="M149" s="2">
        <v>41030</v>
      </c>
      <c r="N149">
        <f t="shared" si="21"/>
        <v>98.8</v>
      </c>
      <c r="O149">
        <f t="shared" si="22"/>
        <v>100.7</v>
      </c>
      <c r="P149">
        <f t="shared" si="23"/>
        <v>96.9</v>
      </c>
    </row>
    <row r="150" spans="1:16">
      <c r="A150" s="2">
        <v>41456</v>
      </c>
      <c r="B150">
        <v>97.8</v>
      </c>
      <c r="C150">
        <v>96.7</v>
      </c>
      <c r="D150">
        <v>98.9</v>
      </c>
      <c r="E150">
        <v>13.8</v>
      </c>
      <c r="F150">
        <v>20.3</v>
      </c>
      <c r="G150">
        <v>7.4</v>
      </c>
      <c r="H150">
        <v>1.2000000000000028</v>
      </c>
      <c r="I150">
        <v>1.2999999999999972</v>
      </c>
      <c r="J150">
        <v>1.1000000000000085</v>
      </c>
      <c r="M150" s="2">
        <v>41000</v>
      </c>
      <c r="N150">
        <f t="shared" si="21"/>
        <v>99.7</v>
      </c>
      <c r="O150">
        <f t="shared" si="22"/>
        <v>101.4</v>
      </c>
      <c r="P150">
        <f t="shared" si="23"/>
        <v>98.1</v>
      </c>
    </row>
    <row r="151" spans="1:16">
      <c r="A151" s="2">
        <v>41426</v>
      </c>
      <c r="B151">
        <v>96.6</v>
      </c>
      <c r="C151">
        <v>95.4</v>
      </c>
      <c r="D151">
        <v>97.8</v>
      </c>
      <c r="E151">
        <v>11.2</v>
      </c>
      <c r="F151">
        <v>17.5</v>
      </c>
      <c r="G151">
        <v>5</v>
      </c>
      <c r="H151">
        <v>-0.40000000000000568</v>
      </c>
      <c r="I151">
        <v>0</v>
      </c>
      <c r="J151">
        <v>-0.79999999999999716</v>
      </c>
      <c r="M151" s="2">
        <v>40969</v>
      </c>
      <c r="N151">
        <f t="shared" si="21"/>
        <v>99.4</v>
      </c>
      <c r="O151">
        <f t="shared" si="22"/>
        <v>100.1</v>
      </c>
      <c r="P151">
        <f t="shared" si="23"/>
        <v>98.7</v>
      </c>
    </row>
    <row r="152" spans="1:16">
      <c r="A152" s="2">
        <v>41395</v>
      </c>
      <c r="B152">
        <v>97</v>
      </c>
      <c r="C152">
        <v>95.4</v>
      </c>
      <c r="D152">
        <v>98.6</v>
      </c>
      <c r="E152">
        <v>12</v>
      </c>
      <c r="F152">
        <v>17.5</v>
      </c>
      <c r="G152">
        <v>6.6</v>
      </c>
      <c r="H152">
        <v>0.90000000000000568</v>
      </c>
      <c r="I152">
        <v>1.4000000000000057</v>
      </c>
      <c r="J152">
        <v>0.19999999999998863</v>
      </c>
      <c r="M152" s="2">
        <v>40940</v>
      </c>
      <c r="N152">
        <f t="shared" si="21"/>
        <v>99</v>
      </c>
      <c r="O152">
        <f t="shared" si="22"/>
        <v>100.3</v>
      </c>
      <c r="P152">
        <f t="shared" si="23"/>
        <v>97.8</v>
      </c>
    </row>
    <row r="153" spans="1:16">
      <c r="A153" s="2">
        <v>41365</v>
      </c>
      <c r="B153">
        <v>96.1</v>
      </c>
      <c r="C153">
        <v>94</v>
      </c>
      <c r="D153">
        <v>98.4</v>
      </c>
      <c r="E153">
        <v>10.199999999999999</v>
      </c>
      <c r="F153">
        <v>14.1</v>
      </c>
      <c r="G153">
        <v>6.3</v>
      </c>
      <c r="H153">
        <v>-1.8000000000000114</v>
      </c>
      <c r="I153">
        <v>-2.5999999999999943</v>
      </c>
      <c r="J153">
        <v>-0.89999999999999147</v>
      </c>
      <c r="M153" s="2">
        <v>40909</v>
      </c>
      <c r="N153">
        <f t="shared" si="21"/>
        <v>98.2</v>
      </c>
      <c r="O153">
        <f t="shared" si="22"/>
        <v>99.7</v>
      </c>
      <c r="P153">
        <f t="shared" si="23"/>
        <v>96.8</v>
      </c>
    </row>
    <row r="154" spans="1:16">
      <c r="A154" s="2">
        <v>41334</v>
      </c>
      <c r="B154">
        <v>97.9</v>
      </c>
      <c r="C154">
        <v>96.6</v>
      </c>
      <c r="D154">
        <v>99.3</v>
      </c>
      <c r="E154">
        <v>14.1</v>
      </c>
      <c r="F154">
        <v>20.100000000000001</v>
      </c>
      <c r="G154">
        <v>8.1999999999999993</v>
      </c>
      <c r="H154">
        <v>0.40000000000000568</v>
      </c>
      <c r="I154">
        <v>1.2999999999999972</v>
      </c>
      <c r="J154">
        <v>-0.5</v>
      </c>
      <c r="M154" s="2">
        <v>40878</v>
      </c>
      <c r="N154">
        <f t="shared" si="21"/>
        <v>97.9</v>
      </c>
      <c r="O154">
        <f t="shared" si="22"/>
        <v>100.5</v>
      </c>
      <c r="P154">
        <f t="shared" si="23"/>
        <v>95.4</v>
      </c>
    </row>
    <row r="155" spans="1:16">
      <c r="A155" s="2">
        <v>41306</v>
      </c>
      <c r="B155">
        <v>97.5</v>
      </c>
      <c r="C155">
        <v>95.3</v>
      </c>
      <c r="D155">
        <v>99.8</v>
      </c>
      <c r="E155">
        <v>13.1</v>
      </c>
      <c r="F155">
        <v>17.100000000000001</v>
      </c>
      <c r="G155">
        <v>9.1999999999999993</v>
      </c>
      <c r="H155">
        <v>0.79999999999999716</v>
      </c>
      <c r="I155">
        <v>-1.4000000000000057</v>
      </c>
      <c r="J155">
        <v>3.0999999999999943</v>
      </c>
      <c r="M155" s="2">
        <v>40848</v>
      </c>
      <c r="N155">
        <f t="shared" si="21"/>
        <v>97.8</v>
      </c>
      <c r="O155">
        <f t="shared" si="22"/>
        <v>100.2</v>
      </c>
      <c r="P155">
        <f t="shared" si="23"/>
        <v>95.5</v>
      </c>
    </row>
    <row r="156" spans="1:16">
      <c r="A156" s="2">
        <v>41275</v>
      </c>
      <c r="B156">
        <v>96.7</v>
      </c>
      <c r="C156">
        <v>96.7</v>
      </c>
      <c r="D156">
        <v>96.7</v>
      </c>
      <c r="E156">
        <v>11.3</v>
      </c>
      <c r="F156">
        <v>20.399999999999999</v>
      </c>
      <c r="G156">
        <v>2.7</v>
      </c>
      <c r="H156">
        <v>1.2999999999999972</v>
      </c>
      <c r="I156">
        <v>1.1000000000000085</v>
      </c>
      <c r="J156">
        <v>1.5</v>
      </c>
      <c r="M156" s="2">
        <v>40817</v>
      </c>
      <c r="N156">
        <f t="shared" si="21"/>
        <v>97.5</v>
      </c>
      <c r="O156">
        <f t="shared" si="22"/>
        <v>99.9</v>
      </c>
      <c r="P156">
        <f t="shared" si="23"/>
        <v>95.2</v>
      </c>
    </row>
    <row r="157" spans="1:16">
      <c r="A157" s="2">
        <v>41244</v>
      </c>
      <c r="B157">
        <v>95.4</v>
      </c>
      <c r="C157">
        <v>95.6</v>
      </c>
      <c r="D157">
        <v>95.2</v>
      </c>
      <c r="E157">
        <v>8.5</v>
      </c>
      <c r="F157">
        <v>18</v>
      </c>
      <c r="G157">
        <v>-0.5</v>
      </c>
      <c r="H157">
        <v>1.5</v>
      </c>
      <c r="I157">
        <v>0.79999999999999716</v>
      </c>
      <c r="J157">
        <v>2.2999999999999972</v>
      </c>
      <c r="M157" s="2">
        <v>40787</v>
      </c>
      <c r="N157">
        <f t="shared" si="21"/>
        <v>97.8</v>
      </c>
      <c r="O157">
        <f t="shared" si="22"/>
        <v>99.8</v>
      </c>
      <c r="P157">
        <f t="shared" si="23"/>
        <v>95.8</v>
      </c>
    </row>
    <row r="158" spans="1:16">
      <c r="A158" s="2">
        <v>41214</v>
      </c>
      <c r="B158">
        <v>93.9</v>
      </c>
      <c r="C158">
        <v>94.8</v>
      </c>
      <c r="D158">
        <v>92.9</v>
      </c>
      <c r="E158">
        <v>5.2</v>
      </c>
      <c r="F158">
        <v>16.2</v>
      </c>
      <c r="G158">
        <v>-5.2</v>
      </c>
      <c r="H158">
        <v>-0.69999999999998863</v>
      </c>
      <c r="I158">
        <v>-0.70000000000000284</v>
      </c>
      <c r="J158">
        <v>-0.79999999999999716</v>
      </c>
      <c r="M158" s="2">
        <v>40756</v>
      </c>
      <c r="N158">
        <f t="shared" si="21"/>
        <v>99.3</v>
      </c>
      <c r="O158">
        <f t="shared" si="22"/>
        <v>101.5</v>
      </c>
      <c r="P158">
        <f t="shared" si="23"/>
        <v>97.1</v>
      </c>
    </row>
    <row r="159" spans="1:16">
      <c r="A159" s="2">
        <v>41183</v>
      </c>
      <c r="B159">
        <v>94.6</v>
      </c>
      <c r="C159">
        <v>95.5</v>
      </c>
      <c r="D159">
        <v>93.7</v>
      </c>
      <c r="E159">
        <v>6.8</v>
      </c>
      <c r="F159">
        <v>17.7</v>
      </c>
      <c r="G159">
        <v>-3.5</v>
      </c>
      <c r="H159">
        <v>0.5</v>
      </c>
      <c r="I159">
        <v>9.9999999999994316E-2</v>
      </c>
      <c r="J159">
        <v>0.79999999999999716</v>
      </c>
      <c r="M159" s="2">
        <v>40725</v>
      </c>
      <c r="N159">
        <f t="shared" si="21"/>
        <v>102.3</v>
      </c>
      <c r="O159">
        <f t="shared" si="22"/>
        <v>103.1</v>
      </c>
      <c r="P159">
        <f t="shared" si="23"/>
        <v>101.4</v>
      </c>
    </row>
    <row r="160" spans="1:16">
      <c r="A160" s="2">
        <v>41153</v>
      </c>
      <c r="B160">
        <v>94.1</v>
      </c>
      <c r="C160">
        <v>95.4</v>
      </c>
      <c r="D160">
        <v>92.9</v>
      </c>
      <c r="E160">
        <v>5.8</v>
      </c>
      <c r="F160">
        <v>17.5</v>
      </c>
      <c r="G160">
        <v>-5.3</v>
      </c>
      <c r="H160">
        <v>-0.70000000000000284</v>
      </c>
      <c r="I160">
        <v>-1.2999999999999972</v>
      </c>
      <c r="J160">
        <v>0.10000000000000853</v>
      </c>
      <c r="M160" s="2">
        <v>40695</v>
      </c>
      <c r="N160">
        <f t="shared" si="21"/>
        <v>101.7</v>
      </c>
      <c r="O160">
        <f t="shared" si="22"/>
        <v>102.1</v>
      </c>
      <c r="P160">
        <f t="shared" si="23"/>
        <v>101.4</v>
      </c>
    </row>
    <row r="161" spans="1:16">
      <c r="A161" s="2">
        <v>41122</v>
      </c>
      <c r="B161">
        <v>94.8</v>
      </c>
      <c r="C161">
        <v>96.7</v>
      </c>
      <c r="D161">
        <v>92.8</v>
      </c>
      <c r="E161">
        <v>7.1</v>
      </c>
      <c r="F161">
        <v>20.399999999999999</v>
      </c>
      <c r="G161">
        <v>-5.4</v>
      </c>
      <c r="H161">
        <v>-0.5</v>
      </c>
      <c r="I161">
        <v>-0.29999999999999716</v>
      </c>
      <c r="J161">
        <v>-0.90000000000000568</v>
      </c>
      <c r="M161" s="2">
        <v>40664</v>
      </c>
      <c r="N161">
        <f t="shared" si="21"/>
        <v>102.5</v>
      </c>
      <c r="O161">
        <f t="shared" si="22"/>
        <v>103.4</v>
      </c>
      <c r="P161">
        <f t="shared" si="23"/>
        <v>101.6</v>
      </c>
    </row>
    <row r="162" spans="1:16">
      <c r="A162" s="2">
        <v>41091</v>
      </c>
      <c r="B162">
        <v>95.3</v>
      </c>
      <c r="C162">
        <v>97</v>
      </c>
      <c r="D162">
        <v>93.7</v>
      </c>
      <c r="E162">
        <v>8.4</v>
      </c>
      <c r="F162">
        <v>21</v>
      </c>
      <c r="G162">
        <v>-3.5</v>
      </c>
      <c r="H162">
        <v>-1.6000000000000085</v>
      </c>
      <c r="I162">
        <v>-1.5999999999999943</v>
      </c>
      <c r="J162">
        <v>-1.5999999999999943</v>
      </c>
      <c r="M162" s="2">
        <v>40634</v>
      </c>
      <c r="N162">
        <f t="shared" si="21"/>
        <v>102.3</v>
      </c>
      <c r="O162">
        <f t="shared" si="22"/>
        <v>102.9</v>
      </c>
      <c r="P162">
        <f t="shared" si="23"/>
        <v>101.7</v>
      </c>
    </row>
    <row r="163" spans="1:16">
      <c r="A163" s="2">
        <v>41061</v>
      </c>
      <c r="B163">
        <v>96.9</v>
      </c>
      <c r="C163">
        <v>98.6</v>
      </c>
      <c r="D163">
        <v>95.3</v>
      </c>
      <c r="E163">
        <v>11.9</v>
      </c>
      <c r="F163">
        <v>24.8</v>
      </c>
      <c r="G163">
        <v>-0.2</v>
      </c>
      <c r="H163">
        <v>-1.8999999999999915</v>
      </c>
      <c r="I163">
        <v>-2.1000000000000085</v>
      </c>
      <c r="J163">
        <v>-1.6000000000000085</v>
      </c>
      <c r="M163" s="2">
        <v>40603</v>
      </c>
      <c r="N163">
        <f t="shared" si="21"/>
        <v>102</v>
      </c>
      <c r="O163">
        <f t="shared" si="22"/>
        <v>101.6</v>
      </c>
      <c r="P163">
        <f t="shared" si="23"/>
        <v>102.4</v>
      </c>
    </row>
    <row r="164" spans="1:16">
      <c r="A164" s="2">
        <v>41030</v>
      </c>
      <c r="B164">
        <v>98.8</v>
      </c>
      <c r="C164">
        <v>100.7</v>
      </c>
      <c r="D164">
        <v>96.9</v>
      </c>
      <c r="E164">
        <v>16</v>
      </c>
      <c r="F164">
        <v>29.6</v>
      </c>
      <c r="G164">
        <v>3.2</v>
      </c>
      <c r="H164">
        <v>-0.90000000000000568</v>
      </c>
      <c r="I164">
        <v>-0.70000000000000284</v>
      </c>
      <c r="J164">
        <v>-1.1999999999999886</v>
      </c>
      <c r="M164" s="2">
        <v>40575</v>
      </c>
      <c r="N164">
        <f t="shared" si="21"/>
        <v>102.3</v>
      </c>
      <c r="O164">
        <f t="shared" si="22"/>
        <v>101.6</v>
      </c>
      <c r="P164">
        <f t="shared" si="23"/>
        <v>103</v>
      </c>
    </row>
    <row r="165" spans="1:16">
      <c r="A165" s="2">
        <v>41000</v>
      </c>
      <c r="B165">
        <v>99.7</v>
      </c>
      <c r="C165">
        <v>101.4</v>
      </c>
      <c r="D165">
        <v>98.1</v>
      </c>
      <c r="E165">
        <v>18</v>
      </c>
      <c r="F165">
        <v>31.1</v>
      </c>
      <c r="G165">
        <v>5.7</v>
      </c>
      <c r="H165">
        <v>0.29999999999999716</v>
      </c>
      <c r="I165">
        <v>1.3000000000000114</v>
      </c>
      <c r="J165">
        <v>-0.60000000000000853</v>
      </c>
      <c r="M165" s="2">
        <v>40544</v>
      </c>
      <c r="N165">
        <f t="shared" si="21"/>
        <v>101.6</v>
      </c>
      <c r="O165">
        <f t="shared" si="22"/>
        <v>99.7</v>
      </c>
      <c r="P165">
        <f t="shared" si="23"/>
        <v>103.6</v>
      </c>
    </row>
    <row r="166" spans="1:16">
      <c r="A166" s="2">
        <v>40969</v>
      </c>
      <c r="B166">
        <v>99.4</v>
      </c>
      <c r="C166">
        <v>100.1</v>
      </c>
      <c r="D166">
        <v>98.7</v>
      </c>
      <c r="E166">
        <v>17.3</v>
      </c>
      <c r="F166">
        <v>28.1</v>
      </c>
      <c r="G166">
        <v>7</v>
      </c>
      <c r="H166">
        <v>0.40000000000000568</v>
      </c>
      <c r="I166">
        <v>-0.20000000000000284</v>
      </c>
      <c r="J166">
        <v>0.90000000000000568</v>
      </c>
      <c r="M166" s="2">
        <v>40513</v>
      </c>
      <c r="N166">
        <f t="shared" si="21"/>
        <v>103</v>
      </c>
      <c r="O166">
        <f t="shared" si="22"/>
        <v>100.5</v>
      </c>
      <c r="P166">
        <f t="shared" si="23"/>
        <v>105.6</v>
      </c>
    </row>
    <row r="167" spans="1:16">
      <c r="A167" s="2">
        <v>40940</v>
      </c>
      <c r="B167">
        <v>99</v>
      </c>
      <c r="C167">
        <v>100.3</v>
      </c>
      <c r="D167">
        <v>97.8</v>
      </c>
      <c r="E167">
        <v>16.5</v>
      </c>
      <c r="F167">
        <v>28.5</v>
      </c>
      <c r="G167">
        <v>5</v>
      </c>
      <c r="H167">
        <v>0.79999999999999716</v>
      </c>
      <c r="I167">
        <v>0.59999999999999432</v>
      </c>
      <c r="J167">
        <v>1</v>
      </c>
      <c r="M167" s="2">
        <v>40483</v>
      </c>
      <c r="N167">
        <f t="shared" si="21"/>
        <v>103.3</v>
      </c>
      <c r="O167">
        <f t="shared" si="22"/>
        <v>100.5</v>
      </c>
      <c r="P167">
        <f t="shared" si="23"/>
        <v>106.1</v>
      </c>
    </row>
    <row r="168" spans="1:16">
      <c r="A168" s="2">
        <v>40909</v>
      </c>
      <c r="B168">
        <v>98.2</v>
      </c>
      <c r="C168">
        <v>99.7</v>
      </c>
      <c r="D168">
        <v>96.8</v>
      </c>
      <c r="E168">
        <v>14.7</v>
      </c>
      <c r="F168">
        <v>27.2</v>
      </c>
      <c r="G168">
        <v>2.9</v>
      </c>
      <c r="H168">
        <v>0.29999999999999716</v>
      </c>
      <c r="I168">
        <v>-0.79999999999999716</v>
      </c>
      <c r="J168">
        <v>1.3999999999999915</v>
      </c>
      <c r="M168" s="2">
        <v>40452</v>
      </c>
      <c r="N168">
        <f t="shared" si="21"/>
        <v>101.6</v>
      </c>
      <c r="O168">
        <f t="shared" si="22"/>
        <v>98.6</v>
      </c>
      <c r="P168">
        <f t="shared" si="23"/>
        <v>104.8</v>
      </c>
    </row>
    <row r="169" spans="1:16">
      <c r="A169" s="2">
        <v>40878</v>
      </c>
      <c r="B169">
        <v>97.9</v>
      </c>
      <c r="C169">
        <v>100.5</v>
      </c>
      <c r="D169">
        <v>95.4</v>
      </c>
      <c r="E169">
        <v>14</v>
      </c>
      <c r="F169">
        <v>29</v>
      </c>
      <c r="G169">
        <v>-0.1</v>
      </c>
      <c r="H169">
        <v>0.10000000000000853</v>
      </c>
      <c r="I169">
        <v>0.29999999999999716</v>
      </c>
      <c r="J169">
        <v>-9.9999999999994316E-2</v>
      </c>
      <c r="M169" s="2">
        <v>40422</v>
      </c>
      <c r="N169">
        <f t="shared" si="21"/>
        <v>100</v>
      </c>
      <c r="O169">
        <f t="shared" si="22"/>
        <v>97.1</v>
      </c>
      <c r="P169">
        <f t="shared" si="23"/>
        <v>103</v>
      </c>
    </row>
    <row r="170" spans="1:16">
      <c r="A170" s="2">
        <v>40848</v>
      </c>
      <c r="B170">
        <v>97.8</v>
      </c>
      <c r="C170">
        <v>100.2</v>
      </c>
      <c r="D170">
        <v>95.5</v>
      </c>
      <c r="E170">
        <v>13.8</v>
      </c>
      <c r="F170">
        <v>28.3</v>
      </c>
      <c r="G170">
        <v>0.2</v>
      </c>
      <c r="H170">
        <v>0.29999999999999716</v>
      </c>
      <c r="I170">
        <v>0.29999999999999716</v>
      </c>
      <c r="J170">
        <v>0.29999999999999716</v>
      </c>
      <c r="M170" s="2">
        <v>40391</v>
      </c>
      <c r="N170">
        <f t="shared" si="21"/>
        <v>99.5</v>
      </c>
      <c r="O170">
        <f t="shared" si="22"/>
        <v>95.4</v>
      </c>
      <c r="P170">
        <f t="shared" si="23"/>
        <v>103.7</v>
      </c>
    </row>
    <row r="171" spans="1:16">
      <c r="A171" s="2">
        <v>40817</v>
      </c>
      <c r="B171">
        <v>97.5</v>
      </c>
      <c r="C171">
        <v>99.9</v>
      </c>
      <c r="D171">
        <v>95.2</v>
      </c>
      <c r="E171">
        <v>13.2</v>
      </c>
      <c r="F171">
        <v>27.6</v>
      </c>
      <c r="G171">
        <v>-0.4</v>
      </c>
      <c r="H171">
        <v>-0.29999999999999716</v>
      </c>
      <c r="I171">
        <v>0.10000000000000853</v>
      </c>
      <c r="J171">
        <v>-0.59999999999999432</v>
      </c>
      <c r="M171" s="2">
        <v>40360</v>
      </c>
      <c r="N171">
        <f t="shared" si="21"/>
        <v>98.5</v>
      </c>
      <c r="O171">
        <f t="shared" si="22"/>
        <v>94.7</v>
      </c>
      <c r="P171">
        <f t="shared" si="23"/>
        <v>102.3</v>
      </c>
    </row>
    <row r="172" spans="1:16">
      <c r="A172" s="2">
        <v>40787</v>
      </c>
      <c r="B172">
        <v>97.8</v>
      </c>
      <c r="C172">
        <v>99.8</v>
      </c>
      <c r="D172">
        <v>95.8</v>
      </c>
      <c r="E172">
        <v>13.8</v>
      </c>
      <c r="F172">
        <v>27.5</v>
      </c>
      <c r="G172">
        <v>0.8</v>
      </c>
      <c r="H172">
        <v>-1.5</v>
      </c>
      <c r="I172">
        <v>-1.7000000000000028</v>
      </c>
      <c r="J172">
        <v>-1.2999999999999972</v>
      </c>
      <c r="M172" s="2">
        <v>40330</v>
      </c>
      <c r="N172">
        <f t="shared" si="21"/>
        <v>96.1</v>
      </c>
      <c r="O172">
        <f t="shared" si="22"/>
        <v>92.1</v>
      </c>
      <c r="P172">
        <f t="shared" si="23"/>
        <v>100.3</v>
      </c>
    </row>
    <row r="173" spans="1:16">
      <c r="A173" s="2">
        <v>40756</v>
      </c>
      <c r="B173">
        <v>99.3</v>
      </c>
      <c r="C173">
        <v>101.5</v>
      </c>
      <c r="D173">
        <v>97.1</v>
      </c>
      <c r="E173">
        <v>17.100000000000001</v>
      </c>
      <c r="F173">
        <v>31.5</v>
      </c>
      <c r="G173">
        <v>3.6</v>
      </c>
      <c r="H173">
        <v>-3</v>
      </c>
      <c r="I173">
        <v>-1.5999999999999943</v>
      </c>
      <c r="J173">
        <v>-4.3000000000000114</v>
      </c>
      <c r="M173" s="2">
        <v>40299</v>
      </c>
      <c r="N173">
        <f t="shared" si="21"/>
        <v>95.5</v>
      </c>
      <c r="O173">
        <f t="shared" si="22"/>
        <v>90.6</v>
      </c>
      <c r="P173">
        <f t="shared" si="23"/>
        <v>100.5</v>
      </c>
    </row>
    <row r="174" spans="1:16">
      <c r="A174" s="2">
        <v>40725</v>
      </c>
      <c r="B174">
        <v>102.3</v>
      </c>
      <c r="C174">
        <v>103.1</v>
      </c>
      <c r="D174">
        <v>101.4</v>
      </c>
      <c r="E174">
        <v>23.5</v>
      </c>
      <c r="F174">
        <v>35</v>
      </c>
      <c r="G174">
        <v>12.6</v>
      </c>
      <c r="H174">
        <v>0.59999999999999432</v>
      </c>
      <c r="I174">
        <v>1</v>
      </c>
      <c r="J174">
        <v>0</v>
      </c>
      <c r="M174" s="2">
        <v>40269</v>
      </c>
      <c r="N174">
        <f t="shared" si="21"/>
        <v>95.1</v>
      </c>
      <c r="O174">
        <f t="shared" si="22"/>
        <v>89.9</v>
      </c>
      <c r="P174">
        <f t="shared" si="23"/>
        <v>100.6</v>
      </c>
    </row>
    <row r="175" spans="1:16">
      <c r="A175" s="2">
        <v>40695</v>
      </c>
      <c r="B175">
        <v>101.7</v>
      </c>
      <c r="C175">
        <v>102.1</v>
      </c>
      <c r="D175">
        <v>101.4</v>
      </c>
      <c r="E175">
        <v>22.4</v>
      </c>
      <c r="F175">
        <v>32.700000000000003</v>
      </c>
      <c r="G175">
        <v>12.5</v>
      </c>
      <c r="H175">
        <v>-0.79999999999999716</v>
      </c>
      <c r="I175">
        <v>-1.3000000000000114</v>
      </c>
      <c r="J175">
        <v>-0.19999999999998863</v>
      </c>
      <c r="M175" s="2">
        <v>40238</v>
      </c>
      <c r="N175">
        <f t="shared" si="21"/>
        <v>92.1</v>
      </c>
      <c r="O175">
        <f t="shared" si="22"/>
        <v>85.6</v>
      </c>
      <c r="P175">
        <f t="shared" si="23"/>
        <v>99.1</v>
      </c>
    </row>
    <row r="176" spans="1:16">
      <c r="A176" s="2">
        <v>40664</v>
      </c>
      <c r="B176">
        <v>102.5</v>
      </c>
      <c r="C176">
        <v>103.4</v>
      </c>
      <c r="D176">
        <v>101.6</v>
      </c>
      <c r="E176">
        <v>24</v>
      </c>
      <c r="F176">
        <v>35.6</v>
      </c>
      <c r="G176">
        <v>12.9</v>
      </c>
      <c r="H176">
        <v>0.20000000000000284</v>
      </c>
      <c r="I176">
        <v>0.5</v>
      </c>
      <c r="J176">
        <v>-0.10000000000000853</v>
      </c>
      <c r="M176" s="2">
        <v>40210</v>
      </c>
      <c r="N176">
        <f t="shared" si="21"/>
        <v>90.5</v>
      </c>
      <c r="O176">
        <f t="shared" si="22"/>
        <v>84.1</v>
      </c>
      <c r="P176">
        <f t="shared" si="23"/>
        <v>97.3</v>
      </c>
    </row>
    <row r="177" spans="1:16">
      <c r="A177" s="2">
        <v>40634</v>
      </c>
      <c r="B177">
        <v>102.3</v>
      </c>
      <c r="C177">
        <v>102.9</v>
      </c>
      <c r="D177">
        <v>101.7</v>
      </c>
      <c r="E177">
        <v>23.6</v>
      </c>
      <c r="F177">
        <v>34.4</v>
      </c>
      <c r="G177">
        <v>13.3</v>
      </c>
      <c r="H177">
        <v>0.29999999999999716</v>
      </c>
      <c r="I177">
        <v>1.3000000000000114</v>
      </c>
      <c r="J177">
        <v>-0.70000000000000284</v>
      </c>
      <c r="M177" s="2">
        <v>40179</v>
      </c>
      <c r="N177">
        <f t="shared" si="21"/>
        <v>90.7</v>
      </c>
      <c r="O177">
        <f t="shared" si="22"/>
        <v>83.9</v>
      </c>
      <c r="P177">
        <f t="shared" si="23"/>
        <v>98</v>
      </c>
    </row>
    <row r="178" spans="1:16">
      <c r="A178" s="2">
        <v>40603</v>
      </c>
      <c r="B178">
        <v>102</v>
      </c>
      <c r="C178">
        <v>101.6</v>
      </c>
      <c r="D178">
        <v>102.4</v>
      </c>
      <c r="E178">
        <v>23.1</v>
      </c>
      <c r="F178">
        <v>31.7</v>
      </c>
      <c r="G178">
        <v>14.8</v>
      </c>
      <c r="H178">
        <v>-0.29999999999999716</v>
      </c>
      <c r="I178">
        <v>0</v>
      </c>
      <c r="J178">
        <v>-0.59999999999999432</v>
      </c>
      <c r="M178" s="2">
        <v>40148</v>
      </c>
      <c r="N178">
        <f t="shared" si="21"/>
        <v>91</v>
      </c>
      <c r="O178">
        <f t="shared" si="22"/>
        <v>83.9</v>
      </c>
      <c r="P178">
        <f t="shared" si="23"/>
        <v>98.6</v>
      </c>
    </row>
    <row r="179" spans="1:16">
      <c r="A179" s="2">
        <v>40575</v>
      </c>
      <c r="B179">
        <v>102.3</v>
      </c>
      <c r="C179">
        <v>101.6</v>
      </c>
      <c r="D179">
        <v>103</v>
      </c>
      <c r="E179">
        <v>23.7</v>
      </c>
      <c r="F179">
        <v>31.6</v>
      </c>
      <c r="G179">
        <v>16</v>
      </c>
      <c r="H179">
        <v>0.70000000000000284</v>
      </c>
      <c r="I179">
        <v>1.8999999999999915</v>
      </c>
      <c r="J179">
        <v>-0.59999999999999432</v>
      </c>
      <c r="M179" s="2">
        <v>40118</v>
      </c>
      <c r="N179">
        <f t="shared" si="21"/>
        <v>90.6</v>
      </c>
      <c r="O179">
        <f t="shared" si="22"/>
        <v>82.5</v>
      </c>
      <c r="P179">
        <f t="shared" si="23"/>
        <v>99.6</v>
      </c>
    </row>
    <row r="180" spans="1:16">
      <c r="A180" s="2">
        <v>40544</v>
      </c>
      <c r="B180">
        <v>101.6</v>
      </c>
      <c r="C180">
        <v>99.7</v>
      </c>
      <c r="D180">
        <v>103.6</v>
      </c>
      <c r="E180">
        <v>22.1</v>
      </c>
      <c r="F180">
        <v>27.2</v>
      </c>
      <c r="G180">
        <v>17.2</v>
      </c>
      <c r="H180">
        <v>-1.4000000000000057</v>
      </c>
      <c r="I180">
        <v>-0.79999999999999716</v>
      </c>
      <c r="J180">
        <v>-2</v>
      </c>
      <c r="M180" s="2">
        <v>40087</v>
      </c>
      <c r="N180">
        <f t="shared" si="21"/>
        <v>89.2</v>
      </c>
      <c r="O180">
        <f t="shared" si="22"/>
        <v>81</v>
      </c>
      <c r="P180">
        <f t="shared" si="23"/>
        <v>98.1</v>
      </c>
    </row>
    <row r="181" spans="1:16">
      <c r="A181" s="2">
        <v>40513</v>
      </c>
      <c r="B181">
        <v>103</v>
      </c>
      <c r="C181">
        <v>100.5</v>
      </c>
      <c r="D181">
        <v>105.6</v>
      </c>
      <c r="E181">
        <v>25.1</v>
      </c>
      <c r="F181">
        <v>29</v>
      </c>
      <c r="G181">
        <v>21.4</v>
      </c>
      <c r="H181">
        <v>-0.29999999999999716</v>
      </c>
      <c r="I181">
        <v>0</v>
      </c>
      <c r="J181">
        <v>-0.5</v>
      </c>
      <c r="M181" s="2">
        <v>40057</v>
      </c>
      <c r="N181">
        <f t="shared" si="21"/>
        <v>89.1</v>
      </c>
      <c r="O181">
        <f t="shared" si="22"/>
        <v>80.5</v>
      </c>
      <c r="P181">
        <f t="shared" si="23"/>
        <v>98.7</v>
      </c>
    </row>
    <row r="182" spans="1:16">
      <c r="A182" s="2">
        <v>40483</v>
      </c>
      <c r="B182">
        <v>103.3</v>
      </c>
      <c r="C182">
        <v>100.5</v>
      </c>
      <c r="D182">
        <v>106.1</v>
      </c>
      <c r="E182">
        <v>25.8</v>
      </c>
      <c r="F182">
        <v>29.1</v>
      </c>
      <c r="G182">
        <v>22.5</v>
      </c>
      <c r="H182">
        <v>1.7000000000000028</v>
      </c>
      <c r="I182">
        <v>1.9000000000000057</v>
      </c>
      <c r="J182">
        <v>1.2999999999999972</v>
      </c>
      <c r="M182" s="2">
        <v>40026</v>
      </c>
      <c r="N182">
        <f t="shared" si="21"/>
        <v>87.2</v>
      </c>
      <c r="O182">
        <f t="shared" si="22"/>
        <v>79.599999999999994</v>
      </c>
      <c r="P182">
        <f t="shared" si="23"/>
        <v>95.5</v>
      </c>
    </row>
    <row r="183" spans="1:16">
      <c r="A183" s="2">
        <v>40452</v>
      </c>
      <c r="B183">
        <v>101.6</v>
      </c>
      <c r="C183">
        <v>98.6</v>
      </c>
      <c r="D183">
        <v>104.8</v>
      </c>
      <c r="E183">
        <v>22.2</v>
      </c>
      <c r="F183">
        <v>24.6</v>
      </c>
      <c r="G183">
        <v>19.7</v>
      </c>
      <c r="H183">
        <v>1.5999999999999943</v>
      </c>
      <c r="I183">
        <v>1.5</v>
      </c>
      <c r="J183">
        <v>1.7999999999999972</v>
      </c>
      <c r="M183" s="2">
        <v>39995</v>
      </c>
      <c r="N183">
        <f t="shared" si="21"/>
        <v>84.9</v>
      </c>
      <c r="O183">
        <f t="shared" si="22"/>
        <v>78.099999999999994</v>
      </c>
      <c r="P183">
        <f t="shared" si="23"/>
        <v>92.3</v>
      </c>
    </row>
    <row r="184" spans="1:16">
      <c r="A184" s="2">
        <v>40422</v>
      </c>
      <c r="B184">
        <v>100</v>
      </c>
      <c r="C184">
        <v>97.1</v>
      </c>
      <c r="D184">
        <v>103</v>
      </c>
      <c r="E184">
        <v>18.600000000000001</v>
      </c>
      <c r="F184">
        <v>21.3</v>
      </c>
      <c r="G184">
        <v>15.9</v>
      </c>
      <c r="H184">
        <v>0.5</v>
      </c>
      <c r="I184">
        <v>1.6999999999999886</v>
      </c>
      <c r="J184">
        <v>-0.70000000000000284</v>
      </c>
      <c r="M184" s="2">
        <v>39965</v>
      </c>
      <c r="N184">
        <f t="shared" si="21"/>
        <v>84.1</v>
      </c>
      <c r="O184">
        <f t="shared" si="22"/>
        <v>78</v>
      </c>
      <c r="P184">
        <f t="shared" si="23"/>
        <v>90.6</v>
      </c>
    </row>
    <row r="185" spans="1:16">
      <c r="A185" s="2">
        <v>40391</v>
      </c>
      <c r="B185">
        <v>99.5</v>
      </c>
      <c r="C185">
        <v>95.4</v>
      </c>
      <c r="D185">
        <v>103.7</v>
      </c>
      <c r="E185">
        <v>17.399999999999999</v>
      </c>
      <c r="F185">
        <v>17.399999999999999</v>
      </c>
      <c r="G185">
        <v>17.399999999999999</v>
      </c>
      <c r="H185">
        <v>1</v>
      </c>
      <c r="I185">
        <v>0.70000000000000284</v>
      </c>
      <c r="J185">
        <v>1.4000000000000057</v>
      </c>
      <c r="M185" s="2">
        <v>39934</v>
      </c>
      <c r="N185">
        <f t="shared" si="21"/>
        <v>82</v>
      </c>
      <c r="O185">
        <f t="shared" si="22"/>
        <v>77.5</v>
      </c>
      <c r="P185">
        <f t="shared" si="23"/>
        <v>86.7</v>
      </c>
    </row>
    <row r="186" spans="1:16">
      <c r="A186" s="2">
        <v>40360</v>
      </c>
      <c r="B186">
        <v>98.5</v>
      </c>
      <c r="C186">
        <v>94.7</v>
      </c>
      <c r="D186">
        <v>102.3</v>
      </c>
      <c r="E186">
        <v>15.2</v>
      </c>
      <c r="F186">
        <v>15.9</v>
      </c>
      <c r="G186">
        <v>14.5</v>
      </c>
      <c r="H186">
        <v>2.4000000000000057</v>
      </c>
      <c r="I186">
        <v>2.6000000000000085</v>
      </c>
      <c r="J186">
        <v>2</v>
      </c>
      <c r="M186" s="2">
        <v>39904</v>
      </c>
      <c r="N186">
        <f t="shared" si="21"/>
        <v>81.599999999999994</v>
      </c>
      <c r="O186">
        <f t="shared" si="22"/>
        <v>78.599999999999994</v>
      </c>
      <c r="P186">
        <f t="shared" si="23"/>
        <v>84.8</v>
      </c>
    </row>
    <row r="187" spans="1:16">
      <c r="A187" s="2">
        <v>40330</v>
      </c>
      <c r="B187">
        <v>96.1</v>
      </c>
      <c r="C187">
        <v>92.1</v>
      </c>
      <c r="D187">
        <v>100.3</v>
      </c>
      <c r="E187">
        <v>10</v>
      </c>
      <c r="F187">
        <v>9.8000000000000007</v>
      </c>
      <c r="G187">
        <v>10.3</v>
      </c>
      <c r="H187">
        <v>0.59999999999999432</v>
      </c>
      <c r="I187">
        <v>1.5</v>
      </c>
      <c r="J187">
        <v>-0.20000000000000284</v>
      </c>
      <c r="M187" s="2">
        <v>39873</v>
      </c>
      <c r="N187">
        <f t="shared" si="21"/>
        <v>80</v>
      </c>
      <c r="O187">
        <f t="shared" si="22"/>
        <v>77.7</v>
      </c>
      <c r="P187">
        <f t="shared" si="23"/>
        <v>82.4</v>
      </c>
    </row>
    <row r="188" spans="1:16">
      <c r="A188" s="2">
        <v>40299</v>
      </c>
      <c r="B188">
        <v>95.5</v>
      </c>
      <c r="C188">
        <v>90.6</v>
      </c>
      <c r="D188">
        <v>100.5</v>
      </c>
      <c r="E188">
        <v>8.6999999999999993</v>
      </c>
      <c r="F188">
        <v>6.6</v>
      </c>
      <c r="G188">
        <v>10.8</v>
      </c>
      <c r="H188">
        <v>0.40000000000000568</v>
      </c>
      <c r="I188">
        <v>0.69999999999998863</v>
      </c>
      <c r="J188">
        <v>-9.9999999999994316E-2</v>
      </c>
      <c r="M188" s="2">
        <v>39845</v>
      </c>
      <c r="N188">
        <f t="shared" si="21"/>
        <v>81.099999999999994</v>
      </c>
      <c r="O188">
        <f t="shared" si="22"/>
        <v>79.7</v>
      </c>
      <c r="P188">
        <f t="shared" si="23"/>
        <v>82.6</v>
      </c>
    </row>
    <row r="189" spans="1:16">
      <c r="A189" s="2">
        <v>40269</v>
      </c>
      <c r="B189">
        <v>95.1</v>
      </c>
      <c r="C189">
        <v>89.9</v>
      </c>
      <c r="D189">
        <v>100.6</v>
      </c>
      <c r="E189">
        <v>8</v>
      </c>
      <c r="F189">
        <v>5</v>
      </c>
      <c r="G189">
        <v>11</v>
      </c>
      <c r="H189">
        <v>3</v>
      </c>
      <c r="I189">
        <v>4.3000000000000114</v>
      </c>
      <c r="J189">
        <v>1.5</v>
      </c>
      <c r="M189" s="2">
        <v>39814</v>
      </c>
      <c r="N189">
        <f t="shared" si="21"/>
        <v>81.7</v>
      </c>
      <c r="O189">
        <f t="shared" si="22"/>
        <v>82.2</v>
      </c>
      <c r="P189">
        <f t="shared" si="23"/>
        <v>81.3</v>
      </c>
    </row>
    <row r="190" spans="1:16">
      <c r="A190" s="2">
        <v>40238</v>
      </c>
      <c r="B190">
        <v>92.1</v>
      </c>
      <c r="C190">
        <v>85.6</v>
      </c>
      <c r="D190">
        <v>99.1</v>
      </c>
      <c r="E190">
        <v>1.3</v>
      </c>
      <c r="F190">
        <v>-4.9000000000000004</v>
      </c>
      <c r="G190">
        <v>7.8</v>
      </c>
      <c r="H190">
        <v>1.5999999999999943</v>
      </c>
      <c r="I190">
        <v>1.5</v>
      </c>
      <c r="J190">
        <v>1.7999999999999972</v>
      </c>
      <c r="M190" s="2">
        <v>39783</v>
      </c>
      <c r="N190">
        <f t="shared" si="21"/>
        <v>80.900000000000006</v>
      </c>
      <c r="O190">
        <f t="shared" si="22"/>
        <v>82.6</v>
      </c>
      <c r="P190">
        <f t="shared" si="23"/>
        <v>79.2</v>
      </c>
    </row>
    <row r="191" spans="1:16">
      <c r="A191" s="2">
        <v>40210</v>
      </c>
      <c r="B191">
        <v>90.5</v>
      </c>
      <c r="C191">
        <v>84.1</v>
      </c>
      <c r="D191">
        <v>97.3</v>
      </c>
      <c r="E191">
        <v>-2.2000000000000002</v>
      </c>
      <c r="F191">
        <v>-8.4</v>
      </c>
      <c r="G191">
        <v>4.0999999999999996</v>
      </c>
      <c r="H191">
        <v>-0.20000000000000284</v>
      </c>
      <c r="I191">
        <v>0.19999999999998863</v>
      </c>
      <c r="J191">
        <v>-0.70000000000000284</v>
      </c>
      <c r="M191" s="2">
        <v>39753</v>
      </c>
      <c r="N191">
        <f t="shared" si="21"/>
        <v>84.2</v>
      </c>
      <c r="O191">
        <f t="shared" si="22"/>
        <v>86.5</v>
      </c>
      <c r="P191">
        <f t="shared" si="23"/>
        <v>82</v>
      </c>
    </row>
    <row r="192" spans="1:16">
      <c r="A192" s="2">
        <v>40179</v>
      </c>
      <c r="B192">
        <v>90.7</v>
      </c>
      <c r="C192">
        <v>83.9</v>
      </c>
      <c r="D192">
        <v>98</v>
      </c>
      <c r="E192">
        <v>-1.8</v>
      </c>
      <c r="F192">
        <v>-8.8000000000000007</v>
      </c>
      <c r="G192">
        <v>5.4</v>
      </c>
      <c r="H192">
        <v>-0.29999999999999716</v>
      </c>
      <c r="I192">
        <v>0</v>
      </c>
      <c r="J192">
        <v>-0.59999999999999432</v>
      </c>
      <c r="M192" s="2">
        <v>39722</v>
      </c>
      <c r="N192">
        <f t="shared" si="21"/>
        <v>86.7</v>
      </c>
      <c r="O192">
        <f t="shared" si="22"/>
        <v>90.2</v>
      </c>
      <c r="P192">
        <f t="shared" si="23"/>
        <v>83.3</v>
      </c>
    </row>
    <row r="193" spans="1:16">
      <c r="A193" s="2">
        <v>40148</v>
      </c>
      <c r="B193">
        <v>91</v>
      </c>
      <c r="C193">
        <v>83.9</v>
      </c>
      <c r="D193">
        <v>98.6</v>
      </c>
      <c r="E193">
        <v>-1.1000000000000001</v>
      </c>
      <c r="F193">
        <v>-8.6999999999999993</v>
      </c>
      <c r="G193">
        <v>6.8</v>
      </c>
      <c r="H193">
        <v>0.40000000000000568</v>
      </c>
      <c r="I193">
        <v>1.4000000000000057</v>
      </c>
      <c r="J193">
        <v>-1</v>
      </c>
      <c r="M193" s="2">
        <v>39692</v>
      </c>
      <c r="N193">
        <f t="shared" si="21"/>
        <v>90.8</v>
      </c>
      <c r="O193">
        <f t="shared" si="22"/>
        <v>92</v>
      </c>
      <c r="P193">
        <f t="shared" si="23"/>
        <v>89.6</v>
      </c>
    </row>
    <row r="194" spans="1:16">
      <c r="A194" s="2">
        <v>40118</v>
      </c>
      <c r="B194">
        <v>90.6</v>
      </c>
      <c r="C194">
        <v>82.5</v>
      </c>
      <c r="D194">
        <v>99.6</v>
      </c>
      <c r="E194">
        <v>-1.9</v>
      </c>
      <c r="F194">
        <v>-11.9</v>
      </c>
      <c r="G194">
        <v>8.8000000000000007</v>
      </c>
      <c r="H194">
        <v>1.3999999999999915</v>
      </c>
      <c r="I194">
        <v>1.5</v>
      </c>
      <c r="J194">
        <v>1.5</v>
      </c>
      <c r="M194" s="2">
        <v>39661</v>
      </c>
      <c r="N194">
        <f t="shared" si="21"/>
        <v>91.2</v>
      </c>
      <c r="O194">
        <f t="shared" si="22"/>
        <v>92.7</v>
      </c>
      <c r="P194">
        <f t="shared" si="23"/>
        <v>89.7</v>
      </c>
    </row>
    <row r="195" spans="1:16">
      <c r="A195" s="2">
        <v>40087</v>
      </c>
      <c r="B195">
        <v>89.2</v>
      </c>
      <c r="C195">
        <v>81</v>
      </c>
      <c r="D195">
        <v>98.1</v>
      </c>
      <c r="E195">
        <v>-5.0999999999999996</v>
      </c>
      <c r="F195">
        <v>-15.4</v>
      </c>
      <c r="G195">
        <v>5.7</v>
      </c>
      <c r="H195">
        <v>0.10000000000000853</v>
      </c>
      <c r="I195">
        <v>0.5</v>
      </c>
      <c r="J195">
        <v>-0.60000000000000853</v>
      </c>
      <c r="M195" s="2">
        <v>39630</v>
      </c>
      <c r="N195">
        <f t="shared" si="21"/>
        <v>92.4</v>
      </c>
      <c r="O195">
        <f t="shared" si="22"/>
        <v>93.6</v>
      </c>
      <c r="P195">
        <f t="shared" si="23"/>
        <v>91.3</v>
      </c>
    </row>
    <row r="196" spans="1:16">
      <c r="A196" s="2">
        <v>40057</v>
      </c>
      <c r="B196">
        <v>89.1</v>
      </c>
      <c r="C196">
        <v>80.5</v>
      </c>
      <c r="D196">
        <v>98.7</v>
      </c>
      <c r="E196">
        <v>-5.2</v>
      </c>
      <c r="F196">
        <v>-16.600000000000001</v>
      </c>
      <c r="G196">
        <v>6.9</v>
      </c>
      <c r="H196">
        <v>1.8999999999999915</v>
      </c>
      <c r="I196">
        <v>0.90000000000000568</v>
      </c>
      <c r="J196">
        <v>3.2000000000000028</v>
      </c>
      <c r="M196" s="2">
        <v>39600</v>
      </c>
      <c r="N196">
        <f t="shared" si="21"/>
        <v>95.5</v>
      </c>
      <c r="O196">
        <f t="shared" si="22"/>
        <v>96.7</v>
      </c>
      <c r="P196">
        <f t="shared" si="23"/>
        <v>94.3</v>
      </c>
    </row>
    <row r="197" spans="1:16">
      <c r="A197" s="2">
        <v>40026</v>
      </c>
      <c r="B197">
        <v>87.2</v>
      </c>
      <c r="C197">
        <v>79.599999999999994</v>
      </c>
      <c r="D197">
        <v>95.5</v>
      </c>
      <c r="E197">
        <v>-9.4</v>
      </c>
      <c r="F197">
        <v>-18.600000000000001</v>
      </c>
      <c r="G197">
        <v>0.3</v>
      </c>
      <c r="H197">
        <v>2.2999999999999972</v>
      </c>
      <c r="I197">
        <v>1.5</v>
      </c>
      <c r="J197">
        <v>3.2000000000000028</v>
      </c>
      <c r="M197" s="2">
        <v>39569</v>
      </c>
      <c r="N197">
        <f t="shared" si="21"/>
        <v>96.7</v>
      </c>
      <c r="O197">
        <f t="shared" si="22"/>
        <v>98</v>
      </c>
      <c r="P197">
        <f t="shared" si="23"/>
        <v>95.3</v>
      </c>
    </row>
    <row r="198" spans="1:16">
      <c r="A198" s="2">
        <v>39995</v>
      </c>
      <c r="B198">
        <v>84.9</v>
      </c>
      <c r="C198">
        <v>78.099999999999994</v>
      </c>
      <c r="D198">
        <v>92.3</v>
      </c>
      <c r="E198">
        <v>-14.5</v>
      </c>
      <c r="F198">
        <v>-22</v>
      </c>
      <c r="G198">
        <v>-6.6</v>
      </c>
      <c r="H198">
        <v>0.80000000000001137</v>
      </c>
      <c r="I198">
        <v>9.9999999999994316E-2</v>
      </c>
      <c r="J198">
        <v>1.7000000000000028</v>
      </c>
      <c r="M198" s="2">
        <v>39539</v>
      </c>
      <c r="N198">
        <f t="shared" si="21"/>
        <v>97.2</v>
      </c>
      <c r="O198">
        <f t="shared" si="22"/>
        <v>98.8</v>
      </c>
      <c r="P198">
        <f t="shared" si="23"/>
        <v>95.7</v>
      </c>
    </row>
    <row r="199" spans="1:16">
      <c r="A199" s="2">
        <v>39965</v>
      </c>
      <c r="B199">
        <v>84.1</v>
      </c>
      <c r="C199">
        <v>78</v>
      </c>
      <c r="D199">
        <v>90.6</v>
      </c>
      <c r="E199">
        <v>-16.2</v>
      </c>
      <c r="F199">
        <v>-22.2</v>
      </c>
      <c r="G199">
        <v>-10</v>
      </c>
      <c r="H199">
        <v>2.0999999999999943</v>
      </c>
      <c r="I199">
        <v>0.5</v>
      </c>
      <c r="J199">
        <v>3.8999999999999915</v>
      </c>
      <c r="M199" s="2">
        <v>39508</v>
      </c>
      <c r="N199">
        <f t="shared" si="21"/>
        <v>98</v>
      </c>
      <c r="O199">
        <f t="shared" si="22"/>
        <v>98.7</v>
      </c>
      <c r="P199">
        <f t="shared" si="23"/>
        <v>97.2</v>
      </c>
    </row>
    <row r="200" spans="1:16">
      <c r="A200" s="2">
        <v>39934</v>
      </c>
      <c r="B200">
        <v>82</v>
      </c>
      <c r="C200">
        <v>77.5</v>
      </c>
      <c r="D200">
        <v>86.7</v>
      </c>
      <c r="E200">
        <v>-20.9</v>
      </c>
      <c r="F200">
        <v>-23.4</v>
      </c>
      <c r="G200">
        <v>-18.2</v>
      </c>
      <c r="H200">
        <v>0.40000000000000568</v>
      </c>
      <c r="I200">
        <v>-1.0999999999999943</v>
      </c>
      <c r="J200">
        <v>1.9000000000000057</v>
      </c>
      <c r="M200" s="2">
        <v>39479</v>
      </c>
      <c r="N200">
        <f t="shared" si="21"/>
        <v>97.9</v>
      </c>
      <c r="O200">
        <f t="shared" si="22"/>
        <v>98.3</v>
      </c>
      <c r="P200">
        <f t="shared" si="23"/>
        <v>97.4</v>
      </c>
    </row>
    <row r="201" spans="1:16">
      <c r="A201" s="2">
        <v>39904</v>
      </c>
      <c r="B201">
        <v>81.599999999999994</v>
      </c>
      <c r="C201">
        <v>78.599999999999994</v>
      </c>
      <c r="D201">
        <v>84.8</v>
      </c>
      <c r="E201">
        <v>-21.6</v>
      </c>
      <c r="F201">
        <v>-20.9</v>
      </c>
      <c r="G201">
        <v>-22.2</v>
      </c>
      <c r="H201">
        <v>1.5999999999999943</v>
      </c>
      <c r="I201">
        <v>0.89999999999999147</v>
      </c>
      <c r="J201">
        <v>2.3999999999999915</v>
      </c>
      <c r="M201" s="2">
        <v>39448</v>
      </c>
      <c r="N201">
        <f t="shared" si="21"/>
        <v>98</v>
      </c>
      <c r="O201">
        <f t="shared" si="22"/>
        <v>98.4</v>
      </c>
      <c r="P201">
        <f t="shared" si="23"/>
        <v>97.6</v>
      </c>
    </row>
    <row r="202" spans="1:16">
      <c r="A202" s="2">
        <v>39873</v>
      </c>
      <c r="B202">
        <v>80</v>
      </c>
      <c r="C202">
        <v>77.7</v>
      </c>
      <c r="D202">
        <v>82.4</v>
      </c>
      <c r="E202">
        <v>-25.1</v>
      </c>
      <c r="F202">
        <v>-22.9</v>
      </c>
      <c r="G202">
        <v>-27.2</v>
      </c>
      <c r="H202">
        <v>-1.0999999999999943</v>
      </c>
      <c r="I202">
        <v>-2</v>
      </c>
      <c r="J202">
        <v>-0.19999999999998863</v>
      </c>
      <c r="M202" s="2">
        <v>39417</v>
      </c>
      <c r="N202">
        <f t="shared" si="21"/>
        <v>98.3</v>
      </c>
      <c r="O202">
        <f t="shared" si="22"/>
        <v>97.4</v>
      </c>
      <c r="P202">
        <f t="shared" si="23"/>
        <v>99.3</v>
      </c>
    </row>
    <row r="203" spans="1:16">
      <c r="A203" s="2">
        <v>39845</v>
      </c>
      <c r="B203">
        <v>81.099999999999994</v>
      </c>
      <c r="C203">
        <v>79.7</v>
      </c>
      <c r="D203">
        <v>82.6</v>
      </c>
      <c r="E203">
        <v>-22.7</v>
      </c>
      <c r="F203">
        <v>-18.399999999999999</v>
      </c>
      <c r="G203">
        <v>-26.8</v>
      </c>
      <c r="H203">
        <v>-0.60000000000000853</v>
      </c>
      <c r="I203">
        <v>-2.5</v>
      </c>
      <c r="J203">
        <v>1.2999999999999972</v>
      </c>
      <c r="M203" s="2">
        <v>39387</v>
      </c>
      <c r="N203">
        <f t="shared" si="21"/>
        <v>98.3</v>
      </c>
      <c r="O203">
        <f t="shared" si="22"/>
        <v>97.9</v>
      </c>
      <c r="P203">
        <f t="shared" si="23"/>
        <v>98.8</v>
      </c>
    </row>
    <row r="204" spans="1:16">
      <c r="A204" s="2">
        <v>39814</v>
      </c>
      <c r="B204">
        <v>81.7</v>
      </c>
      <c r="C204">
        <v>82.2</v>
      </c>
      <c r="D204">
        <v>81.3</v>
      </c>
      <c r="E204">
        <v>-21.3</v>
      </c>
      <c r="F204">
        <v>-12.7</v>
      </c>
      <c r="G204">
        <v>-29.5</v>
      </c>
      <c r="H204">
        <v>0.79999999999999716</v>
      </c>
      <c r="I204">
        <v>-0.39999999999999147</v>
      </c>
      <c r="J204">
        <v>2.0999999999999943</v>
      </c>
      <c r="M204" s="2">
        <v>39356</v>
      </c>
      <c r="N204">
        <f t="shared" si="21"/>
        <v>99.5</v>
      </c>
      <c r="O204">
        <f t="shared" si="22"/>
        <v>99</v>
      </c>
      <c r="P204">
        <f t="shared" si="23"/>
        <v>100</v>
      </c>
    </row>
    <row r="205" spans="1:16">
      <c r="A205" s="2">
        <v>39783</v>
      </c>
      <c r="B205">
        <v>80.900000000000006</v>
      </c>
      <c r="C205">
        <v>82.6</v>
      </c>
      <c r="D205">
        <v>79.2</v>
      </c>
      <c r="E205">
        <v>-23.2</v>
      </c>
      <c r="F205">
        <v>-11.7</v>
      </c>
      <c r="G205">
        <v>-33.9</v>
      </c>
      <c r="H205">
        <v>-3.2999999999999972</v>
      </c>
      <c r="I205">
        <v>-3.9000000000000057</v>
      </c>
      <c r="J205">
        <v>-2.7999999999999972</v>
      </c>
      <c r="M205" s="2">
        <v>39326</v>
      </c>
      <c r="N205">
        <f t="shared" si="21"/>
        <v>99.1</v>
      </c>
      <c r="O205">
        <f t="shared" si="22"/>
        <v>98.5</v>
      </c>
      <c r="P205">
        <f t="shared" si="23"/>
        <v>99.7</v>
      </c>
    </row>
    <row r="206" spans="1:16">
      <c r="A206" s="2">
        <v>39753</v>
      </c>
      <c r="B206">
        <v>84.2</v>
      </c>
      <c r="C206">
        <v>86.5</v>
      </c>
      <c r="D206">
        <v>82</v>
      </c>
      <c r="E206">
        <v>-15.9</v>
      </c>
      <c r="F206">
        <v>-2.8</v>
      </c>
      <c r="G206">
        <v>-28.1</v>
      </c>
      <c r="H206">
        <v>-2.5</v>
      </c>
      <c r="I206">
        <v>-3.7000000000000028</v>
      </c>
      <c r="J206">
        <v>-1.2999999999999972</v>
      </c>
      <c r="M206" s="2">
        <v>39295</v>
      </c>
      <c r="N206">
        <f t="shared" si="21"/>
        <v>99.5</v>
      </c>
      <c r="O206">
        <f t="shared" si="22"/>
        <v>98.5</v>
      </c>
      <c r="P206">
        <f t="shared" si="23"/>
        <v>100.7</v>
      </c>
    </row>
    <row r="207" spans="1:16">
      <c r="A207" s="2">
        <v>39722</v>
      </c>
      <c r="B207">
        <v>86.7</v>
      </c>
      <c r="C207">
        <v>90.2</v>
      </c>
      <c r="D207">
        <v>83.3</v>
      </c>
      <c r="E207">
        <v>-10.5</v>
      </c>
      <c r="F207">
        <v>5.6</v>
      </c>
      <c r="G207">
        <v>-25.3</v>
      </c>
      <c r="H207">
        <v>-4.0999999999999943</v>
      </c>
      <c r="I207">
        <v>-1.7999999999999972</v>
      </c>
      <c r="J207">
        <v>-6.2999999999999972</v>
      </c>
      <c r="M207" s="2">
        <v>39264</v>
      </c>
      <c r="N207">
        <f t="shared" si="21"/>
        <v>100</v>
      </c>
      <c r="O207">
        <f t="shared" si="22"/>
        <v>99.2</v>
      </c>
      <c r="P207">
        <f t="shared" si="23"/>
        <v>100.8</v>
      </c>
    </row>
    <row r="208" spans="1:16">
      <c r="A208" s="2">
        <v>39692</v>
      </c>
      <c r="B208">
        <v>90.8</v>
      </c>
      <c r="C208">
        <v>92</v>
      </c>
      <c r="D208">
        <v>89.6</v>
      </c>
      <c r="E208">
        <v>-1.5</v>
      </c>
      <c r="F208">
        <v>9.6</v>
      </c>
      <c r="G208">
        <v>-12.1</v>
      </c>
      <c r="H208">
        <v>-0.40000000000000568</v>
      </c>
      <c r="I208">
        <v>-0.70000000000000284</v>
      </c>
      <c r="J208">
        <v>-0.10000000000000853</v>
      </c>
      <c r="M208" s="2">
        <v>39234</v>
      </c>
      <c r="N208">
        <f t="shared" si="21"/>
        <v>100</v>
      </c>
      <c r="O208">
        <f t="shared" si="22"/>
        <v>99.1</v>
      </c>
      <c r="P208">
        <f t="shared" si="23"/>
        <v>100.9</v>
      </c>
    </row>
    <row r="209" spans="1:16">
      <c r="A209" s="2">
        <v>39661</v>
      </c>
      <c r="B209">
        <v>91.2</v>
      </c>
      <c r="C209">
        <v>92.7</v>
      </c>
      <c r="D209">
        <v>89.7</v>
      </c>
      <c r="E209">
        <v>-0.6</v>
      </c>
      <c r="F209">
        <v>11.4</v>
      </c>
      <c r="G209">
        <v>-11.9</v>
      </c>
      <c r="H209">
        <v>-1.2000000000000028</v>
      </c>
      <c r="I209">
        <v>-0.89999999999999147</v>
      </c>
      <c r="J209">
        <v>-1.5999999999999943</v>
      </c>
      <c r="M209" s="2">
        <v>39203</v>
      </c>
      <c r="N209">
        <f t="shared" si="21"/>
        <v>101.4</v>
      </c>
      <c r="O209">
        <f t="shared" si="22"/>
        <v>100.7</v>
      </c>
      <c r="P209">
        <f t="shared" si="23"/>
        <v>102</v>
      </c>
    </row>
    <row r="210" spans="1:16">
      <c r="A210" s="2">
        <v>39630</v>
      </c>
      <c r="B210">
        <v>92.4</v>
      </c>
      <c r="C210">
        <v>93.6</v>
      </c>
      <c r="D210">
        <v>91.3</v>
      </c>
      <c r="E210">
        <v>2</v>
      </c>
      <c r="F210">
        <v>13.3</v>
      </c>
      <c r="G210">
        <v>-8.6999999999999993</v>
      </c>
      <c r="H210">
        <v>-3.0999999999999943</v>
      </c>
      <c r="I210">
        <v>-3.1000000000000085</v>
      </c>
      <c r="J210">
        <v>-3</v>
      </c>
      <c r="M210" s="2">
        <v>39173</v>
      </c>
      <c r="N210">
        <f t="shared" si="21"/>
        <v>101.1</v>
      </c>
      <c r="O210">
        <f t="shared" si="22"/>
        <v>100.9</v>
      </c>
      <c r="P210">
        <f t="shared" si="23"/>
        <v>101.3</v>
      </c>
    </row>
    <row r="211" spans="1:16">
      <c r="A211" s="2">
        <v>39600</v>
      </c>
      <c r="B211">
        <v>95.5</v>
      </c>
      <c r="C211">
        <v>96.7</v>
      </c>
      <c r="D211">
        <v>94.3</v>
      </c>
      <c r="E211">
        <v>8.8000000000000007</v>
      </c>
      <c r="F211">
        <v>20.5</v>
      </c>
      <c r="G211">
        <v>-2.2000000000000002</v>
      </c>
      <c r="H211">
        <v>-1.2000000000000028</v>
      </c>
      <c r="I211">
        <v>-1.2999999999999972</v>
      </c>
      <c r="J211">
        <v>-1</v>
      </c>
      <c r="M211" s="2">
        <v>39142</v>
      </c>
      <c r="N211">
        <f t="shared" si="21"/>
        <v>100.6</v>
      </c>
      <c r="O211">
        <f t="shared" si="22"/>
        <v>99.6</v>
      </c>
      <c r="P211">
        <f t="shared" si="23"/>
        <v>101.6</v>
      </c>
    </row>
    <row r="212" spans="1:16">
      <c r="A212" s="2">
        <v>39569</v>
      </c>
      <c r="B212">
        <v>96.7</v>
      </c>
      <c r="C212">
        <v>98</v>
      </c>
      <c r="D212">
        <v>95.3</v>
      </c>
      <c r="E212">
        <v>11.3</v>
      </c>
      <c r="F212">
        <v>23.5</v>
      </c>
      <c r="G212">
        <v>-0.2</v>
      </c>
      <c r="H212">
        <v>-0.5</v>
      </c>
      <c r="I212">
        <v>-0.79999999999999716</v>
      </c>
      <c r="J212">
        <v>-0.40000000000000568</v>
      </c>
      <c r="M212" s="2">
        <v>39114</v>
      </c>
      <c r="N212">
        <f t="shared" ref="N212:N225" si="24">B227</f>
        <v>99.8</v>
      </c>
      <c r="O212">
        <f t="shared" ref="O212:O225" si="25">C227</f>
        <v>98.3</v>
      </c>
      <c r="P212">
        <f t="shared" ref="P212:P225" si="26">D227</f>
        <v>101.3</v>
      </c>
    </row>
    <row r="213" spans="1:16">
      <c r="A213" s="2">
        <v>39539</v>
      </c>
      <c r="B213">
        <v>97.2</v>
      </c>
      <c r="C213">
        <v>98.8</v>
      </c>
      <c r="D213">
        <v>95.7</v>
      </c>
      <c r="E213">
        <v>12.5</v>
      </c>
      <c r="F213">
        <v>25.2</v>
      </c>
      <c r="G213">
        <v>0.6</v>
      </c>
      <c r="H213">
        <v>-0.79999999999999716</v>
      </c>
      <c r="I213">
        <v>9.9999999999994316E-2</v>
      </c>
      <c r="J213">
        <v>-1.5</v>
      </c>
      <c r="M213" s="2">
        <v>39083</v>
      </c>
      <c r="N213">
        <f t="shared" si="24"/>
        <v>101.5</v>
      </c>
      <c r="O213">
        <f t="shared" si="25"/>
        <v>100.1</v>
      </c>
      <c r="P213">
        <f t="shared" si="26"/>
        <v>102.9</v>
      </c>
    </row>
    <row r="214" spans="1:16">
      <c r="A214" s="2">
        <v>39508</v>
      </c>
      <c r="B214">
        <v>98</v>
      </c>
      <c r="C214">
        <v>98.7</v>
      </c>
      <c r="D214">
        <v>97.2</v>
      </c>
      <c r="E214">
        <v>14.2</v>
      </c>
      <c r="F214">
        <v>25.1</v>
      </c>
      <c r="G214">
        <v>3.9</v>
      </c>
      <c r="H214">
        <v>9.9999999999994316E-2</v>
      </c>
      <c r="I214">
        <v>0.40000000000000568</v>
      </c>
      <c r="J214">
        <v>-0.20000000000000284</v>
      </c>
      <c r="M214" s="2">
        <v>39052</v>
      </c>
      <c r="N214">
        <f t="shared" si="24"/>
        <v>101.8</v>
      </c>
      <c r="O214">
        <f t="shared" si="25"/>
        <v>101.3</v>
      </c>
      <c r="P214">
        <f t="shared" si="26"/>
        <v>102.2</v>
      </c>
    </row>
    <row r="215" spans="1:16">
      <c r="A215" s="2">
        <v>39479</v>
      </c>
      <c r="B215">
        <v>97.9</v>
      </c>
      <c r="C215">
        <v>98.3</v>
      </c>
      <c r="D215">
        <v>97.4</v>
      </c>
      <c r="E215">
        <v>13.9</v>
      </c>
      <c r="F215">
        <v>24.1</v>
      </c>
      <c r="G215">
        <v>4.2</v>
      </c>
      <c r="H215">
        <v>-9.9999999999994316E-2</v>
      </c>
      <c r="I215">
        <v>-0.10000000000000853</v>
      </c>
      <c r="J215">
        <v>-0.19999999999998863</v>
      </c>
      <c r="M215" s="2">
        <v>39022</v>
      </c>
      <c r="N215">
        <f t="shared" si="24"/>
        <v>100.7</v>
      </c>
      <c r="O215">
        <f t="shared" si="25"/>
        <v>99.7</v>
      </c>
      <c r="P215">
        <f t="shared" si="26"/>
        <v>101.7</v>
      </c>
    </row>
    <row r="216" spans="1:16">
      <c r="A216" s="2">
        <v>39448</v>
      </c>
      <c r="B216">
        <v>98</v>
      </c>
      <c r="C216">
        <v>98.4</v>
      </c>
      <c r="D216">
        <v>97.6</v>
      </c>
      <c r="E216">
        <v>14.3</v>
      </c>
      <c r="F216">
        <v>24.4</v>
      </c>
      <c r="G216">
        <v>4.5999999999999996</v>
      </c>
      <c r="H216">
        <v>-0.29999999999999716</v>
      </c>
      <c r="I216">
        <v>1</v>
      </c>
      <c r="J216">
        <v>-1.7000000000000028</v>
      </c>
      <c r="M216" s="2">
        <v>38991</v>
      </c>
      <c r="N216">
        <f t="shared" si="24"/>
        <v>99.3</v>
      </c>
      <c r="O216">
        <f t="shared" si="25"/>
        <v>98.6</v>
      </c>
      <c r="P216">
        <f t="shared" si="26"/>
        <v>100</v>
      </c>
    </row>
    <row r="217" spans="1:16">
      <c r="A217" s="2">
        <v>39417</v>
      </c>
      <c r="B217">
        <v>98.3</v>
      </c>
      <c r="C217">
        <v>97.4</v>
      </c>
      <c r="D217">
        <v>99.3</v>
      </c>
      <c r="E217">
        <v>15</v>
      </c>
      <c r="F217">
        <v>22</v>
      </c>
      <c r="G217">
        <v>8.1999999999999993</v>
      </c>
      <c r="H217">
        <v>0</v>
      </c>
      <c r="I217">
        <v>-0.5</v>
      </c>
      <c r="J217">
        <v>0.5</v>
      </c>
      <c r="M217" s="2">
        <v>38961</v>
      </c>
      <c r="N217">
        <f t="shared" si="24"/>
        <v>98.9</v>
      </c>
      <c r="O217">
        <f t="shared" si="25"/>
        <v>97.6</v>
      </c>
      <c r="P217">
        <f t="shared" si="26"/>
        <v>100.1</v>
      </c>
    </row>
    <row r="218" spans="1:16">
      <c r="A218" s="2">
        <v>39387</v>
      </c>
      <c r="B218">
        <v>98.3</v>
      </c>
      <c r="C218">
        <v>97.9</v>
      </c>
      <c r="D218">
        <v>98.8</v>
      </c>
      <c r="E218">
        <v>15</v>
      </c>
      <c r="F218">
        <v>23.2</v>
      </c>
      <c r="G218">
        <v>7</v>
      </c>
      <c r="H218">
        <v>-1.2000000000000028</v>
      </c>
      <c r="I218">
        <v>-1.0999999999999943</v>
      </c>
      <c r="J218">
        <v>-1.2000000000000028</v>
      </c>
      <c r="M218" s="2">
        <v>38930</v>
      </c>
      <c r="N218">
        <f t="shared" si="24"/>
        <v>98.4</v>
      </c>
      <c r="O218">
        <f t="shared" si="25"/>
        <v>96.7</v>
      </c>
      <c r="P218">
        <f t="shared" si="26"/>
        <v>100.1</v>
      </c>
    </row>
    <row r="219" spans="1:16">
      <c r="A219" s="2">
        <v>39356</v>
      </c>
      <c r="B219">
        <v>99.5</v>
      </c>
      <c r="C219">
        <v>99</v>
      </c>
      <c r="D219">
        <v>100</v>
      </c>
      <c r="E219">
        <v>17.600000000000001</v>
      </c>
      <c r="F219">
        <v>25.7</v>
      </c>
      <c r="G219">
        <v>9.6999999999999993</v>
      </c>
      <c r="H219">
        <v>0.40000000000000568</v>
      </c>
      <c r="I219">
        <v>0.5</v>
      </c>
      <c r="J219">
        <v>0.29999999999999716</v>
      </c>
      <c r="M219" s="2">
        <v>38899</v>
      </c>
      <c r="N219">
        <f t="shared" si="24"/>
        <v>98.6</v>
      </c>
      <c r="O219">
        <f t="shared" si="25"/>
        <v>97</v>
      </c>
      <c r="P219">
        <f t="shared" si="26"/>
        <v>100.3</v>
      </c>
    </row>
    <row r="220" spans="1:16">
      <c r="A220" s="2">
        <v>39326</v>
      </c>
      <c r="B220">
        <v>99.1</v>
      </c>
      <c r="C220">
        <v>98.5</v>
      </c>
      <c r="D220">
        <v>99.7</v>
      </c>
      <c r="E220">
        <v>16.600000000000001</v>
      </c>
      <c r="F220">
        <v>24.5</v>
      </c>
      <c r="G220">
        <v>8.9</v>
      </c>
      <c r="H220">
        <v>-0.40000000000000568</v>
      </c>
      <c r="I220">
        <v>0</v>
      </c>
      <c r="J220">
        <v>-1</v>
      </c>
      <c r="M220" s="2">
        <v>38869</v>
      </c>
      <c r="N220">
        <f t="shared" si="24"/>
        <v>99.1</v>
      </c>
      <c r="O220">
        <f t="shared" si="25"/>
        <v>96.8</v>
      </c>
      <c r="P220">
        <f t="shared" si="26"/>
        <v>101.3</v>
      </c>
    </row>
    <row r="221" spans="1:16">
      <c r="A221" s="2">
        <v>39295</v>
      </c>
      <c r="B221">
        <v>99.5</v>
      </c>
      <c r="C221">
        <v>98.5</v>
      </c>
      <c r="D221">
        <v>100.7</v>
      </c>
      <c r="E221">
        <v>17.600000000000001</v>
      </c>
      <c r="F221">
        <v>24.4</v>
      </c>
      <c r="G221">
        <v>11</v>
      </c>
      <c r="H221">
        <v>-0.5</v>
      </c>
      <c r="I221">
        <v>-0.70000000000000284</v>
      </c>
      <c r="J221">
        <v>-9.9999999999994316E-2</v>
      </c>
      <c r="M221" s="2">
        <v>38838</v>
      </c>
      <c r="N221">
        <f t="shared" si="24"/>
        <v>98.9</v>
      </c>
      <c r="O221">
        <f t="shared" si="25"/>
        <v>97.2</v>
      </c>
      <c r="P221">
        <f t="shared" si="26"/>
        <v>100.6</v>
      </c>
    </row>
    <row r="222" spans="1:16">
      <c r="A222" s="2">
        <v>39264</v>
      </c>
      <c r="B222">
        <v>100</v>
      </c>
      <c r="C222">
        <v>99.2</v>
      </c>
      <c r="D222">
        <v>100.8</v>
      </c>
      <c r="E222">
        <v>18.5</v>
      </c>
      <c r="F222">
        <v>26</v>
      </c>
      <c r="G222">
        <v>11.3</v>
      </c>
      <c r="H222">
        <v>0</v>
      </c>
      <c r="I222">
        <v>0.10000000000000853</v>
      </c>
      <c r="J222">
        <v>-0.10000000000000853</v>
      </c>
      <c r="M222" s="2">
        <v>38808</v>
      </c>
      <c r="N222">
        <f t="shared" si="24"/>
        <v>98</v>
      </c>
      <c r="O222">
        <f t="shared" si="25"/>
        <v>94.3</v>
      </c>
      <c r="P222">
        <f t="shared" si="26"/>
        <v>101.8</v>
      </c>
    </row>
    <row r="223" spans="1:16">
      <c r="A223" s="2">
        <v>39234</v>
      </c>
      <c r="B223">
        <v>100</v>
      </c>
      <c r="C223">
        <v>99.1</v>
      </c>
      <c r="D223">
        <v>100.9</v>
      </c>
      <c r="E223">
        <v>18.600000000000001</v>
      </c>
      <c r="F223">
        <v>25.8</v>
      </c>
      <c r="G223">
        <v>11.6</v>
      </c>
      <c r="H223">
        <v>-1.4000000000000057</v>
      </c>
      <c r="I223">
        <v>-1.6000000000000085</v>
      </c>
      <c r="J223">
        <v>-1.0999999999999943</v>
      </c>
      <c r="M223" s="2">
        <v>38777</v>
      </c>
      <c r="N223">
        <f t="shared" si="24"/>
        <v>98.2</v>
      </c>
      <c r="O223">
        <f t="shared" si="25"/>
        <v>94.4</v>
      </c>
      <c r="P223">
        <f t="shared" si="26"/>
        <v>102.1</v>
      </c>
    </row>
    <row r="224" spans="1:16">
      <c r="A224" s="2">
        <v>39203</v>
      </c>
      <c r="B224">
        <v>101.4</v>
      </c>
      <c r="C224">
        <v>100.7</v>
      </c>
      <c r="D224">
        <v>102</v>
      </c>
      <c r="E224">
        <v>21.6</v>
      </c>
      <c r="F224">
        <v>29.6</v>
      </c>
      <c r="G224">
        <v>13.8</v>
      </c>
      <c r="H224">
        <v>0.30000000000001137</v>
      </c>
      <c r="I224">
        <v>-0.20000000000000284</v>
      </c>
      <c r="J224">
        <v>0.70000000000000284</v>
      </c>
      <c r="M224" s="2">
        <v>38749</v>
      </c>
      <c r="N224">
        <f t="shared" si="24"/>
        <v>97.6</v>
      </c>
      <c r="O224">
        <f t="shared" si="25"/>
        <v>93.2</v>
      </c>
      <c r="P224">
        <f t="shared" si="26"/>
        <v>102.2</v>
      </c>
    </row>
    <row r="225" spans="1:16">
      <c r="A225" s="2">
        <v>39173</v>
      </c>
      <c r="B225">
        <v>101.1</v>
      </c>
      <c r="C225">
        <v>100.9</v>
      </c>
      <c r="D225">
        <v>101.3</v>
      </c>
      <c r="E225">
        <v>21.1</v>
      </c>
      <c r="F225">
        <v>30.1</v>
      </c>
      <c r="G225">
        <v>12.5</v>
      </c>
      <c r="H225">
        <v>0.5</v>
      </c>
      <c r="I225">
        <v>1.3000000000000114</v>
      </c>
      <c r="J225">
        <v>-0.29999999999999716</v>
      </c>
      <c r="M225" s="2">
        <v>38718</v>
      </c>
      <c r="N225">
        <f t="shared" si="24"/>
        <v>96.5</v>
      </c>
      <c r="O225">
        <f t="shared" si="25"/>
        <v>91.8</v>
      </c>
      <c r="P225">
        <f t="shared" si="26"/>
        <v>101.5</v>
      </c>
    </row>
    <row r="226" spans="1:16">
      <c r="A226" s="2">
        <v>39142</v>
      </c>
      <c r="B226">
        <v>100.6</v>
      </c>
      <c r="C226">
        <v>99.6</v>
      </c>
      <c r="D226">
        <v>101.6</v>
      </c>
      <c r="E226">
        <v>19.899999999999999</v>
      </c>
      <c r="F226">
        <v>27.1</v>
      </c>
      <c r="G226">
        <v>12.9</v>
      </c>
      <c r="H226">
        <v>0.79999999999999716</v>
      </c>
      <c r="I226">
        <v>1.2999999999999972</v>
      </c>
      <c r="J226">
        <v>0.29999999999999716</v>
      </c>
    </row>
    <row r="227" spans="1:16">
      <c r="A227" s="2">
        <v>39114</v>
      </c>
      <c r="B227">
        <v>99.8</v>
      </c>
      <c r="C227">
        <v>98.3</v>
      </c>
      <c r="D227">
        <v>101.3</v>
      </c>
      <c r="E227">
        <v>18.100000000000001</v>
      </c>
      <c r="F227">
        <v>24.1</v>
      </c>
      <c r="G227">
        <v>12.3</v>
      </c>
      <c r="H227">
        <v>-1.7000000000000028</v>
      </c>
      <c r="I227">
        <v>-1.7999999999999972</v>
      </c>
      <c r="J227">
        <v>-1.6000000000000085</v>
      </c>
    </row>
    <row r="228" spans="1:16">
      <c r="A228" s="2">
        <v>39083</v>
      </c>
      <c r="B228">
        <v>101.5</v>
      </c>
      <c r="C228">
        <v>100.1</v>
      </c>
      <c r="D228">
        <v>102.9</v>
      </c>
      <c r="E228">
        <v>21.9</v>
      </c>
      <c r="F228">
        <v>28.3</v>
      </c>
      <c r="G228">
        <v>15.7</v>
      </c>
      <c r="H228">
        <v>-0.29999999999999716</v>
      </c>
      <c r="I228">
        <v>-1.2000000000000028</v>
      </c>
      <c r="J228">
        <v>0.70000000000000284</v>
      </c>
    </row>
    <row r="229" spans="1:16">
      <c r="A229" s="2">
        <v>39052</v>
      </c>
      <c r="B229">
        <v>101.8</v>
      </c>
      <c r="C229">
        <v>101.3</v>
      </c>
      <c r="D229">
        <v>102.2</v>
      </c>
      <c r="E229">
        <v>22.5</v>
      </c>
      <c r="F229">
        <v>31</v>
      </c>
      <c r="G229">
        <v>14.3</v>
      </c>
      <c r="H229">
        <v>1.0999999999999943</v>
      </c>
      <c r="I229">
        <v>1.5999999999999943</v>
      </c>
      <c r="J229">
        <v>0.5</v>
      </c>
    </row>
    <row r="230" spans="1:16">
      <c r="A230" s="2">
        <v>39022</v>
      </c>
      <c r="B230">
        <v>100.7</v>
      </c>
      <c r="C230">
        <v>99.7</v>
      </c>
      <c r="D230">
        <v>101.7</v>
      </c>
      <c r="E230">
        <v>20.100000000000001</v>
      </c>
      <c r="F230">
        <v>27.2</v>
      </c>
      <c r="G230">
        <v>13.1</v>
      </c>
      <c r="H230">
        <v>1.4000000000000057</v>
      </c>
      <c r="I230">
        <v>1.1000000000000085</v>
      </c>
      <c r="J230">
        <v>1.7000000000000028</v>
      </c>
    </row>
    <row r="231" spans="1:16">
      <c r="A231" s="2">
        <v>38991</v>
      </c>
      <c r="B231">
        <v>99.3</v>
      </c>
      <c r="C231">
        <v>98.6</v>
      </c>
      <c r="D231">
        <v>100</v>
      </c>
      <c r="E231">
        <v>17</v>
      </c>
      <c r="F231">
        <v>24.7</v>
      </c>
      <c r="G231">
        <v>9.6</v>
      </c>
      <c r="H231">
        <v>0.39999999999999147</v>
      </c>
      <c r="I231">
        <v>1</v>
      </c>
      <c r="J231">
        <v>-9.9999999999994316E-2</v>
      </c>
    </row>
    <row r="232" spans="1:16">
      <c r="A232" s="2">
        <v>38961</v>
      </c>
      <c r="B232">
        <v>98.9</v>
      </c>
      <c r="C232">
        <v>97.6</v>
      </c>
      <c r="D232">
        <v>100.1</v>
      </c>
      <c r="E232">
        <v>16.100000000000001</v>
      </c>
      <c r="F232">
        <v>22.5</v>
      </c>
      <c r="G232">
        <v>9.9</v>
      </c>
      <c r="H232">
        <v>0.5</v>
      </c>
      <c r="I232">
        <v>0.89999999999999147</v>
      </c>
      <c r="J232">
        <v>0</v>
      </c>
    </row>
    <row r="233" spans="1:16">
      <c r="A233" s="2">
        <v>38930</v>
      </c>
      <c r="B233">
        <v>98.4</v>
      </c>
      <c r="C233">
        <v>96.7</v>
      </c>
      <c r="D233">
        <v>100.1</v>
      </c>
      <c r="E233">
        <v>15.1</v>
      </c>
      <c r="F233">
        <v>20.5</v>
      </c>
      <c r="G233">
        <v>9.9</v>
      </c>
      <c r="H233">
        <v>-0.19999999999998863</v>
      </c>
      <c r="I233">
        <v>-0.29999999999999716</v>
      </c>
      <c r="J233">
        <v>-0.20000000000000284</v>
      </c>
    </row>
    <row r="234" spans="1:16">
      <c r="A234" s="2">
        <v>38899</v>
      </c>
      <c r="B234">
        <v>98.6</v>
      </c>
      <c r="C234">
        <v>97</v>
      </c>
      <c r="D234">
        <v>100.3</v>
      </c>
      <c r="E234">
        <v>15.6</v>
      </c>
      <c r="F234">
        <v>21</v>
      </c>
      <c r="G234">
        <v>10.3</v>
      </c>
      <c r="H234">
        <v>-0.5</v>
      </c>
      <c r="I234">
        <v>0.20000000000000284</v>
      </c>
      <c r="J234">
        <v>-1</v>
      </c>
    </row>
    <row r="235" spans="1:16">
      <c r="A235" s="2">
        <v>38869</v>
      </c>
      <c r="B235">
        <v>99.1</v>
      </c>
      <c r="C235">
        <v>96.8</v>
      </c>
      <c r="D235">
        <v>101.3</v>
      </c>
      <c r="E235">
        <v>16.600000000000001</v>
      </c>
      <c r="F235">
        <v>20.7</v>
      </c>
      <c r="G235">
        <v>12.5</v>
      </c>
      <c r="H235">
        <v>0.19999999999998863</v>
      </c>
      <c r="I235">
        <v>-0.40000000000000568</v>
      </c>
      <c r="J235">
        <v>0.70000000000000284</v>
      </c>
    </row>
    <row r="236" spans="1:16">
      <c r="A236" s="2">
        <v>38838</v>
      </c>
      <c r="B236">
        <v>98.9</v>
      </c>
      <c r="C236">
        <v>97.2</v>
      </c>
      <c r="D236">
        <v>100.6</v>
      </c>
      <c r="E236">
        <v>16.2</v>
      </c>
      <c r="F236">
        <v>21.7</v>
      </c>
      <c r="G236">
        <v>10.8</v>
      </c>
      <c r="H236">
        <v>0.90000000000000568</v>
      </c>
      <c r="I236">
        <v>2.9000000000000057</v>
      </c>
      <c r="J236">
        <v>-1.2000000000000028</v>
      </c>
    </row>
    <row r="237" spans="1:16">
      <c r="A237" s="2">
        <v>38808</v>
      </c>
      <c r="B237">
        <v>98</v>
      </c>
      <c r="C237">
        <v>94.3</v>
      </c>
      <c r="D237">
        <v>101.8</v>
      </c>
      <c r="E237">
        <v>14.2</v>
      </c>
      <c r="F237">
        <v>15</v>
      </c>
      <c r="G237">
        <v>13.4</v>
      </c>
      <c r="H237">
        <v>-0.20000000000000284</v>
      </c>
      <c r="I237">
        <v>-0.10000000000000853</v>
      </c>
      <c r="J237">
        <v>-0.29999999999999716</v>
      </c>
    </row>
    <row r="238" spans="1:16">
      <c r="A238" s="2">
        <v>38777</v>
      </c>
      <c r="B238">
        <v>98.2</v>
      </c>
      <c r="C238">
        <v>94.4</v>
      </c>
      <c r="D238">
        <v>102.1</v>
      </c>
      <c r="E238">
        <v>14.6</v>
      </c>
      <c r="F238">
        <v>15.1</v>
      </c>
      <c r="G238">
        <v>14.1</v>
      </c>
      <c r="H238">
        <v>0.60000000000000853</v>
      </c>
      <c r="I238">
        <v>1.2000000000000028</v>
      </c>
      <c r="J238">
        <v>-0.10000000000000853</v>
      </c>
    </row>
    <row r="239" spans="1:16">
      <c r="A239" s="2">
        <v>38749</v>
      </c>
      <c r="B239">
        <v>97.6</v>
      </c>
      <c r="C239">
        <v>93.2</v>
      </c>
      <c r="D239">
        <v>102.2</v>
      </c>
      <c r="E239">
        <v>13.4</v>
      </c>
      <c r="F239">
        <v>12.5</v>
      </c>
      <c r="G239">
        <v>14.4</v>
      </c>
      <c r="H239">
        <v>1.0999999999999943</v>
      </c>
      <c r="I239">
        <v>1.4000000000000057</v>
      </c>
      <c r="J239">
        <v>0.70000000000000284</v>
      </c>
    </row>
    <row r="240" spans="1:16">
      <c r="A240" s="2">
        <v>38718</v>
      </c>
      <c r="B240">
        <v>96.5</v>
      </c>
      <c r="C240">
        <v>91.8</v>
      </c>
      <c r="D240">
        <v>101.5</v>
      </c>
      <c r="E240">
        <v>10.9</v>
      </c>
      <c r="F240">
        <v>9.1999999999999993</v>
      </c>
      <c r="G240">
        <v>12.7</v>
      </c>
      <c r="H240">
        <v>1.5</v>
      </c>
      <c r="I240">
        <v>1.3999999999999915</v>
      </c>
      <c r="J240">
        <v>1.5999999999999943</v>
      </c>
    </row>
    <row r="241" spans="1:10">
      <c r="A241">
        <v>38687</v>
      </c>
      <c r="B241">
        <v>95</v>
      </c>
      <c r="C241">
        <v>90.4</v>
      </c>
      <c r="D241">
        <v>99.9</v>
      </c>
      <c r="E241">
        <v>7.7</v>
      </c>
      <c r="F241">
        <v>6</v>
      </c>
      <c r="G241">
        <v>9.4</v>
      </c>
      <c r="H241">
        <v>0.20000000000000284</v>
      </c>
      <c r="I241">
        <v>-9.9999999999994316E-2</v>
      </c>
      <c r="J241">
        <v>0.60000000000000853</v>
      </c>
    </row>
    <row r="242" spans="1:10">
      <c r="A242">
        <v>38657</v>
      </c>
      <c r="B242">
        <v>94.8</v>
      </c>
      <c r="C242">
        <v>90.5</v>
      </c>
      <c r="D242">
        <v>99.3</v>
      </c>
      <c r="E242">
        <v>7.2</v>
      </c>
      <c r="F242">
        <v>6.3</v>
      </c>
      <c r="G242">
        <v>8.1999999999999993</v>
      </c>
      <c r="H242">
        <v>0.59999999999999432</v>
      </c>
      <c r="I242">
        <v>2</v>
      </c>
      <c r="J242">
        <v>-1.1000000000000085</v>
      </c>
    </row>
    <row r="243" spans="1:10">
      <c r="A243">
        <v>38626</v>
      </c>
      <c r="B243">
        <v>94.2</v>
      </c>
      <c r="C243">
        <v>88.5</v>
      </c>
      <c r="D243">
        <v>100.4</v>
      </c>
      <c r="E243">
        <v>6</v>
      </c>
      <c r="F243">
        <v>1.6</v>
      </c>
      <c r="G243">
        <v>10.5</v>
      </c>
      <c r="H243">
        <v>1.7000000000000028</v>
      </c>
      <c r="I243">
        <v>0.5</v>
      </c>
      <c r="J243">
        <v>3.2000000000000028</v>
      </c>
    </row>
    <row r="244" spans="1:10">
      <c r="A244">
        <v>38596</v>
      </c>
      <c r="B244">
        <v>92.5</v>
      </c>
      <c r="C244">
        <v>88</v>
      </c>
      <c r="D244">
        <v>97.2</v>
      </c>
      <c r="E244">
        <v>2.2000000000000002</v>
      </c>
      <c r="F244">
        <v>0.5</v>
      </c>
      <c r="G244">
        <v>3.9</v>
      </c>
      <c r="H244">
        <v>0.70000000000000284</v>
      </c>
      <c r="I244">
        <v>1.4000000000000057</v>
      </c>
      <c r="J244">
        <v>0</v>
      </c>
    </row>
    <row r="245" spans="1:10">
      <c r="A245">
        <v>38565</v>
      </c>
      <c r="B245">
        <v>91.8</v>
      </c>
      <c r="C245">
        <v>86.6</v>
      </c>
      <c r="D245">
        <v>97.2</v>
      </c>
      <c r="E245">
        <v>0.6</v>
      </c>
      <c r="F245">
        <v>-2.5</v>
      </c>
      <c r="G245">
        <v>3.8</v>
      </c>
      <c r="H245">
        <v>0.70000000000000284</v>
      </c>
      <c r="I245">
        <v>1</v>
      </c>
      <c r="J245">
        <v>0.29999999999999716</v>
      </c>
    </row>
    <row r="246" spans="1:10">
      <c r="A246">
        <v>38534</v>
      </c>
      <c r="B246">
        <v>91.1</v>
      </c>
      <c r="C246">
        <v>85.6</v>
      </c>
      <c r="D246">
        <v>96.9</v>
      </c>
      <c r="E246">
        <v>-0.8</v>
      </c>
      <c r="F246">
        <v>-4.8</v>
      </c>
      <c r="G246">
        <v>3.2</v>
      </c>
      <c r="H246">
        <v>1.6999999999999886</v>
      </c>
      <c r="I246">
        <v>-0.20000000000000284</v>
      </c>
      <c r="J246">
        <v>3.7000000000000028</v>
      </c>
    </row>
    <row r="247" spans="1:10">
      <c r="A247">
        <v>38504</v>
      </c>
      <c r="B247">
        <v>89.4</v>
      </c>
      <c r="C247">
        <v>85.8</v>
      </c>
      <c r="D247">
        <v>93.2</v>
      </c>
      <c r="E247">
        <v>-4.5</v>
      </c>
      <c r="F247">
        <v>-4.5</v>
      </c>
      <c r="G247">
        <v>-4.5999999999999996</v>
      </c>
      <c r="H247">
        <v>0.10000000000000853</v>
      </c>
      <c r="I247">
        <v>-0.40000000000000568</v>
      </c>
      <c r="J247">
        <v>0.70000000000000284</v>
      </c>
    </row>
    <row r="248" spans="1:10">
      <c r="A248">
        <v>38473</v>
      </c>
      <c r="B248">
        <v>89.3</v>
      </c>
      <c r="C248">
        <v>86.2</v>
      </c>
      <c r="D248">
        <v>92.5</v>
      </c>
      <c r="E248">
        <v>-4.8</v>
      </c>
      <c r="F248">
        <v>-3.5</v>
      </c>
      <c r="G248">
        <v>-6.1</v>
      </c>
      <c r="H248">
        <v>-0.70000000000000284</v>
      </c>
      <c r="I248">
        <v>-0.29999999999999716</v>
      </c>
      <c r="J248">
        <v>-1.2000000000000028</v>
      </c>
    </row>
    <row r="249" spans="1:10">
      <c r="A249">
        <v>38443</v>
      </c>
      <c r="B249">
        <v>90</v>
      </c>
      <c r="C249">
        <v>86.5</v>
      </c>
      <c r="D249">
        <v>93.7</v>
      </c>
      <c r="E249">
        <v>-3.2</v>
      </c>
      <c r="F249">
        <v>-2.9</v>
      </c>
      <c r="G249">
        <v>-3.6</v>
      </c>
      <c r="H249">
        <v>-0.20000000000000284</v>
      </c>
      <c r="I249">
        <v>0.5</v>
      </c>
      <c r="J249">
        <v>-0.79999999999999716</v>
      </c>
    </row>
    <row r="250" spans="1:10">
      <c r="A250">
        <v>38412</v>
      </c>
      <c r="B250">
        <v>90.2</v>
      </c>
      <c r="C250">
        <v>86</v>
      </c>
      <c r="D250">
        <v>94.5</v>
      </c>
      <c r="E250">
        <v>-2.9</v>
      </c>
      <c r="F250">
        <v>-3.9</v>
      </c>
      <c r="G250">
        <v>-1.9</v>
      </c>
      <c r="H250">
        <v>-1.7999999999999972</v>
      </c>
      <c r="I250">
        <v>-2</v>
      </c>
      <c r="J250">
        <v>-1.5999999999999943</v>
      </c>
    </row>
    <row r="251" spans="1:10">
      <c r="A251">
        <v>38384</v>
      </c>
      <c r="B251">
        <v>92</v>
      </c>
      <c r="C251">
        <v>88</v>
      </c>
      <c r="D251">
        <v>96.1</v>
      </c>
      <c r="E251">
        <v>1</v>
      </c>
      <c r="F251">
        <v>0.6</v>
      </c>
      <c r="G251">
        <v>1.4</v>
      </c>
      <c r="H251">
        <v>-0.20000000000000284</v>
      </c>
      <c r="I251">
        <v>0.59999999999999432</v>
      </c>
      <c r="J251">
        <v>-1.1000000000000085</v>
      </c>
    </row>
    <row r="252" spans="1:10">
      <c r="A252">
        <v>38353</v>
      </c>
      <c r="B252">
        <v>92.2</v>
      </c>
      <c r="C252">
        <v>87.4</v>
      </c>
      <c r="D252">
        <v>97.2</v>
      </c>
      <c r="E252">
        <v>1.5</v>
      </c>
      <c r="F252">
        <v>-0.8</v>
      </c>
      <c r="G252">
        <v>3.8</v>
      </c>
      <c r="H252">
        <v>-8.5</v>
      </c>
      <c r="I252">
        <v>-12.799999999999997</v>
      </c>
      <c r="J252">
        <v>-4</v>
      </c>
    </row>
    <row r="253" spans="1:10">
      <c r="A253">
        <v>38322</v>
      </c>
      <c r="B253">
        <v>100.7</v>
      </c>
      <c r="C253">
        <v>100.2</v>
      </c>
      <c r="D253">
        <v>101.2</v>
      </c>
      <c r="E253">
        <v>-5.0999999999999996</v>
      </c>
      <c r="F253">
        <v>-9.5</v>
      </c>
      <c r="G253">
        <v>-0.6</v>
      </c>
      <c r="H253">
        <v>0.20000000000000284</v>
      </c>
      <c r="I253">
        <v>0.10000000000000853</v>
      </c>
      <c r="J253">
        <v>0.20000000000000284</v>
      </c>
    </row>
    <row r="254" spans="1:10">
      <c r="A254">
        <v>38292</v>
      </c>
      <c r="B254">
        <v>100.5</v>
      </c>
      <c r="C254">
        <v>100.1</v>
      </c>
      <c r="D254">
        <v>101</v>
      </c>
      <c r="E254">
        <v>-5.4</v>
      </c>
      <c r="F254">
        <v>-9.6999999999999993</v>
      </c>
      <c r="G254">
        <v>-1</v>
      </c>
      <c r="H254">
        <v>0</v>
      </c>
      <c r="I254">
        <v>0.59999999999999432</v>
      </c>
      <c r="J254">
        <v>-0.5</v>
      </c>
    </row>
    <row r="255" spans="1:10">
      <c r="A255">
        <v>38261</v>
      </c>
      <c r="B255">
        <v>100.5</v>
      </c>
      <c r="C255">
        <v>99.5</v>
      </c>
      <c r="D255">
        <v>101.5</v>
      </c>
      <c r="E255">
        <v>-5.5</v>
      </c>
      <c r="F255">
        <v>-10.8</v>
      </c>
      <c r="G255">
        <v>0</v>
      </c>
      <c r="H255">
        <v>-9.9999999999994316E-2</v>
      </c>
      <c r="I255">
        <v>0.40000000000000568</v>
      </c>
      <c r="J255">
        <v>-0.70000000000000284</v>
      </c>
    </row>
    <row r="256" spans="1:10">
      <c r="A256">
        <v>38231</v>
      </c>
      <c r="B256">
        <v>100.6</v>
      </c>
      <c r="C256">
        <v>99.1</v>
      </c>
      <c r="D256">
        <v>102.2</v>
      </c>
      <c r="E256">
        <v>-5.3</v>
      </c>
      <c r="F256">
        <v>-11.7</v>
      </c>
      <c r="G256">
        <v>1.3</v>
      </c>
      <c r="H256">
        <v>0.39999999999999147</v>
      </c>
      <c r="I256">
        <v>0</v>
      </c>
      <c r="J256">
        <v>1</v>
      </c>
    </row>
    <row r="257" spans="1:10">
      <c r="A257">
        <v>38200</v>
      </c>
      <c r="B257">
        <v>100.2</v>
      </c>
      <c r="C257">
        <v>99.1</v>
      </c>
      <c r="D257">
        <v>101.2</v>
      </c>
      <c r="E257">
        <v>-6.2</v>
      </c>
      <c r="F257">
        <v>-11.6</v>
      </c>
      <c r="G257">
        <v>-0.6</v>
      </c>
      <c r="H257">
        <v>0.5</v>
      </c>
      <c r="I257">
        <v>1.0999999999999943</v>
      </c>
      <c r="J257">
        <v>-0.20000000000000284</v>
      </c>
    </row>
    <row r="258" spans="1:10">
      <c r="A258">
        <v>38169</v>
      </c>
      <c r="B258">
        <v>99.7</v>
      </c>
      <c r="C258">
        <v>98</v>
      </c>
      <c r="D258">
        <v>101.4</v>
      </c>
      <c r="E258">
        <v>-7</v>
      </c>
      <c r="F258">
        <v>-13.6</v>
      </c>
      <c r="G258">
        <v>-0.2</v>
      </c>
      <c r="H258">
        <v>0.60000000000000853</v>
      </c>
      <c r="I258">
        <v>0.29999999999999716</v>
      </c>
      <c r="J258">
        <v>0.90000000000000568</v>
      </c>
    </row>
    <row r="259" spans="1:10">
      <c r="A259">
        <v>38139</v>
      </c>
      <c r="B259">
        <v>99.1</v>
      </c>
      <c r="C259">
        <v>97.7</v>
      </c>
      <c r="D259">
        <v>100.5</v>
      </c>
      <c r="E259">
        <v>-8.1999999999999993</v>
      </c>
      <c r="F259">
        <v>-14.2</v>
      </c>
      <c r="G259">
        <v>-1.9</v>
      </c>
      <c r="H259">
        <v>-0.10000000000000853</v>
      </c>
      <c r="I259">
        <v>-0.20000000000000284</v>
      </c>
      <c r="J259">
        <v>0</v>
      </c>
    </row>
    <row r="260" spans="1:10">
      <c r="A260">
        <v>38108</v>
      </c>
      <c r="B260">
        <v>99.2</v>
      </c>
      <c r="C260">
        <v>97.9</v>
      </c>
      <c r="D260">
        <v>100.5</v>
      </c>
      <c r="E260">
        <v>-8</v>
      </c>
      <c r="F260">
        <v>-13.9</v>
      </c>
      <c r="G260">
        <v>-1.9</v>
      </c>
      <c r="H260">
        <v>-9.9999999999994316E-2</v>
      </c>
      <c r="I260">
        <v>0.60000000000000853</v>
      </c>
      <c r="J260">
        <v>-0.79999999999999716</v>
      </c>
    </row>
    <row r="261" spans="1:10">
      <c r="A261">
        <v>38078</v>
      </c>
      <c r="B261">
        <v>99.3</v>
      </c>
      <c r="C261">
        <v>97.3</v>
      </c>
      <c r="D261">
        <v>101.3</v>
      </c>
      <c r="E261">
        <v>-7.8</v>
      </c>
      <c r="F261">
        <v>-15</v>
      </c>
      <c r="G261">
        <v>-0.4</v>
      </c>
      <c r="H261">
        <v>0.5</v>
      </c>
      <c r="I261">
        <v>1.7000000000000028</v>
      </c>
      <c r="J261">
        <v>-0.90000000000000568</v>
      </c>
    </row>
    <row r="262" spans="1:10">
      <c r="A262">
        <v>38047</v>
      </c>
      <c r="B262">
        <v>98.8</v>
      </c>
      <c r="C262">
        <v>95.6</v>
      </c>
      <c r="D262">
        <v>102.2</v>
      </c>
      <c r="E262">
        <v>-8.6999999999999993</v>
      </c>
      <c r="F262">
        <v>-18.2</v>
      </c>
      <c r="G262">
        <v>1.3</v>
      </c>
      <c r="H262">
        <v>-1.4000000000000057</v>
      </c>
      <c r="I262">
        <v>-0.80000000000001137</v>
      </c>
      <c r="J262">
        <v>-2</v>
      </c>
    </row>
    <row r="263" spans="1:10">
      <c r="A263">
        <v>38018</v>
      </c>
      <c r="B263">
        <v>100.2</v>
      </c>
      <c r="C263">
        <v>96.4</v>
      </c>
      <c r="D263">
        <v>104.2</v>
      </c>
      <c r="E263">
        <v>-6</v>
      </c>
      <c r="F263">
        <v>-16.7</v>
      </c>
      <c r="G263">
        <v>5.2</v>
      </c>
      <c r="H263">
        <v>-2</v>
      </c>
      <c r="I263">
        <v>-2.0999999999999943</v>
      </c>
      <c r="J263">
        <v>-1.7999999999999972</v>
      </c>
    </row>
    <row r="264" spans="1:10">
      <c r="A264">
        <v>37987</v>
      </c>
      <c r="B264">
        <v>102.2</v>
      </c>
      <c r="C264">
        <v>98.5</v>
      </c>
      <c r="D264">
        <v>106</v>
      </c>
      <c r="E264">
        <v>-2.2999999999999998</v>
      </c>
      <c r="F264">
        <v>-12.8</v>
      </c>
      <c r="G264">
        <v>8.8000000000000007</v>
      </c>
      <c r="H264">
        <v>1.2000000000000028</v>
      </c>
      <c r="I264">
        <v>2.0999999999999943</v>
      </c>
      <c r="J264">
        <v>0.20000000000000284</v>
      </c>
    </row>
    <row r="265" spans="1:10">
      <c r="A265">
        <v>37956</v>
      </c>
      <c r="B265">
        <v>101</v>
      </c>
      <c r="C265">
        <v>96.4</v>
      </c>
      <c r="D265">
        <v>105.8</v>
      </c>
      <c r="E265">
        <v>-4.5999999999999996</v>
      </c>
      <c r="F265">
        <v>-16.8</v>
      </c>
      <c r="G265">
        <v>8.5</v>
      </c>
      <c r="H265">
        <v>9.9999999999994316E-2</v>
      </c>
      <c r="I265">
        <v>0.70000000000000284</v>
      </c>
      <c r="J265">
        <v>-0.60000000000000853</v>
      </c>
    </row>
    <row r="266" spans="1:10">
      <c r="A266">
        <v>37926</v>
      </c>
      <c r="B266">
        <v>100.9</v>
      </c>
      <c r="C266">
        <v>95.7</v>
      </c>
      <c r="D266">
        <v>106.4</v>
      </c>
      <c r="E266">
        <v>-4.7</v>
      </c>
      <c r="F266">
        <v>-18</v>
      </c>
      <c r="G266">
        <v>9.6</v>
      </c>
      <c r="H266">
        <v>0.90000000000000568</v>
      </c>
      <c r="I266">
        <v>1</v>
      </c>
      <c r="J266">
        <v>0.80000000000001137</v>
      </c>
    </row>
    <row r="267" spans="1:10">
      <c r="A267">
        <v>37895</v>
      </c>
      <c r="B267">
        <v>100</v>
      </c>
      <c r="C267">
        <v>94.7</v>
      </c>
      <c r="D267">
        <v>105.6</v>
      </c>
      <c r="E267">
        <v>-6.5</v>
      </c>
      <c r="F267">
        <v>-20</v>
      </c>
      <c r="G267">
        <v>8</v>
      </c>
      <c r="H267">
        <v>2.2999999999999972</v>
      </c>
      <c r="I267">
        <v>2.2999999999999972</v>
      </c>
      <c r="J267">
        <v>2.1999999999999886</v>
      </c>
    </row>
    <row r="268" spans="1:10">
      <c r="A268">
        <v>37865</v>
      </c>
      <c r="B268">
        <v>97.7</v>
      </c>
      <c r="C268">
        <v>92.4</v>
      </c>
      <c r="D268">
        <v>103.4</v>
      </c>
      <c r="E268">
        <v>-10.8</v>
      </c>
      <c r="F268">
        <v>-24.3</v>
      </c>
      <c r="G268">
        <v>3.6</v>
      </c>
      <c r="H268">
        <v>1</v>
      </c>
      <c r="I268">
        <v>0</v>
      </c>
      <c r="J268">
        <v>2.2000000000000028</v>
      </c>
    </row>
    <row r="269" spans="1:10">
      <c r="A269">
        <v>37834</v>
      </c>
      <c r="B269">
        <v>96.7</v>
      </c>
      <c r="C269">
        <v>92.4</v>
      </c>
      <c r="D269">
        <v>101.2</v>
      </c>
      <c r="E269">
        <v>-12.8</v>
      </c>
      <c r="F269">
        <v>-24.3</v>
      </c>
      <c r="G269">
        <v>-0.6</v>
      </c>
      <c r="H269">
        <v>1.6000000000000085</v>
      </c>
      <c r="I269">
        <v>0.30000000000001137</v>
      </c>
      <c r="J269">
        <v>3</v>
      </c>
    </row>
    <row r="270" spans="1:10">
      <c r="A270">
        <v>37803</v>
      </c>
      <c r="B270">
        <v>95.1</v>
      </c>
      <c r="C270">
        <v>92.1</v>
      </c>
      <c r="D270">
        <v>98.2</v>
      </c>
      <c r="E270">
        <v>-16</v>
      </c>
      <c r="F270">
        <v>-24.9</v>
      </c>
      <c r="G270">
        <v>-6.6</v>
      </c>
      <c r="H270">
        <v>1.1999999999999886</v>
      </c>
      <c r="I270">
        <v>1.1999999999999886</v>
      </c>
      <c r="J270">
        <v>1.2999999999999972</v>
      </c>
    </row>
    <row r="271" spans="1:10">
      <c r="A271">
        <v>37773</v>
      </c>
      <c r="B271">
        <v>93.9</v>
      </c>
      <c r="C271">
        <v>90.9</v>
      </c>
      <c r="D271">
        <v>96.9</v>
      </c>
      <c r="E271">
        <v>-18.3</v>
      </c>
      <c r="F271">
        <v>-27.1</v>
      </c>
      <c r="G271">
        <v>-9.1</v>
      </c>
      <c r="H271">
        <v>1.3000000000000114</v>
      </c>
      <c r="I271">
        <v>0</v>
      </c>
      <c r="J271">
        <v>2.5</v>
      </c>
    </row>
    <row r="272" spans="1:10">
      <c r="A272">
        <v>37742</v>
      </c>
      <c r="B272">
        <v>92.6</v>
      </c>
      <c r="C272">
        <v>90.9</v>
      </c>
      <c r="D272">
        <v>94.4</v>
      </c>
      <c r="E272">
        <v>-20.7</v>
      </c>
      <c r="F272">
        <v>-27.1</v>
      </c>
      <c r="G272">
        <v>-14</v>
      </c>
      <c r="H272">
        <v>0.5</v>
      </c>
      <c r="I272">
        <v>0.10000000000000853</v>
      </c>
      <c r="J272">
        <v>0.90000000000000568</v>
      </c>
    </row>
    <row r="273" spans="1:10">
      <c r="A273">
        <v>37712</v>
      </c>
      <c r="B273">
        <v>92.1</v>
      </c>
      <c r="C273">
        <v>90.8</v>
      </c>
      <c r="D273">
        <v>93.5</v>
      </c>
      <c r="E273">
        <v>-21.7</v>
      </c>
      <c r="F273">
        <v>-27.4</v>
      </c>
      <c r="G273">
        <v>-15.7</v>
      </c>
      <c r="H273">
        <v>9.9999999999994316E-2</v>
      </c>
      <c r="I273">
        <v>0.5</v>
      </c>
      <c r="J273">
        <v>-0.20000000000000284</v>
      </c>
    </row>
    <row r="274" spans="1:10">
      <c r="A274">
        <v>37681</v>
      </c>
      <c r="B274">
        <v>92</v>
      </c>
      <c r="C274">
        <v>90.3</v>
      </c>
      <c r="D274">
        <v>93.7</v>
      </c>
      <c r="E274">
        <v>-22</v>
      </c>
      <c r="F274">
        <v>-28.4</v>
      </c>
      <c r="G274">
        <v>-15.3</v>
      </c>
      <c r="H274">
        <v>-0.59999999999999432</v>
      </c>
      <c r="I274">
        <v>-1.1000000000000085</v>
      </c>
      <c r="J274">
        <v>0</v>
      </c>
    </row>
    <row r="275" spans="1:10">
      <c r="A275">
        <v>37653</v>
      </c>
      <c r="B275">
        <v>92.6</v>
      </c>
      <c r="C275">
        <v>91.4</v>
      </c>
      <c r="D275">
        <v>93.7</v>
      </c>
      <c r="E275">
        <v>-20.8</v>
      </c>
      <c r="F275">
        <v>-26.1</v>
      </c>
      <c r="G275">
        <v>-15.4</v>
      </c>
      <c r="H275">
        <v>0.89999999999999147</v>
      </c>
      <c r="I275">
        <v>1.1000000000000085</v>
      </c>
      <c r="J275">
        <v>0.5</v>
      </c>
    </row>
    <row r="276" spans="1:10">
      <c r="A276">
        <v>37622</v>
      </c>
      <c r="B276">
        <v>91.7</v>
      </c>
      <c r="C276">
        <v>90.3</v>
      </c>
      <c r="D276">
        <v>93.2</v>
      </c>
      <c r="E276">
        <v>-22.4</v>
      </c>
      <c r="F276">
        <v>-28.2</v>
      </c>
      <c r="G276">
        <v>-16.399999999999999</v>
      </c>
      <c r="H276">
        <v>0.29999999999999716</v>
      </c>
      <c r="I276">
        <v>0.59999999999999432</v>
      </c>
      <c r="J276">
        <v>0</v>
      </c>
    </row>
    <row r="277" spans="1:10">
      <c r="A277">
        <v>37591</v>
      </c>
      <c r="B277">
        <v>91.4</v>
      </c>
      <c r="C277">
        <v>89.7</v>
      </c>
      <c r="D277">
        <v>93.2</v>
      </c>
      <c r="E277">
        <v>-23</v>
      </c>
      <c r="F277">
        <v>-29.4</v>
      </c>
      <c r="G277">
        <v>-16.5</v>
      </c>
      <c r="H277">
        <v>-0.29999999999999716</v>
      </c>
      <c r="I277">
        <v>-0.39999999999999147</v>
      </c>
      <c r="J277">
        <v>-9.9999999999994316E-2</v>
      </c>
    </row>
    <row r="278" spans="1:10">
      <c r="A278">
        <v>37561</v>
      </c>
      <c r="B278">
        <v>91.7</v>
      </c>
      <c r="C278">
        <v>90.1</v>
      </c>
      <c r="D278">
        <v>93.3</v>
      </c>
      <c r="E278">
        <v>-22.6</v>
      </c>
      <c r="F278">
        <v>-28.7</v>
      </c>
      <c r="G278">
        <v>-16.2</v>
      </c>
      <c r="H278">
        <v>-2.2999999999999972</v>
      </c>
      <c r="I278">
        <v>-0.70000000000000284</v>
      </c>
      <c r="J278">
        <v>-4</v>
      </c>
    </row>
    <row r="279" spans="1:10">
      <c r="A279">
        <v>37530</v>
      </c>
      <c r="B279">
        <v>94</v>
      </c>
      <c r="C279">
        <v>90.8</v>
      </c>
      <c r="D279">
        <v>97.3</v>
      </c>
      <c r="E279">
        <v>-18.100000000000001</v>
      </c>
      <c r="F279">
        <v>-27.4</v>
      </c>
      <c r="G279">
        <v>-8.4</v>
      </c>
      <c r="H279">
        <v>-0.20000000000000284</v>
      </c>
      <c r="I279">
        <v>0.89999999999999147</v>
      </c>
      <c r="J279">
        <v>-1.2999999999999972</v>
      </c>
    </row>
    <row r="280" spans="1:10">
      <c r="A280">
        <v>37500</v>
      </c>
      <c r="B280">
        <v>94.2</v>
      </c>
      <c r="C280">
        <v>89.9</v>
      </c>
      <c r="D280">
        <v>98.6</v>
      </c>
      <c r="E280">
        <v>-17.7</v>
      </c>
      <c r="F280">
        <v>-29</v>
      </c>
      <c r="G280">
        <v>-5.7</v>
      </c>
      <c r="H280">
        <v>0.10000000000000853</v>
      </c>
      <c r="I280">
        <v>0.5</v>
      </c>
      <c r="J280">
        <v>-0.5</v>
      </c>
    </row>
    <row r="281" spans="1:10">
      <c r="A281">
        <v>37469</v>
      </c>
      <c r="B281">
        <v>94.1</v>
      </c>
      <c r="C281">
        <v>89.4</v>
      </c>
      <c r="D281">
        <v>99.1</v>
      </c>
      <c r="E281">
        <v>-17.899999999999999</v>
      </c>
      <c r="F281">
        <v>-30</v>
      </c>
      <c r="G281">
        <v>-4.8</v>
      </c>
      <c r="H281">
        <v>0</v>
      </c>
      <c r="I281">
        <v>0.10000000000000853</v>
      </c>
      <c r="J281">
        <v>0</v>
      </c>
    </row>
    <row r="282" spans="1:10">
      <c r="A282">
        <v>37438</v>
      </c>
      <c r="B282">
        <v>94.1</v>
      </c>
      <c r="C282">
        <v>89.3</v>
      </c>
      <c r="D282">
        <v>99.1</v>
      </c>
      <c r="E282">
        <v>-17.8</v>
      </c>
      <c r="F282">
        <v>-30.1</v>
      </c>
      <c r="G282">
        <v>-4.7</v>
      </c>
      <c r="H282">
        <v>-1.4000000000000057</v>
      </c>
      <c r="I282">
        <v>-1</v>
      </c>
      <c r="J282">
        <v>-1.9000000000000057</v>
      </c>
    </row>
    <row r="283" spans="1:10">
      <c r="A283">
        <v>37408</v>
      </c>
      <c r="B283">
        <v>95.5</v>
      </c>
      <c r="C283">
        <v>90.3</v>
      </c>
      <c r="D283">
        <v>101</v>
      </c>
      <c r="E283">
        <v>-15.2</v>
      </c>
      <c r="F283">
        <v>-28.3</v>
      </c>
      <c r="G283">
        <v>-1.1000000000000001</v>
      </c>
      <c r="H283">
        <v>-0.5</v>
      </c>
      <c r="I283">
        <v>0.59999999999999432</v>
      </c>
      <c r="J283">
        <v>-1.7000000000000028</v>
      </c>
    </row>
    <row r="284" spans="1:10">
      <c r="A284">
        <v>37377</v>
      </c>
      <c r="B284">
        <v>96</v>
      </c>
      <c r="C284">
        <v>89.7</v>
      </c>
      <c r="D284">
        <v>102.7</v>
      </c>
      <c r="E284">
        <v>-14.2</v>
      </c>
      <c r="F284">
        <v>-29.4</v>
      </c>
      <c r="G284">
        <v>2.2999999999999998</v>
      </c>
      <c r="H284">
        <v>0.90000000000000568</v>
      </c>
      <c r="I284">
        <v>0.29999999999999716</v>
      </c>
      <c r="J284">
        <v>1.6000000000000085</v>
      </c>
    </row>
    <row r="285" spans="1:10">
      <c r="A285">
        <v>37347</v>
      </c>
      <c r="B285">
        <v>95.1</v>
      </c>
      <c r="C285">
        <v>89.4</v>
      </c>
      <c r="D285">
        <v>101.1</v>
      </c>
      <c r="E285">
        <v>-16</v>
      </c>
      <c r="F285">
        <v>-30</v>
      </c>
      <c r="G285">
        <v>-0.8</v>
      </c>
      <c r="H285">
        <v>-0.60000000000000853</v>
      </c>
      <c r="I285">
        <v>-1</v>
      </c>
      <c r="J285">
        <v>-0.20000000000000284</v>
      </c>
    </row>
    <row r="286" spans="1:10">
      <c r="A286">
        <v>37316</v>
      </c>
      <c r="B286">
        <v>95.7</v>
      </c>
      <c r="C286">
        <v>90.4</v>
      </c>
      <c r="D286">
        <v>101.3</v>
      </c>
      <c r="E286">
        <v>-14.8</v>
      </c>
      <c r="F286">
        <v>-28.2</v>
      </c>
      <c r="G286">
        <v>-0.5</v>
      </c>
      <c r="H286">
        <v>2.2000000000000028</v>
      </c>
      <c r="I286">
        <v>0.70000000000000284</v>
      </c>
      <c r="J286">
        <v>3.8999999999999915</v>
      </c>
    </row>
    <row r="287" spans="1:10">
      <c r="A287">
        <v>37288</v>
      </c>
      <c r="B287">
        <v>93.5</v>
      </c>
      <c r="C287">
        <v>89.7</v>
      </c>
      <c r="D287">
        <v>97.4</v>
      </c>
      <c r="E287">
        <v>-19.100000000000001</v>
      </c>
      <c r="F287">
        <v>-29.4</v>
      </c>
      <c r="G287">
        <v>-8.1999999999999993</v>
      </c>
      <c r="H287">
        <v>1.0999999999999943</v>
      </c>
      <c r="I287">
        <v>-2.3999999999999915</v>
      </c>
      <c r="J287">
        <v>4.8000000000000114</v>
      </c>
    </row>
    <row r="288" spans="1:10">
      <c r="A288">
        <v>37257</v>
      </c>
      <c r="B288">
        <v>92.4</v>
      </c>
      <c r="C288">
        <v>92.1</v>
      </c>
      <c r="D288">
        <v>92.6</v>
      </c>
      <c r="E288">
        <v>-21.2</v>
      </c>
      <c r="F288">
        <v>-24.8</v>
      </c>
      <c r="G288">
        <v>-17.5</v>
      </c>
      <c r="H288">
        <v>-0.69999999999998863</v>
      </c>
      <c r="I288">
        <v>0</v>
      </c>
      <c r="J288">
        <v>-1.5</v>
      </c>
    </row>
    <row r="289" spans="1:10">
      <c r="A289">
        <v>37226</v>
      </c>
      <c r="B289">
        <v>93.1</v>
      </c>
      <c r="C289">
        <v>92.1</v>
      </c>
      <c r="D289">
        <v>94.1</v>
      </c>
      <c r="E289">
        <v>-19.8</v>
      </c>
      <c r="F289">
        <v>-24.9</v>
      </c>
      <c r="G289">
        <v>-14.6</v>
      </c>
      <c r="H289">
        <v>1</v>
      </c>
      <c r="I289">
        <v>9.9999999999994316E-2</v>
      </c>
      <c r="J289">
        <v>1.8999999999999915</v>
      </c>
    </row>
    <row r="290" spans="1:10">
      <c r="A290">
        <v>37196</v>
      </c>
      <c r="B290">
        <v>92.1</v>
      </c>
      <c r="C290">
        <v>92</v>
      </c>
      <c r="D290">
        <v>92.2</v>
      </c>
      <c r="E290">
        <v>-21.7</v>
      </c>
      <c r="F290">
        <v>-25.1</v>
      </c>
      <c r="G290">
        <v>-18.3</v>
      </c>
      <c r="H290">
        <v>1</v>
      </c>
      <c r="I290">
        <v>-0.29999999999999716</v>
      </c>
      <c r="J290">
        <v>2.2000000000000028</v>
      </c>
    </row>
    <row r="291" spans="1:10">
      <c r="A291">
        <v>37165</v>
      </c>
      <c r="B291">
        <v>91.1</v>
      </c>
      <c r="C291">
        <v>92.3</v>
      </c>
      <c r="D291">
        <v>90</v>
      </c>
      <c r="E291">
        <v>-23.7</v>
      </c>
      <c r="F291">
        <v>-24.5</v>
      </c>
      <c r="G291">
        <v>-22.8</v>
      </c>
      <c r="H291">
        <v>-0.40000000000000568</v>
      </c>
      <c r="I291">
        <v>-1.1000000000000085</v>
      </c>
      <c r="J291">
        <v>0.29999999999999716</v>
      </c>
    </row>
    <row r="292" spans="1:10">
      <c r="A292">
        <v>37135</v>
      </c>
      <c r="B292">
        <v>91.5</v>
      </c>
      <c r="C292">
        <v>93.4</v>
      </c>
      <c r="D292">
        <v>89.7</v>
      </c>
      <c r="E292">
        <v>-22.8</v>
      </c>
      <c r="F292">
        <v>-22.3</v>
      </c>
      <c r="G292">
        <v>-23.3</v>
      </c>
      <c r="H292">
        <v>-3.5</v>
      </c>
      <c r="I292">
        <v>-2.6999999999999886</v>
      </c>
      <c r="J292">
        <v>-4.0999999999999943</v>
      </c>
    </row>
    <row r="293" spans="1:10">
      <c r="A293">
        <v>37104</v>
      </c>
      <c r="B293">
        <v>95</v>
      </c>
      <c r="C293">
        <v>96.1</v>
      </c>
      <c r="D293">
        <v>93.8</v>
      </c>
      <c r="E293">
        <v>-16.2</v>
      </c>
      <c r="F293">
        <v>-17.2</v>
      </c>
      <c r="G293">
        <v>-15.2</v>
      </c>
      <c r="H293">
        <v>-0.5</v>
      </c>
      <c r="I293">
        <v>-0.80000000000001137</v>
      </c>
      <c r="J293">
        <v>-0.29999999999999716</v>
      </c>
    </row>
    <row r="294" spans="1:10">
      <c r="A294">
        <v>37073</v>
      </c>
      <c r="B294">
        <v>95.5</v>
      </c>
      <c r="C294">
        <v>96.9</v>
      </c>
      <c r="D294">
        <v>94.1</v>
      </c>
      <c r="E294">
        <v>-15.1</v>
      </c>
      <c r="F294">
        <v>-15.7</v>
      </c>
      <c r="G294">
        <v>-14.5</v>
      </c>
      <c r="H294">
        <v>9.9999999999994316E-2</v>
      </c>
      <c r="I294">
        <v>-1.3999999999999915</v>
      </c>
      <c r="J294">
        <v>1.5</v>
      </c>
    </row>
    <row r="295" spans="1:10">
      <c r="A295">
        <v>37043</v>
      </c>
      <c r="B295">
        <v>95.4</v>
      </c>
      <c r="C295">
        <v>98.3</v>
      </c>
      <c r="D295">
        <v>92.6</v>
      </c>
      <c r="E295">
        <v>-15.4</v>
      </c>
      <c r="F295">
        <v>-13.1</v>
      </c>
      <c r="G295">
        <v>-17.600000000000001</v>
      </c>
      <c r="H295">
        <v>-1.2999999999999972</v>
      </c>
      <c r="I295">
        <v>-1.4000000000000057</v>
      </c>
      <c r="J295">
        <v>-1.2000000000000028</v>
      </c>
    </row>
    <row r="296" spans="1:10">
      <c r="A296">
        <v>37012</v>
      </c>
      <c r="B296">
        <v>96.7</v>
      </c>
      <c r="C296">
        <v>99.7</v>
      </c>
      <c r="D296">
        <v>93.8</v>
      </c>
      <c r="E296">
        <v>-12.9</v>
      </c>
      <c r="F296">
        <v>-10.4</v>
      </c>
      <c r="G296">
        <v>-15.3</v>
      </c>
      <c r="H296">
        <v>-1.7999999999999972</v>
      </c>
      <c r="I296">
        <v>-2</v>
      </c>
      <c r="J296">
        <v>-1.6000000000000085</v>
      </c>
    </row>
    <row r="297" spans="1:10">
      <c r="A297">
        <v>36982</v>
      </c>
      <c r="B297">
        <v>98.5</v>
      </c>
      <c r="C297">
        <v>101.7</v>
      </c>
      <c r="D297">
        <v>95.4</v>
      </c>
      <c r="E297">
        <v>-9.4</v>
      </c>
      <c r="F297">
        <v>-6.7</v>
      </c>
      <c r="G297">
        <v>-12</v>
      </c>
      <c r="H297">
        <v>-1.7999999999999972</v>
      </c>
      <c r="I297">
        <v>-1.5999999999999943</v>
      </c>
      <c r="J297">
        <v>-1.8999999999999915</v>
      </c>
    </row>
    <row r="298" spans="1:10">
      <c r="A298">
        <v>36951</v>
      </c>
      <c r="B298">
        <v>100.3</v>
      </c>
      <c r="C298">
        <v>103.3</v>
      </c>
      <c r="D298">
        <v>97.3</v>
      </c>
      <c r="E298">
        <v>-5.9</v>
      </c>
      <c r="F298">
        <v>-3.5</v>
      </c>
      <c r="G298">
        <v>-8.3000000000000007</v>
      </c>
      <c r="H298">
        <v>-1.5</v>
      </c>
      <c r="I298">
        <v>-1.6000000000000085</v>
      </c>
      <c r="J298">
        <v>-1.4000000000000057</v>
      </c>
    </row>
    <row r="299" spans="1:10">
      <c r="A299">
        <v>36923</v>
      </c>
      <c r="B299">
        <v>101.8</v>
      </c>
      <c r="C299">
        <v>104.9</v>
      </c>
      <c r="D299">
        <v>98.7</v>
      </c>
      <c r="E299">
        <v>-3.1</v>
      </c>
      <c r="F299">
        <v>-0.5</v>
      </c>
      <c r="G299">
        <v>-5.5</v>
      </c>
      <c r="H299">
        <v>-1.2999999999999972</v>
      </c>
      <c r="I299">
        <v>-1.1999999999999886</v>
      </c>
      <c r="J299">
        <v>-1.3999999999999915</v>
      </c>
    </row>
    <row r="300" spans="1:10">
      <c r="A300">
        <v>36892</v>
      </c>
      <c r="B300">
        <v>103.1</v>
      </c>
      <c r="C300">
        <v>106.1</v>
      </c>
      <c r="D300">
        <v>100.1</v>
      </c>
      <c r="E300">
        <v>-0.5</v>
      </c>
      <c r="F300">
        <v>1.8</v>
      </c>
      <c r="G300">
        <v>-2.8</v>
      </c>
      <c r="H300">
        <v>-0.5</v>
      </c>
      <c r="I300">
        <v>-0.20000000000000284</v>
      </c>
      <c r="J300">
        <v>-0.80000000000001137</v>
      </c>
    </row>
    <row r="301" spans="1:10">
      <c r="A301">
        <v>36861</v>
      </c>
      <c r="B301">
        <v>103.6</v>
      </c>
      <c r="C301">
        <v>106.3</v>
      </c>
      <c r="D301">
        <v>100.9</v>
      </c>
      <c r="E301">
        <v>0.4</v>
      </c>
      <c r="F301">
        <v>2.1</v>
      </c>
      <c r="G301">
        <v>-1.2</v>
      </c>
      <c r="H301">
        <v>-0.30000000000001137</v>
      </c>
      <c r="I301">
        <v>0.29999999999999716</v>
      </c>
      <c r="J301">
        <v>-1</v>
      </c>
    </row>
    <row r="302" spans="1:10">
      <c r="A302">
        <v>36831</v>
      </c>
      <c r="B302">
        <v>103.9</v>
      </c>
      <c r="C302">
        <v>106</v>
      </c>
      <c r="D302">
        <v>101.9</v>
      </c>
      <c r="E302">
        <v>1.1000000000000001</v>
      </c>
      <c r="F302">
        <v>1.5</v>
      </c>
      <c r="G302">
        <v>0.7</v>
      </c>
      <c r="H302">
        <v>-0.39999999999999147</v>
      </c>
      <c r="I302">
        <v>-0.29999999999999716</v>
      </c>
      <c r="J302">
        <v>-0.39999999999999147</v>
      </c>
    </row>
    <row r="303" spans="1:10">
      <c r="A303">
        <v>36800</v>
      </c>
      <c r="B303">
        <v>104.3</v>
      </c>
      <c r="C303">
        <v>106.3</v>
      </c>
      <c r="D303">
        <v>102.3</v>
      </c>
      <c r="E303">
        <v>1.8</v>
      </c>
      <c r="F303">
        <v>2.1</v>
      </c>
      <c r="G303">
        <v>1.5</v>
      </c>
      <c r="H303">
        <v>0.39999999999999147</v>
      </c>
      <c r="I303">
        <v>0</v>
      </c>
      <c r="J303">
        <v>0.70000000000000284</v>
      </c>
    </row>
    <row r="304" spans="1:10">
      <c r="A304">
        <v>36770</v>
      </c>
      <c r="B304">
        <v>103.9</v>
      </c>
      <c r="C304">
        <v>106.3</v>
      </c>
      <c r="D304">
        <v>101.6</v>
      </c>
      <c r="E304">
        <v>1.1000000000000001</v>
      </c>
      <c r="F304">
        <v>2</v>
      </c>
      <c r="G304">
        <v>0.2</v>
      </c>
      <c r="H304">
        <v>-0.29999999999999716</v>
      </c>
      <c r="I304">
        <v>-0.40000000000000568</v>
      </c>
      <c r="J304">
        <v>-0.20000000000000284</v>
      </c>
    </row>
    <row r="305" spans="1:10">
      <c r="A305">
        <v>36739</v>
      </c>
      <c r="B305">
        <v>104.2</v>
      </c>
      <c r="C305">
        <v>106.7</v>
      </c>
      <c r="D305">
        <v>101.8</v>
      </c>
      <c r="E305">
        <v>1.7</v>
      </c>
      <c r="F305">
        <v>2.9</v>
      </c>
      <c r="G305">
        <v>0.5</v>
      </c>
      <c r="H305">
        <v>-0.20000000000000284</v>
      </c>
      <c r="I305">
        <v>1.1000000000000085</v>
      </c>
      <c r="J305">
        <v>-1.4000000000000057</v>
      </c>
    </row>
    <row r="306" spans="1:10">
      <c r="A306">
        <v>36708</v>
      </c>
      <c r="B306">
        <v>104.4</v>
      </c>
      <c r="C306">
        <v>105.6</v>
      </c>
      <c r="D306">
        <v>103.2</v>
      </c>
      <c r="E306">
        <v>2.1</v>
      </c>
      <c r="F306">
        <v>0.8</v>
      </c>
      <c r="G306">
        <v>3.4</v>
      </c>
      <c r="H306">
        <v>-0.29999999999999716</v>
      </c>
      <c r="I306">
        <v>-0.80000000000001137</v>
      </c>
      <c r="J306">
        <v>0.10000000000000853</v>
      </c>
    </row>
    <row r="307" spans="1:10">
      <c r="A307">
        <v>36678</v>
      </c>
      <c r="B307">
        <v>104.7</v>
      </c>
      <c r="C307">
        <v>106.4</v>
      </c>
      <c r="D307">
        <v>103.1</v>
      </c>
      <c r="E307">
        <v>2.7</v>
      </c>
      <c r="F307">
        <v>2.2999999999999998</v>
      </c>
      <c r="G307">
        <v>3.2</v>
      </c>
      <c r="H307">
        <v>-0.89999999999999147</v>
      </c>
      <c r="I307">
        <v>-0.5</v>
      </c>
      <c r="J307">
        <v>-1.1000000000000085</v>
      </c>
    </row>
    <row r="308" spans="1:10">
      <c r="A308">
        <v>36647</v>
      </c>
      <c r="B308">
        <v>105.6</v>
      </c>
      <c r="C308">
        <v>106.9</v>
      </c>
      <c r="D308">
        <v>104.2</v>
      </c>
      <c r="E308">
        <v>4.3</v>
      </c>
      <c r="F308">
        <v>3.3</v>
      </c>
      <c r="G308">
        <v>5.3</v>
      </c>
      <c r="H308">
        <v>-0.80000000000001137</v>
      </c>
      <c r="I308">
        <v>-1.1999999999999886</v>
      </c>
      <c r="J308">
        <v>-0.39999999999999147</v>
      </c>
    </row>
    <row r="309" spans="1:10">
      <c r="A309">
        <v>36617</v>
      </c>
      <c r="B309">
        <v>106.4</v>
      </c>
      <c r="C309">
        <v>108.1</v>
      </c>
      <c r="D309">
        <v>104.6</v>
      </c>
      <c r="E309">
        <v>5.8</v>
      </c>
      <c r="F309">
        <v>5.6</v>
      </c>
      <c r="G309">
        <v>6.1</v>
      </c>
      <c r="H309">
        <v>1.4000000000000057</v>
      </c>
      <c r="I309">
        <v>3.8999999999999915</v>
      </c>
      <c r="J309">
        <v>-1.1000000000000085</v>
      </c>
    </row>
    <row r="310" spans="1:10">
      <c r="A310">
        <v>36586</v>
      </c>
      <c r="B310">
        <v>105</v>
      </c>
      <c r="C310">
        <v>104.2</v>
      </c>
      <c r="D310">
        <v>105.7</v>
      </c>
      <c r="E310">
        <v>3.1</v>
      </c>
      <c r="F310">
        <v>-1.8</v>
      </c>
      <c r="G310">
        <v>8.1999999999999993</v>
      </c>
      <c r="H310">
        <v>-0.40000000000000568</v>
      </c>
      <c r="I310">
        <v>-1.2000000000000028</v>
      </c>
      <c r="J310">
        <v>0.29999999999999716</v>
      </c>
    </row>
    <row r="311" spans="1:10">
      <c r="A311">
        <v>36557</v>
      </c>
      <c r="B311">
        <v>105.4</v>
      </c>
      <c r="C311">
        <v>105.4</v>
      </c>
      <c r="D311">
        <v>105.4</v>
      </c>
      <c r="E311">
        <v>4</v>
      </c>
      <c r="F311">
        <v>0.5</v>
      </c>
      <c r="G311">
        <v>7.7</v>
      </c>
      <c r="H311">
        <v>1.3000000000000114</v>
      </c>
      <c r="I311">
        <v>2.9000000000000057</v>
      </c>
      <c r="J311">
        <v>-0.19999999999998863</v>
      </c>
    </row>
    <row r="312" spans="1:10">
      <c r="A312">
        <v>36526</v>
      </c>
      <c r="B312">
        <v>104.1</v>
      </c>
      <c r="C312">
        <v>102.5</v>
      </c>
      <c r="D312">
        <v>105.6</v>
      </c>
      <c r="E312">
        <v>1.4</v>
      </c>
      <c r="F312">
        <v>-5</v>
      </c>
      <c r="G312">
        <v>8.1</v>
      </c>
      <c r="H312">
        <v>-0.40000000000000568</v>
      </c>
      <c r="I312">
        <v>-1.2999999999999972</v>
      </c>
      <c r="J312">
        <v>0.5</v>
      </c>
    </row>
    <row r="313" spans="1:10">
      <c r="A313">
        <v>36495</v>
      </c>
      <c r="B313">
        <v>104.5</v>
      </c>
      <c r="C313">
        <v>103.8</v>
      </c>
      <c r="D313">
        <v>105.1</v>
      </c>
      <c r="E313">
        <v>2.2000000000000002</v>
      </c>
      <c r="F313">
        <v>-2.6</v>
      </c>
      <c r="G313">
        <v>7.1</v>
      </c>
      <c r="H313">
        <v>-9.9999999999994316E-2</v>
      </c>
      <c r="I313">
        <v>-0.10000000000000853</v>
      </c>
      <c r="J313">
        <v>-0.10000000000000853</v>
      </c>
    </row>
    <row r="314" spans="1:10">
      <c r="A314">
        <v>36465</v>
      </c>
      <c r="B314">
        <v>104.6</v>
      </c>
      <c r="C314">
        <v>103.9</v>
      </c>
      <c r="D314">
        <v>105.2</v>
      </c>
      <c r="E314">
        <v>2.4</v>
      </c>
      <c r="F314">
        <v>-2.5</v>
      </c>
      <c r="G314">
        <v>7.3</v>
      </c>
      <c r="H314">
        <v>2.2999999999999972</v>
      </c>
      <c r="I314">
        <v>2.8000000000000114</v>
      </c>
      <c r="J314">
        <v>1.7999999999999972</v>
      </c>
    </row>
    <row r="315" spans="1:10">
      <c r="A315">
        <v>36434</v>
      </c>
      <c r="B315">
        <v>102.3</v>
      </c>
      <c r="C315">
        <v>101.1</v>
      </c>
      <c r="D315">
        <v>103.4</v>
      </c>
      <c r="E315">
        <v>-2.1</v>
      </c>
      <c r="F315">
        <v>-7.8</v>
      </c>
      <c r="G315">
        <v>3.8</v>
      </c>
      <c r="H315">
        <v>0.39999999999999147</v>
      </c>
      <c r="I315">
        <v>0.19999999999998863</v>
      </c>
      <c r="J315">
        <v>0.5</v>
      </c>
    </row>
    <row r="316" spans="1:10">
      <c r="A316">
        <v>36404</v>
      </c>
      <c r="B316">
        <v>101.9</v>
      </c>
      <c r="C316">
        <v>100.9</v>
      </c>
      <c r="D316">
        <v>102.9</v>
      </c>
      <c r="E316">
        <v>-2.7</v>
      </c>
      <c r="F316">
        <v>-8.1</v>
      </c>
      <c r="G316">
        <v>2.8</v>
      </c>
      <c r="H316">
        <v>1.7000000000000028</v>
      </c>
      <c r="I316">
        <v>1</v>
      </c>
      <c r="J316">
        <v>2.4000000000000057</v>
      </c>
    </row>
    <row r="317" spans="1:10">
      <c r="A317">
        <v>36373</v>
      </c>
      <c r="B317">
        <v>100.2</v>
      </c>
      <c r="C317">
        <v>99.9</v>
      </c>
      <c r="D317">
        <v>100.5</v>
      </c>
      <c r="E317">
        <v>-6</v>
      </c>
      <c r="F317">
        <v>-10</v>
      </c>
      <c r="G317">
        <v>-2</v>
      </c>
      <c r="H317">
        <v>1.2999999999999972</v>
      </c>
      <c r="I317">
        <v>1.3000000000000114</v>
      </c>
      <c r="J317">
        <v>1.2999999999999972</v>
      </c>
    </row>
    <row r="318" spans="1:10">
      <c r="A318">
        <v>36342</v>
      </c>
      <c r="B318">
        <v>98.9</v>
      </c>
      <c r="C318">
        <v>98.6</v>
      </c>
      <c r="D318">
        <v>99.2</v>
      </c>
      <c r="E318">
        <v>-8.6</v>
      </c>
      <c r="F318">
        <v>-12.5</v>
      </c>
      <c r="G318">
        <v>-4.5999999999999996</v>
      </c>
      <c r="H318">
        <v>0.70000000000000284</v>
      </c>
      <c r="I318">
        <v>0.5</v>
      </c>
      <c r="J318">
        <v>0.90000000000000568</v>
      </c>
    </row>
    <row r="319" spans="1:10">
      <c r="A319">
        <v>36312</v>
      </c>
      <c r="B319">
        <v>98.2</v>
      </c>
      <c r="C319">
        <v>98.1</v>
      </c>
      <c r="D319">
        <v>98.3</v>
      </c>
      <c r="E319">
        <v>-9.9</v>
      </c>
      <c r="F319">
        <v>-13.4</v>
      </c>
      <c r="G319">
        <v>-6.4</v>
      </c>
      <c r="H319">
        <v>1</v>
      </c>
      <c r="I319">
        <v>0.29999999999999716</v>
      </c>
      <c r="J319">
        <v>1.5999999999999943</v>
      </c>
    </row>
    <row r="320" spans="1:10">
      <c r="A320">
        <v>36281</v>
      </c>
      <c r="B320">
        <v>97.2</v>
      </c>
      <c r="C320">
        <v>97.8</v>
      </c>
      <c r="D320">
        <v>96.7</v>
      </c>
      <c r="E320">
        <v>-11.8</v>
      </c>
      <c r="F320">
        <v>-14</v>
      </c>
      <c r="G320">
        <v>-9.5</v>
      </c>
      <c r="H320">
        <v>0.29999999999999716</v>
      </c>
      <c r="I320">
        <v>-0.40000000000000568</v>
      </c>
      <c r="J320">
        <v>1.1000000000000085</v>
      </c>
    </row>
    <row r="321" spans="1:10">
      <c r="A321">
        <v>36251</v>
      </c>
      <c r="B321">
        <v>96.9</v>
      </c>
      <c r="C321">
        <v>98.2</v>
      </c>
      <c r="D321">
        <v>95.6</v>
      </c>
      <c r="E321">
        <v>-12.4</v>
      </c>
      <c r="F321">
        <v>-13.2</v>
      </c>
      <c r="G321">
        <v>-11.6</v>
      </c>
      <c r="H321">
        <v>-0.19999999999998863</v>
      </c>
      <c r="I321">
        <v>-1.2999999999999972</v>
      </c>
      <c r="J321">
        <v>0.89999999999999147</v>
      </c>
    </row>
    <row r="322" spans="1:10">
      <c r="A322">
        <v>36220</v>
      </c>
      <c r="B322">
        <v>97.1</v>
      </c>
      <c r="C322">
        <v>99.5</v>
      </c>
      <c r="D322">
        <v>94.7</v>
      </c>
      <c r="E322">
        <v>-12.1</v>
      </c>
      <c r="F322">
        <v>-10.8</v>
      </c>
      <c r="G322">
        <v>-13.5</v>
      </c>
      <c r="H322">
        <v>0.79999999999999716</v>
      </c>
      <c r="I322">
        <v>1.0999999999999943</v>
      </c>
      <c r="J322">
        <v>0.40000000000000568</v>
      </c>
    </row>
    <row r="323" spans="1:10">
      <c r="A323">
        <v>36192</v>
      </c>
      <c r="B323">
        <v>96.3</v>
      </c>
      <c r="C323">
        <v>98.4</v>
      </c>
      <c r="D323">
        <v>94.3</v>
      </c>
      <c r="E323">
        <v>-13.6</v>
      </c>
      <c r="F323">
        <v>-13</v>
      </c>
      <c r="G323">
        <v>-14.1</v>
      </c>
      <c r="H323">
        <v>-1.7000000000000028</v>
      </c>
      <c r="I323">
        <v>-1.2999999999999972</v>
      </c>
      <c r="J323">
        <v>-2</v>
      </c>
    </row>
    <row r="324" spans="1:10">
      <c r="A324">
        <v>36161</v>
      </c>
      <c r="B324">
        <v>98</v>
      </c>
      <c r="C324">
        <v>99.7</v>
      </c>
      <c r="D324">
        <v>96.3</v>
      </c>
      <c r="E324">
        <v>-10.4</v>
      </c>
      <c r="F324">
        <v>-10.5</v>
      </c>
      <c r="G324">
        <v>-10.199999999999999</v>
      </c>
      <c r="H324">
        <v>-1.2000000000000028</v>
      </c>
      <c r="I324">
        <v>-1.5999999999999943</v>
      </c>
      <c r="J324">
        <v>-0.90000000000000568</v>
      </c>
    </row>
    <row r="325" spans="1:10">
      <c r="A325">
        <v>36130</v>
      </c>
      <c r="B325">
        <v>99.2</v>
      </c>
      <c r="C325">
        <v>101.3</v>
      </c>
      <c r="D325">
        <v>97.2</v>
      </c>
      <c r="E325">
        <v>-8</v>
      </c>
      <c r="F325">
        <v>-7.5</v>
      </c>
      <c r="G325">
        <v>-8.5</v>
      </c>
      <c r="H325">
        <v>-0.29999999999999716</v>
      </c>
      <c r="I325">
        <v>-0.60000000000000853</v>
      </c>
      <c r="J325">
        <v>0.10000000000000853</v>
      </c>
    </row>
    <row r="326" spans="1:10">
      <c r="A326">
        <v>36100</v>
      </c>
      <c r="B326">
        <v>99.5</v>
      </c>
      <c r="C326">
        <v>101.9</v>
      </c>
      <c r="D326">
        <v>97.1</v>
      </c>
      <c r="E326">
        <v>-7.5</v>
      </c>
      <c r="F326">
        <v>-6.2</v>
      </c>
      <c r="G326">
        <v>-8.6999999999999993</v>
      </c>
      <c r="H326">
        <v>0.40000000000000568</v>
      </c>
      <c r="I326">
        <v>0.80000000000001137</v>
      </c>
      <c r="J326">
        <v>-0.10000000000000853</v>
      </c>
    </row>
    <row r="327" spans="1:10">
      <c r="A327">
        <v>36069</v>
      </c>
      <c r="B327">
        <v>99.1</v>
      </c>
      <c r="C327">
        <v>101.1</v>
      </c>
      <c r="D327">
        <v>97.2</v>
      </c>
      <c r="E327">
        <v>-8.1999999999999993</v>
      </c>
      <c r="F327">
        <v>-7.8</v>
      </c>
      <c r="G327">
        <v>-8.6</v>
      </c>
      <c r="H327">
        <v>-1.1000000000000085</v>
      </c>
      <c r="I327">
        <v>-1.9000000000000057</v>
      </c>
      <c r="J327">
        <v>-0.29999999999999716</v>
      </c>
    </row>
    <row r="328" spans="1:10">
      <c r="A328">
        <v>36039</v>
      </c>
      <c r="B328">
        <v>100.2</v>
      </c>
      <c r="C328">
        <v>103</v>
      </c>
      <c r="D328">
        <v>97.5</v>
      </c>
      <c r="E328">
        <v>-6.1</v>
      </c>
      <c r="F328">
        <v>-4.2</v>
      </c>
      <c r="G328">
        <v>-7.9</v>
      </c>
      <c r="H328">
        <v>-2.2999999999999972</v>
      </c>
      <c r="I328">
        <v>-1.4000000000000057</v>
      </c>
      <c r="J328">
        <v>-3.0999999999999943</v>
      </c>
    </row>
    <row r="329" spans="1:10">
      <c r="A329">
        <v>36008</v>
      </c>
      <c r="B329">
        <v>102.5</v>
      </c>
      <c r="C329">
        <v>104.4</v>
      </c>
      <c r="D329">
        <v>100.6</v>
      </c>
      <c r="E329">
        <v>-1.6</v>
      </c>
      <c r="F329">
        <v>-1.5</v>
      </c>
      <c r="G329">
        <v>-1.8</v>
      </c>
      <c r="H329">
        <v>-1.0999999999999943</v>
      </c>
      <c r="I329">
        <v>-1.2999999999999972</v>
      </c>
      <c r="J329">
        <v>-0.90000000000000568</v>
      </c>
    </row>
    <row r="330" spans="1:10">
      <c r="A330">
        <v>35977</v>
      </c>
      <c r="B330">
        <v>103.6</v>
      </c>
      <c r="C330">
        <v>105.7</v>
      </c>
      <c r="D330">
        <v>101.5</v>
      </c>
      <c r="E330">
        <v>0.5</v>
      </c>
      <c r="F330">
        <v>1</v>
      </c>
      <c r="G330">
        <v>0</v>
      </c>
      <c r="H330">
        <v>9.9999999999994316E-2</v>
      </c>
      <c r="I330">
        <v>1.1000000000000085</v>
      </c>
      <c r="J330">
        <v>-0.90000000000000568</v>
      </c>
    </row>
    <row r="331" spans="1:10">
      <c r="A331">
        <v>35947</v>
      </c>
      <c r="B331">
        <v>103.5</v>
      </c>
      <c r="C331">
        <v>104.6</v>
      </c>
      <c r="D331">
        <v>102.4</v>
      </c>
      <c r="E331">
        <v>0.2</v>
      </c>
      <c r="F331">
        <v>-1.2</v>
      </c>
      <c r="G331">
        <v>1.7</v>
      </c>
      <c r="H331">
        <v>-0.59999999999999432</v>
      </c>
      <c r="I331">
        <v>-0.40000000000000568</v>
      </c>
      <c r="J331">
        <v>-0.69999999999998863</v>
      </c>
    </row>
    <row r="332" spans="1:10">
      <c r="A332">
        <v>35916</v>
      </c>
      <c r="B332">
        <v>104.1</v>
      </c>
      <c r="C332">
        <v>105</v>
      </c>
      <c r="D332">
        <v>103.1</v>
      </c>
      <c r="E332">
        <v>1.4</v>
      </c>
      <c r="F332">
        <v>-0.3</v>
      </c>
      <c r="G332">
        <v>3.1</v>
      </c>
      <c r="H332">
        <v>-0.20000000000000284</v>
      </c>
      <c r="I332">
        <v>-1</v>
      </c>
      <c r="J332">
        <v>0.39999999999999147</v>
      </c>
    </row>
    <row r="333" spans="1:10">
      <c r="A333">
        <v>35886</v>
      </c>
      <c r="B333">
        <v>104.3</v>
      </c>
      <c r="C333">
        <v>106</v>
      </c>
      <c r="D333">
        <v>102.7</v>
      </c>
      <c r="E333">
        <v>1.9</v>
      </c>
      <c r="F333">
        <v>1.5</v>
      </c>
      <c r="G333">
        <v>2.2999999999999998</v>
      </c>
      <c r="H333">
        <v>-0.20000000000000284</v>
      </c>
      <c r="I333">
        <v>0</v>
      </c>
      <c r="J333">
        <v>-0.29999999999999716</v>
      </c>
    </row>
    <row r="334" spans="1:10">
      <c r="A334">
        <v>35855</v>
      </c>
      <c r="B334">
        <v>104.5</v>
      </c>
      <c r="C334">
        <v>106</v>
      </c>
      <c r="D334">
        <v>103</v>
      </c>
      <c r="E334">
        <v>2.2000000000000002</v>
      </c>
      <c r="F334">
        <v>1.5</v>
      </c>
      <c r="G334">
        <v>2.9</v>
      </c>
      <c r="H334">
        <v>0.40000000000000568</v>
      </c>
      <c r="I334">
        <v>1.0999999999999943</v>
      </c>
      <c r="J334">
        <v>-0.20000000000000284</v>
      </c>
    </row>
    <row r="335" spans="1:10">
      <c r="A335">
        <v>35827</v>
      </c>
      <c r="B335">
        <v>104.1</v>
      </c>
      <c r="C335">
        <v>104.9</v>
      </c>
      <c r="D335">
        <v>103.2</v>
      </c>
      <c r="E335">
        <v>1.4</v>
      </c>
      <c r="F335">
        <v>-0.6</v>
      </c>
      <c r="G335">
        <v>3.4</v>
      </c>
      <c r="H335">
        <v>0.69999999999998863</v>
      </c>
      <c r="I335">
        <v>1.3000000000000114</v>
      </c>
      <c r="J335">
        <v>0</v>
      </c>
    </row>
    <row r="336" spans="1:10">
      <c r="A336">
        <v>35796</v>
      </c>
      <c r="B336">
        <v>103.4</v>
      </c>
      <c r="C336">
        <v>103.6</v>
      </c>
      <c r="D336">
        <v>103.2</v>
      </c>
      <c r="E336">
        <v>0.2</v>
      </c>
      <c r="F336">
        <v>-3</v>
      </c>
      <c r="G336">
        <v>3.4</v>
      </c>
      <c r="H336">
        <v>-1.7999999999999972</v>
      </c>
      <c r="I336">
        <v>-1.4000000000000057</v>
      </c>
      <c r="J336">
        <v>-2.2999999999999972</v>
      </c>
    </row>
    <row r="337" spans="1:10">
      <c r="A337">
        <v>35765</v>
      </c>
      <c r="B337">
        <v>105.2</v>
      </c>
      <c r="C337">
        <v>105</v>
      </c>
      <c r="D337">
        <v>105.5</v>
      </c>
      <c r="E337">
        <v>3.7</v>
      </c>
      <c r="F337">
        <v>-0.4</v>
      </c>
      <c r="G337">
        <v>7.9</v>
      </c>
      <c r="H337">
        <v>0.90000000000000568</v>
      </c>
      <c r="I337">
        <v>1.7000000000000028</v>
      </c>
      <c r="J337">
        <v>0.20000000000000284</v>
      </c>
    </row>
    <row r="338" spans="1:10">
      <c r="A338">
        <v>35735</v>
      </c>
      <c r="B338">
        <v>104.3</v>
      </c>
      <c r="C338">
        <v>103.3</v>
      </c>
      <c r="D338">
        <v>105.3</v>
      </c>
      <c r="E338">
        <v>1.8</v>
      </c>
      <c r="F338">
        <v>-3.6</v>
      </c>
      <c r="G338">
        <v>7.4</v>
      </c>
      <c r="H338">
        <v>0.20000000000000284</v>
      </c>
      <c r="I338">
        <v>0</v>
      </c>
      <c r="J338">
        <v>0.39999999999999147</v>
      </c>
    </row>
    <row r="339" spans="1:10">
      <c r="A339">
        <v>35704</v>
      </c>
      <c r="B339">
        <v>104.1</v>
      </c>
      <c r="C339">
        <v>103.3</v>
      </c>
      <c r="D339">
        <v>104.9</v>
      </c>
      <c r="E339">
        <v>1.6</v>
      </c>
      <c r="F339">
        <v>-3.5</v>
      </c>
      <c r="G339">
        <v>6.7</v>
      </c>
      <c r="H339">
        <v>0.5</v>
      </c>
      <c r="I339">
        <v>1.2000000000000028</v>
      </c>
      <c r="J339">
        <v>-0.29999999999999716</v>
      </c>
    </row>
    <row r="340" spans="1:10">
      <c r="A340">
        <v>35674</v>
      </c>
      <c r="B340">
        <v>103.6</v>
      </c>
      <c r="C340">
        <v>102.1</v>
      </c>
      <c r="D340">
        <v>105.2</v>
      </c>
      <c r="E340">
        <v>0.6</v>
      </c>
      <c r="F340">
        <v>-5.9</v>
      </c>
      <c r="G340">
        <v>7.2</v>
      </c>
      <c r="H340">
        <v>1.8999999999999915</v>
      </c>
      <c r="I340">
        <v>2.0999999999999943</v>
      </c>
      <c r="J340">
        <v>1.9000000000000057</v>
      </c>
    </row>
    <row r="341" spans="1:10">
      <c r="A341">
        <v>35643</v>
      </c>
      <c r="B341">
        <v>101.7</v>
      </c>
      <c r="C341">
        <v>100</v>
      </c>
      <c r="D341">
        <v>103.3</v>
      </c>
      <c r="E341">
        <v>-3.2</v>
      </c>
      <c r="F341">
        <v>-9.8000000000000007</v>
      </c>
      <c r="G341">
        <v>3.5</v>
      </c>
      <c r="H341">
        <v>0.20000000000000284</v>
      </c>
      <c r="I341">
        <v>-0.40000000000000568</v>
      </c>
      <c r="J341">
        <v>0.79999999999999716</v>
      </c>
    </row>
    <row r="342" spans="1:10">
      <c r="A342">
        <v>35612</v>
      </c>
      <c r="B342">
        <v>101.5</v>
      </c>
      <c r="C342">
        <v>100.4</v>
      </c>
      <c r="D342">
        <v>102.5</v>
      </c>
      <c r="E342">
        <v>-3.6</v>
      </c>
      <c r="F342">
        <v>-9.1</v>
      </c>
      <c r="G342">
        <v>2</v>
      </c>
      <c r="H342">
        <v>1.7000000000000028</v>
      </c>
      <c r="I342">
        <v>1.6000000000000085</v>
      </c>
      <c r="J342">
        <v>1.5999999999999943</v>
      </c>
    </row>
    <row r="343" spans="1:10">
      <c r="A343">
        <v>35582</v>
      </c>
      <c r="B343">
        <v>99.8</v>
      </c>
      <c r="C343">
        <v>98.8</v>
      </c>
      <c r="D343">
        <v>100.9</v>
      </c>
      <c r="E343">
        <v>-6.8</v>
      </c>
      <c r="F343">
        <v>-12.2</v>
      </c>
      <c r="G343">
        <v>-1.1000000000000001</v>
      </c>
      <c r="H343">
        <v>-0.40000000000000568</v>
      </c>
      <c r="I343">
        <v>-0.29999999999999716</v>
      </c>
      <c r="J343">
        <v>-0.29999999999999716</v>
      </c>
    </row>
    <row r="344" spans="1:10">
      <c r="A344">
        <v>35551</v>
      </c>
      <c r="B344">
        <v>100.2</v>
      </c>
      <c r="C344">
        <v>99.1</v>
      </c>
      <c r="D344">
        <v>101.2</v>
      </c>
      <c r="E344">
        <v>-6.2</v>
      </c>
      <c r="F344">
        <v>-11.6</v>
      </c>
      <c r="G344">
        <v>-0.6</v>
      </c>
      <c r="H344">
        <v>0.70000000000000284</v>
      </c>
      <c r="I344">
        <v>1.3999999999999915</v>
      </c>
      <c r="J344">
        <v>-9.9999999999994316E-2</v>
      </c>
    </row>
    <row r="345" spans="1:10">
      <c r="A345">
        <v>35521</v>
      </c>
      <c r="B345">
        <v>99.5</v>
      </c>
      <c r="C345">
        <v>97.7</v>
      </c>
      <c r="D345">
        <v>101.3</v>
      </c>
      <c r="E345">
        <v>-7.5</v>
      </c>
      <c r="F345">
        <v>-14.3</v>
      </c>
      <c r="G345">
        <v>-0.5</v>
      </c>
      <c r="H345">
        <v>1</v>
      </c>
      <c r="I345">
        <v>1.6000000000000085</v>
      </c>
      <c r="J345">
        <v>0.29999999999999716</v>
      </c>
    </row>
    <row r="346" spans="1:10">
      <c r="A346">
        <v>35490</v>
      </c>
      <c r="B346">
        <v>98.5</v>
      </c>
      <c r="C346">
        <v>96.1</v>
      </c>
      <c r="D346">
        <v>101</v>
      </c>
      <c r="E346">
        <v>-9.4</v>
      </c>
      <c r="F346">
        <v>-17.3</v>
      </c>
      <c r="G346">
        <v>-1.1000000000000001</v>
      </c>
      <c r="H346">
        <v>0</v>
      </c>
      <c r="I346">
        <v>0.19999999999998863</v>
      </c>
      <c r="J346">
        <v>-0.29999999999999716</v>
      </c>
    </row>
    <row r="347" spans="1:10">
      <c r="A347">
        <v>35462</v>
      </c>
      <c r="B347">
        <v>98.5</v>
      </c>
      <c r="C347">
        <v>95.9</v>
      </c>
      <c r="D347">
        <v>101.3</v>
      </c>
      <c r="E347">
        <v>-9.3000000000000007</v>
      </c>
      <c r="F347">
        <v>-17.7</v>
      </c>
      <c r="G347">
        <v>-0.5</v>
      </c>
      <c r="H347">
        <v>0.5</v>
      </c>
      <c r="I347">
        <v>1.2000000000000028</v>
      </c>
      <c r="J347">
        <v>-0.20000000000000284</v>
      </c>
    </row>
    <row r="348" spans="1:10">
      <c r="A348">
        <v>35431</v>
      </c>
      <c r="B348">
        <v>98</v>
      </c>
      <c r="C348">
        <v>94.7</v>
      </c>
      <c r="D348">
        <v>101.5</v>
      </c>
      <c r="E348">
        <v>-10.3</v>
      </c>
      <c r="F348">
        <v>-20</v>
      </c>
      <c r="G348">
        <v>-0.1</v>
      </c>
      <c r="H348">
        <v>0.29999999999999716</v>
      </c>
      <c r="I348">
        <v>0.10000000000000853</v>
      </c>
      <c r="J348">
        <v>0.70000000000000284</v>
      </c>
    </row>
    <row r="349" spans="1:10">
      <c r="A349">
        <v>35400</v>
      </c>
      <c r="B349">
        <v>97.7</v>
      </c>
      <c r="C349">
        <v>94.6</v>
      </c>
      <c r="D349">
        <v>100.8</v>
      </c>
      <c r="E349">
        <v>-11</v>
      </c>
      <c r="F349">
        <v>-20.2</v>
      </c>
      <c r="G349">
        <v>-1.3</v>
      </c>
      <c r="H349">
        <v>0.5</v>
      </c>
      <c r="I349">
        <v>0.79999999999999716</v>
      </c>
      <c r="J349">
        <v>0</v>
      </c>
    </row>
    <row r="350" spans="1:10">
      <c r="A350">
        <v>35370</v>
      </c>
      <c r="B350">
        <v>97.2</v>
      </c>
      <c r="C350">
        <v>93.8</v>
      </c>
      <c r="D350">
        <v>100.8</v>
      </c>
      <c r="E350">
        <v>-11.8</v>
      </c>
      <c r="F350">
        <v>-21.6</v>
      </c>
      <c r="G350">
        <v>-1.5</v>
      </c>
      <c r="H350">
        <v>-0.5</v>
      </c>
      <c r="I350">
        <v>-0.70000000000000284</v>
      </c>
      <c r="J350">
        <v>-0.20000000000000284</v>
      </c>
    </row>
    <row r="351" spans="1:10">
      <c r="A351">
        <v>35339</v>
      </c>
      <c r="B351">
        <v>97.7</v>
      </c>
      <c r="C351">
        <v>94.5</v>
      </c>
      <c r="D351">
        <v>101</v>
      </c>
      <c r="E351">
        <v>-10.9</v>
      </c>
      <c r="F351">
        <v>-20.3</v>
      </c>
      <c r="G351">
        <v>-0.9</v>
      </c>
      <c r="H351">
        <v>0.70000000000000284</v>
      </c>
      <c r="I351">
        <v>0.5</v>
      </c>
      <c r="J351">
        <v>1</v>
      </c>
    </row>
    <row r="352" spans="1:10">
      <c r="A352">
        <v>35309</v>
      </c>
      <c r="B352">
        <v>97</v>
      </c>
      <c r="C352">
        <v>94</v>
      </c>
      <c r="D352">
        <v>100</v>
      </c>
      <c r="E352">
        <v>-12.3</v>
      </c>
      <c r="F352">
        <v>-21.2</v>
      </c>
      <c r="G352">
        <v>-3</v>
      </c>
      <c r="H352">
        <v>1.7999999999999972</v>
      </c>
      <c r="I352">
        <v>1.5</v>
      </c>
      <c r="J352">
        <v>2</v>
      </c>
    </row>
    <row r="353" spans="1:10">
      <c r="A353">
        <v>35278</v>
      </c>
      <c r="B353">
        <v>95.2</v>
      </c>
      <c r="C353">
        <v>92.5</v>
      </c>
      <c r="D353">
        <v>98</v>
      </c>
      <c r="E353">
        <v>-15.7</v>
      </c>
      <c r="F353">
        <v>-24.2</v>
      </c>
      <c r="G353">
        <v>-6.9</v>
      </c>
      <c r="H353">
        <v>0.29999999999999716</v>
      </c>
      <c r="I353">
        <v>9.9999999999994316E-2</v>
      </c>
      <c r="J353">
        <v>0.5</v>
      </c>
    </row>
    <row r="354" spans="1:10">
      <c r="A354">
        <v>35247</v>
      </c>
      <c r="B354">
        <v>94.9</v>
      </c>
      <c r="C354">
        <v>92.4</v>
      </c>
      <c r="D354">
        <v>97.5</v>
      </c>
      <c r="E354">
        <v>-16.3</v>
      </c>
      <c r="F354">
        <v>-24.3</v>
      </c>
      <c r="G354">
        <v>-7.9</v>
      </c>
      <c r="H354">
        <v>2.3000000000000114</v>
      </c>
      <c r="I354">
        <v>2.3000000000000114</v>
      </c>
      <c r="J354">
        <v>2.4000000000000057</v>
      </c>
    </row>
    <row r="355" spans="1:10">
      <c r="A355">
        <v>35217</v>
      </c>
      <c r="B355">
        <v>92.6</v>
      </c>
      <c r="C355">
        <v>90.1</v>
      </c>
      <c r="D355">
        <v>95.1</v>
      </c>
      <c r="E355">
        <v>-20.8</v>
      </c>
      <c r="F355">
        <v>-28.7</v>
      </c>
      <c r="G355">
        <v>-12.6</v>
      </c>
      <c r="H355">
        <v>-0.30000000000001137</v>
      </c>
      <c r="I355">
        <v>-0.80000000000001137</v>
      </c>
      <c r="J355">
        <v>9.9999999999994316E-2</v>
      </c>
    </row>
    <row r="356" spans="1:10">
      <c r="A356">
        <v>35186</v>
      </c>
      <c r="B356">
        <v>92.9</v>
      </c>
      <c r="C356">
        <v>90.9</v>
      </c>
      <c r="D356">
        <v>95</v>
      </c>
      <c r="E356">
        <v>-20.100000000000001</v>
      </c>
      <c r="F356">
        <v>-27.1</v>
      </c>
      <c r="G356">
        <v>-12.8</v>
      </c>
      <c r="H356">
        <v>-1</v>
      </c>
      <c r="I356">
        <v>-1.6999999999999886</v>
      </c>
      <c r="J356">
        <v>-0.20000000000000284</v>
      </c>
    </row>
    <row r="357" spans="1:10">
      <c r="A357">
        <v>35156</v>
      </c>
      <c r="B357">
        <v>93.9</v>
      </c>
      <c r="C357">
        <v>92.6</v>
      </c>
      <c r="D357">
        <v>95.2</v>
      </c>
      <c r="E357">
        <v>-18.3</v>
      </c>
      <c r="F357">
        <v>-23.9</v>
      </c>
      <c r="G357">
        <v>-12.5</v>
      </c>
      <c r="H357">
        <v>1.1000000000000085</v>
      </c>
      <c r="I357">
        <v>1.5</v>
      </c>
      <c r="J357">
        <v>0.60000000000000853</v>
      </c>
    </row>
    <row r="358" spans="1:10">
      <c r="A358">
        <v>35125</v>
      </c>
      <c r="B358">
        <v>92.8</v>
      </c>
      <c r="C358">
        <v>91.1</v>
      </c>
      <c r="D358">
        <v>94.6</v>
      </c>
      <c r="E358">
        <v>-20.3</v>
      </c>
      <c r="F358">
        <v>-26.7</v>
      </c>
      <c r="G358">
        <v>-13.7</v>
      </c>
      <c r="H358">
        <v>-1.2000000000000028</v>
      </c>
      <c r="I358">
        <v>-1.8000000000000114</v>
      </c>
      <c r="J358">
        <v>-0.60000000000000853</v>
      </c>
    </row>
    <row r="359" spans="1:10">
      <c r="A359">
        <v>35096</v>
      </c>
      <c r="B359">
        <v>94</v>
      </c>
      <c r="C359">
        <v>92.9</v>
      </c>
      <c r="D359">
        <v>95.2</v>
      </c>
      <c r="E359">
        <v>-18</v>
      </c>
      <c r="F359">
        <v>-23.4</v>
      </c>
      <c r="G359">
        <v>-12.4</v>
      </c>
      <c r="H359">
        <v>-1</v>
      </c>
      <c r="I359">
        <v>-1.3999999999999915</v>
      </c>
      <c r="J359">
        <v>-0.39999999999999147</v>
      </c>
    </row>
    <row r="360" spans="1:10">
      <c r="A360">
        <v>35065</v>
      </c>
      <c r="B360">
        <v>95</v>
      </c>
      <c r="C360">
        <v>94.3</v>
      </c>
      <c r="D360">
        <v>95.6</v>
      </c>
      <c r="E360">
        <v>-16.2</v>
      </c>
      <c r="F360">
        <v>-20.6</v>
      </c>
      <c r="G360">
        <v>-11.6</v>
      </c>
      <c r="H360">
        <v>-1</v>
      </c>
      <c r="I360">
        <v>-1.2999999999999972</v>
      </c>
      <c r="J360">
        <v>-0.90000000000000568</v>
      </c>
    </row>
    <row r="361" spans="1:10">
      <c r="A361">
        <v>35034</v>
      </c>
      <c r="B361">
        <v>96</v>
      </c>
      <c r="C361">
        <v>95.6</v>
      </c>
      <c r="D361">
        <v>96.5</v>
      </c>
      <c r="E361">
        <v>-14.1</v>
      </c>
      <c r="F361">
        <v>-18.3</v>
      </c>
      <c r="G361">
        <v>-9.9</v>
      </c>
      <c r="H361">
        <v>-0.70000000000000284</v>
      </c>
      <c r="I361">
        <v>-0.40000000000000568</v>
      </c>
      <c r="J361">
        <v>-0.90000000000000568</v>
      </c>
    </row>
    <row r="362" spans="1:10">
      <c r="A362">
        <v>35004</v>
      </c>
      <c r="B362">
        <v>96.7</v>
      </c>
      <c r="C362">
        <v>96</v>
      </c>
      <c r="D362">
        <v>97.4</v>
      </c>
      <c r="E362">
        <v>-12.8</v>
      </c>
      <c r="F362">
        <v>-17.399999999999999</v>
      </c>
      <c r="G362">
        <v>-8.1</v>
      </c>
      <c r="H362">
        <v>-0.20000000000000284</v>
      </c>
      <c r="I362">
        <v>-0.90000000000000568</v>
      </c>
      <c r="J362">
        <v>0.60000000000000853</v>
      </c>
    </row>
    <row r="363" spans="1:10">
      <c r="A363">
        <v>34973</v>
      </c>
      <c r="B363">
        <v>96.9</v>
      </c>
      <c r="C363">
        <v>96.9</v>
      </c>
      <c r="D363">
        <v>96.8</v>
      </c>
      <c r="E363">
        <v>-12.5</v>
      </c>
      <c r="F363">
        <v>-15.7</v>
      </c>
      <c r="G363">
        <v>-9.3000000000000007</v>
      </c>
      <c r="H363">
        <v>-1</v>
      </c>
      <c r="I363">
        <v>-1.2999999999999972</v>
      </c>
      <c r="J363">
        <v>-0.90000000000000568</v>
      </c>
    </row>
    <row r="364" spans="1:10">
      <c r="A364">
        <v>34943</v>
      </c>
      <c r="B364">
        <v>97.9</v>
      </c>
      <c r="C364">
        <v>98.2</v>
      </c>
      <c r="D364">
        <v>97.7</v>
      </c>
      <c r="E364">
        <v>-10.5</v>
      </c>
      <c r="F364">
        <v>-13.3</v>
      </c>
      <c r="G364">
        <v>-7.6</v>
      </c>
      <c r="H364">
        <v>0.5</v>
      </c>
      <c r="I364">
        <v>0.5</v>
      </c>
      <c r="J364">
        <v>0.5</v>
      </c>
    </row>
    <row r="365" spans="1:10">
      <c r="A365">
        <v>34912</v>
      </c>
      <c r="B365">
        <v>97.4</v>
      </c>
      <c r="C365">
        <v>97.7</v>
      </c>
      <c r="D365">
        <v>97.2</v>
      </c>
      <c r="E365">
        <v>-11.4</v>
      </c>
      <c r="F365">
        <v>-14.2</v>
      </c>
      <c r="G365">
        <v>-8.5</v>
      </c>
      <c r="H365">
        <v>-0.59999999999999432</v>
      </c>
      <c r="I365">
        <v>-0.79999999999999716</v>
      </c>
      <c r="J365">
        <v>-0.29999999999999716</v>
      </c>
    </row>
    <row r="366" spans="1:10">
      <c r="A366">
        <v>34881</v>
      </c>
      <c r="B366">
        <v>98</v>
      </c>
      <c r="C366">
        <v>98.5</v>
      </c>
      <c r="D366">
        <v>97.5</v>
      </c>
      <c r="E366">
        <v>-10.3</v>
      </c>
      <c r="F366">
        <v>-12.8</v>
      </c>
      <c r="G366">
        <v>-7.9</v>
      </c>
      <c r="H366">
        <v>-1.7999999999999972</v>
      </c>
      <c r="I366">
        <v>-2.7000000000000028</v>
      </c>
      <c r="J366">
        <v>-0.90000000000000568</v>
      </c>
    </row>
    <row r="367" spans="1:10">
      <c r="A367">
        <v>34851</v>
      </c>
      <c r="B367">
        <v>99.8</v>
      </c>
      <c r="C367">
        <v>101.2</v>
      </c>
      <c r="D367">
        <v>98.4</v>
      </c>
      <c r="E367">
        <v>-6.9</v>
      </c>
      <c r="F367">
        <v>-7.7</v>
      </c>
      <c r="G367">
        <v>-6.1</v>
      </c>
      <c r="H367">
        <v>-1</v>
      </c>
      <c r="I367">
        <v>-0.29999999999999716</v>
      </c>
      <c r="J367">
        <v>-1.7999999999999972</v>
      </c>
    </row>
    <row r="368" spans="1:10">
      <c r="A368">
        <v>34820</v>
      </c>
      <c r="B368">
        <v>100.8</v>
      </c>
      <c r="C368">
        <v>101.5</v>
      </c>
      <c r="D368">
        <v>100.2</v>
      </c>
      <c r="E368">
        <v>-4.8</v>
      </c>
      <c r="F368">
        <v>-7</v>
      </c>
      <c r="G368">
        <v>-2.6</v>
      </c>
      <c r="H368">
        <v>-0.60000000000000853</v>
      </c>
      <c r="I368">
        <v>-1.2000000000000028</v>
      </c>
      <c r="J368">
        <v>0</v>
      </c>
    </row>
    <row r="369" spans="1:10">
      <c r="A369">
        <v>34790</v>
      </c>
      <c r="B369">
        <v>101.4</v>
      </c>
      <c r="C369">
        <v>102.7</v>
      </c>
      <c r="D369">
        <v>100.2</v>
      </c>
      <c r="E369">
        <v>-3.7</v>
      </c>
      <c r="F369">
        <v>-4.8</v>
      </c>
      <c r="G369">
        <v>-2.6</v>
      </c>
      <c r="H369">
        <v>-0.79999999999999716</v>
      </c>
      <c r="I369">
        <v>1.2999999999999972</v>
      </c>
      <c r="J369">
        <v>-2.7999999999999972</v>
      </c>
    </row>
    <row r="370" spans="1:10">
      <c r="A370">
        <v>34759</v>
      </c>
      <c r="B370">
        <v>102.2</v>
      </c>
      <c r="C370">
        <v>101.4</v>
      </c>
      <c r="D370">
        <v>103</v>
      </c>
      <c r="E370">
        <v>-2.2000000000000002</v>
      </c>
      <c r="F370">
        <v>-7.2</v>
      </c>
      <c r="G370">
        <v>2.9</v>
      </c>
      <c r="H370">
        <v>-2.5999999999999943</v>
      </c>
      <c r="I370">
        <v>-2.8999999999999915</v>
      </c>
      <c r="J370">
        <v>-2.4000000000000057</v>
      </c>
    </row>
    <row r="371" spans="1:10">
      <c r="A371">
        <v>34731</v>
      </c>
      <c r="B371">
        <v>104.8</v>
      </c>
      <c r="C371">
        <v>104.3</v>
      </c>
      <c r="D371">
        <v>105.4</v>
      </c>
      <c r="E371">
        <v>2.9</v>
      </c>
      <c r="F371">
        <v>-1.7</v>
      </c>
      <c r="G371">
        <v>7.6</v>
      </c>
      <c r="H371">
        <v>0.5</v>
      </c>
      <c r="I371">
        <v>2.2999999999999972</v>
      </c>
      <c r="J371">
        <v>-1.1999999999999886</v>
      </c>
    </row>
    <row r="372" spans="1:10">
      <c r="A372">
        <v>34700</v>
      </c>
      <c r="B372">
        <v>104.3</v>
      </c>
      <c r="C372">
        <v>102</v>
      </c>
      <c r="D372">
        <v>106.6</v>
      </c>
      <c r="E372">
        <v>1.9</v>
      </c>
      <c r="F372">
        <v>-6</v>
      </c>
      <c r="G372">
        <v>10.1</v>
      </c>
      <c r="H372">
        <v>-0.5</v>
      </c>
      <c r="I372">
        <v>0.29999999999999716</v>
      </c>
      <c r="J372">
        <v>-1.4000000000000057</v>
      </c>
    </row>
    <row r="373" spans="1:10">
      <c r="A373">
        <v>34669</v>
      </c>
      <c r="B373">
        <v>104.8</v>
      </c>
      <c r="C373">
        <v>101.7</v>
      </c>
      <c r="D373">
        <v>108</v>
      </c>
      <c r="E373">
        <v>2.8</v>
      </c>
      <c r="F373">
        <v>-6.6</v>
      </c>
      <c r="G373">
        <v>12.7</v>
      </c>
      <c r="H373">
        <v>-0.60000000000000853</v>
      </c>
      <c r="I373">
        <v>-9.9999999999994316E-2</v>
      </c>
      <c r="J373">
        <v>-1.2000000000000028</v>
      </c>
    </row>
    <row r="374" spans="1:10">
      <c r="A374">
        <v>34639</v>
      </c>
      <c r="B374">
        <v>105.4</v>
      </c>
      <c r="C374">
        <v>101.8</v>
      </c>
      <c r="D374">
        <v>109.2</v>
      </c>
      <c r="E374">
        <v>4</v>
      </c>
      <c r="F374">
        <v>-6.4</v>
      </c>
      <c r="G374">
        <v>15.1</v>
      </c>
      <c r="H374">
        <v>0.20000000000000284</v>
      </c>
      <c r="I374">
        <v>9.9999999999994316E-2</v>
      </c>
      <c r="J374">
        <v>0.29999999999999716</v>
      </c>
    </row>
    <row r="375" spans="1:10">
      <c r="A375">
        <v>34608</v>
      </c>
      <c r="B375">
        <v>105.2</v>
      </c>
      <c r="C375">
        <v>101.7</v>
      </c>
      <c r="D375">
        <v>108.9</v>
      </c>
      <c r="E375">
        <v>3.7</v>
      </c>
      <c r="F375">
        <v>-6.6</v>
      </c>
      <c r="G375">
        <v>14.5</v>
      </c>
      <c r="H375">
        <v>1.4000000000000057</v>
      </c>
      <c r="I375">
        <v>1.5</v>
      </c>
      <c r="J375">
        <v>1.3000000000000114</v>
      </c>
    </row>
    <row r="376" spans="1:10">
      <c r="A376">
        <v>34578</v>
      </c>
      <c r="B376">
        <v>103.8</v>
      </c>
      <c r="C376">
        <v>100.2</v>
      </c>
      <c r="D376">
        <v>107.6</v>
      </c>
      <c r="E376">
        <v>1</v>
      </c>
      <c r="F376">
        <v>-9.4</v>
      </c>
      <c r="G376">
        <v>11.9</v>
      </c>
      <c r="H376">
        <v>2.2000000000000028</v>
      </c>
      <c r="I376">
        <v>2</v>
      </c>
      <c r="J376">
        <v>2.3999999999999915</v>
      </c>
    </row>
    <row r="377" spans="1:10">
      <c r="A377">
        <v>34547</v>
      </c>
      <c r="B377">
        <v>101.6</v>
      </c>
      <c r="C377">
        <v>98.2</v>
      </c>
      <c r="D377">
        <v>105.2</v>
      </c>
      <c r="E377">
        <v>-3.3</v>
      </c>
      <c r="F377">
        <v>-13.2</v>
      </c>
      <c r="G377">
        <v>7.2</v>
      </c>
      <c r="H377">
        <v>0.79999999999999716</v>
      </c>
      <c r="I377">
        <v>2.5</v>
      </c>
      <c r="J377">
        <v>-1</v>
      </c>
    </row>
    <row r="378" spans="1:10">
      <c r="A378">
        <v>34516</v>
      </c>
      <c r="B378">
        <v>100.8</v>
      </c>
      <c r="C378">
        <v>95.7</v>
      </c>
      <c r="D378">
        <v>106.2</v>
      </c>
      <c r="E378">
        <v>-4.9000000000000004</v>
      </c>
      <c r="F378">
        <v>-18</v>
      </c>
      <c r="G378">
        <v>9.1999999999999993</v>
      </c>
      <c r="H378">
        <v>-0.60000000000000853</v>
      </c>
      <c r="I378">
        <v>-0.59999999999999432</v>
      </c>
      <c r="J378">
        <v>-0.59999999999999432</v>
      </c>
    </row>
    <row r="379" spans="1:10">
      <c r="A379">
        <v>34486</v>
      </c>
      <c r="B379">
        <v>101.4</v>
      </c>
      <c r="C379">
        <v>96.3</v>
      </c>
      <c r="D379">
        <v>106.8</v>
      </c>
      <c r="E379">
        <v>-3.7</v>
      </c>
      <c r="F379">
        <v>-17</v>
      </c>
      <c r="G379">
        <v>10.5</v>
      </c>
      <c r="H379">
        <v>1.8000000000000114</v>
      </c>
      <c r="I379">
        <v>2.3999999999999915</v>
      </c>
      <c r="J379">
        <v>1.2000000000000028</v>
      </c>
    </row>
    <row r="380" spans="1:10">
      <c r="A380">
        <v>34455</v>
      </c>
      <c r="B380">
        <v>99.6</v>
      </c>
      <c r="C380">
        <v>93.9</v>
      </c>
      <c r="D380">
        <v>105.6</v>
      </c>
      <c r="E380">
        <v>-7.2</v>
      </c>
      <c r="F380">
        <v>-21.5</v>
      </c>
      <c r="G380">
        <v>8.1</v>
      </c>
      <c r="H380">
        <v>0.59999999999999432</v>
      </c>
      <c r="I380">
        <v>1.1000000000000085</v>
      </c>
      <c r="J380">
        <v>-0.10000000000000853</v>
      </c>
    </row>
    <row r="381" spans="1:10">
      <c r="A381">
        <v>34425</v>
      </c>
      <c r="B381">
        <v>99</v>
      </c>
      <c r="C381">
        <v>92.8</v>
      </c>
      <c r="D381">
        <v>105.7</v>
      </c>
      <c r="E381">
        <v>-8.3000000000000007</v>
      </c>
      <c r="F381">
        <v>-23.6</v>
      </c>
      <c r="G381">
        <v>8.3000000000000007</v>
      </c>
      <c r="H381">
        <v>2.2000000000000028</v>
      </c>
      <c r="I381">
        <v>1.7000000000000028</v>
      </c>
      <c r="J381">
        <v>2.9000000000000057</v>
      </c>
    </row>
    <row r="382" spans="1:10">
      <c r="A382">
        <v>34394</v>
      </c>
      <c r="B382">
        <v>96.8</v>
      </c>
      <c r="C382">
        <v>91.1</v>
      </c>
      <c r="D382">
        <v>102.8</v>
      </c>
      <c r="E382">
        <v>-12.7</v>
      </c>
      <c r="F382">
        <v>-26.8</v>
      </c>
      <c r="G382">
        <v>2.5</v>
      </c>
      <c r="H382">
        <v>1.2000000000000028</v>
      </c>
      <c r="I382">
        <v>0.5</v>
      </c>
      <c r="J382">
        <v>2</v>
      </c>
    </row>
    <row r="383" spans="1:10">
      <c r="A383">
        <v>34366</v>
      </c>
      <c r="B383">
        <v>95.6</v>
      </c>
      <c r="C383">
        <v>90.6</v>
      </c>
      <c r="D383">
        <v>100.8</v>
      </c>
      <c r="E383">
        <v>-15</v>
      </c>
      <c r="F383">
        <v>-27.8</v>
      </c>
      <c r="G383">
        <v>-1.3</v>
      </c>
      <c r="H383">
        <v>2.7999999999999972</v>
      </c>
      <c r="I383">
        <v>4.5</v>
      </c>
      <c r="J383">
        <v>0.79999999999999716</v>
      </c>
    </row>
    <row r="384" spans="1:10">
      <c r="A384">
        <v>34335</v>
      </c>
      <c r="B384">
        <v>92.8</v>
      </c>
      <c r="C384">
        <v>86.1</v>
      </c>
      <c r="D384">
        <v>100</v>
      </c>
      <c r="E384">
        <v>-20.5</v>
      </c>
      <c r="F384">
        <v>-36.4</v>
      </c>
      <c r="G384">
        <v>-3</v>
      </c>
      <c r="H384">
        <v>0</v>
      </c>
      <c r="I384">
        <v>-0.40000000000000568</v>
      </c>
      <c r="J384">
        <v>0.29999999999999716</v>
      </c>
    </row>
    <row r="385" spans="1:10">
      <c r="A385">
        <v>34304</v>
      </c>
      <c r="B385">
        <v>92.8</v>
      </c>
      <c r="C385">
        <v>86.5</v>
      </c>
      <c r="D385">
        <v>99.7</v>
      </c>
      <c r="E385">
        <v>-20.3</v>
      </c>
      <c r="F385">
        <v>-35.6</v>
      </c>
      <c r="G385">
        <v>-3.6</v>
      </c>
      <c r="H385">
        <v>1</v>
      </c>
      <c r="I385">
        <v>-0.20000000000000284</v>
      </c>
      <c r="J385">
        <v>2.6000000000000085</v>
      </c>
    </row>
    <row r="386" spans="1:10">
      <c r="A386">
        <v>34274</v>
      </c>
      <c r="B386">
        <v>91.8</v>
      </c>
      <c r="C386">
        <v>86.7</v>
      </c>
      <c r="D386">
        <v>97.1</v>
      </c>
      <c r="E386">
        <v>-22.4</v>
      </c>
      <c r="F386">
        <v>-35.1</v>
      </c>
      <c r="G386">
        <v>-8.6999999999999993</v>
      </c>
      <c r="H386">
        <v>0.89999999999999147</v>
      </c>
      <c r="I386">
        <v>1.9000000000000057</v>
      </c>
      <c r="J386">
        <v>-0.30000000000001137</v>
      </c>
    </row>
    <row r="387" spans="1:10">
      <c r="A387">
        <v>34243</v>
      </c>
      <c r="B387">
        <v>90.9</v>
      </c>
      <c r="C387">
        <v>84.8</v>
      </c>
      <c r="D387">
        <v>97.4</v>
      </c>
      <c r="E387">
        <v>-24.1</v>
      </c>
      <c r="F387">
        <v>-38.700000000000003</v>
      </c>
      <c r="G387">
        <v>-8.1999999999999993</v>
      </c>
      <c r="H387">
        <v>0.70000000000000284</v>
      </c>
      <c r="I387">
        <v>-0.20000000000000284</v>
      </c>
      <c r="J387">
        <v>1.7000000000000028</v>
      </c>
    </row>
    <row r="388" spans="1:10">
      <c r="A388">
        <v>34213</v>
      </c>
      <c r="B388">
        <v>90.2</v>
      </c>
      <c r="C388">
        <v>85</v>
      </c>
      <c r="D388">
        <v>95.7</v>
      </c>
      <c r="E388">
        <v>-25.4</v>
      </c>
      <c r="F388">
        <v>-38.299999999999997</v>
      </c>
      <c r="G388">
        <v>-11.4</v>
      </c>
      <c r="H388">
        <v>-0.79999999999999716</v>
      </c>
      <c r="I388">
        <v>-1.0999999999999943</v>
      </c>
      <c r="J388">
        <v>-0.5</v>
      </c>
    </row>
    <row r="389" spans="1:10">
      <c r="A389">
        <v>34182</v>
      </c>
      <c r="B389">
        <v>91</v>
      </c>
      <c r="C389">
        <v>86.1</v>
      </c>
      <c r="D389">
        <v>96.2</v>
      </c>
      <c r="E389">
        <v>-23.8</v>
      </c>
      <c r="F389">
        <v>-36.200000000000003</v>
      </c>
      <c r="G389">
        <v>-10.4</v>
      </c>
      <c r="H389">
        <v>2</v>
      </c>
      <c r="I389">
        <v>1.8999999999999915</v>
      </c>
      <c r="J389">
        <v>2.1000000000000085</v>
      </c>
    </row>
    <row r="390" spans="1:10">
      <c r="A390">
        <v>34151</v>
      </c>
      <c r="B390">
        <v>89</v>
      </c>
      <c r="C390">
        <v>84.2</v>
      </c>
      <c r="D390">
        <v>94.1</v>
      </c>
      <c r="E390">
        <v>-27.7</v>
      </c>
      <c r="F390">
        <v>-40</v>
      </c>
      <c r="G390">
        <v>-14.5</v>
      </c>
      <c r="H390">
        <v>0.29999999999999716</v>
      </c>
      <c r="I390">
        <v>0</v>
      </c>
      <c r="J390">
        <v>0.69999999999998863</v>
      </c>
    </row>
    <row r="391" spans="1:10">
      <c r="A391">
        <v>34121</v>
      </c>
      <c r="B391">
        <v>88.7</v>
      </c>
      <c r="C391">
        <v>84.2</v>
      </c>
      <c r="D391">
        <v>93.4</v>
      </c>
      <c r="E391">
        <v>-28.4</v>
      </c>
      <c r="F391">
        <v>-39.9</v>
      </c>
      <c r="G391">
        <v>-16.100000000000001</v>
      </c>
      <c r="H391">
        <v>1.2999999999999972</v>
      </c>
      <c r="I391">
        <v>0.10000000000000853</v>
      </c>
      <c r="J391">
        <v>2.6000000000000085</v>
      </c>
    </row>
    <row r="392" spans="1:10">
      <c r="A392">
        <v>34090</v>
      </c>
      <c r="B392">
        <v>87.4</v>
      </c>
      <c r="C392">
        <v>84.1</v>
      </c>
      <c r="D392">
        <v>90.8</v>
      </c>
      <c r="E392">
        <v>-30.9</v>
      </c>
      <c r="F392">
        <v>-40.1</v>
      </c>
      <c r="G392">
        <v>-21</v>
      </c>
      <c r="H392">
        <v>-0.59999999999999432</v>
      </c>
      <c r="I392">
        <v>-1.7000000000000028</v>
      </c>
      <c r="J392">
        <v>0.5</v>
      </c>
    </row>
    <row r="393" spans="1:10">
      <c r="A393">
        <v>34060</v>
      </c>
      <c r="B393">
        <v>88</v>
      </c>
      <c r="C393">
        <v>85.8</v>
      </c>
      <c r="D393">
        <v>90.3</v>
      </c>
      <c r="E393">
        <v>-29.7</v>
      </c>
      <c r="F393">
        <v>-36.799999999999997</v>
      </c>
      <c r="G393">
        <v>-22.2</v>
      </c>
      <c r="H393">
        <v>-0.5</v>
      </c>
      <c r="I393">
        <v>9.9999999999994316E-2</v>
      </c>
      <c r="J393">
        <v>-1.2000000000000028</v>
      </c>
    </row>
    <row r="394" spans="1:10">
      <c r="A394">
        <v>34029</v>
      </c>
      <c r="B394">
        <v>88.5</v>
      </c>
      <c r="C394">
        <v>85.7</v>
      </c>
      <c r="D394">
        <v>91.5</v>
      </c>
      <c r="E394">
        <v>-28.7</v>
      </c>
      <c r="F394">
        <v>-37.1</v>
      </c>
      <c r="G394">
        <v>-19.8</v>
      </c>
      <c r="H394">
        <v>1.7999999999999972</v>
      </c>
      <c r="I394">
        <v>0.70000000000000284</v>
      </c>
      <c r="J394">
        <v>3.0999999999999943</v>
      </c>
    </row>
    <row r="395" spans="1:10">
      <c r="A395">
        <v>34001</v>
      </c>
      <c r="B395">
        <v>86.7</v>
      </c>
      <c r="C395">
        <v>85</v>
      </c>
      <c r="D395">
        <v>88.4</v>
      </c>
      <c r="E395">
        <v>-32.200000000000003</v>
      </c>
      <c r="F395">
        <v>-38.4</v>
      </c>
      <c r="G395">
        <v>-25.8</v>
      </c>
      <c r="H395">
        <v>-1.8999999999999915</v>
      </c>
      <c r="I395">
        <v>-2.5</v>
      </c>
      <c r="J395">
        <v>-1.2999999999999972</v>
      </c>
    </row>
    <row r="396" spans="1:10">
      <c r="A396">
        <v>33970</v>
      </c>
      <c r="B396">
        <v>88.6</v>
      </c>
      <c r="C396">
        <v>87.5</v>
      </c>
      <c r="D396">
        <v>89.7</v>
      </c>
      <c r="E396">
        <v>-28.6</v>
      </c>
      <c r="F396">
        <v>-33.700000000000003</v>
      </c>
      <c r="G396">
        <v>-23.3</v>
      </c>
      <c r="H396">
        <v>-0.80000000000001137</v>
      </c>
      <c r="I396">
        <v>-3.4000000000000057</v>
      </c>
      <c r="J396">
        <v>1.7999999999999972</v>
      </c>
    </row>
    <row r="397" spans="1:10">
      <c r="A397">
        <v>33939</v>
      </c>
      <c r="B397">
        <v>89.4</v>
      </c>
      <c r="C397">
        <v>90.9</v>
      </c>
      <c r="D397">
        <v>87.9</v>
      </c>
      <c r="E397">
        <v>-27</v>
      </c>
      <c r="F397">
        <v>-27.1</v>
      </c>
      <c r="G397">
        <v>-26.8</v>
      </c>
      <c r="H397">
        <v>1.3000000000000114</v>
      </c>
      <c r="I397">
        <v>0.90000000000000568</v>
      </c>
      <c r="J397">
        <v>1.7000000000000028</v>
      </c>
    </row>
    <row r="398" spans="1:10">
      <c r="A398">
        <v>33909</v>
      </c>
      <c r="B398">
        <v>88.1</v>
      </c>
      <c r="C398">
        <v>90</v>
      </c>
      <c r="D398">
        <v>86.2</v>
      </c>
      <c r="E398">
        <v>-29.6</v>
      </c>
      <c r="F398">
        <v>-28.9</v>
      </c>
      <c r="G398">
        <v>-30.2</v>
      </c>
      <c r="H398">
        <v>-1.8000000000000114</v>
      </c>
      <c r="I398">
        <v>-2.2999999999999972</v>
      </c>
      <c r="J398">
        <v>-1.3999999999999915</v>
      </c>
    </row>
    <row r="399" spans="1:10">
      <c r="A399">
        <v>33878</v>
      </c>
      <c r="B399">
        <v>89.9</v>
      </c>
      <c r="C399">
        <v>92.3</v>
      </c>
      <c r="D399">
        <v>87.6</v>
      </c>
      <c r="E399">
        <v>-25.9</v>
      </c>
      <c r="F399">
        <v>-24.4</v>
      </c>
      <c r="G399">
        <v>-27.5</v>
      </c>
      <c r="H399">
        <v>-3.2999999999999972</v>
      </c>
      <c r="I399">
        <v>-2.6000000000000085</v>
      </c>
      <c r="J399">
        <v>-3.9000000000000057</v>
      </c>
    </row>
    <row r="400" spans="1:10">
      <c r="A400">
        <v>33848</v>
      </c>
      <c r="B400">
        <v>93.2</v>
      </c>
      <c r="C400">
        <v>94.9</v>
      </c>
      <c r="D400">
        <v>91.5</v>
      </c>
      <c r="E400">
        <v>-19.7</v>
      </c>
      <c r="F400">
        <v>-19.600000000000001</v>
      </c>
      <c r="G400">
        <v>-19.7</v>
      </c>
      <c r="H400">
        <v>-1.2000000000000028</v>
      </c>
      <c r="I400">
        <v>-0.89999999999999147</v>
      </c>
      <c r="J400">
        <v>-1.4000000000000057</v>
      </c>
    </row>
    <row r="401" spans="1:10">
      <c r="A401">
        <v>33817</v>
      </c>
      <c r="B401">
        <v>94.4</v>
      </c>
      <c r="C401">
        <v>95.8</v>
      </c>
      <c r="D401">
        <v>92.9</v>
      </c>
      <c r="E401">
        <v>-17.399999999999999</v>
      </c>
      <c r="F401">
        <v>-17.8</v>
      </c>
      <c r="G401">
        <v>-17</v>
      </c>
      <c r="H401">
        <v>-3.0999999999999943</v>
      </c>
      <c r="I401">
        <v>-1.9000000000000057</v>
      </c>
      <c r="J401">
        <v>-4.2999999999999972</v>
      </c>
    </row>
    <row r="402" spans="1:10">
      <c r="A402">
        <v>33786</v>
      </c>
      <c r="B402">
        <v>97.5</v>
      </c>
      <c r="C402">
        <v>97.7</v>
      </c>
      <c r="D402">
        <v>97.2</v>
      </c>
      <c r="E402">
        <v>-11.3</v>
      </c>
      <c r="F402">
        <v>-14.1</v>
      </c>
      <c r="G402">
        <v>-8.4</v>
      </c>
      <c r="H402">
        <v>-1.4000000000000057</v>
      </c>
      <c r="I402">
        <v>-1.7999999999999972</v>
      </c>
      <c r="J402">
        <v>-1</v>
      </c>
    </row>
    <row r="403" spans="1:10">
      <c r="A403">
        <v>33756</v>
      </c>
      <c r="B403">
        <v>98.9</v>
      </c>
      <c r="C403">
        <v>99.5</v>
      </c>
      <c r="D403">
        <v>98.2</v>
      </c>
      <c r="E403">
        <v>-8.6</v>
      </c>
      <c r="F403">
        <v>-10.7</v>
      </c>
      <c r="G403">
        <v>-6.5</v>
      </c>
      <c r="H403">
        <v>-0.69999999999998863</v>
      </c>
      <c r="I403">
        <v>-1</v>
      </c>
      <c r="J403">
        <v>-0.39999999999999147</v>
      </c>
    </row>
    <row r="404" spans="1:10">
      <c r="A404">
        <v>33725</v>
      </c>
      <c r="B404">
        <v>99.6</v>
      </c>
      <c r="C404">
        <v>100.5</v>
      </c>
      <c r="D404">
        <v>98.6</v>
      </c>
      <c r="E404">
        <v>-7.3</v>
      </c>
      <c r="F404">
        <v>-8.8000000000000007</v>
      </c>
      <c r="G404">
        <v>-5.7</v>
      </c>
      <c r="H404">
        <v>-0.40000000000000568</v>
      </c>
      <c r="I404">
        <v>-2</v>
      </c>
      <c r="J404">
        <v>1</v>
      </c>
    </row>
    <row r="405" spans="1:10">
      <c r="A405">
        <v>33695</v>
      </c>
      <c r="B405">
        <v>100</v>
      </c>
      <c r="C405">
        <v>102.5</v>
      </c>
      <c r="D405">
        <v>97.6</v>
      </c>
      <c r="E405">
        <v>-6.5</v>
      </c>
      <c r="F405">
        <v>-5.2</v>
      </c>
      <c r="G405">
        <v>-7.8</v>
      </c>
      <c r="H405">
        <v>-0.59999999999999432</v>
      </c>
      <c r="I405">
        <v>0</v>
      </c>
      <c r="J405">
        <v>-1.1000000000000085</v>
      </c>
    </row>
    <row r="406" spans="1:10">
      <c r="A406">
        <v>33664</v>
      </c>
      <c r="B406">
        <v>100.6</v>
      </c>
      <c r="C406">
        <v>102.5</v>
      </c>
      <c r="D406">
        <v>98.7</v>
      </c>
      <c r="E406">
        <v>-5.3</v>
      </c>
      <c r="F406">
        <v>-5</v>
      </c>
      <c r="G406">
        <v>-5.6</v>
      </c>
      <c r="H406">
        <v>-1.2000000000000028</v>
      </c>
      <c r="I406">
        <v>-2.2999999999999972</v>
      </c>
      <c r="J406">
        <v>-9.9999999999994316E-2</v>
      </c>
    </row>
    <row r="407" spans="1:10">
      <c r="A407">
        <v>33635</v>
      </c>
      <c r="B407">
        <v>101.8</v>
      </c>
      <c r="C407">
        <v>104.8</v>
      </c>
      <c r="D407">
        <v>98.8</v>
      </c>
      <c r="E407">
        <v>-3.1</v>
      </c>
      <c r="F407">
        <v>-0.6</v>
      </c>
      <c r="G407">
        <v>-5.4</v>
      </c>
      <c r="H407">
        <v>-0.90000000000000568</v>
      </c>
      <c r="I407">
        <v>-0.90000000000000568</v>
      </c>
      <c r="J407">
        <v>-1</v>
      </c>
    </row>
    <row r="408" spans="1:10">
      <c r="A408">
        <v>33604</v>
      </c>
      <c r="B408">
        <v>102.7</v>
      </c>
      <c r="C408">
        <v>105.7</v>
      </c>
      <c r="D408">
        <v>99.8</v>
      </c>
      <c r="E408">
        <v>-1.2</v>
      </c>
      <c r="F408">
        <v>1</v>
      </c>
      <c r="G408">
        <v>-3.3</v>
      </c>
      <c r="H408">
        <v>-1.5</v>
      </c>
      <c r="I408">
        <v>-2</v>
      </c>
      <c r="J408">
        <v>-1</v>
      </c>
    </row>
    <row r="409" spans="1:10">
      <c r="A409">
        <v>33573</v>
      </c>
      <c r="B409">
        <v>104.2</v>
      </c>
      <c r="C409">
        <v>107.7</v>
      </c>
      <c r="D409">
        <v>100.8</v>
      </c>
      <c r="E409">
        <v>1.7</v>
      </c>
      <c r="F409">
        <v>4.9000000000000004</v>
      </c>
      <c r="G409">
        <v>-1.3</v>
      </c>
      <c r="H409">
        <v>-0.89999999999999147</v>
      </c>
      <c r="I409">
        <v>-0.70000000000000284</v>
      </c>
      <c r="J409">
        <v>-1.1000000000000085</v>
      </c>
    </row>
    <row r="410" spans="1:10">
      <c r="A410">
        <v>33543</v>
      </c>
      <c r="B410">
        <v>105.1</v>
      </c>
      <c r="C410">
        <v>108.4</v>
      </c>
      <c r="D410">
        <v>101.9</v>
      </c>
      <c r="E410">
        <v>3.4</v>
      </c>
      <c r="F410">
        <v>6.1</v>
      </c>
      <c r="G410">
        <v>0.8</v>
      </c>
      <c r="H410">
        <v>-0.40000000000000568</v>
      </c>
      <c r="I410">
        <v>-0.69999999999998863</v>
      </c>
      <c r="J410">
        <v>-9.9999999999994316E-2</v>
      </c>
    </row>
    <row r="411" spans="1:10">
      <c r="A411">
        <v>33512</v>
      </c>
      <c r="B411">
        <v>105.5</v>
      </c>
      <c r="C411">
        <v>109.1</v>
      </c>
      <c r="D411">
        <v>102</v>
      </c>
      <c r="E411">
        <v>4.2</v>
      </c>
      <c r="F411">
        <v>7.4</v>
      </c>
      <c r="G411">
        <v>1</v>
      </c>
      <c r="H411">
        <v>0.79999999999999716</v>
      </c>
      <c r="I411">
        <v>0.5</v>
      </c>
      <c r="J411">
        <v>1.0999999999999943</v>
      </c>
    </row>
    <row r="412" spans="1:10">
      <c r="A412">
        <v>33482</v>
      </c>
      <c r="B412">
        <v>104.7</v>
      </c>
      <c r="C412">
        <v>108.6</v>
      </c>
      <c r="D412">
        <v>100.9</v>
      </c>
      <c r="E412">
        <v>2.6</v>
      </c>
      <c r="F412">
        <v>6.5</v>
      </c>
      <c r="G412">
        <v>-1.2</v>
      </c>
      <c r="H412">
        <v>0.10000000000000853</v>
      </c>
      <c r="I412">
        <v>0</v>
      </c>
      <c r="J412">
        <v>0</v>
      </c>
    </row>
    <row r="413" spans="1:10">
      <c r="A413">
        <v>33451</v>
      </c>
      <c r="B413">
        <v>104.6</v>
      </c>
      <c r="C413">
        <v>108.6</v>
      </c>
      <c r="D413">
        <v>100.9</v>
      </c>
      <c r="E413">
        <v>2.5</v>
      </c>
      <c r="F413">
        <v>6.4</v>
      </c>
      <c r="G413">
        <v>-1.3</v>
      </c>
      <c r="H413">
        <v>-0.80000000000001137</v>
      </c>
      <c r="I413">
        <v>-1.7000000000000028</v>
      </c>
      <c r="J413">
        <v>0.10000000000000853</v>
      </c>
    </row>
    <row r="414" spans="1:10">
      <c r="A414">
        <v>33420</v>
      </c>
      <c r="B414">
        <v>105.4</v>
      </c>
      <c r="C414">
        <v>110.3</v>
      </c>
      <c r="D414">
        <v>100.8</v>
      </c>
      <c r="E414">
        <v>4</v>
      </c>
      <c r="F414">
        <v>9.6999999999999993</v>
      </c>
      <c r="G414">
        <v>-1.5</v>
      </c>
      <c r="H414">
        <v>-1</v>
      </c>
      <c r="I414">
        <v>-2.7000000000000028</v>
      </c>
      <c r="J414">
        <v>0.5</v>
      </c>
    </row>
    <row r="415" spans="1:10">
      <c r="A415">
        <v>33390</v>
      </c>
      <c r="B415">
        <v>106.4</v>
      </c>
      <c r="C415">
        <v>113</v>
      </c>
      <c r="D415">
        <v>100.3</v>
      </c>
      <c r="E415">
        <v>6</v>
      </c>
      <c r="F415">
        <v>14.8</v>
      </c>
      <c r="G415">
        <v>-2.4</v>
      </c>
      <c r="H415">
        <v>-0.59999999999999432</v>
      </c>
      <c r="I415">
        <v>0</v>
      </c>
      <c r="J415">
        <v>-1</v>
      </c>
    </row>
    <row r="416" spans="1:10">
      <c r="A416">
        <v>33359</v>
      </c>
      <c r="B416">
        <v>107</v>
      </c>
      <c r="C416">
        <v>113</v>
      </c>
      <c r="D416">
        <v>101.3</v>
      </c>
      <c r="E416">
        <v>7</v>
      </c>
      <c r="F416">
        <v>14.8</v>
      </c>
      <c r="G416">
        <v>-0.5</v>
      </c>
      <c r="H416">
        <v>-1.2000000000000028</v>
      </c>
      <c r="I416">
        <v>-1.7000000000000028</v>
      </c>
      <c r="J416">
        <v>-0.70000000000000284</v>
      </c>
    </row>
    <row r="417" spans="1:10">
      <c r="A417">
        <v>33329</v>
      </c>
      <c r="B417">
        <v>108.2</v>
      </c>
      <c r="C417">
        <v>114.7</v>
      </c>
      <c r="D417">
        <v>102</v>
      </c>
      <c r="E417">
        <v>9.4</v>
      </c>
      <c r="F417">
        <v>18.2</v>
      </c>
      <c r="G417">
        <v>0.9</v>
      </c>
      <c r="H417">
        <v>-0.20000000000000284</v>
      </c>
      <c r="I417">
        <v>-1.0999999999999943</v>
      </c>
      <c r="J417">
        <v>0.59999999999999432</v>
      </c>
    </row>
    <row r="418" spans="1:10">
      <c r="A418">
        <v>33298</v>
      </c>
      <c r="B418">
        <v>108.4</v>
      </c>
      <c r="C418">
        <v>115.8</v>
      </c>
      <c r="D418">
        <v>101.4</v>
      </c>
      <c r="E418">
        <v>9.6999999999999993</v>
      </c>
      <c r="F418">
        <v>20.100000000000001</v>
      </c>
      <c r="G418">
        <v>-0.2</v>
      </c>
      <c r="H418">
        <v>-1.0999999999999943</v>
      </c>
      <c r="I418">
        <v>-1.7000000000000028</v>
      </c>
      <c r="J418">
        <v>-0.79999999999999716</v>
      </c>
    </row>
    <row r="419" spans="1:10">
      <c r="A419">
        <v>33270</v>
      </c>
      <c r="B419">
        <v>109.5</v>
      </c>
      <c r="C419">
        <v>117.5</v>
      </c>
      <c r="D419">
        <v>102.2</v>
      </c>
      <c r="E419">
        <v>12</v>
      </c>
      <c r="F419">
        <v>23.4</v>
      </c>
      <c r="G419">
        <v>1.3</v>
      </c>
      <c r="H419">
        <v>-0.40000000000000568</v>
      </c>
      <c r="I419">
        <v>-0.29999999999999716</v>
      </c>
      <c r="J419">
        <v>-0.20000000000000284</v>
      </c>
    </row>
    <row r="420" spans="1:10">
      <c r="A420">
        <v>33239</v>
      </c>
      <c r="B420">
        <v>109.9</v>
      </c>
      <c r="C420">
        <v>117.8</v>
      </c>
      <c r="D420">
        <v>102.4</v>
      </c>
      <c r="E420">
        <v>12.6</v>
      </c>
      <c r="F420">
        <v>24</v>
      </c>
      <c r="G420">
        <v>1.8</v>
      </c>
      <c r="H420">
        <v>109.9</v>
      </c>
      <c r="I420">
        <v>117.8</v>
      </c>
      <c r="J420">
        <v>102.4</v>
      </c>
    </row>
  </sheetData>
  <conditionalFormatting sqref="H35:J41">
    <cfRule type="cellIs" dxfId="6" priority="3" stopIfTrue="1" operator="lessThan">
      <formula>0</formula>
    </cfRule>
    <cfRule type="cellIs" dxfId="5" priority="4" stopIfTrue="1" operator="greaterThan">
      <formula>0</formula>
    </cfRule>
  </conditionalFormatting>
  <conditionalFormatting sqref="H13:J34">
    <cfRule type="cellIs" dxfId="4" priority="1" stopIfTrue="1" operator="lessThan">
      <formula>0</formula>
    </cfRule>
    <cfRule type="cellIs" dxfId="3" priority="2" stopIfTrue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FEBC-A693-417D-B5C2-2B26923A85FA}">
  <dimension ref="A1:BK61"/>
  <sheetViews>
    <sheetView zoomScale="70" zoomScaleNormal="70" workbookViewId="0">
      <selection activeCell="A5" sqref="A5"/>
    </sheetView>
  </sheetViews>
  <sheetFormatPr baseColWidth="10" defaultRowHeight="14.5"/>
  <cols>
    <col min="5" max="5" width="16.81640625" customWidth="1"/>
    <col min="13" max="13" width="10.81640625" style="18"/>
    <col min="15" max="15" width="10.81640625" style="18"/>
    <col min="16" max="16" width="24.81640625" customWidth="1"/>
  </cols>
  <sheetData>
    <row r="1" spans="1:63">
      <c r="A1" s="63" t="s">
        <v>209</v>
      </c>
      <c r="B1" s="57"/>
      <c r="C1" s="57"/>
      <c r="D1" s="57"/>
      <c r="E1" s="64" t="s">
        <v>1557</v>
      </c>
      <c r="F1" s="57"/>
      <c r="G1" s="57"/>
      <c r="H1" s="57"/>
      <c r="I1" s="57"/>
      <c r="J1" s="57"/>
      <c r="K1" s="57"/>
      <c r="L1" s="57"/>
      <c r="M1" s="57"/>
      <c r="N1" s="67"/>
      <c r="O1" s="46" t="s">
        <v>612</v>
      </c>
    </row>
    <row r="2" spans="1:63">
      <c r="A2" s="52" t="s">
        <v>708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1:63">
      <c r="A3" s="52" t="s">
        <v>210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</row>
    <row r="4" spans="1:63">
      <c r="A4" s="52" t="s">
        <v>203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</row>
    <row r="5" spans="1:63">
      <c r="A5" s="52" t="s">
        <v>204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</row>
    <row r="6" spans="1:63">
      <c r="A6" s="62" t="s">
        <v>637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</row>
    <row r="7" spans="1:63">
      <c r="M7"/>
    </row>
    <row r="8" spans="1:63">
      <c r="B8" s="1"/>
      <c r="C8" s="1"/>
      <c r="D8" s="1" t="s">
        <v>705</v>
      </c>
      <c r="E8" s="1" t="s">
        <v>46</v>
      </c>
      <c r="F8" s="1" t="s">
        <v>705</v>
      </c>
      <c r="G8" s="1" t="s">
        <v>46</v>
      </c>
      <c r="H8" s="1" t="s">
        <v>705</v>
      </c>
      <c r="I8" s="1" t="s">
        <v>46</v>
      </c>
      <c r="J8" s="1" t="s">
        <v>705</v>
      </c>
      <c r="K8" s="1" t="s">
        <v>46</v>
      </c>
      <c r="L8" s="1" t="s">
        <v>705</v>
      </c>
      <c r="M8" s="1" t="s">
        <v>46</v>
      </c>
    </row>
    <row r="9" spans="1:63">
      <c r="B9" s="1"/>
      <c r="C9" s="1"/>
      <c r="D9" s="1" t="s">
        <v>706</v>
      </c>
      <c r="E9" s="1" t="s">
        <v>706</v>
      </c>
      <c r="F9" s="1" t="s">
        <v>205</v>
      </c>
      <c r="G9" s="1" t="s">
        <v>205</v>
      </c>
      <c r="H9" s="1" t="s">
        <v>206</v>
      </c>
      <c r="I9" s="1" t="s">
        <v>206</v>
      </c>
      <c r="J9" s="1" t="s">
        <v>207</v>
      </c>
      <c r="K9" s="1" t="s">
        <v>207</v>
      </c>
      <c r="L9" s="1" t="s">
        <v>208</v>
      </c>
      <c r="M9" s="1" t="s">
        <v>208</v>
      </c>
    </row>
    <row r="10" spans="1:63">
      <c r="A10" t="str">
        <f>CONCATENATE(B10, " ", C10)</f>
        <v>2012 Q1</v>
      </c>
      <c r="B10">
        <v>2012</v>
      </c>
      <c r="C10" t="s">
        <v>3</v>
      </c>
      <c r="D10">
        <v>47.9</v>
      </c>
      <c r="E10">
        <v>68.7</v>
      </c>
      <c r="F10">
        <v>37.299999999999997</v>
      </c>
      <c r="G10">
        <v>17</v>
      </c>
      <c r="H10" s="104">
        <v>6.6</v>
      </c>
      <c r="I10" s="104">
        <v>8.6999999999999993</v>
      </c>
      <c r="J10" s="104">
        <v>7.1</v>
      </c>
      <c r="K10" s="104">
        <v>9.4</v>
      </c>
      <c r="L10">
        <v>8.6</v>
      </c>
      <c r="M10">
        <v>3</v>
      </c>
    </row>
    <row r="11" spans="1:63">
      <c r="A11" t="str">
        <f t="shared" ref="A11:A59" si="0">CONCATENATE(B11, " ", C11)</f>
        <v>2012 Q2</v>
      </c>
      <c r="B11">
        <v>2012</v>
      </c>
      <c r="C11" t="s">
        <v>4</v>
      </c>
      <c r="D11">
        <v>47</v>
      </c>
      <c r="E11">
        <v>67.400000000000006</v>
      </c>
      <c r="F11">
        <v>37.299999999999997</v>
      </c>
      <c r="G11">
        <v>18.2</v>
      </c>
      <c r="H11" s="104">
        <v>6.5</v>
      </c>
      <c r="I11" s="104">
        <v>8.9</v>
      </c>
      <c r="J11" s="104">
        <v>7.1</v>
      </c>
      <c r="K11" s="104">
        <v>6.4</v>
      </c>
      <c r="L11">
        <v>8.9</v>
      </c>
      <c r="M11">
        <v>3.7</v>
      </c>
      <c r="Q11" t="str">
        <f>CONCATENATE(Q12," ", Q13)</f>
        <v>2012 Q1</v>
      </c>
      <c r="R11" t="str">
        <f>CONCATENATE(R12," ", R13)</f>
        <v>2012 Q2</v>
      </c>
      <c r="S11" t="str">
        <f>CONCATENATE(S12," ", S13)</f>
        <v>2012 Q3</v>
      </c>
      <c r="T11" t="str">
        <f t="shared" ref="T11:BI11" si="1">CONCATENATE(T12," ", T13)</f>
        <v>2012 Q4</v>
      </c>
      <c r="U11" t="str">
        <f t="shared" si="1"/>
        <v>2013 Q1</v>
      </c>
      <c r="V11" t="str">
        <f t="shared" si="1"/>
        <v>2013 Q2</v>
      </c>
      <c r="W11" t="str">
        <f t="shared" si="1"/>
        <v>2013 Q3</v>
      </c>
      <c r="X11" t="str">
        <f t="shared" si="1"/>
        <v>2013 Q4</v>
      </c>
      <c r="Y11" t="str">
        <f t="shared" si="1"/>
        <v>2014 Q1</v>
      </c>
      <c r="Z11" t="str">
        <f t="shared" si="1"/>
        <v>2014 Q2</v>
      </c>
      <c r="AA11" t="str">
        <f t="shared" si="1"/>
        <v>2014 Q3</v>
      </c>
      <c r="AB11" t="str">
        <f t="shared" si="1"/>
        <v>2014 Q4</v>
      </c>
      <c r="AC11" t="str">
        <f t="shared" si="1"/>
        <v>2015 Q1</v>
      </c>
      <c r="AD11" t="str">
        <f t="shared" si="1"/>
        <v>2015 Q2</v>
      </c>
      <c r="AE11" t="str">
        <f t="shared" si="1"/>
        <v>2015 Q3</v>
      </c>
      <c r="AF11" t="str">
        <f t="shared" si="1"/>
        <v>2015 Q4</v>
      </c>
      <c r="AG11" t="str">
        <f t="shared" si="1"/>
        <v>2016 Q1</v>
      </c>
      <c r="AH11" t="str">
        <f t="shared" si="1"/>
        <v>2016 Q2</v>
      </c>
      <c r="AI11" t="str">
        <f t="shared" si="1"/>
        <v>2016 Q3</v>
      </c>
      <c r="AJ11" t="str">
        <f t="shared" si="1"/>
        <v>2016 Q4</v>
      </c>
      <c r="AK11" t="str">
        <f t="shared" si="1"/>
        <v>2017 Q1</v>
      </c>
      <c r="AL11" t="str">
        <f t="shared" si="1"/>
        <v>2017 Q2</v>
      </c>
      <c r="AM11" t="str">
        <f t="shared" si="1"/>
        <v>2017 Q3</v>
      </c>
      <c r="AN11" t="str">
        <f t="shared" si="1"/>
        <v>2017 Q4</v>
      </c>
      <c r="AO11" t="str">
        <f t="shared" si="1"/>
        <v>2018 Q1</v>
      </c>
      <c r="AP11" t="str">
        <f t="shared" si="1"/>
        <v>2018 Q2</v>
      </c>
      <c r="AQ11" t="str">
        <f t="shared" si="1"/>
        <v>2018 Q3</v>
      </c>
      <c r="AR11" t="str">
        <f t="shared" si="1"/>
        <v>2018 Q4</v>
      </c>
      <c r="AS11" t="str">
        <f t="shared" si="1"/>
        <v>2019 Q1</v>
      </c>
      <c r="AT11" t="str">
        <f t="shared" si="1"/>
        <v>2019 Q2</v>
      </c>
      <c r="AU11" t="str">
        <f t="shared" si="1"/>
        <v>2019 Q3</v>
      </c>
      <c r="AV11" t="str">
        <f t="shared" si="1"/>
        <v>2019 Q4</v>
      </c>
      <c r="AW11" t="str">
        <f t="shared" si="1"/>
        <v>2020 Q1</v>
      </c>
      <c r="AX11" t="str">
        <f t="shared" si="1"/>
        <v>2020 Q2</v>
      </c>
      <c r="AY11" t="str">
        <f t="shared" si="1"/>
        <v>2020 Q3</v>
      </c>
      <c r="AZ11" t="str">
        <f t="shared" si="1"/>
        <v>2020 Q4</v>
      </c>
      <c r="BA11" t="str">
        <f t="shared" si="1"/>
        <v>2021 Q1</v>
      </c>
      <c r="BB11" t="str">
        <f t="shared" si="1"/>
        <v>2021 Q2</v>
      </c>
      <c r="BC11" t="str">
        <f t="shared" si="1"/>
        <v>2021 Q3</v>
      </c>
      <c r="BD11" t="str">
        <f t="shared" si="1"/>
        <v>2021 Q4</v>
      </c>
      <c r="BE11" t="str">
        <f t="shared" si="1"/>
        <v>2022 Q1</v>
      </c>
      <c r="BF11" t="str">
        <f t="shared" si="1"/>
        <v>2022 Q2</v>
      </c>
      <c r="BG11" t="str">
        <f t="shared" si="1"/>
        <v>2022 Q3</v>
      </c>
      <c r="BH11" t="str">
        <f t="shared" si="1"/>
        <v>2022 Q4</v>
      </c>
      <c r="BI11" t="str">
        <f t="shared" si="1"/>
        <v>2023 Q1</v>
      </c>
      <c r="BJ11" t="str">
        <f t="shared" ref="BJ11:BK11" si="2">CONCATENATE(BJ12," ", BJ13)</f>
        <v>2023 Q2</v>
      </c>
      <c r="BK11" t="str">
        <f t="shared" si="2"/>
        <v>2023 Q3</v>
      </c>
    </row>
    <row r="12" spans="1:63">
      <c r="A12" t="str">
        <f t="shared" si="0"/>
        <v>2012 Q3</v>
      </c>
      <c r="B12">
        <v>2012</v>
      </c>
      <c r="C12" t="s">
        <v>5</v>
      </c>
      <c r="D12">
        <v>45.7</v>
      </c>
      <c r="E12">
        <v>67.2</v>
      </c>
      <c r="F12">
        <v>39.700000000000003</v>
      </c>
      <c r="G12">
        <v>21.9</v>
      </c>
      <c r="H12" s="104">
        <v>6.2</v>
      </c>
      <c r="I12" s="104">
        <v>8.3000000000000007</v>
      </c>
      <c r="J12" s="104">
        <v>5.6</v>
      </c>
      <c r="K12" s="104">
        <v>3.5</v>
      </c>
      <c r="L12">
        <v>9.1999999999999993</v>
      </c>
      <c r="M12">
        <v>2.9</v>
      </c>
      <c r="Q12">
        <v>2012</v>
      </c>
      <c r="R12">
        <v>2012</v>
      </c>
      <c r="S12">
        <v>2012</v>
      </c>
      <c r="T12">
        <v>2012</v>
      </c>
      <c r="U12">
        <v>2013</v>
      </c>
      <c r="V12">
        <v>2013</v>
      </c>
      <c r="W12">
        <v>2013</v>
      </c>
      <c r="X12">
        <v>2013</v>
      </c>
      <c r="Y12">
        <v>2014</v>
      </c>
      <c r="Z12">
        <v>2014</v>
      </c>
      <c r="AA12">
        <v>2014</v>
      </c>
      <c r="AB12">
        <v>2014</v>
      </c>
      <c r="AC12">
        <v>2015</v>
      </c>
      <c r="AD12">
        <v>2015</v>
      </c>
      <c r="AE12">
        <v>2015</v>
      </c>
      <c r="AF12">
        <v>2015</v>
      </c>
      <c r="AG12">
        <v>2016</v>
      </c>
      <c r="AH12">
        <v>2016</v>
      </c>
      <c r="AI12">
        <v>2016</v>
      </c>
      <c r="AJ12">
        <v>2016</v>
      </c>
      <c r="AK12">
        <v>2017</v>
      </c>
      <c r="AL12">
        <v>2017</v>
      </c>
      <c r="AM12">
        <v>2017</v>
      </c>
      <c r="AN12">
        <v>2017</v>
      </c>
      <c r="AO12">
        <v>2018</v>
      </c>
      <c r="AP12">
        <v>2018</v>
      </c>
      <c r="AQ12">
        <v>2018</v>
      </c>
      <c r="AR12">
        <v>2018</v>
      </c>
      <c r="AS12">
        <v>2019</v>
      </c>
      <c r="AT12">
        <v>2019</v>
      </c>
      <c r="AU12">
        <v>2019</v>
      </c>
      <c r="AV12">
        <v>2019</v>
      </c>
      <c r="AW12">
        <v>2020</v>
      </c>
      <c r="AX12">
        <v>2020</v>
      </c>
      <c r="AY12">
        <v>2020</v>
      </c>
      <c r="AZ12">
        <v>2020</v>
      </c>
      <c r="BA12">
        <v>2021</v>
      </c>
      <c r="BB12">
        <v>2021</v>
      </c>
      <c r="BC12">
        <v>2021</v>
      </c>
      <c r="BD12">
        <v>2021</v>
      </c>
      <c r="BE12">
        <v>2022</v>
      </c>
      <c r="BF12">
        <v>2022</v>
      </c>
      <c r="BG12">
        <v>2022</v>
      </c>
      <c r="BH12">
        <v>2022</v>
      </c>
      <c r="BI12">
        <v>2023</v>
      </c>
      <c r="BJ12">
        <v>2023</v>
      </c>
      <c r="BK12">
        <v>2023</v>
      </c>
    </row>
    <row r="13" spans="1:63">
      <c r="A13" t="str">
        <f t="shared" si="0"/>
        <v>2012 Q4</v>
      </c>
      <c r="B13">
        <v>2012</v>
      </c>
      <c r="C13" t="s">
        <v>6</v>
      </c>
      <c r="D13">
        <v>43.3</v>
      </c>
      <c r="E13">
        <v>63.6</v>
      </c>
      <c r="F13">
        <v>43.6</v>
      </c>
      <c r="G13">
        <v>28</v>
      </c>
      <c r="H13" s="104">
        <v>5.3</v>
      </c>
      <c r="I13" s="104">
        <v>6.3</v>
      </c>
      <c r="J13" s="104">
        <v>5.4</v>
      </c>
      <c r="K13" s="104">
        <v>3.3</v>
      </c>
      <c r="L13">
        <v>9.6</v>
      </c>
      <c r="M13">
        <v>2.5</v>
      </c>
      <c r="Q13" t="s">
        <v>3</v>
      </c>
      <c r="R13" t="s">
        <v>4</v>
      </c>
      <c r="S13" t="s">
        <v>5</v>
      </c>
      <c r="T13" t="s">
        <v>6</v>
      </c>
      <c r="U13" t="s">
        <v>3</v>
      </c>
      <c r="V13" t="s">
        <v>4</v>
      </c>
      <c r="W13" t="s">
        <v>5</v>
      </c>
      <c r="X13" t="s">
        <v>6</v>
      </c>
      <c r="Y13" t="s">
        <v>3</v>
      </c>
      <c r="Z13" t="s">
        <v>4</v>
      </c>
      <c r="AA13" t="s">
        <v>5</v>
      </c>
      <c r="AB13" t="s">
        <v>6</v>
      </c>
      <c r="AC13" t="s">
        <v>3</v>
      </c>
      <c r="AD13" t="s">
        <v>4</v>
      </c>
      <c r="AE13" t="s">
        <v>5</v>
      </c>
      <c r="AF13" t="s">
        <v>6</v>
      </c>
      <c r="AG13" t="s">
        <v>3</v>
      </c>
      <c r="AH13" t="s">
        <v>4</v>
      </c>
      <c r="AI13" t="s">
        <v>5</v>
      </c>
      <c r="AJ13" t="s">
        <v>6</v>
      </c>
      <c r="AK13" t="s">
        <v>3</v>
      </c>
      <c r="AL13" t="s">
        <v>4</v>
      </c>
      <c r="AM13" t="s">
        <v>5</v>
      </c>
      <c r="AN13" t="s">
        <v>6</v>
      </c>
      <c r="AO13" t="s">
        <v>3</v>
      </c>
      <c r="AP13" t="s">
        <v>4</v>
      </c>
      <c r="AQ13" t="s">
        <v>5</v>
      </c>
      <c r="AR13" t="s">
        <v>6</v>
      </c>
      <c r="AS13" t="s">
        <v>3</v>
      </c>
      <c r="AT13" t="s">
        <v>4</v>
      </c>
      <c r="AU13" t="s">
        <v>5</v>
      </c>
      <c r="AV13" t="s">
        <v>6</v>
      </c>
      <c r="AW13" t="s">
        <v>3</v>
      </c>
      <c r="AX13" t="s">
        <v>4</v>
      </c>
      <c r="AY13" t="s">
        <v>5</v>
      </c>
      <c r="AZ13" t="s">
        <v>6</v>
      </c>
      <c r="BA13" t="s">
        <v>3</v>
      </c>
      <c r="BB13" t="s">
        <v>4</v>
      </c>
      <c r="BC13" t="s">
        <v>5</v>
      </c>
      <c r="BD13" t="s">
        <v>6</v>
      </c>
      <c r="BE13" t="s">
        <v>3</v>
      </c>
      <c r="BF13" t="s">
        <v>4</v>
      </c>
      <c r="BG13" t="s">
        <v>5</v>
      </c>
      <c r="BH13" t="s">
        <v>6</v>
      </c>
      <c r="BI13" t="s">
        <v>3</v>
      </c>
      <c r="BJ13" t="s">
        <v>4</v>
      </c>
      <c r="BK13" t="s">
        <v>5</v>
      </c>
    </row>
    <row r="14" spans="1:63">
      <c r="A14" t="str">
        <f t="shared" si="0"/>
        <v>2013 Q1</v>
      </c>
      <c r="B14">
        <v>2013</v>
      </c>
      <c r="C14" t="s">
        <v>3</v>
      </c>
      <c r="D14">
        <v>44.2</v>
      </c>
      <c r="E14">
        <v>64.7</v>
      </c>
      <c r="F14">
        <v>43.8</v>
      </c>
      <c r="G14">
        <v>26.3</v>
      </c>
      <c r="H14" s="104">
        <v>5.7</v>
      </c>
      <c r="I14" s="104">
        <v>6.8</v>
      </c>
      <c r="J14" s="104">
        <v>4.9000000000000004</v>
      </c>
      <c r="K14" s="104">
        <v>2.8</v>
      </c>
      <c r="L14">
        <v>9.5</v>
      </c>
      <c r="M14">
        <v>3.8</v>
      </c>
      <c r="O14" s="46" t="s">
        <v>705</v>
      </c>
      <c r="P14" s="1" t="s">
        <v>707</v>
      </c>
      <c r="Q14">
        <f>INDEX($D$10:$D$745,MATCH(Q11,$A$10:$A$746,0))</f>
        <v>47.9</v>
      </c>
      <c r="R14">
        <f t="shared" ref="R14:BI14" si="3">INDEX($D$10:$D$745,MATCH(R11,$A$10:$A$746,0))</f>
        <v>47</v>
      </c>
      <c r="S14">
        <f t="shared" si="3"/>
        <v>45.7</v>
      </c>
      <c r="T14">
        <f t="shared" si="3"/>
        <v>43.3</v>
      </c>
      <c r="U14">
        <f t="shared" si="3"/>
        <v>44.2</v>
      </c>
      <c r="V14">
        <f t="shared" si="3"/>
        <v>43.7</v>
      </c>
      <c r="W14">
        <f t="shared" si="3"/>
        <v>47.3</v>
      </c>
      <c r="X14">
        <f t="shared" si="3"/>
        <v>48.2</v>
      </c>
      <c r="Y14">
        <f t="shared" si="3"/>
        <v>50</v>
      </c>
      <c r="Z14">
        <f t="shared" si="3"/>
        <v>49.5</v>
      </c>
      <c r="AA14">
        <f t="shared" si="3"/>
        <v>50.7</v>
      </c>
      <c r="AB14">
        <f t="shared" si="3"/>
        <v>49.4</v>
      </c>
      <c r="AC14">
        <f t="shared" si="3"/>
        <v>51.3</v>
      </c>
      <c r="AD14">
        <f t="shared" si="3"/>
        <v>52.9</v>
      </c>
      <c r="AE14">
        <f t="shared" si="3"/>
        <v>52.4</v>
      </c>
      <c r="AF14">
        <f t="shared" si="3"/>
        <v>50.8</v>
      </c>
      <c r="AG14">
        <f t="shared" si="3"/>
        <v>53</v>
      </c>
      <c r="AH14">
        <f t="shared" si="3"/>
        <v>53.5</v>
      </c>
      <c r="AI14">
        <f t="shared" si="3"/>
        <v>51.7</v>
      </c>
      <c r="AJ14">
        <f t="shared" si="3"/>
        <v>50.6</v>
      </c>
      <c r="AK14">
        <f t="shared" si="3"/>
        <v>53.2</v>
      </c>
      <c r="AL14">
        <f t="shared" si="3"/>
        <v>53.6</v>
      </c>
      <c r="AM14">
        <f t="shared" si="3"/>
        <v>50.6</v>
      </c>
      <c r="AN14">
        <f t="shared" si="3"/>
        <v>49.2</v>
      </c>
      <c r="AO14">
        <f t="shared" si="3"/>
        <v>49.7</v>
      </c>
      <c r="AP14">
        <f t="shared" si="3"/>
        <v>48.2</v>
      </c>
      <c r="AQ14">
        <f t="shared" si="3"/>
        <v>46.7</v>
      </c>
      <c r="AR14">
        <f t="shared" si="3"/>
        <v>44.4</v>
      </c>
      <c r="AS14">
        <f t="shared" si="3"/>
        <v>46.1</v>
      </c>
      <c r="AT14">
        <f t="shared" si="3"/>
        <v>47</v>
      </c>
      <c r="AU14">
        <f t="shared" si="3"/>
        <v>45.7</v>
      </c>
      <c r="AV14">
        <f t="shared" si="3"/>
        <v>45.2</v>
      </c>
      <c r="AW14">
        <f t="shared" si="3"/>
        <v>45.7</v>
      </c>
      <c r="AX14">
        <f t="shared" si="3"/>
        <v>24</v>
      </c>
      <c r="AY14">
        <f t="shared" si="3"/>
        <v>31.8</v>
      </c>
      <c r="AZ14">
        <f t="shared" si="3"/>
        <v>39.200000000000003</v>
      </c>
      <c r="BA14">
        <f t="shared" si="3"/>
        <v>38.200000000000003</v>
      </c>
      <c r="BB14">
        <f t="shared" si="3"/>
        <v>34</v>
      </c>
      <c r="BC14">
        <f t="shared" si="3"/>
        <v>28.4</v>
      </c>
      <c r="BD14">
        <f t="shared" si="3"/>
        <v>26.1</v>
      </c>
      <c r="BE14">
        <f t="shared" si="3"/>
        <v>28</v>
      </c>
      <c r="BF14">
        <f t="shared" si="3"/>
        <v>24.8</v>
      </c>
      <c r="BG14">
        <f t="shared" si="3"/>
        <v>24.1</v>
      </c>
      <c r="BH14">
        <f t="shared" si="3"/>
        <v>24</v>
      </c>
      <c r="BI14">
        <f t="shared" si="3"/>
        <v>29.9</v>
      </c>
      <c r="BJ14">
        <f>INDEX($D$10:$D$745,MATCH(BJ11,$A$10:$A$746,0))</f>
        <v>32.799999999999997</v>
      </c>
      <c r="BK14">
        <f>INDEX($D$10:$D$745,MATCH(BK11,$A$10:$A$746,0))</f>
        <v>33.799999999999997</v>
      </c>
    </row>
    <row r="15" spans="1:63">
      <c r="A15" t="str">
        <f t="shared" si="0"/>
        <v>2013 Q2</v>
      </c>
      <c r="B15">
        <v>2013</v>
      </c>
      <c r="C15" t="s">
        <v>4</v>
      </c>
      <c r="D15">
        <v>43.7</v>
      </c>
      <c r="E15">
        <v>65.900000000000006</v>
      </c>
      <c r="F15">
        <v>43.4</v>
      </c>
      <c r="G15">
        <v>24.5</v>
      </c>
      <c r="H15" s="104">
        <v>5.8</v>
      </c>
      <c r="I15" s="104">
        <v>6.3</v>
      </c>
      <c r="J15" s="104">
        <v>4.8</v>
      </c>
      <c r="K15" s="104">
        <v>2.6</v>
      </c>
      <c r="L15">
        <v>10</v>
      </c>
      <c r="M15">
        <v>4</v>
      </c>
      <c r="P15" s="1" t="s">
        <v>205</v>
      </c>
      <c r="Q15">
        <f>INDEX($F$10:$F$745,MATCH(Q11,$A$10:$A$746,0))</f>
        <v>37.299999999999997</v>
      </c>
      <c r="R15">
        <f t="shared" ref="R15:BI15" si="4">INDEX($F$10:$F$745,MATCH(R11,$A$10:$A$746,0))</f>
        <v>37.299999999999997</v>
      </c>
      <c r="S15">
        <f t="shared" si="4"/>
        <v>39.700000000000003</v>
      </c>
      <c r="T15">
        <f t="shared" si="4"/>
        <v>43.6</v>
      </c>
      <c r="U15">
        <f t="shared" si="4"/>
        <v>43.8</v>
      </c>
      <c r="V15">
        <f t="shared" si="4"/>
        <v>43.4</v>
      </c>
      <c r="W15">
        <f t="shared" si="4"/>
        <v>38.6</v>
      </c>
      <c r="X15">
        <f t="shared" si="4"/>
        <v>37.700000000000003</v>
      </c>
      <c r="Y15">
        <f t="shared" si="4"/>
        <v>36.1</v>
      </c>
      <c r="Z15">
        <f t="shared" si="4"/>
        <v>34.1</v>
      </c>
      <c r="AA15">
        <f t="shared" si="4"/>
        <v>33</v>
      </c>
      <c r="AB15">
        <f t="shared" si="4"/>
        <v>35.299999999999997</v>
      </c>
      <c r="AC15">
        <f t="shared" si="4"/>
        <v>34.200000000000003</v>
      </c>
      <c r="AD15">
        <f t="shared" si="4"/>
        <v>31</v>
      </c>
      <c r="AE15">
        <f t="shared" si="4"/>
        <v>30.7</v>
      </c>
      <c r="AF15">
        <f t="shared" si="4"/>
        <v>32.200000000000003</v>
      </c>
      <c r="AG15">
        <f t="shared" si="4"/>
        <v>31.5</v>
      </c>
      <c r="AH15">
        <f t="shared" si="4"/>
        <v>30.1</v>
      </c>
      <c r="AI15">
        <f t="shared" si="4"/>
        <v>28.6</v>
      </c>
      <c r="AJ15">
        <f t="shared" si="4"/>
        <v>29.1</v>
      </c>
      <c r="AK15">
        <f t="shared" si="4"/>
        <v>27</v>
      </c>
      <c r="AL15">
        <f t="shared" si="4"/>
        <v>23.1</v>
      </c>
      <c r="AM15">
        <f t="shared" si="4"/>
        <v>22</v>
      </c>
      <c r="AN15">
        <f t="shared" si="4"/>
        <v>21.6</v>
      </c>
      <c r="AO15">
        <f t="shared" si="4"/>
        <v>20.5</v>
      </c>
      <c r="AP15">
        <f t="shared" si="4"/>
        <v>19.5</v>
      </c>
      <c r="AQ15">
        <f t="shared" si="4"/>
        <v>19.8</v>
      </c>
      <c r="AR15">
        <f t="shared" si="4"/>
        <v>22</v>
      </c>
      <c r="AS15">
        <f t="shared" si="4"/>
        <v>23.4</v>
      </c>
      <c r="AT15">
        <f t="shared" si="4"/>
        <v>25</v>
      </c>
      <c r="AU15">
        <f t="shared" si="4"/>
        <v>28.3</v>
      </c>
      <c r="AV15">
        <f t="shared" si="4"/>
        <v>31.9</v>
      </c>
      <c r="AW15">
        <f t="shared" si="4"/>
        <v>32.200000000000003</v>
      </c>
      <c r="AX15">
        <f t="shared" si="4"/>
        <v>42.7</v>
      </c>
      <c r="AY15">
        <f t="shared" si="4"/>
        <v>48.3</v>
      </c>
      <c r="AZ15">
        <f t="shared" si="4"/>
        <v>38.9</v>
      </c>
      <c r="BA15">
        <f t="shared" si="4"/>
        <v>34.200000000000003</v>
      </c>
      <c r="BB15">
        <f t="shared" si="4"/>
        <v>27.6</v>
      </c>
      <c r="BC15">
        <f t="shared" si="4"/>
        <v>21.6</v>
      </c>
      <c r="BD15">
        <f t="shared" si="4"/>
        <v>19.2</v>
      </c>
      <c r="BE15">
        <f t="shared" si="4"/>
        <v>19.100000000000001</v>
      </c>
      <c r="BF15">
        <f t="shared" si="4"/>
        <v>17.100000000000001</v>
      </c>
      <c r="BG15">
        <f t="shared" si="4"/>
        <v>20.3</v>
      </c>
      <c r="BH15">
        <f t="shared" si="4"/>
        <v>25.2</v>
      </c>
      <c r="BI15">
        <f t="shared" si="4"/>
        <v>27.6</v>
      </c>
      <c r="BJ15">
        <f t="shared" ref="BJ15:BK15" si="5">INDEX($F$10:$F$745,MATCH(BJ11,$A$10:$A$746,0))</f>
        <v>28.5</v>
      </c>
      <c r="BK15">
        <f t="shared" si="5"/>
        <v>33.1</v>
      </c>
    </row>
    <row r="16" spans="1:63">
      <c r="A16" t="str">
        <f t="shared" si="0"/>
        <v>2013 Q3</v>
      </c>
      <c r="B16">
        <v>2013</v>
      </c>
      <c r="C16" t="s">
        <v>5</v>
      </c>
      <c r="D16">
        <v>47.3</v>
      </c>
      <c r="E16">
        <v>69.7</v>
      </c>
      <c r="F16">
        <v>38.6</v>
      </c>
      <c r="G16">
        <v>21</v>
      </c>
      <c r="H16" s="104">
        <v>5.5</v>
      </c>
      <c r="I16" s="104">
        <v>5.5</v>
      </c>
      <c r="J16" s="104">
        <v>4.8</v>
      </c>
      <c r="K16" s="104">
        <v>2.2000000000000002</v>
      </c>
      <c r="L16">
        <v>10.199999999999999</v>
      </c>
      <c r="M16">
        <v>3.8</v>
      </c>
      <c r="P16" s="1" t="s">
        <v>206</v>
      </c>
      <c r="Q16">
        <f>INDEX($H$10:$H$742,MATCH(Q11,$A$10:$A$743,0))</f>
        <v>6.6</v>
      </c>
      <c r="R16">
        <f t="shared" ref="R16:BI16" si="6">INDEX($H$10:$H$742,MATCH(R11,$A$10:$A$743,0))</f>
        <v>6.5</v>
      </c>
      <c r="S16">
        <f t="shared" si="6"/>
        <v>6.2</v>
      </c>
      <c r="T16">
        <f t="shared" si="6"/>
        <v>5.3</v>
      </c>
      <c r="U16">
        <f t="shared" si="6"/>
        <v>5.7</v>
      </c>
      <c r="V16">
        <f t="shared" si="6"/>
        <v>5.8</v>
      </c>
      <c r="W16">
        <f t="shared" si="6"/>
        <v>5.5</v>
      </c>
      <c r="X16">
        <f t="shared" si="6"/>
        <v>5.6</v>
      </c>
      <c r="Y16">
        <f t="shared" si="6"/>
        <v>6.5</v>
      </c>
      <c r="Z16">
        <f t="shared" si="6"/>
        <v>6.6</v>
      </c>
      <c r="AA16">
        <f t="shared" si="6"/>
        <v>6.7</v>
      </c>
      <c r="AB16">
        <f t="shared" si="6"/>
        <v>7.3</v>
      </c>
      <c r="AC16">
        <f t="shared" si="6"/>
        <v>7.6</v>
      </c>
      <c r="AD16">
        <f t="shared" si="6"/>
        <v>7.8</v>
      </c>
      <c r="AE16">
        <f t="shared" si="6"/>
        <v>7.9</v>
      </c>
      <c r="AF16">
        <f t="shared" si="6"/>
        <v>8.1999999999999993</v>
      </c>
      <c r="AG16">
        <f t="shared" si="6"/>
        <v>8.6</v>
      </c>
      <c r="AH16">
        <f t="shared" si="6"/>
        <v>9.6</v>
      </c>
      <c r="AI16">
        <f t="shared" si="6"/>
        <v>9.6999999999999993</v>
      </c>
      <c r="AJ16">
        <f t="shared" si="6"/>
        <v>11.2</v>
      </c>
      <c r="AK16">
        <f t="shared" si="6"/>
        <v>11.4</v>
      </c>
      <c r="AL16">
        <f t="shared" si="6"/>
        <v>13.2</v>
      </c>
      <c r="AM16">
        <f t="shared" si="6"/>
        <v>14.8</v>
      </c>
      <c r="AN16">
        <f t="shared" si="6"/>
        <v>16.5</v>
      </c>
      <c r="AO16">
        <f t="shared" si="6"/>
        <v>19.3</v>
      </c>
      <c r="AP16">
        <f t="shared" si="6"/>
        <v>20.6</v>
      </c>
      <c r="AQ16">
        <f t="shared" si="6"/>
        <v>18.600000000000001</v>
      </c>
      <c r="AR16">
        <f t="shared" si="6"/>
        <v>19.8</v>
      </c>
      <c r="AS16">
        <f t="shared" si="6"/>
        <v>19.3</v>
      </c>
      <c r="AT16">
        <f t="shared" si="6"/>
        <v>18.7</v>
      </c>
      <c r="AU16">
        <f t="shared" si="6"/>
        <v>16.600000000000001</v>
      </c>
      <c r="AV16">
        <f t="shared" si="6"/>
        <v>15.1</v>
      </c>
      <c r="AW16">
        <f t="shared" si="6"/>
        <v>15.6</v>
      </c>
      <c r="AX16">
        <f t="shared" si="6"/>
        <v>10.1</v>
      </c>
      <c r="AY16">
        <f t="shared" si="6"/>
        <v>8.6</v>
      </c>
      <c r="AZ16">
        <f t="shared" si="6"/>
        <v>10.4</v>
      </c>
      <c r="BA16">
        <f t="shared" si="6"/>
        <v>12.9</v>
      </c>
      <c r="BB16">
        <f t="shared" si="6"/>
        <v>15</v>
      </c>
      <c r="BC16">
        <f t="shared" si="6"/>
        <v>21.5</v>
      </c>
      <c r="BD16">
        <f t="shared" si="6"/>
        <v>24.2</v>
      </c>
      <c r="BE16">
        <f t="shared" si="6"/>
        <v>28.4</v>
      </c>
      <c r="BF16">
        <f t="shared" si="6"/>
        <v>29</v>
      </c>
      <c r="BG16">
        <f t="shared" si="6"/>
        <v>28.5</v>
      </c>
      <c r="BH16">
        <f t="shared" si="6"/>
        <v>27.5</v>
      </c>
      <c r="BI16">
        <f t="shared" si="6"/>
        <v>28</v>
      </c>
      <c r="BJ16">
        <f t="shared" ref="BJ16:BK16" si="7">INDEX($H$10:$H$742,MATCH(BJ11,$A$10:$A$743,0))</f>
        <v>26.2</v>
      </c>
      <c r="BK16">
        <f t="shared" si="7"/>
        <v>24.7</v>
      </c>
    </row>
    <row r="17" spans="1:63">
      <c r="A17" t="str">
        <f t="shared" si="0"/>
        <v>2013 Q4</v>
      </c>
      <c r="B17">
        <v>2013</v>
      </c>
      <c r="C17" t="s">
        <v>6</v>
      </c>
      <c r="D17">
        <v>48.2</v>
      </c>
      <c r="E17">
        <v>68</v>
      </c>
      <c r="F17">
        <v>37.700000000000003</v>
      </c>
      <c r="G17">
        <v>21.5</v>
      </c>
      <c r="H17" s="104">
        <v>5.6</v>
      </c>
      <c r="I17" s="104">
        <v>6.6</v>
      </c>
      <c r="J17" s="104">
        <v>5.4</v>
      </c>
      <c r="K17" s="104">
        <v>2.4</v>
      </c>
      <c r="L17">
        <v>9.3000000000000007</v>
      </c>
      <c r="M17">
        <v>3.6</v>
      </c>
      <c r="P17" s="1" t="s">
        <v>207</v>
      </c>
      <c r="Q17">
        <f>INDEX($J$10:$J$745,MATCH(Q11,$A$10:$A$746,0))</f>
        <v>7.1</v>
      </c>
      <c r="R17">
        <f t="shared" ref="R17:BI17" si="8">INDEX($J$10:$J$745,MATCH(R11,$A$10:$A$746,0))</f>
        <v>7.1</v>
      </c>
      <c r="S17">
        <f t="shared" si="8"/>
        <v>5.6</v>
      </c>
      <c r="T17">
        <f t="shared" si="8"/>
        <v>5.4</v>
      </c>
      <c r="U17">
        <f t="shared" si="8"/>
        <v>4.9000000000000004</v>
      </c>
      <c r="V17">
        <f t="shared" si="8"/>
        <v>4.8</v>
      </c>
      <c r="W17">
        <f t="shared" si="8"/>
        <v>4.8</v>
      </c>
      <c r="X17">
        <f t="shared" si="8"/>
        <v>5.4</v>
      </c>
      <c r="Y17">
        <f t="shared" si="8"/>
        <v>5.8</v>
      </c>
      <c r="Z17">
        <f t="shared" si="8"/>
        <v>6.4</v>
      </c>
      <c r="AA17">
        <f t="shared" si="8"/>
        <v>6</v>
      </c>
      <c r="AB17">
        <f t="shared" si="8"/>
        <v>5.6</v>
      </c>
      <c r="AC17">
        <f t="shared" si="8"/>
        <v>5</v>
      </c>
      <c r="AD17">
        <f t="shared" si="8"/>
        <v>6</v>
      </c>
      <c r="AE17">
        <f t="shared" si="8"/>
        <v>6.4</v>
      </c>
      <c r="AF17">
        <f t="shared" si="8"/>
        <v>6.1</v>
      </c>
      <c r="AG17">
        <f t="shared" si="8"/>
        <v>5.5</v>
      </c>
      <c r="AH17">
        <f t="shared" si="8"/>
        <v>5.0999999999999996</v>
      </c>
      <c r="AI17">
        <f t="shared" si="8"/>
        <v>5.6</v>
      </c>
      <c r="AJ17">
        <f t="shared" si="8"/>
        <v>6.5</v>
      </c>
      <c r="AK17">
        <f t="shared" si="8"/>
        <v>6.4</v>
      </c>
      <c r="AL17">
        <f t="shared" si="8"/>
        <v>7.9</v>
      </c>
      <c r="AM17">
        <f t="shared" si="8"/>
        <v>9.3000000000000007</v>
      </c>
      <c r="AN17">
        <f t="shared" si="8"/>
        <v>11</v>
      </c>
      <c r="AO17">
        <f t="shared" si="8"/>
        <v>12.6</v>
      </c>
      <c r="AP17">
        <f t="shared" si="8"/>
        <v>13.1</v>
      </c>
      <c r="AQ17">
        <f t="shared" si="8"/>
        <v>16.3</v>
      </c>
      <c r="AR17">
        <f t="shared" si="8"/>
        <v>16.399999999999999</v>
      </c>
      <c r="AS17">
        <f t="shared" si="8"/>
        <v>15.5</v>
      </c>
      <c r="AT17">
        <f t="shared" si="8"/>
        <v>11.5</v>
      </c>
      <c r="AU17">
        <f t="shared" si="8"/>
        <v>9.9</v>
      </c>
      <c r="AV17">
        <f t="shared" si="8"/>
        <v>8.5</v>
      </c>
      <c r="AW17">
        <f t="shared" si="8"/>
        <v>8.4</v>
      </c>
      <c r="AX17">
        <f t="shared" si="8"/>
        <v>16.600000000000001</v>
      </c>
      <c r="AY17">
        <f t="shared" si="8"/>
        <v>7.4</v>
      </c>
      <c r="AZ17">
        <f t="shared" si="8"/>
        <v>7.8</v>
      </c>
      <c r="BA17">
        <f t="shared" si="8"/>
        <v>14.3</v>
      </c>
      <c r="BB17">
        <f t="shared" si="8"/>
        <v>28.2</v>
      </c>
      <c r="BC17">
        <f t="shared" si="8"/>
        <v>39.200000000000003</v>
      </c>
      <c r="BD17">
        <f t="shared" si="8"/>
        <v>48.3</v>
      </c>
      <c r="BE17">
        <f t="shared" si="8"/>
        <v>51.2</v>
      </c>
      <c r="BF17">
        <f t="shared" si="8"/>
        <v>51</v>
      </c>
      <c r="BG17">
        <f t="shared" si="8"/>
        <v>44.5</v>
      </c>
      <c r="BH17">
        <f t="shared" si="8"/>
        <v>39.700000000000003</v>
      </c>
      <c r="BI17">
        <f t="shared" si="8"/>
        <v>37</v>
      </c>
      <c r="BJ17">
        <f t="shared" ref="BJ17:BK17" si="9">INDEX($J$10:$J$745,MATCH(BJ11,$A$10:$A$746,0))</f>
        <v>26.6</v>
      </c>
      <c r="BK17">
        <f t="shared" si="9"/>
        <v>20.7</v>
      </c>
    </row>
    <row r="18" spans="1:63">
      <c r="A18" t="str">
        <f t="shared" si="0"/>
        <v>2014 Q1</v>
      </c>
      <c r="B18">
        <v>2014</v>
      </c>
      <c r="C18" t="s">
        <v>3</v>
      </c>
      <c r="D18">
        <v>50</v>
      </c>
      <c r="E18">
        <v>71.099999999999994</v>
      </c>
      <c r="F18">
        <v>36.1</v>
      </c>
      <c r="G18">
        <v>18.7</v>
      </c>
      <c r="H18" s="104">
        <v>6.5</v>
      </c>
      <c r="I18" s="104">
        <v>7.2</v>
      </c>
      <c r="J18" s="104">
        <v>5.8</v>
      </c>
      <c r="K18" s="104">
        <v>3.4</v>
      </c>
      <c r="L18">
        <v>9.6</v>
      </c>
      <c r="M18">
        <v>3.5</v>
      </c>
      <c r="P18" s="1" t="s">
        <v>208</v>
      </c>
      <c r="Q18">
        <f>INDEX($L$10:$L$745,MATCH(Q11,$A$10:$A$746,0))</f>
        <v>8.6</v>
      </c>
      <c r="R18">
        <f t="shared" ref="R18:BI18" si="10">INDEX($L$10:$L$745,MATCH(R11,$A$10:$A$746,0))</f>
        <v>8.9</v>
      </c>
      <c r="S18">
        <f t="shared" si="10"/>
        <v>9.1999999999999993</v>
      </c>
      <c r="T18">
        <f t="shared" si="10"/>
        <v>9.6</v>
      </c>
      <c r="U18">
        <f t="shared" si="10"/>
        <v>9.5</v>
      </c>
      <c r="V18">
        <f t="shared" si="10"/>
        <v>10</v>
      </c>
      <c r="W18">
        <f t="shared" si="10"/>
        <v>10.199999999999999</v>
      </c>
      <c r="X18">
        <f t="shared" si="10"/>
        <v>9.3000000000000007</v>
      </c>
      <c r="Y18">
        <f t="shared" si="10"/>
        <v>9.6</v>
      </c>
      <c r="Z18">
        <f t="shared" si="10"/>
        <v>10</v>
      </c>
      <c r="AA18">
        <f t="shared" si="10"/>
        <v>10.199999999999999</v>
      </c>
      <c r="AB18">
        <f t="shared" si="10"/>
        <v>9.6</v>
      </c>
      <c r="AC18">
        <f t="shared" si="10"/>
        <v>9.4</v>
      </c>
      <c r="AD18">
        <f t="shared" si="10"/>
        <v>9.4</v>
      </c>
      <c r="AE18">
        <f t="shared" si="10"/>
        <v>9.3000000000000007</v>
      </c>
      <c r="AF18">
        <f t="shared" si="10"/>
        <v>9.6999999999999993</v>
      </c>
      <c r="AG18">
        <f t="shared" si="10"/>
        <v>9.1999999999999993</v>
      </c>
      <c r="AH18">
        <f t="shared" si="10"/>
        <v>9.4</v>
      </c>
      <c r="AI18">
        <f t="shared" si="10"/>
        <v>10.9</v>
      </c>
      <c r="AJ18">
        <f t="shared" si="10"/>
        <v>10</v>
      </c>
      <c r="AK18">
        <f t="shared" si="10"/>
        <v>9.9</v>
      </c>
      <c r="AL18">
        <f t="shared" si="10"/>
        <v>9.9</v>
      </c>
      <c r="AM18">
        <f t="shared" si="10"/>
        <v>9.3000000000000007</v>
      </c>
      <c r="AN18">
        <f t="shared" si="10"/>
        <v>10</v>
      </c>
      <c r="AO18">
        <f t="shared" si="10"/>
        <v>9.9</v>
      </c>
      <c r="AP18">
        <f t="shared" si="10"/>
        <v>10.4</v>
      </c>
      <c r="AQ18">
        <f t="shared" si="10"/>
        <v>10.1</v>
      </c>
      <c r="AR18">
        <f t="shared" si="10"/>
        <v>10</v>
      </c>
      <c r="AS18">
        <f t="shared" si="10"/>
        <v>12</v>
      </c>
      <c r="AT18">
        <f t="shared" si="10"/>
        <v>11.1</v>
      </c>
      <c r="AU18">
        <f t="shared" si="10"/>
        <v>10.6</v>
      </c>
      <c r="AV18">
        <f t="shared" si="10"/>
        <v>11.1</v>
      </c>
      <c r="AW18">
        <f t="shared" si="10"/>
        <v>12.5</v>
      </c>
      <c r="AX18">
        <f t="shared" si="10"/>
        <v>37.9</v>
      </c>
      <c r="AY18">
        <f t="shared" si="10"/>
        <v>18.100000000000001</v>
      </c>
      <c r="AZ18">
        <f t="shared" si="10"/>
        <v>17.8</v>
      </c>
      <c r="BA18">
        <f t="shared" si="10"/>
        <v>21.1</v>
      </c>
      <c r="BB18">
        <f t="shared" si="10"/>
        <v>17.5</v>
      </c>
      <c r="BC18">
        <f t="shared" si="10"/>
        <v>15.5</v>
      </c>
      <c r="BD18">
        <f t="shared" si="10"/>
        <v>15.1</v>
      </c>
      <c r="BE18">
        <f t="shared" si="10"/>
        <v>16.7</v>
      </c>
      <c r="BF18">
        <f t="shared" si="10"/>
        <v>19.7</v>
      </c>
      <c r="BG18">
        <f t="shared" si="10"/>
        <v>18.2</v>
      </c>
      <c r="BH18">
        <f t="shared" si="10"/>
        <v>21.7</v>
      </c>
      <c r="BI18">
        <f t="shared" si="10"/>
        <v>15.3</v>
      </c>
      <c r="BJ18">
        <f t="shared" ref="BJ18:BK18" si="11">INDEX($L$10:$L$745,MATCH(BJ11,$A$10:$A$746,0))</f>
        <v>15.3</v>
      </c>
      <c r="BK18">
        <f t="shared" si="11"/>
        <v>14.4</v>
      </c>
    </row>
    <row r="19" spans="1:63">
      <c r="A19" t="str">
        <f t="shared" si="0"/>
        <v>2014 Q2</v>
      </c>
      <c r="B19">
        <v>2014</v>
      </c>
      <c r="C19" t="s">
        <v>4</v>
      </c>
      <c r="D19">
        <v>49.5</v>
      </c>
      <c r="E19">
        <v>69.599999999999994</v>
      </c>
      <c r="F19">
        <v>34.1</v>
      </c>
      <c r="G19">
        <v>16.7</v>
      </c>
      <c r="H19" s="104">
        <v>6.6</v>
      </c>
      <c r="I19" s="104">
        <v>8.4</v>
      </c>
      <c r="J19" s="104">
        <v>6.4</v>
      </c>
      <c r="K19" s="104">
        <v>3.9</v>
      </c>
      <c r="L19">
        <v>10</v>
      </c>
      <c r="M19">
        <v>3.5</v>
      </c>
      <c r="O19" s="18" t="s">
        <v>46</v>
      </c>
      <c r="P19" s="1" t="s">
        <v>707</v>
      </c>
      <c r="Q19">
        <f>INDEX($E$10:$E$745,MATCH(Q11,$A$10:$A$746,0))</f>
        <v>68.7</v>
      </c>
      <c r="R19">
        <f t="shared" ref="R19:BI19" si="12">INDEX($E$10:$E$745,MATCH(R11,$A$10:$A$746,0))</f>
        <v>67.400000000000006</v>
      </c>
      <c r="S19">
        <f t="shared" si="12"/>
        <v>67.2</v>
      </c>
      <c r="T19">
        <f t="shared" si="12"/>
        <v>63.6</v>
      </c>
      <c r="U19">
        <f t="shared" si="12"/>
        <v>64.7</v>
      </c>
      <c r="V19">
        <f t="shared" si="12"/>
        <v>65.900000000000006</v>
      </c>
      <c r="W19">
        <f t="shared" si="12"/>
        <v>69.7</v>
      </c>
      <c r="X19">
        <f t="shared" si="12"/>
        <v>68</v>
      </c>
      <c r="Y19">
        <f t="shared" si="12"/>
        <v>71.099999999999994</v>
      </c>
      <c r="Z19">
        <f t="shared" si="12"/>
        <v>69.599999999999994</v>
      </c>
      <c r="AA19">
        <f t="shared" si="12"/>
        <v>69.7</v>
      </c>
      <c r="AB19">
        <f t="shared" si="12"/>
        <v>66.5</v>
      </c>
      <c r="AC19">
        <f t="shared" si="12"/>
        <v>70.8</v>
      </c>
      <c r="AD19">
        <f t="shared" si="12"/>
        <v>71.900000000000006</v>
      </c>
      <c r="AE19">
        <f t="shared" si="12"/>
        <v>69.900000000000006</v>
      </c>
      <c r="AF19">
        <f t="shared" si="12"/>
        <v>67.7</v>
      </c>
      <c r="AG19">
        <f t="shared" si="12"/>
        <v>70.3</v>
      </c>
      <c r="AH19">
        <f t="shared" si="12"/>
        <v>68.900000000000006</v>
      </c>
      <c r="AI19">
        <f t="shared" si="12"/>
        <v>68.400000000000006</v>
      </c>
      <c r="AJ19">
        <f t="shared" si="12"/>
        <v>66.099999999999994</v>
      </c>
      <c r="AK19">
        <f t="shared" si="12"/>
        <v>70.7</v>
      </c>
      <c r="AL19">
        <f t="shared" si="12"/>
        <v>69.3</v>
      </c>
      <c r="AM19">
        <f t="shared" si="12"/>
        <v>62.5</v>
      </c>
      <c r="AN19">
        <f t="shared" si="12"/>
        <v>59.5</v>
      </c>
      <c r="AO19">
        <f t="shared" si="12"/>
        <v>59.3</v>
      </c>
      <c r="AP19">
        <f t="shared" si="12"/>
        <v>56.1</v>
      </c>
      <c r="AQ19">
        <f t="shared" si="12"/>
        <v>52.9</v>
      </c>
      <c r="AR19">
        <f t="shared" si="12"/>
        <v>50.4</v>
      </c>
      <c r="AS19">
        <f t="shared" si="12"/>
        <v>52.8</v>
      </c>
      <c r="AT19">
        <f t="shared" si="12"/>
        <v>54.5</v>
      </c>
      <c r="AU19">
        <f t="shared" si="12"/>
        <v>49.5</v>
      </c>
      <c r="AV19">
        <f t="shared" si="12"/>
        <v>49.5</v>
      </c>
      <c r="AW19">
        <f t="shared" si="12"/>
        <v>51.9</v>
      </c>
      <c r="AX19">
        <f t="shared" si="12"/>
        <v>25.4</v>
      </c>
      <c r="AY19">
        <f t="shared" si="12"/>
        <v>38.1</v>
      </c>
      <c r="AZ19">
        <f t="shared" si="12"/>
        <v>46.3</v>
      </c>
      <c r="BA19">
        <f t="shared" si="12"/>
        <v>43.4</v>
      </c>
      <c r="BB19">
        <f t="shared" si="12"/>
        <v>32.700000000000003</v>
      </c>
      <c r="BC19">
        <f t="shared" si="12"/>
        <v>23.1</v>
      </c>
      <c r="BD19">
        <f t="shared" si="12"/>
        <v>16.600000000000001</v>
      </c>
      <c r="BE19">
        <f t="shared" si="12"/>
        <v>19.600000000000001</v>
      </c>
      <c r="BF19">
        <f t="shared" si="12"/>
        <v>15.9</v>
      </c>
      <c r="BG19">
        <f t="shared" si="12"/>
        <v>14.7</v>
      </c>
      <c r="BH19">
        <f t="shared" si="12"/>
        <v>17.5</v>
      </c>
      <c r="BI19">
        <f t="shared" si="12"/>
        <v>27</v>
      </c>
      <c r="BJ19">
        <f t="shared" ref="BJ19:BK19" si="13">INDEX($E$10:$E$745,MATCH(BJ11,$A$10:$A$746,0))</f>
        <v>33.299999999999997</v>
      </c>
      <c r="BK19">
        <f t="shared" si="13"/>
        <v>34.299999999999997</v>
      </c>
    </row>
    <row r="20" spans="1:63">
      <c r="A20" t="str">
        <f t="shared" si="0"/>
        <v>2014 Q3</v>
      </c>
      <c r="B20">
        <v>2014</v>
      </c>
      <c r="C20" t="s">
        <v>5</v>
      </c>
      <c r="D20">
        <v>50.7</v>
      </c>
      <c r="E20">
        <v>69.7</v>
      </c>
      <c r="F20">
        <v>33</v>
      </c>
      <c r="G20">
        <v>16.899999999999999</v>
      </c>
      <c r="H20" s="104">
        <v>6.7</v>
      </c>
      <c r="I20" s="104">
        <v>8.3000000000000007</v>
      </c>
      <c r="J20" s="103">
        <v>6</v>
      </c>
      <c r="K20" s="104">
        <v>3.6</v>
      </c>
      <c r="L20">
        <v>10.199999999999999</v>
      </c>
      <c r="M20">
        <v>3.6</v>
      </c>
      <c r="P20" s="1" t="s">
        <v>205</v>
      </c>
      <c r="Q20">
        <f>INDEX($G$10:$G$745,MATCH(Q11,$A$10:$A$746,0))</f>
        <v>17</v>
      </c>
      <c r="R20">
        <f t="shared" ref="R20:BI20" si="14">INDEX($G$10:$G$745,MATCH(R11,$A$10:$A$746,0))</f>
        <v>18.2</v>
      </c>
      <c r="S20">
        <f t="shared" si="14"/>
        <v>21.9</v>
      </c>
      <c r="T20">
        <f t="shared" si="14"/>
        <v>28</v>
      </c>
      <c r="U20">
        <f t="shared" si="14"/>
        <v>26.3</v>
      </c>
      <c r="V20">
        <f t="shared" si="14"/>
        <v>24.5</v>
      </c>
      <c r="W20">
        <f t="shared" si="14"/>
        <v>21</v>
      </c>
      <c r="X20">
        <f t="shared" si="14"/>
        <v>21.5</v>
      </c>
      <c r="Y20">
        <f t="shared" si="14"/>
        <v>18.7</v>
      </c>
      <c r="Z20">
        <f t="shared" si="14"/>
        <v>16.7</v>
      </c>
      <c r="AA20">
        <f t="shared" si="14"/>
        <v>16.899999999999999</v>
      </c>
      <c r="AB20">
        <f t="shared" si="14"/>
        <v>22.2</v>
      </c>
      <c r="AC20">
        <f t="shared" si="14"/>
        <v>19.399999999999999</v>
      </c>
      <c r="AD20">
        <f t="shared" si="14"/>
        <v>15.8</v>
      </c>
      <c r="AE20">
        <f t="shared" si="14"/>
        <v>17.2</v>
      </c>
      <c r="AF20">
        <f t="shared" si="14"/>
        <v>20.2</v>
      </c>
      <c r="AG20">
        <f t="shared" si="14"/>
        <v>18.899999999999999</v>
      </c>
      <c r="AH20">
        <f t="shared" si="14"/>
        <v>18.2</v>
      </c>
      <c r="AI20">
        <f t="shared" si="14"/>
        <v>16.399999999999999</v>
      </c>
      <c r="AJ20">
        <f t="shared" si="14"/>
        <v>18.399999999999999</v>
      </c>
      <c r="AK20">
        <f t="shared" si="14"/>
        <v>14.4</v>
      </c>
      <c r="AL20">
        <f t="shared" si="14"/>
        <v>10.9</v>
      </c>
      <c r="AM20">
        <f t="shared" si="14"/>
        <v>9.8000000000000007</v>
      </c>
      <c r="AN20">
        <f t="shared" si="14"/>
        <v>10.8</v>
      </c>
      <c r="AO20">
        <f t="shared" si="14"/>
        <v>8.6</v>
      </c>
      <c r="AP20">
        <f t="shared" si="14"/>
        <v>8.4</v>
      </c>
      <c r="AQ20">
        <f t="shared" si="14"/>
        <v>10.3</v>
      </c>
      <c r="AR20">
        <f t="shared" si="14"/>
        <v>14.1</v>
      </c>
      <c r="AS20">
        <f t="shared" si="14"/>
        <v>16.3</v>
      </c>
      <c r="AT20">
        <f t="shared" si="14"/>
        <v>19</v>
      </c>
      <c r="AU20">
        <f t="shared" si="14"/>
        <v>27.3</v>
      </c>
      <c r="AV20">
        <f t="shared" si="14"/>
        <v>32.299999999999997</v>
      </c>
      <c r="AW20">
        <f t="shared" si="14"/>
        <v>31.9</v>
      </c>
      <c r="AX20">
        <f t="shared" si="14"/>
        <v>48.1</v>
      </c>
      <c r="AY20">
        <f t="shared" si="14"/>
        <v>50.2</v>
      </c>
      <c r="AZ20">
        <f t="shared" si="14"/>
        <v>37.299999999999997</v>
      </c>
      <c r="BA20">
        <f t="shared" si="14"/>
        <v>30.1</v>
      </c>
      <c r="BB20">
        <f t="shared" si="14"/>
        <v>19.3</v>
      </c>
      <c r="BC20">
        <f t="shared" si="14"/>
        <v>13.6</v>
      </c>
      <c r="BD20">
        <f t="shared" si="14"/>
        <v>15.8</v>
      </c>
      <c r="BE20">
        <f t="shared" si="14"/>
        <v>13.8</v>
      </c>
      <c r="BF20">
        <f t="shared" si="14"/>
        <v>12.7</v>
      </c>
      <c r="BG20">
        <f t="shared" si="14"/>
        <v>15.5</v>
      </c>
      <c r="BH20">
        <f t="shared" si="14"/>
        <v>21.2</v>
      </c>
      <c r="BI20">
        <f t="shared" si="14"/>
        <v>20.9</v>
      </c>
      <c r="BJ20">
        <f t="shared" ref="BJ20:BK20" si="15">INDEX($G$10:$G$745,MATCH(BJ11,$A$10:$A$746,0))</f>
        <v>20.7</v>
      </c>
      <c r="BK20">
        <f t="shared" si="15"/>
        <v>30.6</v>
      </c>
    </row>
    <row r="21" spans="1:63">
      <c r="A21" t="str">
        <f t="shared" si="0"/>
        <v>2014 Q4</v>
      </c>
      <c r="B21">
        <v>2014</v>
      </c>
      <c r="C21" t="s">
        <v>6</v>
      </c>
      <c r="D21">
        <v>49.4</v>
      </c>
      <c r="E21">
        <v>66.5</v>
      </c>
      <c r="F21">
        <v>35.299999999999997</v>
      </c>
      <c r="G21">
        <v>22.2</v>
      </c>
      <c r="H21" s="104">
        <v>7.3</v>
      </c>
      <c r="I21" s="104">
        <v>9.5</v>
      </c>
      <c r="J21" s="104">
        <v>5.6</v>
      </c>
      <c r="K21" s="104">
        <v>2.9</v>
      </c>
      <c r="L21">
        <v>9.6</v>
      </c>
      <c r="M21">
        <v>3.4</v>
      </c>
      <c r="P21" s="1" t="s">
        <v>206</v>
      </c>
      <c r="Q21">
        <f>INDEX($I$10:$I$744,MATCH(Q11,$A$10:$A$746,0))</f>
        <v>8.6999999999999993</v>
      </c>
      <c r="R21">
        <f t="shared" ref="R21:BI21" si="16">INDEX($I$10:$I$744,MATCH(R11,$A$10:$A$746,0))</f>
        <v>8.9</v>
      </c>
      <c r="S21">
        <f t="shared" si="16"/>
        <v>8.3000000000000007</v>
      </c>
      <c r="T21">
        <f t="shared" si="16"/>
        <v>6.3</v>
      </c>
      <c r="U21">
        <f t="shared" si="16"/>
        <v>6.8</v>
      </c>
      <c r="V21">
        <f t="shared" si="16"/>
        <v>6.3</v>
      </c>
      <c r="W21">
        <f t="shared" si="16"/>
        <v>5.5</v>
      </c>
      <c r="X21">
        <f t="shared" si="16"/>
        <v>6.6</v>
      </c>
      <c r="Y21">
        <f t="shared" si="16"/>
        <v>7.2</v>
      </c>
      <c r="Z21">
        <f t="shared" si="16"/>
        <v>8.4</v>
      </c>
      <c r="AA21">
        <f t="shared" si="16"/>
        <v>8.3000000000000007</v>
      </c>
      <c r="AB21">
        <f t="shared" si="16"/>
        <v>9.5</v>
      </c>
      <c r="AC21">
        <f t="shared" si="16"/>
        <v>9</v>
      </c>
      <c r="AD21">
        <f t="shared" si="16"/>
        <v>9.1999999999999993</v>
      </c>
      <c r="AE21">
        <f t="shared" si="16"/>
        <v>10.1</v>
      </c>
      <c r="AF21">
        <f t="shared" si="16"/>
        <v>9.6999999999999993</v>
      </c>
      <c r="AG21">
        <f t="shared" si="16"/>
        <v>9</v>
      </c>
      <c r="AH21">
        <f t="shared" si="16"/>
        <v>11</v>
      </c>
      <c r="AI21">
        <f t="shared" si="16"/>
        <v>11.4</v>
      </c>
      <c r="AJ21">
        <f t="shared" si="16"/>
        <v>13.4</v>
      </c>
      <c r="AK21">
        <f t="shared" si="16"/>
        <v>12.5</v>
      </c>
      <c r="AL21">
        <f t="shared" si="16"/>
        <v>15.5</v>
      </c>
      <c r="AM21">
        <f t="shared" si="16"/>
        <v>19.600000000000001</v>
      </c>
      <c r="AN21">
        <f t="shared" si="16"/>
        <v>21.9</v>
      </c>
      <c r="AO21">
        <f t="shared" si="16"/>
        <v>25.2</v>
      </c>
      <c r="AP21">
        <f t="shared" si="16"/>
        <v>27.4</v>
      </c>
      <c r="AQ21">
        <f t="shared" si="16"/>
        <v>23.2</v>
      </c>
      <c r="AR21">
        <f t="shared" si="16"/>
        <v>23.6</v>
      </c>
      <c r="AS21">
        <f t="shared" si="16"/>
        <v>21.2</v>
      </c>
      <c r="AT21">
        <f t="shared" si="16"/>
        <v>20</v>
      </c>
      <c r="AU21">
        <f t="shared" si="16"/>
        <v>17.600000000000001</v>
      </c>
      <c r="AV21">
        <f t="shared" si="16"/>
        <v>16.3</v>
      </c>
      <c r="AW21">
        <f t="shared" si="16"/>
        <v>14.5</v>
      </c>
      <c r="AX21">
        <f t="shared" si="16"/>
        <v>8.1999999999999993</v>
      </c>
      <c r="AY21">
        <f t="shared" si="16"/>
        <v>7.4</v>
      </c>
      <c r="AZ21">
        <f t="shared" si="16"/>
        <v>9.6999999999999993</v>
      </c>
      <c r="BA21">
        <f t="shared" si="16"/>
        <v>14.7</v>
      </c>
      <c r="BB21">
        <f t="shared" si="16"/>
        <v>18.600000000000001</v>
      </c>
      <c r="BC21">
        <f t="shared" si="16"/>
        <v>26.1</v>
      </c>
      <c r="BD21">
        <f t="shared" si="16"/>
        <v>34.5</v>
      </c>
      <c r="BE21">
        <f t="shared" si="16"/>
        <v>34.299999999999997</v>
      </c>
      <c r="BF21">
        <f t="shared" si="16"/>
        <v>37.5</v>
      </c>
      <c r="BG21">
        <f t="shared" si="16"/>
        <v>42.3</v>
      </c>
      <c r="BH21">
        <f t="shared" si="16"/>
        <v>40.9</v>
      </c>
      <c r="BI21">
        <f t="shared" si="16"/>
        <v>38.200000000000003</v>
      </c>
      <c r="BJ21">
        <f t="shared" ref="BJ21:BK21" si="17">INDEX($I$10:$I$744,MATCH(BJ11,$A$10:$A$746,0))</f>
        <v>34.299999999999997</v>
      </c>
      <c r="BK21">
        <f t="shared" si="17"/>
        <v>33.4</v>
      </c>
    </row>
    <row r="22" spans="1:63">
      <c r="A22" t="str">
        <f t="shared" si="0"/>
        <v>2015 Q1</v>
      </c>
      <c r="B22">
        <v>2015</v>
      </c>
      <c r="C22" t="s">
        <v>3</v>
      </c>
      <c r="D22">
        <v>51.3</v>
      </c>
      <c r="E22">
        <v>70.8</v>
      </c>
      <c r="F22">
        <v>34.200000000000003</v>
      </c>
      <c r="G22">
        <v>19.399999999999999</v>
      </c>
      <c r="H22" s="104">
        <v>7.6</v>
      </c>
      <c r="I22" s="103">
        <v>9</v>
      </c>
      <c r="J22" s="103">
        <v>5</v>
      </c>
      <c r="K22" s="103">
        <v>2</v>
      </c>
      <c r="L22">
        <v>9.4</v>
      </c>
      <c r="M22">
        <v>3.3</v>
      </c>
      <c r="P22" s="1" t="s">
        <v>207</v>
      </c>
      <c r="Q22">
        <f t="shared" ref="Q22:BK22" si="18">INDEX($K$10:$K$743,MATCH(Q11,$A$10:$A$746,0))</f>
        <v>9.4</v>
      </c>
      <c r="R22">
        <f t="shared" si="18"/>
        <v>6.4</v>
      </c>
      <c r="S22">
        <f t="shared" si="18"/>
        <v>3.5</v>
      </c>
      <c r="T22">
        <f t="shared" si="18"/>
        <v>3.3</v>
      </c>
      <c r="U22">
        <f t="shared" si="18"/>
        <v>2.8</v>
      </c>
      <c r="V22">
        <f t="shared" si="18"/>
        <v>2.6</v>
      </c>
      <c r="W22">
        <f t="shared" si="18"/>
        <v>2.2000000000000002</v>
      </c>
      <c r="X22">
        <f t="shared" si="18"/>
        <v>2.4</v>
      </c>
      <c r="Y22">
        <f t="shared" si="18"/>
        <v>3.4</v>
      </c>
      <c r="Z22">
        <f t="shared" si="18"/>
        <v>3.9</v>
      </c>
      <c r="AA22">
        <f t="shared" si="18"/>
        <v>3.6</v>
      </c>
      <c r="AB22">
        <f t="shared" si="18"/>
        <v>2.9</v>
      </c>
      <c r="AC22">
        <f t="shared" si="18"/>
        <v>2</v>
      </c>
      <c r="AD22">
        <f t="shared" si="18"/>
        <v>3.1</v>
      </c>
      <c r="AE22">
        <f t="shared" si="18"/>
        <v>3</v>
      </c>
      <c r="AF22">
        <f t="shared" si="18"/>
        <v>2.6</v>
      </c>
      <c r="AG22">
        <f t="shared" si="18"/>
        <v>1.8</v>
      </c>
      <c r="AH22">
        <f t="shared" si="18"/>
        <v>1.9</v>
      </c>
      <c r="AI22">
        <f t="shared" si="18"/>
        <v>1.9</v>
      </c>
      <c r="AJ22">
        <f t="shared" si="18"/>
        <v>3.9</v>
      </c>
      <c r="AK22">
        <f t="shared" si="18"/>
        <v>3.3</v>
      </c>
      <c r="AL22">
        <f t="shared" si="18"/>
        <v>4.7</v>
      </c>
      <c r="AM22">
        <f t="shared" si="18"/>
        <v>7.6</v>
      </c>
      <c r="AN22">
        <f t="shared" si="18"/>
        <v>10.6</v>
      </c>
      <c r="AO22">
        <f t="shared" si="18"/>
        <v>14.6</v>
      </c>
      <c r="AP22">
        <f t="shared" si="18"/>
        <v>16.100000000000001</v>
      </c>
      <c r="AQ22">
        <f t="shared" si="18"/>
        <v>26.4</v>
      </c>
      <c r="AR22">
        <f t="shared" si="18"/>
        <v>25.4</v>
      </c>
      <c r="AS22">
        <f t="shared" si="18"/>
        <v>22.7</v>
      </c>
      <c r="AT22">
        <f t="shared" si="18"/>
        <v>14.3</v>
      </c>
      <c r="AU22">
        <f t="shared" si="18"/>
        <v>12.1</v>
      </c>
      <c r="AV22">
        <f t="shared" si="18"/>
        <v>10.199999999999999</v>
      </c>
      <c r="AW22">
        <f t="shared" si="18"/>
        <v>9.4</v>
      </c>
      <c r="AX22">
        <f t="shared" si="18"/>
        <v>25.5</v>
      </c>
      <c r="AY22">
        <f t="shared" si="18"/>
        <v>9.3000000000000007</v>
      </c>
      <c r="AZ22">
        <f t="shared" si="18"/>
        <v>9.5</v>
      </c>
      <c r="BA22">
        <f t="shared" si="18"/>
        <v>24.4</v>
      </c>
      <c r="BB22">
        <f t="shared" si="18"/>
        <v>48.6</v>
      </c>
      <c r="BC22">
        <f t="shared" si="18"/>
        <v>66.7</v>
      </c>
      <c r="BD22">
        <f t="shared" si="18"/>
        <v>83.9</v>
      </c>
      <c r="BE22">
        <f t="shared" si="18"/>
        <v>90.1</v>
      </c>
      <c r="BF22">
        <f t="shared" si="18"/>
        <v>78.599999999999994</v>
      </c>
      <c r="BG22">
        <f t="shared" si="18"/>
        <v>70.3</v>
      </c>
      <c r="BH22">
        <f t="shared" si="18"/>
        <v>69.7</v>
      </c>
      <c r="BI22">
        <f t="shared" si="18"/>
        <v>61</v>
      </c>
      <c r="BJ22">
        <f t="shared" si="18"/>
        <v>37.700000000000003</v>
      </c>
      <c r="BK22">
        <f t="shared" si="18"/>
        <v>28.6</v>
      </c>
    </row>
    <row r="23" spans="1:63">
      <c r="A23" t="str">
        <f t="shared" si="0"/>
        <v>2015 Q2</v>
      </c>
      <c r="B23">
        <v>2015</v>
      </c>
      <c r="C23" t="s">
        <v>4</v>
      </c>
      <c r="D23">
        <v>52.9</v>
      </c>
      <c r="E23">
        <v>71.900000000000006</v>
      </c>
      <c r="F23">
        <v>31</v>
      </c>
      <c r="G23">
        <v>15.8</v>
      </c>
      <c r="H23" s="104">
        <v>7.8</v>
      </c>
      <c r="I23" s="104">
        <v>9.1999999999999993</v>
      </c>
      <c r="J23" s="103">
        <v>6</v>
      </c>
      <c r="K23" s="104">
        <v>3.1</v>
      </c>
      <c r="L23">
        <v>9.4</v>
      </c>
      <c r="M23">
        <v>3.6</v>
      </c>
      <c r="P23" s="1" t="s">
        <v>208</v>
      </c>
      <c r="Q23">
        <f>INDEX($M$10:$M$744,MATCH(Q11,$A$10:$A$746,0))</f>
        <v>3</v>
      </c>
      <c r="R23">
        <f t="shared" ref="R23:BI23" si="19">INDEX($M$10:$M$744,MATCH(R11,$A$10:$A$746,0))</f>
        <v>3.7</v>
      </c>
      <c r="S23">
        <f t="shared" si="19"/>
        <v>2.9</v>
      </c>
      <c r="T23">
        <f t="shared" si="19"/>
        <v>2.5</v>
      </c>
      <c r="U23">
        <f t="shared" si="19"/>
        <v>3.8</v>
      </c>
      <c r="V23">
        <f t="shared" si="19"/>
        <v>4</v>
      </c>
      <c r="W23">
        <f t="shared" si="19"/>
        <v>3.8</v>
      </c>
      <c r="X23">
        <f t="shared" si="19"/>
        <v>3.6</v>
      </c>
      <c r="Y23">
        <f t="shared" si="19"/>
        <v>3.5</v>
      </c>
      <c r="Z23">
        <f t="shared" si="19"/>
        <v>3.5</v>
      </c>
      <c r="AA23">
        <f t="shared" si="19"/>
        <v>3.6</v>
      </c>
      <c r="AB23">
        <f t="shared" si="19"/>
        <v>3.4</v>
      </c>
      <c r="AC23">
        <f t="shared" si="19"/>
        <v>3.3</v>
      </c>
      <c r="AD23">
        <f t="shared" si="19"/>
        <v>3.6</v>
      </c>
      <c r="AE23">
        <f t="shared" si="19"/>
        <v>3.3</v>
      </c>
      <c r="AF23">
        <f t="shared" si="19"/>
        <v>3.6</v>
      </c>
      <c r="AG23">
        <f t="shared" si="19"/>
        <v>3.9</v>
      </c>
      <c r="AH23">
        <f t="shared" si="19"/>
        <v>3.9</v>
      </c>
      <c r="AI23">
        <f t="shared" si="19"/>
        <v>5.0999999999999996</v>
      </c>
      <c r="AJ23">
        <f t="shared" si="19"/>
        <v>3.8</v>
      </c>
      <c r="AK23">
        <f t="shared" si="19"/>
        <v>3.7</v>
      </c>
      <c r="AL23">
        <f t="shared" si="19"/>
        <v>3.5</v>
      </c>
      <c r="AM23">
        <f t="shared" si="19"/>
        <v>4.8</v>
      </c>
      <c r="AN23">
        <f t="shared" si="19"/>
        <v>4.3</v>
      </c>
      <c r="AO23">
        <f t="shared" si="19"/>
        <v>4.5999999999999996</v>
      </c>
      <c r="AP23">
        <f t="shared" si="19"/>
        <v>5.2</v>
      </c>
      <c r="AQ23">
        <f t="shared" si="19"/>
        <v>4.5999999999999996</v>
      </c>
      <c r="AR23">
        <f t="shared" si="19"/>
        <v>5.2</v>
      </c>
      <c r="AS23">
        <f t="shared" si="19"/>
        <v>7.7</v>
      </c>
      <c r="AT23">
        <f t="shared" si="19"/>
        <v>5.7</v>
      </c>
      <c r="AU23">
        <f t="shared" si="19"/>
        <v>5.4</v>
      </c>
      <c r="AV23">
        <f t="shared" si="19"/>
        <v>6.7</v>
      </c>
      <c r="AW23">
        <f t="shared" si="19"/>
        <v>6.1</v>
      </c>
      <c r="AX23">
        <f t="shared" si="19"/>
        <v>28.1</v>
      </c>
      <c r="AY23">
        <f t="shared" si="19"/>
        <v>7.5</v>
      </c>
      <c r="AZ23">
        <f t="shared" si="19"/>
        <v>10</v>
      </c>
      <c r="BA23">
        <f t="shared" si="19"/>
        <v>11.9</v>
      </c>
      <c r="BB23">
        <f t="shared" si="19"/>
        <v>10.5</v>
      </c>
      <c r="BC23">
        <f t="shared" si="19"/>
        <v>6.2</v>
      </c>
      <c r="BD23">
        <f t="shared" si="19"/>
        <v>8.6</v>
      </c>
      <c r="BE23">
        <f t="shared" si="19"/>
        <v>9</v>
      </c>
      <c r="BF23">
        <f t="shared" si="19"/>
        <v>11.7</v>
      </c>
      <c r="BG23">
        <f t="shared" si="19"/>
        <v>10.7</v>
      </c>
      <c r="BH23">
        <f t="shared" si="19"/>
        <v>10.8</v>
      </c>
      <c r="BI23">
        <f t="shared" si="19"/>
        <v>7.7</v>
      </c>
      <c r="BJ23">
        <f t="shared" ref="BJ23:BK23" si="20">INDEX($M$10:$M$744,MATCH(BJ11,$A$10:$A$746,0))</f>
        <v>8.1</v>
      </c>
      <c r="BK23">
        <f t="shared" si="20"/>
        <v>8.4</v>
      </c>
    </row>
    <row r="24" spans="1:63">
      <c r="A24" t="str">
        <f t="shared" si="0"/>
        <v>2015 Q3</v>
      </c>
      <c r="B24">
        <v>2015</v>
      </c>
      <c r="C24" t="s">
        <v>5</v>
      </c>
      <c r="D24">
        <v>52.4</v>
      </c>
      <c r="E24">
        <v>69.900000000000006</v>
      </c>
      <c r="F24">
        <v>30.7</v>
      </c>
      <c r="G24">
        <v>17.2</v>
      </c>
      <c r="H24" s="104">
        <v>7.9</v>
      </c>
      <c r="I24" s="104">
        <v>10.1</v>
      </c>
      <c r="J24" s="104">
        <v>6.4</v>
      </c>
      <c r="K24" s="103">
        <v>3</v>
      </c>
      <c r="L24">
        <v>9.3000000000000007</v>
      </c>
      <c r="M24">
        <v>3.3</v>
      </c>
    </row>
    <row r="25" spans="1:63">
      <c r="A25" t="str">
        <f t="shared" si="0"/>
        <v>2015 Q4</v>
      </c>
      <c r="B25">
        <v>2015</v>
      </c>
      <c r="C25" t="s">
        <v>6</v>
      </c>
      <c r="D25">
        <v>50.8</v>
      </c>
      <c r="E25">
        <v>67.7</v>
      </c>
      <c r="F25">
        <v>32.200000000000003</v>
      </c>
      <c r="G25">
        <v>20.2</v>
      </c>
      <c r="H25" s="104">
        <v>8.1999999999999993</v>
      </c>
      <c r="I25" s="104">
        <v>9.6999999999999993</v>
      </c>
      <c r="J25" s="104">
        <v>6.1</v>
      </c>
      <c r="K25" s="104">
        <v>2.6</v>
      </c>
      <c r="L25">
        <v>9.6999999999999993</v>
      </c>
      <c r="M25">
        <v>3.6</v>
      </c>
    </row>
    <row r="26" spans="1:63">
      <c r="A26" t="str">
        <f t="shared" si="0"/>
        <v>2016 Q1</v>
      </c>
      <c r="B26">
        <v>2016</v>
      </c>
      <c r="C26" t="s">
        <v>3</v>
      </c>
      <c r="D26">
        <v>53</v>
      </c>
      <c r="E26">
        <v>70.3</v>
      </c>
      <c r="F26">
        <v>31.5</v>
      </c>
      <c r="G26">
        <v>18.899999999999999</v>
      </c>
      <c r="H26" s="104">
        <v>8.6</v>
      </c>
      <c r="I26" s="103">
        <v>9</v>
      </c>
      <c r="J26" s="104">
        <v>5.5</v>
      </c>
      <c r="K26" s="104">
        <v>1.8</v>
      </c>
      <c r="L26">
        <v>9.1999999999999993</v>
      </c>
      <c r="M26">
        <v>3.9</v>
      </c>
    </row>
    <row r="27" spans="1:63">
      <c r="A27" t="str">
        <f t="shared" si="0"/>
        <v>2016 Q2</v>
      </c>
      <c r="B27">
        <v>2016</v>
      </c>
      <c r="C27" t="s">
        <v>4</v>
      </c>
      <c r="D27">
        <v>53.5</v>
      </c>
      <c r="E27">
        <v>68.900000000000006</v>
      </c>
      <c r="F27">
        <v>30.1</v>
      </c>
      <c r="G27">
        <v>18.2</v>
      </c>
      <c r="H27" s="104">
        <v>9.6</v>
      </c>
      <c r="I27" s="103">
        <v>11</v>
      </c>
      <c r="J27" s="104">
        <v>5.0999999999999996</v>
      </c>
      <c r="K27" s="104">
        <v>1.9</v>
      </c>
      <c r="L27">
        <v>9.4</v>
      </c>
      <c r="M27">
        <v>3.9</v>
      </c>
    </row>
    <row r="28" spans="1:63">
      <c r="A28" t="str">
        <f t="shared" si="0"/>
        <v>2016 Q3</v>
      </c>
      <c r="B28">
        <v>2016</v>
      </c>
      <c r="C28" t="s">
        <v>5</v>
      </c>
      <c r="D28">
        <v>51.7</v>
      </c>
      <c r="E28">
        <v>68.400000000000006</v>
      </c>
      <c r="F28">
        <v>28.6</v>
      </c>
      <c r="G28">
        <v>16.399999999999999</v>
      </c>
      <c r="H28" s="104">
        <v>9.6999999999999993</v>
      </c>
      <c r="I28" s="104">
        <v>11.4</v>
      </c>
      <c r="J28" s="104">
        <v>5.6</v>
      </c>
      <c r="K28" s="104">
        <v>1.9</v>
      </c>
      <c r="L28">
        <v>10.9</v>
      </c>
      <c r="M28">
        <v>5.0999999999999996</v>
      </c>
    </row>
    <row r="29" spans="1:63">
      <c r="A29" t="str">
        <f t="shared" si="0"/>
        <v>2016 Q4</v>
      </c>
      <c r="B29">
        <v>2016</v>
      </c>
      <c r="C29" t="s">
        <v>6</v>
      </c>
      <c r="D29">
        <v>50.6</v>
      </c>
      <c r="E29">
        <v>66.099999999999994</v>
      </c>
      <c r="F29">
        <v>29.1</v>
      </c>
      <c r="G29">
        <v>18.399999999999999</v>
      </c>
      <c r="H29" s="104">
        <v>11.2</v>
      </c>
      <c r="I29" s="104">
        <v>13.4</v>
      </c>
      <c r="J29" s="104">
        <v>6.5</v>
      </c>
      <c r="K29" s="104">
        <v>3.9</v>
      </c>
      <c r="L29">
        <v>10</v>
      </c>
      <c r="M29">
        <v>3.8</v>
      </c>
    </row>
    <row r="30" spans="1:63">
      <c r="A30" t="str">
        <f t="shared" si="0"/>
        <v>2017 Q1</v>
      </c>
      <c r="B30">
        <v>2017</v>
      </c>
      <c r="C30" t="s">
        <v>3</v>
      </c>
      <c r="D30">
        <v>53.2</v>
      </c>
      <c r="E30">
        <v>70.7</v>
      </c>
      <c r="F30">
        <v>27</v>
      </c>
      <c r="G30">
        <v>14.4</v>
      </c>
      <c r="H30" s="104">
        <v>11.4</v>
      </c>
      <c r="I30" s="104">
        <v>12.5</v>
      </c>
      <c r="J30" s="104">
        <v>6.4</v>
      </c>
      <c r="K30" s="104">
        <v>3.3</v>
      </c>
      <c r="L30">
        <v>9.9</v>
      </c>
      <c r="M30">
        <v>3.7</v>
      </c>
    </row>
    <row r="31" spans="1:63">
      <c r="A31" t="str">
        <f t="shared" si="0"/>
        <v>2017 Q2</v>
      </c>
      <c r="B31">
        <v>2017</v>
      </c>
      <c r="C31" t="s">
        <v>4</v>
      </c>
      <c r="D31">
        <v>53.6</v>
      </c>
      <c r="E31">
        <v>69.3</v>
      </c>
      <c r="F31">
        <v>23.1</v>
      </c>
      <c r="G31">
        <v>10.9</v>
      </c>
      <c r="H31" s="104">
        <v>13.2</v>
      </c>
      <c r="I31" s="104">
        <v>15.5</v>
      </c>
      <c r="J31" s="104">
        <v>7.9</v>
      </c>
      <c r="K31" s="104">
        <v>4.7</v>
      </c>
      <c r="L31">
        <v>9.9</v>
      </c>
      <c r="M31">
        <v>3.5</v>
      </c>
    </row>
    <row r="32" spans="1:63">
      <c r="A32" t="str">
        <f t="shared" si="0"/>
        <v>2017 Q3</v>
      </c>
      <c r="B32">
        <v>2017</v>
      </c>
      <c r="C32" t="s">
        <v>5</v>
      </c>
      <c r="D32">
        <v>50.6</v>
      </c>
      <c r="E32">
        <v>62.5</v>
      </c>
      <c r="F32">
        <v>22</v>
      </c>
      <c r="G32">
        <v>9.8000000000000007</v>
      </c>
      <c r="H32" s="104">
        <v>14.8</v>
      </c>
      <c r="I32" s="104">
        <v>19.600000000000001</v>
      </c>
      <c r="J32" s="104">
        <v>9.3000000000000007</v>
      </c>
      <c r="K32" s="104">
        <v>7.6</v>
      </c>
      <c r="L32">
        <v>9.3000000000000007</v>
      </c>
      <c r="M32">
        <v>4.8</v>
      </c>
    </row>
    <row r="33" spans="1:13">
      <c r="A33" t="str">
        <f t="shared" si="0"/>
        <v>2017 Q4</v>
      </c>
      <c r="B33">
        <v>2017</v>
      </c>
      <c r="C33" t="s">
        <v>6</v>
      </c>
      <c r="D33">
        <v>49.2</v>
      </c>
      <c r="E33">
        <v>59.5</v>
      </c>
      <c r="F33">
        <v>21.6</v>
      </c>
      <c r="G33">
        <v>10.8</v>
      </c>
      <c r="H33" s="104">
        <v>16.5</v>
      </c>
      <c r="I33" s="104">
        <v>21.9</v>
      </c>
      <c r="J33" s="103">
        <v>11</v>
      </c>
      <c r="K33" s="104">
        <v>10.6</v>
      </c>
      <c r="L33">
        <v>10</v>
      </c>
      <c r="M33">
        <v>4.3</v>
      </c>
    </row>
    <row r="34" spans="1:13">
      <c r="A34" t="str">
        <f t="shared" si="0"/>
        <v>2018 Q1</v>
      </c>
      <c r="B34">
        <v>2018</v>
      </c>
      <c r="C34" t="s">
        <v>3</v>
      </c>
      <c r="D34">
        <v>49.7</v>
      </c>
      <c r="E34">
        <v>59.3</v>
      </c>
      <c r="F34">
        <v>20.5</v>
      </c>
      <c r="G34">
        <v>8.6</v>
      </c>
      <c r="H34" s="104">
        <v>19.3</v>
      </c>
      <c r="I34" s="104">
        <v>25.2</v>
      </c>
      <c r="J34" s="104">
        <v>12.6</v>
      </c>
      <c r="K34" s="104">
        <v>14.6</v>
      </c>
      <c r="L34">
        <v>9.9</v>
      </c>
      <c r="M34">
        <v>4.5999999999999996</v>
      </c>
    </row>
    <row r="35" spans="1:13">
      <c r="A35" t="str">
        <f t="shared" si="0"/>
        <v>2018 Q2</v>
      </c>
      <c r="B35">
        <v>2018</v>
      </c>
      <c r="C35" t="s">
        <v>4</v>
      </c>
      <c r="D35">
        <v>48.2</v>
      </c>
      <c r="E35">
        <v>56.1</v>
      </c>
      <c r="F35">
        <v>19.5</v>
      </c>
      <c r="G35">
        <v>8.4</v>
      </c>
      <c r="H35" s="104">
        <v>20.6</v>
      </c>
      <c r="I35" s="104">
        <v>27.4</v>
      </c>
      <c r="J35" s="104">
        <v>13.1</v>
      </c>
      <c r="K35" s="104">
        <v>16.100000000000001</v>
      </c>
      <c r="L35">
        <v>10.4</v>
      </c>
      <c r="M35">
        <v>5.2</v>
      </c>
    </row>
    <row r="36" spans="1:13">
      <c r="A36" t="str">
        <f t="shared" si="0"/>
        <v>2018 Q3</v>
      </c>
      <c r="B36">
        <v>2018</v>
      </c>
      <c r="C36" t="s">
        <v>5</v>
      </c>
      <c r="D36">
        <v>46.7</v>
      </c>
      <c r="E36">
        <v>52.9</v>
      </c>
      <c r="F36">
        <v>19.8</v>
      </c>
      <c r="G36">
        <v>10.3</v>
      </c>
      <c r="H36" s="104">
        <v>18.600000000000001</v>
      </c>
      <c r="I36" s="104">
        <v>23.2</v>
      </c>
      <c r="J36" s="104">
        <v>16.3</v>
      </c>
      <c r="K36" s="104">
        <v>26.4</v>
      </c>
      <c r="L36">
        <v>10.1</v>
      </c>
      <c r="M36">
        <v>4.5999999999999996</v>
      </c>
    </row>
    <row r="37" spans="1:13">
      <c r="A37" t="str">
        <f t="shared" si="0"/>
        <v>2018 Q4</v>
      </c>
      <c r="B37">
        <v>2018</v>
      </c>
      <c r="C37" t="s">
        <v>6</v>
      </c>
      <c r="D37">
        <v>44.4</v>
      </c>
      <c r="E37">
        <v>50.4</v>
      </c>
      <c r="F37">
        <v>22</v>
      </c>
      <c r="G37">
        <v>14.1</v>
      </c>
      <c r="H37" s="104">
        <v>19.8</v>
      </c>
      <c r="I37" s="104">
        <v>23.6</v>
      </c>
      <c r="J37" s="104">
        <v>16.399999999999999</v>
      </c>
      <c r="K37" s="104">
        <v>25.4</v>
      </c>
      <c r="L37">
        <v>10</v>
      </c>
      <c r="M37">
        <v>5.2</v>
      </c>
    </row>
    <row r="38" spans="1:13">
      <c r="A38" t="str">
        <f t="shared" si="0"/>
        <v>2019 Q1</v>
      </c>
      <c r="B38">
        <v>2019</v>
      </c>
      <c r="C38" t="s">
        <v>3</v>
      </c>
      <c r="D38">
        <v>46.1</v>
      </c>
      <c r="E38">
        <v>52.8</v>
      </c>
      <c r="F38">
        <v>23.4</v>
      </c>
      <c r="G38">
        <v>16.3</v>
      </c>
      <c r="H38" s="104">
        <v>19.3</v>
      </c>
      <c r="I38" s="104">
        <v>21.2</v>
      </c>
      <c r="J38" s="104">
        <v>15.5</v>
      </c>
      <c r="K38" s="104">
        <v>22.7</v>
      </c>
      <c r="L38">
        <v>12</v>
      </c>
      <c r="M38">
        <v>7.7</v>
      </c>
    </row>
    <row r="39" spans="1:13">
      <c r="A39" t="str">
        <f t="shared" si="0"/>
        <v>2019 Q2</v>
      </c>
      <c r="B39">
        <v>2019</v>
      </c>
      <c r="C39" t="s">
        <v>4</v>
      </c>
      <c r="D39">
        <v>47</v>
      </c>
      <c r="E39">
        <v>54.5</v>
      </c>
      <c r="F39">
        <v>25</v>
      </c>
      <c r="G39">
        <v>19</v>
      </c>
      <c r="H39" s="104">
        <v>18.7</v>
      </c>
      <c r="I39" s="103">
        <v>20</v>
      </c>
      <c r="J39" s="104">
        <v>11.5</v>
      </c>
      <c r="K39" s="104">
        <v>14.3</v>
      </c>
      <c r="L39">
        <v>11.1</v>
      </c>
      <c r="M39">
        <v>5.7</v>
      </c>
    </row>
    <row r="40" spans="1:13">
      <c r="A40" t="str">
        <f t="shared" si="0"/>
        <v>2019 Q3</v>
      </c>
      <c r="B40">
        <v>2019</v>
      </c>
      <c r="C40" t="s">
        <v>5</v>
      </c>
      <c r="D40">
        <v>45.7</v>
      </c>
      <c r="E40">
        <v>49.5</v>
      </c>
      <c r="F40">
        <v>28.3</v>
      </c>
      <c r="G40">
        <v>27.3</v>
      </c>
      <c r="H40" s="104">
        <v>16.600000000000001</v>
      </c>
      <c r="I40" s="104">
        <v>17.600000000000001</v>
      </c>
      <c r="J40" s="104">
        <v>9.9</v>
      </c>
      <c r="K40" s="104">
        <v>12.1</v>
      </c>
      <c r="L40">
        <v>10.6</v>
      </c>
      <c r="M40">
        <v>5.4</v>
      </c>
    </row>
    <row r="41" spans="1:13">
      <c r="A41" t="str">
        <f t="shared" si="0"/>
        <v>2019 Q4</v>
      </c>
      <c r="B41">
        <v>2019</v>
      </c>
      <c r="C41" t="s">
        <v>6</v>
      </c>
      <c r="D41">
        <v>45.2</v>
      </c>
      <c r="E41">
        <v>49.5</v>
      </c>
      <c r="F41">
        <v>31.9</v>
      </c>
      <c r="G41">
        <v>32.299999999999997</v>
      </c>
      <c r="H41" s="104">
        <v>15.1</v>
      </c>
      <c r="I41" s="104">
        <v>16.3</v>
      </c>
      <c r="J41" s="104">
        <v>8.5</v>
      </c>
      <c r="K41" s="104">
        <v>10.199999999999999</v>
      </c>
      <c r="L41">
        <v>11.1</v>
      </c>
      <c r="M41">
        <v>6.7</v>
      </c>
    </row>
    <row r="42" spans="1:13">
      <c r="A42" t="str">
        <f t="shared" si="0"/>
        <v>2020 Q1</v>
      </c>
      <c r="B42">
        <v>2020</v>
      </c>
      <c r="C42" t="s">
        <v>3</v>
      </c>
      <c r="D42">
        <v>45.7</v>
      </c>
      <c r="E42">
        <v>51.9</v>
      </c>
      <c r="F42">
        <v>32.200000000000003</v>
      </c>
      <c r="G42">
        <v>31.9</v>
      </c>
      <c r="H42" s="104">
        <v>15.6</v>
      </c>
      <c r="I42" s="104">
        <v>14.5</v>
      </c>
      <c r="J42" s="104">
        <v>8.4</v>
      </c>
      <c r="K42" s="104">
        <v>9.4</v>
      </c>
      <c r="L42">
        <v>12.5</v>
      </c>
      <c r="M42">
        <v>6.1</v>
      </c>
    </row>
    <row r="43" spans="1:13">
      <c r="A43" t="str">
        <f t="shared" si="0"/>
        <v>2020 Q2</v>
      </c>
      <c r="B43">
        <v>2020</v>
      </c>
      <c r="C43" t="s">
        <v>4</v>
      </c>
      <c r="D43">
        <v>24</v>
      </c>
      <c r="E43">
        <v>25.4</v>
      </c>
      <c r="F43">
        <v>42.7</v>
      </c>
      <c r="G43">
        <v>48.1</v>
      </c>
      <c r="H43" s="104">
        <v>10.1</v>
      </c>
      <c r="I43" s="104">
        <v>8.1999999999999993</v>
      </c>
      <c r="J43" s="104">
        <v>16.600000000000001</v>
      </c>
      <c r="K43" s="104">
        <v>25.5</v>
      </c>
      <c r="L43">
        <v>37.9</v>
      </c>
      <c r="M43">
        <v>28.1</v>
      </c>
    </row>
    <row r="44" spans="1:13">
      <c r="A44" t="str">
        <f t="shared" si="0"/>
        <v>2020 Q3</v>
      </c>
      <c r="B44">
        <v>2020</v>
      </c>
      <c r="C44" t="s">
        <v>5</v>
      </c>
      <c r="D44">
        <v>31.8</v>
      </c>
      <c r="E44">
        <v>38.1</v>
      </c>
      <c r="F44">
        <v>48.3</v>
      </c>
      <c r="G44">
        <v>50.2</v>
      </c>
      <c r="H44" s="104">
        <v>8.6</v>
      </c>
      <c r="I44" s="104">
        <v>7.4</v>
      </c>
      <c r="J44" s="104">
        <v>7.4</v>
      </c>
      <c r="K44" s="104">
        <v>9.3000000000000007</v>
      </c>
      <c r="L44">
        <v>18.100000000000001</v>
      </c>
      <c r="M44">
        <v>7.5</v>
      </c>
    </row>
    <row r="45" spans="1:13">
      <c r="A45" t="str">
        <f t="shared" si="0"/>
        <v>2020 Q4</v>
      </c>
      <c r="B45">
        <v>2020</v>
      </c>
      <c r="C45" t="s">
        <v>6</v>
      </c>
      <c r="D45">
        <v>39.200000000000003</v>
      </c>
      <c r="E45">
        <v>46.3</v>
      </c>
      <c r="F45">
        <v>38.9</v>
      </c>
      <c r="G45">
        <v>37.299999999999997</v>
      </c>
      <c r="H45" s="104">
        <v>10.4</v>
      </c>
      <c r="I45" s="104">
        <v>9.6999999999999993</v>
      </c>
      <c r="J45" s="104">
        <v>7.8</v>
      </c>
      <c r="K45" s="104">
        <v>9.5</v>
      </c>
      <c r="L45">
        <v>17.8</v>
      </c>
      <c r="M45">
        <v>10</v>
      </c>
    </row>
    <row r="46" spans="1:13">
      <c r="A46" t="str">
        <f t="shared" si="0"/>
        <v>2021 Q1</v>
      </c>
      <c r="B46">
        <v>2021</v>
      </c>
      <c r="C46" t="s">
        <v>3</v>
      </c>
      <c r="D46">
        <v>38.200000000000003</v>
      </c>
      <c r="E46">
        <v>43.4</v>
      </c>
      <c r="F46">
        <v>34.200000000000003</v>
      </c>
      <c r="G46">
        <v>30.1</v>
      </c>
      <c r="H46" s="104">
        <v>12.9</v>
      </c>
      <c r="I46" s="104">
        <v>14.7</v>
      </c>
      <c r="J46" s="104">
        <v>14.3</v>
      </c>
      <c r="K46" s="104">
        <v>24.4</v>
      </c>
      <c r="L46">
        <v>21.1</v>
      </c>
      <c r="M46">
        <v>11.9</v>
      </c>
    </row>
    <row r="47" spans="1:13">
      <c r="A47" t="str">
        <f t="shared" si="0"/>
        <v>2021 Q2</v>
      </c>
      <c r="B47">
        <v>2021</v>
      </c>
      <c r="C47" t="s">
        <v>4</v>
      </c>
      <c r="D47">
        <v>34</v>
      </c>
      <c r="E47">
        <v>32.700000000000003</v>
      </c>
      <c r="F47">
        <v>27.6</v>
      </c>
      <c r="G47">
        <v>19.3</v>
      </c>
      <c r="H47" s="103">
        <v>15</v>
      </c>
      <c r="I47" s="104">
        <v>18.600000000000001</v>
      </c>
      <c r="J47" s="104">
        <v>28.2</v>
      </c>
      <c r="K47" s="104">
        <v>48.6</v>
      </c>
      <c r="L47">
        <v>17.5</v>
      </c>
      <c r="M47">
        <v>10.5</v>
      </c>
    </row>
    <row r="48" spans="1:13">
      <c r="A48" t="str">
        <f t="shared" si="0"/>
        <v>2021 Q3</v>
      </c>
      <c r="B48">
        <v>2021</v>
      </c>
      <c r="C48" t="s">
        <v>5</v>
      </c>
      <c r="D48">
        <v>28.4</v>
      </c>
      <c r="E48">
        <v>23.1</v>
      </c>
      <c r="F48">
        <v>21.6</v>
      </c>
      <c r="G48">
        <v>13.6</v>
      </c>
      <c r="H48" s="104">
        <v>21.5</v>
      </c>
      <c r="I48" s="104">
        <v>26.1</v>
      </c>
      <c r="J48" s="104">
        <v>39.200000000000003</v>
      </c>
      <c r="K48" s="104">
        <v>66.7</v>
      </c>
      <c r="L48">
        <v>15.5</v>
      </c>
      <c r="M48">
        <v>6.2</v>
      </c>
    </row>
    <row r="49" spans="1:13">
      <c r="A49" t="str">
        <f t="shared" si="0"/>
        <v>2021 Q4</v>
      </c>
      <c r="B49">
        <v>2021</v>
      </c>
      <c r="C49" t="s">
        <v>6</v>
      </c>
      <c r="D49">
        <v>26.1</v>
      </c>
      <c r="E49">
        <v>16.600000000000001</v>
      </c>
      <c r="F49">
        <v>19.2</v>
      </c>
      <c r="G49">
        <v>15.8</v>
      </c>
      <c r="H49" s="104">
        <v>24.2</v>
      </c>
      <c r="I49" s="104">
        <v>34.5</v>
      </c>
      <c r="J49" s="104">
        <v>48.3</v>
      </c>
      <c r="K49" s="104">
        <v>83.9</v>
      </c>
      <c r="L49">
        <v>15.1</v>
      </c>
      <c r="M49">
        <v>8.6</v>
      </c>
    </row>
    <row r="50" spans="1:13">
      <c r="A50" t="str">
        <f t="shared" si="0"/>
        <v>2022 Q1</v>
      </c>
      <c r="B50">
        <v>2022</v>
      </c>
      <c r="C50" t="s">
        <v>3</v>
      </c>
      <c r="D50">
        <v>28</v>
      </c>
      <c r="E50">
        <v>19.600000000000001</v>
      </c>
      <c r="F50">
        <v>19.100000000000001</v>
      </c>
      <c r="G50">
        <v>13.8</v>
      </c>
      <c r="H50" s="104">
        <v>28.4</v>
      </c>
      <c r="I50" s="104">
        <v>34.299999999999997</v>
      </c>
      <c r="J50" s="104">
        <v>51.2</v>
      </c>
      <c r="K50" s="104">
        <v>90.1</v>
      </c>
      <c r="L50">
        <v>16.7</v>
      </c>
      <c r="M50">
        <v>9</v>
      </c>
    </row>
    <row r="51" spans="1:13">
      <c r="A51" t="str">
        <f t="shared" si="0"/>
        <v>2022 Q2</v>
      </c>
      <c r="B51">
        <v>2022</v>
      </c>
      <c r="C51" t="s">
        <v>4</v>
      </c>
      <c r="D51">
        <v>24.8</v>
      </c>
      <c r="E51">
        <v>15.9</v>
      </c>
      <c r="F51">
        <v>17.100000000000001</v>
      </c>
      <c r="G51">
        <v>12.7</v>
      </c>
      <c r="H51" s="103">
        <v>29</v>
      </c>
      <c r="I51" s="104">
        <v>37.5</v>
      </c>
      <c r="J51" s="103">
        <v>51</v>
      </c>
      <c r="K51" s="104">
        <v>78.599999999999994</v>
      </c>
      <c r="L51">
        <v>19.7</v>
      </c>
      <c r="M51">
        <v>11.7</v>
      </c>
    </row>
    <row r="52" spans="1:13">
      <c r="A52" t="str">
        <f t="shared" si="0"/>
        <v>2022 Q3</v>
      </c>
      <c r="B52">
        <v>2022</v>
      </c>
      <c r="C52" t="s">
        <v>5</v>
      </c>
      <c r="D52">
        <v>24.1</v>
      </c>
      <c r="E52">
        <v>14.7</v>
      </c>
      <c r="F52">
        <v>20.3</v>
      </c>
      <c r="G52">
        <v>15.5</v>
      </c>
      <c r="H52" s="104">
        <v>28.5</v>
      </c>
      <c r="I52" s="104">
        <v>42.3</v>
      </c>
      <c r="J52" s="104">
        <v>44.5</v>
      </c>
      <c r="K52" s="104">
        <v>70.3</v>
      </c>
      <c r="L52">
        <v>18.2</v>
      </c>
      <c r="M52">
        <v>10.7</v>
      </c>
    </row>
    <row r="53" spans="1:13">
      <c r="A53" t="str">
        <f t="shared" si="0"/>
        <v>2022 Q4</v>
      </c>
      <c r="B53">
        <v>2022</v>
      </c>
      <c r="C53" t="s">
        <v>6</v>
      </c>
      <c r="D53">
        <v>24</v>
      </c>
      <c r="E53">
        <v>17.5</v>
      </c>
      <c r="F53">
        <v>25.2</v>
      </c>
      <c r="G53">
        <v>21.2</v>
      </c>
      <c r="H53" s="104">
        <v>27.5</v>
      </c>
      <c r="I53" s="104">
        <v>40.9</v>
      </c>
      <c r="J53" s="104">
        <v>39.700000000000003</v>
      </c>
      <c r="K53" s="104">
        <v>69.7</v>
      </c>
      <c r="L53">
        <v>21.7</v>
      </c>
      <c r="M53">
        <v>10.8</v>
      </c>
    </row>
    <row r="54" spans="1:13">
      <c r="A54" t="str">
        <f t="shared" si="0"/>
        <v>2023 Q1</v>
      </c>
      <c r="B54">
        <v>2023</v>
      </c>
      <c r="C54" t="s">
        <v>3</v>
      </c>
      <c r="D54">
        <v>29.9</v>
      </c>
      <c r="E54">
        <v>27</v>
      </c>
      <c r="F54">
        <v>27.6</v>
      </c>
      <c r="G54">
        <v>20.9</v>
      </c>
      <c r="H54" s="103">
        <v>28</v>
      </c>
      <c r="I54" s="104">
        <v>38.200000000000003</v>
      </c>
      <c r="J54" s="103">
        <v>37</v>
      </c>
      <c r="K54" s="103">
        <v>61</v>
      </c>
      <c r="L54">
        <v>15.3</v>
      </c>
      <c r="M54">
        <v>7.7</v>
      </c>
    </row>
    <row r="55" spans="1:13">
      <c r="A55" t="str">
        <f t="shared" si="0"/>
        <v>2023 Q2</v>
      </c>
      <c r="B55">
        <v>2023</v>
      </c>
      <c r="C55" t="s">
        <v>4</v>
      </c>
      <c r="D55">
        <v>32.799999999999997</v>
      </c>
      <c r="E55">
        <v>33.299999999999997</v>
      </c>
      <c r="F55">
        <v>28.5</v>
      </c>
      <c r="G55">
        <v>20.7</v>
      </c>
      <c r="H55" s="104">
        <v>26.2</v>
      </c>
      <c r="I55" s="104">
        <v>34.299999999999997</v>
      </c>
      <c r="J55" s="104">
        <v>26.6</v>
      </c>
      <c r="K55" s="104">
        <v>37.700000000000003</v>
      </c>
      <c r="L55" s="104">
        <v>15.3</v>
      </c>
      <c r="M55" s="104">
        <v>8.1</v>
      </c>
    </row>
    <row r="56" spans="1:13">
      <c r="A56" t="str">
        <f t="shared" si="0"/>
        <v>2023 Q3</v>
      </c>
      <c r="B56">
        <v>2023</v>
      </c>
      <c r="C56" t="s">
        <v>5</v>
      </c>
      <c r="D56">
        <v>33.799999999999997</v>
      </c>
      <c r="E56">
        <v>34.299999999999997</v>
      </c>
      <c r="F56" s="209">
        <v>33.1</v>
      </c>
      <c r="G56" s="209">
        <v>30.6</v>
      </c>
      <c r="H56" s="104">
        <v>24.7</v>
      </c>
      <c r="I56" s="104">
        <v>33.4</v>
      </c>
      <c r="J56" s="104">
        <v>20.7</v>
      </c>
      <c r="K56" s="104">
        <v>28.6</v>
      </c>
      <c r="L56" s="104">
        <v>14.4</v>
      </c>
      <c r="M56" s="104">
        <v>8.4</v>
      </c>
    </row>
    <row r="57" spans="1:13">
      <c r="A57" t="str">
        <f t="shared" si="0"/>
        <v>2023 Q4</v>
      </c>
      <c r="B57">
        <v>2023</v>
      </c>
      <c r="C57" t="s">
        <v>6</v>
      </c>
      <c r="D57">
        <v>34.1</v>
      </c>
      <c r="E57">
        <v>39.299999999999997</v>
      </c>
      <c r="F57" s="209">
        <v>36.299999999999997</v>
      </c>
      <c r="G57" s="209">
        <v>37.6</v>
      </c>
      <c r="H57" s="104">
        <v>22.7</v>
      </c>
      <c r="I57" s="104">
        <v>27.9</v>
      </c>
      <c r="J57" s="104">
        <v>17.100000000000001</v>
      </c>
      <c r="K57" s="104">
        <v>22.6</v>
      </c>
      <c r="L57" s="103">
        <v>14</v>
      </c>
      <c r="M57" s="104">
        <v>5.9</v>
      </c>
    </row>
    <row r="58" spans="1:13">
      <c r="A58" t="str">
        <f t="shared" si="0"/>
        <v>2024 Q1</v>
      </c>
      <c r="B58">
        <v>2024</v>
      </c>
      <c r="C58" t="s">
        <v>3</v>
      </c>
      <c r="D58">
        <v>35.700000000000003</v>
      </c>
      <c r="E58">
        <v>34.9</v>
      </c>
      <c r="F58" s="209">
        <v>36.299999999999997</v>
      </c>
      <c r="G58" s="209">
        <v>37.9</v>
      </c>
      <c r="H58" s="104">
        <v>22.8</v>
      </c>
      <c r="I58" s="104">
        <v>29.4</v>
      </c>
      <c r="J58" s="104">
        <v>14.3</v>
      </c>
      <c r="K58" s="104">
        <v>16.8</v>
      </c>
      <c r="L58" s="104">
        <v>14.5</v>
      </c>
      <c r="M58" s="104">
        <v>9.9</v>
      </c>
    </row>
    <row r="59" spans="1:13">
      <c r="A59" t="str">
        <f t="shared" si="0"/>
        <v>2024 Q2</v>
      </c>
      <c r="B59">
        <v>2024</v>
      </c>
      <c r="C59" t="s">
        <v>4</v>
      </c>
      <c r="D59">
        <v>36.4</v>
      </c>
      <c r="E59">
        <v>35.9</v>
      </c>
      <c r="F59" s="209">
        <v>37.5</v>
      </c>
      <c r="G59" s="209">
        <v>31.6</v>
      </c>
      <c r="H59" s="104">
        <v>22.5</v>
      </c>
      <c r="I59" s="104">
        <v>25.4</v>
      </c>
      <c r="J59" s="104">
        <v>13.8</v>
      </c>
      <c r="K59" s="104">
        <v>16.3</v>
      </c>
      <c r="L59" s="103">
        <v>13</v>
      </c>
      <c r="M59" s="104">
        <v>5.9</v>
      </c>
    </row>
    <row r="60" spans="1:13">
      <c r="D60" s="1" t="s">
        <v>705</v>
      </c>
      <c r="E60" s="1" t="s">
        <v>46</v>
      </c>
      <c r="F60" s="1" t="s">
        <v>705</v>
      </c>
      <c r="G60" s="1" t="s">
        <v>46</v>
      </c>
      <c r="H60" s="1" t="s">
        <v>705</v>
      </c>
      <c r="I60" s="1" t="s">
        <v>46</v>
      </c>
      <c r="J60" s="1" t="s">
        <v>705</v>
      </c>
      <c r="K60" s="1" t="s">
        <v>207</v>
      </c>
      <c r="L60" s="1" t="s">
        <v>705</v>
      </c>
      <c r="M60"/>
    </row>
    <row r="61" spans="1:13">
      <c r="D61" s="1" t="s">
        <v>706</v>
      </c>
      <c r="E61" s="1" t="s">
        <v>706</v>
      </c>
      <c r="F61" s="1" t="s">
        <v>205</v>
      </c>
      <c r="G61" s="1" t="s">
        <v>205</v>
      </c>
      <c r="H61" s="1" t="s">
        <v>206</v>
      </c>
      <c r="I61" s="1" t="s">
        <v>206</v>
      </c>
      <c r="J61" s="1" t="s">
        <v>207</v>
      </c>
      <c r="L61" s="1" t="s">
        <v>208</v>
      </c>
      <c r="M61" s="1" t="s">
        <v>208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426-8440-4AC6-87CC-2736FF39A66E}">
  <dimension ref="A1:BK61"/>
  <sheetViews>
    <sheetView topLeftCell="A45" zoomScale="55" zoomScaleNormal="55" workbookViewId="0">
      <selection activeCell="G26" sqref="G26"/>
    </sheetView>
  </sheetViews>
  <sheetFormatPr baseColWidth="10" defaultRowHeight="14.5"/>
  <cols>
    <col min="5" max="5" width="16.81640625" customWidth="1"/>
    <col min="10" max="11" width="11.7265625" bestFit="1" customWidth="1"/>
    <col min="13" max="13" width="10.81640625" style="18"/>
    <col min="15" max="15" width="10.81640625" style="18"/>
    <col min="16" max="16" width="24.81640625" customWidth="1"/>
  </cols>
  <sheetData>
    <row r="1" spans="1:63">
      <c r="A1" s="63" t="s">
        <v>862</v>
      </c>
      <c r="B1" s="57"/>
      <c r="C1" s="57"/>
      <c r="D1" s="57"/>
      <c r="E1" s="64" t="s">
        <v>1557</v>
      </c>
      <c r="F1" s="57"/>
      <c r="G1" s="57"/>
      <c r="H1" s="57"/>
      <c r="I1" s="57"/>
      <c r="J1" s="57"/>
      <c r="K1" s="57"/>
      <c r="L1" s="57"/>
      <c r="M1" s="57"/>
      <c r="N1" s="67"/>
      <c r="O1" s="46" t="s">
        <v>612</v>
      </c>
    </row>
    <row r="2" spans="1:63">
      <c r="A2" s="52" t="s">
        <v>708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1:63">
      <c r="A3" s="52" t="s">
        <v>210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</row>
    <row r="4" spans="1:63">
      <c r="A4" s="52" t="s">
        <v>203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</row>
    <row r="5" spans="1:63">
      <c r="A5" s="52" t="s">
        <v>1822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</row>
    <row r="6" spans="1:63">
      <c r="A6" s="62" t="s">
        <v>637</v>
      </c>
      <c r="B6" s="54"/>
      <c r="C6" s="54"/>
      <c r="D6" s="54"/>
      <c r="E6" s="241" t="s">
        <v>1728</v>
      </c>
      <c r="F6" s="54"/>
      <c r="G6" s="54"/>
      <c r="H6" s="54"/>
      <c r="I6" s="54"/>
      <c r="J6" s="54"/>
      <c r="K6" s="54"/>
      <c r="L6" s="54"/>
      <c r="M6" s="54"/>
      <c r="N6" s="54"/>
    </row>
    <row r="7" spans="1:63">
      <c r="M7"/>
    </row>
    <row r="8" spans="1:63">
      <c r="B8" s="1"/>
      <c r="C8" s="1"/>
      <c r="D8" s="1" t="s">
        <v>705</v>
      </c>
      <c r="E8" s="1" t="s">
        <v>46</v>
      </c>
      <c r="F8" s="1" t="s">
        <v>705</v>
      </c>
      <c r="G8" s="1" t="s">
        <v>46</v>
      </c>
      <c r="H8" s="1" t="s">
        <v>705</v>
      </c>
      <c r="I8" s="1" t="s">
        <v>46</v>
      </c>
      <c r="J8" s="1" t="s">
        <v>705</v>
      </c>
      <c r="K8" s="1" t="s">
        <v>46</v>
      </c>
      <c r="L8" s="1" t="s">
        <v>705</v>
      </c>
      <c r="M8" s="1" t="s">
        <v>46</v>
      </c>
    </row>
    <row r="9" spans="1:63">
      <c r="B9" s="1"/>
      <c r="C9" s="1"/>
      <c r="D9" s="1" t="s">
        <v>706</v>
      </c>
      <c r="E9" s="1" t="s">
        <v>706</v>
      </c>
      <c r="F9" s="1" t="s">
        <v>205</v>
      </c>
      <c r="G9" s="1" t="s">
        <v>205</v>
      </c>
      <c r="H9" s="1" t="s">
        <v>206</v>
      </c>
      <c r="I9" s="1" t="s">
        <v>206</v>
      </c>
      <c r="J9" s="1" t="s">
        <v>207</v>
      </c>
      <c r="K9" s="1" t="s">
        <v>207</v>
      </c>
      <c r="L9" s="1" t="s">
        <v>208</v>
      </c>
      <c r="M9" s="1" t="s">
        <v>208</v>
      </c>
    </row>
    <row r="10" spans="1:63">
      <c r="A10" t="str">
        <f>CONCATENATE(B10, " ", C10)</f>
        <v>2012 Q1</v>
      </c>
      <c r="B10">
        <v>2012</v>
      </c>
      <c r="C10" t="s">
        <v>3</v>
      </c>
      <c r="D10">
        <v>47.9</v>
      </c>
      <c r="E10">
        <v>68.7</v>
      </c>
      <c r="F10">
        <v>37.299999999999997</v>
      </c>
      <c r="G10">
        <v>17</v>
      </c>
      <c r="H10" s="104">
        <v>6.6</v>
      </c>
      <c r="I10" s="104">
        <v>8.6999999999999993</v>
      </c>
      <c r="J10" s="100">
        <v>2.8333333333333335</v>
      </c>
      <c r="K10" s="100">
        <v>0.96666666666666667</v>
      </c>
      <c r="L10">
        <v>8.6</v>
      </c>
      <c r="M10">
        <v>3</v>
      </c>
    </row>
    <row r="11" spans="1:63">
      <c r="A11" t="str">
        <f t="shared" ref="A11:A54" si="0">CONCATENATE(B11, " ", C11)</f>
        <v>2012 Q2</v>
      </c>
      <c r="B11">
        <v>2012</v>
      </c>
      <c r="C11" t="s">
        <v>4</v>
      </c>
      <c r="D11">
        <v>47</v>
      </c>
      <c r="E11">
        <v>67.400000000000006</v>
      </c>
      <c r="F11">
        <v>37.299999999999997</v>
      </c>
      <c r="G11">
        <v>18.2</v>
      </c>
      <c r="H11" s="104">
        <v>6.5</v>
      </c>
      <c r="I11" s="104">
        <v>8.9</v>
      </c>
      <c r="J11" s="100">
        <v>2.7999999999999994</v>
      </c>
      <c r="K11" s="100">
        <v>0.9</v>
      </c>
      <c r="L11">
        <v>8.9</v>
      </c>
      <c r="M11">
        <v>3.7</v>
      </c>
      <c r="Q11" t="str">
        <f>CONCATENATE(Q12," ", Q13)</f>
        <v>2012 Q1</v>
      </c>
      <c r="R11" t="str">
        <f>CONCATENATE(R12," ", R13)</f>
        <v>2012 Q2</v>
      </c>
      <c r="S11" t="str">
        <f>CONCATENATE(S12," ", S13)</f>
        <v>2012 Q3</v>
      </c>
      <c r="T11" t="str">
        <f t="shared" ref="T11:BK11" si="1">CONCATENATE(T12," ", T13)</f>
        <v>2012 Q4</v>
      </c>
      <c r="U11" t="str">
        <f t="shared" si="1"/>
        <v>2013 Q1</v>
      </c>
      <c r="V11" t="str">
        <f t="shared" si="1"/>
        <v>2013 Q2</v>
      </c>
      <c r="W11" t="str">
        <f t="shared" si="1"/>
        <v>2013 Q3</v>
      </c>
      <c r="X11" t="str">
        <f t="shared" si="1"/>
        <v>2013 Q4</v>
      </c>
      <c r="Y11" t="str">
        <f t="shared" si="1"/>
        <v>2014 Q1</v>
      </c>
      <c r="Z11" t="str">
        <f t="shared" si="1"/>
        <v>2014 Q2</v>
      </c>
      <c r="AA11" t="str">
        <f t="shared" si="1"/>
        <v>2014 Q3</v>
      </c>
      <c r="AB11" t="str">
        <f t="shared" si="1"/>
        <v>2014 Q4</v>
      </c>
      <c r="AC11" t="str">
        <f t="shared" si="1"/>
        <v>2015 Q1</v>
      </c>
      <c r="AD11" t="str">
        <f t="shared" si="1"/>
        <v>2015 Q2</v>
      </c>
      <c r="AE11" t="str">
        <f t="shared" si="1"/>
        <v>2015 Q3</v>
      </c>
      <c r="AF11" t="str">
        <f t="shared" si="1"/>
        <v>2015 Q4</v>
      </c>
      <c r="AG11" t="str">
        <f t="shared" si="1"/>
        <v>2016 Q1</v>
      </c>
      <c r="AH11" t="str">
        <f t="shared" si="1"/>
        <v>2016 Q2</v>
      </c>
      <c r="AI11" t="str">
        <f t="shared" si="1"/>
        <v>2016 Q3</v>
      </c>
      <c r="AJ11" t="str">
        <f t="shared" si="1"/>
        <v>2016 Q4</v>
      </c>
      <c r="AK11" t="str">
        <f t="shared" si="1"/>
        <v>2017 Q1</v>
      </c>
      <c r="AL11" t="str">
        <f t="shared" si="1"/>
        <v>2017 Q2</v>
      </c>
      <c r="AM11" t="str">
        <f t="shared" si="1"/>
        <v>2017 Q3</v>
      </c>
      <c r="AN11" t="str">
        <f t="shared" si="1"/>
        <v>2017 Q4</v>
      </c>
      <c r="AO11" t="str">
        <f t="shared" si="1"/>
        <v>2018 Q1</v>
      </c>
      <c r="AP11" t="str">
        <f t="shared" si="1"/>
        <v>2018 Q2</v>
      </c>
      <c r="AQ11" t="str">
        <f t="shared" si="1"/>
        <v>2018 Q3</v>
      </c>
      <c r="AR11" t="str">
        <f t="shared" si="1"/>
        <v>2018 Q4</v>
      </c>
      <c r="AS11" t="str">
        <f t="shared" si="1"/>
        <v>2019 Q1</v>
      </c>
      <c r="AT11" t="str">
        <f t="shared" si="1"/>
        <v>2019 Q2</v>
      </c>
      <c r="AU11" t="str">
        <f t="shared" si="1"/>
        <v>2019 Q3</v>
      </c>
      <c r="AV11" t="str">
        <f t="shared" si="1"/>
        <v>2019 Q4</v>
      </c>
      <c r="AW11" t="str">
        <f t="shared" si="1"/>
        <v>2020 Q1</v>
      </c>
      <c r="AX11" t="str">
        <f t="shared" si="1"/>
        <v>2020 Q2</v>
      </c>
      <c r="AY11" t="str">
        <f t="shared" si="1"/>
        <v>2020 Q3</v>
      </c>
      <c r="AZ11" t="str">
        <f t="shared" si="1"/>
        <v>2020 Q4</v>
      </c>
      <c r="BA11" t="str">
        <f t="shared" si="1"/>
        <v>2021 Q1</v>
      </c>
      <c r="BB11" t="str">
        <f t="shared" si="1"/>
        <v>2021 Q2</v>
      </c>
      <c r="BC11" t="str">
        <f t="shared" si="1"/>
        <v>2021 Q3</v>
      </c>
      <c r="BD11" t="str">
        <f t="shared" si="1"/>
        <v>2021 Q4</v>
      </c>
      <c r="BE11" t="str">
        <f t="shared" si="1"/>
        <v>2022 Q1</v>
      </c>
      <c r="BF11" t="str">
        <f t="shared" si="1"/>
        <v>2022 Q2</v>
      </c>
      <c r="BG11" t="str">
        <f t="shared" si="1"/>
        <v>2022 Q3</v>
      </c>
      <c r="BH11" t="str">
        <f t="shared" si="1"/>
        <v>2022 Q4</v>
      </c>
      <c r="BI11" t="str">
        <f t="shared" si="1"/>
        <v>2023 Q1</v>
      </c>
      <c r="BJ11" t="str">
        <f t="shared" si="1"/>
        <v>2023 Q2</v>
      </c>
      <c r="BK11" t="str">
        <f t="shared" si="1"/>
        <v>2023 Q3</v>
      </c>
    </row>
    <row r="12" spans="1:63">
      <c r="A12" t="str">
        <f t="shared" si="0"/>
        <v>2012 Q3</v>
      </c>
      <c r="B12">
        <v>2012</v>
      </c>
      <c r="C12" t="s">
        <v>5</v>
      </c>
      <c r="D12">
        <v>45.7</v>
      </c>
      <c r="E12">
        <v>67.2</v>
      </c>
      <c r="F12">
        <v>39.700000000000003</v>
      </c>
      <c r="G12">
        <v>21.9</v>
      </c>
      <c r="H12" s="104">
        <v>6.2</v>
      </c>
      <c r="I12" s="104">
        <v>8.3000000000000007</v>
      </c>
      <c r="J12" s="100">
        <v>2.7666666666666671</v>
      </c>
      <c r="K12" s="100">
        <v>1.1333333333333333</v>
      </c>
      <c r="L12">
        <v>9.1999999999999993</v>
      </c>
      <c r="M12">
        <v>2.9</v>
      </c>
      <c r="Q12">
        <v>2012</v>
      </c>
      <c r="R12">
        <v>2012</v>
      </c>
      <c r="S12">
        <v>2012</v>
      </c>
      <c r="T12">
        <v>2012</v>
      </c>
      <c r="U12">
        <v>2013</v>
      </c>
      <c r="V12">
        <v>2013</v>
      </c>
      <c r="W12">
        <v>2013</v>
      </c>
      <c r="X12">
        <v>2013</v>
      </c>
      <c r="Y12">
        <v>2014</v>
      </c>
      <c r="Z12">
        <v>2014</v>
      </c>
      <c r="AA12">
        <v>2014</v>
      </c>
      <c r="AB12">
        <v>2014</v>
      </c>
      <c r="AC12">
        <v>2015</v>
      </c>
      <c r="AD12">
        <v>2015</v>
      </c>
      <c r="AE12">
        <v>2015</v>
      </c>
      <c r="AF12">
        <v>2015</v>
      </c>
      <c r="AG12">
        <v>2016</v>
      </c>
      <c r="AH12">
        <v>2016</v>
      </c>
      <c r="AI12">
        <v>2016</v>
      </c>
      <c r="AJ12">
        <v>2016</v>
      </c>
      <c r="AK12">
        <v>2017</v>
      </c>
      <c r="AL12">
        <v>2017</v>
      </c>
      <c r="AM12">
        <v>2017</v>
      </c>
      <c r="AN12">
        <v>2017</v>
      </c>
      <c r="AO12">
        <v>2018</v>
      </c>
      <c r="AP12">
        <v>2018</v>
      </c>
      <c r="AQ12">
        <v>2018</v>
      </c>
      <c r="AR12">
        <v>2018</v>
      </c>
      <c r="AS12">
        <v>2019</v>
      </c>
      <c r="AT12">
        <v>2019</v>
      </c>
      <c r="AU12">
        <v>2019</v>
      </c>
      <c r="AV12">
        <v>2019</v>
      </c>
      <c r="AW12">
        <v>2020</v>
      </c>
      <c r="AX12">
        <v>2020</v>
      </c>
      <c r="AY12">
        <v>2020</v>
      </c>
      <c r="AZ12">
        <v>2020</v>
      </c>
      <c r="BA12">
        <v>2021</v>
      </c>
      <c r="BB12">
        <v>2021</v>
      </c>
      <c r="BC12">
        <v>2021</v>
      </c>
      <c r="BD12">
        <v>2021</v>
      </c>
      <c r="BE12">
        <v>2022</v>
      </c>
      <c r="BF12">
        <v>2022</v>
      </c>
      <c r="BG12">
        <v>2022</v>
      </c>
      <c r="BH12">
        <v>2022</v>
      </c>
      <c r="BI12">
        <v>2023</v>
      </c>
      <c r="BJ12">
        <v>2023</v>
      </c>
      <c r="BK12">
        <v>2023</v>
      </c>
    </row>
    <row r="13" spans="1:63">
      <c r="A13" t="str">
        <f t="shared" si="0"/>
        <v>2012 Q4</v>
      </c>
      <c r="B13">
        <v>2012</v>
      </c>
      <c r="C13" t="s">
        <v>6</v>
      </c>
      <c r="D13">
        <v>43.3</v>
      </c>
      <c r="E13">
        <v>63.6</v>
      </c>
      <c r="F13">
        <v>43.6</v>
      </c>
      <c r="G13">
        <v>28</v>
      </c>
      <c r="H13" s="104">
        <v>5.3</v>
      </c>
      <c r="I13" s="104">
        <v>6.3</v>
      </c>
      <c r="J13" s="100">
        <v>2.7666666666666671</v>
      </c>
      <c r="K13" s="100">
        <v>0.46666666666666662</v>
      </c>
      <c r="L13">
        <v>9.6</v>
      </c>
      <c r="M13">
        <v>2.5</v>
      </c>
      <c r="Q13" t="s">
        <v>3</v>
      </c>
      <c r="R13" t="s">
        <v>4</v>
      </c>
      <c r="S13" t="s">
        <v>5</v>
      </c>
      <c r="T13" t="s">
        <v>6</v>
      </c>
      <c r="U13" t="s">
        <v>3</v>
      </c>
      <c r="V13" t="s">
        <v>4</v>
      </c>
      <c r="W13" t="s">
        <v>5</v>
      </c>
      <c r="X13" t="s">
        <v>6</v>
      </c>
      <c r="Y13" t="s">
        <v>3</v>
      </c>
      <c r="Z13" t="s">
        <v>4</v>
      </c>
      <c r="AA13" t="s">
        <v>5</v>
      </c>
      <c r="AB13" t="s">
        <v>6</v>
      </c>
      <c r="AC13" t="s">
        <v>3</v>
      </c>
      <c r="AD13" t="s">
        <v>4</v>
      </c>
      <c r="AE13" t="s">
        <v>5</v>
      </c>
      <c r="AF13" t="s">
        <v>6</v>
      </c>
      <c r="AG13" t="s">
        <v>3</v>
      </c>
      <c r="AH13" t="s">
        <v>4</v>
      </c>
      <c r="AI13" t="s">
        <v>5</v>
      </c>
      <c r="AJ13" t="s">
        <v>6</v>
      </c>
      <c r="AK13" t="s">
        <v>3</v>
      </c>
      <c r="AL13" t="s">
        <v>4</v>
      </c>
      <c r="AM13" t="s">
        <v>5</v>
      </c>
      <c r="AN13" t="s">
        <v>6</v>
      </c>
      <c r="AO13" t="s">
        <v>3</v>
      </c>
      <c r="AP13" t="s">
        <v>4</v>
      </c>
      <c r="AQ13" t="s">
        <v>5</v>
      </c>
      <c r="AR13" t="s">
        <v>6</v>
      </c>
      <c r="AS13" t="s">
        <v>3</v>
      </c>
      <c r="AT13" t="s">
        <v>4</v>
      </c>
      <c r="AU13" t="s">
        <v>5</v>
      </c>
      <c r="AV13" t="s">
        <v>6</v>
      </c>
      <c r="AW13" t="s">
        <v>3</v>
      </c>
      <c r="AX13" t="s">
        <v>4</v>
      </c>
      <c r="AY13" t="s">
        <v>5</v>
      </c>
      <c r="AZ13" t="s">
        <v>6</v>
      </c>
      <c r="BA13" t="s">
        <v>3</v>
      </c>
      <c r="BB13" t="s">
        <v>4</v>
      </c>
      <c r="BC13" t="s">
        <v>5</v>
      </c>
      <c r="BD13" t="s">
        <v>6</v>
      </c>
      <c r="BE13" t="s">
        <v>3</v>
      </c>
      <c r="BF13" t="s">
        <v>4</v>
      </c>
      <c r="BG13" t="s">
        <v>5</v>
      </c>
      <c r="BH13" t="s">
        <v>6</v>
      </c>
      <c r="BI13" t="s">
        <v>3</v>
      </c>
      <c r="BJ13" t="s">
        <v>4</v>
      </c>
      <c r="BK13" t="s">
        <v>5</v>
      </c>
    </row>
    <row r="14" spans="1:63">
      <c r="A14" t="str">
        <f t="shared" si="0"/>
        <v>2013 Q1</v>
      </c>
      <c r="B14">
        <v>2013</v>
      </c>
      <c r="C14" t="s">
        <v>3</v>
      </c>
      <c r="D14">
        <v>44.2</v>
      </c>
      <c r="E14">
        <v>64.7</v>
      </c>
      <c r="F14">
        <v>43.8</v>
      </c>
      <c r="G14">
        <v>26.3</v>
      </c>
      <c r="H14" s="104">
        <v>5.7</v>
      </c>
      <c r="I14" s="104">
        <v>6.8</v>
      </c>
      <c r="J14" s="100">
        <v>2.9333333333333336</v>
      </c>
      <c r="K14" s="100">
        <v>0.9</v>
      </c>
      <c r="L14">
        <v>9.5</v>
      </c>
      <c r="M14">
        <v>3.8</v>
      </c>
      <c r="O14" s="46" t="s">
        <v>705</v>
      </c>
      <c r="P14" s="1" t="s">
        <v>707</v>
      </c>
      <c r="Q14">
        <f>INDEX($D$10:$D$745,MATCH(Q11,$A$10:$A$746,0))</f>
        <v>47.9</v>
      </c>
      <c r="R14">
        <f t="shared" ref="R14:BI14" si="2">INDEX($D$10:$D$745,MATCH(R11,$A$10:$A$746,0))</f>
        <v>47</v>
      </c>
      <c r="S14">
        <f t="shared" si="2"/>
        <v>45.7</v>
      </c>
      <c r="T14">
        <f t="shared" si="2"/>
        <v>43.3</v>
      </c>
      <c r="U14">
        <f t="shared" si="2"/>
        <v>44.2</v>
      </c>
      <c r="V14">
        <f t="shared" si="2"/>
        <v>43.7</v>
      </c>
      <c r="W14">
        <f t="shared" si="2"/>
        <v>47.3</v>
      </c>
      <c r="X14">
        <f t="shared" si="2"/>
        <v>48.2</v>
      </c>
      <c r="Y14">
        <f t="shared" si="2"/>
        <v>50</v>
      </c>
      <c r="Z14">
        <f t="shared" si="2"/>
        <v>49.5</v>
      </c>
      <c r="AA14">
        <f t="shared" si="2"/>
        <v>50.7</v>
      </c>
      <c r="AB14">
        <f t="shared" si="2"/>
        <v>49.4</v>
      </c>
      <c r="AC14">
        <f t="shared" si="2"/>
        <v>51.3</v>
      </c>
      <c r="AD14">
        <f t="shared" si="2"/>
        <v>52.9</v>
      </c>
      <c r="AE14">
        <f t="shared" si="2"/>
        <v>52.4</v>
      </c>
      <c r="AF14">
        <f t="shared" si="2"/>
        <v>50.8</v>
      </c>
      <c r="AG14">
        <f t="shared" si="2"/>
        <v>53</v>
      </c>
      <c r="AH14">
        <f t="shared" si="2"/>
        <v>53.5</v>
      </c>
      <c r="AI14">
        <f t="shared" si="2"/>
        <v>51.7</v>
      </c>
      <c r="AJ14">
        <f t="shared" si="2"/>
        <v>50.6</v>
      </c>
      <c r="AK14">
        <f t="shared" si="2"/>
        <v>53.2</v>
      </c>
      <c r="AL14">
        <f t="shared" si="2"/>
        <v>53.6</v>
      </c>
      <c r="AM14">
        <f t="shared" si="2"/>
        <v>50.6</v>
      </c>
      <c r="AN14">
        <f t="shared" si="2"/>
        <v>49.2</v>
      </c>
      <c r="AO14">
        <f t="shared" si="2"/>
        <v>49.7</v>
      </c>
      <c r="AP14">
        <f t="shared" si="2"/>
        <v>48.2</v>
      </c>
      <c r="AQ14">
        <f t="shared" si="2"/>
        <v>46.7</v>
      </c>
      <c r="AR14">
        <f t="shared" si="2"/>
        <v>44.4</v>
      </c>
      <c r="AS14">
        <f t="shared" si="2"/>
        <v>46.1</v>
      </c>
      <c r="AT14">
        <f t="shared" si="2"/>
        <v>47</v>
      </c>
      <c r="AU14">
        <f t="shared" si="2"/>
        <v>45.7</v>
      </c>
      <c r="AV14">
        <f t="shared" si="2"/>
        <v>45.2</v>
      </c>
      <c r="AW14">
        <f t="shared" si="2"/>
        <v>45.7</v>
      </c>
      <c r="AX14">
        <f t="shared" si="2"/>
        <v>24</v>
      </c>
      <c r="AY14">
        <f t="shared" si="2"/>
        <v>31.8</v>
      </c>
      <c r="AZ14">
        <f t="shared" si="2"/>
        <v>39.200000000000003</v>
      </c>
      <c r="BA14">
        <f t="shared" si="2"/>
        <v>38.200000000000003</v>
      </c>
      <c r="BB14">
        <f t="shared" si="2"/>
        <v>34</v>
      </c>
      <c r="BC14">
        <f t="shared" si="2"/>
        <v>28.4</v>
      </c>
      <c r="BD14">
        <f t="shared" si="2"/>
        <v>26.1</v>
      </c>
      <c r="BE14">
        <f t="shared" si="2"/>
        <v>28</v>
      </c>
      <c r="BF14">
        <f t="shared" si="2"/>
        <v>24.8</v>
      </c>
      <c r="BG14">
        <f t="shared" si="2"/>
        <v>24.1</v>
      </c>
      <c r="BH14">
        <f t="shared" si="2"/>
        <v>24</v>
      </c>
      <c r="BI14">
        <f t="shared" si="2"/>
        <v>29.9</v>
      </c>
      <c r="BJ14">
        <f>INDEX($D$10:$D$745,MATCH(BJ11,$A$10:$A$746,0))</f>
        <v>32.799999999999997</v>
      </c>
      <c r="BK14">
        <f>INDEX($D$10:$D$745,MATCH(BK11,$A$10:$A$746,0))</f>
        <v>33.799999999999997</v>
      </c>
    </row>
    <row r="15" spans="1:63">
      <c r="A15" t="str">
        <f t="shared" si="0"/>
        <v>2013 Q2</v>
      </c>
      <c r="B15">
        <v>2013</v>
      </c>
      <c r="C15" t="s">
        <v>4</v>
      </c>
      <c r="D15">
        <v>43.7</v>
      </c>
      <c r="E15">
        <v>65.900000000000006</v>
      </c>
      <c r="F15">
        <v>43.4</v>
      </c>
      <c r="G15">
        <v>24.5</v>
      </c>
      <c r="H15" s="104">
        <v>5.8</v>
      </c>
      <c r="I15" s="104">
        <v>6.3</v>
      </c>
      <c r="J15" s="100">
        <v>2.7666666666666671</v>
      </c>
      <c r="K15" s="100">
        <v>0.80000000000000016</v>
      </c>
      <c r="L15">
        <v>10</v>
      </c>
      <c r="M15">
        <v>4</v>
      </c>
      <c r="P15" s="1" t="s">
        <v>205</v>
      </c>
      <c r="Q15">
        <f>INDEX($F$10:$F$745,MATCH(Q11,$A$10:$A$746,0))</f>
        <v>37.299999999999997</v>
      </c>
      <c r="R15">
        <f t="shared" ref="R15:BK15" si="3">INDEX($F$10:$F$745,MATCH(R11,$A$10:$A$746,0))</f>
        <v>37.299999999999997</v>
      </c>
      <c r="S15">
        <f t="shared" si="3"/>
        <v>39.700000000000003</v>
      </c>
      <c r="T15">
        <f t="shared" si="3"/>
        <v>43.6</v>
      </c>
      <c r="U15">
        <f t="shared" si="3"/>
        <v>43.8</v>
      </c>
      <c r="V15">
        <f t="shared" si="3"/>
        <v>43.4</v>
      </c>
      <c r="W15">
        <f t="shared" si="3"/>
        <v>38.6</v>
      </c>
      <c r="X15">
        <f t="shared" si="3"/>
        <v>37.700000000000003</v>
      </c>
      <c r="Y15">
        <f t="shared" si="3"/>
        <v>36.1</v>
      </c>
      <c r="Z15">
        <f t="shared" si="3"/>
        <v>34.1</v>
      </c>
      <c r="AA15">
        <f t="shared" si="3"/>
        <v>33</v>
      </c>
      <c r="AB15">
        <f t="shared" si="3"/>
        <v>35.299999999999997</v>
      </c>
      <c r="AC15">
        <f t="shared" si="3"/>
        <v>34.200000000000003</v>
      </c>
      <c r="AD15">
        <f t="shared" si="3"/>
        <v>31</v>
      </c>
      <c r="AE15">
        <f t="shared" si="3"/>
        <v>30.7</v>
      </c>
      <c r="AF15">
        <f t="shared" si="3"/>
        <v>32.200000000000003</v>
      </c>
      <c r="AG15">
        <f t="shared" si="3"/>
        <v>31.5</v>
      </c>
      <c r="AH15">
        <f t="shared" si="3"/>
        <v>30.1</v>
      </c>
      <c r="AI15">
        <f t="shared" si="3"/>
        <v>28.6</v>
      </c>
      <c r="AJ15">
        <f t="shared" si="3"/>
        <v>29.1</v>
      </c>
      <c r="AK15">
        <f t="shared" si="3"/>
        <v>27</v>
      </c>
      <c r="AL15">
        <f t="shared" si="3"/>
        <v>23.1</v>
      </c>
      <c r="AM15">
        <f t="shared" si="3"/>
        <v>22</v>
      </c>
      <c r="AN15">
        <f t="shared" si="3"/>
        <v>21.6</v>
      </c>
      <c r="AO15">
        <f t="shared" si="3"/>
        <v>20.5</v>
      </c>
      <c r="AP15">
        <f t="shared" si="3"/>
        <v>19.5</v>
      </c>
      <c r="AQ15">
        <f t="shared" si="3"/>
        <v>19.8</v>
      </c>
      <c r="AR15">
        <f t="shared" si="3"/>
        <v>22</v>
      </c>
      <c r="AS15">
        <f t="shared" si="3"/>
        <v>23.4</v>
      </c>
      <c r="AT15">
        <f t="shared" si="3"/>
        <v>25</v>
      </c>
      <c r="AU15">
        <f t="shared" si="3"/>
        <v>28.3</v>
      </c>
      <c r="AV15">
        <f t="shared" si="3"/>
        <v>31.9</v>
      </c>
      <c r="AW15">
        <f t="shared" si="3"/>
        <v>32.200000000000003</v>
      </c>
      <c r="AX15">
        <f t="shared" si="3"/>
        <v>42.7</v>
      </c>
      <c r="AY15">
        <f t="shared" si="3"/>
        <v>48.3</v>
      </c>
      <c r="AZ15">
        <f t="shared" si="3"/>
        <v>38.9</v>
      </c>
      <c r="BA15">
        <f t="shared" si="3"/>
        <v>34.200000000000003</v>
      </c>
      <c r="BB15">
        <f t="shared" si="3"/>
        <v>27.6</v>
      </c>
      <c r="BC15">
        <f t="shared" si="3"/>
        <v>21.6</v>
      </c>
      <c r="BD15">
        <f t="shared" si="3"/>
        <v>19.2</v>
      </c>
      <c r="BE15">
        <f t="shared" si="3"/>
        <v>19.100000000000001</v>
      </c>
      <c r="BF15">
        <f t="shared" si="3"/>
        <v>17.100000000000001</v>
      </c>
      <c r="BG15">
        <f t="shared" si="3"/>
        <v>20.3</v>
      </c>
      <c r="BH15">
        <f t="shared" si="3"/>
        <v>25.2</v>
      </c>
      <c r="BI15">
        <f t="shared" si="3"/>
        <v>27.6</v>
      </c>
      <c r="BJ15">
        <f t="shared" si="3"/>
        <v>28.5</v>
      </c>
      <c r="BK15">
        <f t="shared" si="3"/>
        <v>33.200000000000003</v>
      </c>
    </row>
    <row r="16" spans="1:63">
      <c r="A16" t="str">
        <f t="shared" si="0"/>
        <v>2013 Q3</v>
      </c>
      <c r="B16">
        <v>2013</v>
      </c>
      <c r="C16" t="s">
        <v>5</v>
      </c>
      <c r="D16">
        <v>47.3</v>
      </c>
      <c r="E16">
        <v>69.7</v>
      </c>
      <c r="F16">
        <v>38.6</v>
      </c>
      <c r="G16">
        <v>21</v>
      </c>
      <c r="H16" s="104">
        <v>5.5</v>
      </c>
      <c r="I16" s="104">
        <v>5.5</v>
      </c>
      <c r="J16" s="100">
        <v>2.8333333333333335</v>
      </c>
      <c r="K16" s="100">
        <v>0.53333333333333333</v>
      </c>
      <c r="L16">
        <v>10.199999999999999</v>
      </c>
      <c r="M16">
        <v>3.8</v>
      </c>
      <c r="P16" s="1" t="s">
        <v>206</v>
      </c>
      <c r="Q16">
        <f>INDEX($H$10:$H$742,MATCH(Q11,$A$10:$A$743,0))</f>
        <v>6.6</v>
      </c>
      <c r="R16">
        <f t="shared" ref="R16:BK16" si="4">INDEX($H$10:$H$742,MATCH(R11,$A$10:$A$743,0))</f>
        <v>6.5</v>
      </c>
      <c r="S16">
        <f t="shared" si="4"/>
        <v>6.2</v>
      </c>
      <c r="T16">
        <f t="shared" si="4"/>
        <v>5.3</v>
      </c>
      <c r="U16">
        <f t="shared" si="4"/>
        <v>5.7</v>
      </c>
      <c r="V16">
        <f t="shared" si="4"/>
        <v>5.8</v>
      </c>
      <c r="W16">
        <f t="shared" si="4"/>
        <v>5.5</v>
      </c>
      <c r="X16">
        <f t="shared" si="4"/>
        <v>5.6</v>
      </c>
      <c r="Y16">
        <f t="shared" si="4"/>
        <v>6.5</v>
      </c>
      <c r="Z16">
        <f t="shared" si="4"/>
        <v>6.6</v>
      </c>
      <c r="AA16">
        <f t="shared" si="4"/>
        <v>6.7</v>
      </c>
      <c r="AB16">
        <f t="shared" si="4"/>
        <v>7.3</v>
      </c>
      <c r="AC16">
        <f t="shared" si="4"/>
        <v>7.6</v>
      </c>
      <c r="AD16">
        <f t="shared" si="4"/>
        <v>7.8</v>
      </c>
      <c r="AE16">
        <f t="shared" si="4"/>
        <v>7.9</v>
      </c>
      <c r="AF16">
        <f t="shared" si="4"/>
        <v>8.1999999999999993</v>
      </c>
      <c r="AG16">
        <f t="shared" si="4"/>
        <v>8.6</v>
      </c>
      <c r="AH16">
        <f t="shared" si="4"/>
        <v>9.6</v>
      </c>
      <c r="AI16">
        <f t="shared" si="4"/>
        <v>9.6999999999999993</v>
      </c>
      <c r="AJ16">
        <f t="shared" si="4"/>
        <v>11.2</v>
      </c>
      <c r="AK16">
        <f t="shared" si="4"/>
        <v>11.4</v>
      </c>
      <c r="AL16">
        <f t="shared" si="4"/>
        <v>13.2</v>
      </c>
      <c r="AM16">
        <f t="shared" si="4"/>
        <v>14.8</v>
      </c>
      <c r="AN16">
        <f t="shared" si="4"/>
        <v>16.5</v>
      </c>
      <c r="AO16">
        <f t="shared" si="4"/>
        <v>19.3</v>
      </c>
      <c r="AP16">
        <f t="shared" si="4"/>
        <v>20.6</v>
      </c>
      <c r="AQ16">
        <f t="shared" si="4"/>
        <v>18.600000000000001</v>
      </c>
      <c r="AR16">
        <f t="shared" si="4"/>
        <v>19.8</v>
      </c>
      <c r="AS16">
        <f t="shared" si="4"/>
        <v>19.3</v>
      </c>
      <c r="AT16">
        <f t="shared" si="4"/>
        <v>18.7</v>
      </c>
      <c r="AU16">
        <f t="shared" si="4"/>
        <v>16.600000000000001</v>
      </c>
      <c r="AV16">
        <f t="shared" si="4"/>
        <v>15.1</v>
      </c>
      <c r="AW16">
        <f t="shared" si="4"/>
        <v>15.6</v>
      </c>
      <c r="AX16">
        <f t="shared" si="4"/>
        <v>10.1</v>
      </c>
      <c r="AY16">
        <f t="shared" si="4"/>
        <v>8.6</v>
      </c>
      <c r="AZ16">
        <f t="shared" si="4"/>
        <v>10.4</v>
      </c>
      <c r="BA16">
        <f t="shared" si="4"/>
        <v>12.9</v>
      </c>
      <c r="BB16">
        <f t="shared" si="4"/>
        <v>15</v>
      </c>
      <c r="BC16">
        <f t="shared" si="4"/>
        <v>21.5</v>
      </c>
      <c r="BD16">
        <f t="shared" si="4"/>
        <v>24.2</v>
      </c>
      <c r="BE16">
        <f t="shared" si="4"/>
        <v>28.4</v>
      </c>
      <c r="BF16">
        <f t="shared" si="4"/>
        <v>29</v>
      </c>
      <c r="BG16">
        <f t="shared" si="4"/>
        <v>28.5</v>
      </c>
      <c r="BH16">
        <f t="shared" si="4"/>
        <v>27.5</v>
      </c>
      <c r="BI16">
        <f t="shared" si="4"/>
        <v>28</v>
      </c>
      <c r="BJ16">
        <f t="shared" si="4"/>
        <v>26.2</v>
      </c>
      <c r="BK16">
        <f t="shared" si="4"/>
        <v>24.5</v>
      </c>
    </row>
    <row r="17" spans="1:63">
      <c r="A17" t="str">
        <f t="shared" si="0"/>
        <v>2013 Q4</v>
      </c>
      <c r="B17">
        <v>2013</v>
      </c>
      <c r="C17" t="s">
        <v>6</v>
      </c>
      <c r="D17">
        <v>48.2</v>
      </c>
      <c r="E17">
        <v>68</v>
      </c>
      <c r="F17">
        <v>37.700000000000003</v>
      </c>
      <c r="G17">
        <v>21.5</v>
      </c>
      <c r="H17" s="104">
        <v>5.6</v>
      </c>
      <c r="I17" s="104">
        <v>6.6</v>
      </c>
      <c r="J17" s="100">
        <v>2.9666666666666668</v>
      </c>
      <c r="K17" s="100">
        <v>0.83333333333333337</v>
      </c>
      <c r="L17">
        <v>9.3000000000000007</v>
      </c>
      <c r="M17">
        <v>3.6</v>
      </c>
      <c r="P17" s="1" t="s">
        <v>207</v>
      </c>
      <c r="Q17">
        <f>INDEX($J$10:$J$745,MATCH(Q11,$A$10:$A$746,0))</f>
        <v>2.8333333333333335</v>
      </c>
      <c r="R17">
        <f t="shared" ref="R17:BK17" si="5">INDEX($J$10:$J$745,MATCH(R11,$A$10:$A$746,0))</f>
        <v>2.7999999999999994</v>
      </c>
      <c r="S17">
        <f t="shared" si="5"/>
        <v>2.7666666666666671</v>
      </c>
      <c r="T17">
        <f t="shared" si="5"/>
        <v>2.7666666666666671</v>
      </c>
      <c r="U17">
        <f t="shared" si="5"/>
        <v>2.9333333333333336</v>
      </c>
      <c r="V17">
        <f t="shared" si="5"/>
        <v>2.7666666666666671</v>
      </c>
      <c r="W17">
        <f t="shared" si="5"/>
        <v>2.8333333333333335</v>
      </c>
      <c r="X17">
        <f t="shared" si="5"/>
        <v>2.9666666666666668</v>
      </c>
      <c r="Y17">
        <f t="shared" si="5"/>
        <v>3.3000000000000003</v>
      </c>
      <c r="Z17">
        <f t="shared" si="5"/>
        <v>2.7666666666666671</v>
      </c>
      <c r="AA17">
        <f t="shared" si="5"/>
        <v>2.8000000000000003</v>
      </c>
      <c r="AB17">
        <f t="shared" si="5"/>
        <v>2.8666666666666667</v>
      </c>
      <c r="AC17">
        <f t="shared" si="5"/>
        <v>3</v>
      </c>
      <c r="AD17">
        <f t="shared" si="5"/>
        <v>3</v>
      </c>
      <c r="AE17">
        <f t="shared" si="5"/>
        <v>2.9333333333333336</v>
      </c>
      <c r="AF17">
        <f t="shared" si="5"/>
        <v>3.1666666666666665</v>
      </c>
      <c r="AG17">
        <f t="shared" si="5"/>
        <v>3.4</v>
      </c>
      <c r="AH17">
        <f t="shared" si="5"/>
        <v>3.1666666666666665</v>
      </c>
      <c r="AI17">
        <f t="shared" si="5"/>
        <v>3.2333333333333329</v>
      </c>
      <c r="AJ17">
        <f t="shared" si="5"/>
        <v>3.3666666666666667</v>
      </c>
      <c r="AK17">
        <f t="shared" si="5"/>
        <v>3.4333333333333336</v>
      </c>
      <c r="AL17">
        <f t="shared" si="5"/>
        <v>3.9333333333333336</v>
      </c>
      <c r="AM17">
        <f t="shared" si="5"/>
        <v>4.3666666666666671</v>
      </c>
      <c r="AN17">
        <f t="shared" si="5"/>
        <v>5.2333333333333334</v>
      </c>
      <c r="AO17">
        <f t="shared" si="5"/>
        <v>4.9666666666666659</v>
      </c>
      <c r="AP17">
        <f t="shared" si="5"/>
        <v>4.8666666666666671</v>
      </c>
      <c r="AQ17">
        <f t="shared" si="5"/>
        <v>6.166666666666667</v>
      </c>
      <c r="AR17">
        <f t="shared" si="5"/>
        <v>6.2</v>
      </c>
      <c r="AS17">
        <f t="shared" si="5"/>
        <v>5.0666666666666673</v>
      </c>
      <c r="AT17">
        <f t="shared" si="5"/>
        <v>4.5333333333333332</v>
      </c>
      <c r="AU17">
        <f t="shared" si="5"/>
        <v>4.8666666666666663</v>
      </c>
      <c r="AV17">
        <f t="shared" si="5"/>
        <v>4.3</v>
      </c>
      <c r="AW17">
        <f t="shared" si="5"/>
        <v>4.4666666666666659</v>
      </c>
      <c r="AX17">
        <f t="shared" si="5"/>
        <v>6.4666666666666659</v>
      </c>
      <c r="AY17">
        <f t="shared" si="5"/>
        <v>4.333333333333333</v>
      </c>
      <c r="AZ17">
        <f t="shared" si="5"/>
        <v>4.3666666666666663</v>
      </c>
      <c r="BA17">
        <f t="shared" si="5"/>
        <v>5.666666666666667</v>
      </c>
      <c r="BB17">
        <f t="shared" si="5"/>
        <v>15.6</v>
      </c>
      <c r="BC17">
        <f t="shared" si="5"/>
        <v>21.666666666666668</v>
      </c>
      <c r="BD17">
        <f t="shared" si="5"/>
        <v>23.866666666666671</v>
      </c>
      <c r="BE17">
        <f t="shared" si="5"/>
        <v>26.400000000000002</v>
      </c>
      <c r="BF17">
        <f t="shared" si="5"/>
        <v>30.8</v>
      </c>
      <c r="BG17">
        <f t="shared" si="5"/>
        <v>26.8</v>
      </c>
      <c r="BH17">
        <f t="shared" si="5"/>
        <v>23.166666666666668</v>
      </c>
      <c r="BI17">
        <f t="shared" si="5"/>
        <v>18.899999999999999</v>
      </c>
      <c r="BJ17">
        <f t="shared" si="5"/>
        <v>12</v>
      </c>
      <c r="BK17">
        <f t="shared" si="5"/>
        <v>10</v>
      </c>
    </row>
    <row r="18" spans="1:63">
      <c r="A18" t="str">
        <f t="shared" si="0"/>
        <v>2014 Q1</v>
      </c>
      <c r="B18">
        <v>2014</v>
      </c>
      <c r="C18" t="s">
        <v>3</v>
      </c>
      <c r="D18">
        <v>50</v>
      </c>
      <c r="E18">
        <v>71.099999999999994</v>
      </c>
      <c r="F18">
        <v>36.1</v>
      </c>
      <c r="G18">
        <v>18.7</v>
      </c>
      <c r="H18" s="104">
        <v>6.5</v>
      </c>
      <c r="I18" s="104">
        <v>7.2</v>
      </c>
      <c r="J18" s="100">
        <v>3.3000000000000003</v>
      </c>
      <c r="K18" s="100">
        <v>0.5</v>
      </c>
      <c r="L18">
        <v>9.6</v>
      </c>
      <c r="M18">
        <v>3.5</v>
      </c>
      <c r="P18" s="1" t="s">
        <v>208</v>
      </c>
      <c r="Q18">
        <f>INDEX($L$10:$L$745,MATCH(Q11,$A$10:$A$746,0))</f>
        <v>8.6</v>
      </c>
      <c r="R18">
        <f t="shared" ref="R18:BK18" si="6">INDEX($L$10:$L$745,MATCH(R11,$A$10:$A$746,0))</f>
        <v>8.9</v>
      </c>
      <c r="S18">
        <f t="shared" si="6"/>
        <v>9.1999999999999993</v>
      </c>
      <c r="T18">
        <f t="shared" si="6"/>
        <v>9.6</v>
      </c>
      <c r="U18">
        <f t="shared" si="6"/>
        <v>9.5</v>
      </c>
      <c r="V18">
        <f t="shared" si="6"/>
        <v>10</v>
      </c>
      <c r="W18">
        <f t="shared" si="6"/>
        <v>10.199999999999999</v>
      </c>
      <c r="X18">
        <f t="shared" si="6"/>
        <v>9.3000000000000007</v>
      </c>
      <c r="Y18">
        <f t="shared" si="6"/>
        <v>9.6</v>
      </c>
      <c r="Z18">
        <f t="shared" si="6"/>
        <v>10</v>
      </c>
      <c r="AA18">
        <f t="shared" si="6"/>
        <v>10.199999999999999</v>
      </c>
      <c r="AB18">
        <f t="shared" si="6"/>
        <v>9.6</v>
      </c>
      <c r="AC18">
        <f t="shared" si="6"/>
        <v>9.4</v>
      </c>
      <c r="AD18">
        <f t="shared" si="6"/>
        <v>9.4</v>
      </c>
      <c r="AE18">
        <f t="shared" si="6"/>
        <v>9.3000000000000007</v>
      </c>
      <c r="AF18">
        <f t="shared" si="6"/>
        <v>9.6999999999999993</v>
      </c>
      <c r="AG18">
        <f t="shared" si="6"/>
        <v>9.1999999999999993</v>
      </c>
      <c r="AH18">
        <f t="shared" si="6"/>
        <v>9.4</v>
      </c>
      <c r="AI18">
        <f t="shared" si="6"/>
        <v>10.9</v>
      </c>
      <c r="AJ18">
        <f t="shared" si="6"/>
        <v>10</v>
      </c>
      <c r="AK18">
        <f t="shared" si="6"/>
        <v>9.9</v>
      </c>
      <c r="AL18">
        <f t="shared" si="6"/>
        <v>9.9</v>
      </c>
      <c r="AM18">
        <f t="shared" si="6"/>
        <v>9.3000000000000007</v>
      </c>
      <c r="AN18">
        <f t="shared" si="6"/>
        <v>10</v>
      </c>
      <c r="AO18">
        <f t="shared" si="6"/>
        <v>9.9</v>
      </c>
      <c r="AP18">
        <f t="shared" si="6"/>
        <v>10.4</v>
      </c>
      <c r="AQ18">
        <f t="shared" si="6"/>
        <v>10.1</v>
      </c>
      <c r="AR18">
        <f t="shared" si="6"/>
        <v>10</v>
      </c>
      <c r="AS18">
        <f t="shared" si="6"/>
        <v>12</v>
      </c>
      <c r="AT18">
        <f t="shared" si="6"/>
        <v>11.1</v>
      </c>
      <c r="AU18">
        <f t="shared" si="6"/>
        <v>10.6</v>
      </c>
      <c r="AV18">
        <f t="shared" si="6"/>
        <v>11.1</v>
      </c>
      <c r="AW18">
        <f t="shared" si="6"/>
        <v>12.5</v>
      </c>
      <c r="AX18">
        <f t="shared" si="6"/>
        <v>37.9</v>
      </c>
      <c r="AY18">
        <f t="shared" si="6"/>
        <v>18.100000000000001</v>
      </c>
      <c r="AZ18">
        <f t="shared" si="6"/>
        <v>17.8</v>
      </c>
      <c r="BA18">
        <f t="shared" si="6"/>
        <v>21.1</v>
      </c>
      <c r="BB18">
        <f t="shared" si="6"/>
        <v>17.5</v>
      </c>
      <c r="BC18">
        <f t="shared" si="6"/>
        <v>15.5</v>
      </c>
      <c r="BD18">
        <f t="shared" si="6"/>
        <v>15.1</v>
      </c>
      <c r="BE18">
        <f t="shared" si="6"/>
        <v>16.7</v>
      </c>
      <c r="BF18">
        <f t="shared" si="6"/>
        <v>19.7</v>
      </c>
      <c r="BG18">
        <f t="shared" si="6"/>
        <v>18.2</v>
      </c>
      <c r="BH18">
        <f t="shared" si="6"/>
        <v>21.7</v>
      </c>
      <c r="BI18">
        <f t="shared" si="6"/>
        <v>15.3</v>
      </c>
      <c r="BJ18">
        <f t="shared" si="6"/>
        <v>15.3</v>
      </c>
      <c r="BK18">
        <f t="shared" si="6"/>
        <v>14.2</v>
      </c>
    </row>
    <row r="19" spans="1:63">
      <c r="A19" t="str">
        <f t="shared" si="0"/>
        <v>2014 Q2</v>
      </c>
      <c r="B19">
        <v>2014</v>
      </c>
      <c r="C19" t="s">
        <v>4</v>
      </c>
      <c r="D19">
        <v>49.5</v>
      </c>
      <c r="E19">
        <v>69.599999999999994</v>
      </c>
      <c r="F19">
        <v>34.1</v>
      </c>
      <c r="G19">
        <v>16.7</v>
      </c>
      <c r="H19" s="104">
        <v>6.6</v>
      </c>
      <c r="I19" s="104">
        <v>8.4</v>
      </c>
      <c r="J19" s="100">
        <v>2.7666666666666671</v>
      </c>
      <c r="K19" s="100">
        <v>0.26666666666666666</v>
      </c>
      <c r="L19">
        <v>10</v>
      </c>
      <c r="M19">
        <v>3.5</v>
      </c>
      <c r="O19" s="18" t="s">
        <v>46</v>
      </c>
      <c r="P19" s="1" t="s">
        <v>707</v>
      </c>
      <c r="Q19">
        <f>INDEX($E$10:$E$745,MATCH(Q11,$A$10:$A$746,0))</f>
        <v>68.7</v>
      </c>
      <c r="R19">
        <f t="shared" ref="R19:BK19" si="7">INDEX($E$10:$E$745,MATCH(R11,$A$10:$A$746,0))</f>
        <v>67.400000000000006</v>
      </c>
      <c r="S19">
        <f t="shared" si="7"/>
        <v>67.2</v>
      </c>
      <c r="T19">
        <f t="shared" si="7"/>
        <v>63.6</v>
      </c>
      <c r="U19">
        <f t="shared" si="7"/>
        <v>64.7</v>
      </c>
      <c r="V19">
        <f t="shared" si="7"/>
        <v>65.900000000000006</v>
      </c>
      <c r="W19">
        <f t="shared" si="7"/>
        <v>69.7</v>
      </c>
      <c r="X19">
        <f t="shared" si="7"/>
        <v>68</v>
      </c>
      <c r="Y19">
        <f t="shared" si="7"/>
        <v>71.099999999999994</v>
      </c>
      <c r="Z19">
        <f t="shared" si="7"/>
        <v>69.599999999999994</v>
      </c>
      <c r="AA19">
        <f t="shared" si="7"/>
        <v>69.7</v>
      </c>
      <c r="AB19">
        <f t="shared" si="7"/>
        <v>66.5</v>
      </c>
      <c r="AC19">
        <f t="shared" si="7"/>
        <v>70.8</v>
      </c>
      <c r="AD19">
        <f t="shared" si="7"/>
        <v>71.900000000000006</v>
      </c>
      <c r="AE19">
        <f t="shared" si="7"/>
        <v>69.900000000000006</v>
      </c>
      <c r="AF19">
        <f t="shared" si="7"/>
        <v>67.7</v>
      </c>
      <c r="AG19">
        <f t="shared" si="7"/>
        <v>70.3</v>
      </c>
      <c r="AH19">
        <f t="shared" si="7"/>
        <v>68.900000000000006</v>
      </c>
      <c r="AI19">
        <f t="shared" si="7"/>
        <v>68.400000000000006</v>
      </c>
      <c r="AJ19">
        <f t="shared" si="7"/>
        <v>66.099999999999994</v>
      </c>
      <c r="AK19">
        <f t="shared" si="7"/>
        <v>70.7</v>
      </c>
      <c r="AL19">
        <f t="shared" si="7"/>
        <v>69.3</v>
      </c>
      <c r="AM19">
        <f t="shared" si="7"/>
        <v>62.5</v>
      </c>
      <c r="AN19">
        <f t="shared" si="7"/>
        <v>59.5</v>
      </c>
      <c r="AO19">
        <f t="shared" si="7"/>
        <v>59.3</v>
      </c>
      <c r="AP19">
        <f t="shared" si="7"/>
        <v>56.1</v>
      </c>
      <c r="AQ19">
        <f t="shared" si="7"/>
        <v>52.9</v>
      </c>
      <c r="AR19">
        <f t="shared" si="7"/>
        <v>50.4</v>
      </c>
      <c r="AS19">
        <f t="shared" si="7"/>
        <v>52.8</v>
      </c>
      <c r="AT19">
        <f t="shared" si="7"/>
        <v>54.5</v>
      </c>
      <c r="AU19">
        <f t="shared" si="7"/>
        <v>49.5</v>
      </c>
      <c r="AV19">
        <f t="shared" si="7"/>
        <v>49.5</v>
      </c>
      <c r="AW19">
        <f t="shared" si="7"/>
        <v>51.9</v>
      </c>
      <c r="AX19">
        <f t="shared" si="7"/>
        <v>25.4</v>
      </c>
      <c r="AY19">
        <f t="shared" si="7"/>
        <v>38.1</v>
      </c>
      <c r="AZ19">
        <f t="shared" si="7"/>
        <v>46.3</v>
      </c>
      <c r="BA19">
        <f t="shared" si="7"/>
        <v>43.4</v>
      </c>
      <c r="BB19">
        <f t="shared" si="7"/>
        <v>32.700000000000003</v>
      </c>
      <c r="BC19">
        <f t="shared" si="7"/>
        <v>23.1</v>
      </c>
      <c r="BD19">
        <f t="shared" si="7"/>
        <v>16.600000000000001</v>
      </c>
      <c r="BE19">
        <f t="shared" si="7"/>
        <v>19.600000000000001</v>
      </c>
      <c r="BF19">
        <f t="shared" si="7"/>
        <v>15.9</v>
      </c>
      <c r="BG19">
        <f t="shared" si="7"/>
        <v>14.7</v>
      </c>
      <c r="BH19">
        <f t="shared" si="7"/>
        <v>17.5</v>
      </c>
      <c r="BI19">
        <f t="shared" si="7"/>
        <v>27</v>
      </c>
      <c r="BJ19">
        <f t="shared" si="7"/>
        <v>33.299999999999997</v>
      </c>
      <c r="BK19">
        <f t="shared" si="7"/>
        <v>34.299999999999997</v>
      </c>
    </row>
    <row r="20" spans="1:63">
      <c r="A20" t="str">
        <f t="shared" si="0"/>
        <v>2014 Q3</v>
      </c>
      <c r="B20">
        <v>2014</v>
      </c>
      <c r="C20" t="s">
        <v>5</v>
      </c>
      <c r="D20">
        <v>50.7</v>
      </c>
      <c r="E20">
        <v>69.7</v>
      </c>
      <c r="F20">
        <v>33</v>
      </c>
      <c r="G20">
        <v>16.899999999999999</v>
      </c>
      <c r="H20" s="104">
        <v>6.7</v>
      </c>
      <c r="I20" s="104">
        <v>8.3000000000000007</v>
      </c>
      <c r="J20" s="100">
        <v>2.8000000000000003</v>
      </c>
      <c r="K20" s="100">
        <v>0.46666666666666662</v>
      </c>
      <c r="L20">
        <v>10.199999999999999</v>
      </c>
      <c r="M20">
        <v>3.6</v>
      </c>
      <c r="P20" s="1" t="s">
        <v>205</v>
      </c>
      <c r="Q20">
        <f>INDEX($G$10:$G$745,MATCH(Q11,$A$10:$A$746,0))</f>
        <v>17</v>
      </c>
      <c r="R20">
        <f t="shared" ref="R20:BK20" si="8">INDEX($G$10:$G$745,MATCH(R11,$A$10:$A$746,0))</f>
        <v>18.2</v>
      </c>
      <c r="S20">
        <f t="shared" si="8"/>
        <v>21.9</v>
      </c>
      <c r="T20">
        <f t="shared" si="8"/>
        <v>28</v>
      </c>
      <c r="U20">
        <f t="shared" si="8"/>
        <v>26.3</v>
      </c>
      <c r="V20">
        <f t="shared" si="8"/>
        <v>24.5</v>
      </c>
      <c r="W20">
        <f t="shared" si="8"/>
        <v>21</v>
      </c>
      <c r="X20">
        <f t="shared" si="8"/>
        <v>21.5</v>
      </c>
      <c r="Y20">
        <f t="shared" si="8"/>
        <v>18.7</v>
      </c>
      <c r="Z20">
        <f t="shared" si="8"/>
        <v>16.7</v>
      </c>
      <c r="AA20">
        <f t="shared" si="8"/>
        <v>16.899999999999999</v>
      </c>
      <c r="AB20">
        <f t="shared" si="8"/>
        <v>22.2</v>
      </c>
      <c r="AC20">
        <f t="shared" si="8"/>
        <v>19.399999999999999</v>
      </c>
      <c r="AD20">
        <f t="shared" si="8"/>
        <v>15.8</v>
      </c>
      <c r="AE20">
        <f t="shared" si="8"/>
        <v>17.2</v>
      </c>
      <c r="AF20">
        <f t="shared" si="8"/>
        <v>20.2</v>
      </c>
      <c r="AG20">
        <f t="shared" si="8"/>
        <v>18.899999999999999</v>
      </c>
      <c r="AH20">
        <f t="shared" si="8"/>
        <v>18.2</v>
      </c>
      <c r="AI20">
        <f t="shared" si="8"/>
        <v>16.399999999999999</v>
      </c>
      <c r="AJ20">
        <f t="shared" si="8"/>
        <v>18.399999999999999</v>
      </c>
      <c r="AK20">
        <f t="shared" si="8"/>
        <v>14.4</v>
      </c>
      <c r="AL20">
        <f t="shared" si="8"/>
        <v>10.9</v>
      </c>
      <c r="AM20">
        <f t="shared" si="8"/>
        <v>9.8000000000000007</v>
      </c>
      <c r="AN20">
        <f t="shared" si="8"/>
        <v>10.8</v>
      </c>
      <c r="AO20">
        <f t="shared" si="8"/>
        <v>8.6</v>
      </c>
      <c r="AP20">
        <f t="shared" si="8"/>
        <v>8.4</v>
      </c>
      <c r="AQ20">
        <f t="shared" si="8"/>
        <v>10.3</v>
      </c>
      <c r="AR20">
        <f t="shared" si="8"/>
        <v>14.1</v>
      </c>
      <c r="AS20">
        <f t="shared" si="8"/>
        <v>16.3</v>
      </c>
      <c r="AT20">
        <f t="shared" si="8"/>
        <v>19</v>
      </c>
      <c r="AU20">
        <f t="shared" si="8"/>
        <v>27.3</v>
      </c>
      <c r="AV20">
        <f t="shared" si="8"/>
        <v>32.299999999999997</v>
      </c>
      <c r="AW20">
        <f t="shared" si="8"/>
        <v>31.9</v>
      </c>
      <c r="AX20">
        <f t="shared" si="8"/>
        <v>48.1</v>
      </c>
      <c r="AY20">
        <f t="shared" si="8"/>
        <v>50.2</v>
      </c>
      <c r="AZ20">
        <f t="shared" si="8"/>
        <v>37.299999999999997</v>
      </c>
      <c r="BA20">
        <f t="shared" si="8"/>
        <v>30.1</v>
      </c>
      <c r="BB20">
        <f t="shared" si="8"/>
        <v>19.3</v>
      </c>
      <c r="BC20">
        <f t="shared" si="8"/>
        <v>13.6</v>
      </c>
      <c r="BD20">
        <f t="shared" si="8"/>
        <v>15.8</v>
      </c>
      <c r="BE20">
        <f t="shared" si="8"/>
        <v>13.8</v>
      </c>
      <c r="BF20">
        <f t="shared" si="8"/>
        <v>12.7</v>
      </c>
      <c r="BG20">
        <f t="shared" si="8"/>
        <v>15.5</v>
      </c>
      <c r="BH20">
        <f t="shared" si="8"/>
        <v>21.2</v>
      </c>
      <c r="BI20">
        <f t="shared" si="8"/>
        <v>20.9</v>
      </c>
      <c r="BJ20">
        <f t="shared" si="8"/>
        <v>20.7</v>
      </c>
      <c r="BK20">
        <f t="shared" si="8"/>
        <v>32.9</v>
      </c>
    </row>
    <row r="21" spans="1:63">
      <c r="A21" t="str">
        <f t="shared" si="0"/>
        <v>2014 Q4</v>
      </c>
      <c r="B21">
        <v>2014</v>
      </c>
      <c r="C21" t="s">
        <v>6</v>
      </c>
      <c r="D21">
        <v>49.4</v>
      </c>
      <c r="E21">
        <v>66.5</v>
      </c>
      <c r="F21">
        <v>35.299999999999997</v>
      </c>
      <c r="G21">
        <v>22.2</v>
      </c>
      <c r="H21" s="104">
        <v>7.3</v>
      </c>
      <c r="I21" s="104">
        <v>9.5</v>
      </c>
      <c r="J21" s="100">
        <v>2.8666666666666667</v>
      </c>
      <c r="K21" s="100">
        <v>0.3666666666666667</v>
      </c>
      <c r="L21">
        <v>9.6</v>
      </c>
      <c r="M21">
        <v>3.4</v>
      </c>
      <c r="P21" s="1" t="s">
        <v>206</v>
      </c>
      <c r="Q21">
        <f>INDEX($I$10:$I$744,MATCH(Q11,$A$10:$A$746,0))</f>
        <v>8.6999999999999993</v>
      </c>
      <c r="R21">
        <f t="shared" ref="R21:BK21" si="9">INDEX($I$10:$I$744,MATCH(R11,$A$10:$A$746,0))</f>
        <v>8.9</v>
      </c>
      <c r="S21">
        <f t="shared" si="9"/>
        <v>8.3000000000000007</v>
      </c>
      <c r="T21">
        <f t="shared" si="9"/>
        <v>6.3</v>
      </c>
      <c r="U21">
        <f t="shared" si="9"/>
        <v>6.8</v>
      </c>
      <c r="V21">
        <f t="shared" si="9"/>
        <v>6.3</v>
      </c>
      <c r="W21">
        <f t="shared" si="9"/>
        <v>5.5</v>
      </c>
      <c r="X21">
        <f t="shared" si="9"/>
        <v>6.6</v>
      </c>
      <c r="Y21">
        <f t="shared" si="9"/>
        <v>7.2</v>
      </c>
      <c r="Z21">
        <f t="shared" si="9"/>
        <v>8.4</v>
      </c>
      <c r="AA21">
        <f t="shared" si="9"/>
        <v>8.3000000000000007</v>
      </c>
      <c r="AB21">
        <f t="shared" si="9"/>
        <v>9.5</v>
      </c>
      <c r="AC21">
        <f t="shared" si="9"/>
        <v>9</v>
      </c>
      <c r="AD21">
        <f t="shared" si="9"/>
        <v>9.1999999999999993</v>
      </c>
      <c r="AE21">
        <f t="shared" si="9"/>
        <v>10.1</v>
      </c>
      <c r="AF21">
        <f t="shared" si="9"/>
        <v>9.6999999999999993</v>
      </c>
      <c r="AG21">
        <f t="shared" si="9"/>
        <v>9</v>
      </c>
      <c r="AH21">
        <f t="shared" si="9"/>
        <v>11</v>
      </c>
      <c r="AI21">
        <f t="shared" si="9"/>
        <v>11.4</v>
      </c>
      <c r="AJ21">
        <f t="shared" si="9"/>
        <v>13.4</v>
      </c>
      <c r="AK21">
        <f t="shared" si="9"/>
        <v>12.5</v>
      </c>
      <c r="AL21">
        <f t="shared" si="9"/>
        <v>15.5</v>
      </c>
      <c r="AM21">
        <f t="shared" si="9"/>
        <v>19.600000000000001</v>
      </c>
      <c r="AN21">
        <f t="shared" si="9"/>
        <v>21.9</v>
      </c>
      <c r="AO21">
        <f t="shared" si="9"/>
        <v>25.2</v>
      </c>
      <c r="AP21">
        <f t="shared" si="9"/>
        <v>27.4</v>
      </c>
      <c r="AQ21">
        <f t="shared" si="9"/>
        <v>23.2</v>
      </c>
      <c r="AR21">
        <f t="shared" si="9"/>
        <v>23.6</v>
      </c>
      <c r="AS21">
        <f t="shared" si="9"/>
        <v>21.2</v>
      </c>
      <c r="AT21">
        <f t="shared" si="9"/>
        <v>20</v>
      </c>
      <c r="AU21">
        <f t="shared" si="9"/>
        <v>17.600000000000001</v>
      </c>
      <c r="AV21">
        <f t="shared" si="9"/>
        <v>16.3</v>
      </c>
      <c r="AW21">
        <f t="shared" si="9"/>
        <v>14.5</v>
      </c>
      <c r="AX21">
        <f t="shared" si="9"/>
        <v>8.1999999999999993</v>
      </c>
      <c r="AY21">
        <f t="shared" si="9"/>
        <v>7.4</v>
      </c>
      <c r="AZ21">
        <f t="shared" si="9"/>
        <v>9.6999999999999993</v>
      </c>
      <c r="BA21">
        <f t="shared" si="9"/>
        <v>14.7</v>
      </c>
      <c r="BB21">
        <f t="shared" si="9"/>
        <v>18.600000000000001</v>
      </c>
      <c r="BC21">
        <f t="shared" si="9"/>
        <v>26.1</v>
      </c>
      <c r="BD21">
        <f t="shared" si="9"/>
        <v>34.5</v>
      </c>
      <c r="BE21">
        <f t="shared" si="9"/>
        <v>34.299999999999997</v>
      </c>
      <c r="BF21">
        <f t="shared" si="9"/>
        <v>37.5</v>
      </c>
      <c r="BG21">
        <f t="shared" si="9"/>
        <v>42.3</v>
      </c>
      <c r="BH21">
        <f t="shared" si="9"/>
        <v>40.9</v>
      </c>
      <c r="BI21">
        <f t="shared" si="9"/>
        <v>38.200000000000003</v>
      </c>
      <c r="BJ21">
        <f t="shared" si="9"/>
        <v>34.299999999999997</v>
      </c>
      <c r="BK21">
        <f t="shared" si="9"/>
        <v>33.4</v>
      </c>
    </row>
    <row r="22" spans="1:63">
      <c r="A22" t="str">
        <f t="shared" si="0"/>
        <v>2015 Q1</v>
      </c>
      <c r="B22">
        <v>2015</v>
      </c>
      <c r="C22" t="s">
        <v>3</v>
      </c>
      <c r="D22">
        <v>51.3</v>
      </c>
      <c r="E22">
        <v>70.8</v>
      </c>
      <c r="F22">
        <v>34.200000000000003</v>
      </c>
      <c r="G22">
        <v>19.399999999999999</v>
      </c>
      <c r="H22" s="104">
        <v>7.6</v>
      </c>
      <c r="I22" s="103">
        <v>9</v>
      </c>
      <c r="J22" s="100">
        <v>3</v>
      </c>
      <c r="K22" s="100">
        <v>0.6333333333333333</v>
      </c>
      <c r="L22">
        <v>9.4</v>
      </c>
      <c r="M22">
        <v>3.3</v>
      </c>
      <c r="P22" s="1" t="s">
        <v>207</v>
      </c>
      <c r="Q22">
        <f t="shared" ref="Q22:BK22" si="10">INDEX($K$10:$K$743,MATCH(Q11,$A$10:$A$746,0))</f>
        <v>0.96666666666666667</v>
      </c>
      <c r="R22">
        <f t="shared" si="10"/>
        <v>0.9</v>
      </c>
      <c r="S22">
        <f t="shared" si="10"/>
        <v>1.1333333333333333</v>
      </c>
      <c r="T22">
        <f t="shared" si="10"/>
        <v>0.46666666666666662</v>
      </c>
      <c r="U22">
        <f t="shared" si="10"/>
        <v>0.9</v>
      </c>
      <c r="V22">
        <f t="shared" si="10"/>
        <v>0.80000000000000016</v>
      </c>
      <c r="W22">
        <f t="shared" si="10"/>
        <v>0.53333333333333333</v>
      </c>
      <c r="X22">
        <f t="shared" si="10"/>
        <v>0.83333333333333337</v>
      </c>
      <c r="Y22">
        <f t="shared" si="10"/>
        <v>0.5</v>
      </c>
      <c r="Z22">
        <f t="shared" si="10"/>
        <v>0.26666666666666666</v>
      </c>
      <c r="AA22">
        <f t="shared" si="10"/>
        <v>0.46666666666666662</v>
      </c>
      <c r="AB22">
        <f t="shared" si="10"/>
        <v>0.3666666666666667</v>
      </c>
      <c r="AC22">
        <f t="shared" si="10"/>
        <v>0.6333333333333333</v>
      </c>
      <c r="AD22">
        <f t="shared" si="10"/>
        <v>0.79999999999999993</v>
      </c>
      <c r="AE22">
        <f t="shared" si="10"/>
        <v>0.6</v>
      </c>
      <c r="AF22">
        <f t="shared" si="10"/>
        <v>0.3666666666666667</v>
      </c>
      <c r="AG22">
        <f t="shared" si="10"/>
        <v>0.80000000000000016</v>
      </c>
      <c r="AH22">
        <f t="shared" si="10"/>
        <v>0.46666666666666662</v>
      </c>
      <c r="AI22">
        <f t="shared" si="10"/>
        <v>0.39999999999999997</v>
      </c>
      <c r="AJ22">
        <f t="shared" si="10"/>
        <v>0.3</v>
      </c>
      <c r="AK22">
        <f t="shared" si="10"/>
        <v>1</v>
      </c>
      <c r="AL22">
        <f t="shared" si="10"/>
        <v>1.8999999999999997</v>
      </c>
      <c r="AM22">
        <f t="shared" si="10"/>
        <v>2.2333333333333329</v>
      </c>
      <c r="AN22">
        <f t="shared" si="10"/>
        <v>2.3666666666666667</v>
      </c>
      <c r="AO22">
        <f t="shared" si="10"/>
        <v>2.0333333333333332</v>
      </c>
      <c r="AP22">
        <f t="shared" si="10"/>
        <v>2.1999999999999997</v>
      </c>
      <c r="AQ22">
        <f t="shared" si="10"/>
        <v>4.9666666666666659</v>
      </c>
      <c r="AR22">
        <f t="shared" si="10"/>
        <v>4.6000000000000005</v>
      </c>
      <c r="AS22">
        <f t="shared" si="10"/>
        <v>1.9666666666666668</v>
      </c>
      <c r="AT22">
        <f t="shared" si="10"/>
        <v>2.5666666666666664</v>
      </c>
      <c r="AU22">
        <f t="shared" si="10"/>
        <v>2.6999999999999997</v>
      </c>
      <c r="AV22">
        <f t="shared" si="10"/>
        <v>1.4333333333333333</v>
      </c>
      <c r="AW22">
        <f t="shared" si="10"/>
        <v>2.0666666666666669</v>
      </c>
      <c r="AX22">
        <f t="shared" si="10"/>
        <v>5.666666666666667</v>
      </c>
      <c r="AY22">
        <f t="shared" si="10"/>
        <v>1.7666666666666666</v>
      </c>
      <c r="AZ22">
        <f t="shared" si="10"/>
        <v>1.3666666666666665</v>
      </c>
      <c r="BA22">
        <f t="shared" si="10"/>
        <v>3</v>
      </c>
      <c r="BB22">
        <f t="shared" si="10"/>
        <v>35</v>
      </c>
      <c r="BC22">
        <f t="shared" si="10"/>
        <v>37.699999999999996</v>
      </c>
      <c r="BD22">
        <f t="shared" si="10"/>
        <v>30.166666666666668</v>
      </c>
      <c r="BE22">
        <f t="shared" si="10"/>
        <v>26.733333333333334</v>
      </c>
      <c r="BF22">
        <f t="shared" si="10"/>
        <v>49</v>
      </c>
      <c r="BG22">
        <f t="shared" si="10"/>
        <v>34.866666666666667</v>
      </c>
      <c r="BH22">
        <f t="shared" si="10"/>
        <v>24</v>
      </c>
      <c r="BI22">
        <f t="shared" si="10"/>
        <v>11.4</v>
      </c>
      <c r="BJ22">
        <f t="shared" si="10"/>
        <v>6.7</v>
      </c>
      <c r="BK22">
        <f t="shared" si="10"/>
        <v>3.7333333333333329</v>
      </c>
    </row>
    <row r="23" spans="1:63">
      <c r="A23" t="str">
        <f t="shared" si="0"/>
        <v>2015 Q2</v>
      </c>
      <c r="B23">
        <v>2015</v>
      </c>
      <c r="C23" t="s">
        <v>4</v>
      </c>
      <c r="D23">
        <v>52.9</v>
      </c>
      <c r="E23">
        <v>71.900000000000006</v>
      </c>
      <c r="F23">
        <v>31</v>
      </c>
      <c r="G23">
        <v>15.8</v>
      </c>
      <c r="H23" s="104">
        <v>7.8</v>
      </c>
      <c r="I23" s="104">
        <v>9.1999999999999993</v>
      </c>
      <c r="J23" s="100">
        <v>3</v>
      </c>
      <c r="K23" s="100">
        <v>0.79999999999999993</v>
      </c>
      <c r="L23">
        <v>9.4</v>
      </c>
      <c r="M23">
        <v>3.6</v>
      </c>
      <c r="P23" s="1" t="s">
        <v>208</v>
      </c>
      <c r="Q23">
        <f>INDEX($M$10:$M$744,MATCH(Q11,$A$10:$A$746,0))</f>
        <v>3</v>
      </c>
      <c r="R23">
        <f t="shared" ref="R23:BK23" si="11">INDEX($M$10:$M$744,MATCH(R11,$A$10:$A$746,0))</f>
        <v>3.7</v>
      </c>
      <c r="S23">
        <f t="shared" si="11"/>
        <v>2.9</v>
      </c>
      <c r="T23">
        <f t="shared" si="11"/>
        <v>2.5</v>
      </c>
      <c r="U23">
        <f t="shared" si="11"/>
        <v>3.8</v>
      </c>
      <c r="V23">
        <f t="shared" si="11"/>
        <v>4</v>
      </c>
      <c r="W23">
        <f t="shared" si="11"/>
        <v>3.8</v>
      </c>
      <c r="X23">
        <f t="shared" si="11"/>
        <v>3.6</v>
      </c>
      <c r="Y23">
        <f t="shared" si="11"/>
        <v>3.5</v>
      </c>
      <c r="Z23">
        <f t="shared" si="11"/>
        <v>3.5</v>
      </c>
      <c r="AA23">
        <f t="shared" si="11"/>
        <v>3.6</v>
      </c>
      <c r="AB23">
        <f t="shared" si="11"/>
        <v>3.4</v>
      </c>
      <c r="AC23">
        <f t="shared" si="11"/>
        <v>3.3</v>
      </c>
      <c r="AD23">
        <f t="shared" si="11"/>
        <v>3.6</v>
      </c>
      <c r="AE23">
        <f t="shared" si="11"/>
        <v>3.3</v>
      </c>
      <c r="AF23">
        <f t="shared" si="11"/>
        <v>3.6</v>
      </c>
      <c r="AG23">
        <f t="shared" si="11"/>
        <v>3.9</v>
      </c>
      <c r="AH23">
        <f t="shared" si="11"/>
        <v>3.9</v>
      </c>
      <c r="AI23">
        <f t="shared" si="11"/>
        <v>5.0999999999999996</v>
      </c>
      <c r="AJ23">
        <f t="shared" si="11"/>
        <v>3.8</v>
      </c>
      <c r="AK23">
        <f t="shared" si="11"/>
        <v>3.7</v>
      </c>
      <c r="AL23">
        <f t="shared" si="11"/>
        <v>3.5</v>
      </c>
      <c r="AM23">
        <f t="shared" si="11"/>
        <v>4.8</v>
      </c>
      <c r="AN23">
        <f t="shared" si="11"/>
        <v>4.3</v>
      </c>
      <c r="AO23">
        <f t="shared" si="11"/>
        <v>4.5999999999999996</v>
      </c>
      <c r="AP23">
        <f t="shared" si="11"/>
        <v>5.2</v>
      </c>
      <c r="AQ23">
        <f t="shared" si="11"/>
        <v>4.5999999999999996</v>
      </c>
      <c r="AR23">
        <f t="shared" si="11"/>
        <v>5.2</v>
      </c>
      <c r="AS23">
        <f t="shared" si="11"/>
        <v>7.7</v>
      </c>
      <c r="AT23">
        <f t="shared" si="11"/>
        <v>5.7</v>
      </c>
      <c r="AU23">
        <f t="shared" si="11"/>
        <v>5.4</v>
      </c>
      <c r="AV23">
        <f t="shared" si="11"/>
        <v>6.7</v>
      </c>
      <c r="AW23">
        <f t="shared" si="11"/>
        <v>6.1</v>
      </c>
      <c r="AX23">
        <f t="shared" si="11"/>
        <v>28.1</v>
      </c>
      <c r="AY23">
        <f t="shared" si="11"/>
        <v>7.5</v>
      </c>
      <c r="AZ23">
        <f t="shared" si="11"/>
        <v>10</v>
      </c>
      <c r="BA23">
        <f t="shared" si="11"/>
        <v>11.9</v>
      </c>
      <c r="BB23">
        <f t="shared" si="11"/>
        <v>10.5</v>
      </c>
      <c r="BC23">
        <f t="shared" si="11"/>
        <v>6.2</v>
      </c>
      <c r="BD23">
        <f t="shared" si="11"/>
        <v>8.6</v>
      </c>
      <c r="BE23">
        <f t="shared" si="11"/>
        <v>9</v>
      </c>
      <c r="BF23">
        <f t="shared" si="11"/>
        <v>11.7</v>
      </c>
      <c r="BG23">
        <f t="shared" si="11"/>
        <v>10.7</v>
      </c>
      <c r="BH23">
        <f t="shared" si="11"/>
        <v>10.8</v>
      </c>
      <c r="BI23">
        <f t="shared" si="11"/>
        <v>7.7</v>
      </c>
      <c r="BJ23">
        <f t="shared" si="11"/>
        <v>8.1</v>
      </c>
      <c r="BK23">
        <f t="shared" si="11"/>
        <v>8.4</v>
      </c>
    </row>
    <row r="24" spans="1:63">
      <c r="A24" t="str">
        <f t="shared" si="0"/>
        <v>2015 Q3</v>
      </c>
      <c r="B24">
        <v>2015</v>
      </c>
      <c r="C24" t="s">
        <v>5</v>
      </c>
      <c r="D24">
        <v>52.4</v>
      </c>
      <c r="E24">
        <v>69.900000000000006</v>
      </c>
      <c r="F24">
        <v>30.7</v>
      </c>
      <c r="G24">
        <v>17.2</v>
      </c>
      <c r="H24" s="104">
        <v>7.9</v>
      </c>
      <c r="I24" s="104">
        <v>10.1</v>
      </c>
      <c r="J24" s="100">
        <v>2.9333333333333336</v>
      </c>
      <c r="K24" s="100">
        <v>0.6</v>
      </c>
      <c r="L24">
        <v>9.3000000000000007</v>
      </c>
      <c r="M24">
        <v>3.3</v>
      </c>
    </row>
    <row r="25" spans="1:63">
      <c r="A25" t="str">
        <f t="shared" si="0"/>
        <v>2015 Q4</v>
      </c>
      <c r="B25">
        <v>2015</v>
      </c>
      <c r="C25" t="s">
        <v>6</v>
      </c>
      <c r="D25">
        <v>50.8</v>
      </c>
      <c r="E25">
        <v>67.7</v>
      </c>
      <c r="F25">
        <v>32.200000000000003</v>
      </c>
      <c r="G25">
        <v>20.2</v>
      </c>
      <c r="H25" s="104">
        <v>8.1999999999999993</v>
      </c>
      <c r="I25" s="104">
        <v>9.6999999999999993</v>
      </c>
      <c r="J25" s="100">
        <v>3.1666666666666665</v>
      </c>
      <c r="K25" s="100">
        <v>0.3666666666666667</v>
      </c>
      <c r="L25">
        <v>9.6999999999999993</v>
      </c>
      <c r="M25">
        <v>3.6</v>
      </c>
    </row>
    <row r="26" spans="1:63">
      <c r="A26" t="str">
        <f t="shared" si="0"/>
        <v>2016 Q1</v>
      </c>
      <c r="B26">
        <v>2016</v>
      </c>
      <c r="C26" t="s">
        <v>3</v>
      </c>
      <c r="D26">
        <v>53</v>
      </c>
      <c r="E26">
        <v>70.3</v>
      </c>
      <c r="F26">
        <v>31.5</v>
      </c>
      <c r="G26">
        <v>18.899999999999999</v>
      </c>
      <c r="H26" s="104">
        <v>8.6</v>
      </c>
      <c r="I26" s="103">
        <v>9</v>
      </c>
      <c r="J26" s="100">
        <v>3.4</v>
      </c>
      <c r="K26" s="100">
        <v>0.80000000000000016</v>
      </c>
      <c r="L26">
        <v>9.1999999999999993</v>
      </c>
      <c r="M26">
        <v>3.9</v>
      </c>
    </row>
    <row r="27" spans="1:63">
      <c r="A27" t="str">
        <f t="shared" si="0"/>
        <v>2016 Q2</v>
      </c>
      <c r="B27">
        <v>2016</v>
      </c>
      <c r="C27" t="s">
        <v>4</v>
      </c>
      <c r="D27">
        <v>53.5</v>
      </c>
      <c r="E27">
        <v>68.900000000000006</v>
      </c>
      <c r="F27">
        <v>30.1</v>
      </c>
      <c r="G27">
        <v>18.2</v>
      </c>
      <c r="H27" s="104">
        <v>9.6</v>
      </c>
      <c r="I27" s="103">
        <v>11</v>
      </c>
      <c r="J27" s="100">
        <v>3.1666666666666665</v>
      </c>
      <c r="K27" s="100">
        <v>0.46666666666666662</v>
      </c>
      <c r="L27">
        <v>9.4</v>
      </c>
      <c r="M27">
        <v>3.9</v>
      </c>
    </row>
    <row r="28" spans="1:63">
      <c r="A28" t="str">
        <f t="shared" si="0"/>
        <v>2016 Q3</v>
      </c>
      <c r="B28">
        <v>2016</v>
      </c>
      <c r="C28" t="s">
        <v>5</v>
      </c>
      <c r="D28">
        <v>51.7</v>
      </c>
      <c r="E28">
        <v>68.400000000000006</v>
      </c>
      <c r="F28">
        <v>28.6</v>
      </c>
      <c r="G28">
        <v>16.399999999999999</v>
      </c>
      <c r="H28" s="104">
        <v>9.6999999999999993</v>
      </c>
      <c r="I28" s="104">
        <v>11.4</v>
      </c>
      <c r="J28" s="100">
        <v>3.2333333333333329</v>
      </c>
      <c r="K28" s="100">
        <v>0.39999999999999997</v>
      </c>
      <c r="L28">
        <v>10.9</v>
      </c>
      <c r="M28">
        <v>5.0999999999999996</v>
      </c>
    </row>
    <row r="29" spans="1:63">
      <c r="A29" t="str">
        <f t="shared" si="0"/>
        <v>2016 Q4</v>
      </c>
      <c r="B29">
        <v>2016</v>
      </c>
      <c r="C29" t="s">
        <v>6</v>
      </c>
      <c r="D29">
        <v>50.6</v>
      </c>
      <c r="E29">
        <v>66.099999999999994</v>
      </c>
      <c r="F29">
        <v>29.1</v>
      </c>
      <c r="G29">
        <v>18.399999999999999</v>
      </c>
      <c r="H29" s="104">
        <v>11.2</v>
      </c>
      <c r="I29" s="104">
        <v>13.4</v>
      </c>
      <c r="J29" s="100">
        <v>3.3666666666666667</v>
      </c>
      <c r="K29" s="100">
        <v>0.3</v>
      </c>
      <c r="L29">
        <v>10</v>
      </c>
      <c r="M29">
        <v>3.8</v>
      </c>
    </row>
    <row r="30" spans="1:63">
      <c r="A30" t="str">
        <f t="shared" si="0"/>
        <v>2017 Q1</v>
      </c>
      <c r="B30">
        <v>2017</v>
      </c>
      <c r="C30" t="s">
        <v>3</v>
      </c>
      <c r="D30">
        <v>53.2</v>
      </c>
      <c r="E30">
        <v>70.7</v>
      </c>
      <c r="F30">
        <v>27</v>
      </c>
      <c r="G30">
        <v>14.4</v>
      </c>
      <c r="H30" s="104">
        <v>11.4</v>
      </c>
      <c r="I30" s="104">
        <v>12.5</v>
      </c>
      <c r="J30" s="100">
        <v>3.4333333333333336</v>
      </c>
      <c r="K30" s="100">
        <v>1</v>
      </c>
      <c r="L30">
        <v>9.9</v>
      </c>
      <c r="M30">
        <v>3.7</v>
      </c>
    </row>
    <row r="31" spans="1:63">
      <c r="A31" t="str">
        <f t="shared" si="0"/>
        <v>2017 Q2</v>
      </c>
      <c r="B31">
        <v>2017</v>
      </c>
      <c r="C31" t="s">
        <v>4</v>
      </c>
      <c r="D31">
        <v>53.6</v>
      </c>
      <c r="E31">
        <v>69.3</v>
      </c>
      <c r="F31">
        <v>23.1</v>
      </c>
      <c r="G31">
        <v>10.9</v>
      </c>
      <c r="H31" s="104">
        <v>13.2</v>
      </c>
      <c r="I31" s="104">
        <v>15.5</v>
      </c>
      <c r="J31" s="100">
        <v>3.9333333333333336</v>
      </c>
      <c r="K31" s="100">
        <v>1.8999999999999997</v>
      </c>
      <c r="L31">
        <v>9.9</v>
      </c>
      <c r="M31">
        <v>3.5</v>
      </c>
    </row>
    <row r="32" spans="1:63">
      <c r="A32" t="str">
        <f t="shared" si="0"/>
        <v>2017 Q3</v>
      </c>
      <c r="B32">
        <v>2017</v>
      </c>
      <c r="C32" t="s">
        <v>5</v>
      </c>
      <c r="D32">
        <v>50.6</v>
      </c>
      <c r="E32">
        <v>62.5</v>
      </c>
      <c r="F32">
        <v>22</v>
      </c>
      <c r="G32">
        <v>9.8000000000000007</v>
      </c>
      <c r="H32" s="104">
        <v>14.8</v>
      </c>
      <c r="I32" s="104">
        <v>19.600000000000001</v>
      </c>
      <c r="J32" s="100">
        <v>4.3666666666666671</v>
      </c>
      <c r="K32" s="100">
        <v>2.2333333333333329</v>
      </c>
      <c r="L32">
        <v>9.3000000000000007</v>
      </c>
      <c r="M32">
        <v>4.8</v>
      </c>
    </row>
    <row r="33" spans="1:13">
      <c r="A33" t="str">
        <f t="shared" si="0"/>
        <v>2017 Q4</v>
      </c>
      <c r="B33">
        <v>2017</v>
      </c>
      <c r="C33" t="s">
        <v>6</v>
      </c>
      <c r="D33">
        <v>49.2</v>
      </c>
      <c r="E33">
        <v>59.5</v>
      </c>
      <c r="F33">
        <v>21.6</v>
      </c>
      <c r="G33">
        <v>10.8</v>
      </c>
      <c r="H33" s="104">
        <v>16.5</v>
      </c>
      <c r="I33" s="104">
        <v>21.9</v>
      </c>
      <c r="J33" s="100">
        <v>5.2333333333333334</v>
      </c>
      <c r="K33" s="100">
        <v>2.3666666666666667</v>
      </c>
      <c r="L33">
        <v>10</v>
      </c>
      <c r="M33">
        <v>4.3</v>
      </c>
    </row>
    <row r="34" spans="1:13">
      <c r="A34" t="str">
        <f t="shared" si="0"/>
        <v>2018 Q1</v>
      </c>
      <c r="B34">
        <v>2018</v>
      </c>
      <c r="C34" t="s">
        <v>3</v>
      </c>
      <c r="D34">
        <v>49.7</v>
      </c>
      <c r="E34">
        <v>59.3</v>
      </c>
      <c r="F34">
        <v>20.5</v>
      </c>
      <c r="G34">
        <v>8.6</v>
      </c>
      <c r="H34" s="104">
        <v>19.3</v>
      </c>
      <c r="I34" s="104">
        <v>25.2</v>
      </c>
      <c r="J34" s="100">
        <v>4.9666666666666659</v>
      </c>
      <c r="K34" s="100">
        <v>2.0333333333333332</v>
      </c>
      <c r="L34">
        <v>9.9</v>
      </c>
      <c r="M34">
        <v>4.5999999999999996</v>
      </c>
    </row>
    <row r="35" spans="1:13">
      <c r="A35" t="str">
        <f t="shared" si="0"/>
        <v>2018 Q2</v>
      </c>
      <c r="B35">
        <v>2018</v>
      </c>
      <c r="C35" t="s">
        <v>4</v>
      </c>
      <c r="D35">
        <v>48.2</v>
      </c>
      <c r="E35">
        <v>56.1</v>
      </c>
      <c r="F35">
        <v>19.5</v>
      </c>
      <c r="G35">
        <v>8.4</v>
      </c>
      <c r="H35" s="104">
        <v>20.6</v>
      </c>
      <c r="I35" s="104">
        <v>27.4</v>
      </c>
      <c r="J35" s="100">
        <v>4.8666666666666671</v>
      </c>
      <c r="K35" s="100">
        <v>2.1999999999999997</v>
      </c>
      <c r="L35">
        <v>10.4</v>
      </c>
      <c r="M35">
        <v>5.2</v>
      </c>
    </row>
    <row r="36" spans="1:13">
      <c r="A36" t="str">
        <f t="shared" si="0"/>
        <v>2018 Q3</v>
      </c>
      <c r="B36">
        <v>2018</v>
      </c>
      <c r="C36" t="s">
        <v>5</v>
      </c>
      <c r="D36">
        <v>46.7</v>
      </c>
      <c r="E36">
        <v>52.9</v>
      </c>
      <c r="F36">
        <v>19.8</v>
      </c>
      <c r="G36">
        <v>10.3</v>
      </c>
      <c r="H36" s="104">
        <v>18.600000000000001</v>
      </c>
      <c r="I36" s="104">
        <v>23.2</v>
      </c>
      <c r="J36" s="100">
        <v>6.166666666666667</v>
      </c>
      <c r="K36" s="100">
        <v>4.9666666666666659</v>
      </c>
      <c r="L36">
        <v>10.1</v>
      </c>
      <c r="M36">
        <v>4.5999999999999996</v>
      </c>
    </row>
    <row r="37" spans="1:13">
      <c r="A37" t="str">
        <f t="shared" si="0"/>
        <v>2018 Q4</v>
      </c>
      <c r="B37">
        <v>2018</v>
      </c>
      <c r="C37" t="s">
        <v>6</v>
      </c>
      <c r="D37">
        <v>44.4</v>
      </c>
      <c r="E37">
        <v>50.4</v>
      </c>
      <c r="F37">
        <v>22</v>
      </c>
      <c r="G37">
        <v>14.1</v>
      </c>
      <c r="H37" s="104">
        <v>19.8</v>
      </c>
      <c r="I37" s="104">
        <v>23.6</v>
      </c>
      <c r="J37" s="100">
        <v>6.2</v>
      </c>
      <c r="K37" s="100">
        <v>4.6000000000000005</v>
      </c>
      <c r="L37">
        <v>10</v>
      </c>
      <c r="M37">
        <v>5.2</v>
      </c>
    </row>
    <row r="38" spans="1:13">
      <c r="A38" t="str">
        <f t="shared" si="0"/>
        <v>2019 Q1</v>
      </c>
      <c r="B38">
        <v>2019</v>
      </c>
      <c r="C38" t="s">
        <v>3</v>
      </c>
      <c r="D38">
        <v>46.1</v>
      </c>
      <c r="E38">
        <v>52.8</v>
      </c>
      <c r="F38">
        <v>23.4</v>
      </c>
      <c r="G38">
        <v>16.3</v>
      </c>
      <c r="H38" s="104">
        <v>19.3</v>
      </c>
      <c r="I38" s="104">
        <v>21.2</v>
      </c>
      <c r="J38" s="100">
        <v>5.0666666666666673</v>
      </c>
      <c r="K38" s="100">
        <v>1.9666666666666668</v>
      </c>
      <c r="L38">
        <v>12</v>
      </c>
      <c r="M38">
        <v>7.7</v>
      </c>
    </row>
    <row r="39" spans="1:13">
      <c r="A39" t="str">
        <f t="shared" si="0"/>
        <v>2019 Q2</v>
      </c>
      <c r="B39">
        <v>2019</v>
      </c>
      <c r="C39" t="s">
        <v>4</v>
      </c>
      <c r="D39">
        <v>47</v>
      </c>
      <c r="E39">
        <v>54.5</v>
      </c>
      <c r="F39">
        <v>25</v>
      </c>
      <c r="G39">
        <v>19</v>
      </c>
      <c r="H39" s="104">
        <v>18.7</v>
      </c>
      <c r="I39" s="103">
        <v>20</v>
      </c>
      <c r="J39" s="100">
        <v>4.5333333333333332</v>
      </c>
      <c r="K39" s="100">
        <v>2.5666666666666664</v>
      </c>
      <c r="L39">
        <v>11.1</v>
      </c>
      <c r="M39">
        <v>5.7</v>
      </c>
    </row>
    <row r="40" spans="1:13">
      <c r="A40" t="str">
        <f t="shared" si="0"/>
        <v>2019 Q3</v>
      </c>
      <c r="B40">
        <v>2019</v>
      </c>
      <c r="C40" t="s">
        <v>5</v>
      </c>
      <c r="D40">
        <v>45.7</v>
      </c>
      <c r="E40">
        <v>49.5</v>
      </c>
      <c r="F40">
        <v>28.3</v>
      </c>
      <c r="G40">
        <v>27.3</v>
      </c>
      <c r="H40" s="104">
        <v>16.600000000000001</v>
      </c>
      <c r="I40" s="104">
        <v>17.600000000000001</v>
      </c>
      <c r="J40" s="100">
        <v>4.8666666666666663</v>
      </c>
      <c r="K40" s="100">
        <v>2.6999999999999997</v>
      </c>
      <c r="L40">
        <v>10.6</v>
      </c>
      <c r="M40">
        <v>5.4</v>
      </c>
    </row>
    <row r="41" spans="1:13">
      <c r="A41" t="str">
        <f t="shared" si="0"/>
        <v>2019 Q4</v>
      </c>
      <c r="B41">
        <v>2019</v>
      </c>
      <c r="C41" t="s">
        <v>6</v>
      </c>
      <c r="D41">
        <v>45.2</v>
      </c>
      <c r="E41">
        <v>49.5</v>
      </c>
      <c r="F41">
        <v>31.9</v>
      </c>
      <c r="G41">
        <v>32.299999999999997</v>
      </c>
      <c r="H41" s="104">
        <v>15.1</v>
      </c>
      <c r="I41" s="104">
        <v>16.3</v>
      </c>
      <c r="J41" s="100">
        <v>4.3</v>
      </c>
      <c r="K41" s="100">
        <v>1.4333333333333333</v>
      </c>
      <c r="L41">
        <v>11.1</v>
      </c>
      <c r="M41">
        <v>6.7</v>
      </c>
    </row>
    <row r="42" spans="1:13">
      <c r="A42" t="str">
        <f t="shared" si="0"/>
        <v>2020 Q1</v>
      </c>
      <c r="B42">
        <v>2020</v>
      </c>
      <c r="C42" t="s">
        <v>3</v>
      </c>
      <c r="D42">
        <v>45.7</v>
      </c>
      <c r="E42">
        <v>51.9</v>
      </c>
      <c r="F42">
        <v>32.200000000000003</v>
      </c>
      <c r="G42">
        <v>31.9</v>
      </c>
      <c r="H42" s="104">
        <v>15.6</v>
      </c>
      <c r="I42" s="104">
        <v>14.5</v>
      </c>
      <c r="J42" s="100">
        <v>4.4666666666666659</v>
      </c>
      <c r="K42" s="100">
        <v>2.0666666666666669</v>
      </c>
      <c r="L42">
        <v>12.5</v>
      </c>
      <c r="M42">
        <v>6.1</v>
      </c>
    </row>
    <row r="43" spans="1:13">
      <c r="A43" t="str">
        <f t="shared" si="0"/>
        <v>2020 Q2</v>
      </c>
      <c r="B43">
        <v>2020</v>
      </c>
      <c r="C43" t="s">
        <v>4</v>
      </c>
      <c r="D43">
        <v>24</v>
      </c>
      <c r="E43">
        <v>25.4</v>
      </c>
      <c r="F43">
        <v>42.7</v>
      </c>
      <c r="G43">
        <v>48.1</v>
      </c>
      <c r="H43" s="104">
        <v>10.1</v>
      </c>
      <c r="I43" s="104">
        <v>8.1999999999999993</v>
      </c>
      <c r="J43" s="100">
        <v>6.4666666666666659</v>
      </c>
      <c r="K43" s="100">
        <v>5.666666666666667</v>
      </c>
      <c r="L43">
        <v>37.9</v>
      </c>
      <c r="M43">
        <v>28.1</v>
      </c>
    </row>
    <row r="44" spans="1:13">
      <c r="A44" t="str">
        <f t="shared" si="0"/>
        <v>2020 Q3</v>
      </c>
      <c r="B44">
        <v>2020</v>
      </c>
      <c r="C44" t="s">
        <v>5</v>
      </c>
      <c r="D44">
        <v>31.8</v>
      </c>
      <c r="E44">
        <v>38.1</v>
      </c>
      <c r="F44">
        <v>48.3</v>
      </c>
      <c r="G44">
        <v>50.2</v>
      </c>
      <c r="H44" s="104">
        <v>8.6</v>
      </c>
      <c r="I44" s="104">
        <v>7.4</v>
      </c>
      <c r="J44" s="100">
        <v>4.333333333333333</v>
      </c>
      <c r="K44" s="100">
        <v>1.7666666666666666</v>
      </c>
      <c r="L44">
        <v>18.100000000000001</v>
      </c>
      <c r="M44">
        <v>7.5</v>
      </c>
    </row>
    <row r="45" spans="1:13">
      <c r="A45" t="str">
        <f t="shared" si="0"/>
        <v>2020 Q4</v>
      </c>
      <c r="B45">
        <v>2020</v>
      </c>
      <c r="C45" t="s">
        <v>6</v>
      </c>
      <c r="D45">
        <v>39.200000000000003</v>
      </c>
      <c r="E45">
        <v>46.3</v>
      </c>
      <c r="F45">
        <v>38.9</v>
      </c>
      <c r="G45">
        <v>37.299999999999997</v>
      </c>
      <c r="H45" s="104">
        <v>10.4</v>
      </c>
      <c r="I45" s="104">
        <v>9.6999999999999993</v>
      </c>
      <c r="J45" s="100">
        <v>4.3666666666666663</v>
      </c>
      <c r="K45" s="100">
        <v>1.3666666666666665</v>
      </c>
      <c r="L45">
        <v>17.8</v>
      </c>
      <c r="M45">
        <v>10</v>
      </c>
    </row>
    <row r="46" spans="1:13">
      <c r="A46" t="str">
        <f t="shared" si="0"/>
        <v>2021 Q1</v>
      </c>
      <c r="B46">
        <v>2021</v>
      </c>
      <c r="C46" t="s">
        <v>3</v>
      </c>
      <c r="D46">
        <v>38.200000000000003</v>
      </c>
      <c r="E46">
        <v>43.4</v>
      </c>
      <c r="F46">
        <v>34.200000000000003</v>
      </c>
      <c r="G46">
        <v>30.1</v>
      </c>
      <c r="H46" s="104">
        <v>12.9</v>
      </c>
      <c r="I46" s="104">
        <v>14.7</v>
      </c>
      <c r="J46" s="100">
        <v>5.666666666666667</v>
      </c>
      <c r="K46" s="100">
        <v>3</v>
      </c>
      <c r="L46">
        <v>21.1</v>
      </c>
      <c r="M46">
        <v>11.9</v>
      </c>
    </row>
    <row r="47" spans="1:13">
      <c r="A47" t="str">
        <f t="shared" si="0"/>
        <v>2021 Q2</v>
      </c>
      <c r="B47">
        <v>2021</v>
      </c>
      <c r="C47" t="s">
        <v>4</v>
      </c>
      <c r="D47">
        <v>34</v>
      </c>
      <c r="E47">
        <v>32.700000000000003</v>
      </c>
      <c r="F47">
        <v>27.6</v>
      </c>
      <c r="G47">
        <v>19.3</v>
      </c>
      <c r="H47" s="103">
        <v>15</v>
      </c>
      <c r="I47" s="104">
        <v>18.600000000000001</v>
      </c>
      <c r="J47" s="100">
        <v>15.6</v>
      </c>
      <c r="K47" s="100">
        <v>35</v>
      </c>
      <c r="L47">
        <v>17.5</v>
      </c>
      <c r="M47">
        <v>10.5</v>
      </c>
    </row>
    <row r="48" spans="1:13">
      <c r="A48" t="str">
        <f t="shared" si="0"/>
        <v>2021 Q3</v>
      </c>
      <c r="B48">
        <v>2021</v>
      </c>
      <c r="C48" t="s">
        <v>5</v>
      </c>
      <c r="D48">
        <v>28.4</v>
      </c>
      <c r="E48">
        <v>23.1</v>
      </c>
      <c r="F48">
        <v>21.6</v>
      </c>
      <c r="G48">
        <v>13.6</v>
      </c>
      <c r="H48" s="104">
        <v>21.5</v>
      </c>
      <c r="I48" s="104">
        <v>26.1</v>
      </c>
      <c r="J48" s="100">
        <v>21.666666666666668</v>
      </c>
      <c r="K48" s="100">
        <v>37.699999999999996</v>
      </c>
      <c r="L48">
        <v>15.5</v>
      </c>
      <c r="M48">
        <v>6.2</v>
      </c>
    </row>
    <row r="49" spans="1:13">
      <c r="A49" t="str">
        <f t="shared" si="0"/>
        <v>2021 Q4</v>
      </c>
      <c r="B49">
        <v>2021</v>
      </c>
      <c r="C49" t="s">
        <v>6</v>
      </c>
      <c r="D49">
        <v>26.1</v>
      </c>
      <c r="E49">
        <v>16.600000000000001</v>
      </c>
      <c r="F49">
        <v>19.2</v>
      </c>
      <c r="G49">
        <v>15.8</v>
      </c>
      <c r="H49" s="104">
        <v>24.2</v>
      </c>
      <c r="I49" s="104">
        <v>34.5</v>
      </c>
      <c r="J49" s="100">
        <v>23.866666666666671</v>
      </c>
      <c r="K49" s="100">
        <v>30.166666666666668</v>
      </c>
      <c r="L49">
        <v>15.1</v>
      </c>
      <c r="M49">
        <v>8.6</v>
      </c>
    </row>
    <row r="50" spans="1:13">
      <c r="A50" t="str">
        <f t="shared" si="0"/>
        <v>2022 Q1</v>
      </c>
      <c r="B50">
        <v>2022</v>
      </c>
      <c r="C50" t="s">
        <v>3</v>
      </c>
      <c r="D50">
        <v>28</v>
      </c>
      <c r="E50">
        <v>19.600000000000001</v>
      </c>
      <c r="F50">
        <v>19.100000000000001</v>
      </c>
      <c r="G50">
        <v>13.8</v>
      </c>
      <c r="H50" s="104">
        <v>28.4</v>
      </c>
      <c r="I50" s="104">
        <v>34.299999999999997</v>
      </c>
      <c r="J50" s="100">
        <v>26.400000000000002</v>
      </c>
      <c r="K50" s="100">
        <v>26.733333333333334</v>
      </c>
      <c r="L50">
        <v>16.7</v>
      </c>
      <c r="M50">
        <v>9</v>
      </c>
    </row>
    <row r="51" spans="1:13">
      <c r="A51" t="str">
        <f t="shared" si="0"/>
        <v>2022 Q2</v>
      </c>
      <c r="B51">
        <v>2022</v>
      </c>
      <c r="C51" t="s">
        <v>4</v>
      </c>
      <c r="D51">
        <v>24.8</v>
      </c>
      <c r="E51">
        <v>15.9</v>
      </c>
      <c r="F51">
        <v>17.100000000000001</v>
      </c>
      <c r="G51">
        <v>12.7</v>
      </c>
      <c r="H51" s="103">
        <v>29</v>
      </c>
      <c r="I51" s="104">
        <v>37.5</v>
      </c>
      <c r="J51" s="100">
        <v>30.8</v>
      </c>
      <c r="K51" s="100">
        <v>49</v>
      </c>
      <c r="L51">
        <v>19.7</v>
      </c>
      <c r="M51">
        <v>11.7</v>
      </c>
    </row>
    <row r="52" spans="1:13">
      <c r="A52" t="str">
        <f t="shared" si="0"/>
        <v>2022 Q3</v>
      </c>
      <c r="B52">
        <v>2022</v>
      </c>
      <c r="C52" t="s">
        <v>5</v>
      </c>
      <c r="D52">
        <v>24.1</v>
      </c>
      <c r="E52">
        <v>14.7</v>
      </c>
      <c r="F52">
        <v>20.3</v>
      </c>
      <c r="G52">
        <v>15.5</v>
      </c>
      <c r="H52" s="104">
        <v>28.5</v>
      </c>
      <c r="I52" s="104">
        <v>42.3</v>
      </c>
      <c r="J52" s="100">
        <v>26.8</v>
      </c>
      <c r="K52" s="100">
        <v>34.866666666666667</v>
      </c>
      <c r="L52">
        <v>18.2</v>
      </c>
      <c r="M52">
        <v>10.7</v>
      </c>
    </row>
    <row r="53" spans="1:13">
      <c r="A53" t="str">
        <f t="shared" si="0"/>
        <v>2022 Q4</v>
      </c>
      <c r="B53">
        <v>2022</v>
      </c>
      <c r="C53" t="s">
        <v>6</v>
      </c>
      <c r="D53">
        <v>24</v>
      </c>
      <c r="E53">
        <v>17.5</v>
      </c>
      <c r="F53">
        <v>25.2</v>
      </c>
      <c r="G53">
        <v>21.2</v>
      </c>
      <c r="H53" s="104">
        <v>27.5</v>
      </c>
      <c r="I53" s="104">
        <v>40.9</v>
      </c>
      <c r="J53" s="100">
        <v>23.166666666666668</v>
      </c>
      <c r="K53" s="100">
        <v>24</v>
      </c>
      <c r="L53">
        <v>21.7</v>
      </c>
      <c r="M53">
        <v>10.8</v>
      </c>
    </row>
    <row r="54" spans="1:13">
      <c r="A54" t="str">
        <f t="shared" si="0"/>
        <v>2023 Q1</v>
      </c>
      <c r="B54">
        <v>2023</v>
      </c>
      <c r="C54" t="s">
        <v>3</v>
      </c>
      <c r="D54">
        <v>29.9</v>
      </c>
      <c r="E54">
        <v>27</v>
      </c>
      <c r="F54">
        <v>27.6</v>
      </c>
      <c r="G54">
        <v>20.9</v>
      </c>
      <c r="H54" s="103">
        <v>28</v>
      </c>
      <c r="I54" s="104">
        <v>38.200000000000003</v>
      </c>
      <c r="J54" s="100">
        <v>18.899999999999999</v>
      </c>
      <c r="K54" s="100">
        <v>11.4</v>
      </c>
      <c r="L54">
        <v>15.3</v>
      </c>
      <c r="M54">
        <v>7.7</v>
      </c>
    </row>
    <row r="55" spans="1:13">
      <c r="A55" t="s">
        <v>774</v>
      </c>
      <c r="B55">
        <v>2023</v>
      </c>
      <c r="C55" t="s">
        <v>4</v>
      </c>
      <c r="D55">
        <v>32.799999999999997</v>
      </c>
      <c r="E55">
        <v>33.299999999999997</v>
      </c>
      <c r="F55">
        <v>28.5</v>
      </c>
      <c r="G55">
        <v>20.7</v>
      </c>
      <c r="H55" s="104">
        <v>26.2</v>
      </c>
      <c r="I55" s="104">
        <v>34.299999999999997</v>
      </c>
      <c r="J55" s="100">
        <v>12</v>
      </c>
      <c r="K55" s="100">
        <v>6.7</v>
      </c>
      <c r="L55" s="104">
        <v>15.3</v>
      </c>
      <c r="M55" s="104">
        <v>8.1</v>
      </c>
    </row>
    <row r="56" spans="1:13">
      <c r="A56" t="s">
        <v>861</v>
      </c>
      <c r="B56">
        <v>2023</v>
      </c>
      <c r="C56" t="s">
        <v>5</v>
      </c>
      <c r="D56">
        <v>33.799999999999997</v>
      </c>
      <c r="E56">
        <v>34.299999999999997</v>
      </c>
      <c r="F56">
        <v>33.200000000000003</v>
      </c>
      <c r="G56">
        <v>32.9</v>
      </c>
      <c r="H56" s="104">
        <v>24.5</v>
      </c>
      <c r="I56" s="104">
        <v>33.4</v>
      </c>
      <c r="J56" s="100">
        <v>10</v>
      </c>
      <c r="K56" s="100">
        <v>3.7333333333333329</v>
      </c>
      <c r="L56" s="104">
        <v>14.2</v>
      </c>
      <c r="M56" s="18">
        <v>8.4</v>
      </c>
    </row>
    <row r="57" spans="1:13">
      <c r="A57" t="s">
        <v>1582</v>
      </c>
      <c r="B57">
        <v>2023</v>
      </c>
      <c r="C57" t="s">
        <v>6</v>
      </c>
      <c r="D57">
        <v>35.299999999999997</v>
      </c>
      <c r="E57">
        <v>32.869999999999997</v>
      </c>
      <c r="F57">
        <v>29.7</v>
      </c>
      <c r="G57">
        <v>39.1</v>
      </c>
      <c r="H57" s="104">
        <v>28.33</v>
      </c>
      <c r="I57" s="104">
        <v>25.43</v>
      </c>
      <c r="J57" s="100">
        <v>9.4333333333333318</v>
      </c>
      <c r="K57" s="100">
        <v>2.0666666666666669</v>
      </c>
      <c r="L57">
        <v>14</v>
      </c>
      <c r="M57" s="18">
        <v>8.9</v>
      </c>
    </row>
    <row r="58" spans="1:13">
      <c r="A58" t="s">
        <v>1583</v>
      </c>
      <c r="B58">
        <v>2024</v>
      </c>
      <c r="C58" t="s">
        <v>3</v>
      </c>
      <c r="D58">
        <v>36.6</v>
      </c>
      <c r="E58">
        <v>35.200000000000003</v>
      </c>
      <c r="F58">
        <v>31.27</v>
      </c>
      <c r="G58">
        <v>36.270000000000003</v>
      </c>
      <c r="H58" s="104">
        <v>27.57</v>
      </c>
      <c r="I58" s="104">
        <v>25.07</v>
      </c>
      <c r="J58" s="100">
        <v>8.8666666666666671</v>
      </c>
      <c r="K58" s="100">
        <v>2.0666666666666664</v>
      </c>
      <c r="L58">
        <v>12.9</v>
      </c>
      <c r="M58" s="18">
        <v>9.1</v>
      </c>
    </row>
    <row r="59" spans="1:13">
      <c r="A59" t="s">
        <v>1584</v>
      </c>
      <c r="B59">
        <v>2024</v>
      </c>
      <c r="C59" t="s">
        <v>4</v>
      </c>
      <c r="D59">
        <v>37.17</v>
      </c>
      <c r="E59">
        <v>38.729999999999997</v>
      </c>
      <c r="F59">
        <v>31.7</v>
      </c>
      <c r="G59">
        <v>38.4</v>
      </c>
      <c r="H59" s="104">
        <v>27.17</v>
      </c>
      <c r="I59" s="104">
        <v>24.83</v>
      </c>
      <c r="J59" s="100">
        <v>6.333333333333333</v>
      </c>
      <c r="K59" s="100">
        <v>1.8666666666666669</v>
      </c>
      <c r="L59">
        <v>12.3</v>
      </c>
      <c r="M59" s="18">
        <v>9.1</v>
      </c>
    </row>
    <row r="60" spans="1:13">
      <c r="D60" s="1" t="s">
        <v>705</v>
      </c>
      <c r="E60" s="1" t="s">
        <v>46</v>
      </c>
      <c r="F60" s="1" t="s">
        <v>705</v>
      </c>
      <c r="G60" s="1" t="s">
        <v>46</v>
      </c>
      <c r="H60" s="1" t="s">
        <v>705</v>
      </c>
      <c r="I60" s="1" t="s">
        <v>46</v>
      </c>
      <c r="J60" s="1" t="s">
        <v>705</v>
      </c>
      <c r="K60" s="1" t="s">
        <v>207</v>
      </c>
      <c r="L60" s="1" t="s">
        <v>705</v>
      </c>
      <c r="M60" s="1" t="s">
        <v>46</v>
      </c>
    </row>
    <row r="61" spans="1:13">
      <c r="D61" s="1" t="s">
        <v>706</v>
      </c>
      <c r="E61" s="1" t="s">
        <v>706</v>
      </c>
      <c r="F61" s="1" t="s">
        <v>205</v>
      </c>
      <c r="G61" s="1" t="s">
        <v>205</v>
      </c>
      <c r="H61" s="1" t="s">
        <v>206</v>
      </c>
      <c r="I61" s="1" t="s">
        <v>206</v>
      </c>
      <c r="J61" s="1" t="s">
        <v>207</v>
      </c>
      <c r="L61" s="1" t="s">
        <v>208</v>
      </c>
      <c r="M61" s="1" t="s">
        <v>208</v>
      </c>
    </row>
  </sheetData>
  <phoneticPr fontId="17" type="noConversion"/>
  <hyperlinks>
    <hyperlink ref="E6" location="'KPI Angebot'!A1" display="Angebots KPIs" xr:uid="{23C35F3B-9F8C-4C8F-B8AC-7586259FD31E}"/>
  </hyperlink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D123E-1A68-44DE-9131-E40A94CE407C}">
  <dimension ref="A1:G36"/>
  <sheetViews>
    <sheetView zoomScaleNormal="100" workbookViewId="0">
      <selection activeCell="D20" sqref="D20"/>
    </sheetView>
  </sheetViews>
  <sheetFormatPr baseColWidth="10" defaultRowHeight="14.5"/>
  <cols>
    <col min="5" max="5" width="20" customWidth="1"/>
  </cols>
  <sheetData>
    <row r="1" spans="1:7">
      <c r="A1" s="63" t="s">
        <v>904</v>
      </c>
      <c r="B1" s="57"/>
      <c r="C1" s="57"/>
      <c r="D1" s="57"/>
      <c r="E1" s="64" t="s">
        <v>1730</v>
      </c>
      <c r="F1" s="57"/>
      <c r="G1" s="57"/>
    </row>
    <row r="2" spans="1:7">
      <c r="A2" s="52" t="s">
        <v>903</v>
      </c>
      <c r="B2" s="47"/>
      <c r="C2" s="47"/>
      <c r="D2" s="47"/>
      <c r="E2" s="47"/>
      <c r="F2" s="47"/>
      <c r="G2" s="47"/>
    </row>
    <row r="3" spans="1:7">
      <c r="A3" s="85" t="s">
        <v>894</v>
      </c>
      <c r="B3" s="47"/>
      <c r="C3" s="47"/>
      <c r="D3" s="47"/>
      <c r="E3" s="47"/>
      <c r="F3" s="47"/>
      <c r="G3" s="47"/>
    </row>
    <row r="4" spans="1:7">
      <c r="A4" s="62" t="s">
        <v>1585</v>
      </c>
      <c r="B4" s="54"/>
      <c r="C4" s="54"/>
      <c r="D4" s="54"/>
      <c r="E4" s="54"/>
      <c r="F4" s="54"/>
      <c r="G4" s="241" t="s">
        <v>1728</v>
      </c>
    </row>
    <row r="6" spans="1:7">
      <c r="A6" s="1" t="s">
        <v>11</v>
      </c>
      <c r="B6" s="1" t="s">
        <v>10</v>
      </c>
      <c r="C6" s="1" t="s">
        <v>895</v>
      </c>
      <c r="D6" s="1" t="s">
        <v>896</v>
      </c>
    </row>
    <row r="7" spans="1:7">
      <c r="A7">
        <v>2019</v>
      </c>
      <c r="B7" t="s">
        <v>3</v>
      </c>
      <c r="C7">
        <v>0.8</v>
      </c>
      <c r="D7">
        <v>7</v>
      </c>
    </row>
    <row r="8" spans="1:7">
      <c r="A8">
        <v>2019</v>
      </c>
      <c r="B8" t="s">
        <v>4</v>
      </c>
      <c r="C8">
        <v>1.5</v>
      </c>
      <c r="D8">
        <v>5</v>
      </c>
    </row>
    <row r="9" spans="1:7">
      <c r="A9">
        <v>2019</v>
      </c>
      <c r="B9" t="s">
        <v>5</v>
      </c>
      <c r="C9">
        <v>1.8</v>
      </c>
      <c r="D9">
        <v>5.5</v>
      </c>
    </row>
    <row r="10" spans="1:7">
      <c r="A10">
        <v>2019</v>
      </c>
      <c r="B10" t="s">
        <v>6</v>
      </c>
      <c r="C10">
        <v>2.4</v>
      </c>
      <c r="D10">
        <v>5</v>
      </c>
    </row>
    <row r="11" spans="1:7">
      <c r="A11">
        <v>2020</v>
      </c>
      <c r="B11" t="s">
        <v>3</v>
      </c>
      <c r="C11">
        <v>2.4</v>
      </c>
      <c r="D11">
        <v>6.8</v>
      </c>
    </row>
    <row r="12" spans="1:7">
      <c r="A12">
        <v>2020</v>
      </c>
      <c r="B12" t="s">
        <v>4</v>
      </c>
      <c r="C12">
        <v>5</v>
      </c>
      <c r="D12">
        <v>10</v>
      </c>
    </row>
    <row r="13" spans="1:7">
      <c r="A13">
        <v>2020</v>
      </c>
      <c r="B13" t="s">
        <v>5</v>
      </c>
      <c r="C13">
        <v>7.5</v>
      </c>
      <c r="D13">
        <v>11</v>
      </c>
    </row>
    <row r="14" spans="1:7">
      <c r="A14">
        <v>2020</v>
      </c>
      <c r="B14" t="s">
        <v>6</v>
      </c>
      <c r="C14">
        <v>4.3</v>
      </c>
      <c r="D14">
        <v>9</v>
      </c>
    </row>
    <row r="15" spans="1:7">
      <c r="A15">
        <v>2021</v>
      </c>
      <c r="B15" t="s">
        <v>3</v>
      </c>
      <c r="C15">
        <v>4.2</v>
      </c>
      <c r="D15">
        <v>11.5</v>
      </c>
    </row>
    <row r="16" spans="1:7">
      <c r="A16">
        <v>2021</v>
      </c>
      <c r="B16" t="s">
        <v>4</v>
      </c>
      <c r="C16">
        <v>4.0999999999999996</v>
      </c>
      <c r="D16">
        <v>7.5</v>
      </c>
    </row>
    <row r="17" spans="1:4">
      <c r="A17">
        <v>2021</v>
      </c>
      <c r="B17" t="s">
        <v>5</v>
      </c>
      <c r="C17">
        <v>2.5</v>
      </c>
      <c r="D17">
        <v>6.3</v>
      </c>
    </row>
    <row r="18" spans="1:4">
      <c r="A18">
        <v>2021</v>
      </c>
      <c r="B18" t="s">
        <v>6</v>
      </c>
      <c r="C18">
        <v>2.5</v>
      </c>
      <c r="D18">
        <v>7</v>
      </c>
    </row>
    <row r="19" spans="1:4">
      <c r="A19">
        <v>2022</v>
      </c>
      <c r="B19" t="s">
        <v>3</v>
      </c>
      <c r="C19">
        <v>3</v>
      </c>
      <c r="D19">
        <v>9.4</v>
      </c>
    </row>
    <row r="20" spans="1:4">
      <c r="A20">
        <v>2022</v>
      </c>
      <c r="B20" t="s">
        <v>4</v>
      </c>
      <c r="C20">
        <v>8</v>
      </c>
      <c r="D20">
        <v>9.1</v>
      </c>
    </row>
    <row r="21" spans="1:4">
      <c r="A21">
        <v>2022</v>
      </c>
      <c r="B21" t="s">
        <v>5</v>
      </c>
      <c r="C21">
        <v>12</v>
      </c>
      <c r="D21">
        <v>10.4</v>
      </c>
    </row>
    <row r="22" spans="1:4">
      <c r="A22">
        <v>2022</v>
      </c>
      <c r="B22" t="s">
        <v>6</v>
      </c>
      <c r="C22">
        <v>16</v>
      </c>
      <c r="D22">
        <v>11.8</v>
      </c>
    </row>
    <row r="23" spans="1:4">
      <c r="A23">
        <v>2023</v>
      </c>
      <c r="B23" t="s">
        <v>3</v>
      </c>
      <c r="C23">
        <v>15</v>
      </c>
      <c r="D23">
        <v>24.5</v>
      </c>
    </row>
    <row r="24" spans="1:4">
      <c r="A24">
        <v>2023</v>
      </c>
      <c r="B24" t="s">
        <v>4</v>
      </c>
      <c r="C24">
        <v>15.5</v>
      </c>
      <c r="D24">
        <v>33.1</v>
      </c>
    </row>
    <row r="25" spans="1:4">
      <c r="A25">
        <v>2023</v>
      </c>
      <c r="B25" t="s">
        <v>5</v>
      </c>
      <c r="C25">
        <v>19.2</v>
      </c>
      <c r="D25">
        <v>45.3</v>
      </c>
    </row>
    <row r="26" spans="1:4">
      <c r="A26">
        <v>2023</v>
      </c>
      <c r="B26" t="s">
        <v>6</v>
      </c>
      <c r="C26">
        <v>22.5</v>
      </c>
      <c r="D26">
        <v>49.1</v>
      </c>
    </row>
    <row r="27" spans="1:4">
      <c r="A27">
        <v>2024</v>
      </c>
      <c r="B27" t="s">
        <v>3</v>
      </c>
      <c r="C27">
        <v>17.7</v>
      </c>
      <c r="D27">
        <v>56.1</v>
      </c>
    </row>
    <row r="28" spans="1:4">
      <c r="A28">
        <v>2024</v>
      </c>
      <c r="B28" t="s">
        <v>4</v>
      </c>
      <c r="C28">
        <v>15.1</v>
      </c>
      <c r="D28">
        <v>51.7</v>
      </c>
    </row>
    <row r="29" spans="1:4">
      <c r="A29">
        <v>2024</v>
      </c>
      <c r="B29" t="s">
        <v>5</v>
      </c>
      <c r="C29">
        <v>11.7</v>
      </c>
      <c r="D29">
        <v>50.6</v>
      </c>
    </row>
    <row r="30" spans="1:4">
      <c r="A30">
        <v>2024</v>
      </c>
      <c r="B30" t="s">
        <v>6</v>
      </c>
      <c r="C30">
        <v>10.5</v>
      </c>
      <c r="D30">
        <v>54</v>
      </c>
    </row>
    <row r="32" spans="1:4">
      <c r="C32" s="1" t="s">
        <v>895</v>
      </c>
      <c r="D32" s="1" t="s">
        <v>896</v>
      </c>
    </row>
    <row r="33" spans="2:4">
      <c r="B33" s="1" t="s">
        <v>704</v>
      </c>
      <c r="C33" s="99">
        <f>C28/C27-1</f>
        <v>-0.14689265536723162</v>
      </c>
      <c r="D33" s="99">
        <f>D28/D27-1</f>
        <v>-7.8431372549019551E-2</v>
      </c>
    </row>
    <row r="34" spans="2:4">
      <c r="B34" s="1" t="s">
        <v>1615</v>
      </c>
      <c r="C34" s="99">
        <f>C28/C24-1</f>
        <v>-2.5806451612903292E-2</v>
      </c>
      <c r="D34" s="99">
        <f>D28/D24-1</f>
        <v>0.5619335347432024</v>
      </c>
    </row>
    <row r="35" spans="2:4">
      <c r="B35" s="1" t="s">
        <v>1616</v>
      </c>
      <c r="C35" s="222">
        <f>(C28- AVERAGE(C7:C27))/_xlfn.STDEV.P(C7:C27)</f>
        <v>1.0572321980271584</v>
      </c>
      <c r="D35" s="222">
        <f>(D28- AVERAGE(D7:D27))/_xlfn.STDEV.P(D7:D27)</f>
        <v>2.3089528228339633</v>
      </c>
    </row>
    <row r="36" spans="2:4">
      <c r="B36" s="1" t="s">
        <v>1617</v>
      </c>
      <c r="C36" s="222">
        <f>(C28- AVERAGE(C7:C19))/_xlfn.STDEV.P(C7:C19)</f>
        <v>6.9746925724303415</v>
      </c>
      <c r="D36" s="222">
        <f>(D28- AVERAGE(D7:D19))/_xlfn.STDEV.P(D7:D19)</f>
        <v>20.736174646892977</v>
      </c>
    </row>
  </sheetData>
  <hyperlinks>
    <hyperlink ref="A3" r:id="rId1" xr:uid="{7A7E5026-B178-46CF-A474-5F852826C50D}"/>
    <hyperlink ref="G4" location="'KPI Angebot'!A1" display="Angebots KPIs" xr:uid="{BAD0D39F-0864-46C9-8947-E403E1D62079}"/>
  </hyperlinks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3F96B-7A47-4436-8A14-D249609CEB8C}">
  <dimension ref="A1:J423"/>
  <sheetViews>
    <sheetView zoomScale="80" zoomScaleNormal="80" workbookViewId="0">
      <selection activeCell="F13" sqref="F13"/>
    </sheetView>
  </sheetViews>
  <sheetFormatPr baseColWidth="10" defaultRowHeight="14.5"/>
  <cols>
    <col min="3" max="3" width="13.81640625" customWidth="1"/>
    <col min="5" max="5" width="17.1796875" customWidth="1"/>
  </cols>
  <sheetData>
    <row r="1" spans="1:7">
      <c r="A1" s="63" t="s">
        <v>1302</v>
      </c>
      <c r="B1" s="57"/>
      <c r="C1" s="57"/>
      <c r="D1" s="57"/>
      <c r="E1" s="64" t="s">
        <v>1730</v>
      </c>
      <c r="F1" s="57"/>
      <c r="G1" s="57"/>
    </row>
    <row r="2" spans="1:7">
      <c r="A2" s="168" t="s">
        <v>1303</v>
      </c>
      <c r="B2" s="47"/>
      <c r="C2" s="47"/>
      <c r="D2" s="47"/>
      <c r="E2" s="47"/>
      <c r="F2" s="47"/>
      <c r="G2" s="47"/>
    </row>
    <row r="3" spans="1:7">
      <c r="A3" s="168" t="s">
        <v>894</v>
      </c>
      <c r="B3" s="47"/>
      <c r="C3" s="47"/>
      <c r="D3" s="47"/>
      <c r="E3" s="47"/>
      <c r="F3" s="47"/>
      <c r="G3" s="47"/>
    </row>
    <row r="4" spans="1:7">
      <c r="A4" s="62" t="s">
        <v>905</v>
      </c>
      <c r="B4" s="54"/>
      <c r="C4" s="54"/>
      <c r="D4" s="54"/>
      <c r="E4" s="241" t="s">
        <v>1728</v>
      </c>
      <c r="F4" s="54"/>
      <c r="G4" s="54"/>
    </row>
    <row r="5" spans="1:7">
      <c r="A5" s="48"/>
      <c r="B5" s="47"/>
      <c r="C5" s="47"/>
      <c r="D5" s="47"/>
      <c r="E5" s="47"/>
      <c r="F5" s="47"/>
      <c r="G5" s="47"/>
    </row>
    <row r="6" spans="1:7" ht="15.5">
      <c r="B6" s="251" t="s">
        <v>1304</v>
      </c>
      <c r="C6" s="251"/>
      <c r="D6" s="251"/>
    </row>
    <row r="7" spans="1:7">
      <c r="B7" s="252" t="s">
        <v>1305</v>
      </c>
      <c r="C7" s="252"/>
      <c r="D7" s="252"/>
    </row>
    <row r="8" spans="1:7">
      <c r="A8" s="168" t="s">
        <v>906</v>
      </c>
      <c r="B8" s="168" t="s">
        <v>1306</v>
      </c>
      <c r="C8" s="168" t="s">
        <v>198</v>
      </c>
      <c r="D8" s="168" t="s">
        <v>199</v>
      </c>
    </row>
    <row r="9" spans="1:7">
      <c r="A9" s="168" t="s">
        <v>907</v>
      </c>
      <c r="B9" s="171">
        <v>-1</v>
      </c>
      <c r="C9" s="171">
        <v>-6.1</v>
      </c>
      <c r="D9" s="171">
        <v>4.3</v>
      </c>
    </row>
    <row r="10" spans="1:7">
      <c r="A10" s="168" t="s">
        <v>908</v>
      </c>
      <c r="B10" s="171">
        <v>0.3</v>
      </c>
      <c r="C10" s="171">
        <v>-2.8</v>
      </c>
      <c r="D10" s="171">
        <v>3.5</v>
      </c>
    </row>
    <row r="11" spans="1:7">
      <c r="A11" s="168" t="s">
        <v>909</v>
      </c>
      <c r="B11" s="171">
        <v>-0.6</v>
      </c>
      <c r="C11" s="171">
        <v>-3.8</v>
      </c>
      <c r="D11" s="171">
        <v>2.7</v>
      </c>
    </row>
    <row r="12" spans="1:7">
      <c r="A12" s="168" t="s">
        <v>910</v>
      </c>
      <c r="B12" s="171">
        <v>-2.1</v>
      </c>
      <c r="C12" s="171">
        <v>-6.2</v>
      </c>
      <c r="D12" s="171">
        <v>2</v>
      </c>
    </row>
    <row r="13" spans="1:7">
      <c r="A13" s="168" t="s">
        <v>911</v>
      </c>
      <c r="B13" s="171">
        <v>-2</v>
      </c>
      <c r="C13" s="171">
        <v>-7.9</v>
      </c>
      <c r="D13" s="171">
        <v>4</v>
      </c>
    </row>
    <row r="14" spans="1:7" ht="18">
      <c r="A14" s="168" t="s">
        <v>912</v>
      </c>
      <c r="B14" s="171">
        <v>-0.3</v>
      </c>
      <c r="C14" s="171">
        <v>-5</v>
      </c>
      <c r="D14" s="171">
        <v>4.5999999999999996</v>
      </c>
      <c r="G14" s="170"/>
    </row>
    <row r="15" spans="1:7">
      <c r="A15" s="168" t="s">
        <v>913</v>
      </c>
      <c r="B15" s="171">
        <v>-1.8</v>
      </c>
      <c r="C15" s="171">
        <v>-5.8</v>
      </c>
      <c r="D15" s="171">
        <v>2.2999999999999998</v>
      </c>
      <c r="G15" s="168"/>
    </row>
    <row r="16" spans="1:7">
      <c r="A16" s="168" t="s">
        <v>914</v>
      </c>
      <c r="B16" s="171">
        <v>-0.2</v>
      </c>
      <c r="C16" s="171">
        <v>-3.4</v>
      </c>
      <c r="D16" s="171">
        <v>3</v>
      </c>
      <c r="G16" s="168"/>
    </row>
    <row r="17" spans="1:7">
      <c r="A17" s="168" t="s">
        <v>915</v>
      </c>
      <c r="B17" s="171">
        <v>-0.1</v>
      </c>
      <c r="C17" s="171">
        <v>-3</v>
      </c>
      <c r="D17" s="171">
        <v>2.9</v>
      </c>
      <c r="G17" s="168"/>
    </row>
    <row r="18" spans="1:7">
      <c r="A18" s="168" t="s">
        <v>916</v>
      </c>
      <c r="B18" s="171">
        <v>-0.1</v>
      </c>
      <c r="C18" s="171">
        <v>-0.2</v>
      </c>
      <c r="D18" s="171">
        <v>0</v>
      </c>
    </row>
    <row r="19" spans="1:7">
      <c r="A19" s="168" t="s">
        <v>917</v>
      </c>
      <c r="B19" s="171">
        <v>0.7</v>
      </c>
      <c r="C19" s="171">
        <v>-3.4</v>
      </c>
      <c r="D19" s="171">
        <v>4.9000000000000004</v>
      </c>
    </row>
    <row r="20" spans="1:7">
      <c r="A20" s="168" t="s">
        <v>918</v>
      </c>
      <c r="B20" s="171">
        <v>2</v>
      </c>
      <c r="C20" s="171">
        <v>-3.4</v>
      </c>
      <c r="D20" s="171">
        <v>7.5</v>
      </c>
    </row>
    <row r="21" spans="1:7">
      <c r="A21" s="168" t="s">
        <v>919</v>
      </c>
      <c r="B21" s="171">
        <v>-0.8</v>
      </c>
      <c r="C21" s="171">
        <v>-4.0999999999999996</v>
      </c>
      <c r="D21" s="171">
        <v>2.6</v>
      </c>
    </row>
    <row r="22" spans="1:7">
      <c r="A22" s="168" t="s">
        <v>920</v>
      </c>
      <c r="B22" s="171">
        <v>-2.1</v>
      </c>
      <c r="C22" s="171">
        <v>-4.8</v>
      </c>
      <c r="D22" s="171">
        <v>0.5</v>
      </c>
    </row>
    <row r="23" spans="1:7">
      <c r="A23" s="168" t="s">
        <v>921</v>
      </c>
      <c r="B23" s="171">
        <v>-5.0999999999999996</v>
      </c>
      <c r="C23" s="171">
        <v>-7.8</v>
      </c>
      <c r="D23" s="171">
        <v>-2.2999999999999998</v>
      </c>
    </row>
    <row r="24" spans="1:7">
      <c r="A24" s="168" t="s">
        <v>922</v>
      </c>
      <c r="B24" s="171">
        <v>-8.6</v>
      </c>
      <c r="C24" s="171">
        <v>-10.199999999999999</v>
      </c>
      <c r="D24" s="171">
        <v>-7</v>
      </c>
    </row>
    <row r="25" spans="1:7">
      <c r="A25" s="168" t="s">
        <v>923</v>
      </c>
      <c r="B25" s="171">
        <v>-8</v>
      </c>
      <c r="C25" s="171">
        <v>-10.9</v>
      </c>
      <c r="D25" s="171">
        <v>-5</v>
      </c>
    </row>
    <row r="26" spans="1:7">
      <c r="A26" s="168" t="s">
        <v>924</v>
      </c>
      <c r="B26" s="171">
        <v>-7.7</v>
      </c>
      <c r="C26" s="171">
        <v>-10</v>
      </c>
      <c r="D26" s="171">
        <v>-5.3</v>
      </c>
    </row>
    <row r="27" spans="1:7">
      <c r="A27" s="168" t="s">
        <v>925</v>
      </c>
      <c r="B27" s="171">
        <v>-8.1999999999999993</v>
      </c>
      <c r="C27" s="171">
        <v>-9.8000000000000007</v>
      </c>
      <c r="D27" s="171">
        <v>-6.6</v>
      </c>
    </row>
    <row r="28" spans="1:7">
      <c r="A28" s="168" t="s">
        <v>926</v>
      </c>
      <c r="B28" s="171">
        <v>-13.4</v>
      </c>
      <c r="C28" s="171">
        <v>-14.4</v>
      </c>
      <c r="D28" s="171">
        <v>-12.3</v>
      </c>
    </row>
    <row r="29" spans="1:7">
      <c r="A29" s="168" t="s">
        <v>927</v>
      </c>
      <c r="B29" s="171">
        <v>-12.7</v>
      </c>
      <c r="C29" s="171">
        <v>-14</v>
      </c>
      <c r="D29" s="171">
        <v>-11.4</v>
      </c>
    </row>
    <row r="30" spans="1:7">
      <c r="A30" s="168" t="s">
        <v>928</v>
      </c>
      <c r="B30" s="171">
        <v>-13.6</v>
      </c>
      <c r="C30" s="171">
        <v>-15.2</v>
      </c>
      <c r="D30" s="171">
        <v>-11.9</v>
      </c>
    </row>
    <row r="31" spans="1:7">
      <c r="A31" s="168" t="s">
        <v>929</v>
      </c>
      <c r="B31" s="171">
        <v>-12.2</v>
      </c>
      <c r="C31" s="171">
        <v>-13.4</v>
      </c>
      <c r="D31" s="171">
        <v>-11</v>
      </c>
    </row>
    <row r="32" spans="1:7">
      <c r="A32" s="168" t="s">
        <v>930</v>
      </c>
      <c r="B32" s="171">
        <v>-12.4</v>
      </c>
      <c r="C32" s="171">
        <v>-13.4</v>
      </c>
      <c r="D32" s="171">
        <v>-11.3</v>
      </c>
    </row>
    <row r="33" spans="1:4">
      <c r="A33" s="168" t="s">
        <v>931</v>
      </c>
      <c r="B33" s="171">
        <v>-11.4</v>
      </c>
      <c r="C33" s="171">
        <v>-15.1</v>
      </c>
      <c r="D33" s="171">
        <v>-7.7</v>
      </c>
    </row>
    <row r="34" spans="1:4">
      <c r="A34" s="168" t="s">
        <v>932</v>
      </c>
      <c r="B34" s="171">
        <v>-12.6</v>
      </c>
      <c r="C34" s="171">
        <v>-14.8</v>
      </c>
      <c r="D34" s="171">
        <v>-10.5</v>
      </c>
    </row>
    <row r="35" spans="1:4">
      <c r="A35" s="168" t="s">
        <v>933</v>
      </c>
      <c r="B35" s="171">
        <v>-11.3</v>
      </c>
      <c r="C35" s="171">
        <v>-16.8</v>
      </c>
      <c r="D35" s="171">
        <v>-5.6</v>
      </c>
    </row>
    <row r="36" spans="1:4">
      <c r="A36" s="168" t="s">
        <v>934</v>
      </c>
      <c r="B36" s="171">
        <v>-12.2</v>
      </c>
      <c r="C36" s="171">
        <v>-16.2</v>
      </c>
      <c r="D36" s="171">
        <v>-8.1999999999999993</v>
      </c>
    </row>
    <row r="37" spans="1:4">
      <c r="A37" s="168" t="s">
        <v>935</v>
      </c>
      <c r="B37" s="171">
        <v>-15.1</v>
      </c>
      <c r="C37" s="171">
        <v>-18.899999999999999</v>
      </c>
      <c r="D37" s="171">
        <v>-11.2</v>
      </c>
    </row>
    <row r="38" spans="1:4">
      <c r="A38" s="168" t="s">
        <v>936</v>
      </c>
      <c r="B38" s="171">
        <v>-17.600000000000001</v>
      </c>
      <c r="C38" s="171">
        <v>-22</v>
      </c>
      <c r="D38" s="171">
        <v>-13.1</v>
      </c>
    </row>
    <row r="39" spans="1:4">
      <c r="A39" s="168" t="s">
        <v>937</v>
      </c>
      <c r="B39" s="171">
        <v>-16.8</v>
      </c>
      <c r="C39" s="171">
        <v>-22.8</v>
      </c>
      <c r="D39" s="171">
        <v>-10.7</v>
      </c>
    </row>
    <row r="40" spans="1:4">
      <c r="A40" s="168" t="s">
        <v>938</v>
      </c>
      <c r="B40" s="171">
        <v>-17.100000000000001</v>
      </c>
      <c r="C40" s="171">
        <v>-21.4</v>
      </c>
      <c r="D40" s="171">
        <v>-12.8</v>
      </c>
    </row>
    <row r="41" spans="1:4">
      <c r="A41" s="168" t="s">
        <v>939</v>
      </c>
      <c r="B41" s="171">
        <v>-17.600000000000001</v>
      </c>
      <c r="C41" s="171">
        <v>-24</v>
      </c>
      <c r="D41" s="171">
        <v>-10.9</v>
      </c>
    </row>
    <row r="42" spans="1:4">
      <c r="A42" s="168" t="s">
        <v>940</v>
      </c>
      <c r="B42" s="171">
        <v>-17.100000000000001</v>
      </c>
      <c r="C42" s="171">
        <v>-23.2</v>
      </c>
      <c r="D42" s="171">
        <v>-10.8</v>
      </c>
    </row>
    <row r="43" spans="1:4">
      <c r="A43" s="168" t="s">
        <v>941</v>
      </c>
      <c r="B43" s="171">
        <v>-18.100000000000001</v>
      </c>
      <c r="C43" s="171">
        <v>-24.4</v>
      </c>
      <c r="D43" s="171">
        <v>-11.7</v>
      </c>
    </row>
    <row r="44" spans="1:4">
      <c r="A44" s="168" t="s">
        <v>942</v>
      </c>
      <c r="B44" s="171">
        <v>-16.8</v>
      </c>
      <c r="C44" s="171">
        <v>-23.4</v>
      </c>
      <c r="D44" s="171">
        <v>-10</v>
      </c>
    </row>
    <row r="45" spans="1:4">
      <c r="A45" s="168" t="s">
        <v>943</v>
      </c>
      <c r="B45" s="171">
        <v>-17.600000000000001</v>
      </c>
      <c r="C45" s="171">
        <v>-22.1</v>
      </c>
      <c r="D45" s="171">
        <v>-13</v>
      </c>
    </row>
    <row r="46" spans="1:4">
      <c r="A46" s="168" t="s">
        <v>944</v>
      </c>
      <c r="B46" s="171">
        <v>-15.7</v>
      </c>
      <c r="C46" s="171">
        <v>-20.8</v>
      </c>
      <c r="D46" s="171">
        <v>-10.5</v>
      </c>
    </row>
    <row r="47" spans="1:4">
      <c r="A47" s="168" t="s">
        <v>945</v>
      </c>
      <c r="B47" s="171">
        <v>-16</v>
      </c>
      <c r="C47" s="171">
        <v>-21.8</v>
      </c>
      <c r="D47" s="171">
        <v>-10</v>
      </c>
    </row>
    <row r="48" spans="1:4">
      <c r="A48" s="168" t="s">
        <v>946</v>
      </c>
      <c r="B48" s="171">
        <v>-16.399999999999999</v>
      </c>
      <c r="C48" s="171">
        <v>-22.2</v>
      </c>
      <c r="D48" s="171">
        <v>-10.4</v>
      </c>
    </row>
    <row r="49" spans="1:4">
      <c r="A49" s="168" t="s">
        <v>947</v>
      </c>
      <c r="B49" s="171">
        <v>-14.7</v>
      </c>
      <c r="C49" s="171">
        <v>-20.9</v>
      </c>
      <c r="D49" s="171">
        <v>-8.3000000000000007</v>
      </c>
    </row>
    <row r="50" spans="1:4">
      <c r="A50" s="168" t="s">
        <v>948</v>
      </c>
      <c r="B50" s="171">
        <v>-15.1</v>
      </c>
      <c r="C50" s="171">
        <v>-22</v>
      </c>
      <c r="D50" s="171">
        <v>-7.9</v>
      </c>
    </row>
    <row r="51" spans="1:4">
      <c r="A51" s="168" t="s">
        <v>949</v>
      </c>
      <c r="B51" s="171">
        <v>-13.8</v>
      </c>
      <c r="C51" s="171">
        <v>-20.8</v>
      </c>
      <c r="D51" s="171">
        <v>-6.6</v>
      </c>
    </row>
    <row r="52" spans="1:4">
      <c r="A52" s="168" t="s">
        <v>950</v>
      </c>
      <c r="B52" s="171">
        <v>-13.6</v>
      </c>
      <c r="C52" s="171">
        <v>-22.4</v>
      </c>
      <c r="D52" s="171">
        <v>-4.3</v>
      </c>
    </row>
    <row r="53" spans="1:4">
      <c r="A53" s="168" t="s">
        <v>951</v>
      </c>
      <c r="B53" s="171">
        <v>-14.5</v>
      </c>
      <c r="C53" s="171">
        <v>-23</v>
      </c>
      <c r="D53" s="171">
        <v>-5.5</v>
      </c>
    </row>
    <row r="54" spans="1:4">
      <c r="A54" s="168" t="s">
        <v>952</v>
      </c>
      <c r="B54" s="171">
        <v>-11.6</v>
      </c>
      <c r="C54" s="171">
        <v>-19.2</v>
      </c>
      <c r="D54" s="171">
        <v>-3.7</v>
      </c>
    </row>
    <row r="55" spans="1:4">
      <c r="A55" s="168" t="s">
        <v>953</v>
      </c>
      <c r="B55" s="171">
        <v>-15.1</v>
      </c>
      <c r="C55" s="171">
        <v>-23.4</v>
      </c>
      <c r="D55" s="171">
        <v>-6.4</v>
      </c>
    </row>
    <row r="56" spans="1:4">
      <c r="A56" s="168" t="s">
        <v>954</v>
      </c>
      <c r="B56" s="171">
        <v>-15.2</v>
      </c>
      <c r="C56" s="171">
        <v>-23.4</v>
      </c>
      <c r="D56" s="171">
        <v>-6.6</v>
      </c>
    </row>
    <row r="57" spans="1:4">
      <c r="A57" s="168" t="s">
        <v>955</v>
      </c>
      <c r="B57" s="171">
        <v>-17.899999999999999</v>
      </c>
      <c r="C57" s="171">
        <v>-26.1</v>
      </c>
      <c r="D57" s="171">
        <v>-9.1999999999999993</v>
      </c>
    </row>
    <row r="58" spans="1:4">
      <c r="A58" s="168" t="s">
        <v>956</v>
      </c>
      <c r="B58" s="171">
        <v>-18.3</v>
      </c>
      <c r="C58" s="171">
        <v>-24.8</v>
      </c>
      <c r="D58" s="171">
        <v>-11.5</v>
      </c>
    </row>
    <row r="59" spans="1:4">
      <c r="A59" s="168" t="s">
        <v>957</v>
      </c>
      <c r="B59" s="171">
        <v>-22.3</v>
      </c>
      <c r="C59" s="171">
        <v>-30.8</v>
      </c>
      <c r="D59" s="171">
        <v>-13.3</v>
      </c>
    </row>
    <row r="60" spans="1:4">
      <c r="A60" s="168" t="s">
        <v>958</v>
      </c>
      <c r="B60" s="171">
        <v>-23.5</v>
      </c>
      <c r="C60" s="171">
        <v>-32.200000000000003</v>
      </c>
      <c r="D60" s="171">
        <v>-14.4</v>
      </c>
    </row>
    <row r="61" spans="1:4">
      <c r="A61" s="168" t="s">
        <v>959</v>
      </c>
      <c r="B61" s="171">
        <v>-27</v>
      </c>
      <c r="C61" s="171">
        <v>-36.9</v>
      </c>
      <c r="D61" s="171">
        <v>-16.5</v>
      </c>
    </row>
    <row r="62" spans="1:4">
      <c r="A62" s="168" t="s">
        <v>960</v>
      </c>
      <c r="B62" s="171">
        <v>-29.8</v>
      </c>
      <c r="C62" s="171">
        <v>-40</v>
      </c>
      <c r="D62" s="171">
        <v>-19</v>
      </c>
    </row>
    <row r="63" spans="1:4">
      <c r="A63" s="168" t="s">
        <v>961</v>
      </c>
      <c r="B63" s="171">
        <v>-32.4</v>
      </c>
      <c r="C63" s="171">
        <v>-42.8</v>
      </c>
      <c r="D63" s="171">
        <v>-21.5</v>
      </c>
    </row>
    <row r="64" spans="1:4">
      <c r="A64" s="168" t="s">
        <v>962</v>
      </c>
      <c r="B64" s="171">
        <v>-34.5</v>
      </c>
      <c r="C64" s="171">
        <v>-45.4</v>
      </c>
      <c r="D64" s="171">
        <v>-22.9</v>
      </c>
    </row>
    <row r="65" spans="1:4">
      <c r="A65" s="168" t="s">
        <v>963</v>
      </c>
      <c r="B65" s="171">
        <v>-36.9</v>
      </c>
      <c r="C65" s="171">
        <v>-49</v>
      </c>
      <c r="D65" s="171">
        <v>-23.8</v>
      </c>
    </row>
    <row r="66" spans="1:4">
      <c r="A66" s="168" t="s">
        <v>964</v>
      </c>
      <c r="B66" s="171">
        <v>-39.799999999999997</v>
      </c>
      <c r="C66" s="171">
        <v>-50.2</v>
      </c>
      <c r="D66" s="171">
        <v>-28.6</v>
      </c>
    </row>
    <row r="67" spans="1:4">
      <c r="A67" s="168" t="s">
        <v>965</v>
      </c>
      <c r="B67" s="171">
        <v>-40.700000000000003</v>
      </c>
      <c r="C67" s="171">
        <v>-52.4</v>
      </c>
      <c r="D67" s="171">
        <v>-28.1</v>
      </c>
    </row>
    <row r="68" spans="1:4">
      <c r="A68" s="168" t="s">
        <v>966</v>
      </c>
      <c r="B68" s="171">
        <v>-42.7</v>
      </c>
      <c r="C68" s="171">
        <v>-53.4</v>
      </c>
      <c r="D68" s="171">
        <v>-31.2</v>
      </c>
    </row>
    <row r="69" spans="1:4">
      <c r="A69" s="168" t="s">
        <v>967</v>
      </c>
      <c r="B69" s="171">
        <v>-42.5</v>
      </c>
      <c r="C69" s="171">
        <v>-54.1</v>
      </c>
      <c r="D69" s="171">
        <v>-29.9</v>
      </c>
    </row>
    <row r="70" spans="1:4">
      <c r="A70" s="168" t="s">
        <v>968</v>
      </c>
      <c r="B70" s="171">
        <v>-41.8</v>
      </c>
      <c r="C70" s="171">
        <v>-55.8</v>
      </c>
      <c r="D70" s="171">
        <v>-26.4</v>
      </c>
    </row>
    <row r="71" spans="1:4">
      <c r="A71" s="168" t="s">
        <v>969</v>
      </c>
      <c r="B71" s="171">
        <v>-41.3</v>
      </c>
      <c r="C71" s="171">
        <v>-55.8</v>
      </c>
      <c r="D71" s="171">
        <v>-25.2</v>
      </c>
    </row>
    <row r="72" spans="1:4">
      <c r="A72" s="168" t="s">
        <v>970</v>
      </c>
      <c r="B72" s="171">
        <v>-37.5</v>
      </c>
      <c r="C72" s="171">
        <v>-52.2</v>
      </c>
      <c r="D72" s="171">
        <v>-21.4</v>
      </c>
    </row>
    <row r="73" spans="1:4">
      <c r="A73" s="168" t="s">
        <v>971</v>
      </c>
      <c r="B73" s="171">
        <v>-38.4</v>
      </c>
      <c r="C73" s="171">
        <v>-50.9</v>
      </c>
      <c r="D73" s="171">
        <v>-24.8</v>
      </c>
    </row>
    <row r="74" spans="1:4">
      <c r="A74" s="168" t="s">
        <v>972</v>
      </c>
      <c r="B74" s="171">
        <v>-41.3</v>
      </c>
      <c r="C74" s="171">
        <v>-54</v>
      </c>
      <c r="D74" s="171">
        <v>-27.4</v>
      </c>
    </row>
    <row r="75" spans="1:4">
      <c r="A75" s="168" t="s">
        <v>973</v>
      </c>
      <c r="B75" s="171">
        <v>-39.6</v>
      </c>
      <c r="C75" s="171">
        <v>-51.8</v>
      </c>
      <c r="D75" s="171">
        <v>-26.4</v>
      </c>
    </row>
    <row r="76" spans="1:4">
      <c r="A76" s="168" t="s">
        <v>974</v>
      </c>
      <c r="B76" s="171">
        <v>-42</v>
      </c>
      <c r="C76" s="171">
        <v>-55.4</v>
      </c>
      <c r="D76" s="171">
        <v>-27.2</v>
      </c>
    </row>
    <row r="77" spans="1:4">
      <c r="A77" s="168" t="s">
        <v>975</v>
      </c>
      <c r="B77" s="171">
        <v>-41.1</v>
      </c>
      <c r="C77" s="171">
        <v>-54</v>
      </c>
      <c r="D77" s="171">
        <v>-26.9</v>
      </c>
    </row>
    <row r="78" spans="1:4">
      <c r="A78" s="168" t="s">
        <v>976</v>
      </c>
      <c r="B78" s="171">
        <v>-41.4</v>
      </c>
      <c r="C78" s="171">
        <v>-55.2</v>
      </c>
      <c r="D78" s="171">
        <v>-26.3</v>
      </c>
    </row>
    <row r="79" spans="1:4">
      <c r="A79" s="168" t="s">
        <v>977</v>
      </c>
      <c r="B79" s="171">
        <v>-44.2</v>
      </c>
      <c r="C79" s="171">
        <v>-56.4</v>
      </c>
      <c r="D79" s="171">
        <v>-30.9</v>
      </c>
    </row>
    <row r="80" spans="1:4">
      <c r="A80" s="168" t="s">
        <v>978</v>
      </c>
      <c r="B80" s="171">
        <v>-43.4</v>
      </c>
      <c r="C80" s="171">
        <v>-57.4</v>
      </c>
      <c r="D80" s="171">
        <v>-27.9</v>
      </c>
    </row>
    <row r="81" spans="1:4">
      <c r="A81" s="168" t="s">
        <v>979</v>
      </c>
      <c r="B81" s="171">
        <v>-40.799999999999997</v>
      </c>
      <c r="C81" s="171">
        <v>-56.1</v>
      </c>
      <c r="D81" s="171">
        <v>-23.9</v>
      </c>
    </row>
    <row r="82" spans="1:4">
      <c r="A82" s="168" t="s">
        <v>980</v>
      </c>
      <c r="B82" s="171">
        <v>-40.200000000000003</v>
      </c>
      <c r="C82" s="171">
        <v>-53.8</v>
      </c>
      <c r="D82" s="171">
        <v>-25.3</v>
      </c>
    </row>
    <row r="83" spans="1:4">
      <c r="A83" s="168" t="s">
        <v>981</v>
      </c>
      <c r="B83" s="171">
        <v>-39.6</v>
      </c>
      <c r="C83" s="171">
        <v>-52.8</v>
      </c>
      <c r="D83" s="171">
        <v>-25.1</v>
      </c>
    </row>
    <row r="84" spans="1:4">
      <c r="A84" s="168" t="s">
        <v>982</v>
      </c>
      <c r="B84" s="171">
        <v>-41.3</v>
      </c>
      <c r="C84" s="171">
        <v>-54.2</v>
      </c>
      <c r="D84" s="171">
        <v>-27.3</v>
      </c>
    </row>
    <row r="85" spans="1:4">
      <c r="A85" s="168" t="s">
        <v>983</v>
      </c>
      <c r="B85" s="171">
        <v>-42</v>
      </c>
      <c r="C85" s="171">
        <v>-53.9</v>
      </c>
      <c r="D85" s="171">
        <v>-29.1</v>
      </c>
    </row>
    <row r="86" spans="1:4">
      <c r="A86" s="168" t="s">
        <v>984</v>
      </c>
      <c r="B86" s="171">
        <v>-42.2</v>
      </c>
      <c r="C86" s="171">
        <v>-56</v>
      </c>
      <c r="D86" s="171">
        <v>-27.1</v>
      </c>
    </row>
    <row r="87" spans="1:4">
      <c r="A87" s="168" t="s">
        <v>985</v>
      </c>
      <c r="B87" s="171">
        <v>-44.9</v>
      </c>
      <c r="C87" s="171">
        <v>-59.8</v>
      </c>
      <c r="D87" s="171">
        <v>-28.6</v>
      </c>
    </row>
    <row r="88" spans="1:4">
      <c r="A88" s="168" t="s">
        <v>986</v>
      </c>
      <c r="B88" s="171">
        <v>-41.3</v>
      </c>
      <c r="C88" s="171">
        <v>-57.4</v>
      </c>
      <c r="D88" s="171">
        <v>-23.3</v>
      </c>
    </row>
    <row r="89" spans="1:4">
      <c r="A89" s="168" t="s">
        <v>987</v>
      </c>
      <c r="B89" s="171">
        <v>-42.5</v>
      </c>
      <c r="C89" s="171">
        <v>-60</v>
      </c>
      <c r="D89" s="171">
        <v>-22.7</v>
      </c>
    </row>
    <row r="90" spans="1:4">
      <c r="A90" s="168" t="s">
        <v>988</v>
      </c>
      <c r="B90" s="171">
        <v>-41.6</v>
      </c>
      <c r="C90" s="171">
        <v>-58.2</v>
      </c>
      <c r="D90" s="171">
        <v>-23</v>
      </c>
    </row>
    <row r="91" spans="1:4">
      <c r="A91" s="168" t="s">
        <v>989</v>
      </c>
      <c r="B91" s="171">
        <v>-42</v>
      </c>
      <c r="C91" s="171">
        <v>-59.4</v>
      </c>
      <c r="D91" s="171">
        <v>-22.5</v>
      </c>
    </row>
    <row r="92" spans="1:4">
      <c r="A92" s="168" t="s">
        <v>990</v>
      </c>
      <c r="B92" s="171">
        <v>-39.1</v>
      </c>
      <c r="C92" s="171">
        <v>-56.4</v>
      </c>
      <c r="D92" s="171">
        <v>-19.7</v>
      </c>
    </row>
    <row r="93" spans="1:4">
      <c r="A93" s="168" t="s">
        <v>991</v>
      </c>
      <c r="B93" s="171">
        <v>-41</v>
      </c>
      <c r="C93" s="171">
        <v>-56.1</v>
      </c>
      <c r="D93" s="171">
        <v>-24.3</v>
      </c>
    </row>
    <row r="94" spans="1:4">
      <c r="A94" s="168" t="s">
        <v>992</v>
      </c>
      <c r="B94" s="171">
        <v>-40.200000000000003</v>
      </c>
      <c r="C94" s="171">
        <v>-54.8</v>
      </c>
      <c r="D94" s="171">
        <v>-24.2</v>
      </c>
    </row>
    <row r="95" spans="1:4">
      <c r="A95" s="168" t="s">
        <v>993</v>
      </c>
      <c r="B95" s="171">
        <v>-39</v>
      </c>
      <c r="C95" s="171">
        <v>-52.8</v>
      </c>
      <c r="D95" s="171">
        <v>-23.9</v>
      </c>
    </row>
    <row r="96" spans="1:4">
      <c r="A96" s="168" t="s">
        <v>994</v>
      </c>
      <c r="B96" s="171">
        <v>-38.1</v>
      </c>
      <c r="C96" s="171">
        <v>-53.2</v>
      </c>
      <c r="D96" s="171">
        <v>-21.4</v>
      </c>
    </row>
    <row r="97" spans="1:4">
      <c r="A97" s="168" t="s">
        <v>995</v>
      </c>
      <c r="B97" s="171">
        <v>-36.5</v>
      </c>
      <c r="C97" s="171">
        <v>-52.9</v>
      </c>
      <c r="D97" s="171">
        <v>-18.2</v>
      </c>
    </row>
    <row r="98" spans="1:4">
      <c r="A98" s="168" t="s">
        <v>996</v>
      </c>
      <c r="B98" s="171">
        <v>-35.9</v>
      </c>
      <c r="C98" s="171">
        <v>-54</v>
      </c>
      <c r="D98" s="171">
        <v>-15.6</v>
      </c>
    </row>
    <row r="99" spans="1:4">
      <c r="A99" s="168" t="s">
        <v>997</v>
      </c>
      <c r="B99" s="171">
        <v>-34.200000000000003</v>
      </c>
      <c r="C99" s="171">
        <v>-50.8</v>
      </c>
      <c r="D99" s="171">
        <v>-15.9</v>
      </c>
    </row>
    <row r="100" spans="1:4">
      <c r="A100" s="168" t="s">
        <v>998</v>
      </c>
      <c r="B100" s="171">
        <v>-33.700000000000003</v>
      </c>
      <c r="C100" s="171">
        <v>-50.4</v>
      </c>
      <c r="D100" s="171">
        <v>-15.2</v>
      </c>
    </row>
    <row r="101" spans="1:4">
      <c r="A101" s="168" t="s">
        <v>999</v>
      </c>
      <c r="B101" s="171">
        <v>-33.6</v>
      </c>
      <c r="C101" s="171">
        <v>-50</v>
      </c>
      <c r="D101" s="171">
        <v>-15.4</v>
      </c>
    </row>
    <row r="102" spans="1:4">
      <c r="A102" s="168" t="s">
        <v>1000</v>
      </c>
      <c r="B102" s="171">
        <v>-33</v>
      </c>
      <c r="C102" s="171">
        <v>-50.2</v>
      </c>
      <c r="D102" s="171">
        <v>-13.8</v>
      </c>
    </row>
    <row r="103" spans="1:4">
      <c r="A103" s="168" t="s">
        <v>1001</v>
      </c>
      <c r="B103" s="171">
        <v>-31.7</v>
      </c>
      <c r="C103" s="171">
        <v>-49.4</v>
      </c>
      <c r="D103" s="171">
        <v>-11.9</v>
      </c>
    </row>
    <row r="104" spans="1:4">
      <c r="A104" s="168" t="s">
        <v>1002</v>
      </c>
      <c r="B104" s="171">
        <v>-29.9</v>
      </c>
      <c r="C104" s="171">
        <v>-47.4</v>
      </c>
      <c r="D104" s="171">
        <v>-10.4</v>
      </c>
    </row>
    <row r="105" spans="1:4">
      <c r="A105" s="168" t="s">
        <v>1003</v>
      </c>
      <c r="B105" s="171">
        <v>-28.6</v>
      </c>
      <c r="C105" s="171">
        <v>-44.1</v>
      </c>
      <c r="D105" s="171">
        <v>-11.7</v>
      </c>
    </row>
    <row r="106" spans="1:4">
      <c r="A106" s="168" t="s">
        <v>1004</v>
      </c>
      <c r="B106" s="171">
        <v>-28.6</v>
      </c>
      <c r="C106" s="171">
        <v>-42.8</v>
      </c>
      <c r="D106" s="171">
        <v>-13</v>
      </c>
    </row>
    <row r="107" spans="1:4">
      <c r="A107" s="168" t="s">
        <v>1005</v>
      </c>
      <c r="B107" s="171">
        <v>-27.4</v>
      </c>
      <c r="C107" s="171">
        <v>-39.799999999999997</v>
      </c>
      <c r="D107" s="171">
        <v>-14</v>
      </c>
    </row>
    <row r="108" spans="1:4">
      <c r="A108" s="168" t="s">
        <v>1006</v>
      </c>
      <c r="B108" s="171">
        <v>-24.9</v>
      </c>
      <c r="C108" s="171">
        <v>-37.200000000000003</v>
      </c>
      <c r="D108" s="171">
        <v>-11.7</v>
      </c>
    </row>
    <row r="109" spans="1:4">
      <c r="A109" s="168" t="s">
        <v>1007</v>
      </c>
      <c r="B109" s="171">
        <v>-25.8</v>
      </c>
      <c r="C109" s="171">
        <v>-38.9</v>
      </c>
      <c r="D109" s="171">
        <v>-11.6</v>
      </c>
    </row>
    <row r="110" spans="1:4">
      <c r="A110" s="168" t="s">
        <v>1008</v>
      </c>
      <c r="B110" s="171">
        <v>-26</v>
      </c>
      <c r="C110" s="171">
        <v>-39</v>
      </c>
      <c r="D110" s="171">
        <v>-12</v>
      </c>
    </row>
    <row r="111" spans="1:4">
      <c r="A111" s="168" t="s">
        <v>1009</v>
      </c>
      <c r="B111" s="171">
        <v>-24.5</v>
      </c>
      <c r="C111" s="171">
        <v>-36.799999999999997</v>
      </c>
      <c r="D111" s="171">
        <v>-11.4</v>
      </c>
    </row>
    <row r="112" spans="1:4">
      <c r="A112" s="168" t="s">
        <v>1010</v>
      </c>
      <c r="B112" s="171">
        <v>-24.8</v>
      </c>
      <c r="C112" s="171">
        <v>-37.4</v>
      </c>
      <c r="D112" s="171">
        <v>-11.2</v>
      </c>
    </row>
    <row r="113" spans="1:4">
      <c r="A113" s="168" t="s">
        <v>1011</v>
      </c>
      <c r="B113" s="171">
        <v>-25.6</v>
      </c>
      <c r="C113" s="171">
        <v>-39</v>
      </c>
      <c r="D113" s="171">
        <v>-11.1</v>
      </c>
    </row>
    <row r="114" spans="1:4">
      <c r="A114" s="168" t="s">
        <v>1012</v>
      </c>
      <c r="B114" s="171">
        <v>-25.6</v>
      </c>
      <c r="C114" s="171">
        <v>-39.200000000000003</v>
      </c>
      <c r="D114" s="171">
        <v>-10.7</v>
      </c>
    </row>
    <row r="115" spans="1:4">
      <c r="A115" s="168" t="s">
        <v>1013</v>
      </c>
      <c r="B115" s="171">
        <v>-25.8</v>
      </c>
      <c r="C115" s="171">
        <v>-41.4</v>
      </c>
      <c r="D115" s="171">
        <v>-8.8000000000000007</v>
      </c>
    </row>
    <row r="116" spans="1:4">
      <c r="A116" s="168" t="s">
        <v>1014</v>
      </c>
      <c r="B116" s="171">
        <v>-25.9</v>
      </c>
      <c r="C116" s="171">
        <v>-41.4</v>
      </c>
      <c r="D116" s="171">
        <v>-8.9</v>
      </c>
    </row>
    <row r="117" spans="1:4">
      <c r="A117" s="168" t="s">
        <v>1015</v>
      </c>
      <c r="B117" s="171">
        <v>-26.8</v>
      </c>
      <c r="C117" s="171">
        <v>-43.1</v>
      </c>
      <c r="D117" s="171">
        <v>-8.6999999999999993</v>
      </c>
    </row>
    <row r="118" spans="1:4">
      <c r="A118" s="168" t="s">
        <v>1016</v>
      </c>
      <c r="B118" s="171">
        <v>-28.3</v>
      </c>
      <c r="C118" s="171">
        <v>-45.8</v>
      </c>
      <c r="D118" s="171">
        <v>-8.8000000000000007</v>
      </c>
    </row>
    <row r="119" spans="1:4">
      <c r="A119" s="168" t="s">
        <v>1017</v>
      </c>
      <c r="B119" s="171">
        <v>-27.4</v>
      </c>
      <c r="C119" s="171">
        <v>-43.8</v>
      </c>
      <c r="D119" s="171">
        <v>-9.3000000000000007</v>
      </c>
    </row>
    <row r="120" spans="1:4">
      <c r="A120" s="168" t="s">
        <v>1018</v>
      </c>
      <c r="B120" s="171">
        <v>-30</v>
      </c>
      <c r="C120" s="171">
        <v>-45.2</v>
      </c>
      <c r="D120" s="171">
        <v>-13.4</v>
      </c>
    </row>
    <row r="121" spans="1:4">
      <c r="A121" s="168" t="s">
        <v>1019</v>
      </c>
      <c r="B121" s="171">
        <v>-30.2</v>
      </c>
      <c r="C121" s="171">
        <v>-44.9</v>
      </c>
      <c r="D121" s="171">
        <v>-14</v>
      </c>
    </row>
    <row r="122" spans="1:4">
      <c r="A122" s="168" t="s">
        <v>1020</v>
      </c>
      <c r="B122" s="171">
        <v>-30.4</v>
      </c>
      <c r="C122" s="171">
        <v>-46</v>
      </c>
      <c r="D122" s="171">
        <v>-13.3</v>
      </c>
    </row>
    <row r="123" spans="1:4">
      <c r="A123" s="168" t="s">
        <v>1021</v>
      </c>
      <c r="B123" s="171">
        <v>-32.1</v>
      </c>
      <c r="C123" s="171">
        <v>-48.8</v>
      </c>
      <c r="D123" s="171">
        <v>-13.7</v>
      </c>
    </row>
    <row r="124" spans="1:4">
      <c r="A124" s="168" t="s">
        <v>1022</v>
      </c>
      <c r="B124" s="171">
        <v>-34.299999999999997</v>
      </c>
      <c r="C124" s="171">
        <v>-50.4</v>
      </c>
      <c r="D124" s="171">
        <v>-16.5</v>
      </c>
    </row>
    <row r="125" spans="1:4">
      <c r="A125" s="168" t="s">
        <v>1023</v>
      </c>
      <c r="B125" s="171">
        <v>-34.6</v>
      </c>
      <c r="C125" s="171">
        <v>-52</v>
      </c>
      <c r="D125" s="171">
        <v>-15.1</v>
      </c>
    </row>
    <row r="126" spans="1:4">
      <c r="A126" s="168" t="s">
        <v>1024</v>
      </c>
      <c r="B126" s="171">
        <v>-34.299999999999997</v>
      </c>
      <c r="C126" s="171">
        <v>-51.2</v>
      </c>
      <c r="D126" s="171">
        <v>-15.6</v>
      </c>
    </row>
    <row r="127" spans="1:4">
      <c r="A127" s="168" t="s">
        <v>1025</v>
      </c>
      <c r="B127" s="171">
        <v>-34.4</v>
      </c>
      <c r="C127" s="171">
        <v>-51.4</v>
      </c>
      <c r="D127" s="171">
        <v>-15.6</v>
      </c>
    </row>
    <row r="128" spans="1:4">
      <c r="A128" s="168" t="s">
        <v>1026</v>
      </c>
      <c r="B128" s="171">
        <v>-33.700000000000003</v>
      </c>
      <c r="C128" s="171">
        <v>-51.4</v>
      </c>
      <c r="D128" s="171">
        <v>-13.9</v>
      </c>
    </row>
    <row r="129" spans="1:4">
      <c r="A129" s="168" t="s">
        <v>1027</v>
      </c>
      <c r="B129" s="171">
        <v>-32.200000000000003</v>
      </c>
      <c r="C129" s="171">
        <v>-49.1</v>
      </c>
      <c r="D129" s="171">
        <v>-13.4</v>
      </c>
    </row>
    <row r="130" spans="1:4">
      <c r="A130" s="168" t="s">
        <v>1028</v>
      </c>
      <c r="B130" s="171">
        <v>-32.6</v>
      </c>
      <c r="C130" s="171">
        <v>-48.8</v>
      </c>
      <c r="D130" s="171">
        <v>-14.6</v>
      </c>
    </row>
    <row r="131" spans="1:4">
      <c r="A131" s="168" t="s">
        <v>1029</v>
      </c>
      <c r="B131" s="171">
        <v>-34.1</v>
      </c>
      <c r="C131" s="171">
        <v>-47.8</v>
      </c>
      <c r="D131" s="171">
        <v>-19.100000000000001</v>
      </c>
    </row>
    <row r="132" spans="1:4">
      <c r="A132" s="168" t="s">
        <v>1030</v>
      </c>
      <c r="B132" s="171">
        <v>-37</v>
      </c>
      <c r="C132" s="171">
        <v>-53.2</v>
      </c>
      <c r="D132" s="171">
        <v>-19.100000000000001</v>
      </c>
    </row>
    <row r="133" spans="1:4">
      <c r="A133" s="168" t="s">
        <v>1031</v>
      </c>
      <c r="B133" s="171">
        <v>-39.700000000000003</v>
      </c>
      <c r="C133" s="171">
        <v>-55.9</v>
      </c>
      <c r="D133" s="171">
        <v>-21.6</v>
      </c>
    </row>
    <row r="134" spans="1:4">
      <c r="A134" s="168" t="s">
        <v>1032</v>
      </c>
      <c r="B134" s="171">
        <v>-40.4</v>
      </c>
      <c r="C134" s="171">
        <v>-55</v>
      </c>
      <c r="D134" s="171">
        <v>-24.4</v>
      </c>
    </row>
    <row r="135" spans="1:4">
      <c r="A135" s="168" t="s">
        <v>1033</v>
      </c>
      <c r="B135" s="171">
        <v>-39.9</v>
      </c>
      <c r="C135" s="171">
        <v>-52.8</v>
      </c>
      <c r="D135" s="171">
        <v>-26</v>
      </c>
    </row>
    <row r="136" spans="1:4">
      <c r="A136" s="168" t="s">
        <v>1034</v>
      </c>
      <c r="B136" s="171">
        <v>-43.4</v>
      </c>
      <c r="C136" s="171">
        <v>-57.4</v>
      </c>
      <c r="D136" s="171">
        <v>-27.9</v>
      </c>
    </row>
    <row r="137" spans="1:4">
      <c r="A137" s="168" t="s">
        <v>1035</v>
      </c>
      <c r="B137" s="171">
        <v>-44.5</v>
      </c>
      <c r="C137" s="171">
        <v>-60</v>
      </c>
      <c r="D137" s="171">
        <v>-27.3</v>
      </c>
    </row>
    <row r="138" spans="1:4">
      <c r="A138" s="168" t="s">
        <v>1036</v>
      </c>
      <c r="B138" s="171">
        <v>-42.7</v>
      </c>
      <c r="C138" s="171">
        <v>-59.2</v>
      </c>
      <c r="D138" s="171">
        <v>-24.3</v>
      </c>
    </row>
    <row r="139" spans="1:4">
      <c r="A139" s="168" t="s">
        <v>1037</v>
      </c>
      <c r="B139" s="171">
        <v>-40.1</v>
      </c>
      <c r="C139" s="171">
        <v>-59.4</v>
      </c>
      <c r="D139" s="171">
        <v>-18.2</v>
      </c>
    </row>
    <row r="140" spans="1:4">
      <c r="A140" s="168" t="s">
        <v>1038</v>
      </c>
      <c r="B140" s="171">
        <v>-38.299999999999997</v>
      </c>
      <c r="C140" s="171">
        <v>-57.4</v>
      </c>
      <c r="D140" s="171">
        <v>-16.5</v>
      </c>
    </row>
    <row r="141" spans="1:4">
      <c r="A141" s="168" t="s">
        <v>1039</v>
      </c>
      <c r="B141" s="171">
        <v>-43</v>
      </c>
      <c r="C141" s="171">
        <v>-55.1</v>
      </c>
      <c r="D141" s="171">
        <v>-29.9</v>
      </c>
    </row>
    <row r="142" spans="1:4">
      <c r="A142" s="168" t="s">
        <v>1040</v>
      </c>
      <c r="B142" s="171">
        <v>-40.799999999999997</v>
      </c>
      <c r="C142" s="171">
        <v>-54.8</v>
      </c>
      <c r="D142" s="171">
        <v>-25.6</v>
      </c>
    </row>
    <row r="143" spans="1:4">
      <c r="A143" s="168" t="s">
        <v>1041</v>
      </c>
      <c r="B143" s="171">
        <v>-41.4</v>
      </c>
      <c r="C143" s="171">
        <v>-57.8</v>
      </c>
      <c r="D143" s="171">
        <v>-23</v>
      </c>
    </row>
    <row r="144" spans="1:4">
      <c r="A144" s="168" t="s">
        <v>1042</v>
      </c>
      <c r="B144" s="171">
        <v>-41.8</v>
      </c>
      <c r="C144" s="171">
        <v>-59.2</v>
      </c>
      <c r="D144" s="171">
        <v>-22.3</v>
      </c>
    </row>
    <row r="145" spans="1:4">
      <c r="A145" s="168" t="s">
        <v>1043</v>
      </c>
      <c r="B145" s="171">
        <v>-44.5</v>
      </c>
      <c r="C145" s="171">
        <v>-62.9</v>
      </c>
      <c r="D145" s="171">
        <v>-23.5</v>
      </c>
    </row>
    <row r="146" spans="1:4">
      <c r="A146" s="168" t="s">
        <v>1044</v>
      </c>
      <c r="B146" s="171">
        <v>-44.6</v>
      </c>
      <c r="C146" s="171">
        <v>-61</v>
      </c>
      <c r="D146" s="171">
        <v>-26.3</v>
      </c>
    </row>
    <row r="147" spans="1:4">
      <c r="A147" s="168" t="s">
        <v>1045</v>
      </c>
      <c r="B147" s="171">
        <v>-45.1</v>
      </c>
      <c r="C147" s="171">
        <v>-63.8</v>
      </c>
      <c r="D147" s="171">
        <v>-23.9</v>
      </c>
    </row>
    <row r="148" spans="1:4">
      <c r="A148" s="168" t="s">
        <v>1046</v>
      </c>
      <c r="B148" s="171">
        <v>-44</v>
      </c>
      <c r="C148" s="171">
        <v>-61.4</v>
      </c>
      <c r="D148" s="171">
        <v>-24.3</v>
      </c>
    </row>
    <row r="149" spans="1:4">
      <c r="A149" s="168" t="s">
        <v>1047</v>
      </c>
      <c r="B149" s="171">
        <v>-42.6</v>
      </c>
      <c r="C149" s="171">
        <v>-61</v>
      </c>
      <c r="D149" s="171">
        <v>-21.7</v>
      </c>
    </row>
    <row r="150" spans="1:4">
      <c r="A150" s="168" t="s">
        <v>1048</v>
      </c>
      <c r="B150" s="171">
        <v>-46.9</v>
      </c>
      <c r="C150" s="171">
        <v>-62.2</v>
      </c>
      <c r="D150" s="171">
        <v>-29.9</v>
      </c>
    </row>
    <row r="151" spans="1:4">
      <c r="A151" s="168" t="s">
        <v>1049</v>
      </c>
      <c r="B151" s="171">
        <v>-49.3</v>
      </c>
      <c r="C151" s="171">
        <v>-62.4</v>
      </c>
      <c r="D151" s="171">
        <v>-35.1</v>
      </c>
    </row>
    <row r="152" spans="1:4">
      <c r="A152" s="168" t="s">
        <v>1050</v>
      </c>
      <c r="B152" s="171">
        <v>-51</v>
      </c>
      <c r="C152" s="171">
        <v>-61.4</v>
      </c>
      <c r="D152" s="171">
        <v>-39.799999999999997</v>
      </c>
    </row>
    <row r="153" spans="1:4">
      <c r="A153" s="168" t="s">
        <v>1051</v>
      </c>
      <c r="B153" s="171">
        <v>-48.1</v>
      </c>
      <c r="C153" s="171">
        <v>-58.1</v>
      </c>
      <c r="D153" s="171">
        <v>-37.299999999999997</v>
      </c>
    </row>
    <row r="154" spans="1:4">
      <c r="A154" s="168" t="s">
        <v>1052</v>
      </c>
      <c r="B154" s="171">
        <v>-47.6</v>
      </c>
      <c r="C154" s="171">
        <v>-58.8</v>
      </c>
      <c r="D154" s="171">
        <v>-35.6</v>
      </c>
    </row>
    <row r="155" spans="1:4">
      <c r="A155" s="168" t="s">
        <v>1053</v>
      </c>
      <c r="B155" s="171">
        <v>-45.6</v>
      </c>
      <c r="C155" s="171">
        <v>-59.8</v>
      </c>
      <c r="D155" s="171">
        <v>-30</v>
      </c>
    </row>
    <row r="156" spans="1:4">
      <c r="A156" s="168" t="s">
        <v>1054</v>
      </c>
      <c r="B156" s="171">
        <v>-44.9</v>
      </c>
      <c r="C156" s="171">
        <v>-57.2</v>
      </c>
      <c r="D156" s="171">
        <v>-31.6</v>
      </c>
    </row>
    <row r="157" spans="1:4">
      <c r="A157" s="168" t="s">
        <v>1055</v>
      </c>
      <c r="B157" s="171">
        <v>-45</v>
      </c>
      <c r="C157" s="171">
        <v>-58.9</v>
      </c>
      <c r="D157" s="171">
        <v>-29.7</v>
      </c>
    </row>
    <row r="158" spans="1:4">
      <c r="A158" s="168" t="s">
        <v>1056</v>
      </c>
      <c r="B158" s="171">
        <v>-41.9</v>
      </c>
      <c r="C158" s="171">
        <v>-57</v>
      </c>
      <c r="D158" s="171">
        <v>-25.3</v>
      </c>
    </row>
    <row r="159" spans="1:4">
      <c r="A159" s="168" t="s">
        <v>1057</v>
      </c>
      <c r="B159" s="171">
        <v>-43.7</v>
      </c>
      <c r="C159" s="171">
        <v>-59.8</v>
      </c>
      <c r="D159" s="171">
        <v>-25.9</v>
      </c>
    </row>
    <row r="160" spans="1:4">
      <c r="A160" s="168" t="s">
        <v>1058</v>
      </c>
      <c r="B160" s="171">
        <v>-41</v>
      </c>
      <c r="C160" s="171">
        <v>-57.4</v>
      </c>
      <c r="D160" s="171">
        <v>-22.6</v>
      </c>
    </row>
    <row r="161" spans="1:4">
      <c r="A161" s="168" t="s">
        <v>1059</v>
      </c>
      <c r="B161" s="171">
        <v>-41.3</v>
      </c>
      <c r="C161" s="171">
        <v>-57</v>
      </c>
      <c r="D161" s="171">
        <v>-23.9</v>
      </c>
    </row>
    <row r="162" spans="1:4">
      <c r="A162" s="168" t="s">
        <v>1060</v>
      </c>
      <c r="B162" s="171">
        <v>-42.1</v>
      </c>
      <c r="C162" s="171">
        <v>-58.2</v>
      </c>
      <c r="D162" s="171">
        <v>-24.1</v>
      </c>
    </row>
    <row r="163" spans="1:4">
      <c r="A163" s="168" t="s">
        <v>1061</v>
      </c>
      <c r="B163" s="171">
        <v>-39.9</v>
      </c>
      <c r="C163" s="171">
        <v>-55.4</v>
      </c>
      <c r="D163" s="171">
        <v>-22.8</v>
      </c>
    </row>
    <row r="164" spans="1:4">
      <c r="A164" s="168" t="s">
        <v>1062</v>
      </c>
      <c r="B164" s="171">
        <v>-37.9</v>
      </c>
      <c r="C164" s="171">
        <v>-51.4</v>
      </c>
      <c r="D164" s="171">
        <v>-23.1</v>
      </c>
    </row>
    <row r="165" spans="1:4">
      <c r="A165" s="168" t="s">
        <v>1063</v>
      </c>
      <c r="B165" s="171">
        <v>-39.299999999999997</v>
      </c>
      <c r="C165" s="171">
        <v>-54.1</v>
      </c>
      <c r="D165" s="171">
        <v>-23.1</v>
      </c>
    </row>
    <row r="166" spans="1:4">
      <c r="A166" s="168" t="s">
        <v>1064</v>
      </c>
      <c r="B166" s="171">
        <v>-37.1</v>
      </c>
      <c r="C166" s="171">
        <v>-52.8</v>
      </c>
      <c r="D166" s="171">
        <v>-19.8</v>
      </c>
    </row>
    <row r="167" spans="1:4">
      <c r="A167" s="168" t="s">
        <v>1065</v>
      </c>
      <c r="B167" s="171">
        <v>-40</v>
      </c>
      <c r="C167" s="171">
        <v>-52.8</v>
      </c>
      <c r="D167" s="171">
        <v>-26.1</v>
      </c>
    </row>
    <row r="168" spans="1:4">
      <c r="A168" s="168" t="s">
        <v>1066</v>
      </c>
      <c r="B168" s="171">
        <v>-42.1</v>
      </c>
      <c r="C168" s="171">
        <v>-55.2</v>
      </c>
      <c r="D168" s="171">
        <v>-28</v>
      </c>
    </row>
    <row r="169" spans="1:4">
      <c r="A169" s="168" t="s">
        <v>1067</v>
      </c>
      <c r="B169" s="171">
        <v>-42.1</v>
      </c>
      <c r="C169" s="171">
        <v>-55.9</v>
      </c>
      <c r="D169" s="171">
        <v>-26.9</v>
      </c>
    </row>
    <row r="170" spans="1:4">
      <c r="A170" s="168" t="s">
        <v>1068</v>
      </c>
      <c r="B170" s="171">
        <v>-42.3</v>
      </c>
      <c r="C170" s="171">
        <v>-56</v>
      </c>
      <c r="D170" s="171">
        <v>-27.4</v>
      </c>
    </row>
    <row r="171" spans="1:4">
      <c r="A171" s="168" t="s">
        <v>1069</v>
      </c>
      <c r="B171" s="171">
        <v>-44.7</v>
      </c>
      <c r="C171" s="171">
        <v>-60.8</v>
      </c>
      <c r="D171" s="171">
        <v>-26.8</v>
      </c>
    </row>
    <row r="172" spans="1:4">
      <c r="A172" s="168" t="s">
        <v>1070</v>
      </c>
      <c r="B172" s="171">
        <v>-44.4</v>
      </c>
      <c r="C172" s="171">
        <v>-60.4</v>
      </c>
      <c r="D172" s="171">
        <v>-26.6</v>
      </c>
    </row>
    <row r="173" spans="1:4">
      <c r="A173" s="168" t="s">
        <v>1071</v>
      </c>
      <c r="B173" s="171">
        <v>-42.4</v>
      </c>
      <c r="C173" s="171">
        <v>-59</v>
      </c>
      <c r="D173" s="171">
        <v>-23.7</v>
      </c>
    </row>
    <row r="174" spans="1:4">
      <c r="A174" s="168" t="s">
        <v>1072</v>
      </c>
      <c r="B174" s="171">
        <v>-42.1</v>
      </c>
      <c r="C174" s="171">
        <v>-59.2</v>
      </c>
      <c r="D174" s="171">
        <v>-23</v>
      </c>
    </row>
    <row r="175" spans="1:4">
      <c r="A175" s="168" t="s">
        <v>1073</v>
      </c>
      <c r="B175" s="171">
        <v>-41.6</v>
      </c>
      <c r="C175" s="171">
        <v>-59.4</v>
      </c>
      <c r="D175" s="171">
        <v>-21.6</v>
      </c>
    </row>
    <row r="176" spans="1:4">
      <c r="A176" s="168" t="s">
        <v>1074</v>
      </c>
      <c r="B176" s="171">
        <v>-41.9</v>
      </c>
      <c r="C176" s="171">
        <v>-58.4</v>
      </c>
      <c r="D176" s="171">
        <v>-23.4</v>
      </c>
    </row>
    <row r="177" spans="1:4">
      <c r="A177" s="168" t="s">
        <v>1075</v>
      </c>
      <c r="B177" s="171">
        <v>-42.3</v>
      </c>
      <c r="C177" s="171">
        <v>-56.1</v>
      </c>
      <c r="D177" s="171">
        <v>-27.2</v>
      </c>
    </row>
    <row r="178" spans="1:4">
      <c r="A178" s="168" t="s">
        <v>1076</v>
      </c>
      <c r="B178" s="171">
        <v>-43.3</v>
      </c>
      <c r="C178" s="171">
        <v>-56.8</v>
      </c>
      <c r="D178" s="171">
        <v>-28.6</v>
      </c>
    </row>
    <row r="179" spans="1:4">
      <c r="A179" s="168" t="s">
        <v>1077</v>
      </c>
      <c r="B179" s="171">
        <v>-42.8</v>
      </c>
      <c r="C179" s="171">
        <v>-56.8</v>
      </c>
      <c r="D179" s="171">
        <v>-27.3</v>
      </c>
    </row>
    <row r="180" spans="1:4">
      <c r="A180" s="168" t="s">
        <v>1078</v>
      </c>
      <c r="B180" s="171">
        <v>-40.4</v>
      </c>
      <c r="C180" s="171">
        <v>-55.2</v>
      </c>
      <c r="D180" s="171">
        <v>-24</v>
      </c>
    </row>
    <row r="181" spans="1:4">
      <c r="A181" s="168" t="s">
        <v>1079</v>
      </c>
      <c r="B181" s="171">
        <v>-39.799999999999997</v>
      </c>
      <c r="C181" s="171">
        <v>-55.9</v>
      </c>
      <c r="D181" s="171">
        <v>-21.9</v>
      </c>
    </row>
    <row r="182" spans="1:4">
      <c r="A182" s="168" t="s">
        <v>1080</v>
      </c>
      <c r="B182" s="171">
        <v>-42.7</v>
      </c>
      <c r="C182" s="171">
        <v>-58</v>
      </c>
      <c r="D182" s="171">
        <v>-25.7</v>
      </c>
    </row>
    <row r="183" spans="1:4">
      <c r="A183" s="168" t="s">
        <v>1081</v>
      </c>
      <c r="B183" s="171">
        <v>-40.700000000000003</v>
      </c>
      <c r="C183" s="171">
        <v>-56.8</v>
      </c>
      <c r="D183" s="171">
        <v>-22.9</v>
      </c>
    </row>
    <row r="184" spans="1:4">
      <c r="A184" s="168" t="s">
        <v>1082</v>
      </c>
      <c r="B184" s="171">
        <v>-37.200000000000003</v>
      </c>
      <c r="C184" s="171">
        <v>-52.4</v>
      </c>
      <c r="D184" s="171">
        <v>-20.3</v>
      </c>
    </row>
    <row r="185" spans="1:4">
      <c r="A185" s="168" t="s">
        <v>1083</v>
      </c>
      <c r="B185" s="171">
        <v>-33.1</v>
      </c>
      <c r="C185" s="171">
        <v>-50</v>
      </c>
      <c r="D185" s="171">
        <v>-14.2</v>
      </c>
    </row>
    <row r="186" spans="1:4">
      <c r="A186" s="168" t="s">
        <v>1084</v>
      </c>
      <c r="B186" s="171">
        <v>-31.4</v>
      </c>
      <c r="C186" s="171">
        <v>-47.2</v>
      </c>
      <c r="D186" s="171">
        <v>-13.9</v>
      </c>
    </row>
    <row r="187" spans="1:4">
      <c r="A187" s="168" t="s">
        <v>1085</v>
      </c>
      <c r="B187" s="171">
        <v>-29.7</v>
      </c>
      <c r="C187" s="171">
        <v>-45.4</v>
      </c>
      <c r="D187" s="171">
        <v>-12.4</v>
      </c>
    </row>
    <row r="188" spans="1:4">
      <c r="A188" s="168" t="s">
        <v>1086</v>
      </c>
      <c r="B188" s="171">
        <v>-29.9</v>
      </c>
      <c r="C188" s="171">
        <v>-45.4</v>
      </c>
      <c r="D188" s="171">
        <v>-12.9</v>
      </c>
    </row>
    <row r="189" spans="1:4">
      <c r="A189" s="168" t="s">
        <v>1087</v>
      </c>
      <c r="B189" s="171">
        <v>-24.5</v>
      </c>
      <c r="C189" s="171">
        <v>-40.1</v>
      </c>
      <c r="D189" s="171">
        <v>-7.4</v>
      </c>
    </row>
    <row r="190" spans="1:4">
      <c r="A190" s="168" t="s">
        <v>1088</v>
      </c>
      <c r="B190" s="171">
        <v>-25</v>
      </c>
      <c r="C190" s="171">
        <v>-40.799999999999997</v>
      </c>
      <c r="D190" s="171">
        <v>-7.6</v>
      </c>
    </row>
    <row r="191" spans="1:4">
      <c r="A191" s="168" t="s">
        <v>1089</v>
      </c>
      <c r="B191" s="171">
        <v>-24.7</v>
      </c>
      <c r="C191" s="171">
        <v>-42.8</v>
      </c>
      <c r="D191" s="171">
        <v>-4.5</v>
      </c>
    </row>
    <row r="192" spans="1:4">
      <c r="A192" s="168" t="s">
        <v>1090</v>
      </c>
      <c r="B192" s="171">
        <v>-18.2</v>
      </c>
      <c r="C192" s="171">
        <v>-33.200000000000003</v>
      </c>
      <c r="D192" s="171">
        <v>-2</v>
      </c>
    </row>
    <row r="193" spans="1:4">
      <c r="A193" s="168" t="s">
        <v>1091</v>
      </c>
      <c r="B193" s="171">
        <v>-15.7</v>
      </c>
      <c r="C193" s="171">
        <v>-26.9</v>
      </c>
      <c r="D193" s="171">
        <v>-3.6</v>
      </c>
    </row>
    <row r="194" spans="1:4">
      <c r="A194" s="168" t="s">
        <v>1092</v>
      </c>
      <c r="B194" s="171">
        <v>-13.7</v>
      </c>
      <c r="C194" s="171">
        <v>-22</v>
      </c>
      <c r="D194" s="171">
        <v>-5</v>
      </c>
    </row>
    <row r="195" spans="1:4">
      <c r="A195" s="168" t="s">
        <v>1093</v>
      </c>
      <c r="B195" s="171">
        <v>-12.9</v>
      </c>
      <c r="C195" s="171">
        <v>-20.8</v>
      </c>
      <c r="D195" s="171">
        <v>-4.8</v>
      </c>
    </row>
    <row r="196" spans="1:4">
      <c r="A196" s="168" t="s">
        <v>1094</v>
      </c>
      <c r="B196" s="171">
        <v>-13.8</v>
      </c>
      <c r="C196" s="171">
        <v>-21.4</v>
      </c>
      <c r="D196" s="171">
        <v>-5.9</v>
      </c>
    </row>
    <row r="197" spans="1:4">
      <c r="A197" s="168" t="s">
        <v>1095</v>
      </c>
      <c r="B197" s="171">
        <v>-14.9</v>
      </c>
      <c r="C197" s="171">
        <v>-18</v>
      </c>
      <c r="D197" s="171">
        <v>-11.6</v>
      </c>
    </row>
    <row r="198" spans="1:4">
      <c r="A198" s="168" t="s">
        <v>1096</v>
      </c>
      <c r="B198" s="171">
        <v>-13.7</v>
      </c>
      <c r="C198" s="171">
        <v>-16.2</v>
      </c>
      <c r="D198" s="171">
        <v>-11.1</v>
      </c>
    </row>
    <row r="199" spans="1:4">
      <c r="A199" s="168" t="s">
        <v>1097</v>
      </c>
      <c r="B199" s="171">
        <v>-12.5</v>
      </c>
      <c r="C199" s="171">
        <v>-16.399999999999999</v>
      </c>
      <c r="D199" s="171">
        <v>-8.5</v>
      </c>
    </row>
    <row r="200" spans="1:4">
      <c r="A200" s="168" t="s">
        <v>1098</v>
      </c>
      <c r="B200" s="171">
        <v>-9.5</v>
      </c>
      <c r="C200" s="171">
        <v>-16.399999999999999</v>
      </c>
      <c r="D200" s="171">
        <v>-2.4</v>
      </c>
    </row>
    <row r="201" spans="1:4">
      <c r="A201" s="168" t="s">
        <v>1099</v>
      </c>
      <c r="B201" s="171">
        <v>-8.5</v>
      </c>
      <c r="C201" s="171">
        <v>-17.100000000000001</v>
      </c>
      <c r="D201" s="171">
        <v>0.4</v>
      </c>
    </row>
    <row r="202" spans="1:4">
      <c r="A202" s="168" t="s">
        <v>1100</v>
      </c>
      <c r="B202" s="171">
        <v>-10.8</v>
      </c>
      <c r="C202" s="171">
        <v>-23.8</v>
      </c>
      <c r="D202" s="171">
        <v>3.2</v>
      </c>
    </row>
    <row r="203" spans="1:4">
      <c r="A203" s="168" t="s">
        <v>1101</v>
      </c>
      <c r="B203" s="171">
        <v>-12.7</v>
      </c>
      <c r="C203" s="171">
        <v>-24.8</v>
      </c>
      <c r="D203" s="171">
        <v>0.4</v>
      </c>
    </row>
    <row r="204" spans="1:4">
      <c r="A204" s="168" t="s">
        <v>1102</v>
      </c>
      <c r="B204" s="171">
        <v>-15.9</v>
      </c>
      <c r="C204" s="171">
        <v>-28.2</v>
      </c>
      <c r="D204" s="171">
        <v>-2.8</v>
      </c>
    </row>
    <row r="205" spans="1:4">
      <c r="A205" s="168" t="s">
        <v>1103</v>
      </c>
      <c r="B205" s="171">
        <v>-15.3</v>
      </c>
      <c r="C205" s="171">
        <v>-27.9</v>
      </c>
      <c r="D205" s="171">
        <v>-1.8</v>
      </c>
    </row>
    <row r="206" spans="1:4">
      <c r="A206" s="168" t="s">
        <v>1104</v>
      </c>
      <c r="B206" s="171">
        <v>-16.2</v>
      </c>
      <c r="C206" s="171">
        <v>-28</v>
      </c>
      <c r="D206" s="171">
        <v>-3.5</v>
      </c>
    </row>
    <row r="207" spans="1:4">
      <c r="A207" s="168" t="s">
        <v>1105</v>
      </c>
      <c r="B207" s="171">
        <v>-17.2</v>
      </c>
      <c r="C207" s="171">
        <v>-28.8</v>
      </c>
      <c r="D207" s="171">
        <v>-4.9000000000000004</v>
      </c>
    </row>
    <row r="208" spans="1:4">
      <c r="A208" s="168" t="s">
        <v>1106</v>
      </c>
      <c r="B208" s="171">
        <v>-17.8</v>
      </c>
      <c r="C208" s="171">
        <v>-28.4</v>
      </c>
      <c r="D208" s="171">
        <v>-6.5</v>
      </c>
    </row>
    <row r="209" spans="1:4">
      <c r="A209" s="168" t="s">
        <v>1107</v>
      </c>
      <c r="B209" s="171">
        <v>-18.8</v>
      </c>
      <c r="C209" s="171">
        <v>-29</v>
      </c>
      <c r="D209" s="171">
        <v>-7.9</v>
      </c>
    </row>
    <row r="210" spans="1:4">
      <c r="A210" s="168" t="s">
        <v>1108</v>
      </c>
      <c r="B210" s="171">
        <v>-18.7</v>
      </c>
      <c r="C210" s="171">
        <v>-28.2</v>
      </c>
      <c r="D210" s="171">
        <v>-8.6</v>
      </c>
    </row>
    <row r="211" spans="1:4">
      <c r="A211" s="168" t="s">
        <v>1109</v>
      </c>
      <c r="B211" s="171">
        <v>-18.8</v>
      </c>
      <c r="C211" s="171">
        <v>-30.4</v>
      </c>
      <c r="D211" s="171">
        <v>-6.5</v>
      </c>
    </row>
    <row r="212" spans="1:4">
      <c r="A212" s="168" t="s">
        <v>1110</v>
      </c>
      <c r="B212" s="171">
        <v>-18.7</v>
      </c>
      <c r="C212" s="171">
        <v>-29.4</v>
      </c>
      <c r="D212" s="171">
        <v>-7.4</v>
      </c>
    </row>
    <row r="213" spans="1:4">
      <c r="A213" s="168" t="s">
        <v>1111</v>
      </c>
      <c r="B213" s="171">
        <v>-19.2</v>
      </c>
      <c r="C213" s="171">
        <v>-28.1</v>
      </c>
      <c r="D213" s="171">
        <v>-9.6999999999999993</v>
      </c>
    </row>
    <row r="214" spans="1:4">
      <c r="A214" s="168" t="s">
        <v>1112</v>
      </c>
      <c r="B214" s="171">
        <v>-23.7</v>
      </c>
      <c r="C214" s="171">
        <v>-32.799999999999997</v>
      </c>
      <c r="D214" s="171">
        <v>-14.1</v>
      </c>
    </row>
    <row r="215" spans="1:4">
      <c r="A215" s="168" t="s">
        <v>1113</v>
      </c>
      <c r="B215" s="171">
        <v>-21</v>
      </c>
      <c r="C215" s="171">
        <v>-30.8</v>
      </c>
      <c r="D215" s="171">
        <v>-10.6</v>
      </c>
    </row>
    <row r="216" spans="1:4">
      <c r="A216" s="168" t="s">
        <v>1114</v>
      </c>
      <c r="B216" s="171">
        <v>-21.9</v>
      </c>
      <c r="C216" s="171">
        <v>-32.200000000000003</v>
      </c>
      <c r="D216" s="171">
        <v>-11.1</v>
      </c>
    </row>
    <row r="217" spans="1:4">
      <c r="A217" s="168" t="s">
        <v>1115</v>
      </c>
      <c r="B217" s="171">
        <v>-21</v>
      </c>
      <c r="C217" s="171">
        <v>-29.9</v>
      </c>
      <c r="D217" s="171">
        <v>-11.6</v>
      </c>
    </row>
    <row r="218" spans="1:4">
      <c r="A218" s="168" t="s">
        <v>1116</v>
      </c>
      <c r="B218" s="171">
        <v>-20.8</v>
      </c>
      <c r="C218" s="171">
        <v>-29</v>
      </c>
      <c r="D218" s="171">
        <v>-12.1</v>
      </c>
    </row>
    <row r="219" spans="1:4">
      <c r="A219" s="168" t="s">
        <v>1117</v>
      </c>
      <c r="B219" s="171">
        <v>-23.5</v>
      </c>
      <c r="C219" s="171">
        <v>-30.8</v>
      </c>
      <c r="D219" s="171">
        <v>-16</v>
      </c>
    </row>
    <row r="220" spans="1:4">
      <c r="A220" s="168" t="s">
        <v>1118</v>
      </c>
      <c r="B220" s="171">
        <v>-23.9</v>
      </c>
      <c r="C220" s="171">
        <v>-30.4</v>
      </c>
      <c r="D220" s="171">
        <v>-17.2</v>
      </c>
    </row>
    <row r="221" spans="1:4">
      <c r="A221" s="168" t="s">
        <v>1119</v>
      </c>
      <c r="B221" s="171">
        <v>-21.3</v>
      </c>
      <c r="C221" s="171">
        <v>-30</v>
      </c>
      <c r="D221" s="171">
        <v>-12</v>
      </c>
    </row>
    <row r="222" spans="1:4">
      <c r="A222" s="168" t="s">
        <v>1120</v>
      </c>
      <c r="B222" s="171">
        <v>-24.8</v>
      </c>
      <c r="C222" s="171">
        <v>-30.2</v>
      </c>
      <c r="D222" s="171">
        <v>-19.2</v>
      </c>
    </row>
    <row r="223" spans="1:4">
      <c r="A223" s="168" t="s">
        <v>1121</v>
      </c>
      <c r="B223" s="171">
        <v>-25.6</v>
      </c>
      <c r="C223" s="171">
        <v>-28.4</v>
      </c>
      <c r="D223" s="171">
        <v>-22.8</v>
      </c>
    </row>
    <row r="224" spans="1:4">
      <c r="A224" s="168" t="s">
        <v>1122</v>
      </c>
      <c r="B224" s="171">
        <v>-29.1</v>
      </c>
      <c r="C224" s="171">
        <v>-32.4</v>
      </c>
      <c r="D224" s="171">
        <v>-25.7</v>
      </c>
    </row>
    <row r="225" spans="1:10">
      <c r="A225" s="168" t="s">
        <v>1123</v>
      </c>
      <c r="B225" s="171">
        <v>-32.5</v>
      </c>
      <c r="C225" s="171">
        <v>-34.1</v>
      </c>
      <c r="D225" s="171">
        <v>-30.9</v>
      </c>
    </row>
    <row r="226" spans="1:10">
      <c r="A226" s="168" t="s">
        <v>1124</v>
      </c>
      <c r="B226" s="171">
        <v>-29.7</v>
      </c>
      <c r="C226" s="171">
        <v>-35.799999999999997</v>
      </c>
      <c r="D226" s="171">
        <v>-23.5</v>
      </c>
    </row>
    <row r="227" spans="1:10">
      <c r="A227" s="168" t="s">
        <v>1125</v>
      </c>
      <c r="B227" s="171">
        <v>-28.2</v>
      </c>
      <c r="C227" s="171">
        <v>-32.799999999999997</v>
      </c>
      <c r="D227" s="171">
        <v>-23.4</v>
      </c>
    </row>
    <row r="228" spans="1:10">
      <c r="A228" s="168" t="s">
        <v>1126</v>
      </c>
      <c r="B228" s="171">
        <v>-27.2</v>
      </c>
      <c r="C228" s="171">
        <v>-31.2</v>
      </c>
      <c r="D228" s="171">
        <v>-23.2</v>
      </c>
    </row>
    <row r="229" spans="1:10">
      <c r="A229" s="168" t="s">
        <v>1127</v>
      </c>
      <c r="B229" s="171">
        <v>-28.2</v>
      </c>
      <c r="C229" s="171">
        <v>-33.9</v>
      </c>
      <c r="D229" s="171">
        <v>-22.3</v>
      </c>
    </row>
    <row r="230" spans="1:10">
      <c r="A230" s="168" t="s">
        <v>1128</v>
      </c>
      <c r="B230" s="171">
        <v>-27.9</v>
      </c>
      <c r="C230" s="171">
        <v>-34</v>
      </c>
      <c r="D230" s="171">
        <v>-21.7</v>
      </c>
    </row>
    <row r="231" spans="1:10">
      <c r="A231" s="168" t="s">
        <v>1129</v>
      </c>
      <c r="B231" s="171">
        <v>-27.1</v>
      </c>
      <c r="C231" s="171">
        <v>-34.799999999999997</v>
      </c>
      <c r="D231" s="171">
        <v>-19</v>
      </c>
    </row>
    <row r="232" spans="1:10">
      <c r="A232" s="168" t="s">
        <v>1130</v>
      </c>
      <c r="B232" s="171">
        <v>-22.7</v>
      </c>
      <c r="C232" s="171">
        <v>-30.4</v>
      </c>
      <c r="D232" s="171">
        <v>-14.6</v>
      </c>
    </row>
    <row r="233" spans="1:10">
      <c r="A233" s="168" t="s">
        <v>1131</v>
      </c>
      <c r="B233" s="171">
        <v>-23.4</v>
      </c>
      <c r="C233" s="171">
        <v>-32</v>
      </c>
      <c r="D233" s="171">
        <v>-14.3</v>
      </c>
    </row>
    <row r="234" spans="1:10">
      <c r="A234" s="168" t="s">
        <v>1132</v>
      </c>
      <c r="B234" s="171">
        <v>-23.3</v>
      </c>
      <c r="C234" s="171">
        <v>-32.200000000000003</v>
      </c>
      <c r="D234" s="171">
        <v>-13.9</v>
      </c>
    </row>
    <row r="235" spans="1:10">
      <c r="A235" s="168" t="s">
        <v>1133</v>
      </c>
      <c r="B235" s="171">
        <v>-23.1</v>
      </c>
      <c r="C235" s="171">
        <v>-31.4</v>
      </c>
      <c r="D235" s="171">
        <v>-14.3</v>
      </c>
    </row>
    <row r="236" spans="1:10">
      <c r="A236" s="168" t="s">
        <v>1134</v>
      </c>
      <c r="B236" s="171">
        <v>-24.1</v>
      </c>
      <c r="C236" s="171">
        <v>-30.4</v>
      </c>
      <c r="D236" s="171">
        <v>-17.600000000000001</v>
      </c>
    </row>
    <row r="237" spans="1:10">
      <c r="A237" s="168" t="s">
        <v>1135</v>
      </c>
      <c r="B237" s="171">
        <v>-25.3</v>
      </c>
      <c r="C237" s="171">
        <v>-32.1</v>
      </c>
      <c r="D237" s="171">
        <v>-18.3</v>
      </c>
    </row>
    <row r="238" spans="1:10">
      <c r="A238" s="168" t="s">
        <v>1136</v>
      </c>
      <c r="B238" s="171">
        <v>-25.5</v>
      </c>
      <c r="C238" s="171">
        <v>-34.799999999999997</v>
      </c>
      <c r="D238" s="171">
        <v>-15.8</v>
      </c>
    </row>
    <row r="239" spans="1:10">
      <c r="A239" s="168" t="s">
        <v>1137</v>
      </c>
      <c r="B239" s="171">
        <v>-23.7</v>
      </c>
      <c r="C239" s="171">
        <v>-32.799999999999997</v>
      </c>
      <c r="D239" s="171">
        <v>-14</v>
      </c>
      <c r="E239" s="44">
        <f>SUM(B237:B239)</f>
        <v>-74.5</v>
      </c>
      <c r="F239" s="44">
        <f>SUM(C237:C239)</f>
        <v>-99.7</v>
      </c>
      <c r="G239" s="44">
        <f>SUM(D237:D239)</f>
        <v>-48.1</v>
      </c>
      <c r="H239">
        <v>-74.5</v>
      </c>
      <c r="I239">
        <v>-99.7</v>
      </c>
      <c r="J239">
        <v>-48.1</v>
      </c>
    </row>
    <row r="240" spans="1:10">
      <c r="A240" s="168" t="s">
        <v>1138</v>
      </c>
      <c r="B240" s="171">
        <v>-18.8</v>
      </c>
      <c r="C240" s="171">
        <v>-25.2</v>
      </c>
      <c r="D240" s="171">
        <v>-12.2</v>
      </c>
      <c r="H240">
        <v>-57.900000000000006</v>
      </c>
      <c r="I240">
        <v>-76.099999999999994</v>
      </c>
      <c r="J240">
        <v>-39</v>
      </c>
    </row>
    <row r="241" spans="1:10">
      <c r="A241" s="168" t="s">
        <v>1139</v>
      </c>
      <c r="B241" s="171">
        <v>-20.6</v>
      </c>
      <c r="C241" s="171">
        <v>-25.9</v>
      </c>
      <c r="D241" s="171">
        <v>-15.1</v>
      </c>
      <c r="H241">
        <v>-42.4</v>
      </c>
      <c r="I241">
        <v>-54.2</v>
      </c>
      <c r="J241">
        <v>-30.4</v>
      </c>
    </row>
    <row r="242" spans="1:10">
      <c r="A242" s="168" t="s">
        <v>1140</v>
      </c>
      <c r="B242" s="171">
        <v>-18.5</v>
      </c>
      <c r="C242" s="171">
        <v>-25</v>
      </c>
      <c r="D242" s="171">
        <v>-11.7</v>
      </c>
      <c r="E242" s="44">
        <f>SUM(B240:B242)</f>
        <v>-57.900000000000006</v>
      </c>
      <c r="F242" s="44">
        <f>SUM(C240:C242)</f>
        <v>-76.099999999999994</v>
      </c>
      <c r="G242" s="44">
        <f>SUM(D240:D242)</f>
        <v>-39</v>
      </c>
      <c r="H242">
        <v>-37.1</v>
      </c>
      <c r="I242">
        <v>-54</v>
      </c>
      <c r="J242">
        <v>-19.600000000000001</v>
      </c>
    </row>
    <row r="243" spans="1:10">
      <c r="A243" s="168" t="s">
        <v>1141</v>
      </c>
      <c r="B243" s="171">
        <v>-13.8</v>
      </c>
      <c r="C243" s="171">
        <v>-17.8</v>
      </c>
      <c r="D243" s="171">
        <v>-9.6999999999999993</v>
      </c>
      <c r="H243">
        <v>-31.8</v>
      </c>
      <c r="I243">
        <v>-44.7</v>
      </c>
      <c r="J243">
        <v>-18.399999999999999</v>
      </c>
    </row>
    <row r="244" spans="1:10">
      <c r="A244" s="168" t="s">
        <v>1142</v>
      </c>
      <c r="B244" s="171">
        <v>-15.7</v>
      </c>
      <c r="C244" s="171">
        <v>-19.399999999999999</v>
      </c>
      <c r="D244" s="171">
        <v>-12</v>
      </c>
      <c r="H244">
        <v>-14.599999999999998</v>
      </c>
      <c r="I244">
        <v>-12.100000000000001</v>
      </c>
      <c r="J244">
        <v>-17.2</v>
      </c>
    </row>
    <row r="245" spans="1:10">
      <c r="A245" s="168" t="s">
        <v>1143</v>
      </c>
      <c r="B245" s="171">
        <v>-12.9</v>
      </c>
      <c r="C245" s="171">
        <v>-17</v>
      </c>
      <c r="D245" s="171">
        <v>-8.6999999999999993</v>
      </c>
      <c r="E245" s="44">
        <f>SUM(B243:B245)</f>
        <v>-42.4</v>
      </c>
      <c r="F245" s="44">
        <f>SUM(C243:C245)</f>
        <v>-54.2</v>
      </c>
      <c r="G245" s="44">
        <f>SUM(D243:D245)</f>
        <v>-30.4</v>
      </c>
      <c r="H245">
        <v>-9.5</v>
      </c>
      <c r="I245">
        <v>-6.1999999999999993</v>
      </c>
      <c r="J245">
        <v>-12.9</v>
      </c>
    </row>
    <row r="246" spans="1:10">
      <c r="A246" s="168" t="s">
        <v>1144</v>
      </c>
      <c r="B246" s="171">
        <v>-13</v>
      </c>
      <c r="C246" s="171">
        <v>-18.2</v>
      </c>
      <c r="D246" s="171">
        <v>-7.6</v>
      </c>
      <c r="H246">
        <v>-19.5</v>
      </c>
      <c r="I246">
        <v>-10</v>
      </c>
      <c r="J246">
        <v>-28.9</v>
      </c>
    </row>
    <row r="247" spans="1:10">
      <c r="A247" s="168" t="s">
        <v>1145</v>
      </c>
      <c r="B247" s="171">
        <v>-10.8</v>
      </c>
      <c r="C247" s="171">
        <v>-14.4</v>
      </c>
      <c r="D247" s="171">
        <v>-7.1</v>
      </c>
      <c r="H247">
        <v>-14.2</v>
      </c>
      <c r="I247">
        <v>-10.7</v>
      </c>
      <c r="J247">
        <v>-17.7</v>
      </c>
    </row>
    <row r="248" spans="1:10">
      <c r="A248" s="168" t="s">
        <v>1146</v>
      </c>
      <c r="B248" s="171">
        <v>-13.3</v>
      </c>
      <c r="C248" s="171">
        <v>-21.4</v>
      </c>
      <c r="D248" s="171">
        <v>-4.9000000000000004</v>
      </c>
      <c r="E248" s="44">
        <f>SUM(B246:B248)</f>
        <v>-37.1</v>
      </c>
      <c r="F248" s="44">
        <f>SUM(C246:C248)</f>
        <v>-54</v>
      </c>
      <c r="G248" s="44">
        <f>SUM(D246:D248)</f>
        <v>-19.600000000000001</v>
      </c>
      <c r="H248">
        <v>-14.299999999999999</v>
      </c>
      <c r="I248">
        <v>-8.1</v>
      </c>
      <c r="J248">
        <v>-20.5</v>
      </c>
    </row>
    <row r="249" spans="1:10">
      <c r="A249" s="168" t="s">
        <v>1147</v>
      </c>
      <c r="B249" s="171">
        <v>-10.7</v>
      </c>
      <c r="C249" s="171">
        <v>-18.100000000000001</v>
      </c>
      <c r="D249" s="171">
        <v>-2.9</v>
      </c>
      <c r="H249">
        <v>-17.5</v>
      </c>
      <c r="I249">
        <v>-9.1999999999999993</v>
      </c>
      <c r="J249">
        <v>-25.700000000000003</v>
      </c>
    </row>
    <row r="250" spans="1:10">
      <c r="A250" s="168" t="s">
        <v>1148</v>
      </c>
      <c r="B250" s="171">
        <v>-10.4</v>
      </c>
      <c r="C250" s="171">
        <v>-13.8</v>
      </c>
      <c r="D250" s="171">
        <v>-6.9</v>
      </c>
      <c r="H250">
        <v>-19.2</v>
      </c>
      <c r="I250">
        <v>-14</v>
      </c>
      <c r="J250">
        <v>-24.3</v>
      </c>
    </row>
    <row r="251" spans="1:10">
      <c r="A251" s="168" t="s">
        <v>1149</v>
      </c>
      <c r="B251" s="171">
        <v>-10.7</v>
      </c>
      <c r="C251" s="171">
        <v>-12.8</v>
      </c>
      <c r="D251" s="171">
        <v>-8.6</v>
      </c>
      <c r="E251" s="44">
        <f>SUM(B249:B251)</f>
        <v>-31.8</v>
      </c>
      <c r="F251" s="44">
        <f>SUM(C249:C251)</f>
        <v>-44.7</v>
      </c>
      <c r="G251" s="44">
        <f>SUM(D249:D251)</f>
        <v>-18.399999999999999</v>
      </c>
      <c r="H251">
        <v>-5.4</v>
      </c>
      <c r="I251">
        <v>-6.7</v>
      </c>
      <c r="J251">
        <v>-4.2</v>
      </c>
    </row>
    <row r="252" spans="1:10">
      <c r="A252" s="168" t="s">
        <v>1150</v>
      </c>
      <c r="B252" s="171">
        <v>-8.1</v>
      </c>
      <c r="C252" s="171">
        <v>-7.2</v>
      </c>
      <c r="D252" s="171">
        <v>-9.1</v>
      </c>
      <c r="H252">
        <v>-1.7000000000000002</v>
      </c>
      <c r="I252">
        <v>0.89999999999999991</v>
      </c>
      <c r="J252">
        <v>-4.4000000000000004</v>
      </c>
    </row>
    <row r="253" spans="1:10">
      <c r="A253" s="168" t="s">
        <v>1151</v>
      </c>
      <c r="B253" s="171">
        <v>-4.8</v>
      </c>
      <c r="C253" s="171">
        <v>-4.9000000000000004</v>
      </c>
      <c r="D253" s="171">
        <v>-4.7</v>
      </c>
      <c r="H253">
        <v>-4.5999999999999996</v>
      </c>
      <c r="I253">
        <v>3.8</v>
      </c>
      <c r="J253">
        <v>-12.9</v>
      </c>
    </row>
    <row r="254" spans="1:10">
      <c r="A254" s="168" t="s">
        <v>1152</v>
      </c>
      <c r="B254" s="171">
        <v>-1.7</v>
      </c>
      <c r="C254" s="171">
        <v>0</v>
      </c>
      <c r="D254" s="171">
        <v>-3.4</v>
      </c>
      <c r="E254" s="44">
        <f>SUM(B252:B254)</f>
        <v>-14.599999999999998</v>
      </c>
      <c r="F254" s="44">
        <f>SUM(C252:C254)</f>
        <v>-12.100000000000001</v>
      </c>
      <c r="G254" s="44">
        <f>SUM(D252:D254)</f>
        <v>-17.2</v>
      </c>
      <c r="H254">
        <v>-6</v>
      </c>
      <c r="I254">
        <v>0.99999999999999989</v>
      </c>
      <c r="J254">
        <v>-12.9</v>
      </c>
    </row>
    <row r="255" spans="1:10">
      <c r="A255" s="168" t="s">
        <v>1153</v>
      </c>
      <c r="B255" s="171">
        <v>-0.5</v>
      </c>
      <c r="C255" s="171">
        <v>0.2</v>
      </c>
      <c r="D255" s="171">
        <v>-1.3</v>
      </c>
      <c r="H255">
        <v>1.6</v>
      </c>
      <c r="I255">
        <v>-1.7000000000000002</v>
      </c>
      <c r="J255">
        <v>4.6999999999999993</v>
      </c>
    </row>
    <row r="256" spans="1:10">
      <c r="A256" s="168" t="s">
        <v>1154</v>
      </c>
      <c r="B256" s="171">
        <v>-3.9</v>
      </c>
      <c r="C256" s="171">
        <v>-3.4</v>
      </c>
      <c r="D256" s="171">
        <v>-4.4000000000000004</v>
      </c>
      <c r="H256">
        <v>-9.8999999999999986</v>
      </c>
      <c r="I256">
        <v>-7.1</v>
      </c>
      <c r="J256">
        <v>-12.7</v>
      </c>
    </row>
    <row r="257" spans="1:10">
      <c r="A257" s="168" t="s">
        <v>1155</v>
      </c>
      <c r="B257" s="171">
        <v>-5.0999999999999996</v>
      </c>
      <c r="C257" s="171">
        <v>-3</v>
      </c>
      <c r="D257" s="171">
        <v>-7.2</v>
      </c>
      <c r="E257" s="44">
        <f>SUM(B255:B257)</f>
        <v>-9.5</v>
      </c>
      <c r="F257" s="44">
        <f>SUM(C255:C257)</f>
        <v>-6.1999999999999993</v>
      </c>
      <c r="G257" s="44">
        <f>SUM(D255:D257)</f>
        <v>-12.9</v>
      </c>
      <c r="H257">
        <v>-14.1</v>
      </c>
      <c r="I257">
        <v>-15.2</v>
      </c>
      <c r="J257">
        <v>-12.9</v>
      </c>
    </row>
    <row r="258" spans="1:10">
      <c r="A258" s="168" t="s">
        <v>1156</v>
      </c>
      <c r="B258" s="171">
        <v>-8.1999999999999993</v>
      </c>
      <c r="C258" s="171">
        <v>-3.2</v>
      </c>
      <c r="D258" s="171">
        <v>-13.1</v>
      </c>
      <c r="H258">
        <v>-18.8</v>
      </c>
      <c r="I258">
        <v>-16</v>
      </c>
      <c r="J258">
        <v>-21.7</v>
      </c>
    </row>
    <row r="259" spans="1:10">
      <c r="A259" s="168" t="s">
        <v>1157</v>
      </c>
      <c r="B259" s="171">
        <v>-5.7</v>
      </c>
      <c r="C259" s="171">
        <v>-3.4</v>
      </c>
      <c r="D259" s="171">
        <v>-8.1</v>
      </c>
      <c r="H259">
        <v>-15.6</v>
      </c>
      <c r="I259">
        <v>-19.7</v>
      </c>
      <c r="J259">
        <v>-11.5</v>
      </c>
    </row>
    <row r="260" spans="1:10">
      <c r="A260" s="168" t="s">
        <v>1158</v>
      </c>
      <c r="B260" s="171">
        <v>-5.6</v>
      </c>
      <c r="C260" s="171">
        <v>-3.4</v>
      </c>
      <c r="D260" s="171">
        <v>-7.7</v>
      </c>
      <c r="E260" s="44">
        <f>SUM(B258:B260)</f>
        <v>-19.5</v>
      </c>
      <c r="F260" s="44">
        <f>SUM(C258:C260)</f>
        <v>-10</v>
      </c>
      <c r="G260" s="44">
        <f>SUM(D258:D260)</f>
        <v>-28.9</v>
      </c>
      <c r="H260">
        <v>-8.8000000000000007</v>
      </c>
      <c r="I260">
        <v>-11.1</v>
      </c>
      <c r="J260">
        <v>-6.5</v>
      </c>
    </row>
    <row r="261" spans="1:10">
      <c r="A261" s="168" t="s">
        <v>1159</v>
      </c>
      <c r="B261" s="171">
        <v>-5.5</v>
      </c>
      <c r="C261" s="171">
        <v>-4.0999999999999996</v>
      </c>
      <c r="D261" s="171">
        <v>-6.9</v>
      </c>
      <c r="H261">
        <v>-5.6</v>
      </c>
      <c r="I261">
        <v>-9.1999999999999993</v>
      </c>
      <c r="J261">
        <v>-1.9</v>
      </c>
    </row>
    <row r="262" spans="1:10">
      <c r="A262" s="168" t="s">
        <v>1160</v>
      </c>
      <c r="B262" s="171">
        <v>-4.9000000000000004</v>
      </c>
      <c r="C262" s="171">
        <v>-3.8</v>
      </c>
      <c r="D262" s="171">
        <v>-6.1</v>
      </c>
      <c r="H262">
        <v>-5.3000000000000007</v>
      </c>
      <c r="I262">
        <v>-5</v>
      </c>
      <c r="J262">
        <v>-5.5</v>
      </c>
    </row>
    <row r="263" spans="1:10">
      <c r="A263" s="168" t="s">
        <v>1161</v>
      </c>
      <c r="B263" s="171">
        <v>-3.8</v>
      </c>
      <c r="C263" s="171">
        <v>-2.8</v>
      </c>
      <c r="D263" s="171">
        <v>-4.7</v>
      </c>
      <c r="E263" s="44">
        <f>SUM(B261:B263)</f>
        <v>-14.2</v>
      </c>
      <c r="F263" s="44">
        <f>SUM(C261:C263)</f>
        <v>-10.7</v>
      </c>
      <c r="G263" s="44">
        <f>SUM(D261:D263)</f>
        <v>-17.7</v>
      </c>
      <c r="H263">
        <v>3.5</v>
      </c>
      <c r="I263">
        <v>12.3</v>
      </c>
      <c r="J263">
        <v>-5.4</v>
      </c>
    </row>
    <row r="264" spans="1:10">
      <c r="A264" s="168" t="s">
        <v>1162</v>
      </c>
      <c r="B264" s="171">
        <v>-4.3</v>
      </c>
      <c r="C264" s="171">
        <v>-2.2000000000000002</v>
      </c>
      <c r="D264" s="171">
        <v>-6.4</v>
      </c>
      <c r="H264">
        <v>15.7</v>
      </c>
      <c r="I264">
        <v>28.9</v>
      </c>
      <c r="J264">
        <v>2.8</v>
      </c>
    </row>
    <row r="265" spans="1:10">
      <c r="A265" s="168" t="s">
        <v>1163</v>
      </c>
      <c r="B265" s="171">
        <v>-4.0999999999999996</v>
      </c>
      <c r="C265" s="171">
        <v>-1.9</v>
      </c>
      <c r="D265" s="171">
        <v>-6.2</v>
      </c>
      <c r="H265">
        <v>18.799999999999997</v>
      </c>
      <c r="I265">
        <v>34.799999999999997</v>
      </c>
      <c r="J265">
        <v>3.3</v>
      </c>
    </row>
    <row r="266" spans="1:10">
      <c r="A266" s="168" t="s">
        <v>1164</v>
      </c>
      <c r="B266" s="171">
        <v>-5.9</v>
      </c>
      <c r="C266" s="171">
        <v>-4</v>
      </c>
      <c r="D266" s="171">
        <v>-7.9</v>
      </c>
      <c r="E266" s="44">
        <f>SUM(B264:B266)</f>
        <v>-14.299999999999999</v>
      </c>
      <c r="F266" s="44">
        <f>SUM(C264:C266)</f>
        <v>-8.1</v>
      </c>
      <c r="G266" s="44">
        <f>SUM(D264:D266)</f>
        <v>-20.5</v>
      </c>
      <c r="H266">
        <v>26.4</v>
      </c>
      <c r="I266">
        <v>43</v>
      </c>
      <c r="J266">
        <v>10.199999999999999</v>
      </c>
    </row>
    <row r="267" spans="1:10">
      <c r="A267" s="168" t="s">
        <v>1165</v>
      </c>
      <c r="B267" s="171">
        <v>-5.7</v>
      </c>
      <c r="C267" s="171">
        <v>-3.8</v>
      </c>
      <c r="D267" s="171">
        <v>-7.7</v>
      </c>
      <c r="H267">
        <v>32.5</v>
      </c>
      <c r="I267">
        <v>51.3</v>
      </c>
      <c r="J267">
        <v>14.2</v>
      </c>
    </row>
    <row r="268" spans="1:10">
      <c r="A268" s="168" t="s">
        <v>1166</v>
      </c>
      <c r="B268" s="171">
        <v>-5.2</v>
      </c>
      <c r="C268" s="171">
        <v>-1.4</v>
      </c>
      <c r="D268" s="171">
        <v>-8.9</v>
      </c>
      <c r="H268">
        <v>44.4</v>
      </c>
      <c r="I268">
        <v>70.900000000000006</v>
      </c>
      <c r="J268">
        <v>18.899999999999999</v>
      </c>
    </row>
    <row r="269" spans="1:10">
      <c r="A269" s="168" t="s">
        <v>1167</v>
      </c>
      <c r="B269" s="171">
        <v>-6.6</v>
      </c>
      <c r="C269" s="171">
        <v>-4</v>
      </c>
      <c r="D269" s="171">
        <v>-9.1</v>
      </c>
      <c r="E269" s="44">
        <f>SUM(B267:B269)</f>
        <v>-17.5</v>
      </c>
      <c r="F269" s="44">
        <f>SUM(C267:C269)</f>
        <v>-9.1999999999999993</v>
      </c>
      <c r="G269" s="44">
        <f>SUM(D267:D269)</f>
        <v>-25.700000000000003</v>
      </c>
      <c r="H269">
        <v>46.900000000000006</v>
      </c>
      <c r="I269">
        <v>78.8</v>
      </c>
      <c r="J269">
        <v>16.5</v>
      </c>
    </row>
    <row r="270" spans="1:10">
      <c r="A270" s="168" t="s">
        <v>1168</v>
      </c>
      <c r="B270" s="171">
        <v>-7.5</v>
      </c>
      <c r="C270" s="171">
        <v>-6.2</v>
      </c>
      <c r="D270" s="171">
        <v>-8.6999999999999993</v>
      </c>
      <c r="H270">
        <v>48.1</v>
      </c>
      <c r="I270">
        <v>77</v>
      </c>
      <c r="J270">
        <v>20.399999999999999</v>
      </c>
    </row>
    <row r="271" spans="1:10">
      <c r="A271" s="168" t="s">
        <v>1169</v>
      </c>
      <c r="B271" s="171">
        <v>-5.6</v>
      </c>
      <c r="C271" s="171">
        <v>-2.4</v>
      </c>
      <c r="D271" s="171">
        <v>-8.8000000000000007</v>
      </c>
      <c r="H271">
        <v>54.800000000000004</v>
      </c>
      <c r="I271">
        <v>94.3</v>
      </c>
      <c r="J271">
        <v>17.600000000000001</v>
      </c>
    </row>
    <row r="272" spans="1:10">
      <c r="A272" s="168" t="s">
        <v>1170</v>
      </c>
      <c r="B272" s="171">
        <v>-6.1</v>
      </c>
      <c r="C272" s="171">
        <v>-5.4</v>
      </c>
      <c r="D272" s="171">
        <v>-6.8</v>
      </c>
      <c r="E272" s="44">
        <f>SUM(B270:B272)</f>
        <v>-19.2</v>
      </c>
      <c r="F272" s="44">
        <f>SUM(C270:C272)</f>
        <v>-14</v>
      </c>
      <c r="G272" s="44">
        <f>SUM(D270:D272)</f>
        <v>-24.3</v>
      </c>
      <c r="H272">
        <v>65.800000000000011</v>
      </c>
      <c r="I272">
        <v>105.9</v>
      </c>
      <c r="J272">
        <v>28.1</v>
      </c>
    </row>
    <row r="273" spans="1:10">
      <c r="A273" s="168" t="s">
        <v>1171</v>
      </c>
      <c r="B273" s="171">
        <v>-3.4</v>
      </c>
      <c r="C273" s="171">
        <v>-3.1</v>
      </c>
      <c r="D273" s="171">
        <v>-3.7</v>
      </c>
      <c r="H273">
        <v>85.6</v>
      </c>
      <c r="I273">
        <v>149.80000000000001</v>
      </c>
      <c r="J273">
        <v>26.9</v>
      </c>
    </row>
    <row r="274" spans="1:10">
      <c r="A274" s="168" t="s">
        <v>1172</v>
      </c>
      <c r="B274" s="171">
        <v>-1.3</v>
      </c>
      <c r="C274" s="171">
        <v>-3.8</v>
      </c>
      <c r="D274" s="171">
        <v>1.1000000000000001</v>
      </c>
      <c r="H274">
        <v>84.1</v>
      </c>
      <c r="I274">
        <v>161</v>
      </c>
      <c r="J274">
        <v>14.9</v>
      </c>
    </row>
    <row r="275" spans="1:10">
      <c r="A275" s="168" t="s">
        <v>1173</v>
      </c>
      <c r="B275" s="171">
        <v>-0.7</v>
      </c>
      <c r="C275" s="171">
        <v>0.2</v>
      </c>
      <c r="D275" s="171">
        <v>-1.6</v>
      </c>
      <c r="E275" s="44">
        <f>SUM(B273:B275)</f>
        <v>-5.4</v>
      </c>
      <c r="F275" s="44">
        <f>SUM(C273:C275)</f>
        <v>-6.7</v>
      </c>
      <c r="G275" s="44">
        <f>SUM(D273:D275)</f>
        <v>-4.2</v>
      </c>
      <c r="H275">
        <v>62.4</v>
      </c>
      <c r="I275">
        <v>125.3</v>
      </c>
      <c r="J275">
        <v>5.2</v>
      </c>
    </row>
    <row r="276" spans="1:10">
      <c r="A276" s="168" t="s">
        <v>1174</v>
      </c>
      <c r="B276" s="171">
        <v>-0.8</v>
      </c>
      <c r="C276" s="171">
        <v>-2.2000000000000002</v>
      </c>
      <c r="D276" s="171">
        <v>0.5</v>
      </c>
      <c r="H276">
        <v>76.3</v>
      </c>
      <c r="I276">
        <v>146.9</v>
      </c>
      <c r="J276">
        <v>12.5</v>
      </c>
    </row>
    <row r="277" spans="1:10">
      <c r="A277" s="168" t="s">
        <v>1175</v>
      </c>
      <c r="B277" s="171">
        <v>-0.3</v>
      </c>
      <c r="C277" s="171">
        <v>1.1000000000000001</v>
      </c>
      <c r="D277" s="171">
        <v>-1.6</v>
      </c>
      <c r="H277">
        <v>63.599999999999994</v>
      </c>
      <c r="I277">
        <v>137.80000000000001</v>
      </c>
      <c r="J277">
        <v>-3</v>
      </c>
    </row>
    <row r="278" spans="1:10">
      <c r="A278" s="168" t="s">
        <v>1176</v>
      </c>
      <c r="B278" s="171">
        <v>-0.6</v>
      </c>
      <c r="C278" s="171">
        <v>2</v>
      </c>
      <c r="D278" s="171">
        <v>-3.3</v>
      </c>
      <c r="E278" s="44">
        <f>SUM(B276:B278)</f>
        <v>-1.7000000000000002</v>
      </c>
      <c r="F278" s="44">
        <f>SUM(C276:C278)</f>
        <v>0.89999999999999991</v>
      </c>
      <c r="G278" s="44">
        <f>SUM(D276:D278)</f>
        <v>-4.4000000000000004</v>
      </c>
      <c r="H278">
        <v>52.9</v>
      </c>
      <c r="I278">
        <v>133</v>
      </c>
      <c r="J278">
        <v>-18.399999999999999</v>
      </c>
    </row>
    <row r="279" spans="1:10">
      <c r="A279" s="168" t="s">
        <v>1177</v>
      </c>
      <c r="B279" s="171">
        <v>-1.4</v>
      </c>
      <c r="C279" s="171">
        <v>1.2</v>
      </c>
      <c r="D279" s="171">
        <v>-4</v>
      </c>
      <c r="H279">
        <v>34</v>
      </c>
      <c r="I279">
        <v>111.3</v>
      </c>
      <c r="J279">
        <v>-34.799999999999997</v>
      </c>
    </row>
    <row r="280" spans="1:10">
      <c r="A280" s="168" t="s">
        <v>1178</v>
      </c>
      <c r="B280" s="171">
        <v>-2</v>
      </c>
      <c r="C280" s="171">
        <v>0.6</v>
      </c>
      <c r="D280" s="171">
        <v>-4.5</v>
      </c>
      <c r="H280">
        <v>-30.1</v>
      </c>
      <c r="I280">
        <v>60.900000000000006</v>
      </c>
      <c r="J280">
        <v>-108.5</v>
      </c>
    </row>
    <row r="281" spans="1:10">
      <c r="A281" s="168" t="s">
        <v>1179</v>
      </c>
      <c r="B281" s="171">
        <v>-1.2</v>
      </c>
      <c r="C281" s="171">
        <v>2</v>
      </c>
      <c r="D281" s="171">
        <v>-4.4000000000000004</v>
      </c>
      <c r="E281" s="44">
        <f>SUM(B279:B281)</f>
        <v>-4.5999999999999996</v>
      </c>
      <c r="F281" s="44">
        <f>SUM(C279:C281)</f>
        <v>3.8</v>
      </c>
      <c r="G281" s="44">
        <f>SUM(D279:D281)</f>
        <v>-12.9</v>
      </c>
      <c r="H281">
        <v>-0.60000000000000009</v>
      </c>
      <c r="I281">
        <v>69.8</v>
      </c>
      <c r="J281">
        <v>-63.6</v>
      </c>
    </row>
    <row r="282" spans="1:10">
      <c r="A282" s="168" t="s">
        <v>1180</v>
      </c>
      <c r="B282" s="171">
        <v>-4.5999999999999996</v>
      </c>
      <c r="C282" s="171">
        <v>0.8</v>
      </c>
      <c r="D282" s="171">
        <v>-9.8000000000000007</v>
      </c>
      <c r="H282">
        <v>-4.6999999999999993</v>
      </c>
      <c r="I282">
        <v>70</v>
      </c>
      <c r="J282">
        <v>-71.099999999999994</v>
      </c>
    </row>
    <row r="283" spans="1:10">
      <c r="A283" s="168" t="s">
        <v>1181</v>
      </c>
      <c r="B283" s="171">
        <v>-1.2</v>
      </c>
      <c r="C283" s="171">
        <v>0.6</v>
      </c>
      <c r="D283" s="171">
        <v>-3.1</v>
      </c>
      <c r="H283">
        <v>-4.1999999999999993</v>
      </c>
      <c r="I283">
        <v>64.3</v>
      </c>
      <c r="J283">
        <v>-65.699999999999989</v>
      </c>
    </row>
    <row r="284" spans="1:10">
      <c r="A284" s="168" t="s">
        <v>1182</v>
      </c>
      <c r="B284" s="171">
        <v>-0.2</v>
      </c>
      <c r="C284" s="171">
        <v>-0.4</v>
      </c>
      <c r="D284" s="171">
        <v>0</v>
      </c>
      <c r="E284" s="44">
        <f>SUM(B282:B284)</f>
        <v>-6</v>
      </c>
      <c r="F284" s="44">
        <f>SUM(C282:C284)</f>
        <v>0.99999999999999989</v>
      </c>
      <c r="G284" s="44">
        <f>SUM(D282:D284)</f>
        <v>-12.9</v>
      </c>
      <c r="H284">
        <v>11.1</v>
      </c>
      <c r="I284">
        <v>71.900000000000006</v>
      </c>
      <c r="J284">
        <v>-44</v>
      </c>
    </row>
    <row r="285" spans="1:10">
      <c r="A285" s="168" t="s">
        <v>1183</v>
      </c>
      <c r="B285" s="171">
        <v>0.9</v>
      </c>
      <c r="C285" s="171">
        <v>-1.1000000000000001</v>
      </c>
      <c r="D285" s="171">
        <v>2.8</v>
      </c>
      <c r="H285">
        <v>24.6</v>
      </c>
      <c r="I285">
        <v>82.8</v>
      </c>
      <c r="J285">
        <v>-28.700000000000003</v>
      </c>
    </row>
    <row r="286" spans="1:10">
      <c r="A286" s="168" t="s">
        <v>1184</v>
      </c>
      <c r="B286" s="171">
        <v>0.6</v>
      </c>
      <c r="C286" s="171">
        <v>0.2</v>
      </c>
      <c r="D286" s="171">
        <v>0.9</v>
      </c>
      <c r="H286">
        <v>29.299999999999997</v>
      </c>
      <c r="I286">
        <v>92</v>
      </c>
      <c r="J286">
        <v>-27.7</v>
      </c>
    </row>
    <row r="287" spans="1:10">
      <c r="A287" s="168" t="s">
        <v>1185</v>
      </c>
      <c r="B287" s="171">
        <v>0.1</v>
      </c>
      <c r="C287" s="171">
        <v>-0.8</v>
      </c>
      <c r="D287" s="171">
        <v>1</v>
      </c>
      <c r="E287" s="44">
        <f>SUM(B285:B287)</f>
        <v>1.6</v>
      </c>
      <c r="F287" s="44">
        <f>SUM(C285:C287)</f>
        <v>-1.7000000000000002</v>
      </c>
      <c r="G287" s="44">
        <f>SUM(D285:D287)</f>
        <v>4.6999999999999993</v>
      </c>
      <c r="H287">
        <v>3.8000000000000007</v>
      </c>
      <c r="I287">
        <v>91.3</v>
      </c>
      <c r="J287">
        <v>-71.8</v>
      </c>
    </row>
    <row r="288" spans="1:10">
      <c r="A288" s="168" t="s">
        <v>1186</v>
      </c>
      <c r="B288" s="171">
        <v>-3.4</v>
      </c>
      <c r="C288" s="171">
        <v>-2.2000000000000002</v>
      </c>
      <c r="D288" s="171">
        <v>-4.5999999999999996</v>
      </c>
      <c r="H288">
        <v>-43.800000000000004</v>
      </c>
      <c r="I288">
        <v>51.900000000000006</v>
      </c>
      <c r="J288">
        <v>-125.2</v>
      </c>
    </row>
    <row r="289" spans="1:10">
      <c r="A289" s="168" t="s">
        <v>1187</v>
      </c>
      <c r="B289" s="171">
        <v>-3.3</v>
      </c>
      <c r="C289" s="171">
        <v>-2.9</v>
      </c>
      <c r="D289" s="171">
        <v>-3.6</v>
      </c>
      <c r="H289">
        <v>-51.4</v>
      </c>
      <c r="I289">
        <v>31.799999999999997</v>
      </c>
      <c r="J289">
        <v>-123.69999999999999</v>
      </c>
    </row>
    <row r="290" spans="1:10">
      <c r="A290" s="168" t="s">
        <v>1188</v>
      </c>
      <c r="B290" s="171">
        <v>-3.2</v>
      </c>
      <c r="C290" s="171">
        <v>-2</v>
      </c>
      <c r="D290" s="171">
        <v>-4.5</v>
      </c>
      <c r="E290" s="44">
        <f>SUM(B288:B290)</f>
        <v>-9.8999999999999986</v>
      </c>
      <c r="F290" s="44">
        <f>SUM(C288:C290)</f>
        <v>-7.1</v>
      </c>
      <c r="G290" s="44">
        <f>SUM(D288:D290)</f>
        <v>-12.7</v>
      </c>
      <c r="H290">
        <v>-66.699999999999989</v>
      </c>
      <c r="I290">
        <v>13.999999999999998</v>
      </c>
      <c r="J290">
        <v>-136.9</v>
      </c>
    </row>
    <row r="291" spans="1:10">
      <c r="A291" s="168" t="s">
        <v>1189</v>
      </c>
      <c r="B291" s="171">
        <v>-5.0999999999999996</v>
      </c>
      <c r="C291" s="171">
        <v>-4.8</v>
      </c>
      <c r="D291" s="171">
        <v>-5.4</v>
      </c>
      <c r="H291">
        <v>-57.5</v>
      </c>
      <c r="I291">
        <v>16.3</v>
      </c>
      <c r="J291">
        <v>-122.50000000000001</v>
      </c>
    </row>
    <row r="292" spans="1:10">
      <c r="A292" s="168" t="s">
        <v>1190</v>
      </c>
      <c r="B292" s="171">
        <v>-3.9</v>
      </c>
      <c r="C292" s="171">
        <v>-5.4</v>
      </c>
      <c r="D292" s="171">
        <v>-2.2999999999999998</v>
      </c>
      <c r="H292">
        <v>-56.6</v>
      </c>
      <c r="I292">
        <v>-6.1</v>
      </c>
      <c r="J292">
        <v>-102.89999999999999</v>
      </c>
    </row>
    <row r="293" spans="1:10">
      <c r="A293" s="168" t="s">
        <v>1191</v>
      </c>
      <c r="B293" s="171">
        <v>-5.0999999999999996</v>
      </c>
      <c r="C293" s="171">
        <v>-5</v>
      </c>
      <c r="D293" s="171">
        <v>-5.2</v>
      </c>
      <c r="E293" s="44">
        <f>SUM(B291:B293)</f>
        <v>-14.1</v>
      </c>
      <c r="F293" s="44">
        <f>SUM(C291:C293)</f>
        <v>-15.2</v>
      </c>
      <c r="G293" s="44">
        <f>SUM(D291:D293)</f>
        <v>-12.9</v>
      </c>
      <c r="H293">
        <v>-85.1</v>
      </c>
      <c r="I293">
        <v>-41.2</v>
      </c>
      <c r="J293">
        <v>-125.69999999999999</v>
      </c>
    </row>
    <row r="294" spans="1:10">
      <c r="A294" s="168" t="s">
        <v>1192</v>
      </c>
      <c r="B294" s="171">
        <v>-5.9</v>
      </c>
      <c r="C294" s="171">
        <v>-4.2</v>
      </c>
      <c r="D294" s="171">
        <v>-7.6</v>
      </c>
      <c r="H294">
        <v>-93.9</v>
      </c>
      <c r="I294">
        <v>-51.9</v>
      </c>
      <c r="J294">
        <v>-132.5</v>
      </c>
    </row>
    <row r="295" spans="1:10">
      <c r="A295" s="168" t="s">
        <v>1193</v>
      </c>
      <c r="B295" s="171">
        <v>-5.6</v>
      </c>
      <c r="C295" s="171">
        <v>-5.4</v>
      </c>
      <c r="D295" s="171">
        <v>-5.9</v>
      </c>
      <c r="H295">
        <v>-103.80000000000001</v>
      </c>
      <c r="I295">
        <v>-53.800000000000004</v>
      </c>
      <c r="J295">
        <v>-149.19999999999999</v>
      </c>
    </row>
    <row r="296" spans="1:10">
      <c r="A296" s="168" t="s">
        <v>1194</v>
      </c>
      <c r="B296" s="171">
        <v>-7.3</v>
      </c>
      <c r="C296" s="171">
        <v>-6.4</v>
      </c>
      <c r="D296" s="171">
        <v>-8.1999999999999993</v>
      </c>
      <c r="E296" s="44">
        <f>SUM(B294:B296)</f>
        <v>-18.8</v>
      </c>
      <c r="F296" s="44">
        <f>SUM(C294:C296)</f>
        <v>-16</v>
      </c>
      <c r="G296" s="44">
        <f>SUM(D294:D296)</f>
        <v>-21.7</v>
      </c>
      <c r="H296">
        <v>-79.2</v>
      </c>
      <c r="I296">
        <v>-50.300000000000004</v>
      </c>
      <c r="J296">
        <v>-106.60000000000001</v>
      </c>
    </row>
    <row r="297" spans="1:10">
      <c r="A297" s="168" t="s">
        <v>1195</v>
      </c>
      <c r="B297" s="171">
        <v>-5.6</v>
      </c>
      <c r="C297" s="171">
        <v>-7.1</v>
      </c>
      <c r="D297" s="171">
        <v>-4.0999999999999996</v>
      </c>
    </row>
    <row r="298" spans="1:10">
      <c r="A298" s="168" t="s">
        <v>1196</v>
      </c>
      <c r="B298" s="171">
        <v>-4.0999999999999996</v>
      </c>
      <c r="C298" s="171">
        <v>-4.8</v>
      </c>
      <c r="D298" s="171">
        <v>-3.4</v>
      </c>
    </row>
    <row r="299" spans="1:10">
      <c r="A299" s="168" t="s">
        <v>1197</v>
      </c>
      <c r="B299" s="171">
        <v>-5.9</v>
      </c>
      <c r="C299" s="171">
        <v>-7.8</v>
      </c>
      <c r="D299" s="171">
        <v>-4</v>
      </c>
      <c r="E299" s="44">
        <f>SUM(B297:B299)</f>
        <v>-15.6</v>
      </c>
      <c r="F299" s="44">
        <f>SUM(C297:C299)</f>
        <v>-19.7</v>
      </c>
      <c r="G299" s="44">
        <f>SUM(D297:D299)</f>
        <v>-11.5</v>
      </c>
    </row>
    <row r="300" spans="1:10">
      <c r="A300" s="168" t="s">
        <v>1198</v>
      </c>
      <c r="B300" s="171">
        <v>-3.4</v>
      </c>
      <c r="C300" s="171">
        <v>-3.2</v>
      </c>
      <c r="D300" s="171">
        <v>-3.7</v>
      </c>
    </row>
    <row r="301" spans="1:10">
      <c r="A301" s="168" t="s">
        <v>1199</v>
      </c>
      <c r="B301" s="171">
        <v>-3.1</v>
      </c>
      <c r="C301" s="171">
        <v>-3.9</v>
      </c>
      <c r="D301" s="171">
        <v>-2.2000000000000002</v>
      </c>
    </row>
    <row r="302" spans="1:10">
      <c r="A302" s="168" t="s">
        <v>1200</v>
      </c>
      <c r="B302" s="171">
        <v>-2.2999999999999998</v>
      </c>
      <c r="C302" s="171">
        <v>-4</v>
      </c>
      <c r="D302" s="171">
        <v>-0.6</v>
      </c>
      <c r="E302" s="44">
        <f>SUM(B300:B302)</f>
        <v>-8.8000000000000007</v>
      </c>
      <c r="F302" s="44">
        <f>SUM(C300:C302)</f>
        <v>-11.1</v>
      </c>
      <c r="G302" s="44">
        <f>SUM(D300:D302)</f>
        <v>-6.5</v>
      </c>
    </row>
    <row r="303" spans="1:10">
      <c r="A303" s="168" t="s">
        <v>1201</v>
      </c>
      <c r="B303" s="171">
        <v>-2.2999999999999998</v>
      </c>
      <c r="C303" s="171">
        <v>-4.8</v>
      </c>
      <c r="D303" s="171">
        <v>0.1</v>
      </c>
    </row>
    <row r="304" spans="1:10">
      <c r="A304" s="168" t="s">
        <v>1202</v>
      </c>
      <c r="B304" s="171">
        <v>-2</v>
      </c>
      <c r="C304" s="171">
        <v>-2.4</v>
      </c>
      <c r="D304" s="171">
        <v>-1.5</v>
      </c>
    </row>
    <row r="305" spans="1:7">
      <c r="A305" s="168" t="s">
        <v>1203</v>
      </c>
      <c r="B305" s="171">
        <v>-1.3</v>
      </c>
      <c r="C305" s="171">
        <v>-2</v>
      </c>
      <c r="D305" s="171">
        <v>-0.5</v>
      </c>
      <c r="E305" s="44">
        <f>SUM(B303:B305)</f>
        <v>-5.6</v>
      </c>
      <c r="F305" s="44">
        <f>SUM(C303:C305)</f>
        <v>-9.1999999999999993</v>
      </c>
      <c r="G305" s="44">
        <f>SUM(D303:D305)</f>
        <v>-1.9</v>
      </c>
    </row>
    <row r="306" spans="1:7">
      <c r="A306" s="168" t="s">
        <v>1204</v>
      </c>
      <c r="B306" s="171">
        <v>-2.7</v>
      </c>
      <c r="C306" s="171">
        <v>-3.2</v>
      </c>
      <c r="D306" s="171">
        <v>-2.1</v>
      </c>
    </row>
    <row r="307" spans="1:7">
      <c r="A307" s="168" t="s">
        <v>1205</v>
      </c>
      <c r="B307" s="171">
        <v>-0.6</v>
      </c>
      <c r="C307" s="171">
        <v>-0.4</v>
      </c>
      <c r="D307" s="171">
        <v>-0.8</v>
      </c>
    </row>
    <row r="308" spans="1:7">
      <c r="A308" s="168" t="s">
        <v>1206</v>
      </c>
      <c r="B308" s="171">
        <v>-2</v>
      </c>
      <c r="C308" s="171">
        <v>-1.4</v>
      </c>
      <c r="D308" s="171">
        <v>-2.6</v>
      </c>
      <c r="E308" s="44">
        <f>SUM(B306:B308)</f>
        <v>-5.3000000000000007</v>
      </c>
      <c r="F308" s="44">
        <f>SUM(C306:C308)</f>
        <v>-5</v>
      </c>
      <c r="G308" s="44">
        <f>SUM(D306:D308)</f>
        <v>-5.5</v>
      </c>
    </row>
    <row r="309" spans="1:7">
      <c r="A309" s="168" t="s">
        <v>1207</v>
      </c>
      <c r="B309" s="171">
        <v>0.1</v>
      </c>
      <c r="C309" s="171">
        <v>2.9</v>
      </c>
      <c r="D309" s="171">
        <v>-2.7</v>
      </c>
    </row>
    <row r="310" spans="1:7">
      <c r="A310" s="168" t="s">
        <v>1208</v>
      </c>
      <c r="B310" s="171">
        <v>2.1</v>
      </c>
      <c r="C310" s="171">
        <v>5.2</v>
      </c>
      <c r="D310" s="171">
        <v>-1.1000000000000001</v>
      </c>
    </row>
    <row r="311" spans="1:7">
      <c r="A311" s="168" t="s">
        <v>1209</v>
      </c>
      <c r="B311" s="171">
        <v>1.3</v>
      </c>
      <c r="C311" s="171">
        <v>4.2</v>
      </c>
      <c r="D311" s="171">
        <v>-1.6</v>
      </c>
      <c r="E311" s="44">
        <f>SUM(B309:B311)</f>
        <v>3.5</v>
      </c>
      <c r="F311" s="44">
        <f>SUM(C309:C311)</f>
        <v>12.3</v>
      </c>
      <c r="G311" s="44">
        <f>SUM(D309:D311)</f>
        <v>-5.4</v>
      </c>
    </row>
    <row r="312" spans="1:7">
      <c r="A312" s="168" t="s">
        <v>1210</v>
      </c>
      <c r="B312" s="171">
        <v>2.6</v>
      </c>
      <c r="C312" s="171">
        <v>5.8</v>
      </c>
      <c r="D312" s="171">
        <v>-0.6</v>
      </c>
    </row>
    <row r="313" spans="1:7">
      <c r="A313" s="168" t="s">
        <v>1211</v>
      </c>
      <c r="B313" s="171">
        <v>6</v>
      </c>
      <c r="C313" s="171">
        <v>11.1</v>
      </c>
      <c r="D313" s="171">
        <v>1.1000000000000001</v>
      </c>
    </row>
    <row r="314" spans="1:7">
      <c r="A314" s="168" t="s">
        <v>1212</v>
      </c>
      <c r="B314" s="171">
        <v>7.1</v>
      </c>
      <c r="C314" s="171">
        <v>12</v>
      </c>
      <c r="D314" s="171">
        <v>2.2999999999999998</v>
      </c>
      <c r="E314" s="44">
        <f>SUM(B312:B314)</f>
        <v>15.7</v>
      </c>
      <c r="F314" s="44">
        <f>SUM(C312:C314)</f>
        <v>28.9</v>
      </c>
      <c r="G314" s="44">
        <f>SUM(D312:D314)</f>
        <v>2.8</v>
      </c>
    </row>
    <row r="315" spans="1:7">
      <c r="A315" s="168" t="s">
        <v>1213</v>
      </c>
      <c r="B315" s="171">
        <v>6.6</v>
      </c>
      <c r="C315" s="171">
        <v>12.2</v>
      </c>
      <c r="D315" s="171">
        <v>1.2</v>
      </c>
    </row>
    <row r="316" spans="1:7">
      <c r="A316" s="168" t="s">
        <v>1214</v>
      </c>
      <c r="B316" s="171">
        <v>5.3</v>
      </c>
      <c r="C316" s="171">
        <v>9.6</v>
      </c>
      <c r="D316" s="171">
        <v>1.2</v>
      </c>
    </row>
    <row r="317" spans="1:7">
      <c r="A317" s="168" t="s">
        <v>1215</v>
      </c>
      <c r="B317" s="171">
        <v>6.9</v>
      </c>
      <c r="C317" s="171">
        <v>13</v>
      </c>
      <c r="D317" s="171">
        <v>0.9</v>
      </c>
      <c r="E317" s="44">
        <f>SUM(B315:B317)</f>
        <v>18.799999999999997</v>
      </c>
      <c r="F317" s="44">
        <f>SUM(C315:C317)</f>
        <v>34.799999999999997</v>
      </c>
      <c r="G317" s="44">
        <f>SUM(D315:D317)</f>
        <v>3.3</v>
      </c>
    </row>
    <row r="318" spans="1:7">
      <c r="A318" s="168" t="s">
        <v>1216</v>
      </c>
      <c r="B318" s="171">
        <v>7.8</v>
      </c>
      <c r="C318" s="171">
        <v>13.8</v>
      </c>
      <c r="D318" s="171">
        <v>2</v>
      </c>
    </row>
    <row r="319" spans="1:7">
      <c r="A319" s="168" t="s">
        <v>1217</v>
      </c>
      <c r="B319" s="171">
        <v>8.9</v>
      </c>
      <c r="C319" s="171">
        <v>13.6</v>
      </c>
      <c r="D319" s="171">
        <v>4.2</v>
      </c>
    </row>
    <row r="320" spans="1:7">
      <c r="A320" s="168" t="s">
        <v>1218</v>
      </c>
      <c r="B320" s="171">
        <v>9.6999999999999993</v>
      </c>
      <c r="C320" s="171">
        <v>15.6</v>
      </c>
      <c r="D320" s="171">
        <v>4</v>
      </c>
      <c r="E320" s="44">
        <f>SUM(B318:B320)</f>
        <v>26.4</v>
      </c>
      <c r="F320" s="44">
        <f>SUM(C318:C320)</f>
        <v>43</v>
      </c>
      <c r="G320" s="44">
        <f>SUM(D318:D320)</f>
        <v>10.199999999999999</v>
      </c>
    </row>
    <row r="321" spans="1:7">
      <c r="A321" s="168" t="s">
        <v>1219</v>
      </c>
      <c r="B321" s="171">
        <v>10.8</v>
      </c>
      <c r="C321" s="171">
        <v>16.899999999999999</v>
      </c>
      <c r="D321" s="171">
        <v>4.8</v>
      </c>
    </row>
    <row r="322" spans="1:7">
      <c r="A322" s="168" t="s">
        <v>1220</v>
      </c>
      <c r="B322" s="171">
        <v>10.8</v>
      </c>
      <c r="C322" s="171">
        <v>17.2</v>
      </c>
      <c r="D322" s="171">
        <v>4.5999999999999996</v>
      </c>
    </row>
    <row r="323" spans="1:7">
      <c r="A323" s="168" t="s">
        <v>1221</v>
      </c>
      <c r="B323" s="171">
        <v>10.9</v>
      </c>
      <c r="C323" s="171">
        <v>17.2</v>
      </c>
      <c r="D323" s="171">
        <v>4.8</v>
      </c>
      <c r="E323" s="44">
        <f>SUM(B321:B323)</f>
        <v>32.5</v>
      </c>
      <c r="F323" s="44">
        <f>SUM(C321:C323)</f>
        <v>51.3</v>
      </c>
      <c r="G323" s="44">
        <f>SUM(D321:D323)</f>
        <v>14.2</v>
      </c>
    </row>
    <row r="324" spans="1:7">
      <c r="A324" s="168" t="s">
        <v>1222</v>
      </c>
      <c r="B324" s="171">
        <v>14.2</v>
      </c>
      <c r="C324" s="171">
        <v>21.8</v>
      </c>
      <c r="D324" s="171">
        <v>6.8</v>
      </c>
    </row>
    <row r="325" spans="1:7">
      <c r="A325" s="168" t="s">
        <v>1223</v>
      </c>
      <c r="B325" s="171">
        <v>14.6</v>
      </c>
      <c r="C325" s="171">
        <v>24.1</v>
      </c>
      <c r="D325" s="171">
        <v>5.5</v>
      </c>
    </row>
    <row r="326" spans="1:7">
      <c r="A326" s="168" t="s">
        <v>1224</v>
      </c>
      <c r="B326" s="171">
        <v>15.6</v>
      </c>
      <c r="C326" s="171">
        <v>25</v>
      </c>
      <c r="D326" s="171">
        <v>6.6</v>
      </c>
      <c r="E326" s="44">
        <f>SUM(B324:B326)</f>
        <v>44.4</v>
      </c>
      <c r="F326" s="44">
        <f>SUM(C324:C326)</f>
        <v>70.900000000000006</v>
      </c>
      <c r="G326" s="44">
        <f>SUM(D324:D326)</f>
        <v>18.899999999999999</v>
      </c>
    </row>
    <row r="327" spans="1:7">
      <c r="A327" s="168" t="s">
        <v>1225</v>
      </c>
      <c r="B327" s="171">
        <v>15.4</v>
      </c>
      <c r="C327" s="171">
        <v>25.2</v>
      </c>
      <c r="D327" s="171">
        <v>6</v>
      </c>
    </row>
    <row r="328" spans="1:7">
      <c r="A328" s="168" t="s">
        <v>1226</v>
      </c>
      <c r="B328" s="171">
        <v>15.8</v>
      </c>
      <c r="C328" s="171">
        <v>26.6</v>
      </c>
      <c r="D328" s="171">
        <v>5.5</v>
      </c>
    </row>
    <row r="329" spans="1:7">
      <c r="A329" s="168" t="s">
        <v>1227</v>
      </c>
      <c r="B329" s="171">
        <v>15.7</v>
      </c>
      <c r="C329" s="171">
        <v>27</v>
      </c>
      <c r="D329" s="171">
        <v>5</v>
      </c>
      <c r="E329" s="44">
        <f>SUM(B327:B329)</f>
        <v>46.900000000000006</v>
      </c>
      <c r="F329" s="44">
        <f>SUM(C327:C329)</f>
        <v>78.8</v>
      </c>
      <c r="G329" s="44">
        <f>SUM(D327:D329)</f>
        <v>16.5</v>
      </c>
    </row>
    <row r="330" spans="1:7">
      <c r="A330" s="168" t="s">
        <v>1228</v>
      </c>
      <c r="B330" s="171">
        <v>16.7</v>
      </c>
      <c r="C330" s="171">
        <v>25.8</v>
      </c>
      <c r="D330" s="171">
        <v>8</v>
      </c>
    </row>
    <row r="331" spans="1:7">
      <c r="A331" s="168" t="s">
        <v>1229</v>
      </c>
      <c r="B331" s="171">
        <v>14.9</v>
      </c>
      <c r="C331" s="171">
        <v>24.6</v>
      </c>
      <c r="D331" s="171">
        <v>5.5</v>
      </c>
    </row>
    <row r="332" spans="1:7">
      <c r="A332" s="168" t="s">
        <v>1230</v>
      </c>
      <c r="B332" s="171">
        <v>16.5</v>
      </c>
      <c r="C332" s="171">
        <v>26.6</v>
      </c>
      <c r="D332" s="171">
        <v>6.9</v>
      </c>
      <c r="E332" s="44">
        <f>SUM(B330:B332)</f>
        <v>48.1</v>
      </c>
      <c r="F332" s="44">
        <f>SUM(C330:C332)</f>
        <v>77</v>
      </c>
      <c r="G332" s="44">
        <f>SUM(D330:D332)</f>
        <v>20.399999999999999</v>
      </c>
    </row>
    <row r="333" spans="1:7">
      <c r="A333" s="168" t="s">
        <v>1231</v>
      </c>
      <c r="B333" s="171">
        <v>17.899999999999999</v>
      </c>
      <c r="C333" s="171">
        <v>29.9</v>
      </c>
      <c r="D333" s="171">
        <v>6.5</v>
      </c>
    </row>
    <row r="334" spans="1:7">
      <c r="A334" s="168" t="s">
        <v>1232</v>
      </c>
      <c r="B334" s="171">
        <v>17.3</v>
      </c>
      <c r="C334" s="171">
        <v>31.2</v>
      </c>
      <c r="D334" s="171">
        <v>4.2</v>
      </c>
    </row>
    <row r="335" spans="1:7">
      <c r="A335" s="168" t="s">
        <v>1233</v>
      </c>
      <c r="B335" s="171">
        <v>19.600000000000001</v>
      </c>
      <c r="C335" s="171">
        <v>33.200000000000003</v>
      </c>
      <c r="D335" s="171">
        <v>6.9</v>
      </c>
      <c r="E335" s="44">
        <f>SUM(B333:B335)</f>
        <v>54.800000000000004</v>
      </c>
      <c r="F335" s="44">
        <f>SUM(C333:C335)</f>
        <v>94.3</v>
      </c>
      <c r="G335" s="44">
        <f>SUM(D333:D335)</f>
        <v>17.600000000000001</v>
      </c>
    </row>
    <row r="336" spans="1:7">
      <c r="A336" s="168" t="s">
        <v>1234</v>
      </c>
      <c r="B336" s="171">
        <v>22.3</v>
      </c>
      <c r="C336" s="171">
        <v>33.799999999999997</v>
      </c>
      <c r="D336" s="171">
        <v>11.4</v>
      </c>
    </row>
    <row r="337" spans="1:7">
      <c r="A337" s="168" t="s">
        <v>1235</v>
      </c>
      <c r="B337" s="171">
        <v>21.9</v>
      </c>
      <c r="C337" s="171">
        <v>37.1</v>
      </c>
      <c r="D337" s="171">
        <v>7.8</v>
      </c>
    </row>
    <row r="338" spans="1:7">
      <c r="A338" s="168" t="s">
        <v>1236</v>
      </c>
      <c r="B338" s="171">
        <v>21.6</v>
      </c>
      <c r="C338" s="171">
        <v>35</v>
      </c>
      <c r="D338" s="171">
        <v>8.9</v>
      </c>
      <c r="E338" s="44">
        <f>SUM(B336:B338)</f>
        <v>65.800000000000011</v>
      </c>
      <c r="F338" s="44">
        <f>SUM(C336:C338)</f>
        <v>105.9</v>
      </c>
      <c r="G338" s="44">
        <f>SUM(D336:D338)</f>
        <v>28.1</v>
      </c>
    </row>
    <row r="339" spans="1:7">
      <c r="A339" s="168" t="s">
        <v>1237</v>
      </c>
      <c r="B339" s="171">
        <v>27.6</v>
      </c>
      <c r="C339" s="171">
        <v>49.2</v>
      </c>
      <c r="D339" s="171">
        <v>7.9</v>
      </c>
    </row>
    <row r="340" spans="1:7">
      <c r="A340" s="168" t="s">
        <v>1238</v>
      </c>
      <c r="B340" s="171">
        <v>28.9</v>
      </c>
      <c r="C340" s="171">
        <v>49.6</v>
      </c>
      <c r="D340" s="171">
        <v>9.9</v>
      </c>
    </row>
    <row r="341" spans="1:7">
      <c r="A341" s="168" t="s">
        <v>1239</v>
      </c>
      <c r="B341" s="171">
        <v>29.1</v>
      </c>
      <c r="C341" s="171">
        <v>51</v>
      </c>
      <c r="D341" s="171">
        <v>9.1</v>
      </c>
      <c r="E341" s="44">
        <f>SUM(B339:B341)</f>
        <v>85.6</v>
      </c>
      <c r="F341" s="44">
        <f>SUM(C339:C341)</f>
        <v>149.80000000000001</v>
      </c>
      <c r="G341" s="44">
        <f>SUM(D339:D341)</f>
        <v>26.9</v>
      </c>
    </row>
    <row r="342" spans="1:7">
      <c r="A342" s="168" t="s">
        <v>1240</v>
      </c>
      <c r="B342" s="171">
        <v>29.6</v>
      </c>
      <c r="C342" s="171">
        <v>54.8</v>
      </c>
      <c r="D342" s="171">
        <v>6.9</v>
      </c>
    </row>
    <row r="343" spans="1:7">
      <c r="A343" s="168" t="s">
        <v>1241</v>
      </c>
      <c r="B343" s="171">
        <v>27.1</v>
      </c>
      <c r="C343" s="171">
        <v>52.6</v>
      </c>
      <c r="D343" s="171">
        <v>4.0999999999999996</v>
      </c>
    </row>
    <row r="344" spans="1:7">
      <c r="A344" s="168" t="s">
        <v>1242</v>
      </c>
      <c r="B344" s="171">
        <v>27.4</v>
      </c>
      <c r="C344" s="171">
        <v>53.6</v>
      </c>
      <c r="D344" s="171">
        <v>3.9</v>
      </c>
      <c r="E344" s="44">
        <f>SUM(B342:B344)</f>
        <v>84.1</v>
      </c>
      <c r="F344" s="44">
        <f>SUM(C342:C344)</f>
        <v>161</v>
      </c>
      <c r="G344" s="44">
        <f>SUM(D342:D344)</f>
        <v>14.9</v>
      </c>
    </row>
    <row r="345" spans="1:7">
      <c r="A345" s="168" t="s">
        <v>1243</v>
      </c>
      <c r="B345" s="171">
        <v>20.2</v>
      </c>
      <c r="C345" s="171">
        <v>42.9</v>
      </c>
      <c r="D345" s="171">
        <v>-0.3</v>
      </c>
    </row>
    <row r="346" spans="1:7">
      <c r="A346" s="168" t="s">
        <v>1244</v>
      </c>
      <c r="B346" s="171">
        <v>19.7</v>
      </c>
      <c r="C346" s="171">
        <v>38.200000000000003</v>
      </c>
      <c r="D346" s="171">
        <v>2.7</v>
      </c>
    </row>
    <row r="347" spans="1:7">
      <c r="A347" s="168" t="s">
        <v>1245</v>
      </c>
      <c r="B347" s="171">
        <v>22.5</v>
      </c>
      <c r="C347" s="171">
        <v>44.2</v>
      </c>
      <c r="D347" s="171">
        <v>2.8</v>
      </c>
      <c r="E347" s="44">
        <f>SUM(B345:B347)</f>
        <v>62.4</v>
      </c>
      <c r="F347" s="44">
        <f>SUM(C345:C347)</f>
        <v>125.3</v>
      </c>
      <c r="G347" s="44">
        <f>SUM(D345:D347)</f>
        <v>5.2</v>
      </c>
    </row>
    <row r="348" spans="1:7">
      <c r="A348" s="168" t="s">
        <v>1246</v>
      </c>
      <c r="B348" s="171">
        <v>24.9</v>
      </c>
      <c r="C348" s="171">
        <v>48.8</v>
      </c>
      <c r="D348" s="171">
        <v>3.3</v>
      </c>
    </row>
    <row r="349" spans="1:7">
      <c r="A349" s="168" t="s">
        <v>1247</v>
      </c>
      <c r="B349" s="171">
        <v>27</v>
      </c>
      <c r="C349" s="171">
        <v>50.1</v>
      </c>
      <c r="D349" s="171">
        <v>6.2</v>
      </c>
    </row>
    <row r="350" spans="1:7">
      <c r="A350" s="168" t="s">
        <v>1248</v>
      </c>
      <c r="B350" s="171">
        <v>24.4</v>
      </c>
      <c r="C350" s="171">
        <v>48</v>
      </c>
      <c r="D350" s="171">
        <v>3</v>
      </c>
      <c r="E350" s="44">
        <f>SUM(B348:B350)</f>
        <v>76.3</v>
      </c>
      <c r="F350" s="44">
        <f>SUM(C348:C350)</f>
        <v>146.9</v>
      </c>
      <c r="G350" s="44">
        <f>SUM(D348:D350)</f>
        <v>12.5</v>
      </c>
    </row>
    <row r="351" spans="1:7">
      <c r="A351" s="168" t="s">
        <v>1249</v>
      </c>
      <c r="B351" s="171">
        <v>23.4</v>
      </c>
      <c r="C351" s="171">
        <v>46.2</v>
      </c>
      <c r="D351" s="171">
        <v>2.7</v>
      </c>
    </row>
    <row r="352" spans="1:7">
      <c r="A352" s="168" t="s">
        <v>1250</v>
      </c>
      <c r="B352" s="171">
        <v>20.399999999999999</v>
      </c>
      <c r="C352" s="171">
        <v>45.6</v>
      </c>
      <c r="D352" s="171">
        <v>-2.2000000000000002</v>
      </c>
    </row>
    <row r="353" spans="1:7">
      <c r="A353" s="168" t="s">
        <v>1251</v>
      </c>
      <c r="B353" s="171">
        <v>19.8</v>
      </c>
      <c r="C353" s="171">
        <v>46</v>
      </c>
      <c r="D353" s="171">
        <v>-3.5</v>
      </c>
      <c r="E353" s="44">
        <f>SUM(B351:B353)</f>
        <v>63.599999999999994</v>
      </c>
      <c r="F353" s="44">
        <f>SUM(C351:C353)</f>
        <v>137.80000000000001</v>
      </c>
      <c r="G353" s="44">
        <f>SUM(D351:D353)</f>
        <v>-3</v>
      </c>
    </row>
    <row r="354" spans="1:7">
      <c r="A354" s="168" t="s">
        <v>1252</v>
      </c>
      <c r="B354" s="171">
        <v>18.5</v>
      </c>
      <c r="C354" s="171">
        <v>45.8</v>
      </c>
      <c r="D354" s="171">
        <v>-5.8</v>
      </c>
    </row>
    <row r="355" spans="1:7">
      <c r="A355" s="168" t="s">
        <v>1253</v>
      </c>
      <c r="B355" s="171">
        <v>17.899999999999999</v>
      </c>
      <c r="C355" s="171">
        <v>43.6</v>
      </c>
      <c r="D355" s="171">
        <v>-5.0999999999999996</v>
      </c>
    </row>
    <row r="356" spans="1:7">
      <c r="A356" s="168" t="s">
        <v>1254</v>
      </c>
      <c r="B356" s="171">
        <v>16.5</v>
      </c>
      <c r="C356" s="171">
        <v>43.6</v>
      </c>
      <c r="D356" s="171">
        <v>-7.5</v>
      </c>
      <c r="E356" s="44">
        <f>SUM(B354:B356)</f>
        <v>52.9</v>
      </c>
      <c r="F356" s="44">
        <f>SUM(C354:C356)</f>
        <v>133</v>
      </c>
      <c r="G356" s="44">
        <f>SUM(D354:D356)</f>
        <v>-18.399999999999999</v>
      </c>
    </row>
    <row r="357" spans="1:7">
      <c r="A357" s="168" t="s">
        <v>1255</v>
      </c>
      <c r="B357" s="171">
        <v>13.2</v>
      </c>
      <c r="C357" s="171">
        <v>37.9</v>
      </c>
      <c r="D357" s="171">
        <v>-9</v>
      </c>
    </row>
    <row r="358" spans="1:7">
      <c r="A358" s="168" t="s">
        <v>1256</v>
      </c>
      <c r="B358" s="171">
        <v>15.3</v>
      </c>
      <c r="C358" s="171">
        <v>39.200000000000003</v>
      </c>
      <c r="D358" s="171">
        <v>-6.2</v>
      </c>
    </row>
    <row r="359" spans="1:7">
      <c r="A359" s="168" t="s">
        <v>1257</v>
      </c>
      <c r="B359" s="171">
        <v>5.5</v>
      </c>
      <c r="C359" s="171">
        <v>34.200000000000003</v>
      </c>
      <c r="D359" s="171">
        <v>-19.600000000000001</v>
      </c>
      <c r="E359" s="44">
        <f>SUM(B357:B359)</f>
        <v>34</v>
      </c>
      <c r="F359" s="44">
        <f>SUM(C357:C359)</f>
        <v>111.3</v>
      </c>
      <c r="G359" s="44">
        <f>SUM(D357:D359)</f>
        <v>-34.799999999999997</v>
      </c>
    </row>
    <row r="360" spans="1:7">
      <c r="A360" s="168" t="s">
        <v>1258</v>
      </c>
      <c r="B360" s="171">
        <v>-14.6</v>
      </c>
      <c r="C360" s="171">
        <v>21.8</v>
      </c>
      <c r="D360" s="171">
        <v>-45.1</v>
      </c>
    </row>
    <row r="361" spans="1:7">
      <c r="A361" s="168" t="s">
        <v>1259</v>
      </c>
      <c r="B361" s="171">
        <v>-10.4</v>
      </c>
      <c r="C361" s="171">
        <v>19.100000000000001</v>
      </c>
      <c r="D361" s="171">
        <v>-36</v>
      </c>
    </row>
    <row r="362" spans="1:7">
      <c r="A362" s="168" t="s">
        <v>1260</v>
      </c>
      <c r="B362" s="171">
        <v>-5.0999999999999996</v>
      </c>
      <c r="C362" s="171">
        <v>20</v>
      </c>
      <c r="D362" s="171">
        <v>-27.4</v>
      </c>
      <c r="E362" s="44">
        <f>SUM(B360:B362)</f>
        <v>-30.1</v>
      </c>
      <c r="F362" s="44">
        <f>SUM(C360:C362)</f>
        <v>60.900000000000006</v>
      </c>
      <c r="G362" s="44">
        <f>SUM(D360:D362)</f>
        <v>-108.5</v>
      </c>
    </row>
    <row r="363" spans="1:7">
      <c r="A363" s="168" t="s">
        <v>1261</v>
      </c>
      <c r="B363" s="171">
        <v>-1.8</v>
      </c>
      <c r="C363" s="171">
        <v>21.2</v>
      </c>
      <c r="D363" s="171">
        <v>-22.4</v>
      </c>
    </row>
    <row r="364" spans="1:7">
      <c r="A364" s="168" t="s">
        <v>1262</v>
      </c>
      <c r="B364" s="171">
        <v>-0.8</v>
      </c>
      <c r="C364" s="171">
        <v>22.6</v>
      </c>
      <c r="D364" s="171">
        <v>-21.8</v>
      </c>
    </row>
    <row r="365" spans="1:7">
      <c r="A365" s="168" t="s">
        <v>1263</v>
      </c>
      <c r="B365" s="171">
        <v>2</v>
      </c>
      <c r="C365" s="171">
        <v>26</v>
      </c>
      <c r="D365" s="171">
        <v>-19.399999999999999</v>
      </c>
      <c r="E365" s="44">
        <f>SUM(B363:B365)</f>
        <v>-0.60000000000000009</v>
      </c>
      <c r="F365" s="44">
        <f>SUM(C363:C365)</f>
        <v>69.8</v>
      </c>
      <c r="G365" s="44">
        <f>SUM(D363:D365)</f>
        <v>-63.6</v>
      </c>
    </row>
    <row r="366" spans="1:7">
      <c r="A366" s="168" t="s">
        <v>1264</v>
      </c>
      <c r="B366" s="171">
        <v>-1.3</v>
      </c>
      <c r="C366" s="171">
        <v>21.8</v>
      </c>
      <c r="D366" s="171">
        <v>-21.9</v>
      </c>
    </row>
    <row r="367" spans="1:7">
      <c r="A367" s="168" t="s">
        <v>1265</v>
      </c>
      <c r="B367" s="171">
        <v>-2.2999999999999998</v>
      </c>
      <c r="C367" s="171">
        <v>22.6</v>
      </c>
      <c r="D367" s="171">
        <v>-24.5</v>
      </c>
    </row>
    <row r="368" spans="1:7">
      <c r="A368" s="168" t="s">
        <v>1266</v>
      </c>
      <c r="B368" s="171">
        <v>-1.1000000000000001</v>
      </c>
      <c r="C368" s="171">
        <v>25.6</v>
      </c>
      <c r="D368" s="171">
        <v>-24.7</v>
      </c>
      <c r="E368" s="44">
        <f>SUM(B366:B368)</f>
        <v>-4.6999999999999993</v>
      </c>
      <c r="F368" s="44">
        <f>SUM(C366:C368)</f>
        <v>70</v>
      </c>
      <c r="G368" s="44">
        <f>SUM(D366:D368)</f>
        <v>-71.099999999999994</v>
      </c>
    </row>
    <row r="369" spans="1:7">
      <c r="A369" s="168" t="s">
        <v>1267</v>
      </c>
      <c r="B369" s="171">
        <v>-5.6</v>
      </c>
      <c r="C369" s="171">
        <v>19.899999999999999</v>
      </c>
      <c r="D369" s="171">
        <v>-28.2</v>
      </c>
    </row>
    <row r="370" spans="1:7">
      <c r="A370" s="168" t="s">
        <v>1268</v>
      </c>
      <c r="B370" s="171">
        <v>-2</v>
      </c>
      <c r="C370" s="171">
        <v>18.2</v>
      </c>
      <c r="D370" s="171">
        <v>-20.399999999999999</v>
      </c>
    </row>
    <row r="371" spans="1:7">
      <c r="A371" s="168" t="s">
        <v>1269</v>
      </c>
      <c r="B371" s="171">
        <v>3.4</v>
      </c>
      <c r="C371" s="171">
        <v>26.2</v>
      </c>
      <c r="D371" s="171">
        <v>-17.100000000000001</v>
      </c>
      <c r="E371" s="44">
        <f>SUM(B369:B371)</f>
        <v>-4.1999999999999993</v>
      </c>
      <c r="F371" s="44">
        <f>SUM(C369:C371)</f>
        <v>64.3</v>
      </c>
      <c r="G371" s="44">
        <f>SUM(D369:D371)</f>
        <v>-65.699999999999989</v>
      </c>
    </row>
    <row r="372" spans="1:7">
      <c r="A372" s="168" t="s">
        <v>1270</v>
      </c>
      <c r="B372" s="171">
        <v>1.9</v>
      </c>
      <c r="C372" s="171">
        <v>23.8</v>
      </c>
      <c r="D372" s="171">
        <v>-17.8</v>
      </c>
    </row>
    <row r="373" spans="1:7">
      <c r="A373" s="168" t="s">
        <v>1271</v>
      </c>
      <c r="B373" s="171">
        <v>4.5999999999999996</v>
      </c>
      <c r="C373" s="171">
        <v>24.1</v>
      </c>
      <c r="D373" s="171">
        <v>-13.1</v>
      </c>
    </row>
    <row r="374" spans="1:7">
      <c r="A374" s="168" t="s">
        <v>1272</v>
      </c>
      <c r="B374" s="171">
        <v>4.5999999999999996</v>
      </c>
      <c r="C374" s="171">
        <v>24</v>
      </c>
      <c r="D374" s="171">
        <v>-13.1</v>
      </c>
      <c r="E374" s="44">
        <f>SUM(B372:B374)</f>
        <v>11.1</v>
      </c>
      <c r="F374" s="44">
        <f>SUM(C372:C374)</f>
        <v>71.900000000000006</v>
      </c>
      <c r="G374" s="44">
        <f>SUM(D372:D374)</f>
        <v>-44</v>
      </c>
    </row>
    <row r="375" spans="1:7">
      <c r="A375" s="168" t="s">
        <v>1273</v>
      </c>
      <c r="B375" s="171">
        <v>6</v>
      </c>
      <c r="C375" s="171">
        <v>26.2</v>
      </c>
      <c r="D375" s="171">
        <v>-12.5</v>
      </c>
    </row>
    <row r="376" spans="1:7">
      <c r="A376" s="168" t="s">
        <v>1274</v>
      </c>
      <c r="B376" s="171">
        <v>7.9</v>
      </c>
      <c r="C376" s="171">
        <v>26.6</v>
      </c>
      <c r="D376" s="171">
        <v>-9.3000000000000007</v>
      </c>
    </row>
    <row r="377" spans="1:7">
      <c r="A377" s="168" t="s">
        <v>1275</v>
      </c>
      <c r="B377" s="171">
        <v>10.7</v>
      </c>
      <c r="C377" s="171">
        <v>30</v>
      </c>
      <c r="D377" s="171">
        <v>-6.9</v>
      </c>
      <c r="E377" s="44">
        <f>SUM(B375:B377)</f>
        <v>24.6</v>
      </c>
      <c r="F377" s="44">
        <f>SUM(C375:C377)</f>
        <v>82.8</v>
      </c>
      <c r="G377" s="44">
        <f>SUM(D375:D377)</f>
        <v>-28.700000000000003</v>
      </c>
    </row>
    <row r="378" spans="1:7">
      <c r="A378" s="168" t="s">
        <v>1276</v>
      </c>
      <c r="B378" s="171">
        <v>11.8</v>
      </c>
      <c r="C378" s="171">
        <v>30.8</v>
      </c>
      <c r="D378" s="171">
        <v>-5.6</v>
      </c>
    </row>
    <row r="379" spans="1:7">
      <c r="A379" s="168" t="s">
        <v>1277</v>
      </c>
      <c r="B379" s="171">
        <v>10.1</v>
      </c>
      <c r="C379" s="171">
        <v>31.6</v>
      </c>
      <c r="D379" s="171">
        <v>-9.5</v>
      </c>
    </row>
    <row r="380" spans="1:7">
      <c r="A380" s="168" t="s">
        <v>1278</v>
      </c>
      <c r="B380" s="171">
        <v>7.4</v>
      </c>
      <c r="C380" s="171">
        <v>29.6</v>
      </c>
      <c r="D380" s="171">
        <v>-12.6</v>
      </c>
      <c r="E380" s="44">
        <f>SUM(B378:B380)</f>
        <v>29.299999999999997</v>
      </c>
      <c r="F380" s="44">
        <f>SUM(C378:C380)</f>
        <v>92</v>
      </c>
      <c r="G380" s="44">
        <f>SUM(D378:D380)</f>
        <v>-27.7</v>
      </c>
    </row>
    <row r="381" spans="1:7">
      <c r="A381" s="168" t="s">
        <v>1279</v>
      </c>
      <c r="B381" s="171">
        <v>7.2</v>
      </c>
      <c r="C381" s="171">
        <v>30.9</v>
      </c>
      <c r="D381" s="171">
        <v>-14.1</v>
      </c>
    </row>
    <row r="382" spans="1:7">
      <c r="A382" s="168" t="s">
        <v>1280</v>
      </c>
      <c r="B382" s="171">
        <v>8.9</v>
      </c>
      <c r="C382" s="171">
        <v>33.200000000000003</v>
      </c>
      <c r="D382" s="171">
        <v>-12.9</v>
      </c>
    </row>
    <row r="383" spans="1:7">
      <c r="A383" s="168" t="s">
        <v>1281</v>
      </c>
      <c r="B383" s="171">
        <v>-12.3</v>
      </c>
      <c r="C383" s="171">
        <v>27.2</v>
      </c>
      <c r="D383" s="171">
        <v>-44.8</v>
      </c>
      <c r="E383" s="44">
        <f>SUM(B381:B383)</f>
        <v>3.8000000000000007</v>
      </c>
      <c r="F383" s="44">
        <f>SUM(C381:C383)</f>
        <v>91.3</v>
      </c>
      <c r="G383" s="44">
        <f>SUM(D381:D383)</f>
        <v>-71.8</v>
      </c>
    </row>
    <row r="384" spans="1:7">
      <c r="A384" s="168" t="s">
        <v>1282</v>
      </c>
      <c r="B384" s="171">
        <v>-20.2</v>
      </c>
      <c r="C384" s="171">
        <v>15.8</v>
      </c>
      <c r="D384" s="171">
        <v>-50.2</v>
      </c>
    </row>
    <row r="385" spans="1:7">
      <c r="A385" s="168" t="s">
        <v>1283</v>
      </c>
      <c r="B385" s="171">
        <v>-13</v>
      </c>
      <c r="C385" s="171">
        <v>17.100000000000001</v>
      </c>
      <c r="D385" s="171">
        <v>-38.799999999999997</v>
      </c>
    </row>
    <row r="386" spans="1:7">
      <c r="A386" s="168" t="s">
        <v>1284</v>
      </c>
      <c r="B386" s="171">
        <v>-10.6</v>
      </c>
      <c r="C386" s="171">
        <v>19</v>
      </c>
      <c r="D386" s="171">
        <v>-36.200000000000003</v>
      </c>
      <c r="E386" s="44">
        <f>SUM(B384:B386)</f>
        <v>-43.800000000000004</v>
      </c>
      <c r="F386" s="44">
        <f>SUM(C384:C386)</f>
        <v>51.900000000000006</v>
      </c>
      <c r="G386" s="44">
        <f>SUM(D384:D386)</f>
        <v>-125.2</v>
      </c>
    </row>
    <row r="387" spans="1:7">
      <c r="A387" s="168" t="s">
        <v>1285</v>
      </c>
      <c r="B387" s="171">
        <v>-16.399999999999999</v>
      </c>
      <c r="C387" s="171">
        <v>11.2</v>
      </c>
      <c r="D387" s="171">
        <v>-40.5</v>
      </c>
    </row>
    <row r="388" spans="1:7">
      <c r="A388" s="168" t="s">
        <v>1286</v>
      </c>
      <c r="B388" s="171">
        <v>-13.6</v>
      </c>
      <c r="C388" s="171">
        <v>13.6</v>
      </c>
      <c r="D388" s="171">
        <v>-37.299999999999997</v>
      </c>
    </row>
    <row r="389" spans="1:7">
      <c r="A389" s="168" t="s">
        <v>1287</v>
      </c>
      <c r="B389" s="171">
        <v>-21.4</v>
      </c>
      <c r="C389" s="171">
        <v>7</v>
      </c>
      <c r="D389" s="171">
        <v>-45.9</v>
      </c>
      <c r="E389" s="44">
        <f>SUM(B387:B389)</f>
        <v>-51.4</v>
      </c>
      <c r="F389" s="44">
        <f>SUM(C387:C389)</f>
        <v>31.799999999999997</v>
      </c>
      <c r="G389" s="44">
        <f>SUM(D387:D389)</f>
        <v>-123.69999999999999</v>
      </c>
    </row>
    <row r="390" spans="1:7">
      <c r="A390" s="168" t="s">
        <v>1288</v>
      </c>
      <c r="B390" s="171">
        <v>-23.9</v>
      </c>
      <c r="C390" s="171">
        <v>2.8</v>
      </c>
      <c r="D390" s="171">
        <v>-47.1</v>
      </c>
    </row>
    <row r="391" spans="1:7">
      <c r="A391" s="168" t="s">
        <v>1289</v>
      </c>
      <c r="B391" s="171">
        <v>-21.2</v>
      </c>
      <c r="C391" s="171">
        <v>6.6</v>
      </c>
      <c r="D391" s="171">
        <v>-45.3</v>
      </c>
    </row>
    <row r="392" spans="1:7">
      <c r="A392" s="168" t="s">
        <v>1290</v>
      </c>
      <c r="B392" s="171">
        <v>-21.6</v>
      </c>
      <c r="C392" s="171">
        <v>4.5999999999999996</v>
      </c>
      <c r="D392" s="171">
        <v>-44.5</v>
      </c>
      <c r="E392" s="44">
        <f>SUM(B390:B392)</f>
        <v>-66.699999999999989</v>
      </c>
      <c r="F392" s="44">
        <f>SUM(C390:C392)</f>
        <v>13.999999999999998</v>
      </c>
      <c r="G392" s="44">
        <f>SUM(D390:D392)</f>
        <v>-136.9</v>
      </c>
    </row>
    <row r="393" spans="1:7">
      <c r="A393" s="168" t="s">
        <v>1291</v>
      </c>
      <c r="B393" s="171">
        <v>-21.2</v>
      </c>
      <c r="C393" s="171">
        <v>3.9</v>
      </c>
      <c r="D393" s="171">
        <v>-43.2</v>
      </c>
    </row>
    <row r="394" spans="1:7">
      <c r="A394" s="168" t="s">
        <v>1292</v>
      </c>
      <c r="B394" s="171">
        <v>-18.8</v>
      </c>
      <c r="C394" s="171">
        <v>7.2</v>
      </c>
      <c r="D394" s="171">
        <v>-41.6</v>
      </c>
    </row>
    <row r="395" spans="1:7">
      <c r="A395" s="168" t="s">
        <v>1293</v>
      </c>
      <c r="B395" s="171">
        <v>-17.5</v>
      </c>
      <c r="C395" s="171">
        <v>5.2</v>
      </c>
      <c r="D395" s="171">
        <v>-37.700000000000003</v>
      </c>
      <c r="E395" s="44">
        <f>SUM(B393:B395)</f>
        <v>-57.5</v>
      </c>
      <c r="F395" s="44">
        <f>SUM(C393:C395)</f>
        <v>16.3</v>
      </c>
      <c r="G395" s="44">
        <f>SUM(D393:D395)</f>
        <v>-122.50000000000001</v>
      </c>
    </row>
    <row r="396" spans="1:7">
      <c r="A396" s="168" t="s">
        <v>1294</v>
      </c>
      <c r="B396" s="171">
        <v>-16.8</v>
      </c>
      <c r="C396" s="171">
        <v>0.8</v>
      </c>
      <c r="D396" s="171">
        <v>-33</v>
      </c>
    </row>
    <row r="397" spans="1:7">
      <c r="A397" s="168" t="s">
        <v>1295</v>
      </c>
      <c r="B397" s="171">
        <v>-18.899999999999999</v>
      </c>
      <c r="C397" s="171">
        <v>-2.9</v>
      </c>
      <c r="D397" s="171">
        <v>-33.6</v>
      </c>
    </row>
    <row r="398" spans="1:7">
      <c r="A398" s="168" t="s">
        <v>1296</v>
      </c>
      <c r="B398" s="171">
        <v>-20.9</v>
      </c>
      <c r="C398" s="171">
        <v>-4</v>
      </c>
      <c r="D398" s="171">
        <v>-36.299999999999997</v>
      </c>
      <c r="E398" s="44">
        <f>SUM(B396:B398)</f>
        <v>-56.6</v>
      </c>
      <c r="F398" s="44">
        <f>SUM(C396:C398)</f>
        <v>-6.1</v>
      </c>
      <c r="G398" s="44">
        <f>SUM(D396:D398)</f>
        <v>-102.89999999999999</v>
      </c>
    </row>
    <row r="399" spans="1:7">
      <c r="A399" s="168" t="s">
        <v>1297</v>
      </c>
      <c r="B399" s="171">
        <v>-24.6</v>
      </c>
      <c r="C399" s="171">
        <v>-9.8000000000000007</v>
      </c>
      <c r="D399" s="171">
        <v>-38.299999999999997</v>
      </c>
    </row>
    <row r="400" spans="1:7">
      <c r="A400" s="168" t="s">
        <v>1298</v>
      </c>
      <c r="B400" s="171">
        <v>-29.5</v>
      </c>
      <c r="C400" s="171">
        <v>-14.4</v>
      </c>
      <c r="D400" s="171">
        <v>-43.5</v>
      </c>
    </row>
    <row r="401" spans="1:7">
      <c r="A401" s="169" t="s">
        <v>1299</v>
      </c>
      <c r="B401" s="171">
        <v>-31</v>
      </c>
      <c r="C401" s="171">
        <v>-17</v>
      </c>
      <c r="D401" s="171">
        <v>-43.9</v>
      </c>
      <c r="E401" s="44">
        <f>SUM(B399:B401)</f>
        <v>-85.1</v>
      </c>
      <c r="F401" s="44">
        <f>SUM(C399:C401)</f>
        <v>-41.2</v>
      </c>
      <c r="G401" s="44">
        <f>SUM(D399:D401)</f>
        <v>-125.69999999999999</v>
      </c>
    </row>
    <row r="402" spans="1:7">
      <c r="A402" s="168" t="s">
        <v>1300</v>
      </c>
      <c r="B402" s="218">
        <v>-31</v>
      </c>
      <c r="C402" s="218">
        <v>-17.100000000000001</v>
      </c>
      <c r="D402" s="218">
        <v>-43.7</v>
      </c>
    </row>
    <row r="403" spans="1:7">
      <c r="A403" s="168" t="s">
        <v>1301</v>
      </c>
      <c r="B403" s="218">
        <v>-29.3</v>
      </c>
      <c r="C403" s="218">
        <v>-16.399999999999999</v>
      </c>
      <c r="D403" s="218">
        <v>-41.2</v>
      </c>
    </row>
    <row r="404" spans="1:7">
      <c r="A404" s="212" t="s">
        <v>1586</v>
      </c>
      <c r="B404" s="218">
        <v>-33.6</v>
      </c>
      <c r="C404" s="218">
        <v>-18.399999999999999</v>
      </c>
      <c r="D404" s="218">
        <v>-47.6</v>
      </c>
      <c r="E404" s="44">
        <f>SUM(B402:B404)</f>
        <v>-93.9</v>
      </c>
      <c r="F404" s="44">
        <f>SUM(C402:C404)</f>
        <v>-51.9</v>
      </c>
      <c r="G404" s="44">
        <f>SUM(D402:D404)</f>
        <v>-132.5</v>
      </c>
    </row>
    <row r="405" spans="1:7">
      <c r="A405" s="212" t="s">
        <v>1587</v>
      </c>
      <c r="B405" s="218">
        <v>-36.200000000000003</v>
      </c>
      <c r="C405" s="218">
        <v>-20.100000000000001</v>
      </c>
      <c r="D405" s="218">
        <v>-50.8</v>
      </c>
    </row>
    <row r="406" spans="1:7">
      <c r="A406" s="213" t="s">
        <v>1588</v>
      </c>
      <c r="B406" s="218">
        <v>-35.5</v>
      </c>
      <c r="C406" s="218">
        <v>-17.8</v>
      </c>
      <c r="D406" s="218">
        <v>-51.4</v>
      </c>
    </row>
    <row r="407" spans="1:7">
      <c r="A407" s="212" t="s">
        <v>1589</v>
      </c>
      <c r="B407" s="218">
        <v>-32.1</v>
      </c>
      <c r="C407" s="218">
        <v>-15.9</v>
      </c>
      <c r="D407" s="218">
        <v>-47</v>
      </c>
      <c r="E407" s="44">
        <f>SUM(B405:B407)</f>
        <v>-103.80000000000001</v>
      </c>
      <c r="F407" s="44">
        <f>SUM(C405:C407)</f>
        <v>-53.800000000000004</v>
      </c>
      <c r="G407" s="44">
        <f>SUM(D405:D407)</f>
        <v>-149.19999999999999</v>
      </c>
    </row>
    <row r="408" spans="1:7">
      <c r="A408" s="212" t="s">
        <v>1590</v>
      </c>
      <c r="B408" s="218">
        <v>-28.6</v>
      </c>
      <c r="C408" s="218">
        <v>-17.2</v>
      </c>
      <c r="D408" s="218">
        <v>-39.200000000000003</v>
      </c>
    </row>
    <row r="409" spans="1:7">
      <c r="A409" s="212" t="s">
        <v>1591</v>
      </c>
      <c r="B409" s="218">
        <v>-25.6</v>
      </c>
      <c r="C409" s="218">
        <v>-16</v>
      </c>
      <c r="D409" s="218">
        <v>-34.700000000000003</v>
      </c>
    </row>
    <row r="410" spans="1:7">
      <c r="A410" s="276" t="s">
        <v>1592</v>
      </c>
      <c r="B410" s="277">
        <v>-25.6</v>
      </c>
      <c r="C410" s="277">
        <v>-17.100000000000001</v>
      </c>
      <c r="D410" s="277">
        <v>-33.799999999999997</v>
      </c>
      <c r="E410" s="44">
        <f>SUM(B408:B410)</f>
        <v>-79.800000000000011</v>
      </c>
      <c r="F410" s="44">
        <f>SUM(C408:C410)</f>
        <v>-50.300000000000004</v>
      </c>
      <c r="G410" s="44">
        <f>SUM(D408:D410)</f>
        <v>-107.7</v>
      </c>
    </row>
    <row r="411" spans="1:7">
      <c r="A411" s="276" t="s">
        <v>1793</v>
      </c>
      <c r="B411" s="277">
        <v>-26.6</v>
      </c>
      <c r="C411" s="277">
        <v>-18.7</v>
      </c>
      <c r="D411" s="277">
        <v>-34.200000000000003</v>
      </c>
      <c r="E411" s="44"/>
      <c r="F411" s="44"/>
      <c r="G411" s="44"/>
    </row>
    <row r="412" spans="1:7">
      <c r="A412" s="276" t="s">
        <v>1794</v>
      </c>
      <c r="B412" s="277">
        <v>-27.2</v>
      </c>
      <c r="C412" s="277">
        <v>-18.3</v>
      </c>
      <c r="D412" s="277">
        <v>-35.6</v>
      </c>
      <c r="E412" s="44"/>
      <c r="F412" s="44"/>
      <c r="G412" s="44"/>
    </row>
    <row r="413" spans="1:7">
      <c r="A413" s="276" t="s">
        <v>1795</v>
      </c>
      <c r="B413" s="277">
        <v>-25.3</v>
      </c>
      <c r="C413" s="277">
        <v>-18.899999999999999</v>
      </c>
      <c r="D413" s="277">
        <v>-31.4</v>
      </c>
      <c r="E413" s="44">
        <f>SUM(B411:B413)</f>
        <v>-79.099999999999994</v>
      </c>
      <c r="F413" s="44">
        <f>SUM(C411:C413)</f>
        <v>-55.9</v>
      </c>
      <c r="G413" s="44">
        <f>SUM(D411:D413)</f>
        <v>-101.20000000000002</v>
      </c>
    </row>
    <row r="414" spans="1:7">
      <c r="A414" s="276" t="s">
        <v>1796</v>
      </c>
      <c r="B414" s="277">
        <v>-25.7</v>
      </c>
      <c r="C414" s="277">
        <v>-18.100000000000001</v>
      </c>
      <c r="D414" s="277">
        <v>-33</v>
      </c>
      <c r="E414" s="44"/>
      <c r="F414" s="44"/>
      <c r="G414" s="44"/>
    </row>
    <row r="415" spans="1:7">
      <c r="A415" s="276" t="s">
        <v>1797</v>
      </c>
      <c r="B415" s="277">
        <v>-29</v>
      </c>
      <c r="C415" s="277">
        <v>-21.4</v>
      </c>
      <c r="D415" s="277">
        <v>-36.299999999999997</v>
      </c>
      <c r="E415" s="44"/>
      <c r="F415" s="44"/>
      <c r="G415" s="44"/>
    </row>
    <row r="416" spans="1:7">
      <c r="A416" s="276" t="s">
        <v>1798</v>
      </c>
      <c r="B416" s="277">
        <v>-26.1</v>
      </c>
      <c r="C416" s="277">
        <v>-14.4</v>
      </c>
      <c r="D416" s="277">
        <v>-37.200000000000003</v>
      </c>
      <c r="E416" s="44">
        <f>SUM(B414:B416)</f>
        <v>-80.800000000000011</v>
      </c>
      <c r="F416" s="44">
        <f>SUM(C414:C416)</f>
        <v>-53.9</v>
      </c>
      <c r="G416" s="44">
        <f>SUM(D414:D416)</f>
        <v>-106.5</v>
      </c>
    </row>
    <row r="419" spans="1:7">
      <c r="B419" s="168" t="s">
        <v>1306</v>
      </c>
      <c r="C419" s="168" t="s">
        <v>198</v>
      </c>
      <c r="D419" s="168" t="s">
        <v>199</v>
      </c>
      <c r="E419" s="44"/>
      <c r="F419" s="44"/>
      <c r="G419" s="44"/>
    </row>
    <row r="420" spans="1:7">
      <c r="A420" s="1" t="s">
        <v>704</v>
      </c>
      <c r="B420" s="99">
        <f>1-AVERAGE(B408:B410)/AVERAGE(B405:B407)</f>
        <v>0.23121387283236983</v>
      </c>
      <c r="C420" s="99">
        <f t="shared" ref="C420" si="0">1-AVERAGE(C408:C410)/AVERAGE(C405:C407)</f>
        <v>6.5055762081784207E-2</v>
      </c>
      <c r="D420" s="99">
        <f>1-AVERAGE(D408:D410)/AVERAGE(D405:D407)</f>
        <v>0.27815013404825728</v>
      </c>
    </row>
    <row r="421" spans="1:7">
      <c r="A421" s="1" t="s">
        <v>1615</v>
      </c>
      <c r="B421" s="99">
        <f>1-AVERAGE(B408:B410)/AVERAGE(B396:B398)</f>
        <v>-0.40989399293286244</v>
      </c>
      <c r="C421" s="99">
        <f>1-AVERAGE(C408:C410)/AVERAGE(C396:C398)</f>
        <v>-7.2459016393442646</v>
      </c>
      <c r="D421" s="99">
        <f t="shared" ref="D421" si="1">1-AVERAGE(D408:D410)/AVERAGE(D396:D398)</f>
        <v>-4.6647230320699729E-2</v>
      </c>
    </row>
    <row r="422" spans="1:7">
      <c r="A422" s="1" t="s">
        <v>1616</v>
      </c>
      <c r="B422" s="222">
        <f>(B410- AVERAGE(B9:B409))/_xlfn.STDEV.P(B9:B409)</f>
        <v>-0.47162645570536621</v>
      </c>
      <c r="C422" s="222">
        <f t="shared" ref="C422:D422" si="2">(C410- AVERAGE(C9:C409))/_xlfn.STDEV.P(C9:C409)</f>
        <v>4.0132327430007705E-2</v>
      </c>
      <c r="D422" s="222">
        <f t="shared" si="2"/>
        <v>-1.5446184181939457</v>
      </c>
      <c r="E422" s="44"/>
      <c r="F422" s="44"/>
      <c r="G422" s="44"/>
    </row>
    <row r="423" spans="1:7">
      <c r="A423" s="1" t="s">
        <v>1617</v>
      </c>
      <c r="B423" s="222">
        <f>(B410- AVERAGE(B249:B382))/_xlfn.STDEV.P(B249:B382)</f>
        <v>-2.7882406018247128</v>
      </c>
      <c r="C423" s="222">
        <f t="shared" ref="C423:D423" si="3">(C410- AVERAGE(C249:C382))/_xlfn.STDEV.P(C249:C382)</f>
        <v>-1.6689805050759752</v>
      </c>
      <c r="D423" s="222">
        <f t="shared" si="3"/>
        <v>-3.1858765982151165</v>
      </c>
    </row>
  </sheetData>
  <mergeCells count="2">
    <mergeCell ref="B6:D6"/>
    <mergeCell ref="B7:D7"/>
  </mergeCells>
  <phoneticPr fontId="17" type="noConversion"/>
  <hyperlinks>
    <hyperlink ref="E4" location="'KPI Angebot'!A1" display="Angebots KPIs" xr:uid="{EF4BCA61-8D50-4DAA-9065-4B6517DCA7DA}"/>
  </hyperlinks>
  <pageMargins left="0.7" right="0.7" top="0.78740157499999996" bottom="0.78740157499999996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0CA1D-C849-469A-9F09-4DBB28CEE834}">
  <dimension ref="A1:W346"/>
  <sheetViews>
    <sheetView topLeftCell="D1" zoomScale="69" zoomScaleNormal="55" workbookViewId="0">
      <selection activeCell="G20" sqref="G20"/>
    </sheetView>
  </sheetViews>
  <sheetFormatPr baseColWidth="10" defaultRowHeight="14.5"/>
  <cols>
    <col min="1" max="1" width="21.1796875" customWidth="1"/>
    <col min="4" max="4" width="49.54296875" customWidth="1"/>
    <col min="5" max="5" width="18.1796875" customWidth="1"/>
    <col min="20" max="20" width="10.81640625" style="18"/>
    <col min="22" max="22" width="21.453125" bestFit="1" customWidth="1"/>
  </cols>
  <sheetData>
    <row r="1" spans="1:23">
      <c r="A1" s="63" t="s">
        <v>603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46" t="s">
        <v>612</v>
      </c>
    </row>
    <row r="2" spans="1:23">
      <c r="A2" s="52" t="s">
        <v>1816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53"/>
    </row>
    <row r="3" spans="1:23">
      <c r="A3" s="52" t="s">
        <v>184</v>
      </c>
      <c r="B3" s="47"/>
      <c r="C3" s="48" t="s">
        <v>1548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53"/>
    </row>
    <row r="4" spans="1:23">
      <c r="A4" s="62" t="s">
        <v>638</v>
      </c>
      <c r="B4" s="54"/>
      <c r="C4" s="199" t="s">
        <v>1547</v>
      </c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5"/>
    </row>
    <row r="5" spans="1:23">
      <c r="U5" t="s">
        <v>691</v>
      </c>
      <c r="V5" t="s">
        <v>692</v>
      </c>
      <c r="W5" t="s">
        <v>693</v>
      </c>
    </row>
    <row r="6" spans="1:23">
      <c r="A6" s="282"/>
      <c r="B6" s="283"/>
      <c r="C6" s="284"/>
      <c r="D6" s="284"/>
      <c r="E6" s="285"/>
      <c r="F6" s="284"/>
      <c r="G6" s="284"/>
      <c r="H6" s="284"/>
      <c r="I6" s="283"/>
      <c r="J6" s="284"/>
      <c r="K6" s="285"/>
      <c r="L6" s="284"/>
      <c r="M6" s="284"/>
      <c r="N6" s="285"/>
      <c r="O6" s="19"/>
      <c r="P6" s="19"/>
      <c r="Q6" s="19"/>
      <c r="R6" s="19"/>
    </row>
    <row r="7" spans="1:23" ht="11.5" customHeight="1">
      <c r="A7" s="286"/>
      <c r="B7" s="287"/>
      <c r="C7" s="288"/>
      <c r="D7" s="288"/>
      <c r="E7" s="289"/>
      <c r="F7" s="288"/>
      <c r="G7" s="288"/>
      <c r="H7" s="288"/>
      <c r="I7" s="287"/>
      <c r="J7" s="288"/>
      <c r="K7" s="289"/>
      <c r="L7" s="288"/>
      <c r="M7" s="288"/>
      <c r="N7" s="289"/>
      <c r="O7" s="290"/>
      <c r="P7" s="290"/>
      <c r="Q7" s="290"/>
      <c r="R7" s="290"/>
      <c r="S7" s="281"/>
      <c r="V7" t="s">
        <v>671</v>
      </c>
      <c r="W7" t="s">
        <v>672</v>
      </c>
    </row>
    <row r="8" spans="1:23" ht="39">
      <c r="A8" s="302"/>
      <c r="B8" s="303" t="s">
        <v>177</v>
      </c>
      <c r="C8" s="303"/>
      <c r="D8" s="303"/>
      <c r="E8" s="303" t="s">
        <v>1817</v>
      </c>
      <c r="F8" s="303"/>
      <c r="G8" s="303" t="s">
        <v>1818</v>
      </c>
      <c r="H8" s="303"/>
      <c r="I8" s="302" t="s">
        <v>1819</v>
      </c>
      <c r="J8" s="101"/>
      <c r="K8" s="110"/>
      <c r="L8" s="288"/>
      <c r="M8" s="288"/>
      <c r="N8" s="289"/>
      <c r="O8" s="290"/>
      <c r="P8" s="290"/>
      <c r="Q8" s="290"/>
      <c r="R8" s="290"/>
      <c r="S8" s="281"/>
      <c r="U8" s="20">
        <v>45139</v>
      </c>
      <c r="V8" s="70">
        <f t="shared" ref="V8:V10" si="0">E25</f>
        <v>2645.7</v>
      </c>
      <c r="W8" s="71">
        <f t="shared" ref="W8:W10" si="1">D25</f>
        <v>141.4</v>
      </c>
    </row>
    <row r="9" spans="1:23" ht="52">
      <c r="A9" s="302"/>
      <c r="B9" s="110" t="s">
        <v>1820</v>
      </c>
      <c r="C9" s="110" t="s">
        <v>180</v>
      </c>
      <c r="D9" s="110" t="s">
        <v>1821</v>
      </c>
      <c r="E9" s="110" t="s">
        <v>1820</v>
      </c>
      <c r="F9" s="110" t="s">
        <v>181</v>
      </c>
      <c r="G9" s="110" t="s">
        <v>1820</v>
      </c>
      <c r="H9" s="110" t="s">
        <v>181</v>
      </c>
      <c r="I9" s="302"/>
      <c r="J9" s="101" t="s">
        <v>11</v>
      </c>
      <c r="K9" s="101" t="s">
        <v>188</v>
      </c>
      <c r="L9" s="288"/>
      <c r="M9" s="288"/>
      <c r="N9" s="289"/>
      <c r="O9" s="290"/>
      <c r="P9" s="290"/>
      <c r="Q9" s="290"/>
      <c r="R9" s="290"/>
      <c r="S9" s="281"/>
      <c r="U9" s="20">
        <v>45108</v>
      </c>
      <c r="V9" s="70">
        <f t="shared" si="0"/>
        <v>2630.3</v>
      </c>
      <c r="W9" s="71">
        <f t="shared" si="1"/>
        <v>148.5</v>
      </c>
    </row>
    <row r="10" spans="1:23">
      <c r="A10" s="20">
        <v>45627</v>
      </c>
      <c r="B10" s="27"/>
      <c r="C10" s="27"/>
      <c r="D10" s="27"/>
      <c r="E10" s="27"/>
      <c r="F10" s="27"/>
      <c r="G10" s="27"/>
      <c r="H10" s="27"/>
      <c r="I10" s="27"/>
      <c r="J10" s="101">
        <f>AVERAGE(G10:G21)</f>
        <v>2781.0818181818181</v>
      </c>
      <c r="K10" s="106">
        <f>AVERAGE(G10:G12)/AVERAGE(G13:G15)-1</f>
        <v>1.3201966932725018E-2</v>
      </c>
      <c r="L10" s="288"/>
      <c r="M10" s="288"/>
      <c r="N10" s="289"/>
      <c r="O10" s="290"/>
      <c r="P10" s="290"/>
      <c r="Q10" s="290"/>
      <c r="R10" s="290"/>
      <c r="S10" s="281"/>
      <c r="U10" s="20">
        <v>45078</v>
      </c>
      <c r="V10" s="70">
        <f t="shared" si="0"/>
        <v>2615.5</v>
      </c>
      <c r="W10" s="71">
        <f t="shared" si="1"/>
        <v>146.9</v>
      </c>
    </row>
    <row r="11" spans="1:23">
      <c r="A11" s="20">
        <v>45597</v>
      </c>
      <c r="B11" s="27">
        <v>2774</v>
      </c>
      <c r="C11" s="27">
        <v>6.5</v>
      </c>
      <c r="D11" s="27">
        <v>168.3</v>
      </c>
      <c r="E11" s="27">
        <v>2851.8</v>
      </c>
      <c r="F11" s="27">
        <v>0.5</v>
      </c>
      <c r="G11" s="27">
        <v>2847</v>
      </c>
      <c r="H11" s="27">
        <v>0.3</v>
      </c>
      <c r="I11" s="27">
        <v>-4.8</v>
      </c>
      <c r="J11" s="101">
        <f>J10/J22*100-100</f>
        <v>6.5705110526508008</v>
      </c>
      <c r="K11" s="106"/>
      <c r="L11" s="288"/>
      <c r="M11" s="288"/>
      <c r="N11" s="289"/>
      <c r="O11" s="290"/>
      <c r="P11" s="290"/>
      <c r="Q11" s="290"/>
      <c r="R11" s="290"/>
      <c r="S11" s="281"/>
      <c r="U11" s="20">
        <v>45047</v>
      </c>
      <c r="V11" s="70">
        <f t="shared" ref="V11:V13" si="2">E28</f>
        <v>2602.4</v>
      </c>
      <c r="W11" s="71">
        <f t="shared" ref="W11:W13" si="3">D28</f>
        <v>192.1</v>
      </c>
    </row>
    <row r="12" spans="1:23">
      <c r="A12" s="20">
        <v>45566</v>
      </c>
      <c r="B12" s="27">
        <v>2790.5</v>
      </c>
      <c r="C12" s="27">
        <v>7</v>
      </c>
      <c r="D12" s="27">
        <v>183.4</v>
      </c>
      <c r="E12" s="27">
        <v>2838.2</v>
      </c>
      <c r="F12" s="27">
        <v>0.5</v>
      </c>
      <c r="G12" s="27">
        <v>2839.9</v>
      </c>
      <c r="H12" s="27">
        <v>0.7</v>
      </c>
      <c r="I12" s="27">
        <v>1.7</v>
      </c>
      <c r="J12" s="101"/>
      <c r="K12" s="106"/>
      <c r="L12" s="288"/>
      <c r="M12" s="288"/>
      <c r="N12" s="289"/>
      <c r="O12" s="290"/>
      <c r="P12" s="290"/>
      <c r="Q12" s="290"/>
      <c r="R12" s="290"/>
      <c r="S12" s="281"/>
      <c r="U12" s="20">
        <v>45017</v>
      </c>
      <c r="V12" s="70">
        <f t="shared" si="2"/>
        <v>2590.1</v>
      </c>
      <c r="W12" s="71">
        <f t="shared" si="3"/>
        <v>284.10000000000002</v>
      </c>
    </row>
    <row r="13" spans="1:23" s="281" customFormat="1">
      <c r="A13" s="20">
        <v>45536</v>
      </c>
      <c r="B13" s="27">
        <v>2806.4</v>
      </c>
      <c r="C13" s="27">
        <v>6.8</v>
      </c>
      <c r="D13" s="27">
        <v>179.3</v>
      </c>
      <c r="E13" s="27">
        <v>2824.1</v>
      </c>
      <c r="F13" s="27">
        <v>0.5</v>
      </c>
      <c r="G13" s="27">
        <v>2819.2</v>
      </c>
      <c r="H13" s="27">
        <v>0.6</v>
      </c>
      <c r="I13" s="27">
        <v>-5</v>
      </c>
      <c r="J13" s="101"/>
      <c r="K13" s="106">
        <f>AVERAGE(G13:G15)/AVERAGE(G16:G18)-1</f>
        <v>1.4777137622640657E-2</v>
      </c>
      <c r="L13" s="296"/>
      <c r="M13" s="295"/>
      <c r="N13" s="297"/>
      <c r="O13" s="298"/>
      <c r="P13" s="299"/>
      <c r="Q13" s="300"/>
      <c r="R13" s="301"/>
      <c r="T13" s="291"/>
      <c r="U13" s="292">
        <v>44986</v>
      </c>
      <c r="V13" s="293">
        <f t="shared" si="2"/>
        <v>2577.4</v>
      </c>
      <c r="W13" s="294">
        <f t="shared" si="3"/>
        <v>276.5</v>
      </c>
    </row>
    <row r="14" spans="1:23" s="281" customFormat="1">
      <c r="A14" s="20">
        <v>45505</v>
      </c>
      <c r="B14" s="27">
        <v>2871.9</v>
      </c>
      <c r="C14" s="27">
        <v>6.5</v>
      </c>
      <c r="D14" s="27">
        <v>176.1</v>
      </c>
      <c r="E14" s="27">
        <v>2809.7</v>
      </c>
      <c r="F14" s="27">
        <v>0.5</v>
      </c>
      <c r="G14" s="27">
        <v>2803</v>
      </c>
      <c r="H14" s="27">
        <v>0.2</v>
      </c>
      <c r="I14" s="27">
        <v>-6.7</v>
      </c>
      <c r="J14" s="101"/>
      <c r="K14" s="106"/>
      <c r="L14" s="191"/>
      <c r="M14" s="190"/>
      <c r="N14" s="192"/>
      <c r="O14" s="27"/>
      <c r="P14" s="28"/>
      <c r="Q14" s="29"/>
      <c r="R14" s="30"/>
      <c r="S14"/>
      <c r="T14" s="291"/>
      <c r="U14" s="292">
        <v>44958</v>
      </c>
      <c r="V14" s="293">
        <f>E31</f>
        <v>2563.8000000000002</v>
      </c>
      <c r="W14" s="294">
        <f>D31</f>
        <v>231.6</v>
      </c>
    </row>
    <row r="15" spans="1:23" s="281" customFormat="1">
      <c r="A15" s="20">
        <v>45474</v>
      </c>
      <c r="B15" s="27">
        <v>2808.7</v>
      </c>
      <c r="C15" s="27">
        <v>7.3</v>
      </c>
      <c r="D15" s="27">
        <v>191.5</v>
      </c>
      <c r="E15" s="27">
        <v>2795.3</v>
      </c>
      <c r="F15" s="27">
        <v>0.5</v>
      </c>
      <c r="G15" s="27">
        <v>2797</v>
      </c>
      <c r="H15" s="27">
        <v>0.8</v>
      </c>
      <c r="I15" s="27">
        <v>1.7</v>
      </c>
      <c r="J15" s="101"/>
      <c r="K15" s="106"/>
      <c r="L15" s="191"/>
      <c r="M15" s="190"/>
      <c r="N15" s="192"/>
      <c r="O15" s="27"/>
      <c r="P15" s="28"/>
      <c r="Q15" s="29"/>
      <c r="R15" s="30"/>
      <c r="S15"/>
      <c r="T15" s="291"/>
      <c r="U15" s="292">
        <v>44927</v>
      </c>
      <c r="V15" s="293">
        <f t="shared" ref="V15:V78" si="4">E32</f>
        <v>2548.6999999999998</v>
      </c>
      <c r="W15" s="294">
        <f t="shared" ref="W15:W78" si="5">D32</f>
        <v>192.2</v>
      </c>
    </row>
    <row r="16" spans="1:23" s="281" customFormat="1">
      <c r="A16" s="20">
        <v>45444</v>
      </c>
      <c r="B16" s="27">
        <v>2726.6</v>
      </c>
      <c r="C16" s="27">
        <v>6.7</v>
      </c>
      <c r="D16" s="27">
        <v>171.6</v>
      </c>
      <c r="E16" s="27">
        <v>2780.7</v>
      </c>
      <c r="F16" s="27">
        <v>0.5</v>
      </c>
      <c r="G16" s="27">
        <v>2774.9</v>
      </c>
      <c r="H16" s="27">
        <v>0.1</v>
      </c>
      <c r="I16" s="27">
        <v>-5.7</v>
      </c>
      <c r="J16" s="101"/>
      <c r="K16" s="106">
        <f>AVERAGE(G16:G18)/AVERAGE(G19:G21)-1</f>
        <v>1.3114834171836121E-2</v>
      </c>
      <c r="L16" s="191"/>
      <c r="M16" s="190"/>
      <c r="N16" s="192"/>
      <c r="O16" s="27"/>
      <c r="P16" s="28"/>
      <c r="Q16" s="29"/>
      <c r="R16" s="30"/>
      <c r="S16"/>
      <c r="T16" s="291"/>
      <c r="U16" s="292">
        <v>44896</v>
      </c>
      <c r="V16" s="293">
        <f t="shared" si="4"/>
        <v>2532.1999999999998</v>
      </c>
      <c r="W16" s="294">
        <f t="shared" si="5"/>
        <v>153.9</v>
      </c>
    </row>
    <row r="17" spans="1:23" s="281" customFormat="1">
      <c r="A17" s="20">
        <v>45413</v>
      </c>
      <c r="B17" s="27">
        <v>2722.5</v>
      </c>
      <c r="C17" s="27">
        <v>7</v>
      </c>
      <c r="D17" s="27">
        <v>178.8</v>
      </c>
      <c r="E17" s="27">
        <v>2766.3</v>
      </c>
      <c r="F17" s="27">
        <v>0.5</v>
      </c>
      <c r="G17" s="27">
        <v>2771.7</v>
      </c>
      <c r="H17" s="27">
        <v>0.8</v>
      </c>
      <c r="I17" s="27">
        <v>5.4</v>
      </c>
      <c r="J17" s="101"/>
      <c r="K17" s="106"/>
      <c r="L17" s="191"/>
      <c r="M17" s="190"/>
      <c r="N17" s="192"/>
      <c r="O17" s="27"/>
      <c r="P17" s="28"/>
      <c r="Q17" s="29"/>
      <c r="R17" s="30"/>
      <c r="S17"/>
      <c r="T17" s="291"/>
      <c r="U17" s="292">
        <v>44866</v>
      </c>
      <c r="V17" s="293">
        <f t="shared" si="4"/>
        <v>2514.6</v>
      </c>
      <c r="W17" s="294">
        <f t="shared" si="5"/>
        <v>124.3</v>
      </c>
    </row>
    <row r="18" spans="1:23" s="281" customFormat="1">
      <c r="A18" s="20">
        <v>45383</v>
      </c>
      <c r="B18" s="27">
        <v>2749.6</v>
      </c>
      <c r="C18" s="27">
        <v>6.3</v>
      </c>
      <c r="D18" s="27">
        <v>163.9</v>
      </c>
      <c r="E18" s="27">
        <v>2752.4</v>
      </c>
      <c r="F18" s="27">
        <v>0.5</v>
      </c>
      <c r="G18" s="27">
        <v>2750</v>
      </c>
      <c r="H18" s="27">
        <v>0.4</v>
      </c>
      <c r="I18" s="27">
        <v>-2.4</v>
      </c>
      <c r="J18" s="101"/>
      <c r="K18" s="106"/>
      <c r="L18" s="191"/>
      <c r="M18" s="190"/>
      <c r="N18" s="192"/>
      <c r="O18" s="27"/>
      <c r="P18" s="28"/>
      <c r="Q18" s="29"/>
      <c r="R18" s="30"/>
      <c r="S18"/>
      <c r="T18" s="291"/>
      <c r="U18" s="292">
        <v>44835</v>
      </c>
      <c r="V18" s="293">
        <f t="shared" si="4"/>
        <v>2495.5</v>
      </c>
      <c r="W18" s="294">
        <f t="shared" si="5"/>
        <v>117</v>
      </c>
    </row>
    <row r="19" spans="1:23" s="281" customFormat="1">
      <c r="A19" s="20">
        <v>45352</v>
      </c>
      <c r="B19" s="27">
        <v>2769.3</v>
      </c>
      <c r="C19" s="27">
        <v>6.8</v>
      </c>
      <c r="D19" s="27">
        <v>175.5</v>
      </c>
      <c r="E19" s="27">
        <v>2737.6</v>
      </c>
      <c r="F19" s="27">
        <v>0.6</v>
      </c>
      <c r="G19" s="27">
        <v>2740.1</v>
      </c>
      <c r="H19" s="27">
        <v>0.2</v>
      </c>
      <c r="I19" s="27">
        <v>2.6</v>
      </c>
      <c r="J19" s="101"/>
      <c r="K19" s="106">
        <f>AVERAGE(G19:G21)/AVERAGE(G22:G24)-1</f>
        <v>2.0537361048801106E-2</v>
      </c>
      <c r="L19" s="191"/>
      <c r="M19" s="190"/>
      <c r="N19" s="192"/>
      <c r="O19" s="27"/>
      <c r="P19" s="28"/>
      <c r="Q19" s="29"/>
      <c r="R19" s="19"/>
      <c r="S19"/>
      <c r="T19" s="291"/>
      <c r="U19" s="292">
        <v>44805</v>
      </c>
      <c r="V19" s="293">
        <f t="shared" si="4"/>
        <v>2475.3000000000002</v>
      </c>
      <c r="W19" s="294">
        <f t="shared" si="5"/>
        <v>65.400000000000006</v>
      </c>
    </row>
    <row r="20" spans="1:23">
      <c r="A20" s="20">
        <v>45323</v>
      </c>
      <c r="B20" s="27">
        <v>2813.8</v>
      </c>
      <c r="C20" s="27">
        <v>7.4</v>
      </c>
      <c r="D20" s="27">
        <v>193.6</v>
      </c>
      <c r="E20" s="27">
        <v>2722.3</v>
      </c>
      <c r="F20" s="27">
        <v>0.6</v>
      </c>
      <c r="G20" s="27">
        <v>2734.2</v>
      </c>
      <c r="H20" s="27">
        <v>0.7</v>
      </c>
      <c r="I20" s="27">
        <v>11.8</v>
      </c>
      <c r="J20" s="101"/>
      <c r="K20" s="106"/>
      <c r="L20" s="191"/>
      <c r="M20" s="190"/>
      <c r="N20" s="192"/>
      <c r="O20" s="27"/>
      <c r="P20" s="28"/>
      <c r="Q20" s="29"/>
      <c r="R20" s="19"/>
      <c r="U20" s="20">
        <v>44774</v>
      </c>
      <c r="V20" s="70">
        <f t="shared" si="4"/>
        <v>2454.4</v>
      </c>
      <c r="W20" s="71">
        <f t="shared" si="5"/>
        <v>20.9</v>
      </c>
    </row>
    <row r="21" spans="1:23">
      <c r="A21" s="20">
        <v>45292</v>
      </c>
      <c r="B21" s="27">
        <v>2805.4</v>
      </c>
      <c r="C21" s="27">
        <v>7.2</v>
      </c>
      <c r="D21" s="27">
        <v>189.4</v>
      </c>
      <c r="E21" s="27">
        <v>2707.2</v>
      </c>
      <c r="F21" s="27">
        <v>0.6</v>
      </c>
      <c r="G21" s="27">
        <v>2714.9</v>
      </c>
      <c r="H21" s="27">
        <v>0.7</v>
      </c>
      <c r="I21" s="27">
        <v>7.8</v>
      </c>
      <c r="J21" s="101"/>
      <c r="K21" s="106"/>
      <c r="L21" s="191"/>
      <c r="M21" s="190"/>
      <c r="N21" s="192"/>
      <c r="O21" s="27"/>
      <c r="P21" s="28"/>
      <c r="Q21" s="29"/>
      <c r="R21" s="30"/>
      <c r="U21" s="20">
        <v>44743</v>
      </c>
      <c r="V21" s="70">
        <f t="shared" si="4"/>
        <v>2433.1999999999998</v>
      </c>
      <c r="W21" s="71">
        <f t="shared" si="5"/>
        <v>-31.1</v>
      </c>
    </row>
    <row r="22" spans="1:23">
      <c r="A22" s="20">
        <v>45261</v>
      </c>
      <c r="B22" s="27">
        <v>2636.7</v>
      </c>
      <c r="C22" s="27">
        <v>7.5</v>
      </c>
      <c r="D22" s="27">
        <v>182.8</v>
      </c>
      <c r="E22" s="27">
        <v>2691.9</v>
      </c>
      <c r="F22" s="27">
        <v>0.6</v>
      </c>
      <c r="G22" s="27">
        <v>2695.8</v>
      </c>
      <c r="H22" s="27">
        <v>0.8</v>
      </c>
      <c r="I22" s="27">
        <v>3.9</v>
      </c>
      <c r="J22" s="101">
        <f>AVERAGE(G22:G33)</f>
        <v>2609.6166666666672</v>
      </c>
      <c r="K22" s="106">
        <f>AVERAGE(G22:G24)/AVERAGE(G25:G27)-1</f>
        <v>2.2998470168281493E-2</v>
      </c>
      <c r="L22" s="191"/>
      <c r="M22" s="190"/>
      <c r="N22" s="192"/>
      <c r="O22" s="27"/>
      <c r="P22" s="28"/>
      <c r="Q22" s="29"/>
      <c r="R22" s="30"/>
      <c r="U22" s="20">
        <v>44713</v>
      </c>
      <c r="V22" s="70">
        <f t="shared" si="4"/>
        <v>2412</v>
      </c>
      <c r="W22" s="71">
        <f t="shared" si="5"/>
        <v>-120.1</v>
      </c>
    </row>
    <row r="23" spans="1:23">
      <c r="A23" s="20">
        <v>45231</v>
      </c>
      <c r="B23" s="27">
        <v>2605.6999999999998</v>
      </c>
      <c r="C23" s="27">
        <v>7.1</v>
      </c>
      <c r="D23" s="27">
        <v>171.7</v>
      </c>
      <c r="E23" s="27">
        <v>2676.4</v>
      </c>
      <c r="F23" s="27">
        <v>0.6</v>
      </c>
      <c r="G23" s="27">
        <v>2675</v>
      </c>
      <c r="H23" s="27">
        <v>0.8</v>
      </c>
      <c r="I23" s="27">
        <v>-1.4</v>
      </c>
      <c r="J23" s="101">
        <f>J22/J34*100-100</f>
        <v>8.0221319222623322</v>
      </c>
      <c r="K23" s="106"/>
      <c r="L23" s="194"/>
      <c r="M23" s="193"/>
      <c r="N23" s="195"/>
      <c r="O23" s="27"/>
      <c r="P23" s="28"/>
      <c r="Q23" s="29"/>
      <c r="R23" s="30"/>
      <c r="U23" s="20">
        <v>44682</v>
      </c>
      <c r="V23" s="70">
        <f t="shared" si="4"/>
        <v>2391.8000000000002</v>
      </c>
      <c r="W23" s="71">
        <f t="shared" si="5"/>
        <v>-250.9</v>
      </c>
    </row>
    <row r="24" spans="1:23">
      <c r="A24" s="20">
        <v>45200</v>
      </c>
      <c r="B24" s="27">
        <v>2607.1</v>
      </c>
      <c r="C24" s="27">
        <v>6.7</v>
      </c>
      <c r="D24" s="27">
        <v>164.8</v>
      </c>
      <c r="E24" s="27">
        <v>2661.3</v>
      </c>
      <c r="F24" s="27">
        <v>0.6</v>
      </c>
      <c r="G24" s="27">
        <v>2653.6</v>
      </c>
      <c r="H24" s="27">
        <v>0.9</v>
      </c>
      <c r="I24" s="27">
        <v>-7.7</v>
      </c>
      <c r="J24" s="101"/>
      <c r="K24" s="106"/>
      <c r="L24" s="194"/>
      <c r="M24" s="193"/>
      <c r="N24" s="195"/>
      <c r="O24" s="27"/>
      <c r="P24" s="28"/>
      <c r="Q24" s="29"/>
      <c r="R24" s="30"/>
      <c r="U24" s="20">
        <v>44652</v>
      </c>
      <c r="V24" s="70">
        <f t="shared" si="4"/>
        <v>2374.6999999999998</v>
      </c>
      <c r="W24" s="71">
        <f t="shared" si="5"/>
        <v>-427.5</v>
      </c>
    </row>
    <row r="25" spans="1:23">
      <c r="A25" s="20">
        <v>45170</v>
      </c>
      <c r="B25" s="27">
        <v>2627.1</v>
      </c>
      <c r="C25" s="27">
        <v>5.7</v>
      </c>
      <c r="D25" s="27">
        <v>141.4</v>
      </c>
      <c r="E25" s="27">
        <v>2645.7</v>
      </c>
      <c r="F25" s="27">
        <v>0.6</v>
      </c>
      <c r="G25" s="27">
        <v>2630.6</v>
      </c>
      <c r="H25" s="27">
        <v>0.5</v>
      </c>
      <c r="I25" s="27">
        <v>-15</v>
      </c>
      <c r="J25" s="101"/>
      <c r="K25" s="106">
        <f>AVERAGE(G25:G27)/AVERAGE(G28:G30)-1</f>
        <v>5.2286241541930067E-3</v>
      </c>
      <c r="L25" s="25"/>
      <c r="M25" s="22"/>
      <c r="N25" s="26"/>
      <c r="O25" s="27"/>
      <c r="P25" s="28"/>
      <c r="Q25" s="29"/>
      <c r="R25" s="30"/>
      <c r="U25" s="20">
        <v>44621</v>
      </c>
      <c r="V25" s="70">
        <f t="shared" si="4"/>
        <v>2363.6999999999998</v>
      </c>
      <c r="W25" s="71">
        <f t="shared" si="5"/>
        <v>-462</v>
      </c>
    </row>
    <row r="26" spans="1:23">
      <c r="A26" s="20">
        <v>45139</v>
      </c>
      <c r="B26" s="27">
        <v>2695.8</v>
      </c>
      <c r="C26" s="27">
        <v>5.8</v>
      </c>
      <c r="D26" s="27">
        <v>148.5</v>
      </c>
      <c r="E26" s="27">
        <v>2630.3</v>
      </c>
      <c r="F26" s="27">
        <v>0.6</v>
      </c>
      <c r="G26" s="27">
        <v>2616.4</v>
      </c>
      <c r="H26" s="27">
        <v>0.7</v>
      </c>
      <c r="I26" s="27">
        <v>-13.9</v>
      </c>
      <c r="J26" s="101"/>
      <c r="K26" s="106"/>
      <c r="L26" s="25"/>
      <c r="M26" s="22"/>
      <c r="N26" s="26"/>
      <c r="O26" s="27"/>
      <c r="P26" s="28"/>
      <c r="Q26" s="29"/>
      <c r="R26" s="30"/>
      <c r="U26" s="20">
        <v>44593</v>
      </c>
      <c r="V26" s="70">
        <f t="shared" si="4"/>
        <v>2359.9</v>
      </c>
      <c r="W26" s="71">
        <f t="shared" si="5"/>
        <v>-465.3</v>
      </c>
    </row>
    <row r="27" spans="1:23">
      <c r="A27" s="20">
        <v>45108</v>
      </c>
      <c r="B27" s="27">
        <v>2617.1999999999998</v>
      </c>
      <c r="C27" s="27">
        <v>5.9</v>
      </c>
      <c r="D27" s="27">
        <v>146.9</v>
      </c>
      <c r="E27" s="27">
        <v>2615.5</v>
      </c>
      <c r="F27" s="27">
        <v>0.5</v>
      </c>
      <c r="G27" s="27">
        <v>2597</v>
      </c>
      <c r="H27" s="27">
        <v>-0.1</v>
      </c>
      <c r="I27" s="27">
        <v>-18.600000000000001</v>
      </c>
      <c r="J27" s="101"/>
      <c r="K27" s="106"/>
      <c r="L27" s="25"/>
      <c r="M27" s="22"/>
      <c r="N27" s="26"/>
      <c r="O27" s="27"/>
      <c r="P27" s="28"/>
      <c r="Q27" s="29"/>
      <c r="R27" s="30"/>
      <c r="U27" s="20">
        <v>44562</v>
      </c>
      <c r="V27" s="70">
        <f t="shared" si="4"/>
        <v>2363.8000000000002</v>
      </c>
      <c r="W27" s="71">
        <f t="shared" si="5"/>
        <v>-476.5</v>
      </c>
    </row>
    <row r="28" spans="1:23">
      <c r="A28" s="20">
        <v>45078</v>
      </c>
      <c r="B28" s="27">
        <v>2555</v>
      </c>
      <c r="C28" s="27">
        <v>8.1</v>
      </c>
      <c r="D28" s="27">
        <v>192.1</v>
      </c>
      <c r="E28" s="27">
        <v>2602.4</v>
      </c>
      <c r="F28" s="27">
        <v>0.5</v>
      </c>
      <c r="G28" s="27">
        <v>2598.6</v>
      </c>
      <c r="H28" s="27">
        <v>-0.4</v>
      </c>
      <c r="I28" s="27">
        <v>-3.8</v>
      </c>
      <c r="J28" s="101"/>
      <c r="K28" s="106">
        <f>AVERAGE(G28:G30)/AVERAGE(G31:G33)-1</f>
        <v>2.0853502184777328E-2</v>
      </c>
      <c r="L28" s="25"/>
      <c r="M28" s="22"/>
      <c r="N28" s="26"/>
      <c r="O28" s="27"/>
      <c r="P28" s="28"/>
      <c r="Q28" s="29"/>
      <c r="R28" s="30"/>
      <c r="U28" s="20">
        <v>44531</v>
      </c>
      <c r="V28" s="70">
        <f t="shared" si="4"/>
        <v>2376.1999999999998</v>
      </c>
      <c r="W28" s="71">
        <f t="shared" si="5"/>
        <v>-438.5</v>
      </c>
    </row>
    <row r="29" spans="1:23">
      <c r="A29" s="20">
        <v>45047</v>
      </c>
      <c r="B29" s="27">
        <v>2543.6999999999998</v>
      </c>
      <c r="C29" s="27">
        <v>12.6</v>
      </c>
      <c r="D29" s="27">
        <v>284.10000000000002</v>
      </c>
      <c r="E29" s="27">
        <v>2590.1</v>
      </c>
      <c r="F29" s="27">
        <v>0.5</v>
      </c>
      <c r="G29" s="27">
        <v>2607.9</v>
      </c>
      <c r="H29" s="27">
        <v>0.4</v>
      </c>
      <c r="I29" s="27">
        <v>17.8</v>
      </c>
      <c r="J29" s="101"/>
      <c r="K29" s="106"/>
      <c r="L29" s="25"/>
      <c r="M29" s="22"/>
      <c r="N29" s="26"/>
      <c r="O29" s="27"/>
      <c r="P29" s="28"/>
      <c r="Q29" s="29"/>
      <c r="R29" s="30"/>
      <c r="U29" s="20">
        <v>44501</v>
      </c>
      <c r="V29" s="70">
        <f t="shared" si="4"/>
        <v>2396.8000000000002</v>
      </c>
      <c r="W29" s="71">
        <f t="shared" si="5"/>
        <v>-377.7</v>
      </c>
    </row>
    <row r="30" spans="1:23">
      <c r="A30" s="20">
        <v>45017</v>
      </c>
      <c r="B30" s="27">
        <v>2585.6999999999998</v>
      </c>
      <c r="C30" s="27">
        <v>12</v>
      </c>
      <c r="D30" s="27">
        <v>276.5</v>
      </c>
      <c r="E30" s="27">
        <v>2577.4</v>
      </c>
      <c r="F30" s="27">
        <v>0.5</v>
      </c>
      <c r="G30" s="27">
        <v>2596.6999999999998</v>
      </c>
      <c r="H30" s="27">
        <v>1</v>
      </c>
      <c r="I30" s="27">
        <v>19.3</v>
      </c>
      <c r="J30" s="101"/>
      <c r="K30" s="106"/>
      <c r="L30" s="25"/>
      <c r="M30" s="22"/>
      <c r="N30" s="26"/>
      <c r="O30" s="27"/>
      <c r="P30" s="28"/>
      <c r="Q30" s="29"/>
      <c r="R30" s="30"/>
      <c r="U30" s="20">
        <v>44470</v>
      </c>
      <c r="V30" s="70">
        <f t="shared" si="4"/>
        <v>2424.8000000000002</v>
      </c>
      <c r="W30" s="71">
        <f t="shared" si="5"/>
        <v>-382.1</v>
      </c>
    </row>
    <row r="31" spans="1:23">
      <c r="A31" s="20">
        <v>44986</v>
      </c>
      <c r="B31" s="27">
        <v>2593.8000000000002</v>
      </c>
      <c r="C31" s="27">
        <v>9.8000000000000007</v>
      </c>
      <c r="D31" s="27">
        <v>231.6</v>
      </c>
      <c r="E31" s="27">
        <v>2563.8000000000002</v>
      </c>
      <c r="F31" s="27">
        <v>0.6</v>
      </c>
      <c r="G31" s="27">
        <v>2570.4</v>
      </c>
      <c r="H31" s="27">
        <v>1</v>
      </c>
      <c r="I31" s="27">
        <v>6.6</v>
      </c>
      <c r="J31" s="101"/>
      <c r="K31" s="106">
        <f>AVERAGE(G31:G33)/AVERAGE(G34:G36)-1</f>
        <v>1.6949603533606306E-2</v>
      </c>
      <c r="L31" s="25"/>
      <c r="M31" s="22"/>
      <c r="N31" s="26"/>
      <c r="O31" s="27"/>
      <c r="P31" s="28"/>
      <c r="Q31" s="29"/>
      <c r="R31" s="30"/>
      <c r="U31" s="20">
        <v>44440</v>
      </c>
      <c r="V31" s="70">
        <f t="shared" si="4"/>
        <v>2459.1999999999998</v>
      </c>
      <c r="W31" s="71">
        <f t="shared" si="5"/>
        <v>-382.9</v>
      </c>
    </row>
    <row r="32" spans="1:23">
      <c r="A32" s="20">
        <v>44958</v>
      </c>
      <c r="B32" s="27">
        <v>2620.1999999999998</v>
      </c>
      <c r="C32" s="27">
        <v>7.9</v>
      </c>
      <c r="D32" s="27">
        <v>192.2</v>
      </c>
      <c r="E32" s="27">
        <v>2548.6999999999998</v>
      </c>
      <c r="F32" s="27">
        <v>0.7</v>
      </c>
      <c r="G32" s="27">
        <v>2545.5</v>
      </c>
      <c r="H32" s="27">
        <v>0.7</v>
      </c>
      <c r="I32" s="27">
        <v>-3.2</v>
      </c>
      <c r="J32" s="101"/>
      <c r="K32" s="106"/>
      <c r="L32" s="25"/>
      <c r="M32" s="22"/>
      <c r="N32" s="26"/>
      <c r="O32" s="27"/>
      <c r="P32" s="28"/>
      <c r="Q32" s="29"/>
      <c r="R32" s="30"/>
      <c r="U32" s="20">
        <v>44409</v>
      </c>
      <c r="V32" s="70">
        <f t="shared" si="4"/>
        <v>2498.4</v>
      </c>
      <c r="W32" s="71">
        <f t="shared" si="5"/>
        <v>-382.4</v>
      </c>
    </row>
    <row r="33" spans="1:23">
      <c r="A33" s="20">
        <v>44927</v>
      </c>
      <c r="B33" s="27">
        <v>2616</v>
      </c>
      <c r="C33" s="27">
        <v>6.2</v>
      </c>
      <c r="D33" s="27">
        <v>153.9</v>
      </c>
      <c r="E33" s="27">
        <v>2532.1999999999998</v>
      </c>
      <c r="F33" s="27">
        <v>0.7</v>
      </c>
      <c r="G33" s="27">
        <v>2527.9</v>
      </c>
      <c r="H33" s="27">
        <v>0.5</v>
      </c>
      <c r="I33" s="27">
        <v>-4.3</v>
      </c>
      <c r="J33" s="101"/>
      <c r="K33" s="106"/>
      <c r="L33" s="25"/>
      <c r="M33" s="22"/>
      <c r="N33" s="26"/>
      <c r="O33" s="27"/>
      <c r="P33" s="28"/>
      <c r="Q33" s="29"/>
      <c r="R33" s="30"/>
      <c r="U33" s="20">
        <v>44378</v>
      </c>
      <c r="V33" s="70">
        <f t="shared" si="4"/>
        <v>2540.8000000000002</v>
      </c>
      <c r="W33" s="71">
        <f t="shared" si="5"/>
        <v>-377</v>
      </c>
    </row>
    <row r="34" spans="1:23">
      <c r="A34" s="20">
        <v>44896</v>
      </c>
      <c r="B34" s="27">
        <v>2453.9</v>
      </c>
      <c r="C34" s="27">
        <v>5.3</v>
      </c>
      <c r="D34" s="27">
        <v>124.3</v>
      </c>
      <c r="E34" s="27">
        <v>2514.6</v>
      </c>
      <c r="F34" s="27">
        <v>0.8</v>
      </c>
      <c r="G34" s="27">
        <v>2514.6999999999998</v>
      </c>
      <c r="H34" s="27">
        <v>0.2</v>
      </c>
      <c r="I34" s="27">
        <v>0.1</v>
      </c>
      <c r="J34" s="101">
        <f>AVERAGE(G34:G45)</f>
        <v>2415.8166666666666</v>
      </c>
      <c r="K34" s="106">
        <f>AVERAGE(G34:G36)/AVERAGE(G37:G39)-1</f>
        <v>1.8027169422886624E-2</v>
      </c>
      <c r="L34" s="25"/>
      <c r="M34" s="22"/>
      <c r="N34" s="26"/>
      <c r="O34" s="27"/>
      <c r="P34" s="28"/>
      <c r="Q34" s="29"/>
      <c r="R34" s="30"/>
      <c r="U34" s="20">
        <v>44348</v>
      </c>
      <c r="V34" s="70">
        <f t="shared" si="4"/>
        <v>2585.1</v>
      </c>
      <c r="W34" s="71">
        <f t="shared" si="5"/>
        <v>-319.7</v>
      </c>
    </row>
    <row r="35" spans="1:23">
      <c r="A35" s="20">
        <v>44866</v>
      </c>
      <c r="B35" s="76">
        <v>2434</v>
      </c>
      <c r="C35" s="76">
        <v>5</v>
      </c>
      <c r="D35" s="76">
        <v>117</v>
      </c>
      <c r="E35" s="76">
        <v>2495.5</v>
      </c>
      <c r="F35" s="76">
        <v>0.8</v>
      </c>
      <c r="G35" s="76">
        <v>2509.1999999999998</v>
      </c>
      <c r="H35" s="76">
        <v>0.7</v>
      </c>
      <c r="I35" s="76">
        <v>13.6</v>
      </c>
      <c r="J35" s="101">
        <f>J34/J46*100-100</f>
        <v>-7.4671552417553073</v>
      </c>
      <c r="K35" s="106"/>
      <c r="L35" s="25"/>
      <c r="M35" s="22"/>
      <c r="N35" s="26"/>
      <c r="O35" s="27"/>
      <c r="P35" s="28"/>
      <c r="Q35" s="29"/>
      <c r="R35" s="30"/>
      <c r="U35" s="20">
        <v>44317</v>
      </c>
      <c r="V35" s="70">
        <f t="shared" si="4"/>
        <v>2630.8</v>
      </c>
      <c r="W35" s="71">
        <f t="shared" si="5"/>
        <v>-239.5</v>
      </c>
    </row>
    <row r="36" spans="1:23">
      <c r="A36" s="20">
        <v>44835</v>
      </c>
      <c r="B36" s="75">
        <v>2442.3000000000002</v>
      </c>
      <c r="C36" s="76">
        <v>2.8</v>
      </c>
      <c r="D36" s="76">
        <v>65.400000000000006</v>
      </c>
      <c r="E36" s="75">
        <v>2475.3000000000002</v>
      </c>
      <c r="F36" s="75">
        <v>0.9</v>
      </c>
      <c r="G36" s="75">
        <v>2492.5</v>
      </c>
      <c r="H36" s="76">
        <v>0.4</v>
      </c>
      <c r="I36" s="76">
        <v>17.2</v>
      </c>
      <c r="J36" s="101"/>
      <c r="K36" s="106"/>
      <c r="L36" s="25"/>
      <c r="M36" s="22"/>
      <c r="N36" s="26"/>
      <c r="O36" s="27"/>
      <c r="P36" s="28"/>
      <c r="Q36" s="29"/>
      <c r="R36" s="30"/>
      <c r="U36" s="20">
        <v>44287</v>
      </c>
      <c r="V36" s="70">
        <f t="shared" si="4"/>
        <v>2676.4</v>
      </c>
      <c r="W36" s="71">
        <f t="shared" si="5"/>
        <v>-125.8</v>
      </c>
    </row>
    <row r="37" spans="1:23">
      <c r="A37" s="20">
        <v>44805</v>
      </c>
      <c r="B37" s="76">
        <v>2485.6999999999998</v>
      </c>
      <c r="C37" s="76">
        <v>0.8</v>
      </c>
      <c r="D37" s="76">
        <v>20.9</v>
      </c>
      <c r="E37" s="76">
        <v>2454.4</v>
      </c>
      <c r="F37" s="76">
        <v>0.9</v>
      </c>
      <c r="G37" s="76">
        <v>2482.4</v>
      </c>
      <c r="H37" s="76">
        <v>0.8</v>
      </c>
      <c r="I37" s="76">
        <v>28</v>
      </c>
      <c r="J37" s="101"/>
      <c r="K37" s="106">
        <f>AVERAGE(G37:G39)/AVERAGE(G40:G42)-1</f>
        <v>4.9972269230222466E-2</v>
      </c>
      <c r="L37" s="25"/>
      <c r="M37" s="22"/>
      <c r="N37" s="26"/>
      <c r="O37" s="27"/>
      <c r="P37" s="28"/>
      <c r="Q37" s="29"/>
      <c r="R37" s="30"/>
      <c r="U37" s="20">
        <v>44256</v>
      </c>
      <c r="V37" s="70">
        <f t="shared" si="4"/>
        <v>2719.2</v>
      </c>
      <c r="W37" s="71">
        <f t="shared" si="5"/>
        <v>127.5</v>
      </c>
    </row>
    <row r="38" spans="1:23">
      <c r="A38" s="20">
        <v>44774</v>
      </c>
      <c r="B38" s="76">
        <v>2547.3000000000002</v>
      </c>
      <c r="C38" s="76">
        <v>-1.2</v>
      </c>
      <c r="D38" s="76">
        <v>-31.1</v>
      </c>
      <c r="E38" s="76">
        <v>2433.1999999999998</v>
      </c>
      <c r="F38" s="76">
        <v>0.9</v>
      </c>
      <c r="G38" s="76">
        <v>2463.3000000000002</v>
      </c>
      <c r="H38" s="76">
        <v>1.1000000000000001</v>
      </c>
      <c r="I38" s="76">
        <v>30.1</v>
      </c>
      <c r="J38" s="101"/>
      <c r="K38" s="106"/>
      <c r="L38" s="25"/>
      <c r="M38" s="22"/>
      <c r="N38" s="26"/>
      <c r="O38" s="27"/>
      <c r="P38" s="28"/>
      <c r="Q38" s="29"/>
      <c r="R38" s="30"/>
      <c r="U38" s="20">
        <v>44228</v>
      </c>
      <c r="V38" s="70">
        <f t="shared" si="4"/>
        <v>2759.9</v>
      </c>
      <c r="W38" s="71">
        <f t="shared" si="5"/>
        <v>492.1</v>
      </c>
    </row>
    <row r="39" spans="1:23">
      <c r="A39" s="20">
        <v>44743</v>
      </c>
      <c r="B39" s="76">
        <v>2470.1999999999998</v>
      </c>
      <c r="C39" s="76">
        <v>-4.5999999999999996</v>
      </c>
      <c r="D39" s="76">
        <v>-120.1</v>
      </c>
      <c r="E39" s="76">
        <v>2412</v>
      </c>
      <c r="F39" s="76">
        <v>0.8</v>
      </c>
      <c r="G39" s="76">
        <v>2437.6</v>
      </c>
      <c r="H39" s="76">
        <v>2</v>
      </c>
      <c r="I39" s="76">
        <v>25.6</v>
      </c>
      <c r="J39" s="101"/>
      <c r="K39" s="106"/>
      <c r="L39" s="25"/>
      <c r="M39" s="22"/>
      <c r="N39" s="26"/>
      <c r="O39" s="27"/>
      <c r="P39" s="28"/>
      <c r="Q39" s="29"/>
      <c r="R39" s="30"/>
      <c r="U39" s="20">
        <v>44197</v>
      </c>
      <c r="V39" s="70">
        <f t="shared" si="4"/>
        <v>2796</v>
      </c>
      <c r="W39" s="71">
        <f t="shared" si="5"/>
        <v>508.8</v>
      </c>
    </row>
    <row r="40" spans="1:23">
      <c r="A40" s="20">
        <v>44713</v>
      </c>
      <c r="B40" s="76">
        <v>2362.9</v>
      </c>
      <c r="C40" s="76">
        <v>-9.6</v>
      </c>
      <c r="D40" s="76">
        <v>-250.9</v>
      </c>
      <c r="E40" s="76">
        <v>2391.8000000000002</v>
      </c>
      <c r="F40" s="76">
        <v>0.7</v>
      </c>
      <c r="G40" s="76">
        <v>2390.9</v>
      </c>
      <c r="H40" s="76">
        <v>2.9</v>
      </c>
      <c r="I40" s="76">
        <v>-0.9</v>
      </c>
      <c r="J40" s="101"/>
      <c r="K40" s="106">
        <f>AVERAGE(G40:G42)/AVERAGE(G43:G45)-1</f>
        <v>-3.7261624776854241E-3</v>
      </c>
      <c r="L40" s="25"/>
      <c r="M40" s="22"/>
      <c r="N40" s="26"/>
      <c r="O40" s="27"/>
      <c r="P40" s="28"/>
      <c r="Q40" s="29"/>
      <c r="R40" s="30"/>
      <c r="U40" s="20">
        <v>44166</v>
      </c>
      <c r="V40" s="70">
        <f t="shared" si="4"/>
        <v>2824.6</v>
      </c>
      <c r="W40" s="71">
        <f t="shared" si="5"/>
        <v>475.1</v>
      </c>
    </row>
    <row r="41" spans="1:23">
      <c r="A41" s="20">
        <v>44682</v>
      </c>
      <c r="B41" s="76">
        <v>2259.6</v>
      </c>
      <c r="C41" s="76">
        <v>-15.9</v>
      </c>
      <c r="D41" s="76">
        <v>-427.5</v>
      </c>
      <c r="E41" s="76">
        <v>2374.6999999999998</v>
      </c>
      <c r="F41" s="76">
        <v>0.5</v>
      </c>
      <c r="G41" s="76">
        <v>2323</v>
      </c>
      <c r="H41" s="76">
        <v>0.2</v>
      </c>
      <c r="I41" s="76">
        <v>-51.8</v>
      </c>
      <c r="J41" s="101"/>
      <c r="K41" s="106"/>
      <c r="L41" s="25"/>
      <c r="M41" s="22"/>
      <c r="N41" s="26"/>
      <c r="O41" s="27"/>
      <c r="P41" s="28"/>
      <c r="Q41" s="29"/>
      <c r="R41" s="30"/>
      <c r="U41" s="20">
        <v>44136</v>
      </c>
      <c r="V41" s="70">
        <f t="shared" si="4"/>
        <v>2844.3</v>
      </c>
      <c r="W41" s="71">
        <f t="shared" si="5"/>
        <v>480.1</v>
      </c>
    </row>
    <row r="42" spans="1:23">
      <c r="A42" s="20">
        <v>44652</v>
      </c>
      <c r="B42" s="76">
        <v>2309.1999999999998</v>
      </c>
      <c r="C42" s="76">
        <v>-16.7</v>
      </c>
      <c r="D42" s="76">
        <v>-462</v>
      </c>
      <c r="E42" s="76">
        <v>2363.6999999999998</v>
      </c>
      <c r="F42" s="76">
        <v>0.2</v>
      </c>
      <c r="G42" s="76">
        <v>2318</v>
      </c>
      <c r="H42" s="76">
        <v>-0.7</v>
      </c>
      <c r="I42" s="76">
        <v>-45.6</v>
      </c>
      <c r="J42" s="101"/>
      <c r="K42" s="106"/>
      <c r="L42" s="25"/>
      <c r="M42" s="22"/>
      <c r="N42" s="26"/>
      <c r="O42" s="27"/>
      <c r="P42" s="28"/>
      <c r="Q42" s="29"/>
      <c r="R42" s="30"/>
      <c r="U42" s="20">
        <v>44105</v>
      </c>
      <c r="V42" s="70">
        <f t="shared" si="4"/>
        <v>2853.4</v>
      </c>
      <c r="W42" s="71">
        <f t="shared" si="5"/>
        <v>519.1</v>
      </c>
    </row>
    <row r="43" spans="1:23">
      <c r="A43" s="20">
        <v>44621</v>
      </c>
      <c r="B43" s="75">
        <v>2362.1999999999998</v>
      </c>
      <c r="C43" s="76">
        <v>-16.5</v>
      </c>
      <c r="D43" s="76">
        <v>-465.3</v>
      </c>
      <c r="E43" s="75">
        <v>2359.9</v>
      </c>
      <c r="F43" s="75">
        <v>-0.2</v>
      </c>
      <c r="G43" s="75">
        <v>2333.4</v>
      </c>
      <c r="H43" s="76">
        <v>-0.6</v>
      </c>
      <c r="I43" s="76">
        <v>-26.5</v>
      </c>
      <c r="J43" s="101"/>
      <c r="K43" s="106">
        <f>AVERAGE(G43:G45)/AVERAGE(G46:G48)-1</f>
        <v>-3.0759935184422438E-2</v>
      </c>
      <c r="L43" s="25"/>
      <c r="M43" s="22"/>
      <c r="N43" s="26"/>
      <c r="O43" s="27"/>
      <c r="P43" s="28"/>
      <c r="Q43" s="29"/>
      <c r="R43" s="30"/>
      <c r="U43" s="20">
        <v>44075</v>
      </c>
      <c r="V43" s="70">
        <f t="shared" si="4"/>
        <v>2851.4</v>
      </c>
      <c r="W43" s="71">
        <f t="shared" si="5"/>
        <v>555.70000000000005</v>
      </c>
    </row>
    <row r="44" spans="1:23">
      <c r="A44" s="20">
        <v>44593</v>
      </c>
      <c r="B44" s="75">
        <v>2428</v>
      </c>
      <c r="C44" s="76">
        <v>-16.399999999999999</v>
      </c>
      <c r="D44" s="76">
        <v>-476.5</v>
      </c>
      <c r="E44" s="75">
        <v>2363.8000000000002</v>
      </c>
      <c r="F44" s="75">
        <v>-0.5</v>
      </c>
      <c r="G44" s="75">
        <v>2348</v>
      </c>
      <c r="H44" s="76">
        <v>-1.2</v>
      </c>
      <c r="I44" s="76">
        <v>-15.8</v>
      </c>
      <c r="J44" s="101"/>
      <c r="K44" s="106"/>
      <c r="L44" s="25"/>
      <c r="M44" s="22"/>
      <c r="N44" s="26"/>
      <c r="O44" s="27"/>
      <c r="P44" s="28"/>
      <c r="Q44" s="29"/>
      <c r="R44" s="30"/>
      <c r="U44" s="20">
        <v>44044</v>
      </c>
      <c r="V44" s="70">
        <f t="shared" si="4"/>
        <v>2837.1</v>
      </c>
      <c r="W44" s="71">
        <f t="shared" si="5"/>
        <v>613.1</v>
      </c>
    </row>
    <row r="45" spans="1:23">
      <c r="A45" s="20">
        <v>44562</v>
      </c>
      <c r="B45" s="76">
        <v>2462.1999999999998</v>
      </c>
      <c r="C45" s="76">
        <v>-15.1</v>
      </c>
      <c r="D45" s="76">
        <v>-438.5</v>
      </c>
      <c r="E45" s="76">
        <v>2376.1999999999998</v>
      </c>
      <c r="F45" s="76">
        <v>-0.9</v>
      </c>
      <c r="G45" s="76">
        <v>2376.8000000000002</v>
      </c>
      <c r="H45" s="76">
        <v>-1.4</v>
      </c>
      <c r="I45" s="76">
        <v>0.6</v>
      </c>
      <c r="J45" s="101"/>
      <c r="K45" s="106"/>
      <c r="L45" s="25"/>
      <c r="M45" s="22"/>
      <c r="N45" s="26"/>
      <c r="O45" s="27"/>
      <c r="P45" s="28"/>
      <c r="Q45" s="29"/>
      <c r="R45" s="30"/>
      <c r="U45" s="20">
        <v>44013</v>
      </c>
      <c r="V45" s="70">
        <f t="shared" si="4"/>
        <v>2810.7</v>
      </c>
      <c r="W45" s="71">
        <f t="shared" si="5"/>
        <v>636.1</v>
      </c>
    </row>
    <row r="46" spans="1:23">
      <c r="A46" s="20">
        <v>44531</v>
      </c>
      <c r="B46" s="76">
        <v>2329.5</v>
      </c>
      <c r="C46" s="76">
        <v>-14</v>
      </c>
      <c r="D46" s="76">
        <v>-377.7</v>
      </c>
      <c r="E46" s="76">
        <v>2396.8000000000002</v>
      </c>
      <c r="F46" s="76">
        <v>-1.2</v>
      </c>
      <c r="G46" s="76">
        <v>2410.6999999999998</v>
      </c>
      <c r="H46" s="76">
        <v>-0.5</v>
      </c>
      <c r="I46" s="76">
        <v>13.8</v>
      </c>
      <c r="J46" s="101">
        <f>AVERAGE(G46:G57)</f>
        <v>2610.7666666666669</v>
      </c>
      <c r="K46" s="106">
        <f>AVERAGE(G46:G48)/AVERAGE(G49:G51)-1</f>
        <v>-2.9596364750876125E-2</v>
      </c>
      <c r="L46" s="25"/>
      <c r="M46" s="22"/>
      <c r="N46" s="26"/>
      <c r="O46" s="27"/>
      <c r="P46" s="28"/>
      <c r="Q46" s="29"/>
      <c r="R46" s="30"/>
      <c r="U46" s="20">
        <v>43983</v>
      </c>
      <c r="V46" s="70">
        <f t="shared" si="4"/>
        <v>2773.3</v>
      </c>
      <c r="W46" s="71">
        <f t="shared" si="5"/>
        <v>634.5</v>
      </c>
    </row>
    <row r="47" spans="1:23">
      <c r="A47" s="20">
        <v>44501</v>
      </c>
      <c r="B47" s="76">
        <v>2317.1</v>
      </c>
      <c r="C47" s="76">
        <v>-14.2</v>
      </c>
      <c r="D47" s="76">
        <v>-382.1</v>
      </c>
      <c r="E47" s="76">
        <v>2424.8000000000002</v>
      </c>
      <c r="F47" s="76">
        <v>-1.4</v>
      </c>
      <c r="G47" s="76">
        <v>2423.4</v>
      </c>
      <c r="H47" s="76">
        <v>-1</v>
      </c>
      <c r="I47" s="76">
        <v>-1.4</v>
      </c>
      <c r="J47" s="101">
        <f>J46/J58*100-100</f>
        <v>-3.1216468194454308</v>
      </c>
      <c r="K47" s="106"/>
      <c r="L47" s="25"/>
      <c r="M47" s="22"/>
      <c r="N47" s="26"/>
      <c r="O47" s="27"/>
      <c r="P47" s="28"/>
      <c r="Q47" s="29"/>
      <c r="R47" s="30"/>
      <c r="U47" s="20">
        <v>43952</v>
      </c>
      <c r="V47" s="70">
        <f t="shared" si="4"/>
        <v>2725.7</v>
      </c>
      <c r="W47" s="71">
        <f t="shared" si="5"/>
        <v>637.1</v>
      </c>
    </row>
    <row r="48" spans="1:23">
      <c r="A48" s="20">
        <v>44470</v>
      </c>
      <c r="B48" s="76">
        <v>2376.9</v>
      </c>
      <c r="C48" s="76">
        <v>-13.9</v>
      </c>
      <c r="D48" s="76">
        <v>-382.9</v>
      </c>
      <c r="E48" s="76">
        <v>2459.1999999999998</v>
      </c>
      <c r="F48" s="76">
        <v>-1.6</v>
      </c>
      <c r="G48" s="76">
        <v>2448.1</v>
      </c>
      <c r="H48" s="76">
        <v>-0.9</v>
      </c>
      <c r="I48" s="76">
        <v>-11.1</v>
      </c>
      <c r="J48" s="101"/>
      <c r="K48" s="106"/>
      <c r="L48" s="25"/>
      <c r="M48" s="22"/>
      <c r="N48" s="26"/>
      <c r="O48" s="27"/>
      <c r="P48" s="28"/>
      <c r="Q48" s="29"/>
      <c r="R48" s="30"/>
      <c r="U48" s="20">
        <v>43922</v>
      </c>
      <c r="V48" s="70">
        <f t="shared" si="4"/>
        <v>2670.5</v>
      </c>
      <c r="W48" s="71">
        <f t="shared" si="5"/>
        <v>577</v>
      </c>
    </row>
    <row r="49" spans="1:23">
      <c r="A49" s="20">
        <v>44440</v>
      </c>
      <c r="B49" s="76">
        <v>2464.8000000000002</v>
      </c>
      <c r="C49" s="76">
        <v>-13.4</v>
      </c>
      <c r="D49" s="76">
        <v>-382.4</v>
      </c>
      <c r="E49" s="76">
        <v>2498.4</v>
      </c>
      <c r="F49" s="76">
        <v>-1.7</v>
      </c>
      <c r="G49" s="76">
        <v>2470.5</v>
      </c>
      <c r="H49" s="76">
        <v>-1</v>
      </c>
      <c r="I49" s="76">
        <v>-27.9</v>
      </c>
      <c r="J49" s="101"/>
      <c r="K49" s="106">
        <f>AVERAGE(G49:G51)/AVERAGE(G52:G54)-1</f>
        <v>-6.8413734885914956E-2</v>
      </c>
      <c r="L49" s="25"/>
      <c r="M49" s="22"/>
      <c r="N49" s="26"/>
      <c r="O49" s="27"/>
      <c r="P49" s="28"/>
      <c r="Q49" s="29"/>
      <c r="R49" s="30"/>
      <c r="U49" s="20">
        <v>43891</v>
      </c>
      <c r="V49" s="70">
        <f t="shared" si="4"/>
        <v>2610.8000000000002</v>
      </c>
      <c r="W49" s="71">
        <f t="shared" si="5"/>
        <v>414.9</v>
      </c>
    </row>
    <row r="50" spans="1:23">
      <c r="A50" s="20">
        <v>44409</v>
      </c>
      <c r="B50" s="76">
        <v>2578.5</v>
      </c>
      <c r="C50" s="76">
        <v>-12.8</v>
      </c>
      <c r="D50" s="76">
        <v>-377</v>
      </c>
      <c r="E50" s="76">
        <v>2540.8000000000002</v>
      </c>
      <c r="F50" s="76">
        <v>-1.7</v>
      </c>
      <c r="G50" s="76">
        <v>2494.6</v>
      </c>
      <c r="H50" s="76">
        <v>-1.8</v>
      </c>
      <c r="I50" s="76">
        <v>-46.2</v>
      </c>
      <c r="J50" s="101"/>
      <c r="K50" s="106"/>
      <c r="L50" s="25"/>
      <c r="M50" s="22"/>
      <c r="N50" s="26"/>
      <c r="O50" s="27"/>
      <c r="P50" s="28"/>
      <c r="Q50" s="29"/>
      <c r="R50" s="30"/>
      <c r="U50" s="20">
        <v>43862</v>
      </c>
      <c r="V50" s="70">
        <f t="shared" si="4"/>
        <v>2548.1999999999998</v>
      </c>
      <c r="W50" s="71">
        <f t="shared" si="5"/>
        <v>34.200000000000003</v>
      </c>
    </row>
    <row r="51" spans="1:23">
      <c r="A51" s="20">
        <v>44378</v>
      </c>
      <c r="B51" s="76">
        <v>2590.3000000000002</v>
      </c>
      <c r="C51" s="76">
        <v>-11</v>
      </c>
      <c r="D51" s="76">
        <v>-319.7</v>
      </c>
      <c r="E51" s="76">
        <v>2585.1</v>
      </c>
      <c r="F51" s="76">
        <v>-1.7</v>
      </c>
      <c r="G51" s="76">
        <v>2539.1999999999998</v>
      </c>
      <c r="H51" s="76">
        <v>-2.2999999999999998</v>
      </c>
      <c r="I51" s="76">
        <v>-45.9</v>
      </c>
      <c r="J51" s="101"/>
      <c r="K51" s="106"/>
      <c r="L51" s="25"/>
      <c r="M51" s="22"/>
      <c r="N51" s="26"/>
      <c r="O51" s="27"/>
      <c r="P51" s="28"/>
      <c r="Q51" s="29"/>
      <c r="R51" s="30"/>
      <c r="U51" s="20">
        <v>43831</v>
      </c>
      <c r="V51" s="70">
        <f t="shared" si="4"/>
        <v>2485.6</v>
      </c>
      <c r="W51" s="71">
        <f t="shared" si="5"/>
        <v>22.9</v>
      </c>
    </row>
    <row r="52" spans="1:23">
      <c r="A52" s="20">
        <v>44348</v>
      </c>
      <c r="B52" s="76">
        <v>2613.8000000000002</v>
      </c>
      <c r="C52" s="76">
        <v>-8.4</v>
      </c>
      <c r="D52" s="76">
        <v>-239.5</v>
      </c>
      <c r="E52" s="76">
        <v>2630.8</v>
      </c>
      <c r="F52" s="76">
        <v>-1.7</v>
      </c>
      <c r="G52" s="76">
        <v>2598.5</v>
      </c>
      <c r="H52" s="76">
        <v>-3.8</v>
      </c>
      <c r="I52" s="76">
        <v>-32.299999999999997</v>
      </c>
      <c r="J52" s="101"/>
      <c r="K52" s="106">
        <f>AVERAGE(G52:G54)/AVERAGE(G55:G57)-1</f>
        <v>-5.0887797061491935E-2</v>
      </c>
      <c r="L52" s="25"/>
      <c r="M52" s="22"/>
      <c r="N52" s="26"/>
      <c r="O52" s="27"/>
      <c r="P52" s="28"/>
      <c r="Q52" s="29"/>
      <c r="R52" s="30"/>
      <c r="U52" s="20">
        <v>43800</v>
      </c>
      <c r="V52" s="70">
        <f t="shared" si="4"/>
        <v>2426.9</v>
      </c>
      <c r="W52" s="71">
        <f t="shared" si="5"/>
        <v>19.899999999999999</v>
      </c>
    </row>
    <row r="53" spans="1:23">
      <c r="A53" s="20">
        <v>44317</v>
      </c>
      <c r="B53" s="76">
        <v>2687.2</v>
      </c>
      <c r="C53" s="76">
        <v>-4.5</v>
      </c>
      <c r="D53" s="76">
        <v>-125.8</v>
      </c>
      <c r="E53" s="76">
        <v>2676.4</v>
      </c>
      <c r="F53" s="76">
        <v>-1.6</v>
      </c>
      <c r="G53" s="76">
        <v>2702.5</v>
      </c>
      <c r="H53" s="76">
        <v>-1.9</v>
      </c>
      <c r="I53" s="76">
        <v>26.1</v>
      </c>
      <c r="J53" s="101"/>
      <c r="K53" s="106"/>
      <c r="L53" s="25"/>
      <c r="M53" s="22"/>
      <c r="N53" s="26"/>
      <c r="O53" s="27"/>
      <c r="P53" s="28"/>
      <c r="Q53" s="29"/>
      <c r="R53" s="30"/>
      <c r="U53" s="20">
        <v>43770</v>
      </c>
      <c r="V53" s="70">
        <f t="shared" si="4"/>
        <v>2374.4</v>
      </c>
      <c r="W53" s="71">
        <f t="shared" si="5"/>
        <v>17.600000000000001</v>
      </c>
    </row>
    <row r="54" spans="1:23">
      <c r="A54" s="20">
        <v>44287</v>
      </c>
      <c r="B54" s="76">
        <v>2771.2</v>
      </c>
      <c r="C54" s="76">
        <v>4.8</v>
      </c>
      <c r="D54" s="76">
        <v>127.5</v>
      </c>
      <c r="E54" s="76">
        <v>2719.2</v>
      </c>
      <c r="F54" s="76">
        <v>-1.5</v>
      </c>
      <c r="G54" s="76">
        <v>2754.4</v>
      </c>
      <c r="H54" s="76">
        <v>-1</v>
      </c>
      <c r="I54" s="76">
        <v>35.200000000000003</v>
      </c>
      <c r="J54" s="101"/>
      <c r="K54" s="106"/>
      <c r="L54" s="25"/>
      <c r="M54" s="22"/>
      <c r="N54" s="26"/>
      <c r="O54" s="27"/>
      <c r="P54" s="28"/>
      <c r="Q54" s="29"/>
      <c r="R54" s="30"/>
      <c r="U54" s="20">
        <v>43739</v>
      </c>
      <c r="V54" s="70">
        <f t="shared" si="4"/>
        <v>2328.1999999999998</v>
      </c>
      <c r="W54" s="71">
        <f t="shared" si="5"/>
        <v>-6.1</v>
      </c>
    </row>
    <row r="55" spans="1:23">
      <c r="A55" s="20">
        <v>44256</v>
      </c>
      <c r="B55" s="76">
        <v>2827.4</v>
      </c>
      <c r="C55" s="76">
        <v>21.1</v>
      </c>
      <c r="D55" s="76">
        <v>492.1</v>
      </c>
      <c r="E55" s="76">
        <v>2759.9</v>
      </c>
      <c r="F55" s="76">
        <v>-1.3</v>
      </c>
      <c r="G55" s="76">
        <v>2783.3</v>
      </c>
      <c r="H55" s="76">
        <v>-2.7</v>
      </c>
      <c r="I55" s="76">
        <v>23.4</v>
      </c>
      <c r="J55" s="101"/>
      <c r="K55" s="106">
        <f>AVERAGE(G55:G57)/AVERAGE(G58:G60)-1</f>
        <v>-4.7258314179839944E-3</v>
      </c>
      <c r="L55" s="25"/>
      <c r="M55" s="22"/>
      <c r="N55" s="26"/>
      <c r="O55" s="27"/>
      <c r="P55" s="28"/>
      <c r="Q55" s="29"/>
      <c r="R55" s="30"/>
      <c r="U55" s="20">
        <v>43709</v>
      </c>
      <c r="V55" s="70">
        <f t="shared" si="4"/>
        <v>2290.5</v>
      </c>
      <c r="W55" s="71">
        <f t="shared" si="5"/>
        <v>0.2</v>
      </c>
    </row>
    <row r="56" spans="1:23">
      <c r="A56" s="20">
        <v>44228</v>
      </c>
      <c r="B56" s="76">
        <v>2904.4</v>
      </c>
      <c r="C56" s="76">
        <v>21.2</v>
      </c>
      <c r="D56" s="76">
        <v>508.8</v>
      </c>
      <c r="E56" s="76">
        <v>2796</v>
      </c>
      <c r="F56" s="76">
        <v>-1</v>
      </c>
      <c r="G56" s="76">
        <v>2859.5</v>
      </c>
      <c r="H56" s="76">
        <v>0.5</v>
      </c>
      <c r="I56" s="76">
        <v>63.5</v>
      </c>
      <c r="J56" s="101"/>
      <c r="K56" s="106"/>
      <c r="L56" s="25"/>
      <c r="M56" s="22"/>
      <c r="N56" s="26"/>
      <c r="O56" s="27"/>
      <c r="P56" s="28"/>
      <c r="Q56" s="29"/>
      <c r="R56" s="27"/>
      <c r="U56" s="20">
        <v>43678</v>
      </c>
      <c r="V56" s="70">
        <f t="shared" si="4"/>
        <v>2262.4</v>
      </c>
      <c r="W56" s="71">
        <f t="shared" si="5"/>
        <v>-22.4</v>
      </c>
    </row>
    <row r="57" spans="1:23">
      <c r="A57" s="20">
        <v>44197</v>
      </c>
      <c r="B57" s="76">
        <v>2900.7</v>
      </c>
      <c r="C57" s="76">
        <v>19.600000000000001</v>
      </c>
      <c r="D57" s="76">
        <v>475.1</v>
      </c>
      <c r="E57" s="76">
        <v>2824.6</v>
      </c>
      <c r="F57" s="76">
        <v>-0.7</v>
      </c>
      <c r="G57" s="76">
        <v>2844.5</v>
      </c>
      <c r="H57" s="76">
        <v>0.4</v>
      </c>
      <c r="I57" s="76">
        <v>19.8</v>
      </c>
      <c r="J57" s="101"/>
      <c r="K57" s="106"/>
      <c r="L57" s="25"/>
      <c r="M57" s="22"/>
      <c r="N57" s="26"/>
      <c r="O57" s="27"/>
      <c r="P57" s="28"/>
      <c r="Q57" s="29"/>
      <c r="R57" s="27"/>
      <c r="U57" s="20">
        <v>43647</v>
      </c>
      <c r="V57" s="70">
        <f t="shared" si="4"/>
        <v>2244.3000000000002</v>
      </c>
      <c r="W57" s="71">
        <f t="shared" si="5"/>
        <v>-31.5</v>
      </c>
    </row>
    <row r="58" spans="1:23">
      <c r="A58" s="20">
        <v>44166</v>
      </c>
      <c r="B58" s="76">
        <v>2707.2</v>
      </c>
      <c r="C58" s="76">
        <v>21.6</v>
      </c>
      <c r="D58" s="76">
        <v>480.1</v>
      </c>
      <c r="E58" s="76">
        <v>2844.3</v>
      </c>
      <c r="F58" s="76">
        <v>-0.3</v>
      </c>
      <c r="G58" s="76">
        <v>2832.5</v>
      </c>
      <c r="H58" s="76">
        <v>-0.4</v>
      </c>
      <c r="I58" s="76">
        <v>-11.8</v>
      </c>
      <c r="J58" s="101">
        <f>AVERAGE(G58:G69)</f>
        <v>2694.8916666666669</v>
      </c>
      <c r="K58" s="106">
        <f>AVERAGE(G58:G60)/AVERAGE(G61:G63)-1</f>
        <v>-3.2610601367542014E-3</v>
      </c>
      <c r="L58" s="35"/>
      <c r="M58" s="32"/>
      <c r="N58" s="36"/>
      <c r="O58" s="27"/>
      <c r="P58" s="27"/>
      <c r="Q58" s="27"/>
      <c r="R58" s="27"/>
      <c r="U58" s="20">
        <v>43617</v>
      </c>
      <c r="V58" s="70">
        <f t="shared" si="4"/>
        <v>2235.6</v>
      </c>
      <c r="W58" s="71">
        <f t="shared" si="5"/>
        <v>-49.3</v>
      </c>
    </row>
    <row r="59" spans="1:23">
      <c r="A59" s="20">
        <v>44136</v>
      </c>
      <c r="B59" s="76">
        <v>2699.1</v>
      </c>
      <c r="C59" s="76">
        <v>23.8</v>
      </c>
      <c r="D59" s="76">
        <v>519.1</v>
      </c>
      <c r="E59" s="76">
        <v>2853.4</v>
      </c>
      <c r="F59" s="76">
        <v>0.1</v>
      </c>
      <c r="G59" s="76">
        <v>2843.6</v>
      </c>
      <c r="H59" s="76">
        <v>-0.3</v>
      </c>
      <c r="I59" s="76">
        <v>-9.8000000000000007</v>
      </c>
      <c r="J59" s="101">
        <f>J58/J70*100-100</f>
        <v>19.027498150472425</v>
      </c>
      <c r="K59" s="106"/>
      <c r="L59" s="41"/>
      <c r="M59" s="38"/>
      <c r="N59" s="42"/>
      <c r="O59" s="27"/>
      <c r="P59" s="27"/>
      <c r="Q59" s="27"/>
      <c r="R59" s="27"/>
      <c r="U59" s="20">
        <v>43586</v>
      </c>
      <c r="V59" s="70">
        <f t="shared" si="4"/>
        <v>2234.3000000000002</v>
      </c>
      <c r="W59" s="71">
        <f t="shared" si="5"/>
        <v>-59.5</v>
      </c>
    </row>
    <row r="60" spans="1:23">
      <c r="A60" s="20">
        <v>44105</v>
      </c>
      <c r="B60" s="76">
        <v>2759.8</v>
      </c>
      <c r="C60" s="76">
        <v>25.2</v>
      </c>
      <c r="D60" s="76">
        <v>555.70000000000005</v>
      </c>
      <c r="E60" s="76">
        <v>2851.4</v>
      </c>
      <c r="F60" s="76">
        <v>0.5</v>
      </c>
      <c r="G60" s="76">
        <v>2851.5</v>
      </c>
      <c r="H60" s="76">
        <v>-0.4</v>
      </c>
      <c r="I60" s="76">
        <v>0.1</v>
      </c>
      <c r="J60" s="101"/>
      <c r="K60" s="106"/>
      <c r="L60" s="25"/>
      <c r="M60" s="22"/>
      <c r="N60" s="26"/>
      <c r="O60" s="27"/>
      <c r="P60" s="27"/>
      <c r="Q60" s="27"/>
      <c r="R60" s="27"/>
      <c r="U60" s="20">
        <v>43556</v>
      </c>
      <c r="V60" s="70">
        <f t="shared" si="4"/>
        <v>2237.6999999999998</v>
      </c>
      <c r="W60" s="71">
        <f t="shared" si="5"/>
        <v>-79.5</v>
      </c>
    </row>
    <row r="61" spans="1:23">
      <c r="A61" s="20">
        <v>44075</v>
      </c>
      <c r="B61" s="76">
        <v>2847.1</v>
      </c>
      <c r="C61" s="76">
        <v>27.4</v>
      </c>
      <c r="D61" s="76">
        <v>613.1</v>
      </c>
      <c r="E61" s="76">
        <v>2837.1</v>
      </c>
      <c r="F61" s="76">
        <v>0.9</v>
      </c>
      <c r="G61" s="76">
        <v>2861.7</v>
      </c>
      <c r="H61" s="76">
        <v>0.1</v>
      </c>
      <c r="I61" s="76">
        <v>24.6</v>
      </c>
      <c r="J61" s="101"/>
      <c r="K61" s="106">
        <f>AVERAGE(G61:G63)/AVERAGE(G64:G66)-1</f>
        <v>4.0840409742329609E-2</v>
      </c>
      <c r="L61" s="25"/>
      <c r="M61" s="22"/>
      <c r="N61" s="26"/>
      <c r="O61" s="27"/>
      <c r="P61" s="27"/>
      <c r="Q61" s="27"/>
      <c r="R61" s="27"/>
      <c r="U61" s="20">
        <v>43525</v>
      </c>
      <c r="V61" s="70">
        <f t="shared" si="4"/>
        <v>2244.1</v>
      </c>
      <c r="W61" s="71">
        <f t="shared" si="5"/>
        <v>-154.9</v>
      </c>
    </row>
    <row r="62" spans="1:23">
      <c r="A62" s="20">
        <v>44044</v>
      </c>
      <c r="B62" s="76">
        <v>2955.5</v>
      </c>
      <c r="C62" s="76">
        <v>27.4</v>
      </c>
      <c r="D62" s="76">
        <v>636.1</v>
      </c>
      <c r="E62" s="76">
        <v>2810.7</v>
      </c>
      <c r="F62" s="76">
        <v>1.3</v>
      </c>
      <c r="G62" s="76">
        <v>2859.2</v>
      </c>
      <c r="H62" s="76">
        <v>0.9</v>
      </c>
      <c r="I62" s="76">
        <v>48.5</v>
      </c>
      <c r="J62" s="101"/>
      <c r="K62" s="106"/>
      <c r="L62" s="25"/>
      <c r="M62" s="22"/>
      <c r="N62" s="26"/>
      <c r="O62" s="27"/>
      <c r="P62" s="27"/>
      <c r="Q62" s="27"/>
      <c r="R62" s="27"/>
      <c r="U62" s="20">
        <v>43497</v>
      </c>
      <c r="V62" s="70">
        <f t="shared" si="4"/>
        <v>2250.4</v>
      </c>
      <c r="W62" s="71">
        <f t="shared" si="5"/>
        <v>-157</v>
      </c>
    </row>
    <row r="63" spans="1:23">
      <c r="A63" s="20">
        <v>44013</v>
      </c>
      <c r="B63" s="76">
        <v>2910</v>
      </c>
      <c r="C63" s="76">
        <v>27.9</v>
      </c>
      <c r="D63" s="76">
        <v>634.5</v>
      </c>
      <c r="E63" s="76">
        <v>2773.3</v>
      </c>
      <c r="F63" s="76">
        <v>1.7</v>
      </c>
      <c r="G63" s="76">
        <v>2834.6</v>
      </c>
      <c r="H63" s="76">
        <v>1.2</v>
      </c>
      <c r="I63" s="76">
        <v>61.3</v>
      </c>
      <c r="J63" s="101"/>
      <c r="K63" s="106"/>
      <c r="L63" s="25"/>
      <c r="M63" s="22"/>
      <c r="N63" s="26"/>
      <c r="O63" s="27"/>
      <c r="P63" s="27"/>
      <c r="Q63" s="27"/>
      <c r="R63" s="27"/>
      <c r="U63" s="20">
        <v>43466</v>
      </c>
      <c r="V63" s="70">
        <f t="shared" si="4"/>
        <v>2257.3000000000002</v>
      </c>
      <c r="W63" s="71">
        <f t="shared" si="5"/>
        <v>-173.2</v>
      </c>
    </row>
    <row r="64" spans="1:23">
      <c r="A64" s="20">
        <v>43983</v>
      </c>
      <c r="B64" s="76">
        <v>2853.3</v>
      </c>
      <c r="C64" s="76">
        <v>28.7</v>
      </c>
      <c r="D64" s="76">
        <v>637.1</v>
      </c>
      <c r="E64" s="76">
        <v>2725.7</v>
      </c>
      <c r="F64" s="76">
        <v>2.1</v>
      </c>
      <c r="G64" s="76">
        <v>2802</v>
      </c>
      <c r="H64" s="76">
        <v>0.3</v>
      </c>
      <c r="I64" s="76">
        <v>76.400000000000006</v>
      </c>
      <c r="J64" s="101"/>
      <c r="K64" s="106">
        <f>AVERAGE(G64:G66)/AVERAGE(G67:G69)-1</f>
        <v>0.16828221382074515</v>
      </c>
      <c r="L64" s="25"/>
      <c r="M64" s="22"/>
      <c r="N64" s="26"/>
      <c r="O64" s="27"/>
      <c r="P64" s="27"/>
      <c r="Q64" s="27"/>
      <c r="R64" s="27"/>
      <c r="U64" s="20">
        <v>43435</v>
      </c>
      <c r="V64" s="70">
        <f t="shared" si="4"/>
        <v>2263.5</v>
      </c>
      <c r="W64" s="71">
        <f t="shared" si="5"/>
        <v>-164.7</v>
      </c>
    </row>
    <row r="65" spans="1:23">
      <c r="A65" s="20">
        <v>43952</v>
      </c>
      <c r="B65" s="76">
        <v>2813</v>
      </c>
      <c r="C65" s="76">
        <v>25.8</v>
      </c>
      <c r="D65" s="76">
        <v>577</v>
      </c>
      <c r="E65" s="76">
        <v>2670.5</v>
      </c>
      <c r="F65" s="76">
        <v>2.2999999999999998</v>
      </c>
      <c r="G65" s="76">
        <v>2794.4</v>
      </c>
      <c r="H65" s="76">
        <v>6.5</v>
      </c>
      <c r="I65" s="76">
        <v>123.9</v>
      </c>
      <c r="J65" s="101"/>
      <c r="K65" s="106"/>
      <c r="L65" s="25"/>
      <c r="M65" s="22"/>
      <c r="N65" s="26"/>
      <c r="O65" s="27"/>
      <c r="P65" s="27"/>
      <c r="Q65" s="27"/>
      <c r="R65" s="27"/>
      <c r="U65" s="20">
        <v>43405</v>
      </c>
      <c r="V65" s="70">
        <f t="shared" si="4"/>
        <v>2268.9</v>
      </c>
      <c r="W65" s="71">
        <f t="shared" si="5"/>
        <v>-175.4</v>
      </c>
    </row>
    <row r="66" spans="1:23">
      <c r="A66" s="20">
        <v>43922</v>
      </c>
      <c r="B66" s="76">
        <v>2643.7</v>
      </c>
      <c r="C66" s="76">
        <v>18.600000000000001</v>
      </c>
      <c r="D66" s="76">
        <v>414.9</v>
      </c>
      <c r="E66" s="76">
        <v>2610.8000000000002</v>
      </c>
      <c r="F66" s="76">
        <v>2.5</v>
      </c>
      <c r="G66" s="76">
        <v>2623.4</v>
      </c>
      <c r="H66" s="76">
        <v>15</v>
      </c>
      <c r="I66" s="76">
        <v>12.5</v>
      </c>
      <c r="J66" s="101"/>
      <c r="K66" s="106"/>
      <c r="L66" s="25"/>
      <c r="M66" s="22"/>
      <c r="N66" s="26"/>
      <c r="O66" s="27"/>
      <c r="P66" s="27"/>
      <c r="Q66" s="27"/>
      <c r="R66" s="27"/>
      <c r="U66" s="20">
        <v>43374</v>
      </c>
      <c r="V66" s="70">
        <f t="shared" si="4"/>
        <v>2276.6</v>
      </c>
      <c r="W66" s="71">
        <f t="shared" si="5"/>
        <v>-182.3</v>
      </c>
    </row>
    <row r="67" spans="1:23">
      <c r="A67" s="20">
        <v>43891</v>
      </c>
      <c r="B67" s="76">
        <v>2335.4</v>
      </c>
      <c r="C67" s="76">
        <v>1.5</v>
      </c>
      <c r="D67" s="76">
        <v>34.200000000000003</v>
      </c>
      <c r="E67" s="76">
        <v>2548.1999999999998</v>
      </c>
      <c r="F67" s="76">
        <v>2.5</v>
      </c>
      <c r="G67" s="76">
        <v>2281.8000000000002</v>
      </c>
      <c r="H67" s="76">
        <v>-4.3</v>
      </c>
      <c r="I67" s="76">
        <v>-266.39999999999998</v>
      </c>
      <c r="J67" s="101"/>
      <c r="K67" s="106">
        <f>AVERAGE(G67:G69)/AVERAGE(G70:G72)-1</f>
        <v>1.2505576422167541E-2</v>
      </c>
      <c r="L67" s="25"/>
      <c r="M67" s="22"/>
      <c r="N67" s="26"/>
      <c r="O67" s="27"/>
      <c r="P67" s="27"/>
      <c r="Q67" s="27"/>
      <c r="R67" s="27"/>
      <c r="U67" s="20">
        <v>43344</v>
      </c>
      <c r="V67" s="70">
        <f t="shared" si="4"/>
        <v>2286.3000000000002</v>
      </c>
      <c r="W67" s="71">
        <f t="shared" si="5"/>
        <v>-184.9</v>
      </c>
    </row>
    <row r="68" spans="1:23">
      <c r="A68" s="20">
        <v>43862</v>
      </c>
      <c r="B68" s="76">
        <v>2395.6</v>
      </c>
      <c r="C68" s="76">
        <v>1</v>
      </c>
      <c r="D68" s="76">
        <v>22.9</v>
      </c>
      <c r="E68" s="76">
        <v>2485.6</v>
      </c>
      <c r="F68" s="76">
        <v>2.4</v>
      </c>
      <c r="G68" s="76">
        <v>2383.9</v>
      </c>
      <c r="H68" s="76">
        <v>0.6</v>
      </c>
      <c r="I68" s="76">
        <v>-101.7</v>
      </c>
      <c r="J68" s="101"/>
      <c r="K68" s="106"/>
      <c r="L68" s="25"/>
      <c r="M68" s="22"/>
      <c r="N68" s="26"/>
      <c r="O68" s="27"/>
      <c r="P68" s="27"/>
      <c r="Q68" s="27"/>
      <c r="R68" s="27"/>
      <c r="U68" s="20">
        <v>43313</v>
      </c>
      <c r="V68" s="70">
        <f t="shared" si="4"/>
        <v>2297.8000000000002</v>
      </c>
      <c r="W68" s="71">
        <f t="shared" si="5"/>
        <v>-192.4</v>
      </c>
    </row>
    <row r="69" spans="1:23">
      <c r="A69" s="20">
        <v>43831</v>
      </c>
      <c r="B69" s="76">
        <v>2425.5</v>
      </c>
      <c r="C69" s="76">
        <v>0.8</v>
      </c>
      <c r="D69" s="76">
        <v>19.899999999999999</v>
      </c>
      <c r="E69" s="76">
        <v>2426.9</v>
      </c>
      <c r="F69" s="76">
        <v>2.2000000000000002</v>
      </c>
      <c r="G69" s="76">
        <v>2370.1</v>
      </c>
      <c r="H69" s="76">
        <v>0.9</v>
      </c>
      <c r="I69" s="76">
        <v>-56.8</v>
      </c>
      <c r="J69" s="101"/>
      <c r="K69" s="106"/>
      <c r="L69" s="25"/>
      <c r="M69" s="22"/>
      <c r="N69" s="26"/>
      <c r="O69" s="27"/>
      <c r="P69" s="28"/>
      <c r="Q69" s="29"/>
      <c r="R69" s="27"/>
      <c r="U69" s="20">
        <v>43282</v>
      </c>
      <c r="V69" s="70">
        <f t="shared" si="4"/>
        <v>2311.1999999999998</v>
      </c>
      <c r="W69" s="71">
        <f t="shared" si="5"/>
        <v>-194</v>
      </c>
    </row>
    <row r="70" spans="1:23">
      <c r="A70" s="20">
        <v>43800</v>
      </c>
      <c r="B70" s="76">
        <v>2227.1999999999998</v>
      </c>
      <c r="C70" s="76">
        <v>0.8</v>
      </c>
      <c r="D70" s="76">
        <v>17.600000000000001</v>
      </c>
      <c r="E70" s="76">
        <v>2374.4</v>
      </c>
      <c r="F70" s="76">
        <v>2</v>
      </c>
      <c r="G70" s="76">
        <v>2347.8000000000002</v>
      </c>
      <c r="H70" s="76">
        <v>1.5</v>
      </c>
      <c r="I70" s="76">
        <v>-26.6</v>
      </c>
      <c r="J70" s="101">
        <f>AVERAGE(G70:G81)</f>
        <v>2264.0916666666667</v>
      </c>
      <c r="K70" s="106">
        <f>AVERAGE(G70:G72)/AVERAGE(G73:G75)-1</f>
        <v>3.6221294363256717E-2</v>
      </c>
      <c r="L70" s="35"/>
      <c r="M70" s="32"/>
      <c r="N70" s="36"/>
      <c r="O70" s="27"/>
      <c r="P70" s="27"/>
      <c r="Q70" s="27"/>
      <c r="R70" s="27"/>
      <c r="U70" s="20">
        <v>43252</v>
      </c>
      <c r="V70" s="70">
        <f t="shared" si="4"/>
        <v>2326</v>
      </c>
      <c r="W70" s="71">
        <f t="shared" si="5"/>
        <v>-192.9</v>
      </c>
    </row>
    <row r="71" spans="1:23">
      <c r="A71" s="20">
        <v>43770</v>
      </c>
      <c r="B71" s="76">
        <v>2180</v>
      </c>
      <c r="C71" s="76">
        <v>-0.3</v>
      </c>
      <c r="D71" s="76">
        <v>-6.1</v>
      </c>
      <c r="E71" s="76">
        <v>2328.1999999999998</v>
      </c>
      <c r="F71" s="76">
        <v>1.6</v>
      </c>
      <c r="G71" s="76">
        <v>2312.9</v>
      </c>
      <c r="H71" s="76">
        <v>1.1000000000000001</v>
      </c>
      <c r="I71" s="76">
        <v>-15.3</v>
      </c>
      <c r="J71" s="101"/>
      <c r="K71" s="106"/>
      <c r="L71" s="41"/>
      <c r="M71" s="38"/>
      <c r="N71" s="42"/>
      <c r="O71" s="27"/>
      <c r="P71" s="27"/>
      <c r="Q71" s="27"/>
      <c r="R71" s="27"/>
      <c r="U71" s="20">
        <v>43221</v>
      </c>
      <c r="V71" s="70">
        <f t="shared" si="4"/>
        <v>2342.1</v>
      </c>
      <c r="W71" s="71">
        <f t="shared" si="5"/>
        <v>-196.9</v>
      </c>
    </row>
    <row r="72" spans="1:23">
      <c r="A72" s="20">
        <v>43739</v>
      </c>
      <c r="B72" s="76">
        <v>2204.1</v>
      </c>
      <c r="C72" s="76">
        <v>0</v>
      </c>
      <c r="D72" s="76">
        <v>0.2</v>
      </c>
      <c r="E72" s="76">
        <v>2290.5</v>
      </c>
      <c r="F72" s="76">
        <v>1.2</v>
      </c>
      <c r="G72" s="76">
        <v>2288.1999999999998</v>
      </c>
      <c r="H72" s="76">
        <v>1.5</v>
      </c>
      <c r="I72" s="76">
        <v>-2.2000000000000002</v>
      </c>
      <c r="J72" s="101"/>
      <c r="K72" s="106"/>
      <c r="L72" s="25"/>
      <c r="M72" s="22"/>
      <c r="N72" s="26"/>
      <c r="O72" s="27"/>
      <c r="P72" s="27"/>
      <c r="Q72" s="27"/>
      <c r="R72" s="27"/>
      <c r="U72" s="20">
        <v>43191</v>
      </c>
      <c r="V72" s="70">
        <f t="shared" si="4"/>
        <v>2358.6999999999998</v>
      </c>
      <c r="W72" s="71">
        <f t="shared" si="5"/>
        <v>-182.2</v>
      </c>
    </row>
    <row r="73" spans="1:23">
      <c r="A73" s="20">
        <v>43709</v>
      </c>
      <c r="B73" s="76">
        <v>2234</v>
      </c>
      <c r="C73" s="76">
        <v>-1</v>
      </c>
      <c r="D73" s="76">
        <v>-22.4</v>
      </c>
      <c r="E73" s="76">
        <v>2262.4</v>
      </c>
      <c r="F73" s="76">
        <v>0.8</v>
      </c>
      <c r="G73" s="76">
        <v>2253.5</v>
      </c>
      <c r="H73" s="76">
        <v>0.9</v>
      </c>
      <c r="I73" s="76">
        <v>-9</v>
      </c>
      <c r="J73" s="101"/>
      <c r="K73" s="106">
        <f>AVERAGE(G73:G75)/AVERAGE(G76:G78)-1</f>
        <v>5.3973013493255895E-3</v>
      </c>
      <c r="L73" s="25"/>
      <c r="M73" s="22"/>
      <c r="N73" s="26"/>
      <c r="O73" s="27"/>
      <c r="P73" s="27"/>
      <c r="Q73" s="27"/>
      <c r="R73" s="27"/>
      <c r="U73" s="20">
        <v>43160</v>
      </c>
      <c r="V73" s="70">
        <f t="shared" si="4"/>
        <v>2375.5</v>
      </c>
      <c r="W73" s="71">
        <f t="shared" si="5"/>
        <v>-184.9</v>
      </c>
    </row>
    <row r="74" spans="1:23">
      <c r="A74" s="20">
        <v>43678</v>
      </c>
      <c r="B74" s="76">
        <v>2319.4</v>
      </c>
      <c r="C74" s="76">
        <v>-1.3</v>
      </c>
      <c r="D74" s="76">
        <v>-31.5</v>
      </c>
      <c r="E74" s="76">
        <v>2244.3000000000002</v>
      </c>
      <c r="F74" s="76">
        <v>0.4</v>
      </c>
      <c r="G74" s="76">
        <v>2233.1999999999998</v>
      </c>
      <c r="H74" s="76">
        <v>0.6</v>
      </c>
      <c r="I74" s="76">
        <v>-11.1</v>
      </c>
      <c r="J74" s="101"/>
      <c r="K74" s="106"/>
      <c r="L74" s="25"/>
      <c r="M74" s="22"/>
      <c r="N74" s="26"/>
      <c r="O74" s="27"/>
      <c r="P74" s="27"/>
      <c r="Q74" s="27"/>
      <c r="R74" s="27"/>
      <c r="U74" s="20">
        <v>43132</v>
      </c>
      <c r="V74" s="70">
        <f t="shared" si="4"/>
        <v>2391.8000000000002</v>
      </c>
      <c r="W74" s="71">
        <f t="shared" si="5"/>
        <v>-204</v>
      </c>
    </row>
    <row r="75" spans="1:23">
      <c r="A75" s="20">
        <v>43647</v>
      </c>
      <c r="B75" s="76">
        <v>2275.5</v>
      </c>
      <c r="C75" s="76">
        <v>-2.1</v>
      </c>
      <c r="D75" s="76">
        <v>-49.3</v>
      </c>
      <c r="E75" s="76">
        <v>2235.6</v>
      </c>
      <c r="F75" s="76">
        <v>0.1</v>
      </c>
      <c r="G75" s="76">
        <v>2219.3000000000002</v>
      </c>
      <c r="H75" s="76">
        <v>0.5</v>
      </c>
      <c r="I75" s="76">
        <v>-16.3</v>
      </c>
      <c r="J75" s="101"/>
      <c r="K75" s="106"/>
      <c r="L75" s="25"/>
      <c r="M75" s="22"/>
      <c r="N75" s="26"/>
      <c r="O75" s="27"/>
      <c r="P75" s="27"/>
      <c r="Q75" s="27"/>
      <c r="R75" s="27"/>
      <c r="U75" s="20">
        <v>43101</v>
      </c>
      <c r="V75" s="70">
        <f t="shared" si="4"/>
        <v>2407.6</v>
      </c>
      <c r="W75" s="71">
        <f t="shared" si="5"/>
        <v>-216.2</v>
      </c>
    </row>
    <row r="76" spans="1:23">
      <c r="A76" s="20">
        <v>43617</v>
      </c>
      <c r="B76" s="76">
        <v>2216.1999999999998</v>
      </c>
      <c r="C76" s="76">
        <v>-2.6</v>
      </c>
      <c r="D76" s="76">
        <v>-59.5</v>
      </c>
      <c r="E76" s="76">
        <v>2234.3000000000002</v>
      </c>
      <c r="F76" s="76">
        <v>-0.2</v>
      </c>
      <c r="G76" s="76">
        <v>2207.6999999999998</v>
      </c>
      <c r="H76" s="76">
        <v>-1.3</v>
      </c>
      <c r="I76" s="76">
        <v>-26.6</v>
      </c>
      <c r="J76" s="101"/>
      <c r="K76" s="106">
        <f>AVERAGE(G76:G78)/AVERAGE(G79:G81)-1</f>
        <v>-2.5452207708717034E-2</v>
      </c>
      <c r="L76" s="25"/>
      <c r="M76" s="22"/>
      <c r="N76" s="26"/>
      <c r="O76" s="27"/>
      <c r="P76" s="27"/>
      <c r="Q76" s="27"/>
      <c r="R76" s="27"/>
      <c r="U76" s="20">
        <v>43070</v>
      </c>
      <c r="V76" s="70">
        <f t="shared" si="4"/>
        <v>2423.8000000000002</v>
      </c>
      <c r="W76" s="71">
        <f t="shared" si="5"/>
        <v>-207.1</v>
      </c>
    </row>
    <row r="77" spans="1:23">
      <c r="A77" s="20">
        <v>43586</v>
      </c>
      <c r="B77" s="76">
        <v>2236</v>
      </c>
      <c r="C77" s="76">
        <v>-3.4</v>
      </c>
      <c r="D77" s="76">
        <v>-79.5</v>
      </c>
      <c r="E77" s="76">
        <v>2237.6999999999998</v>
      </c>
      <c r="F77" s="76">
        <v>-0.3</v>
      </c>
      <c r="G77" s="76">
        <v>2236.1</v>
      </c>
      <c r="H77" s="76">
        <v>0.4</v>
      </c>
      <c r="I77" s="76">
        <v>-1.6</v>
      </c>
      <c r="J77" s="101"/>
      <c r="K77" s="106"/>
      <c r="L77" s="25"/>
      <c r="M77" s="22"/>
      <c r="N77" s="26"/>
      <c r="O77" s="27"/>
      <c r="P77" s="27"/>
      <c r="Q77" s="27"/>
      <c r="R77" s="27"/>
      <c r="U77" s="20">
        <v>43040</v>
      </c>
      <c r="V77" s="70">
        <f t="shared" si="4"/>
        <v>2440.5</v>
      </c>
      <c r="W77" s="71">
        <f t="shared" si="5"/>
        <v>-183.3</v>
      </c>
    </row>
    <row r="78" spans="1:23">
      <c r="A78" s="20">
        <v>43556</v>
      </c>
      <c r="B78" s="76">
        <v>2228.9</v>
      </c>
      <c r="C78" s="76">
        <v>-6.5</v>
      </c>
      <c r="D78" s="76">
        <v>-154.9</v>
      </c>
      <c r="E78" s="76">
        <v>2244.1</v>
      </c>
      <c r="F78" s="76">
        <v>-0.3</v>
      </c>
      <c r="G78" s="76">
        <v>2226.1999999999998</v>
      </c>
      <c r="H78" s="76">
        <v>-0.9</v>
      </c>
      <c r="I78" s="76">
        <v>-17.899999999999999</v>
      </c>
      <c r="J78" s="101"/>
      <c r="K78" s="106"/>
      <c r="L78" s="25"/>
      <c r="M78" s="22"/>
      <c r="N78" s="26"/>
      <c r="O78" s="27"/>
      <c r="P78" s="27"/>
      <c r="Q78" s="27"/>
      <c r="R78" s="27"/>
      <c r="U78" s="20">
        <v>43009</v>
      </c>
      <c r="V78" s="70">
        <f t="shared" si="4"/>
        <v>2457.6999999999998</v>
      </c>
      <c r="W78" s="71">
        <f t="shared" si="5"/>
        <v>-163.6</v>
      </c>
    </row>
    <row r="79" spans="1:23">
      <c r="A79" s="20">
        <v>43525</v>
      </c>
      <c r="B79" s="76">
        <v>2301.1</v>
      </c>
      <c r="C79" s="76">
        <v>-6.4</v>
      </c>
      <c r="D79" s="76">
        <v>-157</v>
      </c>
      <c r="E79" s="76">
        <v>2250.4</v>
      </c>
      <c r="F79" s="76">
        <v>-0.3</v>
      </c>
      <c r="G79" s="76">
        <v>2245.4</v>
      </c>
      <c r="H79" s="76">
        <v>-2.4</v>
      </c>
      <c r="I79" s="76">
        <v>-5</v>
      </c>
      <c r="J79" s="101"/>
      <c r="K79" s="106">
        <f>AVERAGE(G79:G81)/AVERAGE(G82:G84)-1</f>
        <v>-3.0298616168973336E-3</v>
      </c>
      <c r="L79" s="25"/>
      <c r="M79" s="22"/>
      <c r="N79" s="26"/>
      <c r="O79" s="27"/>
      <c r="P79" s="27"/>
      <c r="Q79" s="27"/>
      <c r="R79" s="27"/>
      <c r="U79" s="20">
        <v>42979</v>
      </c>
      <c r="V79" s="70">
        <f t="shared" ref="V79:V142" si="6">E96</f>
        <v>2475</v>
      </c>
      <c r="W79" s="71">
        <f t="shared" ref="W79:W142" si="7">D96</f>
        <v>-151.19999999999999</v>
      </c>
    </row>
    <row r="80" spans="1:23">
      <c r="A80" s="20">
        <v>43497</v>
      </c>
      <c r="B80" s="76">
        <v>2372.6999999999998</v>
      </c>
      <c r="C80" s="76">
        <v>-6.8</v>
      </c>
      <c r="D80" s="76">
        <v>-173.2</v>
      </c>
      <c r="E80" s="76">
        <v>2257.3000000000002</v>
      </c>
      <c r="F80" s="76">
        <v>-0.3</v>
      </c>
      <c r="G80" s="76">
        <v>2301.6999999999998</v>
      </c>
      <c r="H80" s="76">
        <v>0.2</v>
      </c>
      <c r="I80" s="76">
        <v>44.3</v>
      </c>
      <c r="J80" s="101"/>
      <c r="K80" s="106"/>
      <c r="L80" s="25"/>
      <c r="M80" s="22"/>
      <c r="N80" s="26"/>
      <c r="O80" s="27"/>
      <c r="P80" s="27"/>
      <c r="Q80" s="27"/>
      <c r="R80" s="27"/>
      <c r="U80" s="20">
        <v>42948</v>
      </c>
      <c r="V80" s="70">
        <f t="shared" si="6"/>
        <v>2492.1999999999998</v>
      </c>
      <c r="W80" s="71">
        <f t="shared" si="7"/>
        <v>-158.69999999999999</v>
      </c>
    </row>
    <row r="81" spans="1:23">
      <c r="A81" s="20">
        <v>43466</v>
      </c>
      <c r="B81" s="76">
        <v>2405.6</v>
      </c>
      <c r="C81" s="76">
        <v>-6.4</v>
      </c>
      <c r="D81" s="76">
        <v>-164.7</v>
      </c>
      <c r="E81" s="76">
        <v>2263.5</v>
      </c>
      <c r="F81" s="76">
        <v>-0.2</v>
      </c>
      <c r="G81" s="76">
        <v>2297.1</v>
      </c>
      <c r="H81" s="76">
        <v>0.4</v>
      </c>
      <c r="I81" s="76">
        <v>33.5</v>
      </c>
      <c r="J81" s="101"/>
      <c r="K81" s="106"/>
      <c r="L81" s="25"/>
      <c r="M81" s="22"/>
      <c r="N81" s="26"/>
      <c r="O81" s="27"/>
      <c r="P81" s="28"/>
      <c r="Q81" s="29"/>
      <c r="R81" s="27"/>
      <c r="U81" s="20">
        <v>42917</v>
      </c>
      <c r="V81" s="70">
        <f t="shared" si="6"/>
        <v>2509.1</v>
      </c>
      <c r="W81" s="71">
        <f t="shared" si="7"/>
        <v>-139.4</v>
      </c>
    </row>
    <row r="82" spans="1:23">
      <c r="A82" s="20">
        <v>43435</v>
      </c>
      <c r="B82" s="76">
        <v>2209.5</v>
      </c>
      <c r="C82" s="76">
        <v>-7.4</v>
      </c>
      <c r="D82" s="76">
        <v>-175.4</v>
      </c>
      <c r="E82" s="76">
        <v>2268.9</v>
      </c>
      <c r="F82" s="76">
        <v>-0.3</v>
      </c>
      <c r="G82" s="76">
        <v>2288.6999999999998</v>
      </c>
      <c r="H82" s="76">
        <v>0</v>
      </c>
      <c r="I82" s="76">
        <v>19.8</v>
      </c>
      <c r="J82" s="101">
        <f>AVERAGE(G82:G93)</f>
        <v>2338.708333333333</v>
      </c>
      <c r="K82" s="106">
        <f>AVERAGE(G82:G84)/AVERAGE(G85:G87)-1</f>
        <v>-6.9147089457238797E-3</v>
      </c>
      <c r="L82" s="25"/>
      <c r="M82" s="22"/>
      <c r="N82" s="26"/>
      <c r="O82" s="27"/>
      <c r="P82" s="27"/>
      <c r="Q82" s="27"/>
      <c r="R82" s="27"/>
      <c r="U82" s="20">
        <v>42887</v>
      </c>
      <c r="V82" s="70">
        <f t="shared" si="6"/>
        <v>2525.5</v>
      </c>
      <c r="W82" s="71">
        <f t="shared" si="7"/>
        <v>-143.4</v>
      </c>
    </row>
    <row r="83" spans="1:23">
      <c r="A83" s="20">
        <v>43405</v>
      </c>
      <c r="B83" s="76">
        <v>2186.1</v>
      </c>
      <c r="C83" s="76">
        <v>-7.7</v>
      </c>
      <c r="D83" s="76">
        <v>-182.3</v>
      </c>
      <c r="E83" s="76">
        <v>2276.6</v>
      </c>
      <c r="F83" s="76">
        <v>-0.4</v>
      </c>
      <c r="G83" s="76">
        <v>2289.4</v>
      </c>
      <c r="H83" s="76">
        <v>0.1</v>
      </c>
      <c r="I83" s="76">
        <v>12.8</v>
      </c>
      <c r="J83" s="101"/>
      <c r="K83" s="106"/>
      <c r="L83" s="25"/>
      <c r="M83" s="22"/>
      <c r="N83" s="26"/>
      <c r="O83" s="27"/>
      <c r="P83" s="27"/>
      <c r="Q83" s="27"/>
      <c r="R83" s="27"/>
      <c r="U83" s="20">
        <v>42856</v>
      </c>
      <c r="V83" s="70">
        <f t="shared" si="6"/>
        <v>2541</v>
      </c>
      <c r="W83" s="71">
        <f t="shared" si="7"/>
        <v>-141.6</v>
      </c>
    </row>
    <row r="84" spans="1:23">
      <c r="A84" s="20">
        <v>43374</v>
      </c>
      <c r="B84" s="76">
        <v>2203.9</v>
      </c>
      <c r="C84" s="76">
        <v>-7.7</v>
      </c>
      <c r="D84" s="76">
        <v>-184.9</v>
      </c>
      <c r="E84" s="76">
        <v>2286.3000000000002</v>
      </c>
      <c r="F84" s="76">
        <v>-0.5</v>
      </c>
      <c r="G84" s="76">
        <v>2286.9</v>
      </c>
      <c r="H84" s="76">
        <v>-0.3</v>
      </c>
      <c r="I84" s="76">
        <v>0.6</v>
      </c>
      <c r="J84" s="101"/>
      <c r="K84" s="106"/>
      <c r="L84" s="25"/>
      <c r="M84" s="22"/>
      <c r="N84" s="26"/>
      <c r="O84" s="27"/>
      <c r="P84" s="27"/>
      <c r="Q84" s="27"/>
      <c r="R84" s="27"/>
      <c r="U84" s="20">
        <v>42826</v>
      </c>
      <c r="V84" s="70">
        <f t="shared" si="6"/>
        <v>2555.6</v>
      </c>
      <c r="W84" s="71">
        <f t="shared" si="7"/>
        <v>-166.3</v>
      </c>
    </row>
    <row r="85" spans="1:23">
      <c r="A85" s="20">
        <v>43344</v>
      </c>
      <c r="B85" s="76">
        <v>2256.5</v>
      </c>
      <c r="C85" s="76">
        <v>-7.9</v>
      </c>
      <c r="D85" s="76">
        <v>-192.4</v>
      </c>
      <c r="E85" s="76">
        <v>2297.8000000000002</v>
      </c>
      <c r="F85" s="76">
        <v>-0.6</v>
      </c>
      <c r="G85" s="76">
        <v>2293.8000000000002</v>
      </c>
      <c r="H85" s="76">
        <v>-0.4</v>
      </c>
      <c r="I85" s="76">
        <v>-4</v>
      </c>
      <c r="J85" s="101"/>
      <c r="K85" s="106">
        <f>AVERAGE(G85:G87)/AVERAGE(G88:G90)-1</f>
        <v>-2.175051298379671E-2</v>
      </c>
      <c r="L85" s="25"/>
      <c r="M85" s="22"/>
      <c r="N85" s="26"/>
      <c r="O85" s="27"/>
      <c r="P85" s="27"/>
      <c r="Q85" s="27"/>
      <c r="R85" s="27"/>
      <c r="U85" s="20">
        <v>42795</v>
      </c>
      <c r="V85" s="70">
        <f t="shared" si="6"/>
        <v>2569.1999999999998</v>
      </c>
      <c r="W85" s="71">
        <f t="shared" si="7"/>
        <v>-175.3</v>
      </c>
    </row>
    <row r="86" spans="1:23">
      <c r="A86" s="20">
        <v>43313</v>
      </c>
      <c r="B86" s="76">
        <v>2350.9</v>
      </c>
      <c r="C86" s="76">
        <v>-7.6</v>
      </c>
      <c r="D86" s="76">
        <v>-194</v>
      </c>
      <c r="E86" s="76">
        <v>2311.1999999999998</v>
      </c>
      <c r="F86" s="76">
        <v>-0.6</v>
      </c>
      <c r="G86" s="76">
        <v>2302.3000000000002</v>
      </c>
      <c r="H86" s="76">
        <v>-0.6</v>
      </c>
      <c r="I86" s="76">
        <v>-8.9</v>
      </c>
      <c r="J86" s="101"/>
      <c r="K86" s="106"/>
      <c r="L86" s="25"/>
      <c r="M86" s="22"/>
      <c r="N86" s="26"/>
      <c r="O86" s="27"/>
      <c r="P86" s="27"/>
      <c r="Q86" s="27"/>
      <c r="R86" s="27"/>
      <c r="U86" s="20">
        <v>42767</v>
      </c>
      <c r="V86" s="70">
        <f t="shared" si="6"/>
        <v>2582.4</v>
      </c>
      <c r="W86" s="71">
        <f t="shared" si="7"/>
        <v>-182.8</v>
      </c>
    </row>
    <row r="87" spans="1:23">
      <c r="A87" s="20">
        <v>43282</v>
      </c>
      <c r="B87" s="76">
        <v>2324.6999999999998</v>
      </c>
      <c r="C87" s="76">
        <v>-7.7</v>
      </c>
      <c r="D87" s="76">
        <v>-192.9</v>
      </c>
      <c r="E87" s="76">
        <v>2326</v>
      </c>
      <c r="F87" s="76">
        <v>-0.7</v>
      </c>
      <c r="G87" s="76">
        <v>2316.6999999999998</v>
      </c>
      <c r="H87" s="76">
        <v>-0.6</v>
      </c>
      <c r="I87" s="76">
        <v>-9.4</v>
      </c>
      <c r="J87" s="101"/>
      <c r="K87" s="106"/>
      <c r="L87" s="25"/>
      <c r="M87" s="22"/>
      <c r="N87" s="26"/>
      <c r="O87" s="27"/>
      <c r="P87" s="27"/>
      <c r="Q87" s="27"/>
      <c r="R87" s="27"/>
      <c r="U87" s="20">
        <v>42736</v>
      </c>
      <c r="V87" s="70">
        <f t="shared" si="6"/>
        <v>2595.1</v>
      </c>
      <c r="W87" s="71">
        <f t="shared" si="7"/>
        <v>-149.1</v>
      </c>
    </row>
    <row r="88" spans="1:23">
      <c r="A88" s="20">
        <v>43252</v>
      </c>
      <c r="B88" s="76">
        <v>2275.8000000000002</v>
      </c>
      <c r="C88" s="76">
        <v>-8</v>
      </c>
      <c r="D88" s="76">
        <v>-196.9</v>
      </c>
      <c r="E88" s="76">
        <v>2342.1</v>
      </c>
      <c r="F88" s="76">
        <v>-0.7</v>
      </c>
      <c r="G88" s="76">
        <v>2330.1999999999998</v>
      </c>
      <c r="H88" s="76">
        <v>-0.9</v>
      </c>
      <c r="I88" s="76">
        <v>-11.9</v>
      </c>
      <c r="J88" s="101"/>
      <c r="K88" s="106">
        <f>AVERAGE(G88:G90)/AVERAGE(G91:G93)-1</f>
        <v>-2.1287498961247486E-2</v>
      </c>
      <c r="L88" s="25"/>
      <c r="M88" s="22"/>
      <c r="N88" s="26"/>
      <c r="O88" s="27"/>
      <c r="P88" s="27"/>
      <c r="Q88" s="27"/>
      <c r="R88" s="27"/>
      <c r="U88" s="20">
        <v>42705</v>
      </c>
      <c r="V88" s="70">
        <f t="shared" si="6"/>
        <v>2607.6999999999998</v>
      </c>
      <c r="W88" s="71">
        <f t="shared" si="7"/>
        <v>-143</v>
      </c>
    </row>
    <row r="89" spans="1:23">
      <c r="A89" s="20">
        <v>43221</v>
      </c>
      <c r="B89" s="76">
        <v>2315.5</v>
      </c>
      <c r="C89" s="76">
        <v>-7.3</v>
      </c>
      <c r="D89" s="76">
        <v>-182.2</v>
      </c>
      <c r="E89" s="76">
        <v>2358.6999999999998</v>
      </c>
      <c r="F89" s="76">
        <v>-0.7</v>
      </c>
      <c r="G89" s="76">
        <v>2352.1999999999998</v>
      </c>
      <c r="H89" s="76">
        <v>-1.3</v>
      </c>
      <c r="I89" s="76">
        <v>-6.6</v>
      </c>
      <c r="J89" s="101"/>
      <c r="K89" s="106"/>
      <c r="L89" s="25"/>
      <c r="M89" s="22"/>
      <c r="N89" s="26"/>
      <c r="O89" s="27"/>
      <c r="P89" s="27"/>
      <c r="Q89" s="27"/>
      <c r="R89" s="27"/>
      <c r="U89" s="20">
        <v>42675</v>
      </c>
      <c r="V89" s="70">
        <f t="shared" si="6"/>
        <v>2620.6</v>
      </c>
      <c r="W89" s="71">
        <f t="shared" si="7"/>
        <v>-113.1</v>
      </c>
    </row>
    <row r="90" spans="1:23">
      <c r="A90" s="20">
        <v>43191</v>
      </c>
      <c r="B90" s="76">
        <v>2383.8000000000002</v>
      </c>
      <c r="C90" s="76">
        <v>-7.2</v>
      </c>
      <c r="D90" s="76">
        <v>-184.9</v>
      </c>
      <c r="E90" s="76">
        <v>2375.5</v>
      </c>
      <c r="F90" s="76">
        <v>-0.7</v>
      </c>
      <c r="G90" s="76">
        <v>2384.1</v>
      </c>
      <c r="H90" s="76">
        <v>-0.4</v>
      </c>
      <c r="I90" s="76">
        <v>8.6</v>
      </c>
      <c r="J90" s="101"/>
      <c r="K90" s="106"/>
      <c r="L90" s="25"/>
      <c r="M90" s="22"/>
      <c r="N90" s="26"/>
      <c r="O90" s="27"/>
      <c r="P90" s="27"/>
      <c r="Q90" s="27"/>
      <c r="R90" s="27"/>
      <c r="U90" s="20">
        <v>42644</v>
      </c>
      <c r="V90" s="70">
        <f t="shared" si="6"/>
        <v>2633.7</v>
      </c>
      <c r="W90" s="71">
        <f t="shared" si="7"/>
        <v>-101.2</v>
      </c>
    </row>
    <row r="91" spans="1:23">
      <c r="A91" s="20">
        <v>43160</v>
      </c>
      <c r="B91" s="76">
        <v>2458.1</v>
      </c>
      <c r="C91" s="76">
        <v>-7.7</v>
      </c>
      <c r="D91" s="76">
        <v>-204</v>
      </c>
      <c r="E91" s="76">
        <v>2391.8000000000002</v>
      </c>
      <c r="F91" s="76">
        <v>-0.7</v>
      </c>
      <c r="G91" s="76">
        <v>2393.1</v>
      </c>
      <c r="H91" s="76">
        <v>-0.6</v>
      </c>
      <c r="I91" s="76">
        <v>1.3</v>
      </c>
      <c r="J91" s="101"/>
      <c r="K91" s="106">
        <f>AVERAGE(G91:G93)/AVERAGE(G94:G96)-1</f>
        <v>-2.2063902696699333E-2</v>
      </c>
      <c r="L91" s="25"/>
      <c r="M91" s="22"/>
      <c r="N91" s="26"/>
      <c r="O91" s="27"/>
      <c r="P91" s="27"/>
      <c r="Q91" s="27"/>
      <c r="R91" s="27"/>
      <c r="U91" s="20">
        <v>42614</v>
      </c>
      <c r="V91" s="70">
        <f t="shared" si="6"/>
        <v>2647.1</v>
      </c>
      <c r="W91" s="71">
        <f t="shared" si="7"/>
        <v>-109.3</v>
      </c>
    </row>
    <row r="92" spans="1:23">
      <c r="A92" s="20">
        <v>43132</v>
      </c>
      <c r="B92" s="76">
        <v>2545.9</v>
      </c>
      <c r="C92" s="76">
        <v>-7.8</v>
      </c>
      <c r="D92" s="76">
        <v>-216.2</v>
      </c>
      <c r="E92" s="76">
        <v>2407.6</v>
      </c>
      <c r="F92" s="76">
        <v>-0.7</v>
      </c>
      <c r="G92" s="76">
        <v>2407.1</v>
      </c>
      <c r="H92" s="76">
        <v>-0.5</v>
      </c>
      <c r="I92" s="76">
        <v>-0.5</v>
      </c>
      <c r="J92" s="101"/>
      <c r="K92" s="106"/>
      <c r="L92" s="25"/>
      <c r="M92" s="22"/>
      <c r="N92" s="26"/>
      <c r="O92" s="27"/>
      <c r="P92" s="27"/>
      <c r="Q92" s="27"/>
      <c r="R92" s="27"/>
      <c r="U92" s="20">
        <v>42583</v>
      </c>
      <c r="V92" s="70">
        <f t="shared" si="6"/>
        <v>2660.5</v>
      </c>
      <c r="W92" s="71">
        <f t="shared" si="7"/>
        <v>-100.4</v>
      </c>
    </row>
    <row r="93" spans="1:23">
      <c r="A93" s="20">
        <v>43101</v>
      </c>
      <c r="B93" s="76">
        <v>2570.3000000000002</v>
      </c>
      <c r="C93" s="76">
        <v>-7.5</v>
      </c>
      <c r="D93" s="76">
        <v>-207.1</v>
      </c>
      <c r="E93" s="76">
        <v>2423.8000000000002</v>
      </c>
      <c r="F93" s="76">
        <v>-0.7</v>
      </c>
      <c r="G93" s="76">
        <v>2420</v>
      </c>
      <c r="H93" s="76">
        <v>-0.9</v>
      </c>
      <c r="I93" s="76">
        <v>-3.8</v>
      </c>
      <c r="J93" s="101"/>
      <c r="K93" s="106"/>
      <c r="L93" s="25"/>
      <c r="M93" s="22"/>
      <c r="N93" s="26"/>
      <c r="O93" s="27"/>
      <c r="P93" s="28"/>
      <c r="Q93" s="29"/>
      <c r="R93" s="27"/>
      <c r="U93" s="20">
        <v>42552</v>
      </c>
      <c r="V93" s="70">
        <f t="shared" si="6"/>
        <v>2673.3</v>
      </c>
      <c r="W93" s="71">
        <f t="shared" si="7"/>
        <v>-111.3</v>
      </c>
    </row>
    <row r="94" spans="1:23">
      <c r="A94" s="20">
        <v>43070</v>
      </c>
      <c r="B94" s="76">
        <v>2385</v>
      </c>
      <c r="C94" s="76">
        <v>-7.1</v>
      </c>
      <c r="D94" s="76">
        <v>-183.3</v>
      </c>
      <c r="E94" s="76">
        <v>2440.5</v>
      </c>
      <c r="F94" s="76">
        <v>-0.7</v>
      </c>
      <c r="G94" s="76">
        <v>2441.4</v>
      </c>
      <c r="H94" s="76">
        <v>-0.8</v>
      </c>
      <c r="I94" s="76">
        <v>0.9</v>
      </c>
      <c r="J94" s="101">
        <f>AVERAGE(G94:G105)</f>
        <v>2530.2166666666667</v>
      </c>
      <c r="K94" s="106">
        <f>AVERAGE(G94:G96)/AVERAGE(G97:G99)-1</f>
        <v>-2.0549217299018263E-2</v>
      </c>
      <c r="L94" s="25"/>
      <c r="M94" s="22"/>
      <c r="N94" s="26"/>
      <c r="O94" s="27"/>
      <c r="P94" s="27"/>
      <c r="Q94" s="27"/>
      <c r="R94" s="27"/>
      <c r="U94" s="20">
        <v>42522</v>
      </c>
      <c r="V94" s="70">
        <f t="shared" si="6"/>
        <v>2685.5</v>
      </c>
      <c r="W94" s="71">
        <f t="shared" si="7"/>
        <v>-111.6</v>
      </c>
    </row>
    <row r="95" spans="1:23">
      <c r="A95" s="20">
        <v>43040</v>
      </c>
      <c r="B95" s="76">
        <v>2368.4</v>
      </c>
      <c r="C95" s="76">
        <v>-6.5</v>
      </c>
      <c r="D95" s="76">
        <v>-163.6</v>
      </c>
      <c r="E95" s="76">
        <v>2457.6999999999998</v>
      </c>
      <c r="F95" s="76">
        <v>-0.7</v>
      </c>
      <c r="G95" s="76">
        <v>2461.8000000000002</v>
      </c>
      <c r="H95" s="76">
        <v>-0.7</v>
      </c>
      <c r="I95" s="76">
        <v>4.0999999999999996</v>
      </c>
      <c r="J95" s="101"/>
      <c r="K95" s="106"/>
      <c r="L95" s="25"/>
      <c r="M95" s="22"/>
      <c r="N95" s="26"/>
      <c r="O95" s="27"/>
      <c r="P95" s="27"/>
      <c r="Q95" s="27"/>
      <c r="R95" s="27"/>
      <c r="U95" s="20">
        <v>42491</v>
      </c>
      <c r="V95" s="70">
        <f t="shared" si="6"/>
        <v>2697.1</v>
      </c>
      <c r="W95" s="71">
        <f t="shared" si="7"/>
        <v>-97</v>
      </c>
    </row>
    <row r="96" spans="1:23">
      <c r="A96" s="20">
        <v>43009</v>
      </c>
      <c r="B96" s="76">
        <v>2388.6999999999998</v>
      </c>
      <c r="C96" s="76">
        <v>-6</v>
      </c>
      <c r="D96" s="76">
        <v>-151.19999999999999</v>
      </c>
      <c r="E96" s="76">
        <v>2475</v>
      </c>
      <c r="F96" s="76">
        <v>-0.7</v>
      </c>
      <c r="G96" s="76">
        <v>2479.9</v>
      </c>
      <c r="H96" s="76">
        <v>-0.6</v>
      </c>
      <c r="I96" s="76">
        <v>4.9000000000000004</v>
      </c>
      <c r="J96" s="101"/>
      <c r="K96" s="106"/>
      <c r="L96" s="25"/>
      <c r="M96" s="22"/>
      <c r="N96" s="26"/>
      <c r="O96" s="27"/>
      <c r="P96" s="27"/>
      <c r="Q96" s="27"/>
      <c r="R96" s="27"/>
      <c r="U96" s="20">
        <v>42461</v>
      </c>
      <c r="V96" s="70">
        <f t="shared" si="6"/>
        <v>2707.7</v>
      </c>
      <c r="W96" s="71">
        <f t="shared" si="7"/>
        <v>-97.7</v>
      </c>
    </row>
    <row r="97" spans="1:23">
      <c r="A97" s="20">
        <v>42979</v>
      </c>
      <c r="B97" s="76">
        <v>2448.9</v>
      </c>
      <c r="C97" s="76">
        <v>-6.1</v>
      </c>
      <c r="D97" s="76">
        <v>-158.69999999999999</v>
      </c>
      <c r="E97" s="76">
        <v>2492.1999999999998</v>
      </c>
      <c r="F97" s="76">
        <v>-0.7</v>
      </c>
      <c r="G97" s="76">
        <v>2494.6999999999998</v>
      </c>
      <c r="H97" s="76">
        <v>-0.8</v>
      </c>
      <c r="I97" s="76">
        <v>2.5</v>
      </c>
      <c r="J97" s="101"/>
      <c r="K97" s="106">
        <f>AVERAGE(G97:G99)/AVERAGE(G100:G102)-1</f>
        <v>-1.5155474261823954E-2</v>
      </c>
      <c r="L97" s="25"/>
      <c r="M97" s="22"/>
      <c r="N97" s="26"/>
      <c r="O97" s="27"/>
      <c r="P97" s="27"/>
      <c r="Q97" s="27"/>
      <c r="R97" s="27"/>
      <c r="U97" s="20">
        <v>42430</v>
      </c>
      <c r="V97" s="70">
        <f t="shared" si="6"/>
        <v>2717.4</v>
      </c>
      <c r="W97" s="71">
        <f t="shared" si="7"/>
        <v>-99</v>
      </c>
    </row>
    <row r="98" spans="1:23">
      <c r="A98" s="20">
        <v>42948</v>
      </c>
      <c r="B98" s="76">
        <v>2544.8000000000002</v>
      </c>
      <c r="C98" s="76">
        <v>-5.2</v>
      </c>
      <c r="D98" s="76">
        <v>-139.4</v>
      </c>
      <c r="E98" s="76">
        <v>2509.1</v>
      </c>
      <c r="F98" s="76">
        <v>-0.6</v>
      </c>
      <c r="G98" s="76">
        <v>2514.8000000000002</v>
      </c>
      <c r="H98" s="76">
        <v>-0.5</v>
      </c>
      <c r="I98" s="76">
        <v>5.7</v>
      </c>
      <c r="J98" s="101"/>
      <c r="K98" s="106"/>
      <c r="L98" s="25"/>
      <c r="M98" s="22"/>
      <c r="N98" s="26"/>
      <c r="O98" s="27"/>
      <c r="P98" s="27"/>
      <c r="Q98" s="27"/>
      <c r="R98" s="27"/>
      <c r="U98" s="20">
        <v>42401</v>
      </c>
      <c r="V98" s="70">
        <f t="shared" si="6"/>
        <v>2725.9</v>
      </c>
      <c r="W98" s="71">
        <f t="shared" si="7"/>
        <v>-86.6</v>
      </c>
    </row>
    <row r="99" spans="1:23">
      <c r="A99" s="20">
        <v>42917</v>
      </c>
      <c r="B99" s="76">
        <v>2517.6</v>
      </c>
      <c r="C99" s="76">
        <v>-5.4</v>
      </c>
      <c r="D99" s="76">
        <v>-143.4</v>
      </c>
      <c r="E99" s="76">
        <v>2525.5</v>
      </c>
      <c r="F99" s="76">
        <v>-0.6</v>
      </c>
      <c r="G99" s="76">
        <v>2528.5</v>
      </c>
      <c r="H99" s="76">
        <v>-0.6</v>
      </c>
      <c r="I99" s="76">
        <v>3</v>
      </c>
      <c r="J99" s="101"/>
      <c r="K99" s="106"/>
      <c r="L99" s="25"/>
      <c r="M99" s="22"/>
      <c r="N99" s="26"/>
      <c r="O99" s="27"/>
      <c r="P99" s="27"/>
      <c r="Q99" s="27"/>
      <c r="R99" s="27"/>
      <c r="U99" s="20">
        <v>42370</v>
      </c>
      <c r="V99" s="70">
        <f t="shared" si="6"/>
        <v>2733.6</v>
      </c>
      <c r="W99" s="71">
        <f t="shared" si="7"/>
        <v>-105.8</v>
      </c>
    </row>
    <row r="100" spans="1:23">
      <c r="A100" s="20">
        <v>42887</v>
      </c>
      <c r="B100" s="76">
        <v>2472.6</v>
      </c>
      <c r="C100" s="76">
        <v>-5.4</v>
      </c>
      <c r="D100" s="76">
        <v>-141.6</v>
      </c>
      <c r="E100" s="76">
        <v>2541</v>
      </c>
      <c r="F100" s="76">
        <v>-0.6</v>
      </c>
      <c r="G100" s="76">
        <v>2544.6</v>
      </c>
      <c r="H100" s="76">
        <v>-0.2</v>
      </c>
      <c r="I100" s="76">
        <v>3.6</v>
      </c>
      <c r="J100" s="101"/>
      <c r="K100" s="106">
        <f>AVERAGE(G100:G102)/AVERAGE(G103:G105)-1</f>
        <v>-1.7142857142857126E-2</v>
      </c>
      <c r="L100" s="25"/>
      <c r="M100" s="22"/>
      <c r="N100" s="26"/>
      <c r="O100" s="27"/>
      <c r="P100" s="27"/>
      <c r="Q100" s="27"/>
      <c r="R100" s="27"/>
      <c r="U100" s="20">
        <v>42339</v>
      </c>
      <c r="V100" s="70">
        <f t="shared" si="6"/>
        <v>2741.4</v>
      </c>
      <c r="W100" s="71">
        <f t="shared" si="7"/>
        <v>-111.2</v>
      </c>
    </row>
    <row r="101" spans="1:23">
      <c r="A101" s="20">
        <v>42856</v>
      </c>
      <c r="B101" s="76">
        <v>2497.6999999999998</v>
      </c>
      <c r="C101" s="76">
        <v>-6.2</v>
      </c>
      <c r="D101" s="76">
        <v>-166.3</v>
      </c>
      <c r="E101" s="76">
        <v>2555.6</v>
      </c>
      <c r="F101" s="76">
        <v>-0.5</v>
      </c>
      <c r="G101" s="76">
        <v>2548.8000000000002</v>
      </c>
      <c r="H101" s="76">
        <v>-0.5</v>
      </c>
      <c r="I101" s="76">
        <v>-6.8</v>
      </c>
      <c r="J101" s="101"/>
      <c r="K101" s="106"/>
      <c r="L101" s="25"/>
      <c r="M101" s="22"/>
      <c r="N101" s="26"/>
      <c r="O101" s="27"/>
      <c r="P101" s="27"/>
      <c r="Q101" s="27"/>
      <c r="R101" s="27"/>
      <c r="U101" s="20">
        <v>42309</v>
      </c>
      <c r="V101" s="70">
        <f t="shared" si="6"/>
        <v>2749.5</v>
      </c>
      <c r="W101" s="71">
        <f t="shared" si="7"/>
        <v>-82.1</v>
      </c>
    </row>
    <row r="102" spans="1:23">
      <c r="A102" s="20">
        <v>42826</v>
      </c>
      <c r="B102" s="76">
        <v>2568.6</v>
      </c>
      <c r="C102" s="76">
        <v>-6.4</v>
      </c>
      <c r="D102" s="76">
        <v>-175.3</v>
      </c>
      <c r="E102" s="76">
        <v>2569.1999999999998</v>
      </c>
      <c r="F102" s="76">
        <v>-0.5</v>
      </c>
      <c r="G102" s="76">
        <v>2560.6</v>
      </c>
      <c r="H102" s="76">
        <v>-0.6</v>
      </c>
      <c r="I102" s="76">
        <v>-8.6</v>
      </c>
      <c r="J102" s="101"/>
      <c r="K102" s="106"/>
      <c r="L102" s="25"/>
      <c r="M102" s="22"/>
      <c r="N102" s="26"/>
      <c r="O102" s="27"/>
      <c r="P102" s="27"/>
      <c r="Q102" s="27"/>
      <c r="R102" s="27"/>
      <c r="U102" s="20">
        <v>42278</v>
      </c>
      <c r="V102" s="70">
        <f t="shared" si="6"/>
        <v>2757.7</v>
      </c>
      <c r="W102" s="71">
        <f t="shared" si="7"/>
        <v>-83.7</v>
      </c>
    </row>
    <row r="103" spans="1:23">
      <c r="A103" s="20">
        <v>42795</v>
      </c>
      <c r="B103" s="76">
        <v>2662.1</v>
      </c>
      <c r="C103" s="76">
        <v>-6.4</v>
      </c>
      <c r="D103" s="76">
        <v>-182.8</v>
      </c>
      <c r="E103" s="76">
        <v>2582.4</v>
      </c>
      <c r="F103" s="76">
        <v>-0.5</v>
      </c>
      <c r="G103" s="76">
        <v>2576.1999999999998</v>
      </c>
      <c r="H103" s="76">
        <v>-0.9</v>
      </c>
      <c r="I103" s="76">
        <v>-6.1</v>
      </c>
      <c r="J103" s="101"/>
      <c r="K103" s="106">
        <f>AVERAGE(G103:G105)/AVERAGE(G106:G108)-1</f>
        <v>-1.5050907481186315E-2</v>
      </c>
      <c r="L103" s="25"/>
      <c r="M103" s="22"/>
      <c r="N103" s="26"/>
      <c r="O103" s="27"/>
      <c r="P103" s="27"/>
      <c r="Q103" s="27"/>
      <c r="R103" s="27"/>
      <c r="U103" s="20">
        <v>42248</v>
      </c>
      <c r="V103" s="70">
        <f t="shared" si="6"/>
        <v>2766.1</v>
      </c>
      <c r="W103" s="71">
        <f t="shared" si="7"/>
        <v>-83.5</v>
      </c>
    </row>
    <row r="104" spans="1:23">
      <c r="A104" s="20">
        <v>42767</v>
      </c>
      <c r="B104" s="76">
        <v>2762.1</v>
      </c>
      <c r="C104" s="76">
        <v>-5.0999999999999996</v>
      </c>
      <c r="D104" s="76">
        <v>-149.1</v>
      </c>
      <c r="E104" s="76">
        <v>2595.1</v>
      </c>
      <c r="F104" s="76">
        <v>-0.5</v>
      </c>
      <c r="G104" s="76">
        <v>2599.9</v>
      </c>
      <c r="H104" s="76">
        <v>-0.4</v>
      </c>
      <c r="I104" s="76">
        <v>4.8</v>
      </c>
      <c r="J104" s="101"/>
      <c r="K104" s="106"/>
      <c r="L104" s="25"/>
      <c r="M104" s="22"/>
      <c r="N104" s="26"/>
      <c r="O104" s="27"/>
      <c r="P104" s="27"/>
      <c r="Q104" s="27"/>
      <c r="R104" s="27"/>
      <c r="U104" s="20">
        <v>42217</v>
      </c>
      <c r="V104" s="70">
        <f t="shared" si="6"/>
        <v>2774.1</v>
      </c>
      <c r="W104" s="71">
        <f t="shared" si="7"/>
        <v>-99.8</v>
      </c>
    </row>
    <row r="105" spans="1:23">
      <c r="A105" s="20">
        <v>42736</v>
      </c>
      <c r="B105" s="76">
        <v>2777.4</v>
      </c>
      <c r="C105" s="76">
        <v>-4.9000000000000004</v>
      </c>
      <c r="D105" s="76">
        <v>-143</v>
      </c>
      <c r="E105" s="76">
        <v>2607.6999999999998</v>
      </c>
      <c r="F105" s="76">
        <v>-0.5</v>
      </c>
      <c r="G105" s="76">
        <v>2611.4</v>
      </c>
      <c r="H105" s="76">
        <v>-0.5</v>
      </c>
      <c r="I105" s="76">
        <v>3.7</v>
      </c>
      <c r="J105" s="101"/>
      <c r="K105" s="106"/>
      <c r="L105" s="25"/>
      <c r="M105" s="22"/>
      <c r="N105" s="26"/>
      <c r="O105" s="27"/>
      <c r="P105" s="28"/>
      <c r="Q105" s="29"/>
      <c r="R105" s="27"/>
      <c r="U105" s="20">
        <v>42186</v>
      </c>
      <c r="V105" s="70">
        <f t="shared" si="6"/>
        <v>2781.9</v>
      </c>
      <c r="W105" s="71">
        <f t="shared" si="7"/>
        <v>-106.2</v>
      </c>
    </row>
    <row r="106" spans="1:23">
      <c r="A106" s="20">
        <v>42705</v>
      </c>
      <c r="B106" s="76">
        <v>2568.3000000000002</v>
      </c>
      <c r="C106" s="76">
        <v>-4.2</v>
      </c>
      <c r="D106" s="76">
        <v>-113.1</v>
      </c>
      <c r="E106" s="76">
        <v>2620.6</v>
      </c>
      <c r="F106" s="76">
        <v>-0.5</v>
      </c>
      <c r="G106" s="76">
        <v>2625.5</v>
      </c>
      <c r="H106" s="76">
        <v>-0.4</v>
      </c>
      <c r="I106" s="76">
        <v>5</v>
      </c>
      <c r="J106" s="101">
        <f>AVERAGE(G106:G117)</f>
        <v>2687.8</v>
      </c>
      <c r="K106" s="106">
        <f>AVERAGE(G106:G108)/AVERAGE(G109:G111)-1</f>
        <v>-1.2662495785411787E-2</v>
      </c>
      <c r="L106" s="25"/>
      <c r="M106" s="22"/>
      <c r="N106" s="26"/>
      <c r="O106" s="27"/>
      <c r="P106" s="27"/>
      <c r="Q106" s="27"/>
      <c r="R106" s="27"/>
      <c r="U106" s="20">
        <v>42156</v>
      </c>
      <c r="V106" s="70">
        <f t="shared" si="6"/>
        <v>2789.3</v>
      </c>
      <c r="W106" s="71">
        <f t="shared" si="7"/>
        <v>-98.7</v>
      </c>
    </row>
    <row r="107" spans="1:23">
      <c r="A107" s="20">
        <v>42675</v>
      </c>
      <c r="B107" s="76">
        <v>2532</v>
      </c>
      <c r="C107" s="76">
        <v>-3.8</v>
      </c>
      <c r="D107" s="76">
        <v>-101.2</v>
      </c>
      <c r="E107" s="76">
        <v>2633.7</v>
      </c>
      <c r="F107" s="76">
        <v>-0.5</v>
      </c>
      <c r="G107" s="76">
        <v>2636.5</v>
      </c>
      <c r="H107" s="76">
        <v>-0.3</v>
      </c>
      <c r="I107" s="76">
        <v>2.8</v>
      </c>
      <c r="J107" s="101"/>
      <c r="K107" s="106"/>
      <c r="L107" s="25"/>
      <c r="M107" s="22"/>
      <c r="N107" s="26"/>
      <c r="O107" s="27"/>
      <c r="P107" s="27"/>
      <c r="Q107" s="27"/>
      <c r="R107" s="27"/>
      <c r="U107" s="20">
        <v>42125</v>
      </c>
      <c r="V107" s="70">
        <f t="shared" si="6"/>
        <v>2796.5</v>
      </c>
      <c r="W107" s="71">
        <f t="shared" si="7"/>
        <v>-121.6</v>
      </c>
    </row>
    <row r="108" spans="1:23">
      <c r="A108" s="20">
        <v>42644</v>
      </c>
      <c r="B108" s="76">
        <v>2539.9</v>
      </c>
      <c r="C108" s="76">
        <v>-4.0999999999999996</v>
      </c>
      <c r="D108" s="76">
        <v>-109.3</v>
      </c>
      <c r="E108" s="76">
        <v>2647.1</v>
      </c>
      <c r="F108" s="76">
        <v>-0.5</v>
      </c>
      <c r="G108" s="76">
        <v>2644.5</v>
      </c>
      <c r="H108" s="76">
        <v>-0.6</v>
      </c>
      <c r="I108" s="76">
        <v>-2.7</v>
      </c>
      <c r="J108" s="101"/>
      <c r="K108" s="106"/>
      <c r="L108" s="25"/>
      <c r="M108" s="22"/>
      <c r="N108" s="26"/>
      <c r="O108" s="27"/>
      <c r="P108" s="27"/>
      <c r="Q108" s="27"/>
      <c r="R108" s="27"/>
      <c r="U108" s="20">
        <v>42095</v>
      </c>
      <c r="V108" s="70">
        <f t="shared" si="6"/>
        <v>2804</v>
      </c>
      <c r="W108" s="71">
        <f t="shared" si="7"/>
        <v>-120.3</v>
      </c>
    </row>
    <row r="109" spans="1:23">
      <c r="A109" s="20">
        <v>42614</v>
      </c>
      <c r="B109" s="76">
        <v>2607.6</v>
      </c>
      <c r="C109" s="76">
        <v>-3.7</v>
      </c>
      <c r="D109" s="76">
        <v>-100.4</v>
      </c>
      <c r="E109" s="76">
        <v>2660.5</v>
      </c>
      <c r="F109" s="76">
        <v>-0.5</v>
      </c>
      <c r="G109" s="76">
        <v>2661.6</v>
      </c>
      <c r="H109" s="76">
        <v>-0.2</v>
      </c>
      <c r="I109" s="76">
        <v>1.1000000000000001</v>
      </c>
      <c r="J109" s="101"/>
      <c r="K109" s="106">
        <f>AVERAGE(G109:G111)/AVERAGE(G112:G114)-1</f>
        <v>-1.487304399173317E-2</v>
      </c>
      <c r="L109" s="25"/>
      <c r="M109" s="22"/>
      <c r="N109" s="26"/>
      <c r="O109" s="27"/>
      <c r="P109" s="27"/>
      <c r="Q109" s="27"/>
      <c r="R109" s="27"/>
      <c r="U109" s="20">
        <v>42064</v>
      </c>
      <c r="V109" s="70">
        <f t="shared" si="6"/>
        <v>2811.7</v>
      </c>
      <c r="W109" s="71">
        <f t="shared" si="7"/>
        <v>-100.5</v>
      </c>
    </row>
    <row r="110" spans="1:23">
      <c r="A110" s="20">
        <v>42583</v>
      </c>
      <c r="B110" s="76">
        <v>2684.3</v>
      </c>
      <c r="C110" s="76">
        <v>-4</v>
      </c>
      <c r="D110" s="76">
        <v>-111.3</v>
      </c>
      <c r="E110" s="76">
        <v>2673.3</v>
      </c>
      <c r="F110" s="76">
        <v>-0.5</v>
      </c>
      <c r="G110" s="76">
        <v>2666.6</v>
      </c>
      <c r="H110" s="76">
        <v>-0.5</v>
      </c>
      <c r="I110" s="76">
        <v>-6.6</v>
      </c>
      <c r="J110" s="101"/>
      <c r="K110" s="106"/>
      <c r="L110" s="25"/>
      <c r="M110" s="22"/>
      <c r="N110" s="26"/>
      <c r="O110" s="27"/>
      <c r="P110" s="27"/>
      <c r="Q110" s="27"/>
      <c r="R110" s="27"/>
      <c r="U110" s="20">
        <v>42036</v>
      </c>
      <c r="V110" s="70">
        <f t="shared" si="6"/>
        <v>2819.4</v>
      </c>
      <c r="W110" s="71">
        <f t="shared" si="7"/>
        <v>-123.2</v>
      </c>
    </row>
    <row r="111" spans="1:23">
      <c r="A111" s="20">
        <v>42552</v>
      </c>
      <c r="B111" s="76">
        <v>2661</v>
      </c>
      <c r="C111" s="76">
        <v>-4</v>
      </c>
      <c r="D111" s="76">
        <v>-111.6</v>
      </c>
      <c r="E111" s="76">
        <v>2685.5</v>
      </c>
      <c r="F111" s="76">
        <v>-0.4</v>
      </c>
      <c r="G111" s="76">
        <v>2679.7</v>
      </c>
      <c r="H111" s="76">
        <v>-0.5</v>
      </c>
      <c r="I111" s="76">
        <v>-5.9</v>
      </c>
      <c r="J111" s="101"/>
      <c r="K111" s="106"/>
      <c r="L111" s="25"/>
      <c r="M111" s="22"/>
      <c r="N111" s="26"/>
      <c r="O111" s="27"/>
      <c r="P111" s="27"/>
      <c r="Q111" s="27"/>
      <c r="R111" s="27"/>
      <c r="U111" s="20">
        <v>42005</v>
      </c>
      <c r="V111" s="70">
        <f t="shared" si="6"/>
        <v>2827.7</v>
      </c>
      <c r="W111" s="71">
        <f t="shared" si="7"/>
        <v>-120.9</v>
      </c>
    </row>
    <row r="112" spans="1:23">
      <c r="A112" s="20">
        <v>42522</v>
      </c>
      <c r="B112" s="76">
        <v>2614.1999999999998</v>
      </c>
      <c r="C112" s="76">
        <v>-3.6</v>
      </c>
      <c r="D112" s="76">
        <v>-97</v>
      </c>
      <c r="E112" s="76">
        <v>2697.1</v>
      </c>
      <c r="F112" s="76">
        <v>-0.4</v>
      </c>
      <c r="G112" s="76">
        <v>2694.4</v>
      </c>
      <c r="H112" s="76">
        <v>-0.6</v>
      </c>
      <c r="I112" s="76">
        <v>-2.8</v>
      </c>
      <c r="J112" s="101"/>
      <c r="K112" s="106">
        <f>AVERAGE(G112:G114)/AVERAGE(G115:G117)-1</f>
        <v>-9.9386144402220378E-3</v>
      </c>
      <c r="L112" s="25"/>
      <c r="M112" s="22"/>
      <c r="N112" s="26"/>
      <c r="O112" s="27"/>
      <c r="P112" s="27"/>
      <c r="Q112" s="27"/>
      <c r="R112" s="27"/>
      <c r="U112" s="20">
        <v>41974</v>
      </c>
      <c r="V112" s="70">
        <f t="shared" si="6"/>
        <v>2836.3</v>
      </c>
      <c r="W112" s="71">
        <f t="shared" si="7"/>
        <v>-104.2</v>
      </c>
    </row>
    <row r="113" spans="1:23">
      <c r="A113" s="20">
        <v>42491</v>
      </c>
      <c r="B113" s="76">
        <v>2664</v>
      </c>
      <c r="C113" s="76">
        <v>-3.5</v>
      </c>
      <c r="D113" s="76">
        <v>-97.7</v>
      </c>
      <c r="E113" s="76">
        <v>2707.7</v>
      </c>
      <c r="F113" s="76">
        <v>-0.4</v>
      </c>
      <c r="G113" s="76">
        <v>2711.2</v>
      </c>
      <c r="H113" s="76">
        <v>-0.4</v>
      </c>
      <c r="I113" s="76">
        <v>3.4</v>
      </c>
      <c r="J113" s="101"/>
      <c r="K113" s="106"/>
      <c r="L113" s="25"/>
      <c r="M113" s="22"/>
      <c r="N113" s="26"/>
      <c r="O113" s="27"/>
      <c r="P113" s="27"/>
      <c r="Q113" s="27"/>
      <c r="R113" s="27"/>
      <c r="U113" s="20">
        <v>41944</v>
      </c>
      <c r="V113" s="70">
        <f t="shared" si="6"/>
        <v>2845.4</v>
      </c>
      <c r="W113" s="71">
        <f t="shared" si="7"/>
        <v>-110.3</v>
      </c>
    </row>
    <row r="114" spans="1:23">
      <c r="A114" s="20">
        <v>42461</v>
      </c>
      <c r="B114" s="76">
        <v>2743.9</v>
      </c>
      <c r="C114" s="76">
        <v>-3.5</v>
      </c>
      <c r="D114" s="76">
        <v>-99</v>
      </c>
      <c r="E114" s="76">
        <v>2717.4</v>
      </c>
      <c r="F114" s="76">
        <v>-0.3</v>
      </c>
      <c r="G114" s="76">
        <v>2723.2</v>
      </c>
      <c r="H114" s="76">
        <v>-0.5</v>
      </c>
      <c r="I114" s="76">
        <v>5.8</v>
      </c>
      <c r="J114" s="101"/>
      <c r="K114" s="106"/>
      <c r="L114" s="25"/>
      <c r="M114" s="22"/>
      <c r="N114" s="26"/>
      <c r="O114" s="27"/>
      <c r="P114" s="27"/>
      <c r="Q114" s="27"/>
      <c r="R114" s="27"/>
      <c r="U114" s="20">
        <v>41913</v>
      </c>
      <c r="V114" s="70">
        <f t="shared" si="6"/>
        <v>2855.3</v>
      </c>
      <c r="W114" s="71">
        <f t="shared" si="7"/>
        <v>-89.3</v>
      </c>
    </row>
    <row r="115" spans="1:23">
      <c r="A115" s="20">
        <v>42430</v>
      </c>
      <c r="B115" s="76">
        <v>2844.9</v>
      </c>
      <c r="C115" s="76">
        <v>-3</v>
      </c>
      <c r="D115" s="76">
        <v>-86.6</v>
      </c>
      <c r="E115" s="76">
        <v>2725.9</v>
      </c>
      <c r="F115" s="76">
        <v>-0.3</v>
      </c>
      <c r="G115" s="76">
        <v>2737.6</v>
      </c>
      <c r="H115" s="76">
        <v>0.2</v>
      </c>
      <c r="I115" s="76">
        <v>11.7</v>
      </c>
      <c r="J115" s="101"/>
      <c r="K115" s="106">
        <f>AVERAGE(G115:G117)/AVERAGE(G118:G120)-1</f>
        <v>-7.4108103533737646E-3</v>
      </c>
      <c r="L115" s="25"/>
      <c r="M115" s="22"/>
      <c r="N115" s="26"/>
      <c r="O115" s="27"/>
      <c r="P115" s="27"/>
      <c r="Q115" s="27"/>
      <c r="R115" s="27"/>
      <c r="U115" s="20">
        <v>41883</v>
      </c>
      <c r="V115" s="70">
        <f t="shared" si="6"/>
        <v>2866</v>
      </c>
      <c r="W115" s="71">
        <f t="shared" si="7"/>
        <v>-68.400000000000006</v>
      </c>
    </row>
    <row r="116" spans="1:23">
      <c r="A116" s="20">
        <v>42401</v>
      </c>
      <c r="B116" s="76">
        <v>2911.2</v>
      </c>
      <c r="C116" s="76">
        <v>-3.5</v>
      </c>
      <c r="D116" s="76">
        <v>-105.8</v>
      </c>
      <c r="E116" s="76">
        <v>2733.6</v>
      </c>
      <c r="F116" s="76">
        <v>-0.3</v>
      </c>
      <c r="G116" s="76">
        <v>2733.3</v>
      </c>
      <c r="H116" s="76">
        <v>-0.2</v>
      </c>
      <c r="I116" s="76">
        <v>-0.3</v>
      </c>
      <c r="J116" s="101"/>
      <c r="K116" s="106"/>
      <c r="L116" s="25"/>
      <c r="M116" s="22"/>
      <c r="N116" s="26"/>
      <c r="O116" s="27"/>
      <c r="P116" s="27"/>
      <c r="Q116" s="27"/>
      <c r="R116" s="27"/>
      <c r="U116" s="20">
        <v>41852</v>
      </c>
      <c r="V116" s="70">
        <f t="shared" si="6"/>
        <v>2876.9</v>
      </c>
      <c r="W116" s="71">
        <f t="shared" si="7"/>
        <v>-41.1</v>
      </c>
    </row>
    <row r="117" spans="1:23">
      <c r="A117" s="20">
        <v>42370</v>
      </c>
      <c r="B117" s="76">
        <v>2920.4</v>
      </c>
      <c r="C117" s="76">
        <v>-3.7</v>
      </c>
      <c r="D117" s="76">
        <v>-111.2</v>
      </c>
      <c r="E117" s="76">
        <v>2741.4</v>
      </c>
      <c r="F117" s="76">
        <v>-0.3</v>
      </c>
      <c r="G117" s="76">
        <v>2739.5</v>
      </c>
      <c r="H117" s="76">
        <v>-0.3</v>
      </c>
      <c r="I117" s="76">
        <v>-1.8</v>
      </c>
      <c r="J117" s="101"/>
      <c r="K117" s="106"/>
      <c r="L117" s="25"/>
      <c r="M117" s="22"/>
      <c r="N117" s="26"/>
      <c r="O117" s="27"/>
      <c r="P117" s="28"/>
      <c r="Q117" s="29"/>
      <c r="R117" s="27"/>
      <c r="U117" s="20">
        <v>41821</v>
      </c>
      <c r="V117" s="70">
        <f t="shared" si="6"/>
        <v>2887.5</v>
      </c>
      <c r="W117" s="71">
        <f t="shared" si="7"/>
        <v>-43.9</v>
      </c>
    </row>
    <row r="118" spans="1:23">
      <c r="A118" s="20">
        <v>42339</v>
      </c>
      <c r="B118" s="76">
        <v>2681.4</v>
      </c>
      <c r="C118" s="76">
        <v>-3</v>
      </c>
      <c r="D118" s="76">
        <v>-82.1</v>
      </c>
      <c r="E118" s="76">
        <v>2749.5</v>
      </c>
      <c r="F118" s="76">
        <v>-0.3</v>
      </c>
      <c r="G118" s="76">
        <v>2748.8</v>
      </c>
      <c r="H118" s="76">
        <v>-0.2</v>
      </c>
      <c r="I118" s="76">
        <v>-0.7</v>
      </c>
      <c r="J118" s="101">
        <f>AVERAGE(G118:G129)</f>
        <v>2792.0500000000006</v>
      </c>
      <c r="K118" s="106">
        <f>AVERAGE(G118:G120)/AVERAGE(G121:G123)-1</f>
        <v>-9.0568207683919821E-3</v>
      </c>
      <c r="L118" s="25"/>
      <c r="M118" s="22"/>
      <c r="N118" s="26"/>
      <c r="O118" s="27"/>
      <c r="P118" s="27"/>
      <c r="Q118" s="27"/>
      <c r="R118" s="27"/>
      <c r="U118" s="20">
        <v>41791</v>
      </c>
      <c r="V118" s="70">
        <f t="shared" si="6"/>
        <v>2897.3</v>
      </c>
      <c r="W118" s="71">
        <f t="shared" si="7"/>
        <v>-42.7</v>
      </c>
    </row>
    <row r="119" spans="1:23">
      <c r="A119" s="20">
        <v>42309</v>
      </c>
      <c r="B119" s="76">
        <v>2633.2</v>
      </c>
      <c r="C119" s="76">
        <v>-3.1</v>
      </c>
      <c r="D119" s="76">
        <v>-83.7</v>
      </c>
      <c r="E119" s="76">
        <v>2757.7</v>
      </c>
      <c r="F119" s="76">
        <v>-0.3</v>
      </c>
      <c r="G119" s="76">
        <v>2755.3</v>
      </c>
      <c r="H119" s="76">
        <v>-0.4</v>
      </c>
      <c r="I119" s="76">
        <v>-2.5</v>
      </c>
      <c r="J119" s="101"/>
      <c r="K119" s="106"/>
      <c r="L119" s="25"/>
      <c r="M119" s="22"/>
      <c r="N119" s="26"/>
      <c r="O119" s="27"/>
      <c r="P119" s="27"/>
      <c r="Q119" s="27"/>
      <c r="R119" s="27"/>
      <c r="U119" s="20">
        <v>41760</v>
      </c>
      <c r="V119" s="70">
        <f t="shared" si="6"/>
        <v>2906</v>
      </c>
      <c r="W119" s="71">
        <f t="shared" si="7"/>
        <v>-31.9</v>
      </c>
    </row>
    <row r="120" spans="1:23">
      <c r="A120" s="20">
        <v>42278</v>
      </c>
      <c r="B120" s="76">
        <v>2649.3</v>
      </c>
      <c r="C120" s="76">
        <v>-3.1</v>
      </c>
      <c r="D120" s="76">
        <v>-83.5</v>
      </c>
      <c r="E120" s="76">
        <v>2766.1</v>
      </c>
      <c r="F120" s="76">
        <v>-0.3</v>
      </c>
      <c r="G120" s="76">
        <v>2767.6</v>
      </c>
      <c r="H120" s="76">
        <v>-0.1</v>
      </c>
      <c r="I120" s="76">
        <v>1.5</v>
      </c>
      <c r="J120" s="101"/>
      <c r="K120" s="106"/>
      <c r="L120" s="25"/>
      <c r="M120" s="22"/>
      <c r="N120" s="26"/>
      <c r="O120" s="27"/>
      <c r="P120" s="27"/>
      <c r="Q120" s="27"/>
      <c r="R120" s="27"/>
      <c r="U120" s="20">
        <v>41730</v>
      </c>
      <c r="V120" s="70">
        <f t="shared" si="6"/>
        <v>2913.2</v>
      </c>
      <c r="W120" s="71">
        <f t="shared" si="7"/>
        <v>-54.9</v>
      </c>
    </row>
    <row r="121" spans="1:23">
      <c r="A121" s="20">
        <v>42248</v>
      </c>
      <c r="B121" s="76">
        <v>2708</v>
      </c>
      <c r="C121" s="76">
        <v>-3.6</v>
      </c>
      <c r="D121" s="76">
        <v>-99.8</v>
      </c>
      <c r="E121" s="76">
        <v>2774.1</v>
      </c>
      <c r="F121" s="76">
        <v>-0.3</v>
      </c>
      <c r="G121" s="76">
        <v>2771.5</v>
      </c>
      <c r="H121" s="76">
        <v>-0.4</v>
      </c>
      <c r="I121" s="76">
        <v>-2.7</v>
      </c>
      <c r="J121" s="101"/>
      <c r="K121" s="106">
        <f>AVERAGE(G121:G123)/AVERAGE(G124:G126)-1</f>
        <v>-7.2901553171754729E-3</v>
      </c>
      <c r="L121" s="25"/>
      <c r="M121" s="22"/>
      <c r="N121" s="26"/>
      <c r="O121" s="27"/>
      <c r="P121" s="27"/>
      <c r="Q121" s="27"/>
      <c r="R121" s="27"/>
      <c r="U121" s="20">
        <v>41699</v>
      </c>
      <c r="V121" s="70">
        <f t="shared" si="6"/>
        <v>2919.3</v>
      </c>
      <c r="W121" s="71">
        <f t="shared" si="7"/>
        <v>-76.900000000000006</v>
      </c>
    </row>
    <row r="122" spans="1:23">
      <c r="A122" s="20">
        <v>42217</v>
      </c>
      <c r="B122" s="76">
        <v>2795.6</v>
      </c>
      <c r="C122" s="76">
        <v>-3.7</v>
      </c>
      <c r="D122" s="76">
        <v>-106.2</v>
      </c>
      <c r="E122" s="76">
        <v>2781.9</v>
      </c>
      <c r="F122" s="76">
        <v>-0.3</v>
      </c>
      <c r="G122" s="76">
        <v>2782.3</v>
      </c>
      <c r="H122" s="76">
        <v>-0.4</v>
      </c>
      <c r="I122" s="76">
        <v>0.4</v>
      </c>
      <c r="J122" s="101"/>
      <c r="K122" s="106"/>
      <c r="L122" s="25"/>
      <c r="M122" s="22"/>
      <c r="N122" s="26"/>
      <c r="O122" s="27"/>
      <c r="P122" s="27"/>
      <c r="Q122" s="27"/>
      <c r="R122" s="27"/>
      <c r="U122" s="20">
        <v>41671</v>
      </c>
      <c r="V122" s="70">
        <f t="shared" si="6"/>
        <v>2924.9</v>
      </c>
      <c r="W122" s="71">
        <f t="shared" si="7"/>
        <v>-43.1</v>
      </c>
    </row>
    <row r="123" spans="1:23">
      <c r="A123" s="20">
        <v>42186</v>
      </c>
      <c r="B123" s="76">
        <v>2772.6</v>
      </c>
      <c r="C123" s="76">
        <v>-3.4</v>
      </c>
      <c r="D123" s="76">
        <v>-98.7</v>
      </c>
      <c r="E123" s="76">
        <v>2789.3</v>
      </c>
      <c r="F123" s="76">
        <v>-0.3</v>
      </c>
      <c r="G123" s="76">
        <v>2793.5</v>
      </c>
      <c r="H123" s="76">
        <v>0</v>
      </c>
      <c r="I123" s="76">
        <v>4.2</v>
      </c>
      <c r="J123" s="101"/>
      <c r="K123" s="106"/>
      <c r="L123" s="25"/>
      <c r="M123" s="22"/>
      <c r="N123" s="26"/>
      <c r="O123" s="27"/>
      <c r="P123" s="27"/>
      <c r="Q123" s="27"/>
      <c r="R123" s="27"/>
      <c r="U123" s="20">
        <v>41640</v>
      </c>
      <c r="V123" s="70">
        <f t="shared" si="6"/>
        <v>2930</v>
      </c>
      <c r="W123" s="71">
        <f t="shared" si="7"/>
        <v>-18.399999999999999</v>
      </c>
    </row>
    <row r="124" spans="1:23">
      <c r="A124" s="20">
        <v>42156</v>
      </c>
      <c r="B124" s="76">
        <v>2711.2</v>
      </c>
      <c r="C124" s="76">
        <v>-4.3</v>
      </c>
      <c r="D124" s="76">
        <v>-121.6</v>
      </c>
      <c r="E124" s="76">
        <v>2796.5</v>
      </c>
      <c r="F124" s="76">
        <v>-0.3</v>
      </c>
      <c r="G124" s="76">
        <v>2792.8</v>
      </c>
      <c r="H124" s="76">
        <v>-0.3</v>
      </c>
      <c r="I124" s="76">
        <v>-3.7</v>
      </c>
      <c r="J124" s="101"/>
      <c r="K124" s="106">
        <f>AVERAGE(G124:G126)/AVERAGE(G127:G129)-1</f>
        <v>-8.0688922968029653E-3</v>
      </c>
      <c r="L124" s="25"/>
      <c r="M124" s="22"/>
      <c r="N124" s="26"/>
      <c r="O124" s="27"/>
      <c r="P124" s="27"/>
      <c r="Q124" s="27"/>
      <c r="R124" s="27"/>
      <c r="U124" s="20">
        <v>41609</v>
      </c>
      <c r="V124" s="70">
        <f t="shared" si="6"/>
        <v>2934.7</v>
      </c>
      <c r="W124" s="71">
        <f t="shared" si="7"/>
        <v>-2.4</v>
      </c>
    </row>
    <row r="125" spans="1:23">
      <c r="A125" s="20">
        <v>42125</v>
      </c>
      <c r="B125" s="76">
        <v>2761.7</v>
      </c>
      <c r="C125" s="76">
        <v>-4.2</v>
      </c>
      <c r="D125" s="76">
        <v>-120.3</v>
      </c>
      <c r="E125" s="76">
        <v>2804</v>
      </c>
      <c r="F125" s="76">
        <v>-0.3</v>
      </c>
      <c r="G125" s="76">
        <v>2801.4</v>
      </c>
      <c r="H125" s="76">
        <v>-0.5</v>
      </c>
      <c r="I125" s="76">
        <v>-2.6</v>
      </c>
      <c r="J125" s="101"/>
      <c r="K125" s="106"/>
      <c r="L125" s="25"/>
      <c r="M125" s="22"/>
      <c r="N125" s="26"/>
      <c r="O125" s="27"/>
      <c r="P125" s="27"/>
      <c r="Q125" s="27"/>
      <c r="R125" s="27"/>
      <c r="U125" s="20">
        <v>41579</v>
      </c>
      <c r="V125" s="70">
        <f t="shared" si="6"/>
        <v>2939.3</v>
      </c>
      <c r="W125" s="71">
        <f t="shared" si="7"/>
        <v>34</v>
      </c>
    </row>
    <row r="126" spans="1:23">
      <c r="A126" s="20">
        <v>42095</v>
      </c>
      <c r="B126" s="76">
        <v>2842.8</v>
      </c>
      <c r="C126" s="76">
        <v>-3.4</v>
      </c>
      <c r="D126" s="76">
        <v>-100.5</v>
      </c>
      <c r="E126" s="76">
        <v>2811.7</v>
      </c>
      <c r="F126" s="76">
        <v>-0.3</v>
      </c>
      <c r="G126" s="76">
        <v>2814.4</v>
      </c>
      <c r="H126" s="76">
        <v>0.1</v>
      </c>
      <c r="I126" s="76">
        <v>2.8</v>
      </c>
      <c r="J126" s="101"/>
      <c r="K126" s="106"/>
      <c r="L126" s="25"/>
      <c r="M126" s="22"/>
      <c r="N126" s="26"/>
      <c r="O126" s="27"/>
      <c r="P126" s="27"/>
      <c r="Q126" s="27"/>
      <c r="R126" s="27"/>
      <c r="U126" s="20">
        <v>41548</v>
      </c>
      <c r="V126" s="70">
        <f t="shared" si="6"/>
        <v>2943.6</v>
      </c>
      <c r="W126" s="71">
        <f t="shared" si="7"/>
        <v>54.7</v>
      </c>
    </row>
    <row r="127" spans="1:23">
      <c r="A127" s="20">
        <v>42064</v>
      </c>
      <c r="B127" s="76">
        <v>2931.5</v>
      </c>
      <c r="C127" s="76">
        <v>-4</v>
      </c>
      <c r="D127" s="76">
        <v>-123.2</v>
      </c>
      <c r="E127" s="76">
        <v>2819.4</v>
      </c>
      <c r="F127" s="76">
        <v>-0.3</v>
      </c>
      <c r="G127" s="76">
        <v>2812.9</v>
      </c>
      <c r="H127" s="76">
        <v>-0.4</v>
      </c>
      <c r="I127" s="76">
        <v>-6.5</v>
      </c>
      <c r="J127" s="101"/>
      <c r="K127" s="106">
        <f>AVERAGE(G127:G129)/AVERAGE(G130:G132)-1</f>
        <v>-8.9668798297813934E-3</v>
      </c>
      <c r="L127" s="25"/>
      <c r="M127" s="22"/>
      <c r="N127" s="26"/>
      <c r="O127" s="27"/>
      <c r="P127" s="27"/>
      <c r="Q127" s="27"/>
      <c r="R127" s="27"/>
      <c r="U127" s="20">
        <v>41518</v>
      </c>
      <c r="V127" s="70">
        <f t="shared" si="6"/>
        <v>2947.3</v>
      </c>
      <c r="W127" s="71">
        <f t="shared" si="7"/>
        <v>47.8</v>
      </c>
    </row>
    <row r="128" spans="1:23">
      <c r="A128" s="20">
        <v>42036</v>
      </c>
      <c r="B128" s="76">
        <v>3017</v>
      </c>
      <c r="C128" s="76">
        <v>-3.9</v>
      </c>
      <c r="D128" s="76">
        <v>-120.9</v>
      </c>
      <c r="E128" s="76">
        <v>2827.7</v>
      </c>
      <c r="F128" s="76">
        <v>-0.3</v>
      </c>
      <c r="G128" s="76">
        <v>2825.6</v>
      </c>
      <c r="H128" s="76">
        <v>-0.5</v>
      </c>
      <c r="I128" s="76">
        <v>-2.1</v>
      </c>
      <c r="J128" s="101"/>
      <c r="K128" s="106"/>
      <c r="L128" s="25"/>
      <c r="M128" s="22"/>
      <c r="N128" s="26"/>
      <c r="O128" s="27"/>
      <c r="P128" s="27"/>
      <c r="Q128" s="27"/>
      <c r="R128" s="27"/>
      <c r="U128" s="20">
        <v>41487</v>
      </c>
      <c r="V128" s="70">
        <f t="shared" si="6"/>
        <v>2950.2</v>
      </c>
      <c r="W128" s="71">
        <f t="shared" si="7"/>
        <v>60.7</v>
      </c>
    </row>
    <row r="129" spans="1:23">
      <c r="A129" s="20">
        <v>42005</v>
      </c>
      <c r="B129" s="76">
        <v>3031.6</v>
      </c>
      <c r="C129" s="76">
        <v>-3.3</v>
      </c>
      <c r="D129" s="76">
        <v>-104.2</v>
      </c>
      <c r="E129" s="76">
        <v>2836.3</v>
      </c>
      <c r="F129" s="76">
        <v>-0.3</v>
      </c>
      <c r="G129" s="76">
        <v>2838.5</v>
      </c>
      <c r="H129" s="76">
        <v>0</v>
      </c>
      <c r="I129" s="76">
        <v>2.2000000000000002</v>
      </c>
      <c r="J129" s="101"/>
      <c r="K129" s="106"/>
      <c r="L129" s="25"/>
      <c r="M129" s="22"/>
      <c r="N129" s="26"/>
      <c r="O129" s="27"/>
      <c r="P129" s="28"/>
      <c r="Q129" s="29"/>
      <c r="R129" s="27"/>
      <c r="U129" s="20">
        <v>41456</v>
      </c>
      <c r="V129" s="70">
        <f t="shared" si="6"/>
        <v>2952.1</v>
      </c>
      <c r="W129" s="71">
        <f t="shared" si="7"/>
        <v>40.6</v>
      </c>
    </row>
    <row r="130" spans="1:23">
      <c r="A130" s="20">
        <v>41974</v>
      </c>
      <c r="B130" s="76">
        <v>2763.5</v>
      </c>
      <c r="C130" s="76">
        <v>-3.8</v>
      </c>
      <c r="D130" s="76">
        <v>-110.3</v>
      </c>
      <c r="E130" s="76">
        <v>2845.4</v>
      </c>
      <c r="F130" s="76">
        <v>-0.3</v>
      </c>
      <c r="G130" s="76">
        <v>2837.4</v>
      </c>
      <c r="H130" s="76">
        <v>-0.5</v>
      </c>
      <c r="I130" s="76">
        <v>-7.9</v>
      </c>
      <c r="J130" s="101">
        <f>AVERAGE(G130:G141)</f>
        <v>2895.7750000000001</v>
      </c>
      <c r="K130" s="106">
        <f>AVERAGE(G130:G132)/AVERAGE(G133:G135)-1</f>
        <v>-1.4050901378579006E-2</v>
      </c>
      <c r="L130" s="25"/>
      <c r="M130" s="22"/>
      <c r="N130" s="26"/>
      <c r="O130" s="27"/>
      <c r="P130" s="27"/>
      <c r="Q130" s="27"/>
      <c r="R130" s="27"/>
      <c r="U130" s="20">
        <v>41426</v>
      </c>
      <c r="V130" s="70">
        <f t="shared" si="6"/>
        <v>2952.9</v>
      </c>
      <c r="W130" s="71">
        <f t="shared" si="7"/>
        <v>38.1</v>
      </c>
    </row>
    <row r="131" spans="1:23">
      <c r="A131" s="20">
        <v>41944</v>
      </c>
      <c r="B131" s="76">
        <v>2716.9</v>
      </c>
      <c r="C131" s="76">
        <v>-3.2</v>
      </c>
      <c r="D131" s="76">
        <v>-89.3</v>
      </c>
      <c r="E131" s="76">
        <v>2855.3</v>
      </c>
      <c r="F131" s="76">
        <v>-0.4</v>
      </c>
      <c r="G131" s="76">
        <v>2851.3</v>
      </c>
      <c r="H131" s="76">
        <v>-0.5</v>
      </c>
      <c r="I131" s="76">
        <v>-4</v>
      </c>
      <c r="J131" s="101"/>
      <c r="K131" s="110"/>
      <c r="L131" s="25"/>
      <c r="M131" s="22"/>
      <c r="N131" s="26"/>
      <c r="O131" s="27"/>
      <c r="P131" s="27"/>
      <c r="Q131" s="27"/>
      <c r="R131" s="27"/>
      <c r="U131" s="20">
        <v>41395</v>
      </c>
      <c r="V131" s="70">
        <f t="shared" si="6"/>
        <v>2952.5</v>
      </c>
      <c r="W131" s="71">
        <f t="shared" si="7"/>
        <v>55.6</v>
      </c>
    </row>
    <row r="132" spans="1:23">
      <c r="A132" s="20">
        <v>41913</v>
      </c>
      <c r="B132" s="76">
        <v>2732.8</v>
      </c>
      <c r="C132" s="76">
        <v>-2.4</v>
      </c>
      <c r="D132" s="76">
        <v>-68.400000000000006</v>
      </c>
      <c r="E132" s="76">
        <v>2866</v>
      </c>
      <c r="F132" s="76">
        <v>-0.4</v>
      </c>
      <c r="G132" s="76">
        <v>2865</v>
      </c>
      <c r="H132" s="76">
        <v>-0.7</v>
      </c>
      <c r="I132" s="76">
        <v>-1</v>
      </c>
      <c r="J132" s="101"/>
      <c r="K132" s="110"/>
      <c r="L132" s="25"/>
      <c r="M132" s="22"/>
      <c r="N132" s="26"/>
      <c r="O132" s="27"/>
      <c r="P132" s="27"/>
      <c r="Q132" s="27"/>
      <c r="R132" s="27"/>
      <c r="U132" s="20">
        <v>41365</v>
      </c>
      <c r="V132" s="70">
        <f t="shared" si="6"/>
        <v>2950.4</v>
      </c>
      <c r="W132" s="71">
        <f t="shared" si="7"/>
        <v>81.599999999999994</v>
      </c>
    </row>
    <row r="133" spans="1:23">
      <c r="A133" s="20">
        <v>41883</v>
      </c>
      <c r="B133" s="76">
        <v>2807.8</v>
      </c>
      <c r="C133" s="76">
        <v>-1.4</v>
      </c>
      <c r="D133" s="76">
        <v>-41.1</v>
      </c>
      <c r="E133" s="76">
        <v>2876.9</v>
      </c>
      <c r="F133" s="76">
        <v>-0.4</v>
      </c>
      <c r="G133" s="76">
        <v>2884.2</v>
      </c>
      <c r="H133" s="76">
        <v>-0.3</v>
      </c>
      <c r="I133" s="76">
        <v>7.3</v>
      </c>
      <c r="J133" s="101"/>
      <c r="K133" s="106">
        <f>AVERAGE(G133:G135)/AVERAGE(G136:G138)-1</f>
        <v>-6.2655349758885537E-3</v>
      </c>
      <c r="L133" s="25"/>
      <c r="M133" s="22"/>
      <c r="N133" s="26"/>
      <c r="O133" s="27"/>
      <c r="P133" s="27"/>
      <c r="Q133" s="27"/>
      <c r="R133" s="27"/>
      <c r="U133" s="20">
        <v>41334</v>
      </c>
      <c r="V133" s="70">
        <f t="shared" si="6"/>
        <v>2947.1</v>
      </c>
      <c r="W133" s="71">
        <f t="shared" si="7"/>
        <v>56.7</v>
      </c>
    </row>
    <row r="134" spans="1:23">
      <c r="A134" s="20">
        <v>41852</v>
      </c>
      <c r="B134" s="76">
        <v>2901.8</v>
      </c>
      <c r="C134" s="76">
        <v>-1.5</v>
      </c>
      <c r="D134" s="76">
        <v>-43.9</v>
      </c>
      <c r="E134" s="76">
        <v>2887.5</v>
      </c>
      <c r="F134" s="76">
        <v>-0.3</v>
      </c>
      <c r="G134" s="76">
        <v>2893</v>
      </c>
      <c r="H134" s="76">
        <v>-0.2</v>
      </c>
      <c r="I134" s="76">
        <v>5.5</v>
      </c>
      <c r="J134" s="101"/>
      <c r="K134" s="110"/>
      <c r="L134" s="25"/>
      <c r="M134" s="22"/>
      <c r="N134" s="26"/>
      <c r="O134" s="27"/>
      <c r="P134" s="27"/>
      <c r="Q134" s="27"/>
      <c r="R134" s="27"/>
      <c r="U134" s="20">
        <v>41306</v>
      </c>
      <c r="V134" s="70">
        <f t="shared" si="6"/>
        <v>2942.1</v>
      </c>
      <c r="W134" s="71">
        <f t="shared" si="7"/>
        <v>69.400000000000006</v>
      </c>
    </row>
    <row r="135" spans="1:23">
      <c r="A135" s="20">
        <v>41821</v>
      </c>
      <c r="B135" s="76">
        <v>2871.4</v>
      </c>
      <c r="C135" s="76">
        <v>-1.5</v>
      </c>
      <c r="D135" s="76">
        <v>-42.7</v>
      </c>
      <c r="E135" s="76">
        <v>2897.3</v>
      </c>
      <c r="F135" s="76">
        <v>-0.3</v>
      </c>
      <c r="G135" s="76">
        <v>2898.4</v>
      </c>
      <c r="H135" s="76">
        <v>-0.5</v>
      </c>
      <c r="I135" s="76">
        <v>1.2</v>
      </c>
      <c r="J135" s="101"/>
      <c r="K135" s="110"/>
      <c r="L135" s="25"/>
      <c r="M135" s="22"/>
      <c r="N135" s="26"/>
      <c r="O135" s="27"/>
      <c r="P135" s="27"/>
      <c r="Q135" s="27"/>
      <c r="R135" s="27"/>
      <c r="U135" s="20">
        <v>41275</v>
      </c>
      <c r="V135" s="70">
        <f t="shared" si="6"/>
        <v>2936.2</v>
      </c>
      <c r="W135" s="71">
        <f t="shared" si="7"/>
        <v>45.8</v>
      </c>
    </row>
    <row r="136" spans="1:23">
      <c r="A136" s="20">
        <v>41791</v>
      </c>
      <c r="B136" s="76">
        <v>2832.8</v>
      </c>
      <c r="C136" s="76">
        <v>-1.1000000000000001</v>
      </c>
      <c r="D136" s="76">
        <v>-31.9</v>
      </c>
      <c r="E136" s="76">
        <v>2906</v>
      </c>
      <c r="F136" s="76">
        <v>-0.2</v>
      </c>
      <c r="G136" s="76">
        <v>2912.9</v>
      </c>
      <c r="H136" s="76">
        <v>0</v>
      </c>
      <c r="I136" s="76">
        <v>7</v>
      </c>
      <c r="J136" s="101"/>
      <c r="K136" s="106">
        <f>AVERAGE(G136:G138)/AVERAGE(G139:G141)-1</f>
        <v>-6.7579098262740001E-3</v>
      </c>
      <c r="L136" s="25"/>
      <c r="M136" s="22"/>
      <c r="N136" s="26"/>
      <c r="O136" s="27"/>
      <c r="P136" s="27"/>
      <c r="Q136" s="27"/>
      <c r="R136" s="27"/>
      <c r="U136" s="20">
        <v>41244</v>
      </c>
      <c r="V136" s="70">
        <f t="shared" si="6"/>
        <v>2930.4</v>
      </c>
      <c r="W136" s="71">
        <f t="shared" si="7"/>
        <v>53.5</v>
      </c>
    </row>
    <row r="137" spans="1:23">
      <c r="A137" s="20">
        <v>41760</v>
      </c>
      <c r="B137" s="76">
        <v>2882</v>
      </c>
      <c r="C137" s="76">
        <v>-1.9</v>
      </c>
      <c r="D137" s="76">
        <v>-54.9</v>
      </c>
      <c r="E137" s="76">
        <v>2913.2</v>
      </c>
      <c r="F137" s="76">
        <v>-0.2</v>
      </c>
      <c r="G137" s="76">
        <v>2911.9</v>
      </c>
      <c r="H137" s="76">
        <v>0.2</v>
      </c>
      <c r="I137" s="76">
        <v>-1.4</v>
      </c>
      <c r="J137" s="101"/>
      <c r="K137" s="110"/>
      <c r="L137" s="25"/>
      <c r="M137" s="22"/>
      <c r="N137" s="26"/>
      <c r="O137" s="27"/>
      <c r="P137" s="27"/>
      <c r="Q137" s="27"/>
      <c r="R137" s="27"/>
      <c r="U137" s="20">
        <v>41214</v>
      </c>
      <c r="V137" s="70">
        <f t="shared" si="6"/>
        <v>2924.5</v>
      </c>
      <c r="W137" s="71">
        <f t="shared" si="7"/>
        <v>58.8</v>
      </c>
    </row>
    <row r="138" spans="1:23">
      <c r="A138" s="20">
        <v>41730</v>
      </c>
      <c r="B138" s="76">
        <v>2943.3</v>
      </c>
      <c r="C138" s="76">
        <v>-2.5</v>
      </c>
      <c r="D138" s="76">
        <v>-76.900000000000006</v>
      </c>
      <c r="E138" s="76">
        <v>2919.3</v>
      </c>
      <c r="F138" s="76">
        <v>-0.2</v>
      </c>
      <c r="G138" s="76">
        <v>2905.5</v>
      </c>
      <c r="H138" s="76">
        <v>-0.6</v>
      </c>
      <c r="I138" s="76">
        <v>-13.9</v>
      </c>
      <c r="J138" s="101"/>
      <c r="K138" s="110"/>
      <c r="L138" s="25"/>
      <c r="M138" s="22"/>
      <c r="N138" s="26"/>
      <c r="O138" s="27"/>
      <c r="P138" s="27"/>
      <c r="Q138" s="27"/>
      <c r="R138" s="27"/>
      <c r="U138" s="20">
        <v>41183</v>
      </c>
      <c r="V138" s="70">
        <f t="shared" si="6"/>
        <v>2918.6</v>
      </c>
      <c r="W138" s="71">
        <f t="shared" si="7"/>
        <v>37.700000000000003</v>
      </c>
    </row>
    <row r="139" spans="1:23">
      <c r="A139" s="20">
        <v>41699</v>
      </c>
      <c r="B139" s="76">
        <v>3054.7</v>
      </c>
      <c r="C139" s="76">
        <v>-1.4</v>
      </c>
      <c r="D139" s="76">
        <v>-43.1</v>
      </c>
      <c r="E139" s="76">
        <v>2924.9</v>
      </c>
      <c r="F139" s="76">
        <v>-0.2</v>
      </c>
      <c r="G139" s="76">
        <v>2923.1</v>
      </c>
      <c r="H139" s="76">
        <v>-0.3</v>
      </c>
      <c r="I139" s="76">
        <v>-1.8</v>
      </c>
      <c r="J139" s="101"/>
      <c r="K139" s="106">
        <f>AVERAGE(G139:G141)/AVERAGE(G142:G144)-1</f>
        <v>-6.6115142062790344E-3</v>
      </c>
      <c r="L139" s="25"/>
      <c r="M139" s="22"/>
      <c r="N139" s="26"/>
      <c r="O139" s="27"/>
      <c r="P139" s="27"/>
      <c r="Q139" s="27"/>
      <c r="R139" s="27"/>
      <c r="U139" s="20">
        <v>41153</v>
      </c>
      <c r="V139" s="70">
        <f t="shared" si="6"/>
        <v>2912.7</v>
      </c>
      <c r="W139" s="71">
        <f t="shared" si="7"/>
        <v>15.7</v>
      </c>
    </row>
    <row r="140" spans="1:23">
      <c r="A140" s="20">
        <v>41671</v>
      </c>
      <c r="B140" s="76">
        <v>3137.9</v>
      </c>
      <c r="C140" s="76">
        <v>-0.6</v>
      </c>
      <c r="D140" s="76">
        <v>-18.399999999999999</v>
      </c>
      <c r="E140" s="76">
        <v>2930</v>
      </c>
      <c r="F140" s="76">
        <v>-0.2</v>
      </c>
      <c r="G140" s="76">
        <v>2931.8</v>
      </c>
      <c r="H140" s="76">
        <v>-0.1</v>
      </c>
      <c r="I140" s="76">
        <v>1.9</v>
      </c>
      <c r="J140" s="101"/>
      <c r="K140" s="110"/>
      <c r="L140" s="25"/>
      <c r="M140" s="22"/>
      <c r="N140" s="26"/>
      <c r="O140" s="27"/>
      <c r="P140" s="27"/>
      <c r="Q140" s="27"/>
      <c r="R140" s="27"/>
      <c r="U140" s="20">
        <v>41122</v>
      </c>
      <c r="V140" s="70">
        <f t="shared" si="6"/>
        <v>2906.5</v>
      </c>
      <c r="W140" s="71">
        <f t="shared" si="7"/>
        <v>-8.1</v>
      </c>
    </row>
    <row r="141" spans="1:23">
      <c r="A141" s="20">
        <v>41640</v>
      </c>
      <c r="B141" s="76">
        <v>3135.8</v>
      </c>
      <c r="C141" s="76">
        <v>-0.1</v>
      </c>
      <c r="D141" s="76">
        <v>-2.4</v>
      </c>
      <c r="E141" s="76">
        <v>2934.7</v>
      </c>
      <c r="F141" s="76">
        <v>-0.2</v>
      </c>
      <c r="G141" s="76">
        <v>2934.8</v>
      </c>
      <c r="H141" s="76">
        <v>-0.5</v>
      </c>
      <c r="I141" s="76">
        <v>0.1</v>
      </c>
      <c r="J141" s="101"/>
      <c r="K141" s="110"/>
      <c r="L141" s="25"/>
      <c r="M141" s="22"/>
      <c r="N141" s="26"/>
      <c r="O141" s="27"/>
      <c r="P141" s="28"/>
      <c r="Q141" s="29"/>
      <c r="R141" s="27"/>
      <c r="U141" s="20">
        <v>41091</v>
      </c>
      <c r="V141" s="70">
        <f t="shared" si="6"/>
        <v>2900</v>
      </c>
      <c r="W141" s="71">
        <f t="shared" si="7"/>
        <v>-40.4</v>
      </c>
    </row>
    <row r="142" spans="1:23">
      <c r="A142" s="20">
        <v>41609</v>
      </c>
      <c r="B142" s="76">
        <v>2873.8</v>
      </c>
      <c r="C142" s="76">
        <v>1.2</v>
      </c>
      <c r="D142" s="76">
        <v>34</v>
      </c>
      <c r="E142" s="76">
        <v>2939.3</v>
      </c>
      <c r="F142" s="76">
        <v>-0.1</v>
      </c>
      <c r="G142" s="76">
        <v>2948.6</v>
      </c>
      <c r="H142" s="76">
        <v>-0.1</v>
      </c>
      <c r="I142" s="76">
        <v>9.3000000000000007</v>
      </c>
      <c r="J142" s="101">
        <f>AVERAGE(G142:G153)</f>
        <v>2947.5</v>
      </c>
      <c r="K142" s="106">
        <f>AVERAGE(G142:G144)/AVERAGE(G145:G147)-1</f>
        <v>1.3013907906795907E-3</v>
      </c>
      <c r="L142" s="25"/>
      <c r="M142" s="22"/>
      <c r="N142" s="26"/>
      <c r="O142" s="27"/>
      <c r="P142" s="27"/>
      <c r="Q142" s="27"/>
      <c r="R142" s="27"/>
      <c r="U142" s="20">
        <v>41061</v>
      </c>
      <c r="V142" s="70">
        <f t="shared" si="6"/>
        <v>2893.8</v>
      </c>
      <c r="W142" s="71">
        <f t="shared" si="7"/>
        <v>-64</v>
      </c>
    </row>
    <row r="143" spans="1:23">
      <c r="A143" s="20">
        <v>41579</v>
      </c>
      <c r="B143" s="76">
        <v>2806.1</v>
      </c>
      <c r="C143" s="76">
        <v>2</v>
      </c>
      <c r="D143" s="76">
        <v>54.7</v>
      </c>
      <c r="E143" s="76">
        <v>2943.6</v>
      </c>
      <c r="F143" s="76">
        <v>-0.1</v>
      </c>
      <c r="G143" s="76">
        <v>2951.7</v>
      </c>
      <c r="H143" s="76">
        <v>0.1</v>
      </c>
      <c r="I143" s="76">
        <v>8.1</v>
      </c>
      <c r="J143" s="101"/>
      <c r="K143" s="110"/>
      <c r="L143" s="25"/>
      <c r="M143" s="22"/>
      <c r="N143" s="26"/>
      <c r="O143" s="27"/>
      <c r="P143" s="27"/>
      <c r="Q143" s="27"/>
      <c r="R143" s="27"/>
      <c r="U143" s="20">
        <v>41030</v>
      </c>
      <c r="V143" s="70">
        <f t="shared" ref="V143:V159" si="8">E160</f>
        <v>2888.1</v>
      </c>
      <c r="W143" s="71">
        <f t="shared" ref="W143:W159" si="9">D160</f>
        <v>-84.9</v>
      </c>
    </row>
    <row r="144" spans="1:23">
      <c r="A144" s="20">
        <v>41548</v>
      </c>
      <c r="B144" s="76">
        <v>2801.2</v>
      </c>
      <c r="C144" s="76">
        <v>1.7</v>
      </c>
      <c r="D144" s="76">
        <v>47.8</v>
      </c>
      <c r="E144" s="76">
        <v>2947.3</v>
      </c>
      <c r="F144" s="76">
        <v>-0.1</v>
      </c>
      <c r="G144" s="76">
        <v>2947.9</v>
      </c>
      <c r="H144" s="76">
        <v>0</v>
      </c>
      <c r="I144" s="76">
        <v>0.6</v>
      </c>
      <c r="J144" s="101"/>
      <c r="K144" s="110"/>
      <c r="L144" s="25"/>
      <c r="M144" s="22"/>
      <c r="N144" s="26"/>
      <c r="O144" s="27"/>
      <c r="P144" s="27"/>
      <c r="Q144" s="27"/>
      <c r="R144" s="27"/>
      <c r="U144" s="20">
        <v>41000</v>
      </c>
      <c r="V144" s="70">
        <f t="shared" si="8"/>
        <v>2883.7</v>
      </c>
      <c r="W144" s="71">
        <f t="shared" si="9"/>
        <v>-105.4</v>
      </c>
    </row>
    <row r="145" spans="1:23">
      <c r="A145" s="20">
        <v>41518</v>
      </c>
      <c r="B145" s="76">
        <v>2849</v>
      </c>
      <c r="C145" s="76">
        <v>2.2000000000000002</v>
      </c>
      <c r="D145" s="76">
        <v>60.7</v>
      </c>
      <c r="E145" s="76">
        <v>2950.2</v>
      </c>
      <c r="F145" s="76">
        <v>-0.1</v>
      </c>
      <c r="G145" s="76">
        <v>2947</v>
      </c>
      <c r="H145" s="76">
        <v>0.1</v>
      </c>
      <c r="I145" s="76">
        <v>-3.2</v>
      </c>
      <c r="J145" s="101"/>
      <c r="K145" s="106">
        <f>AVERAGE(G145:G147)/AVERAGE(G148:G150)-1</f>
        <v>-3.1023668238532309E-3</v>
      </c>
      <c r="L145" s="25"/>
      <c r="M145" s="22"/>
      <c r="N145" s="26"/>
      <c r="O145" s="27"/>
      <c r="P145" s="27"/>
      <c r="Q145" s="27"/>
      <c r="R145" s="27"/>
      <c r="U145" s="20">
        <v>40969</v>
      </c>
      <c r="V145" s="70">
        <f t="shared" si="8"/>
        <v>2880.7</v>
      </c>
      <c r="W145" s="71">
        <f t="shared" si="9"/>
        <v>-115</v>
      </c>
    </row>
    <row r="146" spans="1:23">
      <c r="A146" s="20">
        <v>41487</v>
      </c>
      <c r="B146" s="76">
        <v>2945.7</v>
      </c>
      <c r="C146" s="76">
        <v>1.4</v>
      </c>
      <c r="D146" s="76">
        <v>40.6</v>
      </c>
      <c r="E146" s="76">
        <v>2952.1</v>
      </c>
      <c r="F146" s="76">
        <v>0</v>
      </c>
      <c r="G146" s="76">
        <v>2944.6</v>
      </c>
      <c r="H146" s="76">
        <v>0</v>
      </c>
      <c r="I146" s="76">
        <v>-7.4</v>
      </c>
      <c r="J146" s="101"/>
      <c r="K146" s="110"/>
      <c r="L146" s="25"/>
      <c r="M146" s="22"/>
      <c r="N146" s="26"/>
      <c r="O146" s="27"/>
      <c r="P146" s="27"/>
      <c r="Q146" s="27"/>
      <c r="R146" s="27"/>
      <c r="U146" s="20">
        <v>40940</v>
      </c>
      <c r="V146" s="70">
        <f t="shared" si="8"/>
        <v>2879.2</v>
      </c>
      <c r="W146" s="71">
        <f t="shared" si="9"/>
        <v>-182.8</v>
      </c>
    </row>
    <row r="147" spans="1:23">
      <c r="A147" s="20">
        <v>41456</v>
      </c>
      <c r="B147" s="76">
        <v>2914.1</v>
      </c>
      <c r="C147" s="76">
        <v>1.3</v>
      </c>
      <c r="D147" s="76">
        <v>38.1</v>
      </c>
      <c r="E147" s="76">
        <v>2952.9</v>
      </c>
      <c r="F147" s="76">
        <v>0</v>
      </c>
      <c r="G147" s="76">
        <v>2945.1</v>
      </c>
      <c r="H147" s="76">
        <v>-0.1</v>
      </c>
      <c r="I147" s="76">
        <v>-7.8</v>
      </c>
      <c r="J147" s="101"/>
      <c r="K147" s="110"/>
      <c r="L147" s="25"/>
      <c r="M147" s="22"/>
      <c r="N147" s="26"/>
      <c r="O147" s="27"/>
      <c r="P147" s="27"/>
      <c r="Q147" s="27"/>
      <c r="R147" s="27"/>
      <c r="U147" s="20">
        <v>40909</v>
      </c>
      <c r="V147" s="70">
        <f t="shared" si="8"/>
        <v>2879.2</v>
      </c>
      <c r="W147" s="71">
        <f t="shared" si="9"/>
        <v>-202.8</v>
      </c>
    </row>
    <row r="148" spans="1:23">
      <c r="A148" s="20">
        <v>41426</v>
      </c>
      <c r="B148" s="76">
        <v>2864.7</v>
      </c>
      <c r="C148" s="76">
        <v>2</v>
      </c>
      <c r="D148" s="76">
        <v>55.6</v>
      </c>
      <c r="E148" s="76">
        <v>2952.5</v>
      </c>
      <c r="F148" s="76">
        <v>0.1</v>
      </c>
      <c r="G148" s="76">
        <v>2947.3</v>
      </c>
      <c r="H148" s="76">
        <v>-0.4</v>
      </c>
      <c r="I148" s="76">
        <v>-5.2</v>
      </c>
      <c r="J148" s="101"/>
      <c r="K148" s="106">
        <f>AVERAGE(G148:G150)/AVERAGE(G151:G153)-1</f>
        <v>4.9087961545875025E-3</v>
      </c>
      <c r="L148" s="25"/>
      <c r="M148" s="22"/>
      <c r="N148" s="26"/>
      <c r="O148" s="27"/>
      <c r="P148" s="27"/>
      <c r="Q148" s="27"/>
      <c r="R148" s="27"/>
      <c r="U148" s="20">
        <v>40878</v>
      </c>
      <c r="V148" s="70">
        <f t="shared" si="8"/>
        <v>2881.8</v>
      </c>
      <c r="W148" s="71">
        <f t="shared" si="9"/>
        <v>-261.3</v>
      </c>
    </row>
    <row r="149" spans="1:23">
      <c r="A149" s="20">
        <v>41395</v>
      </c>
      <c r="B149" s="76">
        <v>2936.9</v>
      </c>
      <c r="C149" s="76">
        <v>2.9</v>
      </c>
      <c r="D149" s="76">
        <v>81.599999999999994</v>
      </c>
      <c r="E149" s="76">
        <v>2950.4</v>
      </c>
      <c r="F149" s="76">
        <v>0.1</v>
      </c>
      <c r="G149" s="76">
        <v>2959.3</v>
      </c>
      <c r="H149" s="76">
        <v>0.1</v>
      </c>
      <c r="I149" s="76">
        <v>8.8000000000000007</v>
      </c>
      <c r="J149" s="101"/>
      <c r="K149" s="110"/>
      <c r="L149" s="25"/>
      <c r="M149" s="22"/>
      <c r="N149" s="26"/>
      <c r="O149" s="27"/>
      <c r="P149" s="27"/>
      <c r="Q149" s="27"/>
      <c r="R149" s="27"/>
      <c r="U149" s="20">
        <v>40848</v>
      </c>
      <c r="V149" s="70">
        <f t="shared" si="8"/>
        <v>2887.5</v>
      </c>
      <c r="W149" s="71">
        <f t="shared" si="9"/>
        <v>-230.6</v>
      </c>
    </row>
    <row r="150" spans="1:23">
      <c r="A150" s="20">
        <v>41365</v>
      </c>
      <c r="B150" s="76">
        <v>3020.3</v>
      </c>
      <c r="C150" s="76">
        <v>1.9</v>
      </c>
      <c r="D150" s="76">
        <v>56.7</v>
      </c>
      <c r="E150" s="76">
        <v>2947.1</v>
      </c>
      <c r="F150" s="76">
        <v>0.2</v>
      </c>
      <c r="G150" s="76">
        <v>2957.6</v>
      </c>
      <c r="H150" s="76">
        <v>0.2</v>
      </c>
      <c r="I150" s="76">
        <v>10.5</v>
      </c>
      <c r="J150" s="101"/>
      <c r="K150" s="110"/>
      <c r="L150" s="25"/>
      <c r="M150" s="22"/>
      <c r="N150" s="26"/>
      <c r="O150" s="27"/>
      <c r="P150" s="27"/>
      <c r="Q150" s="27"/>
      <c r="R150" s="27"/>
      <c r="U150" s="20">
        <v>40817</v>
      </c>
      <c r="V150" s="70">
        <f t="shared" si="8"/>
        <v>2896.8</v>
      </c>
      <c r="W150" s="71">
        <f t="shared" si="9"/>
        <v>-213.2</v>
      </c>
    </row>
    <row r="151" spans="1:23">
      <c r="A151" s="20">
        <v>41334</v>
      </c>
      <c r="B151" s="76">
        <v>3097.8</v>
      </c>
      <c r="C151" s="76">
        <v>2.2999999999999998</v>
      </c>
      <c r="D151" s="76">
        <v>69.400000000000006</v>
      </c>
      <c r="E151" s="76">
        <v>2942.1</v>
      </c>
      <c r="F151" s="76">
        <v>0.2</v>
      </c>
      <c r="G151" s="76">
        <v>2950.7</v>
      </c>
      <c r="H151" s="76">
        <v>0.5</v>
      </c>
      <c r="I151" s="76">
        <v>8.6</v>
      </c>
      <c r="J151" s="101"/>
      <c r="K151" s="106">
        <f>AVERAGE(G151:G153)/AVERAGE(G154:G156)-1</f>
        <v>7.803395562461457E-3</v>
      </c>
      <c r="L151" s="25"/>
      <c r="M151" s="22"/>
      <c r="N151" s="26"/>
      <c r="O151" s="27"/>
      <c r="P151" s="27"/>
      <c r="Q151" s="27"/>
      <c r="R151" s="27"/>
      <c r="U151" s="20">
        <v>40787</v>
      </c>
      <c r="V151" s="70">
        <f t="shared" si="8"/>
        <v>2908.9</v>
      </c>
      <c r="W151" s="71">
        <f t="shared" si="9"/>
        <v>-203.4</v>
      </c>
    </row>
    <row r="152" spans="1:23">
      <c r="A152" s="20">
        <v>41306</v>
      </c>
      <c r="B152" s="76">
        <v>3156.2</v>
      </c>
      <c r="C152" s="76">
        <v>1.5</v>
      </c>
      <c r="D152" s="76">
        <v>45.8</v>
      </c>
      <c r="E152" s="76">
        <v>2936.2</v>
      </c>
      <c r="F152" s="76">
        <v>0.2</v>
      </c>
      <c r="G152" s="76">
        <v>2936.7</v>
      </c>
      <c r="H152" s="76">
        <v>0.1</v>
      </c>
      <c r="I152" s="76">
        <v>0.5</v>
      </c>
      <c r="J152" s="101"/>
      <c r="K152" s="110"/>
      <c r="L152" s="25"/>
      <c r="M152" s="22"/>
      <c r="N152" s="26"/>
      <c r="O152" s="27"/>
      <c r="P152" s="27"/>
      <c r="Q152" s="27"/>
      <c r="R152" s="27"/>
      <c r="U152" s="20">
        <v>40756</v>
      </c>
      <c r="V152" s="70">
        <f t="shared" si="8"/>
        <v>2923.3</v>
      </c>
      <c r="W152" s="71">
        <f t="shared" si="9"/>
        <v>-230.5</v>
      </c>
    </row>
    <row r="153" spans="1:23">
      <c r="A153" s="20">
        <v>41275</v>
      </c>
      <c r="B153" s="76">
        <v>3138.2</v>
      </c>
      <c r="C153" s="76">
        <v>1.7</v>
      </c>
      <c r="D153" s="76">
        <v>53.5</v>
      </c>
      <c r="E153" s="76">
        <v>2930.4</v>
      </c>
      <c r="F153" s="76">
        <v>0.2</v>
      </c>
      <c r="G153" s="76">
        <v>2933.5</v>
      </c>
      <c r="H153" s="76">
        <v>0.3</v>
      </c>
      <c r="I153" s="76">
        <v>3</v>
      </c>
      <c r="J153" s="101"/>
      <c r="K153" s="110"/>
      <c r="L153" s="25"/>
      <c r="M153" s="22"/>
      <c r="N153" s="26"/>
      <c r="O153" s="27"/>
      <c r="P153" s="28"/>
      <c r="Q153" s="29"/>
      <c r="R153" s="27"/>
      <c r="U153" s="20">
        <v>40725</v>
      </c>
      <c r="V153" s="70">
        <f t="shared" si="8"/>
        <v>2939.7</v>
      </c>
      <c r="W153" s="71">
        <f t="shared" si="9"/>
        <v>-237.7</v>
      </c>
    </row>
    <row r="154" spans="1:23">
      <c r="A154" s="20">
        <v>41244</v>
      </c>
      <c r="B154" s="76">
        <v>2839.8</v>
      </c>
      <c r="C154" s="76">
        <v>2.1</v>
      </c>
      <c r="D154" s="76">
        <v>58.8</v>
      </c>
      <c r="E154" s="76">
        <v>2924.5</v>
      </c>
      <c r="F154" s="76">
        <v>0.2</v>
      </c>
      <c r="G154" s="76">
        <v>2925.2</v>
      </c>
      <c r="H154" s="76">
        <v>0.3</v>
      </c>
      <c r="I154" s="76">
        <v>0.7</v>
      </c>
      <c r="J154" s="101">
        <f>AVERAGE(G154:G165)</f>
        <v>2893.7416666666668</v>
      </c>
      <c r="K154" s="106">
        <f>AVERAGE(G154:G156)/AVERAGE(G157:G159)-1</f>
        <v>5.364178315854673E-3</v>
      </c>
      <c r="L154" s="25"/>
      <c r="M154" s="22"/>
      <c r="N154" s="26"/>
      <c r="O154" s="27"/>
      <c r="P154" s="27"/>
      <c r="Q154" s="27"/>
      <c r="R154" s="27"/>
      <c r="U154" s="20">
        <v>40695</v>
      </c>
      <c r="V154" s="70">
        <f t="shared" si="8"/>
        <v>2957.4</v>
      </c>
      <c r="W154" s="71">
        <f t="shared" si="9"/>
        <v>-247</v>
      </c>
    </row>
    <row r="155" spans="1:23">
      <c r="A155" s="20">
        <v>41214</v>
      </c>
      <c r="B155" s="76">
        <v>2751.5</v>
      </c>
      <c r="C155" s="76">
        <v>1.4</v>
      </c>
      <c r="D155" s="76">
        <v>37.700000000000003</v>
      </c>
      <c r="E155" s="76">
        <v>2918.6</v>
      </c>
      <c r="F155" s="76">
        <v>0.2</v>
      </c>
      <c r="G155" s="76">
        <v>2915.1</v>
      </c>
      <c r="H155" s="76">
        <v>0.1</v>
      </c>
      <c r="I155" s="76">
        <v>-3.5</v>
      </c>
      <c r="J155" s="101"/>
      <c r="K155" s="110"/>
      <c r="L155" s="25"/>
      <c r="M155" s="22"/>
      <c r="N155" s="26"/>
      <c r="O155" s="27"/>
      <c r="P155" s="27"/>
      <c r="Q155" s="27"/>
      <c r="R155" s="27"/>
      <c r="U155" s="20">
        <v>40664</v>
      </c>
      <c r="V155" s="70">
        <f t="shared" si="8"/>
        <v>2976.2</v>
      </c>
      <c r="W155" s="71">
        <f t="shared" si="9"/>
        <v>-254.6</v>
      </c>
    </row>
    <row r="156" spans="1:23">
      <c r="A156" s="20">
        <v>41183</v>
      </c>
      <c r="B156" s="76">
        <v>2753.4</v>
      </c>
      <c r="C156" s="76">
        <v>0.6</v>
      </c>
      <c r="D156" s="76">
        <v>15.7</v>
      </c>
      <c r="E156" s="76">
        <v>2912.7</v>
      </c>
      <c r="F156" s="76">
        <v>0.2</v>
      </c>
      <c r="G156" s="76">
        <v>2912.3</v>
      </c>
      <c r="H156" s="76">
        <v>0.3</v>
      </c>
      <c r="I156" s="76">
        <v>-0.4</v>
      </c>
      <c r="J156" s="101"/>
      <c r="K156" s="110"/>
      <c r="L156" s="25"/>
      <c r="M156" s="22"/>
      <c r="N156" s="26"/>
      <c r="O156" s="27"/>
      <c r="P156" s="27"/>
      <c r="Q156" s="27"/>
      <c r="R156" s="27"/>
      <c r="U156" s="20">
        <v>40634</v>
      </c>
      <c r="V156" s="70">
        <f t="shared" si="8"/>
        <v>2995.3</v>
      </c>
      <c r="W156" s="71">
        <f t="shared" si="9"/>
        <v>-275.7</v>
      </c>
    </row>
    <row r="157" spans="1:23">
      <c r="A157" s="20">
        <v>41153</v>
      </c>
      <c r="B157" s="76">
        <v>2788.2</v>
      </c>
      <c r="C157" s="76">
        <v>-0.3</v>
      </c>
      <c r="D157" s="76">
        <v>-8.1</v>
      </c>
      <c r="E157" s="76">
        <v>2906.5</v>
      </c>
      <c r="F157" s="76">
        <v>0.2</v>
      </c>
      <c r="G157" s="76">
        <v>2904.4</v>
      </c>
      <c r="H157" s="76">
        <v>0.1</v>
      </c>
      <c r="I157" s="76">
        <v>-2.1</v>
      </c>
      <c r="J157" s="101"/>
      <c r="K157" s="106">
        <f>AVERAGE(G157:G159)/AVERAGE(G160:G162)-1</f>
        <v>5.3698870591494252E-3</v>
      </c>
      <c r="L157" s="25"/>
      <c r="M157" s="22"/>
      <c r="N157" s="26"/>
      <c r="O157" s="27"/>
      <c r="P157" s="27"/>
      <c r="Q157" s="27"/>
      <c r="R157" s="27"/>
      <c r="U157" s="20">
        <v>40603</v>
      </c>
      <c r="V157" s="70">
        <f t="shared" si="8"/>
        <v>3014.5</v>
      </c>
      <c r="W157" s="71">
        <f t="shared" si="9"/>
        <v>-321.60000000000002</v>
      </c>
    </row>
    <row r="158" spans="1:23">
      <c r="A158" s="20">
        <v>41122</v>
      </c>
      <c r="B158" s="76">
        <v>2905.1</v>
      </c>
      <c r="C158" s="76">
        <v>-1.4</v>
      </c>
      <c r="D158" s="76">
        <v>-40.4</v>
      </c>
      <c r="E158" s="76">
        <v>2900</v>
      </c>
      <c r="F158" s="76">
        <v>0.2</v>
      </c>
      <c r="G158" s="76">
        <v>2902.6</v>
      </c>
      <c r="H158" s="76">
        <v>0.1</v>
      </c>
      <c r="I158" s="76">
        <v>2.6</v>
      </c>
      <c r="J158" s="101"/>
      <c r="K158" s="110"/>
      <c r="L158" s="25"/>
      <c r="M158" s="22"/>
      <c r="N158" s="26"/>
      <c r="O158" s="27"/>
      <c r="P158" s="27"/>
      <c r="Q158" s="27"/>
      <c r="R158" s="27"/>
      <c r="U158" s="20">
        <v>40575</v>
      </c>
      <c r="V158" s="70">
        <f t="shared" si="8"/>
        <v>3034.3</v>
      </c>
      <c r="W158" s="71">
        <f t="shared" si="9"/>
        <v>-349.3</v>
      </c>
    </row>
    <row r="159" spans="1:23">
      <c r="A159" s="20">
        <v>41091</v>
      </c>
      <c r="B159" s="76">
        <v>2876</v>
      </c>
      <c r="C159" s="76">
        <v>-2.2000000000000002</v>
      </c>
      <c r="D159" s="76">
        <v>-64</v>
      </c>
      <c r="E159" s="76">
        <v>2893.8</v>
      </c>
      <c r="F159" s="76">
        <v>0.2</v>
      </c>
      <c r="G159" s="76">
        <v>2898.9</v>
      </c>
      <c r="H159" s="76">
        <v>0.3</v>
      </c>
      <c r="I159" s="76">
        <v>5.0999999999999996</v>
      </c>
      <c r="J159" s="101"/>
      <c r="K159" s="110"/>
      <c r="L159" s="25"/>
      <c r="M159" s="22"/>
      <c r="N159" s="26"/>
      <c r="O159" s="27"/>
      <c r="P159" s="27"/>
      <c r="Q159" s="27"/>
      <c r="R159" s="27"/>
      <c r="U159" s="20">
        <v>40544</v>
      </c>
      <c r="V159" s="70">
        <f t="shared" si="8"/>
        <v>3055.2</v>
      </c>
      <c r="W159" s="71">
        <f t="shared" si="9"/>
        <v>-322.10000000000002</v>
      </c>
    </row>
    <row r="160" spans="1:23">
      <c r="A160" s="20">
        <v>41061</v>
      </c>
      <c r="B160" s="76">
        <v>2809.1</v>
      </c>
      <c r="C160" s="76">
        <v>-2.9</v>
      </c>
      <c r="D160" s="76">
        <v>-84.9</v>
      </c>
      <c r="E160" s="76">
        <v>2888.1</v>
      </c>
      <c r="F160" s="76">
        <v>0.2</v>
      </c>
      <c r="G160" s="76">
        <v>2890.9</v>
      </c>
      <c r="H160" s="76">
        <v>0.3</v>
      </c>
      <c r="I160" s="76">
        <v>2.8</v>
      </c>
      <c r="J160" s="101"/>
      <c r="K160" s="106">
        <f>AVERAGE(G160:G162)/AVERAGE(G163:G165)-1</f>
        <v>6.0880678517487574E-3</v>
      </c>
      <c r="L160" s="25"/>
      <c r="M160" s="22"/>
      <c r="N160" s="26"/>
      <c r="O160" s="27"/>
      <c r="P160" s="27"/>
      <c r="Q160" s="27"/>
      <c r="R160" s="27"/>
      <c r="U160" s="20"/>
      <c r="V160" s="70"/>
      <c r="W160" s="71"/>
    </row>
    <row r="161" spans="1:23">
      <c r="A161" s="20">
        <v>41030</v>
      </c>
      <c r="B161" s="76">
        <v>2855.3</v>
      </c>
      <c r="C161" s="76">
        <v>-3.6</v>
      </c>
      <c r="D161" s="76">
        <v>-105.4</v>
      </c>
      <c r="E161" s="76">
        <v>2883.7</v>
      </c>
      <c r="F161" s="76">
        <v>0.1</v>
      </c>
      <c r="G161" s="76">
        <v>2881.2</v>
      </c>
      <c r="H161" s="76">
        <v>-0.2</v>
      </c>
      <c r="I161" s="76">
        <v>-2.5</v>
      </c>
      <c r="J161" s="101"/>
      <c r="K161" s="110"/>
      <c r="L161" s="25"/>
      <c r="M161" s="22"/>
      <c r="N161" s="26"/>
      <c r="O161" s="27"/>
      <c r="P161" s="27"/>
      <c r="Q161" s="27"/>
      <c r="R161" s="27"/>
      <c r="U161" s="20"/>
      <c r="V161" s="70"/>
      <c r="W161" s="71"/>
    </row>
    <row r="162" spans="1:23">
      <c r="A162" s="20">
        <v>41000</v>
      </c>
      <c r="B162" s="76">
        <v>2963.6</v>
      </c>
      <c r="C162" s="76">
        <v>-3.7</v>
      </c>
      <c r="D162" s="76">
        <v>-115</v>
      </c>
      <c r="E162" s="76">
        <v>2880.7</v>
      </c>
      <c r="F162" s="76">
        <v>0</v>
      </c>
      <c r="G162" s="76">
        <v>2887.3</v>
      </c>
      <c r="H162" s="76">
        <v>0.6</v>
      </c>
      <c r="I162" s="76">
        <v>6.6</v>
      </c>
      <c r="J162" s="101"/>
      <c r="K162" s="110"/>
      <c r="L162" s="25"/>
      <c r="M162" s="22"/>
      <c r="N162" s="26"/>
      <c r="O162" s="27"/>
      <c r="P162" s="27"/>
      <c r="Q162" s="27"/>
      <c r="R162" s="27"/>
      <c r="U162" s="20"/>
      <c r="V162" s="70"/>
      <c r="W162" s="71"/>
    </row>
    <row r="163" spans="1:23">
      <c r="A163" s="20">
        <v>40969</v>
      </c>
      <c r="B163" s="76">
        <v>3028.4</v>
      </c>
      <c r="C163" s="76">
        <v>-5.7</v>
      </c>
      <c r="D163" s="76">
        <v>-182.8</v>
      </c>
      <c r="E163" s="76">
        <v>2879.2</v>
      </c>
      <c r="F163" s="76">
        <v>0</v>
      </c>
      <c r="G163" s="76">
        <v>2869.9</v>
      </c>
      <c r="H163" s="76">
        <v>-0.2</v>
      </c>
      <c r="I163" s="76">
        <v>-9.3000000000000007</v>
      </c>
      <c r="J163" s="101"/>
      <c r="K163" s="106">
        <f>AVERAGE(G163:G165)/AVERAGE(G166:G168)-1</f>
        <v>-8.9125328174657348E-3</v>
      </c>
      <c r="L163" s="25"/>
      <c r="M163" s="22"/>
      <c r="N163" s="26"/>
      <c r="O163" s="27"/>
      <c r="P163" s="27"/>
      <c r="Q163" s="27"/>
      <c r="R163" s="27"/>
      <c r="U163" s="20"/>
      <c r="V163" s="70"/>
      <c r="W163" s="71"/>
    </row>
    <row r="164" spans="1:23">
      <c r="A164" s="20">
        <v>40940</v>
      </c>
      <c r="B164" s="76">
        <v>3110.4</v>
      </c>
      <c r="C164" s="76">
        <v>-6.1</v>
      </c>
      <c r="D164" s="76">
        <v>-202.8</v>
      </c>
      <c r="E164" s="76">
        <v>2879.2</v>
      </c>
      <c r="F164" s="76">
        <v>-0.1</v>
      </c>
      <c r="G164" s="76">
        <v>2874.3</v>
      </c>
      <c r="H164" s="76">
        <v>0.4</v>
      </c>
      <c r="I164" s="76">
        <v>-4.9000000000000004</v>
      </c>
      <c r="J164" s="101"/>
      <c r="K164" s="110"/>
      <c r="L164" s="25"/>
      <c r="M164" s="22"/>
      <c r="N164" s="26"/>
      <c r="O164" s="27"/>
      <c r="P164" s="27"/>
      <c r="Q164" s="27"/>
      <c r="R164" s="27"/>
      <c r="U164" s="20"/>
      <c r="V164" s="70"/>
      <c r="W164" s="71"/>
    </row>
    <row r="165" spans="1:23">
      <c r="A165" s="20">
        <v>40909</v>
      </c>
      <c r="B165" s="76">
        <v>3084.7</v>
      </c>
      <c r="C165" s="76">
        <v>-7.8</v>
      </c>
      <c r="D165" s="76">
        <v>-261.3</v>
      </c>
      <c r="E165" s="76">
        <v>2881.8</v>
      </c>
      <c r="F165" s="76">
        <v>-0.2</v>
      </c>
      <c r="G165" s="76">
        <v>2862.8</v>
      </c>
      <c r="H165" s="76">
        <v>-0.5</v>
      </c>
      <c r="I165" s="76">
        <v>-19</v>
      </c>
      <c r="J165" s="101"/>
      <c r="K165" s="110"/>
      <c r="L165" s="25"/>
      <c r="M165" s="22"/>
      <c r="N165" s="26"/>
      <c r="O165" s="27"/>
      <c r="P165" s="28"/>
      <c r="Q165" s="29"/>
      <c r="R165" s="27"/>
      <c r="U165" s="20"/>
      <c r="V165" s="70"/>
      <c r="W165" s="71"/>
    </row>
    <row r="166" spans="1:23">
      <c r="A166" s="20">
        <v>40878</v>
      </c>
      <c r="B166" s="76">
        <v>2781</v>
      </c>
      <c r="C166" s="76">
        <v>-7.7</v>
      </c>
      <c r="D166" s="76">
        <v>-230.6</v>
      </c>
      <c r="E166" s="76">
        <v>2887.5</v>
      </c>
      <c r="F166" s="76">
        <v>-0.3</v>
      </c>
      <c r="G166" s="76">
        <v>2876.1</v>
      </c>
      <c r="H166" s="76">
        <v>-0.6</v>
      </c>
      <c r="I166" s="76">
        <v>-11.4</v>
      </c>
      <c r="J166" s="101">
        <f>AVERAGE(G166:G177)</f>
        <v>2973.1583333333333</v>
      </c>
      <c r="K166" s="106">
        <f>AVERAGE(G166:G168)/AVERAGE(G169:G171)-1</f>
        <v>-1.6522654949435389E-2</v>
      </c>
      <c r="L166" s="25"/>
      <c r="M166" s="22"/>
      <c r="N166" s="26"/>
      <c r="O166" s="27"/>
      <c r="P166" s="27"/>
      <c r="Q166" s="27"/>
      <c r="R166" s="27"/>
      <c r="U166" s="20"/>
      <c r="V166" s="70"/>
      <c r="W166" s="71"/>
    </row>
    <row r="167" spans="1:23">
      <c r="A167" s="20">
        <v>40848</v>
      </c>
      <c r="B167" s="76">
        <v>2713.8</v>
      </c>
      <c r="C167" s="76">
        <v>-7.3</v>
      </c>
      <c r="D167" s="76">
        <v>-213.2</v>
      </c>
      <c r="E167" s="76">
        <v>2896.8</v>
      </c>
      <c r="F167" s="76">
        <v>-0.4</v>
      </c>
      <c r="G167" s="76">
        <v>2894.8</v>
      </c>
      <c r="H167" s="76">
        <v>-0.6</v>
      </c>
      <c r="I167" s="76">
        <v>-2</v>
      </c>
      <c r="J167" s="101"/>
      <c r="K167" s="110"/>
      <c r="L167" s="25"/>
      <c r="M167" s="22"/>
      <c r="N167" s="26"/>
      <c r="O167" s="27"/>
      <c r="P167" s="27"/>
      <c r="Q167" s="27"/>
      <c r="R167" s="27"/>
      <c r="U167" s="20"/>
      <c r="V167" s="70"/>
      <c r="W167" s="71"/>
    </row>
    <row r="168" spans="1:23">
      <c r="A168" s="20">
        <v>40817</v>
      </c>
      <c r="B168" s="76">
        <v>2737.7</v>
      </c>
      <c r="C168" s="76">
        <v>-6.9</v>
      </c>
      <c r="D168" s="76">
        <v>-203.4</v>
      </c>
      <c r="E168" s="76">
        <v>2908.9</v>
      </c>
      <c r="F168" s="76">
        <v>-0.5</v>
      </c>
      <c r="G168" s="76">
        <v>2913.5</v>
      </c>
      <c r="H168" s="76">
        <v>-0.4</v>
      </c>
      <c r="I168" s="76">
        <v>4.5999999999999996</v>
      </c>
      <c r="J168" s="101"/>
      <c r="K168" s="110"/>
      <c r="L168" s="25"/>
      <c r="M168" s="22"/>
      <c r="N168" s="26"/>
      <c r="O168" s="27"/>
      <c r="P168" s="27"/>
      <c r="Q168" s="27"/>
      <c r="R168" s="27"/>
      <c r="U168" s="20"/>
      <c r="V168" s="70"/>
      <c r="W168" s="71"/>
    </row>
    <row r="169" spans="1:23">
      <c r="A169" s="20">
        <v>40787</v>
      </c>
      <c r="B169" s="76">
        <v>2796.3</v>
      </c>
      <c r="C169" s="76">
        <v>-7.6</v>
      </c>
      <c r="D169" s="76">
        <v>-230.5</v>
      </c>
      <c r="E169" s="76">
        <v>2923.3</v>
      </c>
      <c r="F169" s="76">
        <v>-0.6</v>
      </c>
      <c r="G169" s="76">
        <v>2924.7</v>
      </c>
      <c r="H169" s="76">
        <v>-0.7</v>
      </c>
      <c r="I169" s="76">
        <v>1.4</v>
      </c>
      <c r="J169" s="101"/>
      <c r="K169" s="106">
        <f>AVERAGE(G169:G171)/AVERAGE(G172:G174)-1</f>
        <v>-1.6056783740417302E-2</v>
      </c>
      <c r="L169" s="25"/>
      <c r="M169" s="22"/>
      <c r="N169" s="26"/>
      <c r="O169" s="27"/>
      <c r="P169" s="27"/>
      <c r="Q169" s="27"/>
      <c r="R169" s="27"/>
      <c r="U169" s="20"/>
      <c r="V169" s="70"/>
      <c r="W169" s="71"/>
    </row>
    <row r="170" spans="1:23">
      <c r="A170" s="20">
        <v>40756</v>
      </c>
      <c r="B170" s="76">
        <v>2945.5</v>
      </c>
      <c r="C170" s="76">
        <v>-7.5</v>
      </c>
      <c r="D170" s="76">
        <v>-237.7</v>
      </c>
      <c r="E170" s="76">
        <v>2939.7</v>
      </c>
      <c r="F170" s="76">
        <v>-0.6</v>
      </c>
      <c r="G170" s="76">
        <v>2944.1</v>
      </c>
      <c r="H170" s="76">
        <v>-0.6</v>
      </c>
      <c r="I170" s="76">
        <v>4.4000000000000004</v>
      </c>
      <c r="J170" s="101"/>
      <c r="K170" s="110"/>
      <c r="L170" s="25"/>
      <c r="M170" s="22"/>
      <c r="N170" s="26"/>
      <c r="O170" s="27"/>
      <c r="P170" s="27"/>
      <c r="Q170" s="27"/>
      <c r="R170" s="27"/>
    </row>
    <row r="171" spans="1:23">
      <c r="A171" s="20">
        <v>40725</v>
      </c>
      <c r="B171" s="76">
        <v>2939.9</v>
      </c>
      <c r="C171" s="76">
        <v>-7.7</v>
      </c>
      <c r="D171" s="76">
        <v>-247</v>
      </c>
      <c r="E171" s="76">
        <v>2957.4</v>
      </c>
      <c r="F171" s="76">
        <v>-0.6</v>
      </c>
      <c r="G171" s="76">
        <v>2961.5</v>
      </c>
      <c r="H171" s="76">
        <v>-0.6</v>
      </c>
      <c r="I171" s="76">
        <v>4.0999999999999996</v>
      </c>
      <c r="J171" s="101"/>
      <c r="K171" s="110"/>
      <c r="L171" s="25"/>
      <c r="M171" s="22"/>
      <c r="N171" s="26"/>
      <c r="O171" s="27"/>
      <c r="P171" s="27"/>
      <c r="Q171" s="27"/>
      <c r="R171" s="27"/>
    </row>
    <row r="172" spans="1:23">
      <c r="A172" s="20">
        <v>40695</v>
      </c>
      <c r="B172" s="76">
        <v>2894</v>
      </c>
      <c r="C172" s="76">
        <v>-8.1</v>
      </c>
      <c r="D172" s="76">
        <v>-254.6</v>
      </c>
      <c r="E172" s="76">
        <v>2976.2</v>
      </c>
      <c r="F172" s="76">
        <v>-0.6</v>
      </c>
      <c r="G172" s="76">
        <v>2979.3</v>
      </c>
      <c r="H172" s="76">
        <v>-0.5</v>
      </c>
      <c r="I172" s="76">
        <v>3.2</v>
      </c>
      <c r="J172" s="101"/>
      <c r="K172" s="106">
        <f>AVERAGE(G172:G174)/AVERAGE(G175:G177)-1</f>
        <v>-2.333275291659398E-2</v>
      </c>
      <c r="L172" s="25"/>
      <c r="M172" s="22"/>
      <c r="N172" s="26"/>
      <c r="O172" s="27"/>
      <c r="P172" s="27"/>
      <c r="Q172" s="27"/>
      <c r="R172" s="27"/>
    </row>
    <row r="173" spans="1:23">
      <c r="A173" s="20">
        <v>40664</v>
      </c>
      <c r="B173" s="76">
        <v>2960.6</v>
      </c>
      <c r="C173" s="76">
        <v>-8.5</v>
      </c>
      <c r="D173" s="76">
        <v>-275.7</v>
      </c>
      <c r="E173" s="76">
        <v>2995.3</v>
      </c>
      <c r="F173" s="76">
        <v>-0.6</v>
      </c>
      <c r="G173" s="76">
        <v>2994.2</v>
      </c>
      <c r="H173" s="76">
        <v>-0.2</v>
      </c>
      <c r="I173" s="76">
        <v>-1.1000000000000001</v>
      </c>
      <c r="J173" s="101"/>
      <c r="K173" s="117"/>
      <c r="L173" s="25"/>
      <c r="M173" s="22"/>
      <c r="N173" s="26"/>
      <c r="O173" s="27"/>
      <c r="P173" s="27"/>
      <c r="Q173" s="27"/>
      <c r="R173" s="27"/>
    </row>
    <row r="174" spans="1:23">
      <c r="A174" s="20">
        <v>40634</v>
      </c>
      <c r="B174" s="76">
        <v>3078.6</v>
      </c>
      <c r="C174" s="76">
        <v>-9.5</v>
      </c>
      <c r="D174" s="76">
        <v>-321.60000000000002</v>
      </c>
      <c r="E174" s="76">
        <v>3014.5</v>
      </c>
      <c r="F174" s="76">
        <v>-0.7</v>
      </c>
      <c r="G174" s="76">
        <v>3000.9</v>
      </c>
      <c r="H174" s="76">
        <v>-0.9</v>
      </c>
      <c r="I174" s="76">
        <v>-13.7</v>
      </c>
      <c r="J174" s="101"/>
      <c r="K174" s="117"/>
      <c r="L174" s="25"/>
      <c r="M174" s="22"/>
      <c r="N174" s="26"/>
      <c r="O174" s="27"/>
      <c r="P174" s="27"/>
      <c r="Q174" s="27"/>
      <c r="R174" s="27"/>
    </row>
    <row r="175" spans="1:23">
      <c r="A175" s="20">
        <v>40603</v>
      </c>
      <c r="B175" s="76">
        <v>3211.2</v>
      </c>
      <c r="C175" s="76">
        <v>-9.8000000000000007</v>
      </c>
      <c r="D175" s="76">
        <v>-349.3</v>
      </c>
      <c r="E175" s="76">
        <v>3034.3</v>
      </c>
      <c r="F175" s="76">
        <v>-0.7</v>
      </c>
      <c r="G175" s="76">
        <v>3027.6</v>
      </c>
      <c r="H175" s="76">
        <v>-1</v>
      </c>
      <c r="I175" s="76">
        <v>-6.7</v>
      </c>
      <c r="J175" s="101"/>
      <c r="K175" s="106">
        <f>AVERAGE(G175:G177)/AVERAGE(G178:G180)-1</f>
        <v>-2.1020445126303744E-2</v>
      </c>
      <c r="L175" s="25"/>
      <c r="M175" s="22"/>
      <c r="N175" s="26"/>
      <c r="O175" s="27"/>
      <c r="P175" s="27"/>
      <c r="Q175" s="27"/>
      <c r="R175" s="27"/>
    </row>
    <row r="176" spans="1:23">
      <c r="A176" s="20">
        <v>40575</v>
      </c>
      <c r="B176" s="76">
        <v>3313.2</v>
      </c>
      <c r="C176" s="76">
        <v>-8.9</v>
      </c>
      <c r="D176" s="76">
        <v>-322.10000000000002</v>
      </c>
      <c r="E176" s="76">
        <v>3055.2</v>
      </c>
      <c r="F176" s="76">
        <v>-0.7</v>
      </c>
      <c r="G176" s="76">
        <v>3056.9</v>
      </c>
      <c r="H176" s="76">
        <v>-1.5</v>
      </c>
      <c r="I176" s="76">
        <v>1.7</v>
      </c>
      <c r="J176" s="101"/>
      <c r="K176" s="117"/>
      <c r="L176" s="25"/>
      <c r="M176" s="22"/>
      <c r="N176" s="26"/>
      <c r="O176" s="27"/>
      <c r="P176" s="27"/>
      <c r="Q176" s="27"/>
      <c r="R176" s="27"/>
    </row>
    <row r="177" spans="1:18">
      <c r="A177" s="20">
        <v>40544</v>
      </c>
      <c r="B177" s="76">
        <v>3346</v>
      </c>
      <c r="C177" s="76">
        <v>-7.3</v>
      </c>
      <c r="D177" s="76">
        <v>-264.10000000000002</v>
      </c>
      <c r="E177" s="76">
        <v>3076.8</v>
      </c>
      <c r="F177" s="76">
        <v>-0.7</v>
      </c>
      <c r="G177" s="76">
        <v>3104.3</v>
      </c>
      <c r="H177" s="76">
        <v>-0.4</v>
      </c>
      <c r="I177" s="76">
        <v>27.5</v>
      </c>
      <c r="J177" s="101"/>
      <c r="K177" s="117"/>
      <c r="L177" s="25"/>
      <c r="M177" s="22"/>
      <c r="N177" s="26"/>
      <c r="O177" s="27"/>
      <c r="P177" s="28"/>
      <c r="Q177" s="29"/>
      <c r="R177" s="27"/>
    </row>
    <row r="178" spans="1:18">
      <c r="A178" s="20">
        <v>40513</v>
      </c>
      <c r="B178" s="76">
        <v>3011.6</v>
      </c>
      <c r="C178" s="76">
        <v>-7.9</v>
      </c>
      <c r="D178" s="76">
        <v>-256.60000000000002</v>
      </c>
      <c r="E178" s="76">
        <v>3099.2</v>
      </c>
      <c r="F178" s="76">
        <v>-0.7</v>
      </c>
      <c r="G178" s="76">
        <v>3117.4</v>
      </c>
      <c r="H178" s="76">
        <v>-0.3</v>
      </c>
      <c r="I178" s="76">
        <v>18.100000000000001</v>
      </c>
      <c r="J178" s="101"/>
      <c r="K178" s="106">
        <f>AVERAGE(G178:G180)/AVERAGE(G181:G183)-1</f>
        <v>-1.7656047222338822E-2</v>
      </c>
      <c r="L178" s="25"/>
      <c r="M178" s="22"/>
      <c r="N178" s="26"/>
      <c r="O178" s="27"/>
      <c r="P178" s="27"/>
      <c r="Q178" s="27"/>
      <c r="R178" s="27"/>
    </row>
    <row r="179" spans="1:18">
      <c r="A179" s="20">
        <v>40483</v>
      </c>
      <c r="B179" s="76">
        <v>2927</v>
      </c>
      <c r="C179" s="76">
        <v>-8.8000000000000007</v>
      </c>
      <c r="D179" s="76">
        <v>-281.10000000000002</v>
      </c>
      <c r="E179" s="76">
        <v>3122.6</v>
      </c>
      <c r="F179" s="76">
        <v>-0.8</v>
      </c>
      <c r="G179" s="76">
        <v>3126</v>
      </c>
      <c r="H179" s="76">
        <v>-0.5</v>
      </c>
      <c r="I179" s="76">
        <v>3.5</v>
      </c>
      <c r="J179" s="101"/>
      <c r="K179" s="117"/>
      <c r="L179" s="25"/>
      <c r="M179" s="22"/>
      <c r="N179" s="26"/>
      <c r="O179" s="27"/>
      <c r="P179" s="27"/>
      <c r="Q179" s="27"/>
      <c r="R179" s="27"/>
    </row>
    <row r="180" spans="1:18">
      <c r="A180" s="20">
        <v>40452</v>
      </c>
      <c r="B180" s="76">
        <v>2941</v>
      </c>
      <c r="C180" s="76">
        <v>-8.6999999999999993</v>
      </c>
      <c r="D180" s="76">
        <v>-280.2</v>
      </c>
      <c r="E180" s="76">
        <v>3146.9</v>
      </c>
      <c r="F180" s="76">
        <v>-0.8</v>
      </c>
      <c r="G180" s="76">
        <v>3142.7</v>
      </c>
      <c r="H180" s="76">
        <v>-0.5</v>
      </c>
      <c r="I180" s="76">
        <v>-4.2</v>
      </c>
      <c r="J180" s="101"/>
      <c r="K180" s="117"/>
      <c r="L180" s="25"/>
      <c r="M180" s="22"/>
      <c r="N180" s="26"/>
      <c r="O180" s="27"/>
      <c r="P180" s="27"/>
      <c r="Q180" s="27"/>
      <c r="R180" s="27"/>
    </row>
    <row r="181" spans="1:18">
      <c r="A181" s="20">
        <v>40422</v>
      </c>
      <c r="B181" s="76">
        <v>3026.8</v>
      </c>
      <c r="C181" s="76">
        <v>-9.3000000000000007</v>
      </c>
      <c r="D181" s="76">
        <v>-312.10000000000002</v>
      </c>
      <c r="E181" s="76">
        <v>3172.3</v>
      </c>
      <c r="F181" s="76">
        <v>-0.8</v>
      </c>
      <c r="G181" s="76">
        <v>3159.9</v>
      </c>
      <c r="H181" s="76">
        <v>-0.8</v>
      </c>
      <c r="I181" s="76">
        <v>-12.4</v>
      </c>
      <c r="J181" s="101"/>
      <c r="K181" s="106">
        <f>AVERAGE(G181:G183)/AVERAGE(G184:G186)-1</f>
        <v>-2.2426846736238848E-2</v>
      </c>
      <c r="L181" s="25"/>
      <c r="M181" s="22"/>
      <c r="N181" s="26"/>
      <c r="O181" s="27"/>
      <c r="P181" s="27"/>
      <c r="Q181" s="27"/>
      <c r="R181" s="27"/>
    </row>
    <row r="182" spans="1:18">
      <c r="A182" s="20">
        <v>40391</v>
      </c>
      <c r="B182" s="76">
        <v>3183.2</v>
      </c>
      <c r="C182" s="76">
        <v>-8.1</v>
      </c>
      <c r="D182" s="76">
        <v>-280.2</v>
      </c>
      <c r="E182" s="76">
        <v>3198.2</v>
      </c>
      <c r="F182" s="76">
        <v>-0.8</v>
      </c>
      <c r="G182" s="76">
        <v>3186.8</v>
      </c>
      <c r="H182" s="76">
        <v>-0.7</v>
      </c>
      <c r="I182" s="76">
        <v>-11.4</v>
      </c>
      <c r="J182" s="101"/>
      <c r="K182" s="117"/>
      <c r="L182" s="25"/>
      <c r="M182" s="22"/>
      <c r="N182" s="26"/>
      <c r="O182" s="27"/>
      <c r="P182" s="27"/>
      <c r="Q182" s="27"/>
      <c r="R182" s="27"/>
    </row>
    <row r="183" spans="1:18">
      <c r="A183" s="20">
        <v>40360</v>
      </c>
      <c r="B183" s="76">
        <v>3186.9</v>
      </c>
      <c r="C183" s="76">
        <v>-7.7</v>
      </c>
      <c r="D183" s="76">
        <v>-267.60000000000002</v>
      </c>
      <c r="E183" s="76">
        <v>3224.3</v>
      </c>
      <c r="F183" s="76">
        <v>-0.8</v>
      </c>
      <c r="G183" s="76">
        <v>3208.1</v>
      </c>
      <c r="H183" s="76">
        <v>-0.6</v>
      </c>
      <c r="I183" s="76">
        <v>-16.2</v>
      </c>
      <c r="J183" s="101"/>
      <c r="K183" s="117"/>
      <c r="L183" s="25"/>
      <c r="M183" s="22"/>
      <c r="N183" s="26"/>
      <c r="O183" s="27"/>
      <c r="P183" s="27"/>
      <c r="Q183" s="27"/>
      <c r="R183" s="27"/>
    </row>
    <row r="184" spans="1:18">
      <c r="A184" s="20">
        <v>40330</v>
      </c>
      <c r="B184" s="76">
        <v>3148.6</v>
      </c>
      <c r="C184" s="76">
        <v>-7.4</v>
      </c>
      <c r="D184" s="76">
        <v>-253.4</v>
      </c>
      <c r="E184" s="76">
        <v>3250.7</v>
      </c>
      <c r="F184" s="76">
        <v>-0.8</v>
      </c>
      <c r="G184" s="76">
        <v>3227.9</v>
      </c>
      <c r="H184" s="76">
        <v>-0.9</v>
      </c>
      <c r="I184" s="76">
        <v>-22.8</v>
      </c>
      <c r="J184" s="101"/>
      <c r="K184" s="106">
        <f>AVERAGE(G184:G186)/AVERAGE(G187:G189)-1</f>
        <v>-3.370275534113043E-2</v>
      </c>
      <c r="L184" s="25"/>
      <c r="M184" s="22"/>
      <c r="N184" s="26"/>
      <c r="O184" s="27"/>
      <c r="P184" s="27"/>
      <c r="Q184" s="27"/>
      <c r="R184" s="27"/>
    </row>
    <row r="185" spans="1:18">
      <c r="A185" s="20">
        <v>40299</v>
      </c>
      <c r="B185" s="76">
        <v>3236.4</v>
      </c>
      <c r="C185" s="76">
        <v>-6.2</v>
      </c>
      <c r="D185" s="76">
        <v>-212.9</v>
      </c>
      <c r="E185" s="76">
        <v>3277.1</v>
      </c>
      <c r="F185" s="76">
        <v>-0.8</v>
      </c>
      <c r="G185" s="76">
        <v>3256.4</v>
      </c>
      <c r="H185" s="76">
        <v>-1</v>
      </c>
      <c r="I185" s="76">
        <v>-20.8</v>
      </c>
      <c r="J185" s="101"/>
      <c r="K185" s="117"/>
      <c r="L185" s="25"/>
      <c r="M185" s="22"/>
      <c r="N185" s="26"/>
      <c r="O185" s="27"/>
      <c r="P185" s="27"/>
      <c r="Q185" s="27"/>
      <c r="R185" s="27"/>
    </row>
    <row r="186" spans="1:18">
      <c r="A186" s="20">
        <v>40269</v>
      </c>
      <c r="B186" s="76">
        <v>3400.2</v>
      </c>
      <c r="C186" s="76">
        <v>-4.9000000000000004</v>
      </c>
      <c r="D186" s="76">
        <v>-175.1</v>
      </c>
      <c r="E186" s="76">
        <v>3304.5</v>
      </c>
      <c r="F186" s="76">
        <v>-0.8</v>
      </c>
      <c r="G186" s="76">
        <v>3289.7</v>
      </c>
      <c r="H186" s="76">
        <v>-1.8</v>
      </c>
      <c r="I186" s="76">
        <v>-14.8</v>
      </c>
      <c r="J186" s="101"/>
      <c r="K186" s="117"/>
      <c r="L186" s="25"/>
      <c r="M186" s="22"/>
      <c r="N186" s="26"/>
      <c r="O186" s="27"/>
      <c r="P186" s="27"/>
      <c r="Q186" s="27"/>
      <c r="R186" s="27"/>
    </row>
    <row r="187" spans="1:18">
      <c r="A187" s="20">
        <v>40238</v>
      </c>
      <c r="B187" s="76">
        <v>3560.5</v>
      </c>
      <c r="C187" s="76">
        <v>-0.4</v>
      </c>
      <c r="D187" s="76">
        <v>-15.9</v>
      </c>
      <c r="E187" s="76">
        <v>3332.6</v>
      </c>
      <c r="F187" s="76">
        <v>-0.8</v>
      </c>
      <c r="G187" s="76">
        <v>3348.5</v>
      </c>
      <c r="H187" s="76">
        <v>-0.9</v>
      </c>
      <c r="I187" s="76">
        <v>15.8</v>
      </c>
      <c r="J187" s="101"/>
      <c r="K187" s="106">
        <f>AVERAGE(G187:G189)/AVERAGE(G190:G192)-1</f>
        <v>-1.6682059009381356E-2</v>
      </c>
      <c r="L187" s="25"/>
      <c r="M187" s="22"/>
      <c r="N187" s="26"/>
      <c r="O187" s="27"/>
      <c r="P187" s="27"/>
      <c r="Q187" s="27"/>
      <c r="R187" s="27"/>
    </row>
    <row r="188" spans="1:18">
      <c r="A188" s="20">
        <v>40210</v>
      </c>
      <c r="B188" s="76">
        <v>3635.3</v>
      </c>
      <c r="C188" s="76">
        <v>2.6</v>
      </c>
      <c r="D188" s="76">
        <v>92.7</v>
      </c>
      <c r="E188" s="76">
        <v>3360</v>
      </c>
      <c r="F188" s="76">
        <v>-0.8</v>
      </c>
      <c r="G188" s="76">
        <v>3380.3</v>
      </c>
      <c r="H188" s="76">
        <v>-0.2</v>
      </c>
      <c r="I188" s="76">
        <v>20.2</v>
      </c>
      <c r="J188" s="101"/>
      <c r="K188" s="117"/>
      <c r="L188" s="25"/>
      <c r="M188" s="22"/>
      <c r="N188" s="26"/>
      <c r="O188" s="27"/>
      <c r="P188" s="27"/>
      <c r="Q188" s="27"/>
      <c r="R188" s="27"/>
    </row>
    <row r="189" spans="1:18">
      <c r="A189" s="20">
        <v>40179</v>
      </c>
      <c r="B189" s="76">
        <v>3610</v>
      </c>
      <c r="C189" s="76">
        <v>3.7</v>
      </c>
      <c r="D189" s="76">
        <v>129.9</v>
      </c>
      <c r="E189" s="76">
        <v>3386.2</v>
      </c>
      <c r="F189" s="76">
        <v>-0.7</v>
      </c>
      <c r="G189" s="76">
        <v>3386.1</v>
      </c>
      <c r="H189" s="76">
        <v>-0.6</v>
      </c>
      <c r="I189" s="76">
        <v>-0.1</v>
      </c>
      <c r="J189" s="101"/>
      <c r="K189" s="117"/>
      <c r="L189" s="25"/>
      <c r="M189" s="22"/>
      <c r="N189" s="26"/>
      <c r="O189" s="27"/>
      <c r="P189" s="28"/>
      <c r="Q189" s="29"/>
      <c r="R189" s="27"/>
    </row>
    <row r="190" spans="1:18">
      <c r="A190" s="20">
        <v>40148</v>
      </c>
      <c r="B190" s="76">
        <v>3268.2</v>
      </c>
      <c r="C190" s="76">
        <v>5.6</v>
      </c>
      <c r="D190" s="76">
        <v>174</v>
      </c>
      <c r="E190" s="76">
        <v>3410.2</v>
      </c>
      <c r="F190" s="76">
        <v>-0.6</v>
      </c>
      <c r="G190" s="76">
        <v>3406</v>
      </c>
      <c r="H190" s="76">
        <v>-0.9</v>
      </c>
      <c r="I190" s="76">
        <v>-4.2</v>
      </c>
      <c r="J190" s="101"/>
      <c r="K190" s="106">
        <f>AVERAGE(G190:G192)/AVERAGE(G193:G195)-1</f>
        <v>-1.1464760037671273E-2</v>
      </c>
      <c r="L190" s="25"/>
      <c r="M190" s="22"/>
      <c r="N190" s="26"/>
      <c r="O190" s="27"/>
      <c r="P190" s="27"/>
      <c r="Q190" s="27"/>
      <c r="R190" s="27"/>
    </row>
    <row r="191" spans="1:18">
      <c r="A191" s="20">
        <v>40118</v>
      </c>
      <c r="B191" s="76">
        <v>3208</v>
      </c>
      <c r="C191" s="76">
        <v>7.6</v>
      </c>
      <c r="D191" s="76">
        <v>227.1</v>
      </c>
      <c r="E191" s="76">
        <v>3430.3</v>
      </c>
      <c r="F191" s="76">
        <v>-0.4</v>
      </c>
      <c r="G191" s="76">
        <v>3435.3</v>
      </c>
      <c r="H191" s="76">
        <v>-0.3</v>
      </c>
      <c r="I191" s="76">
        <v>5</v>
      </c>
      <c r="J191" s="101"/>
      <c r="K191" s="117"/>
      <c r="L191" s="25"/>
      <c r="M191" s="22"/>
      <c r="N191" s="26"/>
      <c r="O191" s="27"/>
      <c r="P191" s="27"/>
      <c r="Q191" s="27"/>
      <c r="R191" s="27"/>
    </row>
    <row r="192" spans="1:18">
      <c r="A192" s="20">
        <v>40087</v>
      </c>
      <c r="B192" s="76">
        <v>3221.2</v>
      </c>
      <c r="C192" s="76">
        <v>7.8</v>
      </c>
      <c r="D192" s="76">
        <v>232</v>
      </c>
      <c r="E192" s="76">
        <v>3444.6</v>
      </c>
      <c r="F192" s="76">
        <v>-0.2</v>
      </c>
      <c r="G192" s="76">
        <v>3445.2</v>
      </c>
      <c r="H192" s="76">
        <v>-0.7</v>
      </c>
      <c r="I192" s="76">
        <v>0.6</v>
      </c>
      <c r="J192" s="101"/>
      <c r="K192" s="117"/>
      <c r="L192" s="25"/>
      <c r="M192" s="22"/>
      <c r="N192" s="26"/>
      <c r="O192" s="27"/>
      <c r="P192" s="27"/>
      <c r="Q192" s="27"/>
      <c r="R192" s="27"/>
    </row>
    <row r="193" spans="1:18">
      <c r="A193" s="20">
        <v>40057</v>
      </c>
      <c r="B193" s="76">
        <v>3338.9</v>
      </c>
      <c r="C193" s="76">
        <v>8.6</v>
      </c>
      <c r="D193" s="76">
        <v>265.60000000000002</v>
      </c>
      <c r="E193" s="76">
        <v>3452</v>
      </c>
      <c r="F193" s="76">
        <v>0</v>
      </c>
      <c r="G193" s="76">
        <v>3469.3</v>
      </c>
      <c r="H193" s="76">
        <v>0</v>
      </c>
      <c r="I193" s="76">
        <v>17.3</v>
      </c>
      <c r="J193" s="101"/>
      <c r="K193" s="106">
        <f>AVERAGE(G193:G195)/AVERAGE(G196:G198)-1</f>
        <v>6.5778018533924065E-3</v>
      </c>
      <c r="L193" s="25"/>
      <c r="M193" s="22"/>
      <c r="N193" s="26"/>
      <c r="O193" s="27"/>
      <c r="P193" s="27"/>
      <c r="Q193" s="27"/>
      <c r="R193" s="27"/>
    </row>
    <row r="194" spans="1:18">
      <c r="A194" s="20">
        <v>40026</v>
      </c>
      <c r="B194" s="76">
        <v>3463.4</v>
      </c>
      <c r="C194" s="76">
        <v>8.6</v>
      </c>
      <c r="D194" s="76">
        <v>275.7</v>
      </c>
      <c r="E194" s="76">
        <v>3451.9</v>
      </c>
      <c r="F194" s="76">
        <v>0.2</v>
      </c>
      <c r="G194" s="76">
        <v>3470.2</v>
      </c>
      <c r="H194" s="76">
        <v>0.1</v>
      </c>
      <c r="I194" s="76">
        <v>18.3</v>
      </c>
      <c r="J194" s="101"/>
      <c r="K194" s="117"/>
      <c r="L194" s="25"/>
      <c r="M194" s="22"/>
      <c r="N194" s="26"/>
      <c r="O194" s="27"/>
      <c r="P194" s="27"/>
      <c r="Q194" s="27"/>
      <c r="R194" s="27"/>
    </row>
    <row r="195" spans="1:18">
      <c r="A195" s="20">
        <v>39995</v>
      </c>
      <c r="B195" s="76">
        <v>3454.5</v>
      </c>
      <c r="C195" s="76">
        <v>7.9</v>
      </c>
      <c r="D195" s="76">
        <v>252.7</v>
      </c>
      <c r="E195" s="76">
        <v>3444.3</v>
      </c>
      <c r="F195" s="76">
        <v>0.4</v>
      </c>
      <c r="G195" s="76">
        <v>3466.3</v>
      </c>
      <c r="H195" s="76">
        <v>0</v>
      </c>
      <c r="I195" s="76">
        <v>22</v>
      </c>
      <c r="J195" s="101"/>
      <c r="K195" s="117"/>
      <c r="L195" s="25"/>
      <c r="M195" s="22"/>
      <c r="N195" s="26"/>
      <c r="O195" s="27"/>
      <c r="P195" s="27"/>
      <c r="Q195" s="27"/>
      <c r="R195" s="27"/>
    </row>
    <row r="196" spans="1:18">
      <c r="A196" s="20">
        <v>39965</v>
      </c>
      <c r="B196" s="76">
        <v>3402</v>
      </c>
      <c r="C196" s="76">
        <v>7.9</v>
      </c>
      <c r="D196" s="76">
        <v>250.4</v>
      </c>
      <c r="E196" s="76">
        <v>3429.6</v>
      </c>
      <c r="F196" s="76">
        <v>0.6</v>
      </c>
      <c r="G196" s="76">
        <v>3466</v>
      </c>
      <c r="H196" s="76">
        <v>0.8</v>
      </c>
      <c r="I196" s="76">
        <v>36.4</v>
      </c>
      <c r="J196" s="101"/>
      <c r="K196" s="106">
        <f>AVERAGE(G196:G198)/AVERAGE(G199:G201)-1</f>
        <v>3.8213170236911509E-2</v>
      </c>
      <c r="L196" s="25"/>
      <c r="M196" s="22"/>
      <c r="N196" s="26"/>
      <c r="O196" s="27"/>
      <c r="P196" s="27"/>
      <c r="Q196" s="27"/>
      <c r="R196" s="27"/>
    </row>
    <row r="197" spans="1:18">
      <c r="A197" s="20">
        <v>39934</v>
      </c>
      <c r="B197" s="76">
        <v>3449.2</v>
      </c>
      <c r="C197" s="76">
        <v>5.4</v>
      </c>
      <c r="D197" s="76">
        <v>175.2</v>
      </c>
      <c r="E197" s="76">
        <v>3408.9</v>
      </c>
      <c r="F197" s="76">
        <v>0.8</v>
      </c>
      <c r="G197" s="76">
        <v>3439.9</v>
      </c>
      <c r="H197" s="76">
        <v>0.2</v>
      </c>
      <c r="I197" s="76">
        <v>31</v>
      </c>
      <c r="J197" s="101"/>
      <c r="K197" s="117"/>
      <c r="L197" s="25"/>
      <c r="M197" s="22"/>
      <c r="N197" s="26"/>
      <c r="O197" s="27"/>
      <c r="P197" s="27"/>
      <c r="Q197" s="27"/>
      <c r="R197" s="27"/>
    </row>
    <row r="198" spans="1:18">
      <c r="A198" s="20">
        <v>39904</v>
      </c>
      <c r="B198" s="76">
        <v>3575.3</v>
      </c>
      <c r="C198" s="76">
        <v>5</v>
      </c>
      <c r="D198" s="76">
        <v>171.6</v>
      </c>
      <c r="E198" s="76">
        <v>3383.5</v>
      </c>
      <c r="F198" s="76">
        <v>0.9</v>
      </c>
      <c r="G198" s="76">
        <v>3431.9</v>
      </c>
      <c r="H198" s="76">
        <v>1.8</v>
      </c>
      <c r="I198" s="76">
        <v>48.4</v>
      </c>
      <c r="J198" s="101"/>
      <c r="K198" s="117"/>
      <c r="L198" s="25"/>
      <c r="M198" s="22"/>
      <c r="N198" s="26"/>
      <c r="O198" s="27"/>
      <c r="P198" s="27"/>
      <c r="Q198" s="27"/>
      <c r="R198" s="27"/>
    </row>
    <row r="199" spans="1:18">
      <c r="A199" s="20">
        <v>39873</v>
      </c>
      <c r="B199" s="76">
        <v>3576.4</v>
      </c>
      <c r="C199" s="76">
        <v>2.2999999999999998</v>
      </c>
      <c r="D199" s="76">
        <v>79.5</v>
      </c>
      <c r="E199" s="76">
        <v>3354.4</v>
      </c>
      <c r="F199" s="76">
        <v>0.9</v>
      </c>
      <c r="G199" s="76">
        <v>3370.8</v>
      </c>
      <c r="H199" s="76">
        <v>1.8</v>
      </c>
      <c r="I199" s="76">
        <v>16.399999999999999</v>
      </c>
      <c r="J199" s="101"/>
      <c r="K199" s="106">
        <f>AVERAGE(G199:G201)/AVERAGE(G202:G204)-1</f>
        <v>3.2947083415458822E-2</v>
      </c>
      <c r="L199" s="25"/>
      <c r="M199" s="22"/>
      <c r="N199" s="26"/>
      <c r="O199" s="27"/>
      <c r="P199" s="27"/>
      <c r="Q199" s="27"/>
      <c r="R199" s="27"/>
    </row>
    <row r="200" spans="1:18">
      <c r="A200" s="20">
        <v>39845</v>
      </c>
      <c r="B200" s="76">
        <v>3542.6</v>
      </c>
      <c r="C200" s="76">
        <v>-1.8</v>
      </c>
      <c r="D200" s="76">
        <v>-63.5</v>
      </c>
      <c r="E200" s="76">
        <v>3323.7</v>
      </c>
      <c r="F200" s="76">
        <v>0.9</v>
      </c>
      <c r="G200" s="76">
        <v>3309.7</v>
      </c>
      <c r="H200" s="76">
        <v>1</v>
      </c>
      <c r="I200" s="76">
        <v>-14</v>
      </c>
      <c r="J200" s="101"/>
      <c r="K200" s="117"/>
      <c r="L200" s="25"/>
      <c r="M200" s="22"/>
      <c r="N200" s="26"/>
      <c r="O200" s="27"/>
      <c r="P200" s="27"/>
      <c r="Q200" s="27"/>
      <c r="R200" s="27"/>
    </row>
    <row r="201" spans="1:18">
      <c r="A201" s="20">
        <v>39814</v>
      </c>
      <c r="B201" s="76">
        <v>3480.2</v>
      </c>
      <c r="C201" s="76">
        <v>-4.5999999999999996</v>
      </c>
      <c r="D201" s="76">
        <v>-167.7</v>
      </c>
      <c r="E201" s="76">
        <v>3293.7</v>
      </c>
      <c r="F201" s="76">
        <v>0.9</v>
      </c>
      <c r="G201" s="76">
        <v>3276.8</v>
      </c>
      <c r="H201" s="76">
        <v>1.3</v>
      </c>
      <c r="I201" s="76">
        <v>-17</v>
      </c>
      <c r="J201" s="101"/>
      <c r="K201" s="117"/>
      <c r="L201" s="25"/>
      <c r="M201" s="22"/>
      <c r="N201" s="26"/>
      <c r="O201" s="27"/>
      <c r="P201" s="28"/>
      <c r="Q201" s="29"/>
      <c r="R201" s="27"/>
    </row>
    <row r="202" spans="1:18">
      <c r="A202" s="20">
        <v>39783</v>
      </c>
      <c r="B202" s="76">
        <v>3094.2</v>
      </c>
      <c r="C202" s="76">
        <v>-8.9</v>
      </c>
      <c r="D202" s="76">
        <v>-301.10000000000002</v>
      </c>
      <c r="E202" s="76">
        <v>3265.7</v>
      </c>
      <c r="F202" s="76">
        <v>0.7</v>
      </c>
      <c r="G202" s="76">
        <v>3235.4</v>
      </c>
      <c r="H202" s="76">
        <v>0.9</v>
      </c>
      <c r="I202" s="76">
        <v>-30.3</v>
      </c>
      <c r="J202" s="101"/>
      <c r="K202" s="106">
        <f>AVERAGE(G202:G204)/AVERAGE(G205:G207)-1</f>
        <v>4.3865132949905128E-3</v>
      </c>
      <c r="L202" s="25"/>
      <c r="M202" s="22"/>
      <c r="N202" s="26"/>
      <c r="O202" s="27"/>
      <c r="P202" s="27"/>
      <c r="Q202" s="27"/>
      <c r="R202" s="27"/>
    </row>
    <row r="203" spans="1:18">
      <c r="A203" s="20">
        <v>39753</v>
      </c>
      <c r="B203" s="76">
        <v>2981</v>
      </c>
      <c r="C203" s="76">
        <v>-11.5</v>
      </c>
      <c r="D203" s="76">
        <v>-385.9</v>
      </c>
      <c r="E203" s="76">
        <v>3241.5</v>
      </c>
      <c r="F203" s="76">
        <v>0.6</v>
      </c>
      <c r="G203" s="76">
        <v>3205.4</v>
      </c>
      <c r="H203" s="76">
        <v>0.2</v>
      </c>
      <c r="I203" s="76">
        <v>-36.1</v>
      </c>
      <c r="J203" s="101"/>
      <c r="K203" s="117"/>
      <c r="L203" s="25"/>
      <c r="M203" s="22"/>
      <c r="N203" s="26"/>
      <c r="O203" s="27"/>
      <c r="P203" s="27"/>
      <c r="Q203" s="27"/>
      <c r="R203" s="27"/>
    </row>
    <row r="204" spans="1:18">
      <c r="A204" s="20">
        <v>39722</v>
      </c>
      <c r="B204" s="76">
        <v>2989.2</v>
      </c>
      <c r="C204" s="76">
        <v>-12.6</v>
      </c>
      <c r="D204" s="76">
        <v>-432.2</v>
      </c>
      <c r="E204" s="76">
        <v>3223.7</v>
      </c>
      <c r="F204" s="76">
        <v>0.3</v>
      </c>
      <c r="G204" s="76">
        <v>3198.9</v>
      </c>
      <c r="H204" s="76">
        <v>0.2</v>
      </c>
      <c r="I204" s="76">
        <v>-24.8</v>
      </c>
      <c r="J204" s="101"/>
      <c r="K204" s="117"/>
      <c r="L204" s="25"/>
      <c r="M204" s="22"/>
      <c r="N204" s="26"/>
      <c r="O204" s="27"/>
      <c r="P204" s="27"/>
      <c r="Q204" s="27"/>
      <c r="R204" s="27"/>
    </row>
    <row r="205" spans="1:18">
      <c r="A205" s="20">
        <v>39692</v>
      </c>
      <c r="B205" s="76">
        <v>3073.3</v>
      </c>
      <c r="C205" s="76">
        <v>-13</v>
      </c>
      <c r="D205" s="76">
        <v>-457.4</v>
      </c>
      <c r="E205" s="76">
        <v>3213.8</v>
      </c>
      <c r="F205" s="76">
        <v>0</v>
      </c>
      <c r="G205" s="76">
        <v>3193.1</v>
      </c>
      <c r="H205" s="76">
        <v>0.1</v>
      </c>
      <c r="I205" s="76">
        <v>-20.7</v>
      </c>
      <c r="J205" s="101"/>
      <c r="K205" s="106">
        <f>AVERAGE(G205:G207)/AVERAGE(G208:G210)-1</f>
        <v>-1.8700475435815989E-2</v>
      </c>
      <c r="L205" s="25"/>
      <c r="M205" s="22"/>
      <c r="N205" s="26"/>
      <c r="O205" s="27"/>
      <c r="P205" s="27"/>
      <c r="Q205" s="27"/>
      <c r="R205" s="27"/>
    </row>
    <row r="206" spans="1:18">
      <c r="A206" s="20">
        <v>39661</v>
      </c>
      <c r="B206" s="76">
        <v>3187.8</v>
      </c>
      <c r="C206" s="76">
        <v>-13.7</v>
      </c>
      <c r="D206" s="76">
        <v>-504.1</v>
      </c>
      <c r="E206" s="76">
        <v>3213.1</v>
      </c>
      <c r="F206" s="76">
        <v>-0.3</v>
      </c>
      <c r="G206" s="76">
        <v>3191</v>
      </c>
      <c r="H206" s="76">
        <v>-0.7</v>
      </c>
      <c r="I206" s="76">
        <v>-22.1</v>
      </c>
      <c r="J206" s="101"/>
      <c r="K206" s="117"/>
      <c r="L206" s="25"/>
      <c r="M206" s="22"/>
      <c r="N206" s="26"/>
      <c r="O206" s="27"/>
      <c r="P206" s="27"/>
      <c r="Q206" s="27"/>
      <c r="R206" s="27"/>
    </row>
    <row r="207" spans="1:18">
      <c r="A207" s="20">
        <v>39630</v>
      </c>
      <c r="B207" s="76">
        <v>3201.8</v>
      </c>
      <c r="C207" s="76">
        <v>-13.5</v>
      </c>
      <c r="D207" s="76">
        <v>-499.2</v>
      </c>
      <c r="E207" s="76">
        <v>3222.3</v>
      </c>
      <c r="F207" s="76">
        <v>-0.6</v>
      </c>
      <c r="G207" s="76">
        <v>3213.5</v>
      </c>
      <c r="H207" s="76">
        <v>-0.4</v>
      </c>
      <c r="I207" s="76">
        <v>-8.8000000000000007</v>
      </c>
      <c r="J207" s="101"/>
      <c r="K207" s="117"/>
      <c r="L207" s="25"/>
      <c r="M207" s="22"/>
      <c r="N207" s="26"/>
      <c r="O207" s="27"/>
      <c r="P207" s="27"/>
      <c r="Q207" s="27"/>
      <c r="R207" s="27"/>
    </row>
    <row r="208" spans="1:18">
      <c r="A208" s="20">
        <v>39600</v>
      </c>
      <c r="B208" s="76">
        <v>3151.7</v>
      </c>
      <c r="C208" s="76">
        <v>-14.2</v>
      </c>
      <c r="D208" s="76">
        <v>-521.20000000000005</v>
      </c>
      <c r="E208" s="76">
        <v>3241.1</v>
      </c>
      <c r="F208" s="76">
        <v>-0.8</v>
      </c>
      <c r="G208" s="76">
        <v>3227.5</v>
      </c>
      <c r="H208" s="76">
        <v>-1.2</v>
      </c>
      <c r="I208" s="76">
        <v>-13.6</v>
      </c>
      <c r="J208" s="101"/>
      <c r="K208" s="106">
        <f>AVERAGE(G208:G210)/AVERAGE(G211:G213)-1</f>
        <v>-3.4930188958508079E-2</v>
      </c>
      <c r="L208" s="25"/>
      <c r="M208" s="22"/>
      <c r="N208" s="26"/>
      <c r="O208" s="27"/>
      <c r="P208" s="27"/>
      <c r="Q208" s="27"/>
      <c r="R208" s="27"/>
    </row>
    <row r="209" spans="1:18">
      <c r="A209" s="20">
        <v>39569</v>
      </c>
      <c r="B209" s="76">
        <v>3274</v>
      </c>
      <c r="C209" s="76">
        <v>-13.7</v>
      </c>
      <c r="D209" s="76">
        <v>-521.9</v>
      </c>
      <c r="E209" s="76">
        <v>3268.5</v>
      </c>
      <c r="F209" s="76">
        <v>-1</v>
      </c>
      <c r="G209" s="76">
        <v>3268</v>
      </c>
      <c r="H209" s="76">
        <v>-0.5</v>
      </c>
      <c r="I209" s="76">
        <v>-0.5</v>
      </c>
      <c r="J209" s="101"/>
      <c r="K209" s="117"/>
      <c r="L209" s="25"/>
      <c r="M209" s="22"/>
      <c r="N209" s="26"/>
      <c r="O209" s="27"/>
      <c r="P209" s="27"/>
      <c r="Q209" s="27"/>
      <c r="R209" s="27"/>
    </row>
    <row r="210" spans="1:18">
      <c r="A210" s="20">
        <v>39539</v>
      </c>
      <c r="B210" s="76">
        <v>3403.7</v>
      </c>
      <c r="C210" s="76">
        <v>-14</v>
      </c>
      <c r="D210" s="76">
        <v>-554.5</v>
      </c>
      <c r="E210" s="76">
        <v>3302.9</v>
      </c>
      <c r="F210" s="76">
        <v>-1.2</v>
      </c>
      <c r="G210" s="76">
        <v>3285</v>
      </c>
      <c r="H210" s="76">
        <v>-1.1000000000000001</v>
      </c>
      <c r="I210" s="76">
        <v>-17.899999999999999</v>
      </c>
      <c r="J210" s="101"/>
      <c r="K210" s="117"/>
      <c r="L210" s="25"/>
      <c r="M210" s="22"/>
      <c r="N210" s="26"/>
      <c r="O210" s="27"/>
      <c r="P210" s="27"/>
      <c r="Q210" s="27"/>
      <c r="R210" s="27"/>
    </row>
    <row r="211" spans="1:18">
      <c r="A211" s="20">
        <v>39508</v>
      </c>
      <c r="B211" s="76">
        <v>3496.9</v>
      </c>
      <c r="C211" s="76">
        <v>-14.8</v>
      </c>
      <c r="D211" s="76">
        <v>-607.9</v>
      </c>
      <c r="E211" s="76">
        <v>3342.2</v>
      </c>
      <c r="F211" s="76">
        <v>-1.3</v>
      </c>
      <c r="G211" s="76">
        <v>3321</v>
      </c>
      <c r="H211" s="76">
        <v>-1.5</v>
      </c>
      <c r="I211" s="76">
        <v>-21.2</v>
      </c>
      <c r="J211" s="101"/>
      <c r="K211" s="106">
        <f>AVERAGE(G211:G213)/AVERAGE(G214:G216)-1</f>
        <v>-5.0409932068400165E-2</v>
      </c>
      <c r="L211" s="25"/>
      <c r="M211" s="22"/>
      <c r="N211" s="26"/>
      <c r="O211" s="27"/>
      <c r="P211" s="27"/>
      <c r="Q211" s="27"/>
      <c r="R211" s="27"/>
    </row>
    <row r="212" spans="1:18">
      <c r="A212" s="20">
        <v>39479</v>
      </c>
      <c r="B212" s="76">
        <v>3606.1</v>
      </c>
      <c r="C212" s="76">
        <v>-14.7</v>
      </c>
      <c r="D212" s="76">
        <v>-619.9</v>
      </c>
      <c r="E212" s="76">
        <v>3386.3</v>
      </c>
      <c r="F212" s="76">
        <v>-1.4</v>
      </c>
      <c r="G212" s="76">
        <v>3371.5</v>
      </c>
      <c r="H212" s="76">
        <v>-2</v>
      </c>
      <c r="I212" s="76">
        <v>-14.7</v>
      </c>
      <c r="J212" s="101"/>
      <c r="K212" s="117"/>
      <c r="L212" s="25"/>
      <c r="M212" s="22"/>
      <c r="N212" s="26"/>
      <c r="O212" s="27"/>
      <c r="P212" s="27"/>
      <c r="Q212" s="27"/>
      <c r="R212" s="27"/>
    </row>
    <row r="213" spans="1:18">
      <c r="A213" s="20">
        <v>39448</v>
      </c>
      <c r="B213" s="76">
        <v>3647.9</v>
      </c>
      <c r="C213" s="76">
        <v>-14.4</v>
      </c>
      <c r="D213" s="76">
        <v>-614.29999999999995</v>
      </c>
      <c r="E213" s="76">
        <v>3432.8</v>
      </c>
      <c r="F213" s="76">
        <v>-1.4</v>
      </c>
      <c r="G213" s="76">
        <v>3442</v>
      </c>
      <c r="H213" s="76">
        <v>-1.9</v>
      </c>
      <c r="I213" s="76">
        <v>9.1999999999999993</v>
      </c>
      <c r="J213" s="101"/>
      <c r="K213" s="117"/>
      <c r="L213" s="25"/>
      <c r="M213" s="22"/>
      <c r="N213" s="26"/>
      <c r="O213" s="27"/>
      <c r="P213" s="28"/>
      <c r="Q213" s="29"/>
      <c r="R213" s="27"/>
    </row>
    <row r="214" spans="1:18">
      <c r="A214" s="20">
        <v>39417</v>
      </c>
      <c r="B214" s="76">
        <v>3395.2</v>
      </c>
      <c r="C214" s="76">
        <v>-15.3</v>
      </c>
      <c r="D214" s="76">
        <v>-612.79999999999995</v>
      </c>
      <c r="E214" s="76">
        <v>3480.3</v>
      </c>
      <c r="F214" s="76">
        <v>-1.4</v>
      </c>
      <c r="G214" s="76">
        <v>3509</v>
      </c>
      <c r="H214" s="76">
        <v>-1.5</v>
      </c>
      <c r="I214" s="76">
        <v>28.7</v>
      </c>
      <c r="J214" s="101"/>
      <c r="K214" s="106">
        <f>AVERAGE(G214:G216)/AVERAGE(G217:G219)-1</f>
        <v>-3.5890440658367662E-2</v>
      </c>
      <c r="L214" s="25"/>
      <c r="M214" s="22"/>
      <c r="N214" s="26"/>
      <c r="O214" s="27"/>
      <c r="P214" s="27"/>
      <c r="Q214" s="27"/>
      <c r="R214" s="27"/>
    </row>
    <row r="215" spans="1:18">
      <c r="A215" s="20">
        <v>39387</v>
      </c>
      <c r="B215" s="76">
        <v>3366.9</v>
      </c>
      <c r="C215" s="76">
        <v>-15.7</v>
      </c>
      <c r="D215" s="76">
        <v>-628.70000000000005</v>
      </c>
      <c r="E215" s="76">
        <v>3528.5</v>
      </c>
      <c r="F215" s="76">
        <v>-1.3</v>
      </c>
      <c r="G215" s="76">
        <v>3561.7</v>
      </c>
      <c r="H215" s="76">
        <v>-1.1000000000000001</v>
      </c>
      <c r="I215" s="76">
        <v>33.200000000000003</v>
      </c>
      <c r="J215" s="101"/>
      <c r="K215" s="75"/>
      <c r="L215" s="25"/>
      <c r="M215" s="22"/>
      <c r="N215" s="26"/>
      <c r="O215" s="27"/>
      <c r="P215" s="27"/>
      <c r="Q215" s="27"/>
      <c r="R215" s="27"/>
    </row>
    <row r="216" spans="1:18">
      <c r="A216" s="20">
        <v>39356</v>
      </c>
      <c r="B216" s="76">
        <v>3421.4</v>
      </c>
      <c r="C216" s="76">
        <v>-16.2</v>
      </c>
      <c r="D216" s="76">
        <v>-663</v>
      </c>
      <c r="E216" s="76">
        <v>3576.5</v>
      </c>
      <c r="F216" s="76">
        <v>-1.4</v>
      </c>
      <c r="G216" s="76">
        <v>3601.8</v>
      </c>
      <c r="H216" s="76">
        <v>-1</v>
      </c>
      <c r="I216" s="76">
        <v>25.3</v>
      </c>
      <c r="J216" s="101"/>
      <c r="K216" s="75"/>
      <c r="L216" s="25"/>
      <c r="M216" s="22"/>
      <c r="N216" s="26"/>
      <c r="O216" s="27"/>
      <c r="P216" s="27"/>
      <c r="Q216" s="27"/>
      <c r="R216" s="27"/>
    </row>
    <row r="217" spans="1:18">
      <c r="A217" s="20">
        <v>39326</v>
      </c>
      <c r="B217" s="76">
        <v>3530.6</v>
      </c>
      <c r="C217" s="76">
        <v>-16.7</v>
      </c>
      <c r="D217" s="76">
        <v>-707</v>
      </c>
      <c r="E217" s="76">
        <v>3625.5</v>
      </c>
      <c r="F217" s="76">
        <v>-1.4</v>
      </c>
      <c r="G217" s="76">
        <v>3636.3</v>
      </c>
      <c r="H217" s="76">
        <v>-1.6</v>
      </c>
      <c r="I217" s="76">
        <v>10.8</v>
      </c>
      <c r="J217" s="101"/>
      <c r="K217" s="106">
        <f>AVERAGE(G217:G219)/AVERAGE(G220:G222)-1</f>
        <v>-3.3441603799944208E-2</v>
      </c>
      <c r="L217" s="25"/>
      <c r="M217" s="22"/>
      <c r="N217" s="26"/>
      <c r="O217" s="27"/>
      <c r="P217" s="27"/>
      <c r="Q217" s="27"/>
      <c r="R217" s="27"/>
    </row>
    <row r="218" spans="1:18">
      <c r="A218" s="20">
        <v>39295</v>
      </c>
      <c r="B218" s="76">
        <v>3691.9</v>
      </c>
      <c r="C218" s="76">
        <v>-15.6</v>
      </c>
      <c r="D218" s="76">
        <v>-680</v>
      </c>
      <c r="E218" s="76">
        <v>3676</v>
      </c>
      <c r="F218" s="76">
        <v>-1.4</v>
      </c>
      <c r="G218" s="76">
        <v>3696.3</v>
      </c>
      <c r="H218" s="76">
        <v>-1.1000000000000001</v>
      </c>
      <c r="I218" s="76">
        <v>20.3</v>
      </c>
      <c r="J218" s="101"/>
      <c r="K218" s="117"/>
      <c r="L218" s="25"/>
      <c r="M218" s="22"/>
      <c r="N218" s="26"/>
      <c r="O218" s="27"/>
      <c r="P218" s="27"/>
      <c r="Q218" s="27"/>
      <c r="R218" s="27"/>
    </row>
    <row r="219" spans="1:18">
      <c r="A219" s="20">
        <v>39264</v>
      </c>
      <c r="B219" s="76">
        <v>3701</v>
      </c>
      <c r="C219" s="76">
        <v>-15.6</v>
      </c>
      <c r="D219" s="76">
        <v>-685.3</v>
      </c>
      <c r="E219" s="76">
        <v>3727.5</v>
      </c>
      <c r="F219" s="76">
        <v>-1.4</v>
      </c>
      <c r="G219" s="76">
        <v>3737.2</v>
      </c>
      <c r="H219" s="76">
        <v>-1.1000000000000001</v>
      </c>
      <c r="I219" s="76">
        <v>9.6999999999999993</v>
      </c>
      <c r="J219" s="101"/>
      <c r="K219" s="117"/>
      <c r="L219" s="25"/>
      <c r="M219" s="22"/>
      <c r="N219" s="26"/>
      <c r="O219" s="27"/>
      <c r="P219" s="27"/>
      <c r="Q219" s="27"/>
      <c r="R219" s="27"/>
    </row>
    <row r="220" spans="1:18">
      <c r="A220" s="20">
        <v>39234</v>
      </c>
      <c r="B220" s="76">
        <v>3672.9</v>
      </c>
      <c r="C220" s="76">
        <v>-16.5</v>
      </c>
      <c r="D220" s="76">
        <v>-725.7</v>
      </c>
      <c r="E220" s="76">
        <v>3780.3</v>
      </c>
      <c r="F220" s="76">
        <v>-1.4</v>
      </c>
      <c r="G220" s="76">
        <v>3778.2</v>
      </c>
      <c r="H220" s="76">
        <v>-1.1000000000000001</v>
      </c>
      <c r="I220" s="76">
        <v>-2.1</v>
      </c>
      <c r="J220" s="101"/>
      <c r="K220" s="106">
        <f>AVERAGE(G220:G222)/AVERAGE(G223:G225)-1</f>
        <v>-3.9041457950512282E-2</v>
      </c>
      <c r="L220" s="25"/>
      <c r="M220" s="22"/>
      <c r="N220" s="26"/>
      <c r="O220" s="27"/>
      <c r="P220" s="27"/>
      <c r="Q220" s="27"/>
      <c r="R220" s="27"/>
    </row>
    <row r="221" spans="1:18">
      <c r="A221" s="20">
        <v>39203</v>
      </c>
      <c r="B221" s="76">
        <v>3795.9</v>
      </c>
      <c r="C221" s="76">
        <v>-16.399999999999999</v>
      </c>
      <c r="D221" s="76">
        <v>-742.4</v>
      </c>
      <c r="E221" s="76">
        <v>3833.6</v>
      </c>
      <c r="F221" s="76">
        <v>-1.4</v>
      </c>
      <c r="G221" s="76">
        <v>3820.9</v>
      </c>
      <c r="H221" s="76">
        <v>-0.9</v>
      </c>
      <c r="I221" s="76">
        <v>-12.7</v>
      </c>
      <c r="J221" s="101"/>
      <c r="K221" s="117"/>
      <c r="L221" s="25"/>
      <c r="M221" s="22"/>
      <c r="N221" s="26"/>
      <c r="O221" s="27"/>
      <c r="P221" s="27"/>
      <c r="Q221" s="27"/>
      <c r="R221" s="27"/>
    </row>
    <row r="222" spans="1:18">
      <c r="A222" s="20">
        <v>39173</v>
      </c>
      <c r="B222" s="76">
        <v>3958.2</v>
      </c>
      <c r="C222" s="76">
        <v>-17.399999999999999</v>
      </c>
      <c r="D222" s="76">
        <v>-832.3</v>
      </c>
      <c r="E222" s="76">
        <v>3887.2</v>
      </c>
      <c r="F222" s="76">
        <v>-1.4</v>
      </c>
      <c r="G222" s="76">
        <v>3853.7</v>
      </c>
      <c r="H222" s="76">
        <v>-1.3</v>
      </c>
      <c r="I222" s="76">
        <v>-33.5</v>
      </c>
      <c r="J222" s="101"/>
      <c r="K222" s="117"/>
      <c r="L222" s="25"/>
      <c r="M222" s="22"/>
      <c r="N222" s="26"/>
      <c r="O222" s="27"/>
      <c r="P222" s="27"/>
      <c r="Q222" s="27"/>
      <c r="R222" s="27"/>
    </row>
    <row r="223" spans="1:18">
      <c r="A223" s="20">
        <v>39142</v>
      </c>
      <c r="B223" s="76">
        <v>4104.8</v>
      </c>
      <c r="C223" s="76">
        <v>-17.5</v>
      </c>
      <c r="D223" s="76">
        <v>-872.6</v>
      </c>
      <c r="E223" s="76">
        <v>3942.8</v>
      </c>
      <c r="F223" s="76">
        <v>-1.5</v>
      </c>
      <c r="G223" s="76">
        <v>3904.8</v>
      </c>
      <c r="H223" s="76">
        <v>-1.1000000000000001</v>
      </c>
      <c r="I223" s="76">
        <v>-37.9</v>
      </c>
      <c r="J223" s="101"/>
      <c r="K223" s="106">
        <f>AVERAGE(G223:G225)/AVERAGE(G226:G228)-1</f>
        <v>-5.2652915225944841E-2</v>
      </c>
      <c r="L223" s="25"/>
      <c r="M223" s="22"/>
      <c r="N223" s="26"/>
      <c r="O223" s="27"/>
      <c r="P223" s="27"/>
      <c r="Q223" s="27"/>
      <c r="R223" s="27"/>
    </row>
    <row r="224" spans="1:18">
      <c r="A224" s="20">
        <v>39114</v>
      </c>
      <c r="B224" s="76">
        <v>4226</v>
      </c>
      <c r="C224" s="76">
        <v>-16.3</v>
      </c>
      <c r="D224" s="76">
        <v>-821.7</v>
      </c>
      <c r="E224" s="76">
        <v>4001.7</v>
      </c>
      <c r="F224" s="76">
        <v>-1.5</v>
      </c>
      <c r="G224" s="76">
        <v>3947</v>
      </c>
      <c r="H224" s="76">
        <v>-2.9</v>
      </c>
      <c r="I224" s="76">
        <v>-54.7</v>
      </c>
      <c r="J224" s="101"/>
      <c r="K224" s="117"/>
      <c r="L224" s="25"/>
      <c r="M224" s="22"/>
      <c r="N224" s="26"/>
      <c r="O224" s="27"/>
      <c r="P224" s="27"/>
      <c r="Q224" s="27"/>
      <c r="R224" s="27"/>
    </row>
    <row r="225" spans="1:18">
      <c r="A225" s="20">
        <v>39083</v>
      </c>
      <c r="B225" s="76">
        <v>4262.2</v>
      </c>
      <c r="C225" s="76">
        <v>-14.9</v>
      </c>
      <c r="D225" s="76">
        <v>-748.3</v>
      </c>
      <c r="E225" s="76">
        <v>4062.8</v>
      </c>
      <c r="F225" s="76">
        <v>-1.6</v>
      </c>
      <c r="G225" s="76">
        <v>4066.3</v>
      </c>
      <c r="H225" s="76">
        <v>-1</v>
      </c>
      <c r="I225" s="76">
        <v>3.5</v>
      </c>
      <c r="J225" s="101"/>
      <c r="K225" s="117"/>
      <c r="L225" s="25"/>
      <c r="M225" s="22"/>
      <c r="N225" s="26"/>
      <c r="O225" s="27"/>
      <c r="P225" s="28"/>
      <c r="Q225" s="29"/>
      <c r="R225" s="27"/>
    </row>
    <row r="226" spans="1:18">
      <c r="A226" s="20">
        <v>39052</v>
      </c>
      <c r="B226" s="76">
        <v>4008.1</v>
      </c>
      <c r="C226" s="76">
        <v>-13</v>
      </c>
      <c r="D226" s="76">
        <v>-596.9</v>
      </c>
      <c r="E226" s="76">
        <v>4122.8</v>
      </c>
      <c r="F226" s="76">
        <v>-1.6</v>
      </c>
      <c r="G226" s="76">
        <v>4105.5</v>
      </c>
      <c r="H226" s="76">
        <v>-2.2000000000000002</v>
      </c>
      <c r="I226" s="76">
        <v>-17.3</v>
      </c>
      <c r="J226" s="101"/>
      <c r="K226" s="106">
        <f>AVERAGE(G226:G228)/AVERAGE(G229:G231)-1</f>
        <v>-4.6686267675007276E-2</v>
      </c>
      <c r="L226" s="25"/>
      <c r="M226" s="22"/>
      <c r="N226" s="26"/>
      <c r="O226" s="27"/>
      <c r="P226" s="27"/>
      <c r="Q226" s="27"/>
      <c r="R226" s="27"/>
    </row>
    <row r="227" spans="1:18">
      <c r="A227" s="20">
        <v>39022</v>
      </c>
      <c r="B227" s="76">
        <v>3995.5</v>
      </c>
      <c r="C227" s="76">
        <v>-11.8</v>
      </c>
      <c r="D227" s="76">
        <v>-535.79999999999995</v>
      </c>
      <c r="E227" s="76">
        <v>4191.5</v>
      </c>
      <c r="F227" s="76">
        <v>-1.6</v>
      </c>
      <c r="G227" s="76">
        <v>4198.1000000000004</v>
      </c>
      <c r="H227" s="76">
        <v>-1.8</v>
      </c>
      <c r="I227" s="76">
        <v>6.6</v>
      </c>
      <c r="J227" s="101"/>
      <c r="K227" s="117"/>
      <c r="L227" s="25"/>
      <c r="M227" s="22"/>
      <c r="N227" s="26"/>
      <c r="O227" s="27"/>
      <c r="P227" s="27"/>
      <c r="Q227" s="27"/>
      <c r="R227" s="27"/>
    </row>
    <row r="228" spans="1:18">
      <c r="A228" s="20">
        <v>38991</v>
      </c>
      <c r="B228" s="76">
        <v>4084.4</v>
      </c>
      <c r="C228" s="76">
        <v>-10.3</v>
      </c>
      <c r="D228" s="76">
        <v>-470.7</v>
      </c>
      <c r="E228" s="76">
        <v>4261.6000000000004</v>
      </c>
      <c r="F228" s="76">
        <v>-1.6</v>
      </c>
      <c r="G228" s="76">
        <v>4276.8999999999996</v>
      </c>
      <c r="H228" s="76">
        <v>-1.8</v>
      </c>
      <c r="I228" s="76">
        <v>15.3</v>
      </c>
      <c r="J228" s="101"/>
      <c r="K228" s="117"/>
      <c r="L228" s="25"/>
      <c r="M228" s="22"/>
      <c r="N228" s="26"/>
      <c r="O228" s="27"/>
      <c r="P228" s="27"/>
      <c r="Q228" s="27"/>
      <c r="R228" s="27"/>
    </row>
    <row r="229" spans="1:18">
      <c r="A229" s="20">
        <v>38961</v>
      </c>
      <c r="B229" s="76">
        <v>4237.7</v>
      </c>
      <c r="C229" s="76">
        <v>-8.8000000000000007</v>
      </c>
      <c r="D229" s="76">
        <v>-408.9</v>
      </c>
      <c r="E229" s="76">
        <v>4331.1000000000004</v>
      </c>
      <c r="F229" s="76">
        <v>-1.5</v>
      </c>
      <c r="G229" s="76">
        <v>4356.8999999999996</v>
      </c>
      <c r="H229" s="76">
        <v>-0.9</v>
      </c>
      <c r="I229" s="76">
        <v>25.9</v>
      </c>
      <c r="J229" s="101"/>
      <c r="K229" s="106">
        <f>AVERAGE(G229:G231)/AVERAGE(G232:G234)-1</f>
        <v>-3.9821302541491188E-2</v>
      </c>
      <c r="L229" s="25"/>
      <c r="M229" s="22"/>
      <c r="N229" s="26"/>
      <c r="O229" s="27"/>
      <c r="P229" s="27"/>
      <c r="Q229" s="27"/>
      <c r="R229" s="27"/>
    </row>
    <row r="230" spans="1:18">
      <c r="A230" s="20">
        <v>38930</v>
      </c>
      <c r="B230" s="76">
        <v>4371.8999999999996</v>
      </c>
      <c r="C230" s="76">
        <v>-8.9</v>
      </c>
      <c r="D230" s="76">
        <v>-425.7</v>
      </c>
      <c r="E230" s="76">
        <v>4397.3999999999996</v>
      </c>
      <c r="F230" s="76">
        <v>-1.4</v>
      </c>
      <c r="G230" s="76">
        <v>4397.6000000000004</v>
      </c>
      <c r="H230" s="76">
        <v>-1</v>
      </c>
      <c r="I230" s="76">
        <v>0.1</v>
      </c>
      <c r="J230" s="101"/>
      <c r="K230" s="75"/>
      <c r="L230" s="25"/>
      <c r="M230" s="22"/>
      <c r="N230" s="26"/>
      <c r="O230" s="27"/>
      <c r="P230" s="27"/>
      <c r="Q230" s="27"/>
      <c r="R230" s="27"/>
    </row>
    <row r="231" spans="1:18">
      <c r="A231" s="20">
        <v>38899</v>
      </c>
      <c r="B231" s="76">
        <v>4386.3</v>
      </c>
      <c r="C231" s="76">
        <v>-9.3000000000000007</v>
      </c>
      <c r="D231" s="76">
        <v>-450.4</v>
      </c>
      <c r="E231" s="76">
        <v>4460.3</v>
      </c>
      <c r="F231" s="76">
        <v>-1.3</v>
      </c>
      <c r="G231" s="76">
        <v>4442.1000000000004</v>
      </c>
      <c r="H231" s="76">
        <v>-1.6</v>
      </c>
      <c r="I231" s="76">
        <v>-18.2</v>
      </c>
      <c r="J231" s="101"/>
      <c r="K231" s="75"/>
      <c r="L231" s="25"/>
      <c r="M231" s="22"/>
      <c r="N231" s="26"/>
      <c r="O231" s="27"/>
      <c r="P231" s="27"/>
      <c r="Q231" s="27"/>
      <c r="R231" s="27"/>
    </row>
    <row r="232" spans="1:18">
      <c r="A232" s="20">
        <v>38869</v>
      </c>
      <c r="B232" s="76">
        <v>4398.6000000000004</v>
      </c>
      <c r="C232" s="76">
        <v>-8</v>
      </c>
      <c r="D232" s="76">
        <v>-382</v>
      </c>
      <c r="E232" s="76">
        <v>4519.2</v>
      </c>
      <c r="F232" s="76">
        <v>-1.2</v>
      </c>
      <c r="G232" s="76">
        <v>4516</v>
      </c>
      <c r="H232" s="76">
        <v>-1.2</v>
      </c>
      <c r="I232" s="76">
        <v>-3.2</v>
      </c>
      <c r="J232" s="101"/>
      <c r="K232" s="106">
        <f>AVERAGE(G232:G234)/AVERAGE(G235:G237)-1</f>
        <v>-3.5502252663195288E-2</v>
      </c>
      <c r="L232" s="25"/>
      <c r="M232" s="22"/>
      <c r="N232" s="26"/>
      <c r="O232" s="27"/>
      <c r="P232" s="27"/>
      <c r="Q232" s="27"/>
      <c r="R232" s="27"/>
    </row>
    <row r="233" spans="1:18">
      <c r="A233" s="20">
        <v>38838</v>
      </c>
      <c r="B233" s="76">
        <v>4538.3</v>
      </c>
      <c r="C233" s="76">
        <v>-7.1</v>
      </c>
      <c r="D233" s="76">
        <v>-345.9</v>
      </c>
      <c r="E233" s="76">
        <v>4573</v>
      </c>
      <c r="F233" s="76">
        <v>-1</v>
      </c>
      <c r="G233" s="76">
        <v>4572.5</v>
      </c>
      <c r="H233" s="76">
        <v>-1.8</v>
      </c>
      <c r="I233" s="76">
        <v>-0.5</v>
      </c>
      <c r="J233" s="101"/>
      <c r="K233" s="117"/>
      <c r="L233" s="25"/>
      <c r="M233" s="22"/>
      <c r="N233" s="26"/>
      <c r="O233" s="27"/>
      <c r="P233" s="27"/>
      <c r="Q233" s="27"/>
      <c r="R233" s="27"/>
    </row>
    <row r="234" spans="1:18">
      <c r="A234" s="20">
        <v>38808</v>
      </c>
      <c r="B234" s="76">
        <v>4790.5</v>
      </c>
      <c r="C234" s="76">
        <v>-5.2</v>
      </c>
      <c r="D234" s="76">
        <v>-262</v>
      </c>
      <c r="E234" s="76">
        <v>4620.3999999999996</v>
      </c>
      <c r="F234" s="76">
        <v>-0.9</v>
      </c>
      <c r="G234" s="76">
        <v>4655.3999999999996</v>
      </c>
      <c r="H234" s="76">
        <v>-0.8</v>
      </c>
      <c r="I234" s="76">
        <v>34.9</v>
      </c>
      <c r="J234" s="101"/>
      <c r="K234" s="117"/>
      <c r="L234" s="25"/>
      <c r="M234" s="22"/>
      <c r="N234" s="26"/>
      <c r="O234" s="27"/>
      <c r="P234" s="27"/>
      <c r="Q234" s="27"/>
      <c r="R234" s="27"/>
    </row>
    <row r="235" spans="1:18">
      <c r="A235" s="20">
        <v>38777</v>
      </c>
      <c r="B235" s="76">
        <v>4977.3999999999996</v>
      </c>
      <c r="C235" s="76">
        <v>-5.5</v>
      </c>
      <c r="D235" s="76">
        <v>-288.7</v>
      </c>
      <c r="E235" s="76">
        <v>4661.6000000000004</v>
      </c>
      <c r="F235" s="76">
        <v>-0.8</v>
      </c>
      <c r="G235" s="76">
        <v>4694.2</v>
      </c>
      <c r="H235" s="76">
        <v>-0.7</v>
      </c>
      <c r="I235" s="76">
        <v>32.5</v>
      </c>
      <c r="J235" s="101"/>
      <c r="K235" s="106">
        <f>AVERAGE(G235:G237)/AVERAGE(G238:G240)-1</f>
        <v>1.3914265635981415E-3</v>
      </c>
      <c r="L235" s="25"/>
      <c r="M235" s="22"/>
      <c r="N235" s="26"/>
      <c r="O235" s="27"/>
      <c r="P235" s="27"/>
      <c r="Q235" s="27"/>
      <c r="R235" s="27"/>
    </row>
    <row r="236" spans="1:18">
      <c r="A236" s="20">
        <v>38749</v>
      </c>
      <c r="B236" s="76">
        <v>5047.7</v>
      </c>
      <c r="C236" s="76">
        <v>-4.5</v>
      </c>
      <c r="D236" s="76">
        <v>-240.6</v>
      </c>
      <c r="E236" s="76">
        <v>4697.6000000000004</v>
      </c>
      <c r="F236" s="76">
        <v>-0.7</v>
      </c>
      <c r="G236" s="76">
        <v>4725.2</v>
      </c>
      <c r="H236" s="76">
        <v>-2.2000000000000002</v>
      </c>
      <c r="I236" s="76">
        <v>27.6</v>
      </c>
      <c r="J236" s="101"/>
      <c r="K236" s="117"/>
      <c r="L236" s="25"/>
      <c r="M236" s="22"/>
      <c r="N236" s="26"/>
      <c r="O236" s="27"/>
      <c r="P236" s="27"/>
      <c r="Q236" s="27"/>
      <c r="R236" s="27"/>
    </row>
    <row r="237" spans="1:18">
      <c r="A237" s="20">
        <v>38718</v>
      </c>
      <c r="B237" s="76">
        <v>5010.5</v>
      </c>
      <c r="C237" s="76">
        <v>-1.5</v>
      </c>
      <c r="D237" s="76">
        <v>-76.400000000000006</v>
      </c>
      <c r="E237" s="76">
        <v>4728.8999999999996</v>
      </c>
      <c r="F237" s="76">
        <v>-0.6</v>
      </c>
      <c r="G237" s="76">
        <v>4830.3999999999996</v>
      </c>
      <c r="H237" s="76">
        <v>3.3</v>
      </c>
      <c r="I237" s="76">
        <v>101.5</v>
      </c>
      <c r="J237" s="101"/>
      <c r="K237" s="117"/>
      <c r="L237" s="25"/>
      <c r="M237" s="22"/>
      <c r="N237" s="26"/>
      <c r="O237" s="27"/>
      <c r="P237" s="28"/>
      <c r="Q237" s="29"/>
      <c r="R237" s="27"/>
    </row>
    <row r="238" spans="1:18">
      <c r="A238" s="20">
        <v>38687</v>
      </c>
      <c r="B238" s="76">
        <v>4604.8999999999996</v>
      </c>
      <c r="C238" s="76">
        <v>3.1</v>
      </c>
      <c r="D238" s="76">
        <v>140.5</v>
      </c>
      <c r="E238" s="76">
        <v>4758.3999999999996</v>
      </c>
      <c r="F238" s="76">
        <v>-0.6</v>
      </c>
      <c r="G238" s="76">
        <v>4678.1000000000004</v>
      </c>
      <c r="H238" s="76">
        <v>-1.8</v>
      </c>
      <c r="I238" s="76">
        <v>-80.3</v>
      </c>
      <c r="J238" s="101"/>
      <c r="K238" s="106">
        <f>AVERAGE(G238:G240)/AVERAGE(G241:G243)-1</f>
        <v>-2.1878844950956489E-2</v>
      </c>
      <c r="L238" s="25"/>
      <c r="M238" s="22"/>
      <c r="N238" s="26"/>
      <c r="O238" s="27"/>
      <c r="P238" s="27"/>
      <c r="Q238" s="27"/>
      <c r="R238" s="27"/>
    </row>
    <row r="239" spans="1:18">
      <c r="A239" s="20">
        <v>38657</v>
      </c>
      <c r="B239" s="76">
        <v>4531.3</v>
      </c>
      <c r="C239" s="76">
        <v>6.4</v>
      </c>
      <c r="D239" s="76">
        <v>273.8</v>
      </c>
      <c r="E239" s="76">
        <v>4787</v>
      </c>
      <c r="F239" s="76">
        <v>-0.5</v>
      </c>
      <c r="G239" s="76">
        <v>4762</v>
      </c>
      <c r="H239" s="76">
        <v>-0.6</v>
      </c>
      <c r="I239" s="76">
        <v>-25</v>
      </c>
      <c r="J239" s="101"/>
      <c r="K239" s="117"/>
      <c r="L239" s="25"/>
      <c r="M239" s="22"/>
      <c r="N239" s="26"/>
      <c r="O239" s="27"/>
      <c r="P239" s="27"/>
      <c r="Q239" s="27"/>
      <c r="R239" s="27"/>
    </row>
    <row r="240" spans="1:18">
      <c r="A240" s="20">
        <v>38626</v>
      </c>
      <c r="B240" s="76">
        <v>4555.1000000000004</v>
      </c>
      <c r="C240" s="76">
        <v>8.3000000000000007</v>
      </c>
      <c r="D240" s="76">
        <v>348.3</v>
      </c>
      <c r="E240" s="76">
        <v>4813.5</v>
      </c>
      <c r="F240" s="76">
        <v>-0.5</v>
      </c>
      <c r="G240" s="76">
        <v>4789.8999999999996</v>
      </c>
      <c r="H240" s="76">
        <v>-0.4</v>
      </c>
      <c r="I240" s="76">
        <v>-23.6</v>
      </c>
      <c r="J240" s="101"/>
      <c r="K240" s="117"/>
      <c r="L240" s="25"/>
      <c r="M240" s="22"/>
      <c r="N240" s="26"/>
      <c r="O240" s="27"/>
      <c r="P240" s="27"/>
      <c r="Q240" s="27"/>
      <c r="R240" s="27"/>
    </row>
    <row r="241" spans="1:18">
      <c r="A241" s="20">
        <v>38596</v>
      </c>
      <c r="B241" s="76">
        <v>4646.5</v>
      </c>
      <c r="C241" s="76">
        <v>9.1999999999999993</v>
      </c>
      <c r="D241" s="76">
        <v>389.6</v>
      </c>
      <c r="E241" s="76">
        <v>4839</v>
      </c>
      <c r="F241" s="76">
        <v>-0.5</v>
      </c>
      <c r="G241" s="76">
        <v>4809.7</v>
      </c>
      <c r="H241" s="76">
        <v>-0.9</v>
      </c>
      <c r="I241" s="76">
        <v>-29.3</v>
      </c>
      <c r="J241" s="101"/>
      <c r="K241" s="106">
        <f>AVERAGE(G241:G243)/AVERAGE(G244:G246)-1</f>
        <v>-1.3714696351334821E-2</v>
      </c>
      <c r="L241" s="25"/>
      <c r="M241" s="22"/>
      <c r="N241" s="26"/>
      <c r="O241" s="27"/>
      <c r="P241" s="27"/>
      <c r="Q241" s="27"/>
      <c r="R241" s="27"/>
    </row>
    <row r="242" spans="1:18">
      <c r="A242" s="20">
        <v>38565</v>
      </c>
      <c r="B242" s="76">
        <v>4797.6000000000004</v>
      </c>
      <c r="C242" s="76">
        <v>10.4</v>
      </c>
      <c r="D242" s="76">
        <v>450.8</v>
      </c>
      <c r="E242" s="76">
        <v>4861.8999999999996</v>
      </c>
      <c r="F242" s="76">
        <v>-0.4</v>
      </c>
      <c r="G242" s="76">
        <v>4852.3999999999996</v>
      </c>
      <c r="H242" s="76">
        <v>-0.7</v>
      </c>
      <c r="I242" s="76">
        <v>-9.5</v>
      </c>
      <c r="J242" s="101"/>
      <c r="K242" s="117"/>
      <c r="L242" s="25"/>
      <c r="M242" s="22"/>
      <c r="N242" s="26"/>
      <c r="O242" s="27"/>
      <c r="P242" s="27"/>
      <c r="Q242" s="27"/>
      <c r="R242" s="27"/>
    </row>
    <row r="243" spans="1:18">
      <c r="A243" s="20">
        <v>38534</v>
      </c>
      <c r="B243" s="76">
        <v>4836.7</v>
      </c>
      <c r="C243" s="76">
        <v>10.9</v>
      </c>
      <c r="D243" s="76">
        <v>476.5</v>
      </c>
      <c r="E243" s="76">
        <v>4881.8</v>
      </c>
      <c r="F243" s="76">
        <v>-0.3</v>
      </c>
      <c r="G243" s="76">
        <v>4886.2</v>
      </c>
      <c r="H243" s="76">
        <v>-0.4</v>
      </c>
      <c r="I243" s="76">
        <v>4.4000000000000004</v>
      </c>
      <c r="J243" s="101"/>
      <c r="K243" s="117"/>
      <c r="L243" s="25"/>
      <c r="M243" s="22"/>
      <c r="N243" s="26"/>
      <c r="O243" s="27"/>
      <c r="P243" s="27"/>
      <c r="Q243" s="27"/>
      <c r="R243" s="27"/>
    </row>
    <row r="244" spans="1:18">
      <c r="A244" s="20">
        <v>38504</v>
      </c>
      <c r="B244" s="76">
        <v>4780.6000000000004</v>
      </c>
      <c r="C244" s="76">
        <v>12.9</v>
      </c>
      <c r="D244" s="76">
        <v>547</v>
      </c>
      <c r="E244" s="76">
        <v>4897.7</v>
      </c>
      <c r="F244" s="76">
        <v>-0.2</v>
      </c>
      <c r="G244" s="76">
        <v>4905.5</v>
      </c>
      <c r="H244" s="76">
        <v>-0.4</v>
      </c>
      <c r="I244" s="76">
        <v>7.8</v>
      </c>
      <c r="J244" s="101"/>
      <c r="K244" s="106">
        <f>AVERAGE(G244:G246)/AVERAGE(G247:G249)-1</f>
        <v>-4.0040783529935453E-3</v>
      </c>
      <c r="L244" s="25"/>
      <c r="M244" s="22"/>
      <c r="N244" s="26"/>
      <c r="O244" s="27"/>
      <c r="P244" s="27"/>
      <c r="Q244" s="27"/>
      <c r="R244" s="27"/>
    </row>
    <row r="245" spans="1:18">
      <c r="A245" s="20">
        <v>38473</v>
      </c>
      <c r="B245" s="76">
        <v>4884.2</v>
      </c>
      <c r="C245" s="76">
        <v>13.8</v>
      </c>
      <c r="D245" s="76">
        <v>590.79999999999995</v>
      </c>
      <c r="E245" s="76">
        <v>4909.5</v>
      </c>
      <c r="F245" s="76">
        <v>-0.2</v>
      </c>
      <c r="G245" s="76">
        <v>4923.7</v>
      </c>
      <c r="H245" s="76">
        <v>0</v>
      </c>
      <c r="I245" s="76">
        <v>14.2</v>
      </c>
      <c r="J245" s="101"/>
      <c r="K245" s="75"/>
      <c r="L245" s="25"/>
      <c r="M245" s="22"/>
      <c r="N245" s="26"/>
      <c r="O245" s="27"/>
      <c r="P245" s="27"/>
      <c r="Q245" s="27"/>
      <c r="R245" s="27"/>
    </row>
    <row r="246" spans="1:18">
      <c r="A246" s="20">
        <v>38443</v>
      </c>
      <c r="B246" s="76">
        <v>5052.3999999999996</v>
      </c>
      <c r="C246" s="76">
        <v>13.7</v>
      </c>
      <c r="D246" s="76">
        <v>608.79999999999995</v>
      </c>
      <c r="E246" s="76">
        <v>4918.3999999999996</v>
      </c>
      <c r="F246" s="76">
        <v>-0.1</v>
      </c>
      <c r="G246" s="76">
        <v>4921.3999999999996</v>
      </c>
      <c r="H246" s="76">
        <v>-0.9</v>
      </c>
      <c r="I246" s="76">
        <v>3</v>
      </c>
      <c r="J246" s="101"/>
      <c r="K246" s="75"/>
      <c r="L246" s="25"/>
      <c r="M246" s="22"/>
      <c r="N246" s="26"/>
      <c r="O246" s="27"/>
      <c r="P246" s="27"/>
      <c r="Q246" s="27"/>
      <c r="R246" s="27"/>
    </row>
    <row r="247" spans="1:18">
      <c r="A247" s="20">
        <v>38412</v>
      </c>
      <c r="B247" s="76">
        <v>5266.1</v>
      </c>
      <c r="C247" s="76">
        <v>15.8</v>
      </c>
      <c r="D247" s="76">
        <v>718.4</v>
      </c>
      <c r="E247" s="76">
        <v>4922.8</v>
      </c>
      <c r="F247" s="76">
        <v>0</v>
      </c>
      <c r="G247" s="76">
        <v>4966.7</v>
      </c>
      <c r="H247" s="76">
        <v>0.4</v>
      </c>
      <c r="I247" s="76">
        <v>43.8</v>
      </c>
      <c r="J247" s="101"/>
      <c r="K247" s="106">
        <f>AVERAGE(G247:G249)/AVERAGE(G250:G252)-1</f>
        <v>0.10319937427837167</v>
      </c>
      <c r="L247" s="25"/>
      <c r="M247" s="22"/>
      <c r="N247" s="26"/>
      <c r="O247" s="27"/>
      <c r="P247" s="27"/>
      <c r="Q247" s="27"/>
      <c r="R247" s="27"/>
    </row>
    <row r="248" spans="1:18">
      <c r="A248" s="20">
        <v>38384</v>
      </c>
      <c r="B248" s="76">
        <v>5288.2</v>
      </c>
      <c r="C248" s="76">
        <v>14.4</v>
      </c>
      <c r="D248" s="76">
        <v>665.6</v>
      </c>
      <c r="E248" s="76">
        <v>4920.3999999999996</v>
      </c>
      <c r="F248" s="76">
        <v>0.2</v>
      </c>
      <c r="G248" s="76">
        <v>4948.6000000000004</v>
      </c>
      <c r="H248" s="76">
        <v>1.1000000000000001</v>
      </c>
      <c r="I248" s="76">
        <v>28.2</v>
      </c>
      <c r="J248" s="101"/>
      <c r="K248" s="117"/>
      <c r="L248" s="25"/>
      <c r="M248" s="22"/>
      <c r="N248" s="26"/>
      <c r="O248" s="27"/>
      <c r="P248" s="27"/>
      <c r="Q248" s="27"/>
      <c r="R248" s="27"/>
    </row>
    <row r="249" spans="1:18">
      <c r="A249" s="20">
        <v>38353</v>
      </c>
      <c r="B249" s="76">
        <v>5086.8</v>
      </c>
      <c r="C249" s="76">
        <v>10.6</v>
      </c>
      <c r="D249" s="76">
        <v>489.2</v>
      </c>
      <c r="E249" s="76">
        <v>4912</v>
      </c>
      <c r="F249" s="76">
        <v>9.5</v>
      </c>
      <c r="G249" s="76">
        <v>4894.6000000000004</v>
      </c>
      <c r="H249" s="76">
        <v>8.6</v>
      </c>
      <c r="I249" s="76">
        <v>-17.399999999999999</v>
      </c>
      <c r="J249" s="101"/>
      <c r="K249" s="117"/>
      <c r="L249" s="25"/>
      <c r="M249" s="22"/>
      <c r="N249" s="26"/>
      <c r="O249" s="27"/>
      <c r="P249" s="28"/>
      <c r="Q249" s="29"/>
      <c r="R249" s="27"/>
    </row>
    <row r="250" spans="1:18">
      <c r="A250" s="20">
        <v>38322</v>
      </c>
      <c r="B250" s="304">
        <v>4464.3999999999996</v>
      </c>
      <c r="C250" s="304">
        <v>3.5</v>
      </c>
      <c r="D250" s="304">
        <v>149.4</v>
      </c>
      <c r="E250" s="304">
        <v>4487.8999999999996</v>
      </c>
      <c r="F250" s="304">
        <v>0.4</v>
      </c>
      <c r="G250" s="304">
        <v>4505.1000000000004</v>
      </c>
      <c r="H250" s="76">
        <v>0.7</v>
      </c>
      <c r="I250" s="304">
        <v>17.2</v>
      </c>
      <c r="J250" s="101"/>
      <c r="K250" s="106">
        <f>AVERAGE(G250:G252)/AVERAGE(G253:G255)-1</f>
        <v>1.4157179442627177E-2</v>
      </c>
      <c r="L250" s="25"/>
      <c r="M250" s="22"/>
      <c r="N250" s="26"/>
      <c r="O250" s="27"/>
      <c r="P250" s="27"/>
      <c r="Q250" s="27"/>
      <c r="R250" s="27"/>
    </row>
    <row r="251" spans="1:18">
      <c r="A251" s="20">
        <v>38292</v>
      </c>
      <c r="B251" s="304">
        <v>4257.5</v>
      </c>
      <c r="C251" s="304">
        <v>1.8</v>
      </c>
      <c r="D251" s="304">
        <v>73.900000000000006</v>
      </c>
      <c r="E251" s="304">
        <v>4470.1000000000004</v>
      </c>
      <c r="F251" s="304">
        <v>0.5</v>
      </c>
      <c r="G251" s="304">
        <v>4472.1000000000004</v>
      </c>
      <c r="H251" s="76">
        <v>0.6</v>
      </c>
      <c r="I251" s="304">
        <v>2.1</v>
      </c>
      <c r="J251" s="101"/>
      <c r="K251" s="117"/>
      <c r="L251" s="25"/>
      <c r="M251" s="22"/>
      <c r="N251" s="26"/>
      <c r="O251" s="27"/>
      <c r="P251" s="27"/>
      <c r="Q251" s="27"/>
      <c r="R251" s="27"/>
    </row>
    <row r="252" spans="1:18">
      <c r="A252" s="20">
        <v>38261</v>
      </c>
      <c r="B252" s="304">
        <v>4206.8</v>
      </c>
      <c r="C252" s="304">
        <v>1.3</v>
      </c>
      <c r="D252" s="304">
        <v>55.6</v>
      </c>
      <c r="E252" s="304">
        <v>4449.7</v>
      </c>
      <c r="F252" s="304">
        <v>0.5</v>
      </c>
      <c r="G252" s="304">
        <v>4447.3</v>
      </c>
      <c r="H252" s="76">
        <v>0.3</v>
      </c>
      <c r="I252" s="304">
        <v>-2.4</v>
      </c>
      <c r="J252" s="101"/>
      <c r="K252" s="117"/>
      <c r="L252" s="25"/>
      <c r="M252" s="22"/>
      <c r="N252" s="26"/>
      <c r="O252" s="27"/>
      <c r="P252" s="27"/>
      <c r="Q252" s="27"/>
      <c r="R252" s="27"/>
    </row>
    <row r="253" spans="1:18">
      <c r="A253" s="20">
        <v>38231</v>
      </c>
      <c r="B253" s="304">
        <v>4256.8999999999996</v>
      </c>
      <c r="C253" s="304">
        <v>1.2</v>
      </c>
      <c r="D253" s="304">
        <v>49.1</v>
      </c>
      <c r="E253" s="304">
        <v>4428.7</v>
      </c>
      <c r="F253" s="304">
        <v>0.5</v>
      </c>
      <c r="G253" s="304">
        <v>4433.1000000000004</v>
      </c>
      <c r="H253" s="76">
        <v>0.5</v>
      </c>
      <c r="I253" s="304">
        <v>4.4000000000000004</v>
      </c>
      <c r="J253" s="101"/>
      <c r="K253" s="106">
        <f>AVERAGE(G253:G255)/AVERAGE(G256:G258)-1</f>
        <v>1.5410932633742602E-2</v>
      </c>
      <c r="L253" s="25"/>
      <c r="M253" s="22"/>
      <c r="N253" s="26"/>
      <c r="O253" s="27"/>
      <c r="P253" s="27"/>
      <c r="Q253" s="27"/>
      <c r="R253" s="27"/>
    </row>
    <row r="254" spans="1:18">
      <c r="A254" s="20">
        <v>38200</v>
      </c>
      <c r="B254" s="304">
        <v>4346.8</v>
      </c>
      <c r="C254" s="304">
        <v>0.7</v>
      </c>
      <c r="D254" s="304">
        <v>31.1</v>
      </c>
      <c r="E254" s="304">
        <v>4408.3</v>
      </c>
      <c r="F254" s="304">
        <v>0.4</v>
      </c>
      <c r="G254" s="304">
        <v>4410.2</v>
      </c>
      <c r="H254" s="76">
        <v>0.4</v>
      </c>
      <c r="I254" s="304">
        <v>1.9</v>
      </c>
      <c r="J254" s="101"/>
      <c r="K254" s="117"/>
      <c r="L254" s="25"/>
      <c r="M254" s="22"/>
      <c r="N254" s="26"/>
      <c r="O254" s="27"/>
      <c r="P254" s="27"/>
      <c r="Q254" s="27"/>
      <c r="R254" s="27"/>
    </row>
    <row r="255" spans="1:18">
      <c r="A255" s="20">
        <v>38169</v>
      </c>
      <c r="B255" s="304">
        <v>4360.2</v>
      </c>
      <c r="C255" s="304">
        <v>0.2</v>
      </c>
      <c r="D255" s="304">
        <v>7</v>
      </c>
      <c r="E255" s="304">
        <v>4389.3999999999996</v>
      </c>
      <c r="F255" s="304">
        <v>0.4</v>
      </c>
      <c r="G255" s="304">
        <v>4393.8</v>
      </c>
      <c r="H255" s="76">
        <v>0.7</v>
      </c>
      <c r="I255" s="304">
        <v>4.4000000000000004</v>
      </c>
      <c r="J255" s="101"/>
      <c r="K255" s="117"/>
      <c r="L255" s="25"/>
      <c r="M255" s="22"/>
      <c r="N255" s="26"/>
      <c r="O255" s="27"/>
      <c r="P255" s="27"/>
      <c r="Q255" s="27"/>
      <c r="R255" s="27"/>
    </row>
    <row r="256" spans="1:18">
      <c r="A256" s="20">
        <v>38139</v>
      </c>
      <c r="B256" s="304">
        <v>4233.7</v>
      </c>
      <c r="C256" s="304">
        <v>-0.6</v>
      </c>
      <c r="D256" s="304">
        <v>-25.1</v>
      </c>
      <c r="E256" s="304">
        <v>4373</v>
      </c>
      <c r="F256" s="304">
        <v>0.3</v>
      </c>
      <c r="G256" s="304">
        <v>4363.6000000000004</v>
      </c>
      <c r="H256" s="76">
        <v>0.5</v>
      </c>
      <c r="I256" s="304">
        <v>-9.5</v>
      </c>
      <c r="J256" s="101"/>
      <c r="K256" s="106">
        <f>AVERAGE(G256:G258)/AVERAGE(G259:G261)-1</f>
        <v>7.3953865770257643E-3</v>
      </c>
      <c r="L256" s="25"/>
      <c r="M256" s="22"/>
      <c r="N256" s="26"/>
      <c r="O256" s="27"/>
      <c r="P256" s="27"/>
      <c r="Q256" s="27"/>
      <c r="R256" s="27"/>
    </row>
    <row r="257" spans="1:18">
      <c r="A257" s="20">
        <v>38108</v>
      </c>
      <c r="B257" s="304">
        <v>4293.3999999999996</v>
      </c>
      <c r="C257" s="304">
        <v>-1.1000000000000001</v>
      </c>
      <c r="D257" s="304">
        <v>-49.8</v>
      </c>
      <c r="E257" s="304">
        <v>4360</v>
      </c>
      <c r="F257" s="304">
        <v>0.2</v>
      </c>
      <c r="G257" s="304">
        <v>4341.3999999999996</v>
      </c>
      <c r="H257" s="76">
        <v>0.2</v>
      </c>
      <c r="I257" s="304">
        <v>-18.600000000000001</v>
      </c>
      <c r="J257" s="101"/>
      <c r="K257" s="117"/>
      <c r="L257" s="25"/>
      <c r="M257" s="22"/>
      <c r="N257" s="26"/>
      <c r="O257" s="27"/>
      <c r="P257" s="27"/>
      <c r="Q257" s="27"/>
      <c r="R257" s="27"/>
    </row>
    <row r="258" spans="1:18">
      <c r="A258" s="20">
        <v>38078</v>
      </c>
      <c r="B258" s="304">
        <v>4443.7</v>
      </c>
      <c r="C258" s="304">
        <v>-1.2</v>
      </c>
      <c r="D258" s="304">
        <v>-53</v>
      </c>
      <c r="E258" s="304">
        <v>4351.3999999999996</v>
      </c>
      <c r="F258" s="304">
        <v>0.1</v>
      </c>
      <c r="G258" s="304">
        <v>4331.2</v>
      </c>
      <c r="H258" s="76">
        <v>0.8</v>
      </c>
      <c r="I258" s="304">
        <v>-20.100000000000001</v>
      </c>
      <c r="J258" s="101"/>
      <c r="K258" s="117"/>
      <c r="L258" s="25"/>
      <c r="M258" s="22"/>
      <c r="N258" s="26"/>
      <c r="O258" s="27"/>
      <c r="P258" s="27"/>
      <c r="Q258" s="27"/>
      <c r="R258" s="27"/>
    </row>
    <row r="259" spans="1:18">
      <c r="A259" s="20">
        <v>38047</v>
      </c>
      <c r="B259" s="304">
        <v>4547.7</v>
      </c>
      <c r="C259" s="304">
        <v>-1.3</v>
      </c>
      <c r="D259" s="304">
        <v>-61.9</v>
      </c>
      <c r="E259" s="304">
        <v>4346.5</v>
      </c>
      <c r="F259" s="304">
        <v>0</v>
      </c>
      <c r="G259" s="304">
        <v>4295.8999999999996</v>
      </c>
      <c r="H259" s="76">
        <v>0</v>
      </c>
      <c r="I259" s="304">
        <v>-50.5</v>
      </c>
      <c r="J259" s="101"/>
      <c r="K259" s="106">
        <f>AVERAGE(G259:G261)/AVERAGE(G262:G264)-1</f>
        <v>-1.3057040658343344E-2</v>
      </c>
      <c r="L259" s="25"/>
      <c r="M259" s="22"/>
      <c r="N259" s="26"/>
      <c r="O259" s="27"/>
      <c r="P259" s="27"/>
      <c r="Q259" s="27"/>
      <c r="R259" s="27"/>
    </row>
    <row r="260" spans="1:18">
      <c r="A260" s="20">
        <v>38018</v>
      </c>
      <c r="B260" s="304">
        <v>4622.7</v>
      </c>
      <c r="C260" s="304">
        <v>-1.8</v>
      </c>
      <c r="D260" s="304">
        <v>-84.2</v>
      </c>
      <c r="E260" s="304">
        <v>4345.5</v>
      </c>
      <c r="F260" s="304">
        <v>-0.1</v>
      </c>
      <c r="G260" s="304">
        <v>4296.6000000000004</v>
      </c>
      <c r="H260" s="76">
        <v>-1.2</v>
      </c>
      <c r="I260" s="304">
        <v>-48.9</v>
      </c>
      <c r="J260" s="101"/>
      <c r="K260" s="75"/>
      <c r="L260" s="25"/>
      <c r="M260" s="22"/>
      <c r="N260" s="26"/>
      <c r="O260" s="27"/>
      <c r="P260" s="27"/>
      <c r="Q260" s="27"/>
      <c r="R260" s="27"/>
    </row>
    <row r="261" spans="1:18">
      <c r="A261" s="20">
        <v>37987</v>
      </c>
      <c r="B261" s="304">
        <v>4597.6000000000004</v>
      </c>
      <c r="C261" s="304">
        <v>-0.6</v>
      </c>
      <c r="D261" s="304">
        <v>-26.2</v>
      </c>
      <c r="E261" s="304">
        <v>4349.3999999999996</v>
      </c>
      <c r="F261" s="304">
        <v>-0.1</v>
      </c>
      <c r="G261" s="304">
        <v>4348</v>
      </c>
      <c r="H261" s="76">
        <v>0</v>
      </c>
      <c r="I261" s="304">
        <v>-1.4</v>
      </c>
      <c r="J261" s="101"/>
      <c r="K261" s="75"/>
      <c r="L261" s="25"/>
      <c r="M261" s="22"/>
      <c r="N261" s="26"/>
      <c r="O261" s="27"/>
      <c r="P261" s="28"/>
      <c r="Q261" s="29"/>
      <c r="R261" s="27"/>
    </row>
    <row r="262" spans="1:18">
      <c r="A262" s="20">
        <v>37956</v>
      </c>
      <c r="B262" s="118">
        <v>4315.1000000000004</v>
      </c>
      <c r="C262" s="118">
        <v>2.1</v>
      </c>
      <c r="D262" s="118">
        <v>88.6</v>
      </c>
      <c r="E262" s="118">
        <v>4355.3</v>
      </c>
      <c r="F262" s="118">
        <v>-0.2</v>
      </c>
      <c r="G262" s="118">
        <v>4349.6000000000004</v>
      </c>
      <c r="H262" s="76">
        <v>-0.6</v>
      </c>
      <c r="I262" s="118">
        <v>-5.7</v>
      </c>
      <c r="J262" s="101"/>
      <c r="K262" s="106">
        <f>AVERAGE(G262:G264)/AVERAGE(G265:G267)-1</f>
        <v>-4.3964888834890914E-3</v>
      </c>
      <c r="L262" s="25"/>
      <c r="M262" s="22"/>
      <c r="N262" s="26"/>
      <c r="O262" s="27"/>
      <c r="P262" s="27"/>
      <c r="Q262" s="27"/>
      <c r="R262" s="27"/>
    </row>
    <row r="263" spans="1:18">
      <c r="A263" s="20">
        <v>37926</v>
      </c>
      <c r="B263" s="118">
        <v>4183.6000000000004</v>
      </c>
      <c r="C263" s="118">
        <v>3.9</v>
      </c>
      <c r="D263" s="118">
        <v>157</v>
      </c>
      <c r="E263" s="118">
        <v>4362.6000000000004</v>
      </c>
      <c r="F263" s="118">
        <v>-0.2</v>
      </c>
      <c r="G263" s="118">
        <v>4375.6000000000004</v>
      </c>
      <c r="H263" s="76">
        <v>-0.2</v>
      </c>
      <c r="I263" s="118">
        <v>13.1</v>
      </c>
      <c r="J263" s="101"/>
      <c r="K263" s="117"/>
      <c r="L263" s="25"/>
      <c r="M263" s="22"/>
      <c r="N263" s="26"/>
      <c r="O263" s="27"/>
      <c r="P263" s="27"/>
      <c r="Q263" s="27"/>
      <c r="R263" s="27"/>
    </row>
    <row r="264" spans="1:18">
      <c r="A264" s="20">
        <v>37895</v>
      </c>
      <c r="B264" s="118">
        <v>4151.3</v>
      </c>
      <c r="C264" s="118">
        <v>5.6</v>
      </c>
      <c r="D264" s="118">
        <v>220.5</v>
      </c>
      <c r="E264" s="118">
        <v>4371.8</v>
      </c>
      <c r="F264" s="118">
        <v>-0.2</v>
      </c>
      <c r="G264" s="118">
        <v>4386.5</v>
      </c>
      <c r="H264" s="76">
        <v>-0.1</v>
      </c>
      <c r="I264" s="118">
        <v>14.7</v>
      </c>
      <c r="J264" s="101"/>
      <c r="K264" s="117"/>
      <c r="L264" s="25"/>
      <c r="M264" s="22"/>
      <c r="N264" s="26"/>
      <c r="O264" s="27"/>
      <c r="P264" s="27"/>
      <c r="Q264" s="27"/>
      <c r="R264" s="27"/>
    </row>
    <row r="265" spans="1:18">
      <c r="A265" s="20">
        <v>37865</v>
      </c>
      <c r="B265" s="118">
        <v>4207.8</v>
      </c>
      <c r="C265" s="118">
        <v>6.7</v>
      </c>
      <c r="D265" s="118">
        <v>264.5</v>
      </c>
      <c r="E265" s="118">
        <v>4380.1000000000004</v>
      </c>
      <c r="F265" s="118">
        <v>-0.1</v>
      </c>
      <c r="G265" s="118">
        <v>4389.2</v>
      </c>
      <c r="H265" s="76">
        <v>-0.1</v>
      </c>
      <c r="I265" s="118">
        <v>9</v>
      </c>
      <c r="J265" s="101"/>
      <c r="K265" s="106">
        <f>AVERAGE(G265:G267)/AVERAGE(G268:G270)-1</f>
        <v>-2.0384192778388766E-3</v>
      </c>
      <c r="L265" s="25"/>
      <c r="M265" s="22"/>
      <c r="N265" s="26"/>
      <c r="O265" s="27"/>
      <c r="P265" s="27"/>
      <c r="Q265" s="27"/>
      <c r="R265" s="27"/>
    </row>
    <row r="266" spans="1:18">
      <c r="A266" s="20">
        <v>37834</v>
      </c>
      <c r="B266" s="118">
        <v>4315.7</v>
      </c>
      <c r="C266" s="118">
        <v>7.4</v>
      </c>
      <c r="D266" s="118">
        <v>296.10000000000002</v>
      </c>
      <c r="E266" s="118">
        <v>4386.5</v>
      </c>
      <c r="F266" s="118">
        <v>-0.1</v>
      </c>
      <c r="G266" s="118">
        <v>4391.3999999999996</v>
      </c>
      <c r="H266" s="76">
        <v>0.1</v>
      </c>
      <c r="I266" s="118">
        <v>4.9000000000000004</v>
      </c>
      <c r="J266" s="101"/>
      <c r="K266" s="117"/>
      <c r="L266" s="25"/>
      <c r="M266" s="22"/>
      <c r="N266" s="26"/>
      <c r="O266" s="27"/>
      <c r="P266" s="27"/>
      <c r="Q266" s="27"/>
      <c r="R266" s="27"/>
    </row>
    <row r="267" spans="1:18">
      <c r="A267" s="20">
        <v>37803</v>
      </c>
      <c r="B267" s="118">
        <v>4353.2</v>
      </c>
      <c r="C267" s="118">
        <v>7.5</v>
      </c>
      <c r="D267" s="118">
        <v>305.39999999999998</v>
      </c>
      <c r="E267" s="118">
        <v>4389.3999999999996</v>
      </c>
      <c r="F267" s="118">
        <v>0</v>
      </c>
      <c r="G267" s="118">
        <v>4389</v>
      </c>
      <c r="H267" s="76">
        <v>0.1</v>
      </c>
      <c r="I267" s="118">
        <v>-0.3</v>
      </c>
      <c r="J267" s="101"/>
      <c r="K267" s="117"/>
      <c r="L267" s="25"/>
      <c r="M267" s="22"/>
      <c r="N267" s="26"/>
      <c r="O267" s="27"/>
      <c r="P267" s="27"/>
      <c r="Q267" s="27"/>
      <c r="R267" s="27"/>
    </row>
    <row r="268" spans="1:18">
      <c r="A268" s="20">
        <v>37773</v>
      </c>
      <c r="B268" s="118">
        <v>4258.7</v>
      </c>
      <c r="C268" s="118">
        <v>7.7</v>
      </c>
      <c r="D268" s="118">
        <v>303.10000000000002</v>
      </c>
      <c r="E268" s="118">
        <v>4388.3</v>
      </c>
      <c r="F268" s="118">
        <v>0.1</v>
      </c>
      <c r="G268" s="118">
        <v>4385.1000000000004</v>
      </c>
      <c r="H268" s="76">
        <v>-0.4</v>
      </c>
      <c r="I268" s="118">
        <v>-3.2</v>
      </c>
      <c r="J268" s="101"/>
      <c r="K268" s="106">
        <f>AVERAGE(G268:G270)/AVERAGE(G271:G273)-1</f>
        <v>8.8218880675172695E-3</v>
      </c>
      <c r="L268" s="25"/>
      <c r="M268" s="22"/>
      <c r="N268" s="26"/>
      <c r="O268" s="27"/>
      <c r="P268" s="27"/>
      <c r="Q268" s="27"/>
      <c r="R268" s="27"/>
    </row>
    <row r="269" spans="1:18">
      <c r="A269" s="20">
        <v>37742</v>
      </c>
      <c r="B269" s="118">
        <v>4343.2</v>
      </c>
      <c r="C269" s="118">
        <v>10</v>
      </c>
      <c r="D269" s="118">
        <v>395.5</v>
      </c>
      <c r="E269" s="118">
        <v>4382.8999999999996</v>
      </c>
      <c r="F269" s="118">
        <v>0.3</v>
      </c>
      <c r="G269" s="118">
        <v>4402.3999999999996</v>
      </c>
      <c r="H269" s="76">
        <v>-0.2</v>
      </c>
      <c r="I269" s="118">
        <v>19.5</v>
      </c>
      <c r="J269" s="101"/>
      <c r="K269" s="117"/>
      <c r="L269" s="25"/>
      <c r="M269" s="22"/>
      <c r="N269" s="26"/>
      <c r="O269" s="27"/>
      <c r="P269" s="27"/>
      <c r="Q269" s="27"/>
      <c r="R269" s="27"/>
    </row>
    <row r="270" spans="1:18">
      <c r="A270" s="20">
        <v>37712</v>
      </c>
      <c r="B270" s="118">
        <v>4496.7</v>
      </c>
      <c r="C270" s="118">
        <v>11.7</v>
      </c>
      <c r="D270" s="118">
        <v>471.4</v>
      </c>
      <c r="E270" s="118">
        <v>4371.7</v>
      </c>
      <c r="F270" s="118">
        <v>0.4</v>
      </c>
      <c r="G270" s="118">
        <v>4409</v>
      </c>
      <c r="H270" s="76">
        <v>0.4</v>
      </c>
      <c r="I270" s="118">
        <v>37.299999999999997</v>
      </c>
      <c r="J270" s="101"/>
      <c r="K270" s="117"/>
      <c r="L270" s="25"/>
      <c r="M270" s="22"/>
      <c r="N270" s="26"/>
      <c r="O270" s="27"/>
      <c r="P270" s="27"/>
      <c r="Q270" s="27"/>
      <c r="R270" s="27"/>
    </row>
    <row r="271" spans="1:18">
      <c r="A271" s="20">
        <v>37681</v>
      </c>
      <c r="B271" s="118">
        <v>4609.6000000000004</v>
      </c>
      <c r="C271" s="118">
        <v>10.9</v>
      </c>
      <c r="D271" s="118">
        <v>452.6</v>
      </c>
      <c r="E271" s="118">
        <v>4354.1000000000004</v>
      </c>
      <c r="F271" s="118">
        <v>0.6</v>
      </c>
      <c r="G271" s="118">
        <v>4392</v>
      </c>
      <c r="H271" s="76">
        <v>0.5</v>
      </c>
      <c r="I271" s="118">
        <v>37.9</v>
      </c>
      <c r="J271" s="101"/>
      <c r="K271" s="106"/>
      <c r="L271" s="25"/>
      <c r="M271" s="22"/>
      <c r="N271" s="26"/>
      <c r="O271" s="27"/>
      <c r="P271" s="27"/>
      <c r="Q271" s="27"/>
      <c r="R271" s="27"/>
    </row>
    <row r="272" spans="1:18">
      <c r="A272" s="20">
        <v>37653</v>
      </c>
      <c r="B272" s="118">
        <v>4706.8999999999996</v>
      </c>
      <c r="C272" s="118">
        <v>9.5</v>
      </c>
      <c r="D272" s="118">
        <v>410.2</v>
      </c>
      <c r="E272" s="118">
        <v>4329.7</v>
      </c>
      <c r="F272" s="118">
        <v>0.7</v>
      </c>
      <c r="G272" s="118">
        <v>4370.3999999999996</v>
      </c>
      <c r="H272" s="76">
        <v>1.2</v>
      </c>
      <c r="I272" s="118">
        <v>40.700000000000003</v>
      </c>
      <c r="J272" s="101"/>
      <c r="K272" s="117"/>
      <c r="L272" s="25"/>
      <c r="M272" s="22"/>
      <c r="N272" s="26"/>
      <c r="O272" s="27"/>
      <c r="P272" s="27"/>
      <c r="Q272" s="27"/>
      <c r="R272" s="27"/>
    </row>
    <row r="273" spans="1:18">
      <c r="A273" s="20">
        <v>37622</v>
      </c>
      <c r="B273" s="118">
        <v>4623.8</v>
      </c>
      <c r="C273" s="118">
        <v>7.8</v>
      </c>
      <c r="D273" s="118">
        <v>333.3</v>
      </c>
      <c r="E273" s="118">
        <v>4298.8</v>
      </c>
      <c r="F273" s="118">
        <v>0.8</v>
      </c>
      <c r="G273" s="118">
        <v>4318.7</v>
      </c>
      <c r="H273" s="76">
        <v>1.6</v>
      </c>
      <c r="I273" s="118">
        <v>19.8</v>
      </c>
      <c r="J273" s="101"/>
      <c r="K273" s="117"/>
      <c r="L273" s="25"/>
      <c r="M273" s="22"/>
      <c r="N273" s="26"/>
      <c r="O273" s="27"/>
      <c r="P273" s="28"/>
      <c r="Q273" s="29"/>
      <c r="R273" s="27"/>
    </row>
    <row r="274" spans="1:18">
      <c r="A274" s="20"/>
      <c r="B274" s="21"/>
      <c r="C274" s="22"/>
      <c r="D274" s="23"/>
      <c r="E274" s="24"/>
      <c r="F274" s="25"/>
      <c r="G274" s="22"/>
      <c r="H274" s="23"/>
      <c r="I274" s="21"/>
      <c r="J274" s="22"/>
      <c r="K274" s="26"/>
      <c r="L274" s="25"/>
      <c r="M274" s="22"/>
      <c r="N274" s="26"/>
      <c r="O274" s="27"/>
      <c r="P274" s="27"/>
      <c r="Q274" s="27"/>
      <c r="R274" s="27"/>
    </row>
    <row r="275" spans="1:18">
      <c r="A275" s="20"/>
      <c r="B275" s="21"/>
      <c r="C275" s="22"/>
      <c r="D275" s="23"/>
      <c r="E275" s="24"/>
      <c r="F275" s="25"/>
      <c r="G275" s="22"/>
      <c r="H275" s="23"/>
      <c r="I275" s="21"/>
      <c r="J275" s="22"/>
      <c r="K275" s="26"/>
      <c r="L275" s="25"/>
      <c r="M275" s="22"/>
      <c r="N275" s="26"/>
      <c r="O275" s="27"/>
      <c r="P275" s="27"/>
      <c r="Q275" s="27"/>
      <c r="R275" s="27"/>
    </row>
    <row r="276" spans="1:18">
      <c r="A276" s="20"/>
      <c r="B276" s="21"/>
      <c r="C276" s="22"/>
      <c r="D276" s="23"/>
      <c r="E276" s="24"/>
      <c r="F276" s="25"/>
      <c r="G276" s="22"/>
      <c r="H276" s="23"/>
      <c r="I276" s="21"/>
      <c r="J276" s="22"/>
      <c r="K276" s="26"/>
      <c r="L276" s="25"/>
      <c r="M276" s="22"/>
      <c r="N276" s="26"/>
      <c r="O276" s="27"/>
      <c r="P276" s="27"/>
      <c r="Q276" s="27"/>
      <c r="R276" s="27"/>
    </row>
    <row r="277" spans="1:18">
      <c r="A277" s="20"/>
      <c r="B277" s="21"/>
      <c r="C277" s="22"/>
      <c r="D277" s="23"/>
      <c r="E277" s="24"/>
      <c r="F277" s="25"/>
      <c r="G277" s="22"/>
      <c r="H277" s="23"/>
      <c r="I277" s="21"/>
      <c r="J277" s="22"/>
      <c r="K277" s="26"/>
      <c r="L277" s="25"/>
      <c r="M277" s="22"/>
      <c r="N277" s="26"/>
      <c r="O277" s="27"/>
      <c r="P277" s="27"/>
      <c r="Q277" s="27"/>
      <c r="R277" s="27"/>
    </row>
    <row r="278" spans="1:18">
      <c r="A278" s="20"/>
      <c r="B278" s="21"/>
      <c r="C278" s="22"/>
      <c r="D278" s="23"/>
      <c r="E278" s="24"/>
      <c r="F278" s="25"/>
      <c r="G278" s="22"/>
      <c r="H278" s="23"/>
      <c r="I278" s="21"/>
      <c r="J278" s="22"/>
      <c r="K278" s="26"/>
      <c r="L278" s="25"/>
      <c r="M278" s="22"/>
      <c r="N278" s="26"/>
      <c r="O278" s="27"/>
      <c r="P278" s="27"/>
      <c r="Q278" s="27"/>
      <c r="R278" s="27"/>
    </row>
    <row r="279" spans="1:18">
      <c r="A279" s="20"/>
      <c r="B279" s="21"/>
      <c r="C279" s="22"/>
      <c r="D279" s="23"/>
      <c r="E279" s="24"/>
      <c r="F279" s="25"/>
      <c r="G279" s="22"/>
      <c r="H279" s="23"/>
      <c r="I279" s="21"/>
      <c r="J279" s="22"/>
      <c r="K279" s="26"/>
      <c r="L279" s="25"/>
      <c r="M279" s="22"/>
      <c r="N279" s="26"/>
      <c r="O279" s="27"/>
      <c r="P279" s="27"/>
      <c r="Q279" s="27"/>
      <c r="R279" s="27"/>
    </row>
    <row r="280" spans="1:18">
      <c r="A280" s="20"/>
      <c r="B280" s="21"/>
      <c r="C280" s="22"/>
      <c r="D280" s="23"/>
      <c r="E280" s="24"/>
      <c r="F280" s="25"/>
      <c r="G280" s="22"/>
      <c r="H280" s="23"/>
      <c r="I280" s="21"/>
      <c r="J280" s="22"/>
      <c r="K280" s="26"/>
      <c r="L280" s="25"/>
      <c r="M280" s="22"/>
      <c r="N280" s="26"/>
      <c r="O280" s="27"/>
      <c r="P280" s="27"/>
      <c r="Q280" s="27"/>
      <c r="R280" s="27"/>
    </row>
    <row r="281" spans="1:18">
      <c r="A281" s="20"/>
      <c r="B281" s="21"/>
      <c r="C281" s="22"/>
      <c r="D281" s="23"/>
      <c r="E281" s="24"/>
      <c r="F281" s="25"/>
      <c r="G281" s="22"/>
      <c r="H281" s="23"/>
      <c r="I281" s="21"/>
      <c r="J281" s="22"/>
      <c r="K281" s="26"/>
      <c r="L281" s="25"/>
      <c r="M281" s="22"/>
      <c r="N281" s="26"/>
      <c r="O281" s="27"/>
      <c r="P281" s="27"/>
      <c r="Q281" s="27"/>
      <c r="R281" s="27"/>
    </row>
    <row r="282" spans="1:18">
      <c r="A282" s="20"/>
      <c r="B282" s="21"/>
      <c r="C282" s="22"/>
      <c r="D282" s="23"/>
      <c r="E282" s="24"/>
      <c r="F282" s="25"/>
      <c r="G282" s="22"/>
      <c r="H282" s="23"/>
      <c r="I282" s="21"/>
      <c r="J282" s="22"/>
      <c r="K282" s="26"/>
      <c r="L282" s="25"/>
      <c r="M282" s="22"/>
      <c r="N282" s="26"/>
      <c r="O282" s="27"/>
      <c r="P282" s="27"/>
      <c r="Q282" s="27"/>
      <c r="R282" s="27"/>
    </row>
    <row r="283" spans="1:18">
      <c r="A283" s="20"/>
      <c r="B283" s="21"/>
      <c r="C283" s="22"/>
      <c r="D283" s="23"/>
      <c r="E283" s="24"/>
      <c r="F283" s="25"/>
      <c r="G283" s="22"/>
      <c r="H283" s="23"/>
      <c r="I283" s="21"/>
      <c r="J283" s="22"/>
      <c r="K283" s="26"/>
      <c r="L283" s="25"/>
      <c r="M283" s="22"/>
      <c r="N283" s="26"/>
      <c r="O283" s="27"/>
      <c r="P283" s="27"/>
      <c r="Q283" s="27"/>
      <c r="R283" s="27"/>
    </row>
    <row r="284" spans="1:18">
      <c r="A284" s="20"/>
      <c r="B284" s="21"/>
      <c r="C284" s="22"/>
      <c r="D284" s="23"/>
      <c r="E284" s="24"/>
      <c r="F284" s="25"/>
      <c r="G284" s="22"/>
      <c r="H284" s="23"/>
      <c r="I284" s="21"/>
      <c r="J284" s="22"/>
      <c r="K284" s="26"/>
      <c r="L284" s="25"/>
      <c r="M284" s="22"/>
      <c r="N284" s="26"/>
      <c r="O284" s="27"/>
      <c r="P284" s="27"/>
      <c r="Q284" s="27"/>
      <c r="R284" s="27"/>
    </row>
    <row r="285" spans="1:18">
      <c r="A285" s="20"/>
      <c r="B285" s="21"/>
      <c r="C285" s="22"/>
      <c r="D285" s="23"/>
      <c r="E285" s="24"/>
      <c r="F285" s="25"/>
      <c r="G285" s="22"/>
      <c r="H285" s="23"/>
      <c r="I285" s="21"/>
      <c r="J285" s="22"/>
      <c r="K285" s="26"/>
      <c r="L285" s="25"/>
      <c r="M285" s="22"/>
      <c r="N285" s="26"/>
      <c r="O285" s="27"/>
      <c r="P285" s="28"/>
      <c r="Q285" s="29"/>
      <c r="R285" s="27"/>
    </row>
    <row r="286" spans="1:18">
      <c r="A286" s="20"/>
      <c r="B286" s="21"/>
      <c r="C286" s="22"/>
      <c r="D286" s="23"/>
      <c r="E286" s="24"/>
      <c r="F286" s="25"/>
      <c r="G286" s="22"/>
      <c r="H286" s="23"/>
      <c r="I286" s="21"/>
      <c r="J286" s="22"/>
      <c r="K286" s="26"/>
      <c r="L286" s="25"/>
      <c r="M286" s="22"/>
      <c r="N286" s="26"/>
      <c r="O286" s="27"/>
      <c r="P286" s="27"/>
      <c r="Q286" s="27"/>
      <c r="R286" s="27"/>
    </row>
    <row r="287" spans="1:18">
      <c r="A287" s="20"/>
      <c r="B287" s="21"/>
      <c r="C287" s="22"/>
      <c r="D287" s="23"/>
      <c r="E287" s="24"/>
      <c r="F287" s="25"/>
      <c r="G287" s="22"/>
      <c r="H287" s="23"/>
      <c r="I287" s="21"/>
      <c r="J287" s="22"/>
      <c r="K287" s="26"/>
      <c r="L287" s="25"/>
      <c r="M287" s="22"/>
      <c r="N287" s="26"/>
      <c r="O287" s="27"/>
      <c r="P287" s="27"/>
      <c r="Q287" s="27"/>
      <c r="R287" s="27"/>
    </row>
    <row r="288" spans="1:18">
      <c r="A288" s="20"/>
      <c r="B288" s="21"/>
      <c r="C288" s="22"/>
      <c r="D288" s="23"/>
      <c r="E288" s="24"/>
      <c r="F288" s="25"/>
      <c r="G288" s="22"/>
      <c r="H288" s="23"/>
      <c r="I288" s="21"/>
      <c r="J288" s="22"/>
      <c r="K288" s="26"/>
      <c r="L288" s="25"/>
      <c r="M288" s="22"/>
      <c r="N288" s="26"/>
      <c r="O288" s="27"/>
      <c r="P288" s="27"/>
      <c r="Q288" s="27"/>
      <c r="R288" s="27"/>
    </row>
    <row r="289" spans="1:18">
      <c r="A289" s="20"/>
      <c r="B289" s="21"/>
      <c r="C289" s="22"/>
      <c r="D289" s="23"/>
      <c r="E289" s="24"/>
      <c r="F289" s="25"/>
      <c r="G289" s="22"/>
      <c r="H289" s="23"/>
      <c r="I289" s="21"/>
      <c r="J289" s="22"/>
      <c r="K289" s="26"/>
      <c r="L289" s="25"/>
      <c r="M289" s="22"/>
      <c r="N289" s="26"/>
      <c r="O289" s="27"/>
      <c r="P289" s="27"/>
      <c r="Q289" s="27"/>
      <c r="R289" s="27"/>
    </row>
    <row r="290" spans="1:18">
      <c r="A290" s="20"/>
      <c r="B290" s="21"/>
      <c r="C290" s="22"/>
      <c r="D290" s="23"/>
      <c r="E290" s="24"/>
      <c r="F290" s="25"/>
      <c r="G290" s="22"/>
      <c r="H290" s="23"/>
      <c r="I290" s="21"/>
      <c r="J290" s="22"/>
      <c r="K290" s="26"/>
      <c r="L290" s="25"/>
      <c r="M290" s="22"/>
      <c r="N290" s="26"/>
      <c r="O290" s="27"/>
      <c r="P290" s="27"/>
      <c r="Q290" s="27"/>
      <c r="R290" s="27"/>
    </row>
    <row r="291" spans="1:18">
      <c r="A291" s="20"/>
      <c r="B291" s="21"/>
      <c r="C291" s="22"/>
      <c r="D291" s="23"/>
      <c r="E291" s="24"/>
      <c r="F291" s="25"/>
      <c r="G291" s="22"/>
      <c r="H291" s="23"/>
      <c r="I291" s="21"/>
      <c r="J291" s="22"/>
      <c r="K291" s="26"/>
      <c r="L291" s="25"/>
      <c r="M291" s="22"/>
      <c r="N291" s="26"/>
      <c r="O291" s="27"/>
      <c r="P291" s="27"/>
      <c r="Q291" s="27"/>
      <c r="R291" s="27"/>
    </row>
    <row r="292" spans="1:18">
      <c r="A292" s="20"/>
      <c r="B292" s="21"/>
      <c r="C292" s="22"/>
      <c r="D292" s="23"/>
      <c r="E292" s="24"/>
      <c r="F292" s="25"/>
      <c r="G292" s="22"/>
      <c r="H292" s="23"/>
      <c r="I292" s="21"/>
      <c r="J292" s="22"/>
      <c r="K292" s="26"/>
      <c r="L292" s="25"/>
      <c r="M292" s="22"/>
      <c r="N292" s="26"/>
      <c r="O292" s="27"/>
      <c r="P292" s="27"/>
      <c r="Q292" s="27"/>
      <c r="R292" s="27"/>
    </row>
    <row r="293" spans="1:18">
      <c r="A293" s="20"/>
      <c r="B293" s="21"/>
      <c r="C293" s="22"/>
      <c r="D293" s="23"/>
      <c r="E293" s="24"/>
      <c r="F293" s="25"/>
      <c r="G293" s="22"/>
      <c r="H293" s="23"/>
      <c r="I293" s="21"/>
      <c r="J293" s="22"/>
      <c r="K293" s="26"/>
      <c r="L293" s="25"/>
      <c r="M293" s="22"/>
      <c r="N293" s="26"/>
      <c r="O293" s="27"/>
      <c r="P293" s="27"/>
      <c r="Q293" s="27"/>
      <c r="R293" s="27"/>
    </row>
    <row r="294" spans="1:18">
      <c r="A294" s="20"/>
      <c r="B294" s="21"/>
      <c r="C294" s="22"/>
      <c r="D294" s="23"/>
      <c r="E294" s="24"/>
      <c r="F294" s="25"/>
      <c r="G294" s="22"/>
      <c r="H294" s="23"/>
      <c r="I294" s="21"/>
      <c r="J294" s="22"/>
      <c r="K294" s="26"/>
      <c r="L294" s="25"/>
      <c r="M294" s="22"/>
      <c r="N294" s="26"/>
      <c r="O294" s="27"/>
      <c r="P294" s="27"/>
      <c r="Q294" s="27"/>
      <c r="R294" s="27"/>
    </row>
    <row r="295" spans="1:18">
      <c r="A295" s="20"/>
      <c r="B295" s="21"/>
      <c r="C295" s="22"/>
      <c r="D295" s="23"/>
      <c r="E295" s="24"/>
      <c r="F295" s="25"/>
      <c r="G295" s="22"/>
      <c r="H295" s="23"/>
      <c r="I295" s="21"/>
      <c r="J295" s="22"/>
      <c r="K295" s="26"/>
      <c r="L295" s="25"/>
      <c r="M295" s="22"/>
      <c r="N295" s="26"/>
      <c r="O295" s="27"/>
      <c r="P295" s="27"/>
      <c r="Q295" s="27"/>
      <c r="R295" s="27"/>
    </row>
    <row r="296" spans="1:18">
      <c r="A296" s="20"/>
      <c r="B296" s="21"/>
      <c r="C296" s="22"/>
      <c r="D296" s="23"/>
      <c r="E296" s="24"/>
      <c r="F296" s="25"/>
      <c r="G296" s="22"/>
      <c r="H296" s="23"/>
      <c r="I296" s="21"/>
      <c r="J296" s="22"/>
      <c r="K296" s="26"/>
      <c r="L296" s="25"/>
      <c r="M296" s="22"/>
      <c r="N296" s="26"/>
      <c r="O296" s="27"/>
      <c r="P296" s="27"/>
      <c r="Q296" s="27"/>
      <c r="R296" s="27"/>
    </row>
    <row r="297" spans="1:18">
      <c r="A297" s="20"/>
      <c r="B297" s="21"/>
      <c r="C297" s="22"/>
      <c r="D297" s="23"/>
      <c r="E297" s="24"/>
      <c r="F297" s="25"/>
      <c r="G297" s="22"/>
      <c r="H297" s="23"/>
      <c r="I297" s="21"/>
      <c r="J297" s="22"/>
      <c r="K297" s="26"/>
      <c r="L297" s="25"/>
      <c r="M297" s="22"/>
      <c r="N297" s="26"/>
      <c r="O297" s="27"/>
      <c r="P297" s="28"/>
      <c r="Q297" s="29"/>
      <c r="R297" s="27"/>
    </row>
    <row r="298" spans="1:18">
      <c r="A298" s="20"/>
      <c r="B298" s="21"/>
      <c r="C298" s="22"/>
      <c r="D298" s="23"/>
      <c r="E298" s="24"/>
      <c r="F298" s="25"/>
      <c r="G298" s="22"/>
      <c r="H298" s="23"/>
      <c r="I298" s="21"/>
      <c r="J298" s="22"/>
      <c r="K298" s="26"/>
      <c r="L298" s="25"/>
      <c r="M298" s="22"/>
      <c r="N298" s="26"/>
      <c r="O298" s="27"/>
      <c r="P298" s="27"/>
      <c r="Q298" s="27"/>
      <c r="R298" s="27"/>
    </row>
    <row r="299" spans="1:18">
      <c r="A299" s="20"/>
      <c r="B299" s="21"/>
      <c r="C299" s="22"/>
      <c r="D299" s="23"/>
      <c r="E299" s="24"/>
      <c r="F299" s="25"/>
      <c r="G299" s="22"/>
      <c r="H299" s="23"/>
      <c r="I299" s="21"/>
      <c r="J299" s="22"/>
      <c r="K299" s="26"/>
      <c r="L299" s="25"/>
      <c r="M299" s="22"/>
      <c r="N299" s="26"/>
      <c r="O299" s="27"/>
      <c r="P299" s="27"/>
      <c r="Q299" s="27"/>
      <c r="R299" s="27"/>
    </row>
    <row r="300" spans="1:18">
      <c r="A300" s="20"/>
      <c r="B300" s="21"/>
      <c r="C300" s="22"/>
      <c r="D300" s="23"/>
      <c r="E300" s="24"/>
      <c r="F300" s="25"/>
      <c r="G300" s="22"/>
      <c r="H300" s="23"/>
      <c r="I300" s="21"/>
      <c r="J300" s="22"/>
      <c r="K300" s="26"/>
      <c r="L300" s="25"/>
      <c r="M300" s="22"/>
      <c r="N300" s="26"/>
      <c r="O300" s="27"/>
      <c r="P300" s="27"/>
      <c r="Q300" s="27"/>
      <c r="R300" s="27"/>
    </row>
    <row r="301" spans="1:18">
      <c r="A301" s="20"/>
      <c r="B301" s="21"/>
      <c r="C301" s="22"/>
      <c r="D301" s="23"/>
      <c r="E301" s="24"/>
      <c r="F301" s="25"/>
      <c r="G301" s="22"/>
      <c r="H301" s="23"/>
      <c r="I301" s="21"/>
      <c r="J301" s="22"/>
      <c r="K301" s="26"/>
      <c r="L301" s="25"/>
      <c r="M301" s="22"/>
      <c r="N301" s="26"/>
      <c r="O301" s="27"/>
      <c r="P301" s="27"/>
      <c r="Q301" s="27"/>
      <c r="R301" s="27"/>
    </row>
    <row r="302" spans="1:18">
      <c r="A302" s="20"/>
      <c r="B302" s="21"/>
      <c r="C302" s="22"/>
      <c r="D302" s="23"/>
      <c r="E302" s="24"/>
      <c r="F302" s="25"/>
      <c r="G302" s="22"/>
      <c r="H302" s="23"/>
      <c r="I302" s="21"/>
      <c r="J302" s="22"/>
      <c r="K302" s="26"/>
      <c r="L302" s="25"/>
      <c r="M302" s="22"/>
      <c r="N302" s="26"/>
      <c r="O302" s="27"/>
      <c r="P302" s="27"/>
      <c r="Q302" s="27"/>
      <c r="R302" s="27"/>
    </row>
    <row r="303" spans="1:18">
      <c r="A303" s="20"/>
      <c r="B303" s="21"/>
      <c r="C303" s="22"/>
      <c r="D303" s="23"/>
      <c r="E303" s="24"/>
      <c r="F303" s="25"/>
      <c r="G303" s="22"/>
      <c r="H303" s="23"/>
      <c r="I303" s="21"/>
      <c r="J303" s="22"/>
      <c r="K303" s="26"/>
      <c r="L303" s="25"/>
      <c r="M303" s="22"/>
      <c r="N303" s="26"/>
      <c r="O303" s="27"/>
      <c r="P303" s="27"/>
      <c r="Q303" s="27"/>
      <c r="R303" s="27"/>
    </row>
    <row r="304" spans="1:18">
      <c r="A304" s="20"/>
      <c r="B304" s="21"/>
      <c r="C304" s="22"/>
      <c r="D304" s="23"/>
      <c r="E304" s="24"/>
      <c r="F304" s="25"/>
      <c r="G304" s="22"/>
      <c r="H304" s="23"/>
      <c r="I304" s="21"/>
      <c r="J304" s="22"/>
      <c r="K304" s="26"/>
      <c r="L304" s="25"/>
      <c r="M304" s="22"/>
      <c r="N304" s="26"/>
      <c r="O304" s="27"/>
      <c r="P304" s="27"/>
      <c r="Q304" s="27"/>
      <c r="R304" s="27"/>
    </row>
    <row r="305" spans="1:18">
      <c r="A305" s="20"/>
      <c r="B305" s="21"/>
      <c r="C305" s="22"/>
      <c r="D305" s="23"/>
      <c r="E305" s="24"/>
      <c r="F305" s="25"/>
      <c r="G305" s="22"/>
      <c r="H305" s="23"/>
      <c r="I305" s="21"/>
      <c r="J305" s="22"/>
      <c r="K305" s="26"/>
      <c r="L305" s="25"/>
      <c r="M305" s="22"/>
      <c r="N305" s="26"/>
      <c r="O305" s="27"/>
      <c r="P305" s="27"/>
      <c r="Q305" s="27"/>
      <c r="R305" s="27"/>
    </row>
    <row r="306" spans="1:18">
      <c r="A306" s="20"/>
      <c r="B306" s="21"/>
      <c r="C306" s="22"/>
      <c r="D306" s="23"/>
      <c r="E306" s="24"/>
      <c r="F306" s="25"/>
      <c r="G306" s="22"/>
      <c r="H306" s="23"/>
      <c r="I306" s="21"/>
      <c r="J306" s="22"/>
      <c r="K306" s="26"/>
      <c r="L306" s="25"/>
      <c r="M306" s="22"/>
      <c r="N306" s="26"/>
      <c r="O306" s="27"/>
      <c r="P306" s="27"/>
      <c r="Q306" s="27"/>
      <c r="R306" s="27"/>
    </row>
    <row r="307" spans="1:18">
      <c r="A307" s="20"/>
      <c r="B307" s="21"/>
      <c r="C307" s="22"/>
      <c r="D307" s="23"/>
      <c r="E307" s="24"/>
      <c r="F307" s="25"/>
      <c r="G307" s="22"/>
      <c r="H307" s="23"/>
      <c r="I307" s="21"/>
      <c r="J307" s="22"/>
      <c r="K307" s="26"/>
      <c r="L307" s="25"/>
      <c r="M307" s="22"/>
      <c r="N307" s="26"/>
      <c r="O307" s="27"/>
      <c r="P307" s="27"/>
      <c r="Q307" s="27"/>
      <c r="R307" s="27"/>
    </row>
    <row r="308" spans="1:18">
      <c r="A308" s="20"/>
      <c r="B308" s="21"/>
      <c r="C308" s="22"/>
      <c r="D308" s="23"/>
      <c r="E308" s="24"/>
      <c r="F308" s="25"/>
      <c r="G308" s="22"/>
      <c r="H308" s="23"/>
      <c r="I308" s="21"/>
      <c r="J308" s="22"/>
      <c r="K308" s="26"/>
      <c r="L308" s="25"/>
      <c r="M308" s="22"/>
      <c r="N308" s="26"/>
      <c r="O308" s="27"/>
      <c r="P308" s="27"/>
      <c r="Q308" s="27"/>
      <c r="R308" s="27"/>
    </row>
    <row r="309" spans="1:18">
      <c r="A309" s="20"/>
      <c r="B309" s="21"/>
      <c r="C309" s="22"/>
      <c r="D309" s="23"/>
      <c r="E309" s="24"/>
      <c r="F309" s="25"/>
      <c r="G309" s="22"/>
      <c r="H309" s="23"/>
      <c r="I309" s="21"/>
      <c r="J309" s="22"/>
      <c r="K309" s="26"/>
      <c r="L309" s="25"/>
      <c r="M309" s="22"/>
      <c r="N309" s="26"/>
      <c r="O309" s="27"/>
      <c r="P309" s="28"/>
      <c r="Q309" s="29"/>
      <c r="R309" s="27"/>
    </row>
    <row r="310" spans="1:18">
      <c r="A310" s="20"/>
      <c r="B310" s="21"/>
      <c r="C310" s="22"/>
      <c r="D310" s="23"/>
      <c r="E310" s="24"/>
      <c r="F310" s="25"/>
      <c r="G310" s="22"/>
      <c r="H310" s="23"/>
      <c r="I310" s="21"/>
      <c r="J310" s="22"/>
      <c r="K310" s="26"/>
      <c r="L310" s="25"/>
      <c r="M310" s="22"/>
      <c r="N310" s="26"/>
      <c r="O310" s="27"/>
      <c r="P310" s="27"/>
      <c r="Q310" s="27"/>
      <c r="R310" s="27"/>
    </row>
    <row r="311" spans="1:18">
      <c r="A311" s="20"/>
      <c r="B311" s="21"/>
      <c r="C311" s="22"/>
      <c r="D311" s="23"/>
      <c r="E311" s="24"/>
      <c r="F311" s="25"/>
      <c r="G311" s="22"/>
      <c r="H311" s="23"/>
      <c r="I311" s="21"/>
      <c r="J311" s="22"/>
      <c r="K311" s="26"/>
      <c r="L311" s="25"/>
      <c r="M311" s="22"/>
      <c r="N311" s="26"/>
      <c r="O311" s="27"/>
      <c r="P311" s="27"/>
      <c r="Q311" s="27"/>
      <c r="R311" s="27"/>
    </row>
    <row r="312" spans="1:18">
      <c r="A312" s="20"/>
      <c r="B312" s="21"/>
      <c r="C312" s="22"/>
      <c r="D312" s="23"/>
      <c r="E312" s="24"/>
      <c r="F312" s="25"/>
      <c r="G312" s="22"/>
      <c r="H312" s="23"/>
      <c r="I312" s="21"/>
      <c r="J312" s="22"/>
      <c r="K312" s="26"/>
      <c r="L312" s="25"/>
      <c r="M312" s="22"/>
      <c r="N312" s="26"/>
      <c r="O312" s="27"/>
      <c r="P312" s="27"/>
      <c r="Q312" s="27"/>
      <c r="R312" s="27"/>
    </row>
    <row r="313" spans="1:18">
      <c r="A313" s="20"/>
      <c r="B313" s="31"/>
      <c r="C313" s="32"/>
      <c r="D313" s="33"/>
      <c r="E313" s="34"/>
      <c r="F313" s="35"/>
      <c r="G313" s="32"/>
      <c r="H313" s="33"/>
      <c r="I313" s="31"/>
      <c r="J313" s="32"/>
      <c r="K313" s="36"/>
      <c r="L313" s="35"/>
      <c r="M313" s="32"/>
      <c r="N313" s="36"/>
      <c r="O313" s="27"/>
      <c r="P313" s="27"/>
      <c r="Q313" s="27"/>
      <c r="R313" s="27"/>
    </row>
    <row r="314" spans="1:18">
      <c r="A314" s="20"/>
      <c r="B314" s="37"/>
      <c r="C314" s="38"/>
      <c r="D314" s="39"/>
      <c r="E314" s="40"/>
      <c r="F314" s="41"/>
      <c r="G314" s="38"/>
      <c r="H314" s="39"/>
      <c r="I314" s="37"/>
      <c r="J314" s="38"/>
      <c r="K314" s="42"/>
      <c r="L314" s="41"/>
      <c r="M314" s="38"/>
      <c r="N314" s="42"/>
      <c r="O314" s="27"/>
      <c r="P314" s="27"/>
      <c r="Q314" s="27"/>
      <c r="R314" s="27"/>
    </row>
    <row r="315" spans="1:18">
      <c r="A315" s="20"/>
      <c r="B315" s="21"/>
      <c r="C315" s="22"/>
      <c r="D315" s="23"/>
      <c r="E315" s="24"/>
      <c r="F315" s="25"/>
      <c r="G315" s="22"/>
      <c r="H315" s="23"/>
      <c r="I315" s="21"/>
      <c r="J315" s="22"/>
      <c r="K315" s="26"/>
      <c r="L315" s="25"/>
      <c r="M315" s="22"/>
      <c r="N315" s="26"/>
      <c r="O315" s="27"/>
      <c r="P315" s="27"/>
      <c r="Q315" s="27"/>
      <c r="R315" s="27"/>
    </row>
    <row r="316" spans="1:18">
      <c r="A316" s="20"/>
      <c r="B316" s="21"/>
      <c r="C316" s="22"/>
      <c r="D316" s="23"/>
      <c r="E316" s="24"/>
      <c r="F316" s="25"/>
      <c r="G316" s="22"/>
      <c r="H316" s="23"/>
      <c r="I316" s="21"/>
      <c r="J316" s="22"/>
      <c r="K316" s="26"/>
      <c r="L316" s="25"/>
      <c r="M316" s="22"/>
      <c r="N316" s="26"/>
      <c r="O316" s="27"/>
      <c r="P316" s="27"/>
      <c r="Q316" s="27"/>
      <c r="R316" s="27"/>
    </row>
    <row r="317" spans="1:18">
      <c r="A317" s="20"/>
      <c r="B317" s="21"/>
      <c r="C317" s="22"/>
      <c r="D317" s="23"/>
      <c r="E317" s="24"/>
      <c r="F317" s="25"/>
      <c r="G317" s="22"/>
      <c r="H317" s="23"/>
      <c r="I317" s="21"/>
      <c r="J317" s="22"/>
      <c r="K317" s="26"/>
      <c r="L317" s="25"/>
      <c r="M317" s="22"/>
      <c r="N317" s="26"/>
      <c r="O317" s="27"/>
      <c r="P317" s="27"/>
      <c r="Q317" s="27"/>
      <c r="R317" s="27"/>
    </row>
    <row r="318" spans="1:18">
      <c r="A318" s="20"/>
      <c r="B318" s="21"/>
      <c r="C318" s="22"/>
      <c r="D318" s="23"/>
      <c r="E318" s="24"/>
      <c r="F318" s="25"/>
      <c r="G318" s="22"/>
      <c r="H318" s="23"/>
      <c r="I318" s="21"/>
      <c r="J318" s="22"/>
      <c r="K318" s="26"/>
      <c r="L318" s="25"/>
      <c r="M318" s="22"/>
      <c r="N318" s="26"/>
      <c r="O318" s="27"/>
      <c r="P318" s="27"/>
      <c r="Q318" s="27"/>
      <c r="R318" s="27"/>
    </row>
    <row r="319" spans="1:18">
      <c r="A319" s="20"/>
      <c r="B319" s="21"/>
      <c r="C319" s="22"/>
      <c r="D319" s="23"/>
      <c r="E319" s="24"/>
      <c r="F319" s="25"/>
      <c r="G319" s="22"/>
      <c r="H319" s="23"/>
      <c r="I319" s="21"/>
      <c r="J319" s="22"/>
      <c r="K319" s="26"/>
      <c r="L319" s="25"/>
      <c r="M319" s="22"/>
      <c r="N319" s="26"/>
      <c r="O319" s="27"/>
      <c r="P319" s="27"/>
      <c r="Q319" s="27"/>
      <c r="R319" s="27"/>
    </row>
    <row r="320" spans="1:18">
      <c r="A320" s="20"/>
      <c r="B320" s="21"/>
      <c r="C320" s="22"/>
      <c r="D320" s="23"/>
      <c r="E320" s="24"/>
      <c r="F320" s="25"/>
      <c r="G320" s="22"/>
      <c r="H320" s="23"/>
      <c r="I320" s="21"/>
      <c r="J320" s="22"/>
      <c r="K320" s="26"/>
      <c r="L320" s="25"/>
      <c r="M320" s="22"/>
      <c r="N320" s="26"/>
      <c r="O320" s="27"/>
      <c r="P320" s="27"/>
      <c r="Q320" s="27"/>
      <c r="R320" s="27"/>
    </row>
    <row r="321" spans="1:18">
      <c r="A321" s="43"/>
      <c r="B321" s="21"/>
      <c r="C321" s="22"/>
      <c r="D321" s="23"/>
      <c r="E321" s="24"/>
      <c r="F321" s="25"/>
      <c r="G321" s="22"/>
      <c r="H321" s="23"/>
      <c r="I321" s="21"/>
      <c r="J321" s="22"/>
      <c r="K321" s="26"/>
      <c r="L321" s="25"/>
      <c r="M321" s="22"/>
      <c r="N321" s="26"/>
      <c r="O321" s="27"/>
      <c r="P321" s="28"/>
      <c r="Q321" s="29"/>
      <c r="R321" s="27"/>
    </row>
    <row r="322" spans="1:18">
      <c r="A322" s="27"/>
      <c r="B322" s="21"/>
      <c r="C322" s="22"/>
      <c r="D322" s="23"/>
      <c r="E322" s="24"/>
      <c r="F322" s="25"/>
      <c r="G322" s="22"/>
      <c r="H322" s="23"/>
      <c r="I322" s="21"/>
      <c r="J322" s="22"/>
      <c r="K322" s="26"/>
      <c r="L322" s="25"/>
      <c r="M322" s="22"/>
      <c r="N322" s="26"/>
      <c r="O322" s="27"/>
      <c r="P322" s="27"/>
      <c r="Q322" s="27"/>
      <c r="R322" s="27"/>
    </row>
    <row r="323" spans="1:18">
      <c r="A323" s="27"/>
      <c r="B323" s="21"/>
      <c r="C323" s="22"/>
      <c r="D323" s="23"/>
      <c r="E323" s="24"/>
      <c r="F323" s="25"/>
      <c r="G323" s="22"/>
      <c r="H323" s="23"/>
      <c r="I323" s="21"/>
      <c r="J323" s="22"/>
      <c r="K323" s="26"/>
      <c r="L323" s="25"/>
      <c r="M323" s="22"/>
      <c r="N323" s="26"/>
      <c r="O323" s="27"/>
      <c r="P323" s="27"/>
      <c r="Q323" s="27"/>
      <c r="R323" s="27"/>
    </row>
    <row r="324" spans="1:18">
      <c r="A324" s="27"/>
      <c r="B324" s="21"/>
      <c r="C324" s="22"/>
      <c r="D324" s="23"/>
      <c r="E324" s="24"/>
      <c r="F324" s="25"/>
      <c r="G324" s="22"/>
      <c r="H324" s="23"/>
      <c r="I324" s="21"/>
      <c r="J324" s="22"/>
      <c r="K324" s="26"/>
      <c r="L324" s="25"/>
      <c r="M324" s="22"/>
      <c r="N324" s="26"/>
      <c r="O324" s="27"/>
      <c r="P324" s="27"/>
      <c r="Q324" s="27"/>
      <c r="R324" s="27"/>
    </row>
    <row r="325" spans="1:18">
      <c r="A325" s="27"/>
      <c r="B325" s="31"/>
      <c r="C325" s="32"/>
      <c r="D325" s="33"/>
      <c r="E325" s="34"/>
      <c r="F325" s="35"/>
      <c r="G325" s="32"/>
      <c r="H325" s="33"/>
      <c r="I325" s="31"/>
      <c r="J325" s="32"/>
      <c r="K325" s="36"/>
      <c r="L325" s="35"/>
      <c r="M325" s="32"/>
      <c r="N325" s="36"/>
      <c r="O325" s="27"/>
      <c r="P325" s="27"/>
      <c r="Q325" s="27"/>
      <c r="R325" s="27"/>
    </row>
    <row r="326" spans="1:18">
      <c r="A326" s="27"/>
      <c r="B326" s="37"/>
      <c r="C326" s="38"/>
      <c r="D326" s="39"/>
      <c r="E326" s="40"/>
      <c r="F326" s="41"/>
      <c r="G326" s="38"/>
      <c r="H326" s="39"/>
      <c r="I326" s="37"/>
      <c r="J326" s="38"/>
      <c r="K326" s="42"/>
      <c r="L326" s="41"/>
      <c r="M326" s="38"/>
      <c r="N326" s="42"/>
      <c r="O326" s="27"/>
      <c r="P326" s="27"/>
      <c r="Q326" s="27"/>
      <c r="R326" s="27"/>
    </row>
    <row r="327" spans="1:18">
      <c r="A327" s="27"/>
      <c r="B327" s="21"/>
      <c r="C327" s="22"/>
      <c r="D327" s="23"/>
      <c r="E327" s="24"/>
      <c r="F327" s="25"/>
      <c r="G327" s="22"/>
      <c r="H327" s="23"/>
      <c r="I327" s="21"/>
      <c r="J327" s="22"/>
      <c r="K327" s="26"/>
      <c r="L327" s="25"/>
      <c r="M327" s="22"/>
      <c r="N327" s="26"/>
      <c r="O327" s="27"/>
      <c r="P327" s="27"/>
      <c r="Q327" s="27"/>
      <c r="R327" s="27"/>
    </row>
    <row r="328" spans="1:18">
      <c r="A328" s="27"/>
      <c r="B328" s="21"/>
      <c r="C328" s="22"/>
      <c r="D328" s="23"/>
      <c r="E328" s="24"/>
      <c r="F328" s="25"/>
      <c r="G328" s="22"/>
      <c r="H328" s="23"/>
      <c r="I328" s="21"/>
      <c r="J328" s="22"/>
      <c r="K328" s="26"/>
      <c r="L328" s="25"/>
      <c r="M328" s="22"/>
      <c r="N328" s="26"/>
      <c r="O328" s="27"/>
      <c r="P328" s="27"/>
      <c r="Q328" s="27"/>
      <c r="R328" s="27"/>
    </row>
    <row r="329" spans="1:18">
      <c r="A329" s="27"/>
      <c r="B329" s="21"/>
      <c r="C329" s="22"/>
      <c r="D329" s="23"/>
      <c r="E329" s="24"/>
      <c r="F329" s="25"/>
      <c r="G329" s="22"/>
      <c r="H329" s="23"/>
      <c r="I329" s="21"/>
      <c r="J329" s="22"/>
      <c r="K329" s="26"/>
      <c r="L329" s="25"/>
      <c r="M329" s="22"/>
      <c r="N329" s="26"/>
      <c r="O329" s="27"/>
      <c r="P329" s="27"/>
      <c r="Q329" s="27"/>
      <c r="R329" s="27"/>
    </row>
    <row r="330" spans="1:18">
      <c r="A330" s="27"/>
      <c r="B330" s="21"/>
      <c r="C330" s="22"/>
      <c r="D330" s="23"/>
      <c r="E330" s="24"/>
      <c r="F330" s="25"/>
      <c r="G330" s="22"/>
      <c r="H330" s="23"/>
      <c r="I330" s="21"/>
      <c r="J330" s="22"/>
      <c r="K330" s="26"/>
      <c r="L330" s="25"/>
      <c r="M330" s="22"/>
      <c r="N330" s="26"/>
      <c r="O330" s="27"/>
      <c r="P330" s="27"/>
      <c r="Q330" s="27"/>
      <c r="R330" s="27"/>
    </row>
    <row r="331" spans="1:18">
      <c r="A331" s="27"/>
      <c r="B331" s="21"/>
      <c r="C331" s="22"/>
      <c r="D331" s="23"/>
      <c r="E331" s="24"/>
      <c r="F331" s="25"/>
      <c r="G331" s="22"/>
      <c r="H331" s="23"/>
      <c r="I331" s="21"/>
      <c r="J331" s="22"/>
      <c r="K331" s="26"/>
      <c r="L331" s="25"/>
      <c r="M331" s="22"/>
      <c r="N331" s="26"/>
      <c r="O331" s="27"/>
      <c r="P331" s="27"/>
      <c r="Q331" s="27"/>
      <c r="R331" s="27"/>
    </row>
    <row r="332" spans="1:18">
      <c r="A332" s="27"/>
      <c r="B332" s="21"/>
      <c r="C332" s="22"/>
      <c r="D332" s="23"/>
      <c r="E332" s="24"/>
      <c r="F332" s="25"/>
      <c r="G332" s="22"/>
      <c r="H332" s="23"/>
      <c r="I332" s="21"/>
      <c r="J332" s="22"/>
      <c r="K332" s="26"/>
      <c r="L332" s="25"/>
      <c r="M332" s="22"/>
      <c r="N332" s="26"/>
      <c r="O332" s="27"/>
      <c r="P332" s="27"/>
      <c r="Q332" s="27"/>
      <c r="R332" s="27"/>
    </row>
    <row r="333" spans="1:18">
      <c r="A333" s="27"/>
      <c r="B333" s="21"/>
      <c r="C333" s="22"/>
      <c r="D333" s="23"/>
      <c r="E333" s="24"/>
      <c r="F333" s="25"/>
      <c r="G333" s="22"/>
      <c r="H333" s="23"/>
      <c r="I333" s="21"/>
      <c r="J333" s="22"/>
      <c r="K333" s="26"/>
      <c r="L333" s="25"/>
      <c r="M333" s="22"/>
      <c r="N333" s="26"/>
      <c r="O333" s="27"/>
      <c r="P333" s="27"/>
      <c r="Q333" s="27"/>
      <c r="R333" s="27"/>
    </row>
    <row r="334" spans="1:18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</row>
    <row r="335" spans="1:18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</row>
    <row r="336" spans="1:18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</row>
    <row r="337" spans="1:18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</row>
    <row r="338" spans="1:1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</row>
    <row r="339" spans="1:18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</row>
    <row r="340" spans="1:18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</row>
    <row r="341" spans="1:18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</row>
    <row r="342" spans="1:18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</row>
    <row r="343" spans="1:18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</row>
    <row r="344" spans="1:18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</row>
    <row r="345" spans="1:18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</row>
    <row r="346" spans="1:18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</row>
  </sheetData>
  <mergeCells count="3">
    <mergeCell ref="B8:D8"/>
    <mergeCell ref="E8:F8"/>
    <mergeCell ref="G8:H8"/>
  </mergeCells>
  <conditionalFormatting sqref="B274:N333 L13:N273">
    <cfRule type="expression" dxfId="2" priority="3">
      <formula>ISNA(B13)</formula>
    </cfRule>
  </conditionalFormatting>
  <conditionalFormatting sqref="H35:H273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hyperlinks>
    <hyperlink ref="C4" location="Wirtschaftsindikatoren!A1" display="Wirtschaftsindikatoren!A1" xr:uid="{8AC08A30-C337-4BCD-B814-FA18BFB18782}"/>
  </hyperlinks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5B461-F24E-4C50-8861-FB9DE5BB9C55}">
  <dimension ref="A1:AG213"/>
  <sheetViews>
    <sheetView zoomScale="70" zoomScaleNormal="70" workbookViewId="0">
      <selection activeCell="E29" sqref="E29"/>
    </sheetView>
  </sheetViews>
  <sheetFormatPr baseColWidth="10" defaultRowHeight="14.5"/>
  <cols>
    <col min="1" max="1" width="27.1796875" bestFit="1" customWidth="1"/>
  </cols>
  <sheetData>
    <row r="1" spans="1:27">
      <c r="A1" s="63" t="s">
        <v>886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47"/>
      <c r="U1" s="47"/>
      <c r="V1" s="47"/>
    </row>
    <row r="2" spans="1:27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53"/>
      <c r="T2" s="47"/>
      <c r="U2" s="47"/>
      <c r="V2" s="47"/>
    </row>
    <row r="3" spans="1:27">
      <c r="A3" s="52" t="s">
        <v>887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53"/>
      <c r="T3" s="47"/>
      <c r="U3" s="47"/>
      <c r="V3" s="47"/>
    </row>
    <row r="4" spans="1:27">
      <c r="A4" s="62" t="s">
        <v>885</v>
      </c>
      <c r="B4" s="54"/>
      <c r="C4" s="54"/>
      <c r="D4" s="54"/>
      <c r="E4" s="241" t="s">
        <v>1728</v>
      </c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5"/>
      <c r="T4" s="47"/>
      <c r="U4" s="47"/>
      <c r="V4" s="47"/>
    </row>
    <row r="5" spans="1:27">
      <c r="Z5" t="s">
        <v>884</v>
      </c>
    </row>
    <row r="6" spans="1:27">
      <c r="B6" t="s">
        <v>863</v>
      </c>
      <c r="C6" t="s">
        <v>864</v>
      </c>
      <c r="D6" t="s">
        <v>865</v>
      </c>
      <c r="E6" t="s">
        <v>866</v>
      </c>
      <c r="F6" t="s">
        <v>867</v>
      </c>
      <c r="G6" s="17" t="s">
        <v>868</v>
      </c>
      <c r="H6" t="s">
        <v>869</v>
      </c>
      <c r="I6" t="s">
        <v>870</v>
      </c>
      <c r="J6" t="s">
        <v>871</v>
      </c>
      <c r="K6" t="s">
        <v>872</v>
      </c>
      <c r="L6" t="s">
        <v>873</v>
      </c>
      <c r="M6" t="s">
        <v>874</v>
      </c>
      <c r="N6" t="s">
        <v>875</v>
      </c>
      <c r="O6" t="s">
        <v>876</v>
      </c>
      <c r="P6" t="s">
        <v>877</v>
      </c>
      <c r="Q6" t="s">
        <v>878</v>
      </c>
      <c r="R6" t="s">
        <v>879</v>
      </c>
      <c r="S6" t="s">
        <v>880</v>
      </c>
      <c r="T6" t="s">
        <v>881</v>
      </c>
      <c r="U6" t="s">
        <v>882</v>
      </c>
      <c r="V6" s="210" t="s">
        <v>883</v>
      </c>
      <c r="Y6" s="136">
        <v>45566</v>
      </c>
    </row>
    <row r="7" spans="1:27">
      <c r="A7" s="136">
        <v>45627</v>
      </c>
      <c r="G7" s="17"/>
      <c r="V7" s="210"/>
      <c r="Y7" s="136"/>
    </row>
    <row r="8" spans="1:27">
      <c r="A8" s="136">
        <v>45597</v>
      </c>
      <c r="G8" s="17"/>
      <c r="V8" s="210"/>
      <c r="Y8" s="136"/>
    </row>
    <row r="9" spans="1:27">
      <c r="A9" s="136">
        <v>45566</v>
      </c>
      <c r="G9" s="17"/>
      <c r="V9" s="210"/>
      <c r="Y9" s="136"/>
    </row>
    <row r="10" spans="1:27">
      <c r="A10" s="136">
        <v>45536</v>
      </c>
      <c r="B10" s="197">
        <v>12</v>
      </c>
      <c r="C10" s="197">
        <v>0</v>
      </c>
      <c r="D10" s="197">
        <v>130</v>
      </c>
      <c r="E10" s="197">
        <v>6</v>
      </c>
      <c r="F10" s="197">
        <v>4</v>
      </c>
      <c r="G10" s="242">
        <v>323</v>
      </c>
      <c r="H10" s="197">
        <v>276</v>
      </c>
      <c r="I10" s="197">
        <v>111</v>
      </c>
      <c r="J10" s="197">
        <v>179</v>
      </c>
      <c r="K10" s="197">
        <v>81</v>
      </c>
      <c r="L10" s="197">
        <v>54</v>
      </c>
      <c r="M10" s="197">
        <v>93</v>
      </c>
      <c r="N10" s="197">
        <v>188</v>
      </c>
      <c r="O10" s="197">
        <v>178</v>
      </c>
      <c r="P10" s="197">
        <v>0</v>
      </c>
      <c r="Q10" s="197">
        <v>20</v>
      </c>
      <c r="R10" s="197">
        <v>55</v>
      </c>
      <c r="S10" s="197">
        <v>29</v>
      </c>
      <c r="T10" s="197">
        <v>80</v>
      </c>
      <c r="V10" s="210"/>
      <c r="Y10" s="136"/>
    </row>
    <row r="11" spans="1:27">
      <c r="A11" s="136">
        <v>45505</v>
      </c>
      <c r="B11" s="197">
        <v>3</v>
      </c>
      <c r="C11" s="197">
        <v>0</v>
      </c>
      <c r="D11" s="197">
        <v>129</v>
      </c>
      <c r="E11" s="197">
        <v>19</v>
      </c>
      <c r="F11" s="197">
        <v>3</v>
      </c>
      <c r="G11" s="242">
        <v>281</v>
      </c>
      <c r="H11" s="197">
        <v>300</v>
      </c>
      <c r="I11" s="197">
        <v>98</v>
      </c>
      <c r="J11" s="197">
        <v>184</v>
      </c>
      <c r="K11" s="197">
        <v>60</v>
      </c>
      <c r="L11" s="197">
        <v>40</v>
      </c>
      <c r="M11" s="197">
        <v>89</v>
      </c>
      <c r="N11" s="197">
        <v>210</v>
      </c>
      <c r="O11" s="197">
        <v>169</v>
      </c>
      <c r="P11" s="197">
        <v>0</v>
      </c>
      <c r="Q11" s="197">
        <v>23</v>
      </c>
      <c r="R11" s="197">
        <v>57</v>
      </c>
      <c r="S11" s="197">
        <v>38</v>
      </c>
      <c r="T11" s="197">
        <v>61</v>
      </c>
      <c r="V11" s="210"/>
      <c r="Y11" s="136"/>
    </row>
    <row r="12" spans="1:27">
      <c r="A12" s="136">
        <v>45474</v>
      </c>
      <c r="B12" s="197">
        <v>9</v>
      </c>
      <c r="C12" s="197">
        <v>1</v>
      </c>
      <c r="D12" s="197">
        <v>149</v>
      </c>
      <c r="E12" s="197">
        <v>12</v>
      </c>
      <c r="F12" s="197">
        <v>5</v>
      </c>
      <c r="G12" s="242">
        <v>331</v>
      </c>
      <c r="H12" s="197">
        <v>293</v>
      </c>
      <c r="I12" s="197">
        <v>115</v>
      </c>
      <c r="J12" s="197">
        <v>170</v>
      </c>
      <c r="K12" s="197">
        <v>92</v>
      </c>
      <c r="L12" s="197">
        <v>55</v>
      </c>
      <c r="M12" s="197">
        <v>107</v>
      </c>
      <c r="N12" s="197">
        <v>213</v>
      </c>
      <c r="O12" s="197">
        <v>182</v>
      </c>
      <c r="P12" s="197">
        <v>0</v>
      </c>
      <c r="Q12" s="197">
        <v>36</v>
      </c>
      <c r="R12" s="197">
        <v>57</v>
      </c>
      <c r="S12" s="197">
        <v>38</v>
      </c>
      <c r="T12" s="197">
        <v>72</v>
      </c>
      <c r="V12" s="210"/>
      <c r="Y12" s="136"/>
    </row>
    <row r="13" spans="1:27">
      <c r="A13" s="136">
        <v>45444</v>
      </c>
      <c r="B13" s="197">
        <v>3</v>
      </c>
      <c r="C13" s="197">
        <v>0</v>
      </c>
      <c r="D13" s="197">
        <v>143</v>
      </c>
      <c r="E13" s="197">
        <v>7</v>
      </c>
      <c r="F13" s="197">
        <v>3</v>
      </c>
      <c r="G13" s="242">
        <v>266</v>
      </c>
      <c r="H13" s="197">
        <v>269</v>
      </c>
      <c r="I13" s="197">
        <v>96</v>
      </c>
      <c r="J13" s="197">
        <v>151</v>
      </c>
      <c r="K13" s="197">
        <v>62</v>
      </c>
      <c r="L13" s="197">
        <v>44</v>
      </c>
      <c r="M13" s="197">
        <v>93</v>
      </c>
      <c r="N13" s="197">
        <v>182</v>
      </c>
      <c r="O13" s="197">
        <v>145</v>
      </c>
      <c r="P13" s="197">
        <v>0</v>
      </c>
      <c r="Q13" s="197">
        <v>18</v>
      </c>
      <c r="R13" s="197">
        <v>50</v>
      </c>
      <c r="S13" s="197">
        <v>45</v>
      </c>
      <c r="T13" s="197">
        <v>76</v>
      </c>
      <c r="V13" s="210"/>
      <c r="Y13" s="136">
        <v>45536</v>
      </c>
      <c r="Z13">
        <f t="shared" ref="Z13:Z19" si="0">G10</f>
        <v>323</v>
      </c>
      <c r="AA13">
        <f>SUM(Z13:Z15)</f>
        <v>935</v>
      </c>
    </row>
    <row r="14" spans="1:27">
      <c r="A14" s="136">
        <v>45413</v>
      </c>
      <c r="B14" s="273">
        <v>7</v>
      </c>
      <c r="C14" s="273">
        <v>1</v>
      </c>
      <c r="D14" s="273">
        <v>147</v>
      </c>
      <c r="E14" s="273">
        <v>1</v>
      </c>
      <c r="F14" s="273">
        <v>3</v>
      </c>
      <c r="G14" s="272">
        <v>330</v>
      </c>
      <c r="H14" s="273">
        <v>294</v>
      </c>
      <c r="I14" s="273">
        <v>130</v>
      </c>
      <c r="J14" s="273">
        <v>173</v>
      </c>
      <c r="K14" s="273">
        <v>63</v>
      </c>
      <c r="L14" s="273">
        <v>45</v>
      </c>
      <c r="M14" s="273">
        <v>119</v>
      </c>
      <c r="N14" s="273">
        <v>187</v>
      </c>
      <c r="O14" s="273">
        <v>209</v>
      </c>
      <c r="P14" s="273">
        <v>0</v>
      </c>
      <c r="Q14" s="273">
        <v>25</v>
      </c>
      <c r="R14" s="273">
        <v>68</v>
      </c>
      <c r="S14" s="273">
        <v>53</v>
      </c>
      <c r="T14" s="273">
        <v>79</v>
      </c>
      <c r="V14" s="210"/>
      <c r="Y14" s="136">
        <v>45505</v>
      </c>
      <c r="Z14">
        <f t="shared" si="0"/>
        <v>281</v>
      </c>
    </row>
    <row r="15" spans="1:27">
      <c r="A15" s="136">
        <v>45383</v>
      </c>
      <c r="B15" s="197">
        <v>8</v>
      </c>
      <c r="C15" s="197">
        <v>0</v>
      </c>
      <c r="D15" s="197">
        <v>142</v>
      </c>
      <c r="E15" s="197">
        <v>3</v>
      </c>
      <c r="F15" s="197">
        <v>2</v>
      </c>
      <c r="G15" s="242">
        <v>330</v>
      </c>
      <c r="H15" s="197">
        <v>304</v>
      </c>
      <c r="I15" s="197">
        <v>108</v>
      </c>
      <c r="J15" s="197">
        <v>173</v>
      </c>
      <c r="K15" s="197">
        <v>73</v>
      </c>
      <c r="L15" s="197">
        <v>48</v>
      </c>
      <c r="M15" s="197">
        <v>100</v>
      </c>
      <c r="N15" s="197">
        <v>229</v>
      </c>
      <c r="O15" s="197">
        <v>198</v>
      </c>
      <c r="P15" s="197">
        <v>0</v>
      </c>
      <c r="Q15" s="197">
        <v>17</v>
      </c>
      <c r="R15" s="197">
        <v>69</v>
      </c>
      <c r="S15" s="197">
        <v>24</v>
      </c>
      <c r="T15" s="197">
        <v>78</v>
      </c>
      <c r="V15" s="210"/>
      <c r="Y15" s="136">
        <v>45474</v>
      </c>
      <c r="Z15">
        <f t="shared" si="0"/>
        <v>331</v>
      </c>
    </row>
    <row r="16" spans="1:27">
      <c r="A16" s="136">
        <v>45352</v>
      </c>
      <c r="B16" s="197">
        <v>8</v>
      </c>
      <c r="C16" s="197">
        <v>0</v>
      </c>
      <c r="D16" s="197">
        <v>136</v>
      </c>
      <c r="E16" s="197">
        <v>2</v>
      </c>
      <c r="F16" s="197">
        <v>6</v>
      </c>
      <c r="G16" s="242">
        <v>325</v>
      </c>
      <c r="H16" s="197">
        <v>294</v>
      </c>
      <c r="I16" s="197">
        <v>122</v>
      </c>
      <c r="J16" s="197">
        <v>158</v>
      </c>
      <c r="K16" s="197">
        <v>69</v>
      </c>
      <c r="L16" s="197">
        <v>64</v>
      </c>
      <c r="M16" s="197">
        <v>114</v>
      </c>
      <c r="N16" s="197">
        <v>157</v>
      </c>
      <c r="O16" s="197">
        <v>178</v>
      </c>
      <c r="P16" s="197">
        <v>0</v>
      </c>
      <c r="Q16" s="197">
        <v>17</v>
      </c>
      <c r="R16" s="197">
        <v>59</v>
      </c>
      <c r="S16" s="197">
        <v>27</v>
      </c>
      <c r="T16" s="197">
        <v>66</v>
      </c>
      <c r="V16" s="210"/>
      <c r="Y16" s="136">
        <v>45444</v>
      </c>
      <c r="Z16">
        <f t="shared" si="0"/>
        <v>266</v>
      </c>
      <c r="AA16">
        <f>SUM(Z16:Z18)</f>
        <v>926</v>
      </c>
    </row>
    <row r="17" spans="1:33">
      <c r="A17" s="136">
        <v>45323</v>
      </c>
      <c r="B17" s="197">
        <v>8</v>
      </c>
      <c r="C17" s="197">
        <v>0</v>
      </c>
      <c r="D17" s="197">
        <v>173</v>
      </c>
      <c r="E17" s="197">
        <v>8</v>
      </c>
      <c r="F17" s="197">
        <v>5</v>
      </c>
      <c r="G17" s="242">
        <v>310</v>
      </c>
      <c r="H17" s="197">
        <v>267</v>
      </c>
      <c r="I17" s="197">
        <v>96</v>
      </c>
      <c r="J17" s="197">
        <v>167</v>
      </c>
      <c r="K17" s="197">
        <v>61</v>
      </c>
      <c r="L17" s="197">
        <v>41</v>
      </c>
      <c r="M17" s="197">
        <v>107</v>
      </c>
      <c r="N17" s="197">
        <v>186</v>
      </c>
      <c r="O17" s="197">
        <v>172</v>
      </c>
      <c r="P17" s="197">
        <v>0</v>
      </c>
      <c r="Q17" s="197">
        <v>18</v>
      </c>
      <c r="R17" s="197">
        <v>49</v>
      </c>
      <c r="S17" s="197">
        <v>36</v>
      </c>
      <c r="T17" s="197">
        <v>81</v>
      </c>
      <c r="U17" s="198">
        <f>SUM(B17:T17)</f>
        <v>1785</v>
      </c>
      <c r="V17">
        <v>194</v>
      </c>
      <c r="Y17" s="136">
        <v>45413</v>
      </c>
      <c r="Z17">
        <f t="shared" si="0"/>
        <v>330</v>
      </c>
    </row>
    <row r="18" spans="1:33">
      <c r="A18" s="130">
        <v>45292</v>
      </c>
      <c r="B18" s="197">
        <v>7</v>
      </c>
      <c r="C18" s="197">
        <v>1</v>
      </c>
      <c r="D18" s="197">
        <v>129</v>
      </c>
      <c r="E18" s="197">
        <v>2</v>
      </c>
      <c r="F18" s="197">
        <v>3</v>
      </c>
      <c r="G18" s="242">
        <v>276</v>
      </c>
      <c r="H18" s="197">
        <v>259</v>
      </c>
      <c r="I18" s="197">
        <v>97</v>
      </c>
      <c r="J18" s="197">
        <v>137</v>
      </c>
      <c r="K18" s="197">
        <v>71</v>
      </c>
      <c r="L18" s="197">
        <v>33</v>
      </c>
      <c r="M18" s="197">
        <v>70</v>
      </c>
      <c r="N18" s="197">
        <v>208</v>
      </c>
      <c r="O18" s="197">
        <v>182</v>
      </c>
      <c r="P18" s="197">
        <v>0</v>
      </c>
      <c r="Q18" s="197">
        <v>18</v>
      </c>
      <c r="R18" s="197">
        <v>32</v>
      </c>
      <c r="S18" s="197">
        <v>25</v>
      </c>
      <c r="T18" s="197">
        <v>72</v>
      </c>
      <c r="U18" s="198">
        <f t="shared" ref="U18:U81" si="1">SUM(B18:T18)</f>
        <v>1622</v>
      </c>
      <c r="V18">
        <v>193</v>
      </c>
      <c r="Y18" s="136">
        <v>45383</v>
      </c>
      <c r="Z18">
        <f t="shared" si="0"/>
        <v>330</v>
      </c>
    </row>
    <row r="19" spans="1:33">
      <c r="A19" s="136">
        <v>45261</v>
      </c>
      <c r="B19" s="197">
        <v>7</v>
      </c>
      <c r="C19" s="197">
        <v>0</v>
      </c>
      <c r="D19" s="197">
        <v>105</v>
      </c>
      <c r="E19" s="197">
        <v>0</v>
      </c>
      <c r="F19" s="197">
        <v>0</v>
      </c>
      <c r="G19" s="242">
        <v>258</v>
      </c>
      <c r="H19" s="197">
        <v>239</v>
      </c>
      <c r="I19" s="197">
        <v>98</v>
      </c>
      <c r="J19" s="197">
        <v>140</v>
      </c>
      <c r="K19" s="197">
        <v>66</v>
      </c>
      <c r="L19" s="197">
        <v>35</v>
      </c>
      <c r="M19" s="197">
        <v>78</v>
      </c>
      <c r="N19" s="197">
        <v>172</v>
      </c>
      <c r="O19" s="197">
        <v>155</v>
      </c>
      <c r="P19" s="197">
        <v>0</v>
      </c>
      <c r="Q19" s="197">
        <v>25</v>
      </c>
      <c r="R19" s="197">
        <v>53</v>
      </c>
      <c r="S19" s="197">
        <v>40</v>
      </c>
      <c r="T19" s="197">
        <v>72</v>
      </c>
      <c r="U19" s="198">
        <f t="shared" si="1"/>
        <v>1543</v>
      </c>
      <c r="V19">
        <v>192</v>
      </c>
      <c r="Y19" s="136">
        <v>45352</v>
      </c>
      <c r="Z19">
        <f t="shared" si="0"/>
        <v>325</v>
      </c>
      <c r="AA19">
        <f>SUM(Z19:Z21)</f>
        <v>911</v>
      </c>
    </row>
    <row r="20" spans="1:33">
      <c r="A20" s="136">
        <v>45231</v>
      </c>
      <c r="B20">
        <v>12</v>
      </c>
      <c r="C20">
        <v>0</v>
      </c>
      <c r="D20">
        <v>99</v>
      </c>
      <c r="E20">
        <v>6</v>
      </c>
      <c r="F20">
        <v>4</v>
      </c>
      <c r="G20" s="17">
        <v>264</v>
      </c>
      <c r="H20">
        <v>224</v>
      </c>
      <c r="I20">
        <v>102</v>
      </c>
      <c r="J20">
        <v>146</v>
      </c>
      <c r="K20">
        <v>57</v>
      </c>
      <c r="L20">
        <v>31</v>
      </c>
      <c r="M20">
        <v>75</v>
      </c>
      <c r="N20">
        <v>163</v>
      </c>
      <c r="O20">
        <v>167</v>
      </c>
      <c r="P20">
        <v>0</v>
      </c>
      <c r="Q20">
        <v>19</v>
      </c>
      <c r="R20">
        <v>55</v>
      </c>
      <c r="S20">
        <v>25</v>
      </c>
      <c r="T20">
        <v>64</v>
      </c>
      <c r="U20" s="198">
        <f t="shared" si="1"/>
        <v>1513</v>
      </c>
      <c r="V20">
        <v>191</v>
      </c>
      <c r="Y20" s="136">
        <v>45323</v>
      </c>
      <c r="Z20">
        <f t="shared" ref="Z20:Z21" si="2">G17</f>
        <v>310</v>
      </c>
    </row>
    <row r="21" spans="1:33">
      <c r="A21" s="136">
        <v>45200</v>
      </c>
      <c r="B21" s="197">
        <v>8</v>
      </c>
      <c r="C21" s="197">
        <v>0</v>
      </c>
      <c r="D21" s="197">
        <v>118</v>
      </c>
      <c r="E21" s="197">
        <v>2</v>
      </c>
      <c r="F21" s="197">
        <v>4</v>
      </c>
      <c r="G21" s="242">
        <v>236</v>
      </c>
      <c r="H21" s="197">
        <v>259</v>
      </c>
      <c r="I21" s="197">
        <v>86</v>
      </c>
      <c r="J21" s="197">
        <v>133</v>
      </c>
      <c r="K21" s="197">
        <v>57</v>
      </c>
      <c r="L21" s="197">
        <v>34</v>
      </c>
      <c r="M21" s="197">
        <v>53</v>
      </c>
      <c r="N21" s="197">
        <v>156</v>
      </c>
      <c r="O21" s="197">
        <v>150</v>
      </c>
      <c r="P21" s="197">
        <v>0</v>
      </c>
      <c r="Q21" s="197">
        <v>18</v>
      </c>
      <c r="R21" s="197">
        <v>77</v>
      </c>
      <c r="S21" s="197">
        <v>28</v>
      </c>
      <c r="T21" s="197">
        <v>62</v>
      </c>
      <c r="U21" s="198">
        <f t="shared" si="1"/>
        <v>1481</v>
      </c>
      <c r="V21">
        <v>190</v>
      </c>
      <c r="Y21" s="136">
        <v>45292</v>
      </c>
      <c r="Z21">
        <f t="shared" si="2"/>
        <v>276</v>
      </c>
    </row>
    <row r="22" spans="1:33">
      <c r="A22" s="136">
        <v>45170</v>
      </c>
      <c r="B22" s="201">
        <v>12</v>
      </c>
      <c r="C22" s="197">
        <v>0</v>
      </c>
      <c r="D22" s="201">
        <v>132</v>
      </c>
      <c r="E22" s="197">
        <v>0</v>
      </c>
      <c r="F22" s="201">
        <v>4</v>
      </c>
      <c r="G22" s="243">
        <v>257</v>
      </c>
      <c r="H22" s="201">
        <v>252</v>
      </c>
      <c r="I22" s="201">
        <v>79</v>
      </c>
      <c r="J22" s="201">
        <v>144</v>
      </c>
      <c r="K22" s="201">
        <v>79</v>
      </c>
      <c r="L22" s="201">
        <v>34</v>
      </c>
      <c r="M22" s="201">
        <v>58</v>
      </c>
      <c r="N22" s="201">
        <v>167</v>
      </c>
      <c r="O22" s="201">
        <v>149</v>
      </c>
      <c r="P22" s="197">
        <v>0</v>
      </c>
      <c r="Q22" s="201">
        <v>16</v>
      </c>
      <c r="R22" s="201">
        <v>58</v>
      </c>
      <c r="S22" s="201">
        <v>34</v>
      </c>
      <c r="T22" s="201">
        <v>74</v>
      </c>
      <c r="U22" s="198">
        <f t="shared" si="1"/>
        <v>1549</v>
      </c>
      <c r="V22">
        <v>189</v>
      </c>
      <c r="Y22" s="136">
        <v>45261</v>
      </c>
      <c r="Z22">
        <f t="shared" ref="Z22:Z25" si="3">G19</f>
        <v>258</v>
      </c>
      <c r="AA22">
        <f>SUM(Z22:Z24)</f>
        <v>758</v>
      </c>
    </row>
    <row r="23" spans="1:33">
      <c r="A23" s="136">
        <v>45139</v>
      </c>
      <c r="B23" s="197">
        <v>9</v>
      </c>
      <c r="C23" s="197">
        <v>0</v>
      </c>
      <c r="D23" s="197">
        <v>125</v>
      </c>
      <c r="E23" s="197">
        <v>4</v>
      </c>
      <c r="F23" s="197">
        <v>1</v>
      </c>
      <c r="G23" s="242">
        <v>270</v>
      </c>
      <c r="H23" s="197">
        <v>243</v>
      </c>
      <c r="I23" s="197">
        <v>105</v>
      </c>
      <c r="J23" s="197">
        <v>160</v>
      </c>
      <c r="K23" s="197">
        <v>52</v>
      </c>
      <c r="L23" s="197">
        <v>26</v>
      </c>
      <c r="M23" s="197">
        <v>49</v>
      </c>
      <c r="N23" s="197">
        <v>148</v>
      </c>
      <c r="O23" s="197">
        <v>172</v>
      </c>
      <c r="P23" s="197">
        <v>0</v>
      </c>
      <c r="Q23" s="197">
        <v>20</v>
      </c>
      <c r="R23" s="197">
        <v>50</v>
      </c>
      <c r="S23" s="197">
        <v>38</v>
      </c>
      <c r="T23" s="197">
        <v>84</v>
      </c>
      <c r="U23" s="198">
        <f t="shared" si="1"/>
        <v>1556</v>
      </c>
      <c r="V23">
        <v>188</v>
      </c>
      <c r="Y23" s="136">
        <v>45231</v>
      </c>
      <c r="Z23">
        <f>G20</f>
        <v>264</v>
      </c>
    </row>
    <row r="24" spans="1:33">
      <c r="A24" s="136">
        <v>45108</v>
      </c>
      <c r="B24" s="197">
        <v>12</v>
      </c>
      <c r="C24" s="197">
        <v>1</v>
      </c>
      <c r="D24" s="197">
        <v>126</v>
      </c>
      <c r="E24" s="197">
        <v>4</v>
      </c>
      <c r="F24" s="197">
        <v>3</v>
      </c>
      <c r="G24" s="242">
        <v>272</v>
      </c>
      <c r="H24" s="197">
        <v>239</v>
      </c>
      <c r="I24" s="197">
        <v>85</v>
      </c>
      <c r="J24" s="197">
        <v>125</v>
      </c>
      <c r="K24" s="197">
        <v>66</v>
      </c>
      <c r="L24" s="197">
        <v>37</v>
      </c>
      <c r="M24" s="197">
        <v>52</v>
      </c>
      <c r="N24" s="197">
        <v>180</v>
      </c>
      <c r="O24" s="197">
        <v>179</v>
      </c>
      <c r="P24" s="197">
        <v>0</v>
      </c>
      <c r="Q24" s="197">
        <v>17</v>
      </c>
      <c r="R24" s="197">
        <v>76</v>
      </c>
      <c r="S24" s="197">
        <v>34</v>
      </c>
      <c r="T24" s="197">
        <v>78</v>
      </c>
      <c r="U24" s="198">
        <f t="shared" si="1"/>
        <v>1586</v>
      </c>
      <c r="V24">
        <v>187</v>
      </c>
      <c r="Y24" s="136">
        <v>45200</v>
      </c>
      <c r="Z24">
        <f t="shared" si="3"/>
        <v>236</v>
      </c>
    </row>
    <row r="25" spans="1:33">
      <c r="A25" s="136">
        <v>45078</v>
      </c>
      <c r="B25">
        <v>11</v>
      </c>
      <c r="C25">
        <v>0</v>
      </c>
      <c r="D25">
        <v>134</v>
      </c>
      <c r="E25">
        <v>5</v>
      </c>
      <c r="F25">
        <v>3</v>
      </c>
      <c r="G25" s="17">
        <v>274</v>
      </c>
      <c r="H25">
        <v>249</v>
      </c>
      <c r="I25">
        <v>94</v>
      </c>
      <c r="J25">
        <v>134</v>
      </c>
      <c r="K25">
        <v>61</v>
      </c>
      <c r="L25">
        <v>32</v>
      </c>
      <c r="M25">
        <v>77</v>
      </c>
      <c r="N25">
        <v>149</v>
      </c>
      <c r="O25">
        <v>151</v>
      </c>
      <c r="P25">
        <v>0</v>
      </c>
      <c r="Q25">
        <v>20</v>
      </c>
      <c r="R25">
        <v>45</v>
      </c>
      <c r="S25">
        <v>32</v>
      </c>
      <c r="T25">
        <v>77</v>
      </c>
      <c r="U25" s="198">
        <f t="shared" si="1"/>
        <v>1548</v>
      </c>
      <c r="V25">
        <v>186</v>
      </c>
      <c r="Y25" s="136">
        <v>45170</v>
      </c>
      <c r="Z25">
        <f t="shared" si="3"/>
        <v>257</v>
      </c>
      <c r="AA25">
        <f>SUM(Z25:Z27)</f>
        <v>799</v>
      </c>
    </row>
    <row r="26" spans="1:33">
      <c r="A26" s="136">
        <v>45047</v>
      </c>
      <c r="B26">
        <v>10</v>
      </c>
      <c r="C26">
        <v>0</v>
      </c>
      <c r="D26">
        <v>123</v>
      </c>
      <c r="E26">
        <v>2</v>
      </c>
      <c r="F26">
        <v>3</v>
      </c>
      <c r="G26" s="17">
        <v>270</v>
      </c>
      <c r="H26">
        <v>244</v>
      </c>
      <c r="I26">
        <v>92</v>
      </c>
      <c r="J26">
        <v>153</v>
      </c>
      <c r="K26">
        <v>53</v>
      </c>
      <c r="L26">
        <v>30</v>
      </c>
      <c r="M26">
        <v>60</v>
      </c>
      <c r="N26">
        <v>124</v>
      </c>
      <c r="O26">
        <v>165</v>
      </c>
      <c r="P26">
        <v>0</v>
      </c>
      <c r="Q26">
        <v>14</v>
      </c>
      <c r="R26">
        <v>45</v>
      </c>
      <c r="S26">
        <v>20</v>
      </c>
      <c r="T26">
        <v>70</v>
      </c>
      <c r="U26" s="198">
        <f t="shared" si="1"/>
        <v>1478</v>
      </c>
      <c r="V26">
        <v>185</v>
      </c>
      <c r="Y26" s="136">
        <v>45139</v>
      </c>
      <c r="Z26">
        <f t="shared" ref="Z26:Z90" si="4">G23</f>
        <v>270</v>
      </c>
    </row>
    <row r="27" spans="1:33">
      <c r="A27" s="136">
        <v>45017</v>
      </c>
      <c r="B27">
        <v>8</v>
      </c>
      <c r="C27">
        <v>0</v>
      </c>
      <c r="D27">
        <v>97</v>
      </c>
      <c r="E27">
        <v>5</v>
      </c>
      <c r="F27">
        <v>2</v>
      </c>
      <c r="G27" s="17">
        <v>235</v>
      </c>
      <c r="H27">
        <v>189</v>
      </c>
      <c r="I27">
        <v>108</v>
      </c>
      <c r="J27">
        <v>138</v>
      </c>
      <c r="K27">
        <v>63</v>
      </c>
      <c r="L27">
        <v>21</v>
      </c>
      <c r="M27">
        <v>45</v>
      </c>
      <c r="N27">
        <v>151</v>
      </c>
      <c r="O27">
        <v>170</v>
      </c>
      <c r="P27">
        <v>0</v>
      </c>
      <c r="Q27">
        <v>14</v>
      </c>
      <c r="R27">
        <v>97</v>
      </c>
      <c r="S27">
        <v>22</v>
      </c>
      <c r="T27">
        <v>63</v>
      </c>
      <c r="U27" s="198">
        <f t="shared" si="1"/>
        <v>1428</v>
      </c>
      <c r="V27">
        <v>184</v>
      </c>
      <c r="Y27" s="136">
        <v>45108</v>
      </c>
      <c r="Z27">
        <f t="shared" si="4"/>
        <v>272</v>
      </c>
    </row>
    <row r="28" spans="1:33">
      <c r="A28" s="136">
        <v>44986</v>
      </c>
      <c r="B28">
        <v>8</v>
      </c>
      <c r="C28">
        <v>0</v>
      </c>
      <c r="D28">
        <v>125</v>
      </c>
      <c r="E28">
        <v>3</v>
      </c>
      <c r="F28">
        <v>1</v>
      </c>
      <c r="G28" s="17">
        <v>261</v>
      </c>
      <c r="H28">
        <v>234</v>
      </c>
      <c r="I28">
        <v>93</v>
      </c>
      <c r="J28">
        <v>132</v>
      </c>
      <c r="K28">
        <v>65</v>
      </c>
      <c r="L28">
        <v>33</v>
      </c>
      <c r="M28">
        <v>63</v>
      </c>
      <c r="N28">
        <v>143</v>
      </c>
      <c r="O28">
        <v>163</v>
      </c>
      <c r="P28">
        <v>0</v>
      </c>
      <c r="Q28">
        <v>15</v>
      </c>
      <c r="R28">
        <v>43</v>
      </c>
      <c r="S28">
        <v>34</v>
      </c>
      <c r="T28">
        <v>68</v>
      </c>
      <c r="U28" s="198">
        <f t="shared" si="1"/>
        <v>1484</v>
      </c>
      <c r="V28">
        <v>183</v>
      </c>
      <c r="Y28" s="136">
        <v>45078</v>
      </c>
      <c r="Z28">
        <f t="shared" si="4"/>
        <v>274</v>
      </c>
      <c r="AA28">
        <f>SUM(Z28:Z30)</f>
        <v>779</v>
      </c>
      <c r="AC28" s="1" t="s">
        <v>884</v>
      </c>
      <c r="AD28" s="1"/>
    </row>
    <row r="29" spans="1:33">
      <c r="A29" s="136">
        <v>44958</v>
      </c>
      <c r="B29">
        <v>12</v>
      </c>
      <c r="C29">
        <v>1</v>
      </c>
      <c r="D29">
        <v>100</v>
      </c>
      <c r="E29">
        <v>0</v>
      </c>
      <c r="F29">
        <v>3</v>
      </c>
      <c r="G29" s="17">
        <v>237</v>
      </c>
      <c r="H29">
        <v>234</v>
      </c>
      <c r="I29">
        <v>92</v>
      </c>
      <c r="J29">
        <v>137</v>
      </c>
      <c r="K29">
        <v>57</v>
      </c>
      <c r="L29">
        <v>29</v>
      </c>
      <c r="M29">
        <v>45</v>
      </c>
      <c r="N29">
        <v>119</v>
      </c>
      <c r="O29">
        <v>141</v>
      </c>
      <c r="P29">
        <v>0</v>
      </c>
      <c r="Q29">
        <v>22</v>
      </c>
      <c r="R29">
        <v>41</v>
      </c>
      <c r="S29">
        <v>24</v>
      </c>
      <c r="T29">
        <v>68</v>
      </c>
      <c r="U29" s="198">
        <f t="shared" si="1"/>
        <v>1362</v>
      </c>
      <c r="V29">
        <v>182</v>
      </c>
      <c r="Y29" s="136">
        <v>45047</v>
      </c>
      <c r="Z29">
        <f t="shared" si="4"/>
        <v>270</v>
      </c>
      <c r="AB29" s="1" t="s">
        <v>704</v>
      </c>
      <c r="AC29" s="99">
        <f>AVERAGE(G17:G18)/AVERAGE(G19:G21)-1</f>
        <v>0.15963060686015829</v>
      </c>
      <c r="AD29" s="99"/>
      <c r="AF29">
        <v>1298</v>
      </c>
      <c r="AG29">
        <v>63</v>
      </c>
    </row>
    <row r="30" spans="1:33">
      <c r="A30" s="136">
        <v>44927</v>
      </c>
      <c r="B30">
        <v>11</v>
      </c>
      <c r="C30">
        <v>3</v>
      </c>
      <c r="D30">
        <v>94</v>
      </c>
      <c r="E30">
        <v>2</v>
      </c>
      <c r="F30">
        <v>3</v>
      </c>
      <c r="G30" s="17">
        <v>246</v>
      </c>
      <c r="H30">
        <v>204</v>
      </c>
      <c r="I30">
        <v>95</v>
      </c>
      <c r="J30">
        <v>101</v>
      </c>
      <c r="K30">
        <v>46</v>
      </c>
      <c r="L30">
        <v>40</v>
      </c>
      <c r="M30">
        <v>30</v>
      </c>
      <c r="N30">
        <v>134</v>
      </c>
      <c r="O30">
        <v>132</v>
      </c>
      <c r="P30">
        <v>0</v>
      </c>
      <c r="Q30">
        <v>17</v>
      </c>
      <c r="R30">
        <v>33</v>
      </c>
      <c r="S30">
        <v>24</v>
      </c>
      <c r="T30">
        <v>56</v>
      </c>
      <c r="U30" s="198">
        <f t="shared" si="1"/>
        <v>1271</v>
      </c>
      <c r="V30">
        <v>181</v>
      </c>
      <c r="Y30" s="136">
        <v>45017</v>
      </c>
      <c r="Z30">
        <f t="shared" si="4"/>
        <v>235</v>
      </c>
      <c r="AB30" s="1" t="s">
        <v>1615</v>
      </c>
      <c r="AC30" s="99">
        <f>AVERAGE(G17:G18)/AVERAGE(G31:G33)-1</f>
        <v>0.20741758241758257</v>
      </c>
      <c r="AD30" s="99"/>
      <c r="AF30">
        <v>1182</v>
      </c>
      <c r="AG30">
        <v>62</v>
      </c>
    </row>
    <row r="31" spans="1:33">
      <c r="A31" s="136">
        <v>44896</v>
      </c>
      <c r="B31">
        <v>7</v>
      </c>
      <c r="C31">
        <v>2</v>
      </c>
      <c r="D31">
        <v>120</v>
      </c>
      <c r="E31">
        <v>4</v>
      </c>
      <c r="F31">
        <v>3</v>
      </c>
      <c r="G31" s="17">
        <v>240</v>
      </c>
      <c r="H31">
        <v>255</v>
      </c>
      <c r="I31">
        <v>85</v>
      </c>
      <c r="J31">
        <v>107</v>
      </c>
      <c r="K31">
        <v>44</v>
      </c>
      <c r="L31">
        <v>27</v>
      </c>
      <c r="M31">
        <v>38</v>
      </c>
      <c r="N31">
        <v>141</v>
      </c>
      <c r="O31">
        <v>148</v>
      </c>
      <c r="P31">
        <v>0</v>
      </c>
      <c r="Q31">
        <v>17</v>
      </c>
      <c r="R31">
        <v>42</v>
      </c>
      <c r="S31">
        <v>32</v>
      </c>
      <c r="T31">
        <v>78</v>
      </c>
      <c r="U31" s="198">
        <f t="shared" si="1"/>
        <v>1390</v>
      </c>
      <c r="V31">
        <v>180</v>
      </c>
      <c r="Y31" s="136">
        <v>44986</v>
      </c>
      <c r="Z31">
        <f t="shared" si="4"/>
        <v>261</v>
      </c>
      <c r="AA31">
        <f>SUM(Z31:Z33)</f>
        <v>744</v>
      </c>
      <c r="AB31" s="1" t="s">
        <v>1616</v>
      </c>
      <c r="AC31" s="222">
        <f>(G17- AVERAGE(G18:G210))/_xlfn.STDEV.P(G18:G210)</f>
        <v>-9.6469580346853614E-2</v>
      </c>
      <c r="AD31" s="222"/>
      <c r="AF31">
        <v>1306</v>
      </c>
      <c r="AG31">
        <v>61</v>
      </c>
    </row>
    <row r="32" spans="1:33">
      <c r="A32" s="136">
        <v>44866</v>
      </c>
      <c r="B32">
        <v>3</v>
      </c>
      <c r="C32">
        <v>0</v>
      </c>
      <c r="D32">
        <v>109</v>
      </c>
      <c r="E32">
        <v>5</v>
      </c>
      <c r="F32">
        <v>2</v>
      </c>
      <c r="G32" s="17">
        <v>237</v>
      </c>
      <c r="H32">
        <v>207</v>
      </c>
      <c r="I32">
        <v>98</v>
      </c>
      <c r="J32">
        <v>126</v>
      </c>
      <c r="K32">
        <v>57</v>
      </c>
      <c r="L32">
        <v>22</v>
      </c>
      <c r="M32">
        <v>38</v>
      </c>
      <c r="N32">
        <v>130</v>
      </c>
      <c r="O32">
        <v>150</v>
      </c>
      <c r="P32">
        <v>0</v>
      </c>
      <c r="Q32">
        <v>8</v>
      </c>
      <c r="R32">
        <v>23</v>
      </c>
      <c r="S32">
        <v>26</v>
      </c>
      <c r="T32">
        <v>71</v>
      </c>
      <c r="U32" s="198">
        <f t="shared" si="1"/>
        <v>1312</v>
      </c>
      <c r="V32">
        <v>179</v>
      </c>
      <c r="Y32" s="136">
        <v>44958</v>
      </c>
      <c r="Z32">
        <f t="shared" si="4"/>
        <v>237</v>
      </c>
      <c r="AB32" s="1" t="s">
        <v>1617</v>
      </c>
      <c r="AC32" s="222">
        <f>(G17- AVERAGE(G41:G175))/_xlfn.STDEV.P(G41:G175)</f>
        <v>0.15731872025122934</v>
      </c>
      <c r="AD32" s="222"/>
      <c r="AF32">
        <v>1392</v>
      </c>
      <c r="AG32">
        <v>60</v>
      </c>
    </row>
    <row r="33" spans="1:33">
      <c r="A33" s="136">
        <v>44835</v>
      </c>
      <c r="B33">
        <v>8</v>
      </c>
      <c r="C33">
        <v>1</v>
      </c>
      <c r="D33">
        <v>71</v>
      </c>
      <c r="E33">
        <v>4</v>
      </c>
      <c r="F33">
        <v>2</v>
      </c>
      <c r="G33" s="17">
        <v>251</v>
      </c>
      <c r="H33">
        <v>206</v>
      </c>
      <c r="I33">
        <v>91</v>
      </c>
      <c r="J33">
        <v>101</v>
      </c>
      <c r="K33">
        <v>47</v>
      </c>
      <c r="L33">
        <v>36</v>
      </c>
      <c r="M33">
        <v>37</v>
      </c>
      <c r="N33">
        <v>103</v>
      </c>
      <c r="O33">
        <v>135</v>
      </c>
      <c r="P33">
        <v>0</v>
      </c>
      <c r="Q33">
        <v>11</v>
      </c>
      <c r="R33">
        <v>36</v>
      </c>
      <c r="S33">
        <v>34</v>
      </c>
      <c r="T33">
        <v>71</v>
      </c>
      <c r="U33" s="198">
        <f t="shared" si="1"/>
        <v>1245</v>
      </c>
      <c r="V33">
        <v>178</v>
      </c>
      <c r="Y33" s="136">
        <v>44927</v>
      </c>
      <c r="Z33">
        <f t="shared" si="4"/>
        <v>246</v>
      </c>
      <c r="AF33">
        <v>1429</v>
      </c>
      <c r="AG33">
        <v>59</v>
      </c>
    </row>
    <row r="34" spans="1:33">
      <c r="A34" s="136">
        <v>44805</v>
      </c>
      <c r="B34">
        <v>5</v>
      </c>
      <c r="C34">
        <v>0</v>
      </c>
      <c r="D34">
        <v>98</v>
      </c>
      <c r="E34">
        <v>5</v>
      </c>
      <c r="F34">
        <v>1</v>
      </c>
      <c r="G34" s="17">
        <v>197</v>
      </c>
      <c r="H34">
        <v>182</v>
      </c>
      <c r="I34">
        <v>100</v>
      </c>
      <c r="J34">
        <v>114</v>
      </c>
      <c r="K34">
        <v>45</v>
      </c>
      <c r="L34">
        <v>30</v>
      </c>
      <c r="M34">
        <v>42</v>
      </c>
      <c r="N34">
        <v>119</v>
      </c>
      <c r="O34">
        <v>134</v>
      </c>
      <c r="P34">
        <v>0</v>
      </c>
      <c r="Q34">
        <v>20</v>
      </c>
      <c r="R34">
        <v>30</v>
      </c>
      <c r="S34">
        <v>24</v>
      </c>
      <c r="T34">
        <v>83</v>
      </c>
      <c r="U34" s="198">
        <f t="shared" si="1"/>
        <v>1229</v>
      </c>
      <c r="V34">
        <v>177</v>
      </c>
      <c r="Y34" s="136">
        <v>44896</v>
      </c>
      <c r="Z34">
        <f t="shared" si="4"/>
        <v>240</v>
      </c>
      <c r="AA34">
        <f>SUM(Z34:Z36)</f>
        <v>728</v>
      </c>
      <c r="AF34">
        <v>1260</v>
      </c>
      <c r="AG34">
        <v>58</v>
      </c>
    </row>
    <row r="35" spans="1:33">
      <c r="A35" s="136">
        <v>44774</v>
      </c>
      <c r="B35">
        <v>10</v>
      </c>
      <c r="C35">
        <v>1</v>
      </c>
      <c r="D35">
        <v>89</v>
      </c>
      <c r="E35">
        <v>4</v>
      </c>
      <c r="F35">
        <v>1</v>
      </c>
      <c r="G35" s="17">
        <v>198</v>
      </c>
      <c r="H35">
        <v>167</v>
      </c>
      <c r="I35">
        <v>83</v>
      </c>
      <c r="J35">
        <v>88</v>
      </c>
      <c r="K35">
        <v>38</v>
      </c>
      <c r="L35">
        <v>37</v>
      </c>
      <c r="M35">
        <v>46</v>
      </c>
      <c r="N35">
        <v>115</v>
      </c>
      <c r="O35">
        <v>115</v>
      </c>
      <c r="P35">
        <v>0</v>
      </c>
      <c r="Q35">
        <v>15</v>
      </c>
      <c r="R35">
        <v>19</v>
      </c>
      <c r="S35">
        <v>22</v>
      </c>
      <c r="T35">
        <v>99</v>
      </c>
      <c r="U35" s="198">
        <f t="shared" si="1"/>
        <v>1147</v>
      </c>
      <c r="V35">
        <v>176</v>
      </c>
      <c r="Y35" s="136">
        <v>44866</v>
      </c>
      <c r="Z35">
        <f t="shared" si="4"/>
        <v>237</v>
      </c>
      <c r="AF35">
        <v>1331</v>
      </c>
      <c r="AG35">
        <v>57</v>
      </c>
    </row>
    <row r="36" spans="1:33">
      <c r="A36" s="136">
        <v>44743</v>
      </c>
      <c r="B36">
        <v>8</v>
      </c>
      <c r="C36">
        <v>0</v>
      </c>
      <c r="D36">
        <v>89</v>
      </c>
      <c r="E36">
        <v>5</v>
      </c>
      <c r="F36">
        <v>5</v>
      </c>
      <c r="G36" s="17">
        <v>245</v>
      </c>
      <c r="H36">
        <v>164</v>
      </c>
      <c r="I36">
        <v>82</v>
      </c>
      <c r="J36">
        <v>98</v>
      </c>
      <c r="K36">
        <v>45</v>
      </c>
      <c r="L36">
        <v>29</v>
      </c>
      <c r="M36">
        <v>36</v>
      </c>
      <c r="N36">
        <v>101</v>
      </c>
      <c r="O36">
        <v>133</v>
      </c>
      <c r="P36">
        <v>0</v>
      </c>
      <c r="Q36">
        <v>18</v>
      </c>
      <c r="R36">
        <v>25</v>
      </c>
      <c r="S36">
        <v>16</v>
      </c>
      <c r="T36">
        <v>55</v>
      </c>
      <c r="U36" s="198">
        <f t="shared" si="1"/>
        <v>1154</v>
      </c>
      <c r="V36">
        <v>175</v>
      </c>
      <c r="Y36" s="136">
        <v>44835</v>
      </c>
      <c r="Z36">
        <f t="shared" si="4"/>
        <v>251</v>
      </c>
      <c r="AF36">
        <v>1307</v>
      </c>
      <c r="AG36">
        <v>56</v>
      </c>
    </row>
    <row r="37" spans="1:33">
      <c r="A37" s="136">
        <v>44713</v>
      </c>
      <c r="B37">
        <v>3</v>
      </c>
      <c r="C37">
        <v>0</v>
      </c>
      <c r="D37">
        <v>72</v>
      </c>
      <c r="E37">
        <v>6</v>
      </c>
      <c r="F37">
        <v>2</v>
      </c>
      <c r="G37" s="17">
        <v>226</v>
      </c>
      <c r="H37">
        <v>166</v>
      </c>
      <c r="I37">
        <v>90</v>
      </c>
      <c r="J37">
        <v>99</v>
      </c>
      <c r="K37">
        <v>30</v>
      </c>
      <c r="L37">
        <v>26</v>
      </c>
      <c r="M37">
        <v>27</v>
      </c>
      <c r="N37">
        <v>127</v>
      </c>
      <c r="O37">
        <v>123</v>
      </c>
      <c r="P37">
        <v>0</v>
      </c>
      <c r="Q37">
        <v>21</v>
      </c>
      <c r="R37">
        <v>27</v>
      </c>
      <c r="S37">
        <v>30</v>
      </c>
      <c r="T37">
        <v>65</v>
      </c>
      <c r="U37" s="198">
        <f t="shared" si="1"/>
        <v>1140</v>
      </c>
      <c r="V37">
        <v>174</v>
      </c>
      <c r="Y37" s="136">
        <v>44805</v>
      </c>
      <c r="Z37">
        <f t="shared" si="4"/>
        <v>197</v>
      </c>
      <c r="AA37">
        <f>SUM(Z37:Z39)</f>
        <v>640</v>
      </c>
      <c r="AF37">
        <v>1270</v>
      </c>
      <c r="AG37">
        <v>55</v>
      </c>
    </row>
    <row r="38" spans="1:33">
      <c r="A38" s="136">
        <v>44682</v>
      </c>
      <c r="B38">
        <v>5</v>
      </c>
      <c r="C38">
        <v>0</v>
      </c>
      <c r="D38">
        <v>89</v>
      </c>
      <c r="E38">
        <v>7</v>
      </c>
      <c r="F38">
        <v>2</v>
      </c>
      <c r="G38" s="17">
        <v>233</v>
      </c>
      <c r="H38">
        <v>183</v>
      </c>
      <c r="I38">
        <v>113</v>
      </c>
      <c r="J38">
        <v>97</v>
      </c>
      <c r="K38">
        <v>32</v>
      </c>
      <c r="L38">
        <v>34</v>
      </c>
      <c r="M38">
        <v>41</v>
      </c>
      <c r="N38">
        <v>149</v>
      </c>
      <c r="O38">
        <v>132</v>
      </c>
      <c r="P38">
        <v>0</v>
      </c>
      <c r="Q38">
        <v>16</v>
      </c>
      <c r="R38">
        <v>33</v>
      </c>
      <c r="S38">
        <v>16</v>
      </c>
      <c r="T38">
        <v>60</v>
      </c>
      <c r="U38" s="198">
        <f t="shared" si="1"/>
        <v>1242</v>
      </c>
      <c r="V38">
        <v>173</v>
      </c>
      <c r="Y38" s="136">
        <v>44774</v>
      </c>
      <c r="Z38">
        <f t="shared" si="4"/>
        <v>198</v>
      </c>
      <c r="AF38">
        <v>1195</v>
      </c>
      <c r="AG38">
        <v>54</v>
      </c>
    </row>
    <row r="39" spans="1:33">
      <c r="A39" s="136">
        <v>44652</v>
      </c>
      <c r="B39">
        <v>13</v>
      </c>
      <c r="C39">
        <v>0</v>
      </c>
      <c r="D39">
        <v>101</v>
      </c>
      <c r="E39">
        <v>11</v>
      </c>
      <c r="F39">
        <v>2</v>
      </c>
      <c r="G39" s="17">
        <v>221</v>
      </c>
      <c r="H39">
        <v>187</v>
      </c>
      <c r="I39">
        <v>98</v>
      </c>
      <c r="J39">
        <v>102</v>
      </c>
      <c r="K39">
        <v>39</v>
      </c>
      <c r="L39">
        <v>41</v>
      </c>
      <c r="M39">
        <v>30</v>
      </c>
      <c r="N39">
        <v>121</v>
      </c>
      <c r="O39">
        <v>138</v>
      </c>
      <c r="P39">
        <v>0</v>
      </c>
      <c r="Q39">
        <v>12</v>
      </c>
      <c r="R39">
        <v>36</v>
      </c>
      <c r="S39">
        <v>21</v>
      </c>
      <c r="T39">
        <v>75</v>
      </c>
      <c r="U39" s="198">
        <f t="shared" si="1"/>
        <v>1248</v>
      </c>
      <c r="V39">
        <v>172</v>
      </c>
      <c r="Y39" s="136">
        <v>44743</v>
      </c>
      <c r="Z39">
        <f t="shared" si="4"/>
        <v>245</v>
      </c>
      <c r="AF39">
        <v>1212</v>
      </c>
      <c r="AG39">
        <v>53</v>
      </c>
    </row>
    <row r="40" spans="1:33">
      <c r="A40" s="136">
        <v>44621</v>
      </c>
      <c r="B40">
        <v>11</v>
      </c>
      <c r="C40">
        <v>1</v>
      </c>
      <c r="D40">
        <v>95</v>
      </c>
      <c r="E40">
        <v>7</v>
      </c>
      <c r="F40">
        <v>3</v>
      </c>
      <c r="G40" s="17">
        <v>238</v>
      </c>
      <c r="H40">
        <v>207</v>
      </c>
      <c r="I40">
        <v>101</v>
      </c>
      <c r="J40">
        <v>118</v>
      </c>
      <c r="K40">
        <v>42</v>
      </c>
      <c r="L40">
        <v>33</v>
      </c>
      <c r="M40">
        <v>37</v>
      </c>
      <c r="N40">
        <v>119</v>
      </c>
      <c r="O40">
        <v>149</v>
      </c>
      <c r="P40">
        <v>0</v>
      </c>
      <c r="Q40">
        <v>11</v>
      </c>
      <c r="R40">
        <v>37</v>
      </c>
      <c r="S40">
        <v>21</v>
      </c>
      <c r="T40">
        <v>64</v>
      </c>
      <c r="U40" s="198">
        <f t="shared" si="1"/>
        <v>1294</v>
      </c>
      <c r="V40">
        <v>171</v>
      </c>
      <c r="Y40" s="136">
        <v>44713</v>
      </c>
      <c r="Z40">
        <f t="shared" si="4"/>
        <v>226</v>
      </c>
      <c r="AA40">
        <f>SUM(Z40:Z42)</f>
        <v>680</v>
      </c>
      <c r="AF40">
        <v>1296</v>
      </c>
      <c r="AG40">
        <v>52</v>
      </c>
    </row>
    <row r="41" spans="1:33">
      <c r="A41" s="136">
        <v>44593</v>
      </c>
      <c r="B41">
        <v>9</v>
      </c>
      <c r="C41">
        <v>0</v>
      </c>
      <c r="D41">
        <v>87</v>
      </c>
      <c r="E41">
        <v>3</v>
      </c>
      <c r="F41">
        <v>2</v>
      </c>
      <c r="G41" s="17">
        <v>206</v>
      </c>
      <c r="H41">
        <v>155</v>
      </c>
      <c r="I41">
        <v>95</v>
      </c>
      <c r="J41">
        <v>101</v>
      </c>
      <c r="K41">
        <v>39</v>
      </c>
      <c r="L41">
        <v>28</v>
      </c>
      <c r="M41">
        <v>36</v>
      </c>
      <c r="N41">
        <v>120</v>
      </c>
      <c r="O41">
        <v>135</v>
      </c>
      <c r="P41">
        <v>0</v>
      </c>
      <c r="Q41">
        <v>14</v>
      </c>
      <c r="R41">
        <v>23</v>
      </c>
      <c r="S41">
        <v>15</v>
      </c>
      <c r="T41">
        <v>64</v>
      </c>
      <c r="U41" s="198">
        <f t="shared" si="1"/>
        <v>1132</v>
      </c>
      <c r="V41">
        <v>170</v>
      </c>
      <c r="Y41" s="136">
        <v>44682</v>
      </c>
      <c r="Z41">
        <f t="shared" si="4"/>
        <v>233</v>
      </c>
      <c r="AF41">
        <v>1174</v>
      </c>
      <c r="AG41">
        <v>51</v>
      </c>
    </row>
    <row r="42" spans="1:33">
      <c r="A42" s="136">
        <v>44562</v>
      </c>
      <c r="B42">
        <v>6</v>
      </c>
      <c r="C42">
        <v>2</v>
      </c>
      <c r="D42">
        <v>92</v>
      </c>
      <c r="E42">
        <v>3</v>
      </c>
      <c r="F42">
        <v>1</v>
      </c>
      <c r="G42" s="17">
        <v>206</v>
      </c>
      <c r="H42">
        <v>160</v>
      </c>
      <c r="I42">
        <v>67</v>
      </c>
      <c r="J42">
        <v>84</v>
      </c>
      <c r="K42">
        <v>35</v>
      </c>
      <c r="L42">
        <v>20</v>
      </c>
      <c r="M42">
        <v>43</v>
      </c>
      <c r="N42">
        <v>113</v>
      </c>
      <c r="O42">
        <v>115</v>
      </c>
      <c r="P42">
        <v>0</v>
      </c>
      <c r="Q42">
        <v>12</v>
      </c>
      <c r="R42">
        <v>29</v>
      </c>
      <c r="S42">
        <v>27</v>
      </c>
      <c r="T42">
        <v>42</v>
      </c>
      <c r="U42" s="198">
        <f t="shared" si="1"/>
        <v>1057</v>
      </c>
      <c r="V42">
        <v>169</v>
      </c>
      <c r="Y42" s="136">
        <v>44652</v>
      </c>
      <c r="Z42">
        <f t="shared" si="4"/>
        <v>221</v>
      </c>
      <c r="AF42">
        <v>1094</v>
      </c>
      <c r="AG42">
        <v>50</v>
      </c>
    </row>
    <row r="43" spans="1:33">
      <c r="A43" s="136">
        <v>44531</v>
      </c>
      <c r="B43">
        <v>13</v>
      </c>
      <c r="C43">
        <v>1</v>
      </c>
      <c r="D43">
        <v>89</v>
      </c>
      <c r="E43">
        <v>4</v>
      </c>
      <c r="F43">
        <v>3</v>
      </c>
      <c r="G43" s="17">
        <v>204</v>
      </c>
      <c r="H43">
        <v>197</v>
      </c>
      <c r="I43">
        <v>82</v>
      </c>
      <c r="J43">
        <v>86</v>
      </c>
      <c r="K43">
        <v>22</v>
      </c>
      <c r="L43">
        <v>29</v>
      </c>
      <c r="M43">
        <v>62</v>
      </c>
      <c r="N43">
        <v>117</v>
      </c>
      <c r="O43">
        <v>117</v>
      </c>
      <c r="P43">
        <v>0</v>
      </c>
      <c r="Q43">
        <v>13</v>
      </c>
      <c r="R43">
        <v>33</v>
      </c>
      <c r="S43">
        <v>20</v>
      </c>
      <c r="T43">
        <v>69</v>
      </c>
      <c r="U43" s="198">
        <f t="shared" si="1"/>
        <v>1161</v>
      </c>
      <c r="V43">
        <v>168</v>
      </c>
      <c r="Y43" s="136">
        <v>44621</v>
      </c>
      <c r="Z43">
        <f t="shared" si="4"/>
        <v>238</v>
      </c>
      <c r="AA43">
        <f>SUM(Z43:Z45)</f>
        <v>650</v>
      </c>
      <c r="AF43">
        <v>1165</v>
      </c>
      <c r="AG43">
        <v>49</v>
      </c>
    </row>
    <row r="44" spans="1:33">
      <c r="A44" s="136">
        <v>44501</v>
      </c>
      <c r="B44">
        <v>9</v>
      </c>
      <c r="C44">
        <v>0</v>
      </c>
      <c r="D44">
        <v>64</v>
      </c>
      <c r="E44">
        <v>5</v>
      </c>
      <c r="F44">
        <v>4</v>
      </c>
      <c r="G44" s="17">
        <v>205</v>
      </c>
      <c r="H44">
        <v>172</v>
      </c>
      <c r="I44">
        <v>73</v>
      </c>
      <c r="J44">
        <v>102</v>
      </c>
      <c r="K44">
        <v>47</v>
      </c>
      <c r="L44">
        <v>17</v>
      </c>
      <c r="M44">
        <v>35</v>
      </c>
      <c r="N44">
        <v>115</v>
      </c>
      <c r="O44">
        <v>113</v>
      </c>
      <c r="P44">
        <v>0</v>
      </c>
      <c r="Q44">
        <v>12</v>
      </c>
      <c r="R44">
        <v>23</v>
      </c>
      <c r="S44">
        <v>23</v>
      </c>
      <c r="T44">
        <v>75</v>
      </c>
      <c r="U44" s="198">
        <f t="shared" si="1"/>
        <v>1094</v>
      </c>
      <c r="V44">
        <v>167</v>
      </c>
      <c r="Y44" s="136">
        <v>44593</v>
      </c>
      <c r="Z44">
        <f t="shared" si="4"/>
        <v>206</v>
      </c>
      <c r="AF44">
        <v>1189</v>
      </c>
      <c r="AG44">
        <v>48</v>
      </c>
    </row>
    <row r="45" spans="1:33">
      <c r="A45" s="136">
        <v>44470</v>
      </c>
      <c r="B45">
        <v>6</v>
      </c>
      <c r="C45">
        <v>2</v>
      </c>
      <c r="D45">
        <v>70</v>
      </c>
      <c r="E45">
        <v>4</v>
      </c>
      <c r="F45">
        <v>1</v>
      </c>
      <c r="G45" s="17">
        <v>193</v>
      </c>
      <c r="H45">
        <v>160</v>
      </c>
      <c r="I45">
        <v>90</v>
      </c>
      <c r="J45">
        <v>92</v>
      </c>
      <c r="K45">
        <v>33</v>
      </c>
      <c r="L45">
        <v>18</v>
      </c>
      <c r="M45">
        <v>45</v>
      </c>
      <c r="N45">
        <v>95</v>
      </c>
      <c r="O45">
        <v>119</v>
      </c>
      <c r="P45">
        <v>0</v>
      </c>
      <c r="Q45">
        <v>10</v>
      </c>
      <c r="R45">
        <v>25</v>
      </c>
      <c r="S45">
        <v>21</v>
      </c>
      <c r="T45">
        <v>72</v>
      </c>
      <c r="U45" s="198">
        <f t="shared" si="1"/>
        <v>1056</v>
      </c>
      <c r="V45">
        <v>166</v>
      </c>
      <c r="Y45" s="136">
        <v>44562</v>
      </c>
      <c r="Z45">
        <f t="shared" si="4"/>
        <v>206</v>
      </c>
      <c r="AF45">
        <v>1184</v>
      </c>
      <c r="AG45">
        <v>47</v>
      </c>
    </row>
    <row r="46" spans="1:33">
      <c r="A46" s="136">
        <v>44440</v>
      </c>
      <c r="B46">
        <v>15</v>
      </c>
      <c r="C46">
        <v>0</v>
      </c>
      <c r="D46">
        <v>78</v>
      </c>
      <c r="E46">
        <v>3</v>
      </c>
      <c r="F46">
        <v>5</v>
      </c>
      <c r="G46" s="17">
        <v>190</v>
      </c>
      <c r="H46">
        <v>143</v>
      </c>
      <c r="I46">
        <v>94</v>
      </c>
      <c r="J46">
        <v>97</v>
      </c>
      <c r="K46">
        <v>32</v>
      </c>
      <c r="L46">
        <v>24</v>
      </c>
      <c r="M46">
        <v>45</v>
      </c>
      <c r="N46">
        <v>91</v>
      </c>
      <c r="O46">
        <v>104</v>
      </c>
      <c r="P46">
        <v>0</v>
      </c>
      <c r="Q46">
        <v>10</v>
      </c>
      <c r="R46">
        <v>18</v>
      </c>
      <c r="S46">
        <v>15</v>
      </c>
      <c r="T46">
        <v>81</v>
      </c>
      <c r="U46" s="198">
        <f t="shared" si="1"/>
        <v>1045</v>
      </c>
      <c r="V46">
        <v>165</v>
      </c>
      <c r="Y46" s="136">
        <v>44531</v>
      </c>
      <c r="Z46">
        <f t="shared" si="4"/>
        <v>204</v>
      </c>
      <c r="AA46">
        <f>SUM(Z46:Z48)</f>
        <v>602</v>
      </c>
      <c r="AF46">
        <v>974</v>
      </c>
      <c r="AG46">
        <v>46</v>
      </c>
    </row>
    <row r="47" spans="1:33">
      <c r="A47" s="136">
        <v>44409</v>
      </c>
      <c r="B47">
        <v>3</v>
      </c>
      <c r="C47">
        <v>0</v>
      </c>
      <c r="D47">
        <v>64</v>
      </c>
      <c r="E47">
        <v>2</v>
      </c>
      <c r="F47">
        <v>1</v>
      </c>
      <c r="G47" s="17">
        <v>190</v>
      </c>
      <c r="H47">
        <v>141</v>
      </c>
      <c r="I47">
        <v>90</v>
      </c>
      <c r="J47">
        <v>96</v>
      </c>
      <c r="K47">
        <v>31</v>
      </c>
      <c r="L47">
        <v>28</v>
      </c>
      <c r="M47">
        <v>57</v>
      </c>
      <c r="N47">
        <v>90</v>
      </c>
      <c r="O47">
        <v>110</v>
      </c>
      <c r="P47">
        <v>0</v>
      </c>
      <c r="Q47">
        <v>11</v>
      </c>
      <c r="R47">
        <v>29</v>
      </c>
      <c r="S47">
        <v>16</v>
      </c>
      <c r="T47">
        <v>70</v>
      </c>
      <c r="U47" s="198">
        <f t="shared" si="1"/>
        <v>1029</v>
      </c>
      <c r="V47">
        <v>164</v>
      </c>
      <c r="Y47" s="136">
        <v>44501</v>
      </c>
      <c r="Z47">
        <f t="shared" si="4"/>
        <v>205</v>
      </c>
      <c r="AF47">
        <v>1014</v>
      </c>
      <c r="AG47">
        <v>45</v>
      </c>
    </row>
    <row r="48" spans="1:33">
      <c r="A48" s="136">
        <v>44378</v>
      </c>
      <c r="B48">
        <v>8</v>
      </c>
      <c r="C48">
        <v>0</v>
      </c>
      <c r="D48">
        <v>77</v>
      </c>
      <c r="E48">
        <v>8</v>
      </c>
      <c r="F48">
        <v>2</v>
      </c>
      <c r="G48" s="17">
        <v>222</v>
      </c>
      <c r="H48">
        <v>189</v>
      </c>
      <c r="I48">
        <v>76</v>
      </c>
      <c r="J48">
        <v>124</v>
      </c>
      <c r="K48">
        <v>47</v>
      </c>
      <c r="L48">
        <v>25</v>
      </c>
      <c r="M48">
        <v>34</v>
      </c>
      <c r="N48">
        <v>131</v>
      </c>
      <c r="O48">
        <v>122</v>
      </c>
      <c r="P48">
        <v>0</v>
      </c>
      <c r="Q48">
        <v>14</v>
      </c>
      <c r="R48">
        <v>30</v>
      </c>
      <c r="S48">
        <v>21</v>
      </c>
      <c r="T48">
        <v>70</v>
      </c>
      <c r="U48" s="198">
        <f t="shared" si="1"/>
        <v>1200</v>
      </c>
      <c r="V48">
        <v>163</v>
      </c>
      <c r="Y48" s="136">
        <v>44470</v>
      </c>
      <c r="Z48">
        <f t="shared" si="4"/>
        <v>193</v>
      </c>
      <c r="AF48">
        <v>1136</v>
      </c>
      <c r="AG48">
        <v>44</v>
      </c>
    </row>
    <row r="49" spans="1:33">
      <c r="A49" s="136">
        <v>44348</v>
      </c>
      <c r="B49">
        <v>8</v>
      </c>
      <c r="C49">
        <v>0</v>
      </c>
      <c r="D49">
        <v>74</v>
      </c>
      <c r="E49">
        <v>12</v>
      </c>
      <c r="F49">
        <v>3</v>
      </c>
      <c r="G49" s="17">
        <v>216</v>
      </c>
      <c r="H49">
        <v>201</v>
      </c>
      <c r="I49">
        <v>74</v>
      </c>
      <c r="J49">
        <v>122</v>
      </c>
      <c r="K49">
        <v>33</v>
      </c>
      <c r="L49">
        <v>28</v>
      </c>
      <c r="M49">
        <v>38</v>
      </c>
      <c r="N49">
        <v>114</v>
      </c>
      <c r="O49">
        <v>131</v>
      </c>
      <c r="P49">
        <v>0</v>
      </c>
      <c r="Q49">
        <v>15</v>
      </c>
      <c r="R49">
        <v>28</v>
      </c>
      <c r="S49">
        <v>33</v>
      </c>
      <c r="T49">
        <v>67</v>
      </c>
      <c r="U49" s="198">
        <f t="shared" si="1"/>
        <v>1197</v>
      </c>
      <c r="V49">
        <v>162</v>
      </c>
      <c r="Y49" s="136">
        <v>44440</v>
      </c>
      <c r="Z49">
        <f t="shared" si="4"/>
        <v>190</v>
      </c>
      <c r="AA49">
        <f>SUM(Z49:Z51)</f>
        <v>602</v>
      </c>
      <c r="AF49">
        <v>1029</v>
      </c>
      <c r="AG49">
        <v>43</v>
      </c>
    </row>
    <row r="50" spans="1:33">
      <c r="A50" s="136">
        <v>44317</v>
      </c>
      <c r="B50">
        <v>7</v>
      </c>
      <c r="C50">
        <v>0</v>
      </c>
      <c r="D50">
        <v>80</v>
      </c>
      <c r="E50">
        <v>5</v>
      </c>
      <c r="F50">
        <v>2</v>
      </c>
      <c r="G50" s="17">
        <v>180</v>
      </c>
      <c r="H50">
        <v>168</v>
      </c>
      <c r="I50">
        <v>78</v>
      </c>
      <c r="J50">
        <v>114</v>
      </c>
      <c r="K50">
        <v>38</v>
      </c>
      <c r="L50">
        <v>24</v>
      </c>
      <c r="M50">
        <v>42</v>
      </c>
      <c r="N50">
        <v>117</v>
      </c>
      <c r="O50">
        <v>133</v>
      </c>
      <c r="P50">
        <v>0</v>
      </c>
      <c r="Q50">
        <v>10</v>
      </c>
      <c r="R50">
        <v>17</v>
      </c>
      <c r="S50">
        <v>18</v>
      </c>
      <c r="T50">
        <v>83</v>
      </c>
      <c r="U50" s="198">
        <f t="shared" si="1"/>
        <v>1116</v>
      </c>
      <c r="V50">
        <v>161</v>
      </c>
      <c r="Y50" s="136">
        <v>44409</v>
      </c>
      <c r="Z50">
        <f t="shared" si="4"/>
        <v>190</v>
      </c>
      <c r="AF50">
        <v>952</v>
      </c>
      <c r="AG50">
        <v>42</v>
      </c>
    </row>
    <row r="51" spans="1:33">
      <c r="A51" s="136">
        <v>44287</v>
      </c>
      <c r="B51">
        <v>8</v>
      </c>
      <c r="C51">
        <v>0</v>
      </c>
      <c r="D51">
        <v>108</v>
      </c>
      <c r="E51">
        <v>10</v>
      </c>
      <c r="F51">
        <v>2</v>
      </c>
      <c r="G51" s="17">
        <v>215</v>
      </c>
      <c r="H51">
        <v>195</v>
      </c>
      <c r="I51">
        <v>88</v>
      </c>
      <c r="J51">
        <v>131</v>
      </c>
      <c r="K51">
        <v>55</v>
      </c>
      <c r="L51">
        <v>30</v>
      </c>
      <c r="M51">
        <v>42</v>
      </c>
      <c r="N51">
        <v>126</v>
      </c>
      <c r="O51">
        <v>142</v>
      </c>
      <c r="P51">
        <v>0</v>
      </c>
      <c r="Q51">
        <v>23</v>
      </c>
      <c r="R51">
        <v>47</v>
      </c>
      <c r="S51">
        <v>33</v>
      </c>
      <c r="T51">
        <v>78</v>
      </c>
      <c r="U51" s="198">
        <f t="shared" si="1"/>
        <v>1333</v>
      </c>
      <c r="V51">
        <v>160</v>
      </c>
      <c r="Y51" s="136">
        <v>44378</v>
      </c>
      <c r="Z51">
        <f t="shared" si="4"/>
        <v>222</v>
      </c>
      <c r="AF51">
        <v>1027</v>
      </c>
      <c r="AG51">
        <v>41</v>
      </c>
    </row>
    <row r="52" spans="1:33">
      <c r="A52" s="136">
        <v>44256</v>
      </c>
      <c r="B52">
        <v>14</v>
      </c>
      <c r="C52">
        <v>1</v>
      </c>
      <c r="D52">
        <v>106</v>
      </c>
      <c r="E52">
        <v>5</v>
      </c>
      <c r="F52">
        <v>4</v>
      </c>
      <c r="G52" s="17">
        <v>264</v>
      </c>
      <c r="H52">
        <v>199</v>
      </c>
      <c r="I52">
        <v>105</v>
      </c>
      <c r="J52">
        <v>159</v>
      </c>
      <c r="K52">
        <v>42</v>
      </c>
      <c r="L52">
        <v>32</v>
      </c>
      <c r="M52">
        <v>37</v>
      </c>
      <c r="N52">
        <v>163</v>
      </c>
      <c r="O52">
        <v>147</v>
      </c>
      <c r="P52">
        <v>0</v>
      </c>
      <c r="Q52">
        <v>17</v>
      </c>
      <c r="R52">
        <v>35</v>
      </c>
      <c r="S52">
        <v>37</v>
      </c>
      <c r="T52">
        <v>92</v>
      </c>
      <c r="U52" s="198">
        <f t="shared" si="1"/>
        <v>1459</v>
      </c>
      <c r="V52">
        <v>159</v>
      </c>
      <c r="Y52" s="136">
        <v>44348</v>
      </c>
      <c r="Z52">
        <f t="shared" si="4"/>
        <v>216</v>
      </c>
      <c r="AA52">
        <f>SUM(Z52:Z54)</f>
        <v>611</v>
      </c>
      <c r="AF52">
        <v>1006</v>
      </c>
      <c r="AG52">
        <v>40</v>
      </c>
    </row>
    <row r="53" spans="1:33">
      <c r="A53" s="136">
        <v>44228</v>
      </c>
      <c r="B53">
        <v>12</v>
      </c>
      <c r="C53">
        <v>0</v>
      </c>
      <c r="D53">
        <v>85</v>
      </c>
      <c r="E53">
        <v>8</v>
      </c>
      <c r="F53">
        <v>2</v>
      </c>
      <c r="G53" s="17">
        <v>194</v>
      </c>
      <c r="H53">
        <v>191</v>
      </c>
      <c r="I53">
        <v>81</v>
      </c>
      <c r="J53">
        <v>117</v>
      </c>
      <c r="K53">
        <v>40</v>
      </c>
      <c r="L53">
        <v>37</v>
      </c>
      <c r="M53">
        <v>37</v>
      </c>
      <c r="N53">
        <v>119</v>
      </c>
      <c r="O53">
        <v>133</v>
      </c>
      <c r="P53">
        <v>0</v>
      </c>
      <c r="Q53">
        <v>14</v>
      </c>
      <c r="R53">
        <v>25</v>
      </c>
      <c r="S53">
        <v>28</v>
      </c>
      <c r="T53">
        <v>72</v>
      </c>
      <c r="U53" s="198">
        <f t="shared" si="1"/>
        <v>1195</v>
      </c>
      <c r="V53">
        <v>158</v>
      </c>
      <c r="Y53" s="136">
        <v>44317</v>
      </c>
      <c r="Z53">
        <f t="shared" si="4"/>
        <v>180</v>
      </c>
      <c r="AF53">
        <v>1019</v>
      </c>
      <c r="AG53">
        <v>39</v>
      </c>
    </row>
    <row r="54" spans="1:33">
      <c r="A54" s="136">
        <v>44197</v>
      </c>
      <c r="B54">
        <v>6</v>
      </c>
      <c r="C54">
        <v>0</v>
      </c>
      <c r="D54">
        <v>87</v>
      </c>
      <c r="E54">
        <v>0</v>
      </c>
      <c r="F54">
        <v>4</v>
      </c>
      <c r="G54" s="17">
        <v>150</v>
      </c>
      <c r="H54">
        <v>166</v>
      </c>
      <c r="I54">
        <v>92</v>
      </c>
      <c r="J54">
        <v>139</v>
      </c>
      <c r="K54">
        <v>40</v>
      </c>
      <c r="L54">
        <v>28</v>
      </c>
      <c r="M54">
        <v>27</v>
      </c>
      <c r="N54">
        <v>120</v>
      </c>
      <c r="O54">
        <v>119</v>
      </c>
      <c r="P54">
        <v>0</v>
      </c>
      <c r="Q54">
        <v>12</v>
      </c>
      <c r="R54">
        <v>22</v>
      </c>
      <c r="S54">
        <v>23</v>
      </c>
      <c r="T54">
        <v>73</v>
      </c>
      <c r="U54" s="198">
        <f t="shared" si="1"/>
        <v>1108</v>
      </c>
      <c r="V54">
        <v>157</v>
      </c>
      <c r="Y54" s="136">
        <v>44287</v>
      </c>
      <c r="Z54">
        <f t="shared" si="4"/>
        <v>215</v>
      </c>
      <c r="AF54">
        <v>930</v>
      </c>
      <c r="AG54">
        <v>38</v>
      </c>
    </row>
    <row r="55" spans="1:33">
      <c r="A55" s="136">
        <v>44166</v>
      </c>
      <c r="B55">
        <v>7</v>
      </c>
      <c r="C55">
        <v>0</v>
      </c>
      <c r="D55">
        <v>121</v>
      </c>
      <c r="E55">
        <v>12</v>
      </c>
      <c r="F55">
        <v>5</v>
      </c>
      <c r="G55" s="17">
        <v>180</v>
      </c>
      <c r="H55">
        <v>158</v>
      </c>
      <c r="I55">
        <v>84</v>
      </c>
      <c r="J55">
        <v>118</v>
      </c>
      <c r="K55">
        <v>42</v>
      </c>
      <c r="L55">
        <v>31</v>
      </c>
      <c r="M55">
        <v>36</v>
      </c>
      <c r="N55">
        <v>145</v>
      </c>
      <c r="O55">
        <v>129</v>
      </c>
      <c r="P55">
        <v>0</v>
      </c>
      <c r="Q55">
        <v>15</v>
      </c>
      <c r="R55">
        <v>34</v>
      </c>
      <c r="S55">
        <v>42</v>
      </c>
      <c r="T55">
        <v>60</v>
      </c>
      <c r="U55" s="198">
        <f t="shared" si="1"/>
        <v>1219</v>
      </c>
      <c r="V55">
        <v>156</v>
      </c>
      <c r="Y55" s="136">
        <v>44256</v>
      </c>
      <c r="Z55">
        <f t="shared" si="4"/>
        <v>264</v>
      </c>
      <c r="AA55">
        <f>SUM(Z55:Z57)</f>
        <v>608</v>
      </c>
      <c r="AF55">
        <v>962</v>
      </c>
      <c r="AG55">
        <v>37</v>
      </c>
    </row>
    <row r="56" spans="1:33">
      <c r="A56" s="136">
        <v>44136</v>
      </c>
      <c r="B56">
        <v>7</v>
      </c>
      <c r="C56">
        <v>1</v>
      </c>
      <c r="D56">
        <v>73</v>
      </c>
      <c r="E56">
        <v>3</v>
      </c>
      <c r="F56">
        <v>4</v>
      </c>
      <c r="G56" s="17">
        <v>162</v>
      </c>
      <c r="H56">
        <v>154</v>
      </c>
      <c r="I56">
        <v>66</v>
      </c>
      <c r="J56">
        <v>131</v>
      </c>
      <c r="K56">
        <v>31</v>
      </c>
      <c r="L56">
        <v>31</v>
      </c>
      <c r="M56">
        <v>27</v>
      </c>
      <c r="N56">
        <v>122</v>
      </c>
      <c r="O56">
        <v>109</v>
      </c>
      <c r="P56">
        <v>0</v>
      </c>
      <c r="Q56">
        <v>12</v>
      </c>
      <c r="R56">
        <v>22</v>
      </c>
      <c r="S56">
        <v>34</v>
      </c>
      <c r="T56">
        <v>57</v>
      </c>
      <c r="U56" s="198">
        <f t="shared" si="1"/>
        <v>1046</v>
      </c>
      <c r="V56">
        <v>155</v>
      </c>
      <c r="Y56" s="136">
        <v>44228</v>
      </c>
      <c r="Z56">
        <f t="shared" si="4"/>
        <v>194</v>
      </c>
      <c r="AF56">
        <v>1002</v>
      </c>
      <c r="AG56">
        <v>36</v>
      </c>
    </row>
    <row r="57" spans="1:33">
      <c r="A57" s="136">
        <v>44105</v>
      </c>
      <c r="B57">
        <v>7</v>
      </c>
      <c r="C57">
        <v>0</v>
      </c>
      <c r="D57">
        <v>97</v>
      </c>
      <c r="E57">
        <v>5</v>
      </c>
      <c r="F57">
        <v>4</v>
      </c>
      <c r="G57" s="17">
        <v>170</v>
      </c>
      <c r="H57">
        <v>134</v>
      </c>
      <c r="I57">
        <v>63</v>
      </c>
      <c r="J57">
        <v>120</v>
      </c>
      <c r="K57">
        <v>34</v>
      </c>
      <c r="L57">
        <v>27</v>
      </c>
      <c r="M57">
        <v>25</v>
      </c>
      <c r="N57">
        <v>117</v>
      </c>
      <c r="O57">
        <v>134</v>
      </c>
      <c r="P57">
        <v>0</v>
      </c>
      <c r="Q57">
        <v>10</v>
      </c>
      <c r="R57">
        <v>30</v>
      </c>
      <c r="S57">
        <v>23</v>
      </c>
      <c r="T57">
        <v>84</v>
      </c>
      <c r="U57" s="198">
        <f t="shared" si="1"/>
        <v>1084</v>
      </c>
      <c r="V57">
        <v>154</v>
      </c>
      <c r="Y57" s="136">
        <v>44197</v>
      </c>
      <c r="Z57">
        <f t="shared" si="4"/>
        <v>150</v>
      </c>
      <c r="AF57">
        <v>925</v>
      </c>
      <c r="AG57">
        <v>35</v>
      </c>
    </row>
    <row r="58" spans="1:33">
      <c r="A58" s="136">
        <v>44075</v>
      </c>
      <c r="B58">
        <v>8</v>
      </c>
      <c r="C58">
        <v>0</v>
      </c>
      <c r="D58">
        <v>95</v>
      </c>
      <c r="E58">
        <v>4</v>
      </c>
      <c r="F58">
        <v>7</v>
      </c>
      <c r="G58" s="17">
        <v>148</v>
      </c>
      <c r="H58">
        <v>142</v>
      </c>
      <c r="I58">
        <v>73</v>
      </c>
      <c r="J58">
        <v>124</v>
      </c>
      <c r="K58">
        <v>35</v>
      </c>
      <c r="L58">
        <v>26</v>
      </c>
      <c r="M58">
        <v>39</v>
      </c>
      <c r="N58">
        <v>111</v>
      </c>
      <c r="O58">
        <v>137</v>
      </c>
      <c r="P58">
        <v>0</v>
      </c>
      <c r="Q58">
        <v>9</v>
      </c>
      <c r="R58">
        <v>21</v>
      </c>
      <c r="S58">
        <v>33</v>
      </c>
      <c r="T58">
        <v>53</v>
      </c>
      <c r="U58" s="198">
        <f t="shared" si="1"/>
        <v>1065</v>
      </c>
      <c r="V58">
        <v>153</v>
      </c>
      <c r="Y58" s="136">
        <v>44166</v>
      </c>
      <c r="Z58">
        <f t="shared" si="4"/>
        <v>180</v>
      </c>
      <c r="AA58">
        <f>SUM(Z58:Z60)</f>
        <v>512</v>
      </c>
      <c r="AF58">
        <v>982</v>
      </c>
      <c r="AG58">
        <v>34</v>
      </c>
    </row>
    <row r="59" spans="1:33">
      <c r="A59" s="136">
        <v>44044</v>
      </c>
      <c r="B59">
        <v>7</v>
      </c>
      <c r="C59">
        <v>2</v>
      </c>
      <c r="D59">
        <v>74</v>
      </c>
      <c r="E59">
        <v>7</v>
      </c>
      <c r="F59">
        <v>3</v>
      </c>
      <c r="G59" s="17">
        <v>173</v>
      </c>
      <c r="H59">
        <v>165</v>
      </c>
      <c r="I59">
        <v>56</v>
      </c>
      <c r="J59">
        <v>123</v>
      </c>
      <c r="K59">
        <v>34</v>
      </c>
      <c r="L59">
        <v>31</v>
      </c>
      <c r="M59">
        <v>31</v>
      </c>
      <c r="N59">
        <v>103</v>
      </c>
      <c r="O59">
        <v>129</v>
      </c>
      <c r="P59">
        <v>0</v>
      </c>
      <c r="Q59">
        <v>10</v>
      </c>
      <c r="R59">
        <v>29</v>
      </c>
      <c r="S59">
        <v>22</v>
      </c>
      <c r="T59">
        <v>52</v>
      </c>
      <c r="U59" s="198">
        <f t="shared" si="1"/>
        <v>1051</v>
      </c>
      <c r="V59">
        <v>152</v>
      </c>
      <c r="Y59" s="136">
        <v>44136</v>
      </c>
      <c r="Z59">
        <f t="shared" si="4"/>
        <v>162</v>
      </c>
      <c r="AF59">
        <v>925</v>
      </c>
      <c r="AG59">
        <v>33</v>
      </c>
    </row>
    <row r="60" spans="1:33">
      <c r="A60" s="136">
        <v>44013</v>
      </c>
      <c r="B60">
        <v>9</v>
      </c>
      <c r="C60">
        <v>0</v>
      </c>
      <c r="D60">
        <v>109</v>
      </c>
      <c r="E60">
        <v>4</v>
      </c>
      <c r="F60">
        <v>0</v>
      </c>
      <c r="G60" s="17">
        <v>204</v>
      </c>
      <c r="H60">
        <v>228</v>
      </c>
      <c r="I60">
        <v>106</v>
      </c>
      <c r="J60">
        <v>154</v>
      </c>
      <c r="K60">
        <v>31</v>
      </c>
      <c r="L60">
        <v>39</v>
      </c>
      <c r="M60">
        <v>42</v>
      </c>
      <c r="N60">
        <v>182</v>
      </c>
      <c r="O60">
        <v>139</v>
      </c>
      <c r="P60">
        <v>0</v>
      </c>
      <c r="Q60">
        <v>8</v>
      </c>
      <c r="R60">
        <v>32</v>
      </c>
      <c r="S60">
        <v>33</v>
      </c>
      <c r="T60">
        <v>49</v>
      </c>
      <c r="U60" s="198">
        <f t="shared" si="1"/>
        <v>1369</v>
      </c>
      <c r="V60">
        <v>151</v>
      </c>
      <c r="Y60" s="136">
        <v>44105</v>
      </c>
      <c r="Z60">
        <f t="shared" si="4"/>
        <v>170</v>
      </c>
      <c r="AF60">
        <v>968</v>
      </c>
      <c r="AG60">
        <v>32</v>
      </c>
    </row>
    <row r="61" spans="1:33">
      <c r="A61" s="136">
        <v>43983</v>
      </c>
      <c r="B61">
        <v>10</v>
      </c>
      <c r="C61">
        <v>1</v>
      </c>
      <c r="D61">
        <v>97</v>
      </c>
      <c r="E61">
        <v>4</v>
      </c>
      <c r="F61">
        <v>7</v>
      </c>
      <c r="G61" s="17">
        <v>217</v>
      </c>
      <c r="H61">
        <v>219</v>
      </c>
      <c r="I61">
        <v>66</v>
      </c>
      <c r="J61">
        <v>167</v>
      </c>
      <c r="K61">
        <v>41</v>
      </c>
      <c r="L61">
        <v>34</v>
      </c>
      <c r="M61">
        <v>36</v>
      </c>
      <c r="N61">
        <v>153</v>
      </c>
      <c r="O61">
        <v>158</v>
      </c>
      <c r="P61">
        <v>0</v>
      </c>
      <c r="Q61">
        <v>12</v>
      </c>
      <c r="R61">
        <v>22</v>
      </c>
      <c r="S61">
        <v>37</v>
      </c>
      <c r="T61">
        <v>73</v>
      </c>
      <c r="U61" s="198">
        <f t="shared" si="1"/>
        <v>1354</v>
      </c>
      <c r="V61">
        <v>150</v>
      </c>
      <c r="Y61" s="136">
        <v>44075</v>
      </c>
      <c r="Z61">
        <f t="shared" si="4"/>
        <v>148</v>
      </c>
      <c r="AA61">
        <f>SUM(Z61:Z63)</f>
        <v>525</v>
      </c>
      <c r="AF61">
        <v>908</v>
      </c>
      <c r="AG61">
        <v>31</v>
      </c>
    </row>
    <row r="62" spans="1:33">
      <c r="A62" s="136">
        <v>43952</v>
      </c>
      <c r="B62">
        <v>7</v>
      </c>
      <c r="C62">
        <v>0</v>
      </c>
      <c r="D62">
        <v>145</v>
      </c>
      <c r="E62">
        <v>10</v>
      </c>
      <c r="F62">
        <v>6</v>
      </c>
      <c r="G62" s="17">
        <v>235</v>
      </c>
      <c r="H62">
        <v>247</v>
      </c>
      <c r="I62">
        <v>121</v>
      </c>
      <c r="J62">
        <v>164</v>
      </c>
      <c r="K62">
        <v>47</v>
      </c>
      <c r="L62">
        <v>38</v>
      </c>
      <c r="M62">
        <v>41</v>
      </c>
      <c r="N62">
        <v>168</v>
      </c>
      <c r="O62">
        <v>137</v>
      </c>
      <c r="P62">
        <v>0</v>
      </c>
      <c r="Q62">
        <v>19</v>
      </c>
      <c r="R62">
        <v>30</v>
      </c>
      <c r="S62">
        <v>25</v>
      </c>
      <c r="T62">
        <v>64</v>
      </c>
      <c r="U62" s="198">
        <f t="shared" si="1"/>
        <v>1504</v>
      </c>
      <c r="V62">
        <v>149</v>
      </c>
      <c r="Y62" s="136">
        <v>44044</v>
      </c>
      <c r="Z62">
        <f t="shared" si="4"/>
        <v>173</v>
      </c>
      <c r="AF62">
        <v>892</v>
      </c>
      <c r="AG62">
        <v>30</v>
      </c>
    </row>
    <row r="63" spans="1:33">
      <c r="A63" s="136">
        <v>43922</v>
      </c>
      <c r="B63">
        <v>11</v>
      </c>
      <c r="C63">
        <v>1</v>
      </c>
      <c r="D63">
        <v>148</v>
      </c>
      <c r="E63">
        <v>8</v>
      </c>
      <c r="F63">
        <v>1</v>
      </c>
      <c r="G63" s="17">
        <v>249</v>
      </c>
      <c r="H63">
        <v>231</v>
      </c>
      <c r="I63">
        <v>107</v>
      </c>
      <c r="J63">
        <v>159</v>
      </c>
      <c r="K63">
        <v>47</v>
      </c>
      <c r="L63">
        <v>29</v>
      </c>
      <c r="M63">
        <v>40</v>
      </c>
      <c r="N63">
        <v>163</v>
      </c>
      <c r="O63">
        <v>145</v>
      </c>
      <c r="P63">
        <v>0</v>
      </c>
      <c r="Q63">
        <v>8</v>
      </c>
      <c r="R63">
        <v>34</v>
      </c>
      <c r="S63">
        <v>32</v>
      </c>
      <c r="T63">
        <v>52</v>
      </c>
      <c r="U63" s="198">
        <f t="shared" si="1"/>
        <v>1465</v>
      </c>
      <c r="V63">
        <v>148</v>
      </c>
      <c r="Y63" s="136">
        <v>44013</v>
      </c>
      <c r="Z63">
        <f t="shared" si="4"/>
        <v>204</v>
      </c>
      <c r="AF63">
        <v>855</v>
      </c>
      <c r="AG63">
        <v>29</v>
      </c>
    </row>
    <row r="64" spans="1:33">
      <c r="A64" s="136">
        <v>43891</v>
      </c>
      <c r="B64">
        <v>9</v>
      </c>
      <c r="C64">
        <v>0</v>
      </c>
      <c r="D64">
        <v>136</v>
      </c>
      <c r="E64">
        <v>13</v>
      </c>
      <c r="F64">
        <v>5</v>
      </c>
      <c r="G64" s="17">
        <v>288</v>
      </c>
      <c r="H64">
        <v>258</v>
      </c>
      <c r="I64">
        <v>113</v>
      </c>
      <c r="J64">
        <v>162</v>
      </c>
      <c r="K64">
        <v>53</v>
      </c>
      <c r="L64">
        <v>33</v>
      </c>
      <c r="M64">
        <v>41</v>
      </c>
      <c r="N64">
        <v>145</v>
      </c>
      <c r="O64">
        <v>173</v>
      </c>
      <c r="P64">
        <v>0</v>
      </c>
      <c r="Q64">
        <v>12</v>
      </c>
      <c r="R64">
        <v>29</v>
      </c>
      <c r="S64">
        <v>22</v>
      </c>
      <c r="T64">
        <v>53</v>
      </c>
      <c r="U64" s="198">
        <f t="shared" si="1"/>
        <v>1545</v>
      </c>
      <c r="V64">
        <v>147</v>
      </c>
      <c r="Y64" s="136">
        <v>43983</v>
      </c>
      <c r="Z64">
        <f t="shared" si="4"/>
        <v>217</v>
      </c>
      <c r="AA64">
        <f>SUM(Z64:Z66)</f>
        <v>701</v>
      </c>
      <c r="AF64">
        <v>841</v>
      </c>
      <c r="AG64">
        <v>28</v>
      </c>
    </row>
    <row r="65" spans="1:33">
      <c r="A65" s="136">
        <v>43862</v>
      </c>
      <c r="B65">
        <v>8</v>
      </c>
      <c r="C65">
        <v>0</v>
      </c>
      <c r="D65">
        <v>127</v>
      </c>
      <c r="E65">
        <v>5</v>
      </c>
      <c r="F65">
        <v>2</v>
      </c>
      <c r="G65" s="17">
        <v>226</v>
      </c>
      <c r="H65">
        <v>255</v>
      </c>
      <c r="I65">
        <v>121</v>
      </c>
      <c r="J65">
        <v>167</v>
      </c>
      <c r="K65">
        <v>51</v>
      </c>
      <c r="L65">
        <v>31</v>
      </c>
      <c r="M65">
        <v>45</v>
      </c>
      <c r="N65">
        <v>175</v>
      </c>
      <c r="O65">
        <v>177</v>
      </c>
      <c r="P65">
        <v>0</v>
      </c>
      <c r="Q65">
        <v>20</v>
      </c>
      <c r="R65">
        <v>24</v>
      </c>
      <c r="S65">
        <v>30</v>
      </c>
      <c r="T65">
        <v>65</v>
      </c>
      <c r="U65" s="198">
        <f t="shared" si="1"/>
        <v>1529</v>
      </c>
      <c r="V65">
        <v>146</v>
      </c>
      <c r="Y65" s="136">
        <v>43952</v>
      </c>
      <c r="Z65">
        <f t="shared" si="4"/>
        <v>235</v>
      </c>
      <c r="AF65">
        <v>798</v>
      </c>
      <c r="AG65">
        <v>27</v>
      </c>
    </row>
    <row r="66" spans="1:33">
      <c r="A66" s="136">
        <v>43831</v>
      </c>
      <c r="B66">
        <v>12</v>
      </c>
      <c r="C66">
        <v>1</v>
      </c>
      <c r="D66">
        <v>159</v>
      </c>
      <c r="E66">
        <v>2</v>
      </c>
      <c r="F66">
        <v>4</v>
      </c>
      <c r="G66" s="17">
        <v>247</v>
      </c>
      <c r="H66">
        <v>275</v>
      </c>
      <c r="I66">
        <v>124</v>
      </c>
      <c r="J66">
        <v>185</v>
      </c>
      <c r="K66">
        <v>56</v>
      </c>
      <c r="L66">
        <v>21</v>
      </c>
      <c r="M66">
        <v>48</v>
      </c>
      <c r="N66">
        <v>170</v>
      </c>
      <c r="O66">
        <v>152</v>
      </c>
      <c r="P66">
        <v>0</v>
      </c>
      <c r="Q66">
        <v>19</v>
      </c>
      <c r="R66">
        <v>30</v>
      </c>
      <c r="S66">
        <v>32</v>
      </c>
      <c r="T66">
        <v>72</v>
      </c>
      <c r="U66" s="198">
        <f t="shared" si="1"/>
        <v>1609</v>
      </c>
      <c r="V66">
        <v>145</v>
      </c>
      <c r="Y66" s="136">
        <v>43922</v>
      </c>
      <c r="Z66">
        <f t="shared" si="4"/>
        <v>249</v>
      </c>
      <c r="AF66">
        <v>804</v>
      </c>
      <c r="AG66">
        <v>26</v>
      </c>
    </row>
    <row r="67" spans="1:33">
      <c r="A67" s="136">
        <v>43800</v>
      </c>
      <c r="B67">
        <v>8</v>
      </c>
      <c r="C67">
        <v>0</v>
      </c>
      <c r="D67">
        <v>123</v>
      </c>
      <c r="E67">
        <v>3</v>
      </c>
      <c r="F67">
        <v>3</v>
      </c>
      <c r="G67" s="17">
        <v>205</v>
      </c>
      <c r="H67">
        <v>219</v>
      </c>
      <c r="I67">
        <v>101</v>
      </c>
      <c r="J67">
        <v>140</v>
      </c>
      <c r="K67">
        <v>47</v>
      </c>
      <c r="L67">
        <v>41</v>
      </c>
      <c r="M67">
        <v>35</v>
      </c>
      <c r="N67">
        <v>152</v>
      </c>
      <c r="O67">
        <v>137</v>
      </c>
      <c r="P67">
        <v>0</v>
      </c>
      <c r="Q67">
        <v>20</v>
      </c>
      <c r="R67">
        <v>41</v>
      </c>
      <c r="S67">
        <v>29</v>
      </c>
      <c r="T67">
        <v>59</v>
      </c>
      <c r="U67" s="198">
        <f t="shared" si="1"/>
        <v>1363</v>
      </c>
      <c r="V67">
        <v>144</v>
      </c>
      <c r="Y67" s="136">
        <v>43891</v>
      </c>
      <c r="Z67">
        <f t="shared" si="4"/>
        <v>288</v>
      </c>
      <c r="AA67">
        <f>SUM(Z67:Z69)</f>
        <v>761</v>
      </c>
      <c r="AF67">
        <v>902</v>
      </c>
      <c r="AG67">
        <v>25</v>
      </c>
    </row>
    <row r="68" spans="1:33">
      <c r="A68" s="136">
        <v>43770</v>
      </c>
      <c r="B68">
        <v>12</v>
      </c>
      <c r="C68">
        <v>0</v>
      </c>
      <c r="D68">
        <v>115</v>
      </c>
      <c r="E68">
        <v>9</v>
      </c>
      <c r="F68">
        <v>1</v>
      </c>
      <c r="G68" s="17">
        <v>212</v>
      </c>
      <c r="H68">
        <v>218</v>
      </c>
      <c r="I68">
        <v>108</v>
      </c>
      <c r="J68">
        <v>158</v>
      </c>
      <c r="K68">
        <v>43</v>
      </c>
      <c r="L68">
        <v>23</v>
      </c>
      <c r="M68">
        <v>45</v>
      </c>
      <c r="N68">
        <v>156</v>
      </c>
      <c r="O68">
        <v>153</v>
      </c>
      <c r="P68">
        <v>0</v>
      </c>
      <c r="Q68">
        <v>19</v>
      </c>
      <c r="R68">
        <v>31</v>
      </c>
      <c r="S68">
        <v>37</v>
      </c>
      <c r="T68">
        <v>73</v>
      </c>
      <c r="U68" s="198">
        <f t="shared" si="1"/>
        <v>1413</v>
      </c>
      <c r="V68">
        <v>143</v>
      </c>
      <c r="Y68" s="136">
        <v>43862</v>
      </c>
      <c r="Z68">
        <f t="shared" si="4"/>
        <v>226</v>
      </c>
      <c r="AF68">
        <v>870</v>
      </c>
      <c r="AG68">
        <v>24</v>
      </c>
    </row>
    <row r="69" spans="1:33">
      <c r="A69" s="136">
        <v>43739</v>
      </c>
      <c r="B69">
        <v>8</v>
      </c>
      <c r="C69">
        <v>1</v>
      </c>
      <c r="D69">
        <v>136</v>
      </c>
      <c r="E69">
        <v>6</v>
      </c>
      <c r="F69">
        <v>3</v>
      </c>
      <c r="G69" s="17">
        <v>241</v>
      </c>
      <c r="H69">
        <v>254</v>
      </c>
      <c r="I69">
        <v>156</v>
      </c>
      <c r="J69">
        <v>170</v>
      </c>
      <c r="K69">
        <v>53</v>
      </c>
      <c r="L69">
        <v>29</v>
      </c>
      <c r="M69">
        <v>40</v>
      </c>
      <c r="N69">
        <v>171</v>
      </c>
      <c r="O69">
        <v>165</v>
      </c>
      <c r="P69">
        <v>0</v>
      </c>
      <c r="Q69">
        <v>20</v>
      </c>
      <c r="R69">
        <v>33</v>
      </c>
      <c r="S69">
        <v>27</v>
      </c>
      <c r="T69">
        <v>79</v>
      </c>
      <c r="U69" s="198">
        <f t="shared" si="1"/>
        <v>1592</v>
      </c>
      <c r="V69">
        <v>142</v>
      </c>
      <c r="Y69" s="136">
        <v>43831</v>
      </c>
      <c r="Z69">
        <f t="shared" si="4"/>
        <v>247</v>
      </c>
      <c r="AF69">
        <v>783</v>
      </c>
      <c r="AG69">
        <v>23</v>
      </c>
    </row>
    <row r="70" spans="1:33">
      <c r="A70" s="136">
        <v>43709</v>
      </c>
      <c r="B70">
        <v>6</v>
      </c>
      <c r="C70">
        <v>0</v>
      </c>
      <c r="D70">
        <v>122</v>
      </c>
      <c r="E70">
        <v>6</v>
      </c>
      <c r="F70">
        <v>3</v>
      </c>
      <c r="G70" s="17">
        <v>239</v>
      </c>
      <c r="H70">
        <v>289</v>
      </c>
      <c r="I70">
        <v>95</v>
      </c>
      <c r="J70">
        <v>167</v>
      </c>
      <c r="K70">
        <v>53</v>
      </c>
      <c r="L70">
        <v>29</v>
      </c>
      <c r="M70">
        <v>52</v>
      </c>
      <c r="N70">
        <v>141</v>
      </c>
      <c r="O70">
        <v>153</v>
      </c>
      <c r="P70">
        <v>0</v>
      </c>
      <c r="Q70">
        <v>19</v>
      </c>
      <c r="R70">
        <v>31</v>
      </c>
      <c r="S70">
        <v>33</v>
      </c>
      <c r="T70">
        <v>69</v>
      </c>
      <c r="U70" s="198">
        <f t="shared" si="1"/>
        <v>1507</v>
      </c>
      <c r="V70">
        <v>141</v>
      </c>
      <c r="Y70" s="136">
        <v>43800</v>
      </c>
      <c r="Z70">
        <f t="shared" si="4"/>
        <v>205</v>
      </c>
      <c r="AA70">
        <f>SUM(Z70:Z72)</f>
        <v>658</v>
      </c>
      <c r="AF70">
        <v>779</v>
      </c>
      <c r="AG70">
        <v>22</v>
      </c>
    </row>
    <row r="71" spans="1:33">
      <c r="A71" s="136">
        <v>43678</v>
      </c>
      <c r="B71">
        <v>10</v>
      </c>
      <c r="C71">
        <v>3</v>
      </c>
      <c r="D71">
        <v>130</v>
      </c>
      <c r="E71">
        <v>6</v>
      </c>
      <c r="F71">
        <v>1</v>
      </c>
      <c r="G71" s="17">
        <v>266</v>
      </c>
      <c r="H71">
        <v>280</v>
      </c>
      <c r="I71">
        <v>109</v>
      </c>
      <c r="J71">
        <v>193</v>
      </c>
      <c r="K71">
        <v>72</v>
      </c>
      <c r="L71">
        <v>23</v>
      </c>
      <c r="M71">
        <v>37</v>
      </c>
      <c r="N71">
        <v>163</v>
      </c>
      <c r="O71">
        <v>168</v>
      </c>
      <c r="P71">
        <v>0</v>
      </c>
      <c r="Q71">
        <v>23</v>
      </c>
      <c r="R71">
        <v>28</v>
      </c>
      <c r="S71">
        <v>43</v>
      </c>
      <c r="T71">
        <v>71</v>
      </c>
      <c r="U71" s="198">
        <f t="shared" si="1"/>
        <v>1626</v>
      </c>
      <c r="V71">
        <v>140</v>
      </c>
      <c r="Y71" s="136">
        <v>43770</v>
      </c>
      <c r="Z71">
        <f t="shared" si="4"/>
        <v>212</v>
      </c>
      <c r="AF71">
        <v>803</v>
      </c>
      <c r="AG71">
        <v>21</v>
      </c>
    </row>
    <row r="72" spans="1:33">
      <c r="A72" s="136">
        <v>43647</v>
      </c>
      <c r="B72">
        <v>7</v>
      </c>
      <c r="C72">
        <v>1</v>
      </c>
      <c r="D72">
        <v>121</v>
      </c>
      <c r="E72">
        <v>17</v>
      </c>
      <c r="F72">
        <v>7</v>
      </c>
      <c r="G72" s="17">
        <v>295</v>
      </c>
      <c r="H72">
        <v>253</v>
      </c>
      <c r="I72">
        <v>111</v>
      </c>
      <c r="J72">
        <v>185</v>
      </c>
      <c r="K72">
        <v>56</v>
      </c>
      <c r="L72">
        <v>36</v>
      </c>
      <c r="M72">
        <v>46</v>
      </c>
      <c r="N72">
        <v>184</v>
      </c>
      <c r="O72">
        <v>164</v>
      </c>
      <c r="P72">
        <v>0</v>
      </c>
      <c r="Q72">
        <v>12</v>
      </c>
      <c r="R72">
        <v>38</v>
      </c>
      <c r="S72">
        <v>33</v>
      </c>
      <c r="T72">
        <v>78</v>
      </c>
      <c r="U72" s="198">
        <f t="shared" si="1"/>
        <v>1644</v>
      </c>
      <c r="V72">
        <v>139</v>
      </c>
      <c r="Y72" s="136">
        <v>43739</v>
      </c>
      <c r="Z72">
        <f t="shared" si="4"/>
        <v>241</v>
      </c>
      <c r="AF72">
        <v>783</v>
      </c>
      <c r="AG72">
        <v>20</v>
      </c>
    </row>
    <row r="73" spans="1:33">
      <c r="A73" s="136">
        <v>43617</v>
      </c>
      <c r="B73">
        <v>8</v>
      </c>
      <c r="C73">
        <v>2</v>
      </c>
      <c r="D73">
        <v>108</v>
      </c>
      <c r="E73">
        <v>6</v>
      </c>
      <c r="F73">
        <v>4</v>
      </c>
      <c r="G73" s="17">
        <v>212</v>
      </c>
      <c r="H73">
        <v>217</v>
      </c>
      <c r="I73">
        <v>102</v>
      </c>
      <c r="J73">
        <v>179</v>
      </c>
      <c r="K73">
        <v>40</v>
      </c>
      <c r="L73">
        <v>41</v>
      </c>
      <c r="M73">
        <v>34</v>
      </c>
      <c r="N73">
        <v>147</v>
      </c>
      <c r="O73">
        <v>150</v>
      </c>
      <c r="P73">
        <v>0</v>
      </c>
      <c r="Q73">
        <v>18</v>
      </c>
      <c r="R73">
        <v>31</v>
      </c>
      <c r="S73">
        <v>30</v>
      </c>
      <c r="T73">
        <v>55</v>
      </c>
      <c r="U73" s="198">
        <f t="shared" si="1"/>
        <v>1384</v>
      </c>
      <c r="V73">
        <v>138</v>
      </c>
      <c r="Y73" s="136">
        <v>43709</v>
      </c>
      <c r="Z73">
        <f t="shared" si="4"/>
        <v>239</v>
      </c>
      <c r="AA73">
        <f>SUM(Z73:Z75)</f>
        <v>800</v>
      </c>
      <c r="AF73">
        <v>800</v>
      </c>
      <c r="AG73">
        <v>19</v>
      </c>
    </row>
    <row r="74" spans="1:33">
      <c r="A74" s="136">
        <v>43586</v>
      </c>
      <c r="B74">
        <v>18</v>
      </c>
      <c r="C74">
        <v>1</v>
      </c>
      <c r="D74">
        <v>135</v>
      </c>
      <c r="E74">
        <v>11</v>
      </c>
      <c r="F74">
        <v>6</v>
      </c>
      <c r="G74" s="17">
        <v>291</v>
      </c>
      <c r="H74">
        <v>284</v>
      </c>
      <c r="I74">
        <v>108</v>
      </c>
      <c r="J74">
        <v>185</v>
      </c>
      <c r="K74">
        <v>58</v>
      </c>
      <c r="L74">
        <v>42</v>
      </c>
      <c r="M74">
        <v>48</v>
      </c>
      <c r="N74">
        <v>175</v>
      </c>
      <c r="O74">
        <v>153</v>
      </c>
      <c r="P74">
        <v>0</v>
      </c>
      <c r="Q74">
        <v>27</v>
      </c>
      <c r="R74">
        <v>26</v>
      </c>
      <c r="S74">
        <v>34</v>
      </c>
      <c r="T74">
        <v>68</v>
      </c>
      <c r="U74" s="198">
        <f t="shared" si="1"/>
        <v>1670</v>
      </c>
      <c r="V74">
        <v>137</v>
      </c>
      <c r="Y74" s="136">
        <v>43678</v>
      </c>
      <c r="Z74">
        <f t="shared" si="4"/>
        <v>266</v>
      </c>
      <c r="AF74">
        <v>658</v>
      </c>
      <c r="AG74">
        <v>18</v>
      </c>
    </row>
    <row r="75" spans="1:33">
      <c r="A75" s="136">
        <v>43556</v>
      </c>
      <c r="B75">
        <v>12</v>
      </c>
      <c r="C75">
        <v>0</v>
      </c>
      <c r="D75">
        <v>145</v>
      </c>
      <c r="E75">
        <v>3</v>
      </c>
      <c r="F75">
        <v>3</v>
      </c>
      <c r="G75" s="17">
        <v>280</v>
      </c>
      <c r="H75">
        <v>284</v>
      </c>
      <c r="I75">
        <v>130</v>
      </c>
      <c r="J75">
        <v>189</v>
      </c>
      <c r="K75">
        <v>63</v>
      </c>
      <c r="L75">
        <v>27</v>
      </c>
      <c r="M75">
        <v>38</v>
      </c>
      <c r="N75">
        <v>194</v>
      </c>
      <c r="O75">
        <v>161</v>
      </c>
      <c r="P75">
        <v>0</v>
      </c>
      <c r="Q75">
        <v>17</v>
      </c>
      <c r="R75">
        <v>36</v>
      </c>
      <c r="S75">
        <v>44</v>
      </c>
      <c r="T75">
        <v>63</v>
      </c>
      <c r="U75" s="198">
        <f t="shared" si="1"/>
        <v>1689</v>
      </c>
      <c r="V75">
        <v>136</v>
      </c>
      <c r="Y75" s="136">
        <v>43647</v>
      </c>
      <c r="Z75">
        <f t="shared" si="4"/>
        <v>295</v>
      </c>
      <c r="AF75">
        <v>761</v>
      </c>
      <c r="AG75">
        <v>17</v>
      </c>
    </row>
    <row r="76" spans="1:33">
      <c r="A76" s="136">
        <v>43525</v>
      </c>
      <c r="B76">
        <v>12</v>
      </c>
      <c r="C76">
        <v>0</v>
      </c>
      <c r="D76">
        <v>99</v>
      </c>
      <c r="E76">
        <v>12</v>
      </c>
      <c r="F76">
        <v>2</v>
      </c>
      <c r="G76" s="17">
        <v>290</v>
      </c>
      <c r="H76">
        <v>286</v>
      </c>
      <c r="I76">
        <v>119</v>
      </c>
      <c r="J76">
        <v>199</v>
      </c>
      <c r="K76">
        <v>35</v>
      </c>
      <c r="L76">
        <v>35</v>
      </c>
      <c r="M76">
        <v>42</v>
      </c>
      <c r="N76">
        <v>158</v>
      </c>
      <c r="O76">
        <v>146</v>
      </c>
      <c r="P76">
        <v>0</v>
      </c>
      <c r="Q76">
        <v>12</v>
      </c>
      <c r="R76">
        <v>33</v>
      </c>
      <c r="S76">
        <v>32</v>
      </c>
      <c r="T76">
        <v>70</v>
      </c>
      <c r="U76" s="198">
        <f t="shared" si="1"/>
        <v>1582</v>
      </c>
      <c r="V76">
        <v>135</v>
      </c>
      <c r="Y76" s="136">
        <v>43617</v>
      </c>
      <c r="Z76">
        <f t="shared" si="4"/>
        <v>212</v>
      </c>
      <c r="AA76">
        <f>SUM(Z76:Z78)</f>
        <v>783</v>
      </c>
      <c r="AF76">
        <v>701</v>
      </c>
      <c r="AG76">
        <v>16</v>
      </c>
    </row>
    <row r="77" spans="1:33">
      <c r="A77" s="136">
        <v>43497</v>
      </c>
      <c r="B77">
        <v>8</v>
      </c>
      <c r="C77">
        <v>0</v>
      </c>
      <c r="D77">
        <v>141</v>
      </c>
      <c r="E77">
        <v>7</v>
      </c>
      <c r="F77">
        <v>6</v>
      </c>
      <c r="G77" s="17">
        <v>248</v>
      </c>
      <c r="H77">
        <v>282</v>
      </c>
      <c r="I77">
        <v>94</v>
      </c>
      <c r="J77">
        <v>183</v>
      </c>
      <c r="K77">
        <v>46</v>
      </c>
      <c r="L77">
        <v>43</v>
      </c>
      <c r="M77">
        <v>35</v>
      </c>
      <c r="N77">
        <v>179</v>
      </c>
      <c r="O77">
        <v>144</v>
      </c>
      <c r="P77">
        <v>0</v>
      </c>
      <c r="Q77">
        <v>16</v>
      </c>
      <c r="R77">
        <v>35</v>
      </c>
      <c r="S77">
        <v>40</v>
      </c>
      <c r="T77">
        <v>72</v>
      </c>
      <c r="U77" s="198">
        <f t="shared" si="1"/>
        <v>1579</v>
      </c>
      <c r="V77">
        <v>134</v>
      </c>
      <c r="Y77" s="136">
        <v>43586</v>
      </c>
      <c r="Z77">
        <f t="shared" si="4"/>
        <v>291</v>
      </c>
      <c r="AF77">
        <v>525</v>
      </c>
      <c r="AG77">
        <v>15</v>
      </c>
    </row>
    <row r="78" spans="1:33">
      <c r="A78" s="136">
        <v>43466</v>
      </c>
      <c r="B78">
        <v>16</v>
      </c>
      <c r="C78">
        <v>2</v>
      </c>
      <c r="D78">
        <v>113</v>
      </c>
      <c r="E78">
        <v>9</v>
      </c>
      <c r="F78">
        <v>6</v>
      </c>
      <c r="G78" s="17">
        <v>265</v>
      </c>
      <c r="H78">
        <v>300</v>
      </c>
      <c r="I78">
        <v>125</v>
      </c>
      <c r="J78">
        <v>208</v>
      </c>
      <c r="K78">
        <v>57</v>
      </c>
      <c r="L78">
        <v>31</v>
      </c>
      <c r="M78">
        <v>52</v>
      </c>
      <c r="N78">
        <v>179</v>
      </c>
      <c r="O78">
        <v>166</v>
      </c>
      <c r="P78">
        <v>0</v>
      </c>
      <c r="Q78">
        <v>16</v>
      </c>
      <c r="R78">
        <v>40</v>
      </c>
      <c r="S78">
        <v>36</v>
      </c>
      <c r="T78">
        <v>79</v>
      </c>
      <c r="U78" s="198">
        <f t="shared" si="1"/>
        <v>1700</v>
      </c>
      <c r="V78">
        <v>133</v>
      </c>
      <c r="Y78" s="136">
        <v>43556</v>
      </c>
      <c r="Z78">
        <f t="shared" si="4"/>
        <v>280</v>
      </c>
      <c r="AF78">
        <v>512</v>
      </c>
      <c r="AG78">
        <v>14</v>
      </c>
    </row>
    <row r="79" spans="1:33">
      <c r="A79" s="136">
        <v>43435</v>
      </c>
      <c r="B79">
        <v>12</v>
      </c>
      <c r="C79">
        <v>1</v>
      </c>
      <c r="D79">
        <v>104</v>
      </c>
      <c r="E79">
        <v>9</v>
      </c>
      <c r="F79">
        <v>2</v>
      </c>
      <c r="G79" s="17">
        <v>219</v>
      </c>
      <c r="H79">
        <v>246</v>
      </c>
      <c r="I79">
        <v>107</v>
      </c>
      <c r="J79">
        <v>168</v>
      </c>
      <c r="K79">
        <v>42</v>
      </c>
      <c r="L79">
        <v>32</v>
      </c>
      <c r="M79">
        <v>41</v>
      </c>
      <c r="N79">
        <v>144</v>
      </c>
      <c r="O79">
        <v>127</v>
      </c>
      <c r="P79">
        <v>0</v>
      </c>
      <c r="Q79">
        <v>11</v>
      </c>
      <c r="R79">
        <v>32</v>
      </c>
      <c r="S79">
        <v>22</v>
      </c>
      <c r="T79">
        <v>47</v>
      </c>
      <c r="U79" s="198">
        <f t="shared" si="1"/>
        <v>1366</v>
      </c>
      <c r="V79">
        <v>132</v>
      </c>
      <c r="Y79" s="136">
        <v>43525</v>
      </c>
      <c r="Z79">
        <f t="shared" si="4"/>
        <v>290</v>
      </c>
      <c r="AA79">
        <f>SUM(Z79:Z81)</f>
        <v>803</v>
      </c>
      <c r="AF79">
        <v>608</v>
      </c>
      <c r="AG79">
        <v>13</v>
      </c>
    </row>
    <row r="80" spans="1:33">
      <c r="A80" s="136">
        <v>43405</v>
      </c>
      <c r="B80">
        <v>11</v>
      </c>
      <c r="C80">
        <v>0</v>
      </c>
      <c r="D80">
        <v>103</v>
      </c>
      <c r="E80">
        <v>9</v>
      </c>
      <c r="F80">
        <v>4</v>
      </c>
      <c r="G80" s="17">
        <v>280</v>
      </c>
      <c r="H80">
        <v>240</v>
      </c>
      <c r="I80">
        <v>103</v>
      </c>
      <c r="J80">
        <v>199</v>
      </c>
      <c r="K80">
        <v>58</v>
      </c>
      <c r="L80">
        <v>44</v>
      </c>
      <c r="M80">
        <v>41</v>
      </c>
      <c r="N80">
        <v>144</v>
      </c>
      <c r="O80">
        <v>152</v>
      </c>
      <c r="P80">
        <v>0</v>
      </c>
      <c r="Q80">
        <v>17</v>
      </c>
      <c r="R80">
        <v>29</v>
      </c>
      <c r="S80">
        <v>18</v>
      </c>
      <c r="T80">
        <v>75</v>
      </c>
      <c r="U80" s="198">
        <f t="shared" si="1"/>
        <v>1527</v>
      </c>
      <c r="V80">
        <v>131</v>
      </c>
      <c r="Y80" s="136">
        <v>43497</v>
      </c>
      <c r="Z80">
        <f t="shared" si="4"/>
        <v>248</v>
      </c>
      <c r="AF80">
        <v>611</v>
      </c>
      <c r="AG80">
        <v>12</v>
      </c>
    </row>
    <row r="81" spans="1:33">
      <c r="A81" s="136">
        <v>43374</v>
      </c>
      <c r="B81">
        <v>13</v>
      </c>
      <c r="C81">
        <v>0</v>
      </c>
      <c r="D81">
        <v>135</v>
      </c>
      <c r="E81">
        <v>13</v>
      </c>
      <c r="F81">
        <v>4</v>
      </c>
      <c r="G81" s="17">
        <v>280</v>
      </c>
      <c r="H81">
        <v>274</v>
      </c>
      <c r="I81">
        <v>116</v>
      </c>
      <c r="J81">
        <v>191</v>
      </c>
      <c r="K81">
        <v>61</v>
      </c>
      <c r="L81">
        <v>35</v>
      </c>
      <c r="M81">
        <v>63</v>
      </c>
      <c r="N81">
        <v>175</v>
      </c>
      <c r="O81">
        <v>167</v>
      </c>
      <c r="P81">
        <v>0</v>
      </c>
      <c r="Q81">
        <v>24</v>
      </c>
      <c r="R81">
        <v>39</v>
      </c>
      <c r="S81">
        <v>25</v>
      </c>
      <c r="T81">
        <v>79</v>
      </c>
      <c r="U81" s="198">
        <f t="shared" si="1"/>
        <v>1694</v>
      </c>
      <c r="V81">
        <v>130</v>
      </c>
      <c r="Y81" s="136">
        <v>43466</v>
      </c>
      <c r="Z81">
        <f t="shared" si="4"/>
        <v>265</v>
      </c>
      <c r="AF81">
        <v>602</v>
      </c>
      <c r="AG81">
        <v>11</v>
      </c>
    </row>
    <row r="82" spans="1:33">
      <c r="A82" s="136">
        <v>43344</v>
      </c>
      <c r="B82">
        <v>8</v>
      </c>
      <c r="C82">
        <v>0</v>
      </c>
      <c r="D82">
        <v>99</v>
      </c>
      <c r="E82">
        <v>11</v>
      </c>
      <c r="F82">
        <v>3</v>
      </c>
      <c r="G82" s="17">
        <v>250</v>
      </c>
      <c r="H82">
        <v>238</v>
      </c>
      <c r="I82">
        <v>105</v>
      </c>
      <c r="J82">
        <v>205</v>
      </c>
      <c r="K82">
        <v>39</v>
      </c>
      <c r="L82">
        <v>42</v>
      </c>
      <c r="M82">
        <v>57</v>
      </c>
      <c r="N82">
        <v>131</v>
      </c>
      <c r="O82">
        <v>140</v>
      </c>
      <c r="P82">
        <v>0</v>
      </c>
      <c r="Q82">
        <v>16</v>
      </c>
      <c r="R82">
        <v>39</v>
      </c>
      <c r="S82">
        <v>35</v>
      </c>
      <c r="T82">
        <v>72</v>
      </c>
      <c r="U82" s="198">
        <f t="shared" ref="U82:U145" si="5">SUM(B82:T82)</f>
        <v>1490</v>
      </c>
      <c r="V82">
        <v>129</v>
      </c>
      <c r="Y82" s="136">
        <v>43435</v>
      </c>
      <c r="Z82">
        <f t="shared" si="4"/>
        <v>219</v>
      </c>
      <c r="AA82">
        <f>SUM(Z82:Z84)</f>
        <v>779</v>
      </c>
      <c r="AF82">
        <v>602</v>
      </c>
      <c r="AG82">
        <v>10</v>
      </c>
    </row>
    <row r="83" spans="1:33">
      <c r="A83" s="136">
        <v>43313</v>
      </c>
      <c r="B83">
        <v>8</v>
      </c>
      <c r="C83">
        <v>2</v>
      </c>
      <c r="D83">
        <v>116</v>
      </c>
      <c r="E83">
        <v>8</v>
      </c>
      <c r="F83">
        <v>2</v>
      </c>
      <c r="G83" s="17">
        <v>267</v>
      </c>
      <c r="H83">
        <v>273</v>
      </c>
      <c r="I83">
        <v>93</v>
      </c>
      <c r="J83">
        <v>182</v>
      </c>
      <c r="K83">
        <v>51</v>
      </c>
      <c r="L83">
        <v>44</v>
      </c>
      <c r="M83">
        <v>41</v>
      </c>
      <c r="N83">
        <v>169</v>
      </c>
      <c r="O83">
        <v>175</v>
      </c>
      <c r="P83">
        <v>0</v>
      </c>
      <c r="Q83">
        <v>18</v>
      </c>
      <c r="R83">
        <v>48</v>
      </c>
      <c r="S83">
        <v>35</v>
      </c>
      <c r="T83">
        <v>84</v>
      </c>
      <c r="U83" s="198">
        <f t="shared" si="5"/>
        <v>1616</v>
      </c>
      <c r="V83">
        <v>128</v>
      </c>
      <c r="Y83" s="136">
        <v>43405</v>
      </c>
      <c r="Z83">
        <f t="shared" si="4"/>
        <v>280</v>
      </c>
      <c r="AF83">
        <v>650</v>
      </c>
      <c r="AG83">
        <v>9</v>
      </c>
    </row>
    <row r="84" spans="1:33">
      <c r="A84" s="136">
        <v>43282</v>
      </c>
      <c r="B84">
        <v>13</v>
      </c>
      <c r="C84">
        <v>1</v>
      </c>
      <c r="D84">
        <v>107</v>
      </c>
      <c r="E84">
        <v>8</v>
      </c>
      <c r="F84">
        <v>3</v>
      </c>
      <c r="G84" s="17">
        <v>266</v>
      </c>
      <c r="H84">
        <v>275</v>
      </c>
      <c r="I84">
        <v>102</v>
      </c>
      <c r="J84">
        <v>204</v>
      </c>
      <c r="K84">
        <v>67</v>
      </c>
      <c r="L84">
        <v>37</v>
      </c>
      <c r="M84">
        <v>44</v>
      </c>
      <c r="N84">
        <v>166</v>
      </c>
      <c r="O84">
        <v>182</v>
      </c>
      <c r="P84">
        <v>0</v>
      </c>
      <c r="Q84">
        <v>17</v>
      </c>
      <c r="R84">
        <v>30</v>
      </c>
      <c r="S84">
        <v>46</v>
      </c>
      <c r="T84">
        <v>73</v>
      </c>
      <c r="U84" s="198">
        <f t="shared" si="5"/>
        <v>1641</v>
      </c>
      <c r="V84">
        <v>127</v>
      </c>
      <c r="Y84" s="136">
        <v>43374</v>
      </c>
      <c r="Z84">
        <f t="shared" si="4"/>
        <v>280</v>
      </c>
      <c r="AF84">
        <v>680</v>
      </c>
      <c r="AG84">
        <v>8</v>
      </c>
    </row>
    <row r="85" spans="1:33">
      <c r="A85" s="136">
        <v>43252</v>
      </c>
      <c r="B85">
        <v>8</v>
      </c>
      <c r="C85">
        <v>1</v>
      </c>
      <c r="D85">
        <v>112</v>
      </c>
      <c r="E85">
        <v>4</v>
      </c>
      <c r="F85">
        <v>7</v>
      </c>
      <c r="G85" s="17">
        <v>298</v>
      </c>
      <c r="H85">
        <v>268</v>
      </c>
      <c r="I85">
        <v>108</v>
      </c>
      <c r="J85">
        <v>187</v>
      </c>
      <c r="K85">
        <v>56</v>
      </c>
      <c r="L85">
        <v>32</v>
      </c>
      <c r="M85">
        <v>45</v>
      </c>
      <c r="N85">
        <v>170</v>
      </c>
      <c r="O85">
        <v>143</v>
      </c>
      <c r="P85">
        <v>0</v>
      </c>
      <c r="Q85">
        <v>15</v>
      </c>
      <c r="R85">
        <v>39</v>
      </c>
      <c r="S85">
        <v>36</v>
      </c>
      <c r="T85">
        <v>74</v>
      </c>
      <c r="U85" s="198">
        <f t="shared" si="5"/>
        <v>1603</v>
      </c>
      <c r="V85">
        <v>126</v>
      </c>
      <c r="Y85" s="136">
        <v>43344</v>
      </c>
      <c r="Z85">
        <f t="shared" si="4"/>
        <v>250</v>
      </c>
      <c r="AA85">
        <f>SUM(Z85:Z87)</f>
        <v>783</v>
      </c>
      <c r="AF85">
        <v>640</v>
      </c>
      <c r="AG85">
        <v>7</v>
      </c>
    </row>
    <row r="86" spans="1:33">
      <c r="A86" s="136">
        <v>43221</v>
      </c>
      <c r="B86">
        <v>12</v>
      </c>
      <c r="C86">
        <v>0</v>
      </c>
      <c r="D86">
        <v>131</v>
      </c>
      <c r="E86">
        <v>6</v>
      </c>
      <c r="F86">
        <v>8</v>
      </c>
      <c r="G86" s="17">
        <v>259</v>
      </c>
      <c r="H86">
        <v>281</v>
      </c>
      <c r="I86">
        <v>118</v>
      </c>
      <c r="J86">
        <v>182</v>
      </c>
      <c r="K86">
        <v>56</v>
      </c>
      <c r="L86">
        <v>43</v>
      </c>
      <c r="M86">
        <v>52</v>
      </c>
      <c r="N86">
        <v>168</v>
      </c>
      <c r="O86">
        <v>170</v>
      </c>
      <c r="P86">
        <v>0</v>
      </c>
      <c r="Q86">
        <v>9</v>
      </c>
      <c r="R86">
        <v>30</v>
      </c>
      <c r="S86">
        <v>32</v>
      </c>
      <c r="T86">
        <v>59</v>
      </c>
      <c r="U86" s="198">
        <f t="shared" si="5"/>
        <v>1616</v>
      </c>
      <c r="V86">
        <v>125</v>
      </c>
      <c r="Y86" s="136">
        <v>43313</v>
      </c>
      <c r="Z86">
        <f t="shared" si="4"/>
        <v>267</v>
      </c>
      <c r="AF86">
        <v>728</v>
      </c>
      <c r="AG86">
        <v>6</v>
      </c>
    </row>
    <row r="87" spans="1:33">
      <c r="A87" s="136">
        <v>43191</v>
      </c>
      <c r="B87">
        <v>8</v>
      </c>
      <c r="C87">
        <v>0</v>
      </c>
      <c r="D87">
        <v>123</v>
      </c>
      <c r="E87">
        <v>7</v>
      </c>
      <c r="F87">
        <v>10</v>
      </c>
      <c r="G87" s="17">
        <v>313</v>
      </c>
      <c r="H87">
        <v>307</v>
      </c>
      <c r="I87">
        <v>107</v>
      </c>
      <c r="J87">
        <v>182</v>
      </c>
      <c r="K87">
        <v>62</v>
      </c>
      <c r="L87">
        <v>42</v>
      </c>
      <c r="M87">
        <v>44</v>
      </c>
      <c r="N87">
        <v>188</v>
      </c>
      <c r="O87">
        <v>167</v>
      </c>
      <c r="P87">
        <v>0</v>
      </c>
      <c r="Q87">
        <v>13</v>
      </c>
      <c r="R87">
        <v>47</v>
      </c>
      <c r="S87">
        <v>34</v>
      </c>
      <c r="T87">
        <v>75</v>
      </c>
      <c r="U87" s="198">
        <f t="shared" si="5"/>
        <v>1729</v>
      </c>
      <c r="V87">
        <v>124</v>
      </c>
      <c r="Y87" s="136">
        <v>43282</v>
      </c>
      <c r="Z87">
        <f t="shared" si="4"/>
        <v>266</v>
      </c>
      <c r="AF87">
        <v>744</v>
      </c>
      <c r="AG87">
        <v>5</v>
      </c>
    </row>
    <row r="88" spans="1:33">
      <c r="A88" s="136">
        <v>43160</v>
      </c>
      <c r="B88">
        <v>9</v>
      </c>
      <c r="C88">
        <v>3</v>
      </c>
      <c r="D88">
        <v>132</v>
      </c>
      <c r="E88">
        <v>3</v>
      </c>
      <c r="F88">
        <v>3</v>
      </c>
      <c r="G88" s="17">
        <v>323</v>
      </c>
      <c r="H88">
        <v>335</v>
      </c>
      <c r="I88">
        <v>96</v>
      </c>
      <c r="J88">
        <v>192</v>
      </c>
      <c r="K88">
        <v>72</v>
      </c>
      <c r="L88">
        <v>32</v>
      </c>
      <c r="M88">
        <v>45</v>
      </c>
      <c r="N88">
        <v>176</v>
      </c>
      <c r="O88">
        <v>164</v>
      </c>
      <c r="P88">
        <v>0</v>
      </c>
      <c r="Q88">
        <v>18</v>
      </c>
      <c r="R88">
        <v>47</v>
      </c>
      <c r="S88">
        <v>42</v>
      </c>
      <c r="T88">
        <v>96</v>
      </c>
      <c r="U88" s="198">
        <f t="shared" si="5"/>
        <v>1788</v>
      </c>
      <c r="V88">
        <v>123</v>
      </c>
      <c r="Y88" s="136">
        <v>43252</v>
      </c>
      <c r="Z88">
        <f t="shared" si="4"/>
        <v>298</v>
      </c>
      <c r="AA88">
        <f>SUM(Z88:Z90)</f>
        <v>870</v>
      </c>
      <c r="AF88">
        <v>779</v>
      </c>
      <c r="AG88">
        <v>4</v>
      </c>
    </row>
    <row r="89" spans="1:33">
      <c r="A89" s="136">
        <v>43132</v>
      </c>
      <c r="B89">
        <v>6</v>
      </c>
      <c r="C89">
        <v>1</v>
      </c>
      <c r="D89">
        <v>113</v>
      </c>
      <c r="E89">
        <v>4</v>
      </c>
      <c r="F89">
        <v>5</v>
      </c>
      <c r="G89" s="17">
        <v>306</v>
      </c>
      <c r="H89">
        <v>276</v>
      </c>
      <c r="I89">
        <v>107</v>
      </c>
      <c r="J89">
        <v>195</v>
      </c>
      <c r="K89">
        <v>56</v>
      </c>
      <c r="L89">
        <v>43</v>
      </c>
      <c r="M89">
        <v>46</v>
      </c>
      <c r="N89">
        <v>149</v>
      </c>
      <c r="O89">
        <v>140</v>
      </c>
      <c r="P89">
        <v>0</v>
      </c>
      <c r="Q89">
        <v>14</v>
      </c>
      <c r="R89">
        <v>34</v>
      </c>
      <c r="S89">
        <v>33</v>
      </c>
      <c r="T89">
        <v>96</v>
      </c>
      <c r="U89" s="198">
        <f t="shared" si="5"/>
        <v>1624</v>
      </c>
      <c r="V89">
        <v>122</v>
      </c>
      <c r="Y89" s="136">
        <v>43221</v>
      </c>
      <c r="Z89">
        <f t="shared" si="4"/>
        <v>259</v>
      </c>
      <c r="AF89">
        <v>799</v>
      </c>
      <c r="AG89">
        <v>3</v>
      </c>
    </row>
    <row r="90" spans="1:33">
      <c r="A90" s="136">
        <v>43101</v>
      </c>
      <c r="B90">
        <v>7</v>
      </c>
      <c r="C90">
        <v>2</v>
      </c>
      <c r="D90">
        <v>127</v>
      </c>
      <c r="E90">
        <v>6</v>
      </c>
      <c r="F90">
        <v>6</v>
      </c>
      <c r="G90" s="17">
        <v>273</v>
      </c>
      <c r="H90">
        <v>272</v>
      </c>
      <c r="I90">
        <v>107</v>
      </c>
      <c r="J90">
        <v>185</v>
      </c>
      <c r="K90">
        <v>58</v>
      </c>
      <c r="L90">
        <v>35</v>
      </c>
      <c r="M90">
        <v>42</v>
      </c>
      <c r="N90">
        <v>186</v>
      </c>
      <c r="O90">
        <v>156</v>
      </c>
      <c r="P90">
        <v>0</v>
      </c>
      <c r="Q90">
        <v>9</v>
      </c>
      <c r="R90">
        <v>36</v>
      </c>
      <c r="S90">
        <v>32</v>
      </c>
      <c r="T90">
        <v>69</v>
      </c>
      <c r="U90" s="198">
        <f t="shared" si="5"/>
        <v>1608</v>
      </c>
      <c r="V90">
        <v>121</v>
      </c>
      <c r="Y90" s="136">
        <v>43191</v>
      </c>
      <c r="Z90">
        <f t="shared" si="4"/>
        <v>313</v>
      </c>
      <c r="AF90">
        <v>758</v>
      </c>
      <c r="AG90">
        <v>2</v>
      </c>
    </row>
    <row r="91" spans="1:33">
      <c r="A91" s="136">
        <v>43070</v>
      </c>
      <c r="B91">
        <v>4</v>
      </c>
      <c r="C91">
        <v>0</v>
      </c>
      <c r="D91">
        <v>113</v>
      </c>
      <c r="E91">
        <v>11</v>
      </c>
      <c r="F91">
        <v>6</v>
      </c>
      <c r="G91" s="17">
        <v>250</v>
      </c>
      <c r="H91">
        <v>271</v>
      </c>
      <c r="I91">
        <v>106</v>
      </c>
      <c r="J91">
        <v>152</v>
      </c>
      <c r="K91">
        <v>51</v>
      </c>
      <c r="L91">
        <v>29</v>
      </c>
      <c r="M91">
        <v>55</v>
      </c>
      <c r="N91">
        <v>157</v>
      </c>
      <c r="O91">
        <v>151</v>
      </c>
      <c r="P91">
        <v>0</v>
      </c>
      <c r="Q91">
        <v>16</v>
      </c>
      <c r="R91">
        <v>40</v>
      </c>
      <c r="S91">
        <v>36</v>
      </c>
      <c r="T91">
        <v>73</v>
      </c>
      <c r="U91" s="198">
        <f t="shared" si="5"/>
        <v>1521</v>
      </c>
      <c r="V91">
        <v>120</v>
      </c>
      <c r="Y91" s="136">
        <v>43160</v>
      </c>
      <c r="Z91">
        <f t="shared" ref="Z91:Z154" si="6">G88</f>
        <v>323</v>
      </c>
      <c r="AA91">
        <f>SUM(Z91:Z93)</f>
        <v>902</v>
      </c>
      <c r="AF91">
        <v>586</v>
      </c>
      <c r="AG91">
        <v>1</v>
      </c>
    </row>
    <row r="92" spans="1:33">
      <c r="A92" s="136">
        <v>43040</v>
      </c>
      <c r="B92">
        <v>8</v>
      </c>
      <c r="C92">
        <v>0</v>
      </c>
      <c r="D92">
        <v>141</v>
      </c>
      <c r="E92">
        <v>11</v>
      </c>
      <c r="F92">
        <v>6</v>
      </c>
      <c r="G92" s="17">
        <v>287</v>
      </c>
      <c r="H92">
        <v>316</v>
      </c>
      <c r="I92">
        <v>101</v>
      </c>
      <c r="J92">
        <v>191</v>
      </c>
      <c r="K92">
        <v>52</v>
      </c>
      <c r="L92">
        <v>45</v>
      </c>
      <c r="M92">
        <v>63</v>
      </c>
      <c r="N92">
        <v>215</v>
      </c>
      <c r="O92">
        <v>165</v>
      </c>
      <c r="P92">
        <v>0</v>
      </c>
      <c r="Q92">
        <v>17</v>
      </c>
      <c r="R92">
        <v>37</v>
      </c>
      <c r="S92">
        <v>39</v>
      </c>
      <c r="T92">
        <v>77</v>
      </c>
      <c r="U92" s="198">
        <f t="shared" si="5"/>
        <v>1771</v>
      </c>
      <c r="V92">
        <v>119</v>
      </c>
      <c r="Y92" s="136">
        <v>43132</v>
      </c>
      <c r="Z92">
        <f t="shared" si="6"/>
        <v>306</v>
      </c>
    </row>
    <row r="93" spans="1:33">
      <c r="A93" s="136">
        <v>43009</v>
      </c>
      <c r="B93">
        <v>11</v>
      </c>
      <c r="C93">
        <v>0</v>
      </c>
      <c r="D93">
        <v>141</v>
      </c>
      <c r="E93">
        <v>7</v>
      </c>
      <c r="F93">
        <v>5</v>
      </c>
      <c r="G93" s="17">
        <v>267</v>
      </c>
      <c r="H93">
        <v>300</v>
      </c>
      <c r="I93">
        <v>117</v>
      </c>
      <c r="J93">
        <v>172</v>
      </c>
      <c r="K93">
        <v>46</v>
      </c>
      <c r="L93">
        <v>30</v>
      </c>
      <c r="M93">
        <v>46</v>
      </c>
      <c r="N93">
        <v>188</v>
      </c>
      <c r="O93">
        <v>151</v>
      </c>
      <c r="P93">
        <v>0</v>
      </c>
      <c r="Q93">
        <v>16</v>
      </c>
      <c r="R93">
        <v>35</v>
      </c>
      <c r="S93">
        <v>37</v>
      </c>
      <c r="T93">
        <v>68</v>
      </c>
      <c r="U93" s="198">
        <f t="shared" si="5"/>
        <v>1637</v>
      </c>
      <c r="V93">
        <v>118</v>
      </c>
      <c r="Y93" s="136">
        <v>43101</v>
      </c>
      <c r="Z93">
        <f t="shared" si="6"/>
        <v>273</v>
      </c>
    </row>
    <row r="94" spans="1:33">
      <c r="A94" s="136">
        <v>42979</v>
      </c>
      <c r="B94">
        <v>12</v>
      </c>
      <c r="C94">
        <v>0</v>
      </c>
      <c r="D94">
        <v>127</v>
      </c>
      <c r="E94">
        <v>10</v>
      </c>
      <c r="F94">
        <v>4</v>
      </c>
      <c r="G94" s="17">
        <v>256</v>
      </c>
      <c r="H94">
        <v>297</v>
      </c>
      <c r="I94">
        <v>96</v>
      </c>
      <c r="J94">
        <v>160</v>
      </c>
      <c r="K94">
        <v>62</v>
      </c>
      <c r="L94">
        <v>61</v>
      </c>
      <c r="M94">
        <v>41</v>
      </c>
      <c r="N94">
        <v>184</v>
      </c>
      <c r="O94">
        <v>150</v>
      </c>
      <c r="P94">
        <v>0</v>
      </c>
      <c r="Q94">
        <v>11</v>
      </c>
      <c r="R94">
        <v>36</v>
      </c>
      <c r="S94">
        <v>45</v>
      </c>
      <c r="T94">
        <v>69</v>
      </c>
      <c r="U94" s="198">
        <f t="shared" si="5"/>
        <v>1621</v>
      </c>
      <c r="V94">
        <v>117</v>
      </c>
      <c r="Y94" s="136">
        <v>43070</v>
      </c>
      <c r="Z94">
        <f t="shared" si="6"/>
        <v>250</v>
      </c>
      <c r="AA94">
        <f>SUM(Z94:Z96)</f>
        <v>804</v>
      </c>
    </row>
    <row r="95" spans="1:33">
      <c r="A95" s="136">
        <v>42948</v>
      </c>
      <c r="B95">
        <v>7</v>
      </c>
      <c r="C95">
        <v>0</v>
      </c>
      <c r="D95">
        <v>139</v>
      </c>
      <c r="E95">
        <v>5</v>
      </c>
      <c r="F95">
        <v>5</v>
      </c>
      <c r="G95" s="17">
        <v>265</v>
      </c>
      <c r="H95">
        <v>331</v>
      </c>
      <c r="I95">
        <v>115</v>
      </c>
      <c r="J95">
        <v>183</v>
      </c>
      <c r="K95">
        <v>52</v>
      </c>
      <c r="L95">
        <v>39</v>
      </c>
      <c r="M95">
        <v>53</v>
      </c>
      <c r="N95">
        <v>219</v>
      </c>
      <c r="O95">
        <v>141</v>
      </c>
      <c r="P95">
        <v>0</v>
      </c>
      <c r="Q95">
        <v>17</v>
      </c>
      <c r="R95">
        <v>32</v>
      </c>
      <c r="S95">
        <v>44</v>
      </c>
      <c r="T95">
        <v>65</v>
      </c>
      <c r="U95" s="198">
        <f t="shared" si="5"/>
        <v>1712</v>
      </c>
      <c r="V95">
        <v>116</v>
      </c>
      <c r="Y95" s="136">
        <v>43040</v>
      </c>
      <c r="Z95">
        <f t="shared" si="6"/>
        <v>287</v>
      </c>
    </row>
    <row r="96" spans="1:33">
      <c r="A96" s="136">
        <v>42917</v>
      </c>
      <c r="B96">
        <v>8</v>
      </c>
      <c r="C96">
        <v>0</v>
      </c>
      <c r="D96">
        <v>116</v>
      </c>
      <c r="E96">
        <v>9</v>
      </c>
      <c r="F96">
        <v>4</v>
      </c>
      <c r="G96" s="17">
        <v>277</v>
      </c>
      <c r="H96">
        <v>320</v>
      </c>
      <c r="I96">
        <v>85</v>
      </c>
      <c r="J96">
        <v>164</v>
      </c>
      <c r="K96">
        <v>42</v>
      </c>
      <c r="L96">
        <v>64</v>
      </c>
      <c r="M96">
        <v>51</v>
      </c>
      <c r="N96">
        <v>184</v>
      </c>
      <c r="O96">
        <v>150</v>
      </c>
      <c r="P96">
        <v>0</v>
      </c>
      <c r="Q96">
        <v>14</v>
      </c>
      <c r="R96">
        <v>36</v>
      </c>
      <c r="S96">
        <v>22</v>
      </c>
      <c r="T96">
        <v>66</v>
      </c>
      <c r="U96" s="198">
        <f t="shared" si="5"/>
        <v>1612</v>
      </c>
      <c r="V96">
        <v>115</v>
      </c>
      <c r="Y96" s="136">
        <v>43009</v>
      </c>
      <c r="Z96">
        <f t="shared" si="6"/>
        <v>267</v>
      </c>
    </row>
    <row r="97" spans="1:27">
      <c r="A97" s="136">
        <v>42887</v>
      </c>
      <c r="B97">
        <v>10</v>
      </c>
      <c r="C97">
        <v>1</v>
      </c>
      <c r="D97">
        <v>164</v>
      </c>
      <c r="E97">
        <v>16</v>
      </c>
      <c r="F97">
        <v>6</v>
      </c>
      <c r="G97" s="17">
        <v>281</v>
      </c>
      <c r="H97">
        <v>297</v>
      </c>
      <c r="I97">
        <v>108</v>
      </c>
      <c r="J97">
        <v>177</v>
      </c>
      <c r="K97">
        <v>58</v>
      </c>
      <c r="L97">
        <v>42</v>
      </c>
      <c r="M97">
        <v>47</v>
      </c>
      <c r="N97">
        <v>189</v>
      </c>
      <c r="O97">
        <v>155</v>
      </c>
      <c r="P97">
        <v>0</v>
      </c>
      <c r="Q97">
        <v>15</v>
      </c>
      <c r="R97">
        <v>32</v>
      </c>
      <c r="S97">
        <v>37</v>
      </c>
      <c r="T97">
        <v>70</v>
      </c>
      <c r="U97" s="198">
        <f t="shared" si="5"/>
        <v>1705</v>
      </c>
      <c r="V97">
        <v>114</v>
      </c>
      <c r="Y97" s="136">
        <v>42979</v>
      </c>
      <c r="Z97">
        <f t="shared" si="6"/>
        <v>256</v>
      </c>
      <c r="AA97">
        <f>SUM(Z97:Z99)</f>
        <v>798</v>
      </c>
    </row>
    <row r="98" spans="1:27">
      <c r="A98" s="136">
        <v>42856</v>
      </c>
      <c r="B98">
        <v>7</v>
      </c>
      <c r="C98">
        <v>0</v>
      </c>
      <c r="D98">
        <v>139</v>
      </c>
      <c r="E98">
        <v>6</v>
      </c>
      <c r="F98">
        <v>11</v>
      </c>
      <c r="G98" s="17">
        <v>290</v>
      </c>
      <c r="H98">
        <v>296</v>
      </c>
      <c r="I98">
        <v>132</v>
      </c>
      <c r="J98">
        <v>189</v>
      </c>
      <c r="K98">
        <v>60</v>
      </c>
      <c r="L98">
        <v>60</v>
      </c>
      <c r="M98">
        <v>44</v>
      </c>
      <c r="N98">
        <v>227</v>
      </c>
      <c r="O98">
        <v>164</v>
      </c>
      <c r="P98">
        <v>0</v>
      </c>
      <c r="Q98">
        <v>13</v>
      </c>
      <c r="R98">
        <v>29</v>
      </c>
      <c r="S98">
        <v>32</v>
      </c>
      <c r="T98">
        <v>65</v>
      </c>
      <c r="U98" s="198">
        <f t="shared" si="5"/>
        <v>1764</v>
      </c>
      <c r="V98">
        <v>113</v>
      </c>
      <c r="Y98" s="136">
        <v>42948</v>
      </c>
      <c r="Z98">
        <f t="shared" si="6"/>
        <v>265</v>
      </c>
    </row>
    <row r="99" spans="1:27">
      <c r="A99" s="136">
        <v>42826</v>
      </c>
      <c r="B99">
        <v>9</v>
      </c>
      <c r="C99">
        <v>2</v>
      </c>
      <c r="D99">
        <v>131</v>
      </c>
      <c r="E99">
        <v>3</v>
      </c>
      <c r="F99">
        <v>11</v>
      </c>
      <c r="G99" s="17">
        <v>270</v>
      </c>
      <c r="H99">
        <v>259</v>
      </c>
      <c r="I99">
        <v>109</v>
      </c>
      <c r="J99">
        <v>147</v>
      </c>
      <c r="K99">
        <v>62</v>
      </c>
      <c r="L99">
        <v>33</v>
      </c>
      <c r="M99">
        <v>42</v>
      </c>
      <c r="N99">
        <v>179</v>
      </c>
      <c r="O99">
        <v>160</v>
      </c>
      <c r="P99">
        <v>0</v>
      </c>
      <c r="Q99">
        <v>17</v>
      </c>
      <c r="R99">
        <v>47</v>
      </c>
      <c r="S99">
        <v>31</v>
      </c>
      <c r="T99">
        <v>61</v>
      </c>
      <c r="U99" s="198">
        <f t="shared" si="5"/>
        <v>1573</v>
      </c>
      <c r="V99">
        <v>112</v>
      </c>
      <c r="Y99" s="136">
        <v>42917</v>
      </c>
      <c r="Z99">
        <f t="shared" si="6"/>
        <v>277</v>
      </c>
    </row>
    <row r="100" spans="1:27">
      <c r="A100" s="136">
        <v>42795</v>
      </c>
      <c r="B100">
        <v>12</v>
      </c>
      <c r="C100">
        <v>3</v>
      </c>
      <c r="D100">
        <v>153</v>
      </c>
      <c r="E100">
        <v>5</v>
      </c>
      <c r="F100">
        <v>12</v>
      </c>
      <c r="G100" s="17">
        <v>329</v>
      </c>
      <c r="H100">
        <v>346</v>
      </c>
      <c r="I100">
        <v>125</v>
      </c>
      <c r="J100">
        <v>189</v>
      </c>
      <c r="K100">
        <v>69</v>
      </c>
      <c r="L100">
        <v>57</v>
      </c>
      <c r="M100">
        <v>72</v>
      </c>
      <c r="N100">
        <v>195</v>
      </c>
      <c r="O100">
        <v>213</v>
      </c>
      <c r="P100">
        <v>0</v>
      </c>
      <c r="Q100">
        <v>15</v>
      </c>
      <c r="R100">
        <v>36</v>
      </c>
      <c r="S100">
        <v>29</v>
      </c>
      <c r="T100">
        <v>73</v>
      </c>
      <c r="U100" s="198">
        <f t="shared" si="5"/>
        <v>1933</v>
      </c>
      <c r="V100">
        <v>111</v>
      </c>
      <c r="Y100" s="136">
        <v>42887</v>
      </c>
      <c r="Z100">
        <f t="shared" si="6"/>
        <v>281</v>
      </c>
      <c r="AA100">
        <f>SUM(Z100:Z102)</f>
        <v>841</v>
      </c>
    </row>
    <row r="101" spans="1:27">
      <c r="A101" s="136">
        <v>42767</v>
      </c>
      <c r="B101">
        <v>7</v>
      </c>
      <c r="C101">
        <v>0</v>
      </c>
      <c r="D101">
        <v>116</v>
      </c>
      <c r="E101">
        <v>6</v>
      </c>
      <c r="F101">
        <v>14</v>
      </c>
      <c r="G101" s="17">
        <v>254</v>
      </c>
      <c r="H101">
        <v>299</v>
      </c>
      <c r="I101">
        <v>94</v>
      </c>
      <c r="J101">
        <v>183</v>
      </c>
      <c r="K101">
        <v>43</v>
      </c>
      <c r="L101">
        <v>32</v>
      </c>
      <c r="M101">
        <v>54</v>
      </c>
      <c r="N101">
        <v>157</v>
      </c>
      <c r="O101">
        <v>153</v>
      </c>
      <c r="P101">
        <v>0</v>
      </c>
      <c r="Q101">
        <v>16</v>
      </c>
      <c r="R101">
        <v>44</v>
      </c>
      <c r="S101">
        <v>38</v>
      </c>
      <c r="T101">
        <v>70</v>
      </c>
      <c r="U101" s="198">
        <f t="shared" si="5"/>
        <v>1580</v>
      </c>
      <c r="V101">
        <v>110</v>
      </c>
      <c r="Y101" s="136">
        <v>42856</v>
      </c>
      <c r="Z101">
        <f t="shared" si="6"/>
        <v>290</v>
      </c>
    </row>
    <row r="102" spans="1:27">
      <c r="A102" s="136">
        <v>42736</v>
      </c>
      <c r="B102">
        <v>14</v>
      </c>
      <c r="C102">
        <v>2</v>
      </c>
      <c r="D102">
        <v>112</v>
      </c>
      <c r="E102">
        <v>6</v>
      </c>
      <c r="F102">
        <v>5</v>
      </c>
      <c r="G102" s="17">
        <v>272</v>
      </c>
      <c r="H102">
        <v>295</v>
      </c>
      <c r="I102">
        <v>131</v>
      </c>
      <c r="J102">
        <v>179</v>
      </c>
      <c r="K102">
        <v>43</v>
      </c>
      <c r="L102">
        <v>44</v>
      </c>
      <c r="M102">
        <v>46</v>
      </c>
      <c r="N102">
        <v>195</v>
      </c>
      <c r="O102">
        <v>150</v>
      </c>
      <c r="P102">
        <v>0</v>
      </c>
      <c r="Q102">
        <v>17</v>
      </c>
      <c r="R102">
        <v>40</v>
      </c>
      <c r="S102">
        <v>41</v>
      </c>
      <c r="T102">
        <v>72</v>
      </c>
      <c r="U102" s="198">
        <f t="shared" si="5"/>
        <v>1664</v>
      </c>
      <c r="V102">
        <v>109</v>
      </c>
      <c r="Y102" s="136">
        <v>42826</v>
      </c>
      <c r="Z102">
        <f t="shared" si="6"/>
        <v>270</v>
      </c>
    </row>
    <row r="103" spans="1:27">
      <c r="A103" s="136">
        <v>42705</v>
      </c>
      <c r="B103">
        <v>13</v>
      </c>
      <c r="C103">
        <v>1</v>
      </c>
      <c r="D103">
        <v>131</v>
      </c>
      <c r="E103">
        <v>11</v>
      </c>
      <c r="F103">
        <v>9</v>
      </c>
      <c r="G103" s="17">
        <v>279</v>
      </c>
      <c r="H103">
        <v>301</v>
      </c>
      <c r="I103">
        <v>127</v>
      </c>
      <c r="J103">
        <v>171</v>
      </c>
      <c r="K103">
        <v>62</v>
      </c>
      <c r="L103">
        <v>51</v>
      </c>
      <c r="M103">
        <v>55</v>
      </c>
      <c r="N103">
        <v>190</v>
      </c>
      <c r="O103">
        <v>180</v>
      </c>
      <c r="P103">
        <v>0</v>
      </c>
      <c r="Q103">
        <v>28</v>
      </c>
      <c r="R103">
        <v>47</v>
      </c>
      <c r="S103">
        <v>31</v>
      </c>
      <c r="T103">
        <v>53</v>
      </c>
      <c r="U103" s="198">
        <f t="shared" si="5"/>
        <v>1740</v>
      </c>
      <c r="V103">
        <v>108</v>
      </c>
      <c r="Y103" s="136">
        <v>42795</v>
      </c>
      <c r="Z103">
        <f t="shared" si="6"/>
        <v>329</v>
      </c>
      <c r="AA103">
        <f>SUM(Z103:Z105)</f>
        <v>855</v>
      </c>
    </row>
    <row r="104" spans="1:27">
      <c r="A104" s="136">
        <v>42675</v>
      </c>
      <c r="B104">
        <v>12</v>
      </c>
      <c r="C104">
        <v>0</v>
      </c>
      <c r="D104">
        <v>111</v>
      </c>
      <c r="E104">
        <v>8</v>
      </c>
      <c r="F104">
        <v>3</v>
      </c>
      <c r="G104" s="17">
        <v>312</v>
      </c>
      <c r="H104">
        <v>274</v>
      </c>
      <c r="I104">
        <v>118</v>
      </c>
      <c r="J104">
        <v>207</v>
      </c>
      <c r="K104">
        <v>53</v>
      </c>
      <c r="L104">
        <v>56</v>
      </c>
      <c r="M104">
        <v>63</v>
      </c>
      <c r="N104">
        <v>171</v>
      </c>
      <c r="O104">
        <v>152</v>
      </c>
      <c r="P104">
        <v>0</v>
      </c>
      <c r="Q104">
        <v>8</v>
      </c>
      <c r="R104">
        <v>32</v>
      </c>
      <c r="S104">
        <v>36</v>
      </c>
      <c r="T104">
        <v>61</v>
      </c>
      <c r="U104" s="198">
        <f t="shared" si="5"/>
        <v>1677</v>
      </c>
      <c r="V104">
        <v>107</v>
      </c>
      <c r="Y104" s="136">
        <v>42767</v>
      </c>
      <c r="Z104">
        <f t="shared" si="6"/>
        <v>254</v>
      </c>
    </row>
    <row r="105" spans="1:27">
      <c r="A105" s="136">
        <v>42644</v>
      </c>
      <c r="B105">
        <v>12</v>
      </c>
      <c r="C105">
        <v>1</v>
      </c>
      <c r="D105">
        <v>104</v>
      </c>
      <c r="E105">
        <v>5</v>
      </c>
      <c r="F105">
        <v>6</v>
      </c>
      <c r="G105" s="17">
        <v>301</v>
      </c>
      <c r="H105">
        <v>277</v>
      </c>
      <c r="I105">
        <v>102</v>
      </c>
      <c r="J105">
        <v>164</v>
      </c>
      <c r="K105">
        <v>51</v>
      </c>
      <c r="L105">
        <v>38</v>
      </c>
      <c r="M105">
        <v>69</v>
      </c>
      <c r="N105">
        <v>186</v>
      </c>
      <c r="O105">
        <v>148</v>
      </c>
      <c r="P105">
        <v>0</v>
      </c>
      <c r="Q105">
        <v>19</v>
      </c>
      <c r="R105">
        <v>42</v>
      </c>
      <c r="S105">
        <v>32</v>
      </c>
      <c r="T105">
        <v>64</v>
      </c>
      <c r="U105" s="198">
        <f t="shared" si="5"/>
        <v>1621</v>
      </c>
      <c r="V105">
        <v>106</v>
      </c>
      <c r="Y105" s="136">
        <v>42736</v>
      </c>
      <c r="Z105">
        <f t="shared" si="6"/>
        <v>272</v>
      </c>
    </row>
    <row r="106" spans="1:27">
      <c r="A106" s="136">
        <v>42614</v>
      </c>
      <c r="B106">
        <v>11</v>
      </c>
      <c r="C106">
        <v>0</v>
      </c>
      <c r="D106">
        <v>149</v>
      </c>
      <c r="E106">
        <v>12</v>
      </c>
      <c r="F106">
        <v>10</v>
      </c>
      <c r="G106" s="17">
        <v>333</v>
      </c>
      <c r="H106">
        <v>315</v>
      </c>
      <c r="I106">
        <v>136</v>
      </c>
      <c r="J106">
        <v>198</v>
      </c>
      <c r="K106">
        <v>68</v>
      </c>
      <c r="L106">
        <v>47</v>
      </c>
      <c r="M106">
        <v>53</v>
      </c>
      <c r="N106">
        <v>243</v>
      </c>
      <c r="O106">
        <v>147</v>
      </c>
      <c r="P106">
        <v>0</v>
      </c>
      <c r="Q106">
        <v>20</v>
      </c>
      <c r="R106">
        <v>47</v>
      </c>
      <c r="S106">
        <v>46</v>
      </c>
      <c r="T106">
        <v>61</v>
      </c>
      <c r="U106" s="198">
        <f t="shared" si="5"/>
        <v>1896</v>
      </c>
      <c r="V106">
        <v>105</v>
      </c>
      <c r="Y106" s="136">
        <v>42705</v>
      </c>
      <c r="Z106">
        <f t="shared" si="6"/>
        <v>279</v>
      </c>
      <c r="AA106">
        <f>SUM(Z106:Z108)</f>
        <v>892</v>
      </c>
    </row>
    <row r="107" spans="1:27">
      <c r="A107" s="136">
        <v>42583</v>
      </c>
      <c r="B107">
        <v>19</v>
      </c>
      <c r="C107">
        <v>0</v>
      </c>
      <c r="D107">
        <v>143</v>
      </c>
      <c r="E107">
        <v>11</v>
      </c>
      <c r="F107">
        <v>13</v>
      </c>
      <c r="G107" s="17">
        <v>267</v>
      </c>
      <c r="H107">
        <v>291</v>
      </c>
      <c r="I107">
        <v>99</v>
      </c>
      <c r="J107">
        <v>204</v>
      </c>
      <c r="K107">
        <v>55</v>
      </c>
      <c r="L107">
        <v>54</v>
      </c>
      <c r="M107">
        <v>72</v>
      </c>
      <c r="N107">
        <v>208</v>
      </c>
      <c r="O107">
        <v>178</v>
      </c>
      <c r="P107">
        <v>0</v>
      </c>
      <c r="Q107">
        <v>21</v>
      </c>
      <c r="R107">
        <v>40</v>
      </c>
      <c r="S107">
        <v>35</v>
      </c>
      <c r="T107">
        <v>79</v>
      </c>
      <c r="U107" s="198">
        <f t="shared" si="5"/>
        <v>1789</v>
      </c>
      <c r="V107">
        <v>104</v>
      </c>
      <c r="Y107" s="136">
        <v>42675</v>
      </c>
      <c r="Z107">
        <f t="shared" si="6"/>
        <v>312</v>
      </c>
    </row>
    <row r="108" spans="1:27">
      <c r="A108" s="136">
        <v>42552</v>
      </c>
      <c r="B108">
        <v>12</v>
      </c>
      <c r="C108">
        <v>0</v>
      </c>
      <c r="D108">
        <v>107</v>
      </c>
      <c r="E108">
        <v>12</v>
      </c>
      <c r="F108">
        <v>2</v>
      </c>
      <c r="G108" s="17">
        <v>308</v>
      </c>
      <c r="H108">
        <v>316</v>
      </c>
      <c r="I108">
        <v>115</v>
      </c>
      <c r="J108">
        <v>214</v>
      </c>
      <c r="K108">
        <v>48</v>
      </c>
      <c r="L108">
        <v>56</v>
      </c>
      <c r="M108">
        <v>62</v>
      </c>
      <c r="N108">
        <v>222</v>
      </c>
      <c r="O108">
        <v>179</v>
      </c>
      <c r="P108">
        <v>0</v>
      </c>
      <c r="Q108">
        <v>20</v>
      </c>
      <c r="R108">
        <v>42</v>
      </c>
      <c r="S108">
        <v>32</v>
      </c>
      <c r="T108">
        <v>64</v>
      </c>
      <c r="U108" s="198">
        <f t="shared" si="5"/>
        <v>1811</v>
      </c>
      <c r="V108">
        <v>103</v>
      </c>
      <c r="Y108" s="136">
        <v>42644</v>
      </c>
      <c r="Z108">
        <f t="shared" si="6"/>
        <v>301</v>
      </c>
    </row>
    <row r="109" spans="1:27">
      <c r="A109" s="136">
        <v>42522</v>
      </c>
      <c r="B109">
        <v>6</v>
      </c>
      <c r="C109">
        <v>0</v>
      </c>
      <c r="D109">
        <v>158</v>
      </c>
      <c r="E109">
        <v>13</v>
      </c>
      <c r="F109">
        <v>7</v>
      </c>
      <c r="G109" s="17">
        <v>332</v>
      </c>
      <c r="H109">
        <v>346</v>
      </c>
      <c r="I109">
        <v>112</v>
      </c>
      <c r="J109">
        <v>229</v>
      </c>
      <c r="K109">
        <v>57</v>
      </c>
      <c r="L109">
        <v>55</v>
      </c>
      <c r="M109">
        <v>43</v>
      </c>
      <c r="N109">
        <v>209</v>
      </c>
      <c r="O109">
        <v>197</v>
      </c>
      <c r="P109">
        <v>0</v>
      </c>
      <c r="Q109">
        <v>21</v>
      </c>
      <c r="R109">
        <v>48</v>
      </c>
      <c r="S109">
        <v>46</v>
      </c>
      <c r="T109">
        <v>72</v>
      </c>
      <c r="U109" s="198">
        <f t="shared" si="5"/>
        <v>1951</v>
      </c>
      <c r="V109">
        <v>102</v>
      </c>
      <c r="Y109" s="136">
        <v>42614</v>
      </c>
      <c r="Z109">
        <f t="shared" si="6"/>
        <v>333</v>
      </c>
      <c r="AA109">
        <f>SUM(Z109:Z111)</f>
        <v>908</v>
      </c>
    </row>
    <row r="110" spans="1:27">
      <c r="A110" s="136">
        <v>42491</v>
      </c>
      <c r="B110">
        <v>14</v>
      </c>
      <c r="C110">
        <v>0</v>
      </c>
      <c r="D110">
        <v>112</v>
      </c>
      <c r="E110">
        <v>16</v>
      </c>
      <c r="F110">
        <v>7</v>
      </c>
      <c r="G110" s="17">
        <v>315</v>
      </c>
      <c r="H110">
        <v>340</v>
      </c>
      <c r="I110">
        <v>122</v>
      </c>
      <c r="J110">
        <v>172</v>
      </c>
      <c r="K110">
        <v>50</v>
      </c>
      <c r="L110">
        <v>40</v>
      </c>
      <c r="M110">
        <v>49</v>
      </c>
      <c r="N110">
        <v>205</v>
      </c>
      <c r="O110">
        <v>134</v>
      </c>
      <c r="P110">
        <v>0</v>
      </c>
      <c r="Q110">
        <v>22</v>
      </c>
      <c r="R110">
        <v>36</v>
      </c>
      <c r="S110">
        <v>41</v>
      </c>
      <c r="T110">
        <v>61</v>
      </c>
      <c r="U110" s="198">
        <f t="shared" si="5"/>
        <v>1736</v>
      </c>
      <c r="V110">
        <v>101</v>
      </c>
      <c r="Y110" s="136">
        <v>42583</v>
      </c>
      <c r="Z110">
        <f t="shared" si="6"/>
        <v>267</v>
      </c>
    </row>
    <row r="111" spans="1:27">
      <c r="A111" s="136">
        <v>42461</v>
      </c>
      <c r="B111">
        <v>11</v>
      </c>
      <c r="C111">
        <v>0</v>
      </c>
      <c r="D111">
        <v>136</v>
      </c>
      <c r="E111">
        <v>9</v>
      </c>
      <c r="F111">
        <v>3</v>
      </c>
      <c r="G111" s="17">
        <v>321</v>
      </c>
      <c r="H111">
        <v>331</v>
      </c>
      <c r="I111">
        <v>118</v>
      </c>
      <c r="J111">
        <v>235</v>
      </c>
      <c r="K111">
        <v>52</v>
      </c>
      <c r="L111">
        <v>58</v>
      </c>
      <c r="M111">
        <v>65</v>
      </c>
      <c r="N111">
        <v>219</v>
      </c>
      <c r="O111">
        <v>180</v>
      </c>
      <c r="P111">
        <v>0</v>
      </c>
      <c r="Q111">
        <v>12</v>
      </c>
      <c r="R111">
        <v>32</v>
      </c>
      <c r="S111">
        <v>34</v>
      </c>
      <c r="T111">
        <v>72</v>
      </c>
      <c r="U111" s="198">
        <f t="shared" si="5"/>
        <v>1888</v>
      </c>
      <c r="V111">
        <v>100</v>
      </c>
      <c r="Y111" s="136">
        <v>42552</v>
      </c>
      <c r="Z111">
        <f t="shared" si="6"/>
        <v>308</v>
      </c>
    </row>
    <row r="112" spans="1:27">
      <c r="A112" s="136">
        <v>42430</v>
      </c>
      <c r="B112">
        <v>21</v>
      </c>
      <c r="C112">
        <v>1</v>
      </c>
      <c r="D112">
        <v>147</v>
      </c>
      <c r="E112">
        <v>10</v>
      </c>
      <c r="F112">
        <v>7</v>
      </c>
      <c r="G112" s="17">
        <v>339</v>
      </c>
      <c r="H112">
        <v>333</v>
      </c>
      <c r="I112">
        <v>118</v>
      </c>
      <c r="J112">
        <v>181</v>
      </c>
      <c r="K112">
        <v>50</v>
      </c>
      <c r="L112">
        <v>57</v>
      </c>
      <c r="M112">
        <v>67</v>
      </c>
      <c r="N112">
        <v>213</v>
      </c>
      <c r="O112">
        <v>191</v>
      </c>
      <c r="P112">
        <v>0</v>
      </c>
      <c r="Q112">
        <v>22</v>
      </c>
      <c r="R112">
        <v>26</v>
      </c>
      <c r="S112">
        <v>33</v>
      </c>
      <c r="T112">
        <v>73</v>
      </c>
      <c r="U112" s="198">
        <f t="shared" si="5"/>
        <v>1889</v>
      </c>
      <c r="V112">
        <v>99</v>
      </c>
      <c r="Y112" s="136">
        <v>42522</v>
      </c>
      <c r="Z112">
        <f t="shared" si="6"/>
        <v>332</v>
      </c>
      <c r="AA112">
        <f>SUM(Z112:Z114)</f>
        <v>968</v>
      </c>
    </row>
    <row r="113" spans="1:27">
      <c r="A113" s="136">
        <v>42401</v>
      </c>
      <c r="B113">
        <v>7</v>
      </c>
      <c r="C113">
        <v>2</v>
      </c>
      <c r="D113">
        <v>139</v>
      </c>
      <c r="E113">
        <v>5</v>
      </c>
      <c r="F113">
        <v>3</v>
      </c>
      <c r="G113" s="17">
        <v>311</v>
      </c>
      <c r="H113">
        <v>349</v>
      </c>
      <c r="I113">
        <v>114</v>
      </c>
      <c r="J113">
        <v>180</v>
      </c>
      <c r="K113">
        <v>54</v>
      </c>
      <c r="L113">
        <v>43</v>
      </c>
      <c r="M113">
        <v>69</v>
      </c>
      <c r="N113">
        <v>225</v>
      </c>
      <c r="O113">
        <v>158</v>
      </c>
      <c r="P113">
        <v>0</v>
      </c>
      <c r="Q113">
        <v>27</v>
      </c>
      <c r="R113">
        <v>31</v>
      </c>
      <c r="S113">
        <v>44</v>
      </c>
      <c r="T113">
        <v>68</v>
      </c>
      <c r="U113" s="198">
        <f t="shared" si="5"/>
        <v>1829</v>
      </c>
      <c r="V113">
        <v>98</v>
      </c>
      <c r="Y113" s="136">
        <v>42491</v>
      </c>
      <c r="Z113">
        <f t="shared" si="6"/>
        <v>315</v>
      </c>
    </row>
    <row r="114" spans="1:27">
      <c r="A114" s="136">
        <v>42370</v>
      </c>
      <c r="B114">
        <v>13</v>
      </c>
      <c r="C114">
        <v>0</v>
      </c>
      <c r="D114">
        <v>138</v>
      </c>
      <c r="E114">
        <v>7</v>
      </c>
      <c r="F114">
        <v>6</v>
      </c>
      <c r="G114" s="17">
        <v>275</v>
      </c>
      <c r="H114">
        <v>305</v>
      </c>
      <c r="I114">
        <v>100</v>
      </c>
      <c r="J114">
        <v>184</v>
      </c>
      <c r="K114">
        <v>45</v>
      </c>
      <c r="L114">
        <v>43</v>
      </c>
      <c r="M114">
        <v>48</v>
      </c>
      <c r="N114">
        <v>182</v>
      </c>
      <c r="O114">
        <v>160</v>
      </c>
      <c r="P114">
        <v>0</v>
      </c>
      <c r="Q114">
        <v>18</v>
      </c>
      <c r="R114">
        <v>52</v>
      </c>
      <c r="S114">
        <v>29</v>
      </c>
      <c r="T114">
        <v>86</v>
      </c>
      <c r="U114" s="198">
        <f t="shared" si="5"/>
        <v>1691</v>
      </c>
      <c r="V114">
        <v>97</v>
      </c>
      <c r="Y114" s="136">
        <v>42461</v>
      </c>
      <c r="Z114">
        <f t="shared" si="6"/>
        <v>321</v>
      </c>
    </row>
    <row r="115" spans="1:27">
      <c r="A115" s="136">
        <v>42339</v>
      </c>
      <c r="B115">
        <v>16</v>
      </c>
      <c r="C115">
        <v>1</v>
      </c>
      <c r="D115">
        <v>132</v>
      </c>
      <c r="E115">
        <v>17</v>
      </c>
      <c r="F115">
        <v>3</v>
      </c>
      <c r="G115" s="17">
        <v>312</v>
      </c>
      <c r="H115">
        <v>339</v>
      </c>
      <c r="I115">
        <v>108</v>
      </c>
      <c r="J115">
        <v>201</v>
      </c>
      <c r="K115">
        <v>50</v>
      </c>
      <c r="L115">
        <v>60</v>
      </c>
      <c r="M115">
        <v>57</v>
      </c>
      <c r="N115">
        <v>219</v>
      </c>
      <c r="O115">
        <v>165</v>
      </c>
      <c r="P115">
        <v>0</v>
      </c>
      <c r="Q115">
        <v>22</v>
      </c>
      <c r="R115">
        <v>44</v>
      </c>
      <c r="S115">
        <v>42</v>
      </c>
      <c r="T115">
        <v>54</v>
      </c>
      <c r="U115" s="198">
        <f t="shared" si="5"/>
        <v>1842</v>
      </c>
      <c r="V115">
        <v>96</v>
      </c>
      <c r="Y115" s="136">
        <v>42430</v>
      </c>
      <c r="Z115">
        <f t="shared" si="6"/>
        <v>339</v>
      </c>
      <c r="AA115">
        <f>SUM(Z115:Z117)</f>
        <v>925</v>
      </c>
    </row>
    <row r="116" spans="1:27">
      <c r="A116" s="136">
        <v>42309</v>
      </c>
      <c r="B116">
        <v>8</v>
      </c>
      <c r="C116">
        <v>0</v>
      </c>
      <c r="D116">
        <v>124</v>
      </c>
      <c r="E116">
        <v>6</v>
      </c>
      <c r="F116">
        <v>5</v>
      </c>
      <c r="G116" s="17">
        <v>332</v>
      </c>
      <c r="H116">
        <v>356</v>
      </c>
      <c r="I116">
        <v>101</v>
      </c>
      <c r="J116">
        <v>203</v>
      </c>
      <c r="K116">
        <v>56</v>
      </c>
      <c r="L116">
        <v>53</v>
      </c>
      <c r="M116">
        <v>63</v>
      </c>
      <c r="N116">
        <v>232</v>
      </c>
      <c r="O116">
        <v>172</v>
      </c>
      <c r="P116">
        <v>0</v>
      </c>
      <c r="Q116">
        <v>20</v>
      </c>
      <c r="R116">
        <v>33</v>
      </c>
      <c r="S116">
        <v>45</v>
      </c>
      <c r="T116">
        <v>71</v>
      </c>
      <c r="U116" s="198">
        <f t="shared" si="5"/>
        <v>1880</v>
      </c>
      <c r="V116">
        <v>95</v>
      </c>
      <c r="Y116" s="136">
        <v>42401</v>
      </c>
      <c r="Z116">
        <f t="shared" si="6"/>
        <v>311</v>
      </c>
    </row>
    <row r="117" spans="1:27">
      <c r="A117" s="136">
        <v>42278</v>
      </c>
      <c r="B117">
        <v>9</v>
      </c>
      <c r="C117">
        <v>1</v>
      </c>
      <c r="D117">
        <v>152</v>
      </c>
      <c r="E117">
        <v>11</v>
      </c>
      <c r="F117">
        <v>7</v>
      </c>
      <c r="G117" s="17">
        <v>338</v>
      </c>
      <c r="H117">
        <v>386</v>
      </c>
      <c r="I117">
        <v>109</v>
      </c>
      <c r="J117">
        <v>210</v>
      </c>
      <c r="K117">
        <v>60</v>
      </c>
      <c r="L117">
        <v>76</v>
      </c>
      <c r="M117">
        <v>73</v>
      </c>
      <c r="N117">
        <v>226</v>
      </c>
      <c r="O117">
        <v>165</v>
      </c>
      <c r="P117">
        <v>0</v>
      </c>
      <c r="Q117">
        <v>21</v>
      </c>
      <c r="R117">
        <v>44</v>
      </c>
      <c r="S117">
        <v>45</v>
      </c>
      <c r="T117">
        <v>64</v>
      </c>
      <c r="U117" s="198">
        <f t="shared" si="5"/>
        <v>1997</v>
      </c>
      <c r="V117">
        <v>94</v>
      </c>
      <c r="Y117" s="136">
        <v>42370</v>
      </c>
      <c r="Z117">
        <f t="shared" si="6"/>
        <v>275</v>
      </c>
    </row>
    <row r="118" spans="1:27">
      <c r="A118" s="136">
        <v>42248</v>
      </c>
      <c r="B118">
        <v>15</v>
      </c>
      <c r="C118">
        <v>0</v>
      </c>
      <c r="D118">
        <v>139</v>
      </c>
      <c r="E118">
        <v>15</v>
      </c>
      <c r="F118">
        <v>8</v>
      </c>
      <c r="G118" s="17">
        <v>291</v>
      </c>
      <c r="H118">
        <v>337</v>
      </c>
      <c r="I118">
        <v>152</v>
      </c>
      <c r="J118">
        <v>175</v>
      </c>
      <c r="K118">
        <v>52</v>
      </c>
      <c r="L118">
        <v>43</v>
      </c>
      <c r="M118">
        <v>61</v>
      </c>
      <c r="N118">
        <v>196</v>
      </c>
      <c r="O118">
        <v>169</v>
      </c>
      <c r="P118">
        <v>0</v>
      </c>
      <c r="Q118">
        <v>26</v>
      </c>
      <c r="R118">
        <v>35</v>
      </c>
      <c r="S118">
        <v>42</v>
      </c>
      <c r="T118">
        <v>74</v>
      </c>
      <c r="U118" s="198">
        <f t="shared" si="5"/>
        <v>1830</v>
      </c>
      <c r="V118">
        <v>93</v>
      </c>
      <c r="Y118" s="136">
        <v>42339</v>
      </c>
      <c r="Z118">
        <f t="shared" si="6"/>
        <v>312</v>
      </c>
      <c r="AA118">
        <f>SUM(Z118:Z120)</f>
        <v>982</v>
      </c>
    </row>
    <row r="119" spans="1:27">
      <c r="A119" s="136">
        <v>42217</v>
      </c>
      <c r="B119">
        <v>12</v>
      </c>
      <c r="C119">
        <v>1</v>
      </c>
      <c r="D119">
        <v>133</v>
      </c>
      <c r="E119">
        <v>6</v>
      </c>
      <c r="F119">
        <v>8</v>
      </c>
      <c r="G119" s="17">
        <v>284</v>
      </c>
      <c r="H119">
        <v>367</v>
      </c>
      <c r="I119">
        <v>110</v>
      </c>
      <c r="J119">
        <v>193</v>
      </c>
      <c r="K119">
        <v>42</v>
      </c>
      <c r="L119">
        <v>45</v>
      </c>
      <c r="M119">
        <v>64</v>
      </c>
      <c r="N119">
        <v>232</v>
      </c>
      <c r="O119">
        <v>160</v>
      </c>
      <c r="P119">
        <v>0</v>
      </c>
      <c r="Q119">
        <v>13</v>
      </c>
      <c r="R119">
        <v>43</v>
      </c>
      <c r="S119">
        <v>42</v>
      </c>
      <c r="T119">
        <v>52</v>
      </c>
      <c r="U119" s="198">
        <f t="shared" si="5"/>
        <v>1807</v>
      </c>
      <c r="V119">
        <v>92</v>
      </c>
      <c r="Y119" s="136">
        <v>42309</v>
      </c>
      <c r="Z119">
        <f t="shared" si="6"/>
        <v>332</v>
      </c>
    </row>
    <row r="120" spans="1:27">
      <c r="A120" s="136">
        <v>42186</v>
      </c>
      <c r="B120">
        <v>8</v>
      </c>
      <c r="C120">
        <v>2</v>
      </c>
      <c r="D120">
        <v>158</v>
      </c>
      <c r="E120">
        <v>11</v>
      </c>
      <c r="F120">
        <v>9</v>
      </c>
      <c r="G120" s="17">
        <v>350</v>
      </c>
      <c r="H120">
        <v>417</v>
      </c>
      <c r="I120">
        <v>147</v>
      </c>
      <c r="J120">
        <v>221</v>
      </c>
      <c r="K120">
        <v>66</v>
      </c>
      <c r="L120">
        <v>64</v>
      </c>
      <c r="M120">
        <v>74</v>
      </c>
      <c r="N120">
        <v>272</v>
      </c>
      <c r="O120">
        <v>177</v>
      </c>
      <c r="P120">
        <v>0</v>
      </c>
      <c r="Q120">
        <v>30</v>
      </c>
      <c r="R120">
        <v>54</v>
      </c>
      <c r="S120">
        <v>49</v>
      </c>
      <c r="T120">
        <v>78</v>
      </c>
      <c r="U120" s="198">
        <f t="shared" si="5"/>
        <v>2187</v>
      </c>
      <c r="V120">
        <v>91</v>
      </c>
      <c r="Y120" s="136">
        <v>42278</v>
      </c>
      <c r="Z120">
        <f t="shared" si="6"/>
        <v>338</v>
      </c>
    </row>
    <row r="121" spans="1:27">
      <c r="A121" s="136">
        <v>42156</v>
      </c>
      <c r="B121">
        <v>7</v>
      </c>
      <c r="C121">
        <v>0</v>
      </c>
      <c r="D121">
        <v>148</v>
      </c>
      <c r="E121">
        <v>4</v>
      </c>
      <c r="F121">
        <v>4</v>
      </c>
      <c r="G121" s="17">
        <v>320</v>
      </c>
      <c r="H121">
        <v>344</v>
      </c>
      <c r="I121">
        <v>124</v>
      </c>
      <c r="J121">
        <v>232</v>
      </c>
      <c r="K121">
        <v>58</v>
      </c>
      <c r="L121">
        <v>57</v>
      </c>
      <c r="M121">
        <v>85</v>
      </c>
      <c r="N121">
        <v>250</v>
      </c>
      <c r="O121">
        <v>174</v>
      </c>
      <c r="P121">
        <v>0</v>
      </c>
      <c r="Q121">
        <v>21</v>
      </c>
      <c r="R121">
        <v>47</v>
      </c>
      <c r="S121">
        <v>50</v>
      </c>
      <c r="T121">
        <v>91</v>
      </c>
      <c r="U121" s="198">
        <f t="shared" si="5"/>
        <v>2016</v>
      </c>
      <c r="V121">
        <v>90</v>
      </c>
      <c r="Y121" s="136">
        <v>42248</v>
      </c>
      <c r="Z121">
        <f t="shared" si="6"/>
        <v>291</v>
      </c>
      <c r="AA121">
        <f>SUM(Z121:Z123)</f>
        <v>925</v>
      </c>
    </row>
    <row r="122" spans="1:27">
      <c r="A122" s="136">
        <v>42125</v>
      </c>
      <c r="B122">
        <v>7</v>
      </c>
      <c r="C122">
        <v>0</v>
      </c>
      <c r="D122">
        <v>134</v>
      </c>
      <c r="E122">
        <v>22</v>
      </c>
      <c r="F122">
        <v>5</v>
      </c>
      <c r="G122" s="17">
        <v>318</v>
      </c>
      <c r="H122">
        <v>330</v>
      </c>
      <c r="I122">
        <v>112</v>
      </c>
      <c r="J122">
        <v>172</v>
      </c>
      <c r="K122">
        <v>56</v>
      </c>
      <c r="L122">
        <v>60</v>
      </c>
      <c r="M122">
        <v>44</v>
      </c>
      <c r="N122">
        <v>201</v>
      </c>
      <c r="O122">
        <v>154</v>
      </c>
      <c r="P122">
        <v>0</v>
      </c>
      <c r="Q122">
        <v>19</v>
      </c>
      <c r="R122">
        <v>38</v>
      </c>
      <c r="S122">
        <v>24</v>
      </c>
      <c r="T122">
        <v>65</v>
      </c>
      <c r="U122" s="198">
        <f t="shared" si="5"/>
        <v>1761</v>
      </c>
      <c r="V122">
        <v>89</v>
      </c>
      <c r="Y122" s="136">
        <v>42217</v>
      </c>
      <c r="Z122">
        <f t="shared" si="6"/>
        <v>284</v>
      </c>
    </row>
    <row r="123" spans="1:27">
      <c r="A123" s="136">
        <v>42095</v>
      </c>
      <c r="B123">
        <v>16</v>
      </c>
      <c r="C123">
        <v>1</v>
      </c>
      <c r="D123">
        <v>178</v>
      </c>
      <c r="E123">
        <v>9</v>
      </c>
      <c r="F123">
        <v>6</v>
      </c>
      <c r="G123" s="17">
        <v>364</v>
      </c>
      <c r="H123">
        <v>384</v>
      </c>
      <c r="I123">
        <v>131</v>
      </c>
      <c r="J123">
        <v>182</v>
      </c>
      <c r="K123">
        <v>75</v>
      </c>
      <c r="L123">
        <v>53</v>
      </c>
      <c r="M123">
        <v>49</v>
      </c>
      <c r="N123">
        <v>263</v>
      </c>
      <c r="O123">
        <v>180</v>
      </c>
      <c r="P123">
        <v>0</v>
      </c>
      <c r="Q123">
        <v>13</v>
      </c>
      <c r="R123">
        <v>37</v>
      </c>
      <c r="S123">
        <v>35</v>
      </c>
      <c r="T123">
        <v>90</v>
      </c>
      <c r="U123" s="198">
        <f t="shared" si="5"/>
        <v>2066</v>
      </c>
      <c r="V123">
        <v>88</v>
      </c>
      <c r="Y123" s="136">
        <v>42186</v>
      </c>
      <c r="Z123">
        <f t="shared" si="6"/>
        <v>350</v>
      </c>
    </row>
    <row r="124" spans="1:27">
      <c r="A124" s="136">
        <v>42064</v>
      </c>
      <c r="B124">
        <v>12</v>
      </c>
      <c r="C124">
        <v>3</v>
      </c>
      <c r="D124">
        <v>155</v>
      </c>
      <c r="E124">
        <v>6</v>
      </c>
      <c r="F124">
        <v>12</v>
      </c>
      <c r="G124" s="17">
        <v>356</v>
      </c>
      <c r="H124">
        <v>393</v>
      </c>
      <c r="I124">
        <v>132</v>
      </c>
      <c r="J124">
        <v>202</v>
      </c>
      <c r="K124">
        <v>58</v>
      </c>
      <c r="L124">
        <v>63</v>
      </c>
      <c r="M124">
        <v>71</v>
      </c>
      <c r="N124">
        <v>220</v>
      </c>
      <c r="O124">
        <v>220</v>
      </c>
      <c r="P124">
        <v>0</v>
      </c>
      <c r="Q124">
        <v>19</v>
      </c>
      <c r="R124">
        <v>40</v>
      </c>
      <c r="S124">
        <v>51</v>
      </c>
      <c r="T124">
        <v>84</v>
      </c>
      <c r="U124" s="198">
        <f t="shared" si="5"/>
        <v>2097</v>
      </c>
      <c r="V124">
        <v>87</v>
      </c>
      <c r="Y124" s="136">
        <v>42156</v>
      </c>
      <c r="Z124">
        <f t="shared" si="6"/>
        <v>320</v>
      </c>
      <c r="AA124">
        <f>SUM(Z124:Z126)</f>
        <v>1002</v>
      </c>
    </row>
    <row r="125" spans="1:27">
      <c r="A125" s="136">
        <v>42036</v>
      </c>
      <c r="B125">
        <v>5</v>
      </c>
      <c r="C125">
        <v>0</v>
      </c>
      <c r="D125">
        <v>157</v>
      </c>
      <c r="E125">
        <v>6</v>
      </c>
      <c r="F125">
        <v>4</v>
      </c>
      <c r="G125" s="17">
        <v>308</v>
      </c>
      <c r="H125">
        <v>335</v>
      </c>
      <c r="I125">
        <v>114</v>
      </c>
      <c r="J125">
        <v>203</v>
      </c>
      <c r="K125">
        <v>53</v>
      </c>
      <c r="L125">
        <v>56</v>
      </c>
      <c r="M125">
        <v>56</v>
      </c>
      <c r="N125">
        <v>211</v>
      </c>
      <c r="O125">
        <v>177</v>
      </c>
      <c r="P125">
        <v>0</v>
      </c>
      <c r="Q125">
        <v>25</v>
      </c>
      <c r="R125">
        <v>41</v>
      </c>
      <c r="S125">
        <v>43</v>
      </c>
      <c r="T125">
        <v>85</v>
      </c>
      <c r="U125" s="198">
        <f t="shared" si="5"/>
        <v>1879</v>
      </c>
      <c r="V125">
        <v>86</v>
      </c>
      <c r="Y125" s="136">
        <v>42125</v>
      </c>
      <c r="Z125">
        <f t="shared" si="6"/>
        <v>318</v>
      </c>
    </row>
    <row r="126" spans="1:27">
      <c r="A126" s="136">
        <v>42005</v>
      </c>
      <c r="B126">
        <v>15</v>
      </c>
      <c r="C126">
        <v>1</v>
      </c>
      <c r="D126">
        <v>127</v>
      </c>
      <c r="E126">
        <v>6</v>
      </c>
      <c r="F126">
        <v>10</v>
      </c>
      <c r="G126" s="17">
        <v>298</v>
      </c>
      <c r="H126">
        <v>297</v>
      </c>
      <c r="I126">
        <v>102</v>
      </c>
      <c r="J126">
        <v>196</v>
      </c>
      <c r="K126">
        <v>54</v>
      </c>
      <c r="L126">
        <v>55</v>
      </c>
      <c r="M126">
        <v>70</v>
      </c>
      <c r="N126">
        <v>202</v>
      </c>
      <c r="O126">
        <v>158</v>
      </c>
      <c r="P126">
        <v>0</v>
      </c>
      <c r="Q126">
        <v>11</v>
      </c>
      <c r="R126">
        <v>31</v>
      </c>
      <c r="S126">
        <v>45</v>
      </c>
      <c r="T126">
        <v>61</v>
      </c>
      <c r="U126" s="198">
        <f t="shared" si="5"/>
        <v>1739</v>
      </c>
      <c r="V126">
        <v>85</v>
      </c>
      <c r="Y126" s="136">
        <v>42095</v>
      </c>
      <c r="Z126">
        <f t="shared" si="6"/>
        <v>364</v>
      </c>
    </row>
    <row r="127" spans="1:27">
      <c r="A127" s="136">
        <v>41974</v>
      </c>
      <c r="B127">
        <v>11</v>
      </c>
      <c r="C127">
        <v>1</v>
      </c>
      <c r="D127">
        <v>167</v>
      </c>
      <c r="E127">
        <v>4</v>
      </c>
      <c r="F127">
        <v>5</v>
      </c>
      <c r="G127" s="17">
        <v>313</v>
      </c>
      <c r="H127">
        <v>344</v>
      </c>
      <c r="I127">
        <v>154</v>
      </c>
      <c r="J127">
        <v>199</v>
      </c>
      <c r="K127">
        <v>63</v>
      </c>
      <c r="L127">
        <v>50</v>
      </c>
      <c r="M127">
        <v>60</v>
      </c>
      <c r="N127">
        <v>229</v>
      </c>
      <c r="O127">
        <v>185</v>
      </c>
      <c r="P127">
        <v>0</v>
      </c>
      <c r="Q127">
        <v>7</v>
      </c>
      <c r="R127">
        <v>41</v>
      </c>
      <c r="S127">
        <v>35</v>
      </c>
      <c r="T127">
        <v>77</v>
      </c>
      <c r="U127" s="198">
        <f t="shared" si="5"/>
        <v>1945</v>
      </c>
      <c r="V127">
        <v>84</v>
      </c>
      <c r="Y127" s="136">
        <v>42064</v>
      </c>
      <c r="Z127">
        <f t="shared" si="6"/>
        <v>356</v>
      </c>
      <c r="AA127">
        <f>SUM(Z127:Z129)</f>
        <v>962</v>
      </c>
    </row>
    <row r="128" spans="1:27">
      <c r="A128" s="136">
        <v>41944</v>
      </c>
      <c r="B128">
        <v>10</v>
      </c>
      <c r="C128">
        <v>0</v>
      </c>
      <c r="D128">
        <v>117</v>
      </c>
      <c r="E128">
        <v>10</v>
      </c>
      <c r="F128">
        <v>14</v>
      </c>
      <c r="G128" s="17">
        <v>302</v>
      </c>
      <c r="H128">
        <v>310</v>
      </c>
      <c r="I128">
        <v>115</v>
      </c>
      <c r="J128">
        <v>201</v>
      </c>
      <c r="K128">
        <v>52</v>
      </c>
      <c r="L128">
        <v>60</v>
      </c>
      <c r="M128">
        <v>63</v>
      </c>
      <c r="N128">
        <v>215</v>
      </c>
      <c r="O128">
        <v>166</v>
      </c>
      <c r="P128">
        <v>0</v>
      </c>
      <c r="Q128">
        <v>33</v>
      </c>
      <c r="R128">
        <v>44</v>
      </c>
      <c r="S128">
        <v>36</v>
      </c>
      <c r="T128">
        <v>68</v>
      </c>
      <c r="U128" s="198">
        <f t="shared" si="5"/>
        <v>1816</v>
      </c>
      <c r="V128">
        <v>83</v>
      </c>
      <c r="Y128" s="136">
        <v>42036</v>
      </c>
      <c r="Z128">
        <f t="shared" si="6"/>
        <v>308</v>
      </c>
    </row>
    <row r="129" spans="1:27">
      <c r="A129" s="136">
        <v>41913</v>
      </c>
      <c r="B129">
        <v>11</v>
      </c>
      <c r="C129">
        <v>0</v>
      </c>
      <c r="D129">
        <v>173</v>
      </c>
      <c r="E129">
        <v>10</v>
      </c>
      <c r="F129">
        <v>9</v>
      </c>
      <c r="G129" s="17">
        <v>315</v>
      </c>
      <c r="H129">
        <v>422</v>
      </c>
      <c r="I129">
        <v>137</v>
      </c>
      <c r="J129">
        <v>209</v>
      </c>
      <c r="K129">
        <v>63</v>
      </c>
      <c r="L129">
        <v>58</v>
      </c>
      <c r="M129">
        <v>71</v>
      </c>
      <c r="N129">
        <v>237</v>
      </c>
      <c r="O129">
        <v>201</v>
      </c>
      <c r="P129">
        <v>0</v>
      </c>
      <c r="Q129">
        <v>21</v>
      </c>
      <c r="R129">
        <v>53</v>
      </c>
      <c r="S129">
        <v>49</v>
      </c>
      <c r="T129">
        <v>86</v>
      </c>
      <c r="U129" s="198">
        <f t="shared" si="5"/>
        <v>2125</v>
      </c>
      <c r="V129">
        <v>82</v>
      </c>
      <c r="Y129" s="136">
        <v>42005</v>
      </c>
      <c r="Z129">
        <f t="shared" si="6"/>
        <v>298</v>
      </c>
    </row>
    <row r="130" spans="1:27">
      <c r="A130" s="136">
        <v>41883</v>
      </c>
      <c r="B130">
        <v>13</v>
      </c>
      <c r="C130">
        <v>1</v>
      </c>
      <c r="D130">
        <v>144</v>
      </c>
      <c r="E130">
        <v>7</v>
      </c>
      <c r="F130">
        <v>7</v>
      </c>
      <c r="G130" s="17">
        <v>341</v>
      </c>
      <c r="H130">
        <v>378</v>
      </c>
      <c r="I130">
        <v>169</v>
      </c>
      <c r="J130">
        <v>190</v>
      </c>
      <c r="K130">
        <v>73</v>
      </c>
      <c r="L130">
        <v>55</v>
      </c>
      <c r="M130">
        <v>77</v>
      </c>
      <c r="N130">
        <v>221</v>
      </c>
      <c r="O130">
        <v>196</v>
      </c>
      <c r="P130">
        <v>0</v>
      </c>
      <c r="Q130">
        <v>15</v>
      </c>
      <c r="R130">
        <v>46</v>
      </c>
      <c r="S130">
        <v>29</v>
      </c>
      <c r="T130">
        <v>92</v>
      </c>
      <c r="U130" s="198">
        <f t="shared" si="5"/>
        <v>2054</v>
      </c>
      <c r="V130">
        <v>81</v>
      </c>
      <c r="Y130" s="136">
        <v>41974</v>
      </c>
      <c r="Z130">
        <f t="shared" si="6"/>
        <v>313</v>
      </c>
      <c r="AA130">
        <f>SUM(Z130:Z132)</f>
        <v>930</v>
      </c>
    </row>
    <row r="131" spans="1:27">
      <c r="A131" s="136">
        <v>41852</v>
      </c>
      <c r="B131">
        <v>7</v>
      </c>
      <c r="C131">
        <v>0</v>
      </c>
      <c r="D131">
        <v>143</v>
      </c>
      <c r="E131">
        <v>5</v>
      </c>
      <c r="F131">
        <v>10</v>
      </c>
      <c r="G131" s="17">
        <v>350</v>
      </c>
      <c r="H131">
        <v>381</v>
      </c>
      <c r="I131">
        <v>146</v>
      </c>
      <c r="J131">
        <v>206</v>
      </c>
      <c r="K131">
        <v>66</v>
      </c>
      <c r="L131">
        <v>46</v>
      </c>
      <c r="M131">
        <v>56</v>
      </c>
      <c r="N131">
        <v>223</v>
      </c>
      <c r="O131">
        <v>182</v>
      </c>
      <c r="P131">
        <v>0</v>
      </c>
      <c r="Q131">
        <v>23</v>
      </c>
      <c r="R131">
        <v>42</v>
      </c>
      <c r="S131">
        <v>46</v>
      </c>
      <c r="T131">
        <v>70</v>
      </c>
      <c r="U131" s="198">
        <f t="shared" si="5"/>
        <v>2002</v>
      </c>
      <c r="V131">
        <v>80</v>
      </c>
      <c r="Y131" s="136">
        <v>41944</v>
      </c>
      <c r="Z131">
        <f t="shared" si="6"/>
        <v>302</v>
      </c>
    </row>
    <row r="132" spans="1:27">
      <c r="A132" s="136">
        <v>41821</v>
      </c>
      <c r="B132">
        <v>9</v>
      </c>
      <c r="C132">
        <v>1</v>
      </c>
      <c r="D132">
        <v>140</v>
      </c>
      <c r="E132">
        <v>15</v>
      </c>
      <c r="F132">
        <v>6</v>
      </c>
      <c r="G132" s="17">
        <v>328</v>
      </c>
      <c r="H132">
        <v>420</v>
      </c>
      <c r="I132">
        <v>156</v>
      </c>
      <c r="J132">
        <v>223</v>
      </c>
      <c r="K132">
        <v>78</v>
      </c>
      <c r="L132">
        <v>60</v>
      </c>
      <c r="M132">
        <v>56</v>
      </c>
      <c r="N132">
        <v>243</v>
      </c>
      <c r="O132">
        <v>183</v>
      </c>
      <c r="P132">
        <v>0</v>
      </c>
      <c r="Q132">
        <v>26</v>
      </c>
      <c r="R132">
        <v>46</v>
      </c>
      <c r="S132">
        <v>44</v>
      </c>
      <c r="T132">
        <v>77</v>
      </c>
      <c r="U132" s="198">
        <f t="shared" si="5"/>
        <v>2111</v>
      </c>
      <c r="V132">
        <v>79</v>
      </c>
      <c r="Y132" s="136">
        <v>41913</v>
      </c>
      <c r="Z132">
        <f t="shared" si="6"/>
        <v>315</v>
      </c>
    </row>
    <row r="133" spans="1:27">
      <c r="A133" s="136">
        <v>41791</v>
      </c>
      <c r="B133">
        <v>12</v>
      </c>
      <c r="C133">
        <v>1</v>
      </c>
      <c r="D133">
        <v>128</v>
      </c>
      <c r="E133">
        <v>14</v>
      </c>
      <c r="F133">
        <v>5</v>
      </c>
      <c r="G133" s="17">
        <v>306</v>
      </c>
      <c r="H133">
        <v>371</v>
      </c>
      <c r="I133">
        <v>150</v>
      </c>
      <c r="J133">
        <v>145</v>
      </c>
      <c r="K133">
        <v>46</v>
      </c>
      <c r="L133">
        <v>53</v>
      </c>
      <c r="M133">
        <v>56</v>
      </c>
      <c r="N133">
        <v>212</v>
      </c>
      <c r="O133">
        <v>157</v>
      </c>
      <c r="P133">
        <v>0</v>
      </c>
      <c r="Q133">
        <v>27</v>
      </c>
      <c r="R133">
        <v>32</v>
      </c>
      <c r="S133">
        <v>52</v>
      </c>
      <c r="T133">
        <v>46</v>
      </c>
      <c r="U133" s="198">
        <f t="shared" si="5"/>
        <v>1813</v>
      </c>
      <c r="V133">
        <v>78</v>
      </c>
      <c r="Y133" s="136">
        <v>41883</v>
      </c>
      <c r="Z133">
        <f t="shared" si="6"/>
        <v>341</v>
      </c>
      <c r="AA133">
        <f>SUM(Z133:Z135)</f>
        <v>1019</v>
      </c>
    </row>
    <row r="134" spans="1:27">
      <c r="A134" s="136">
        <v>41760</v>
      </c>
      <c r="B134">
        <v>9</v>
      </c>
      <c r="C134">
        <v>0</v>
      </c>
      <c r="D134">
        <v>161</v>
      </c>
      <c r="E134">
        <v>6</v>
      </c>
      <c r="F134">
        <v>4</v>
      </c>
      <c r="G134" s="17">
        <v>325</v>
      </c>
      <c r="H134">
        <v>375</v>
      </c>
      <c r="I134">
        <v>147</v>
      </c>
      <c r="J134">
        <v>195</v>
      </c>
      <c r="K134">
        <v>65</v>
      </c>
      <c r="L134">
        <v>57</v>
      </c>
      <c r="M134">
        <v>61</v>
      </c>
      <c r="N134">
        <v>214</v>
      </c>
      <c r="O134">
        <v>180</v>
      </c>
      <c r="P134">
        <v>0</v>
      </c>
      <c r="Q134">
        <v>16</v>
      </c>
      <c r="R134">
        <v>29</v>
      </c>
      <c r="S134">
        <v>33</v>
      </c>
      <c r="T134">
        <v>55</v>
      </c>
      <c r="U134" s="198">
        <f t="shared" si="5"/>
        <v>1932</v>
      </c>
      <c r="V134">
        <v>77</v>
      </c>
      <c r="Y134" s="136">
        <v>41852</v>
      </c>
      <c r="Z134">
        <f t="shared" si="6"/>
        <v>350</v>
      </c>
    </row>
    <row r="135" spans="1:27">
      <c r="A135" s="136">
        <v>41730</v>
      </c>
      <c r="B135">
        <v>16</v>
      </c>
      <c r="C135">
        <v>0</v>
      </c>
      <c r="D135">
        <v>171</v>
      </c>
      <c r="E135">
        <v>9</v>
      </c>
      <c r="F135">
        <v>8</v>
      </c>
      <c r="G135" s="17">
        <v>375</v>
      </c>
      <c r="H135">
        <v>363</v>
      </c>
      <c r="I135">
        <v>169</v>
      </c>
      <c r="J135">
        <v>204</v>
      </c>
      <c r="K135">
        <v>69</v>
      </c>
      <c r="L135">
        <v>59</v>
      </c>
      <c r="M135">
        <v>65</v>
      </c>
      <c r="N135">
        <v>242</v>
      </c>
      <c r="O135">
        <v>188</v>
      </c>
      <c r="P135">
        <v>0</v>
      </c>
      <c r="Q135">
        <v>17</v>
      </c>
      <c r="R135">
        <v>52</v>
      </c>
      <c r="S135">
        <v>44</v>
      </c>
      <c r="T135">
        <v>80</v>
      </c>
      <c r="U135" s="198">
        <f t="shared" si="5"/>
        <v>2131</v>
      </c>
      <c r="V135">
        <v>76</v>
      </c>
      <c r="Y135" s="136">
        <v>41821</v>
      </c>
      <c r="Z135">
        <f t="shared" si="6"/>
        <v>328</v>
      </c>
    </row>
    <row r="136" spans="1:27">
      <c r="A136" s="136">
        <v>41699</v>
      </c>
      <c r="B136">
        <v>16</v>
      </c>
      <c r="C136">
        <v>1</v>
      </c>
      <c r="D136">
        <v>151</v>
      </c>
      <c r="E136">
        <v>21</v>
      </c>
      <c r="F136">
        <v>8</v>
      </c>
      <c r="G136" s="17">
        <v>344</v>
      </c>
      <c r="H136">
        <v>381</v>
      </c>
      <c r="I136">
        <v>144</v>
      </c>
      <c r="J136">
        <v>185</v>
      </c>
      <c r="K136">
        <v>63</v>
      </c>
      <c r="L136">
        <v>46</v>
      </c>
      <c r="M136">
        <v>77</v>
      </c>
      <c r="N136">
        <v>252</v>
      </c>
      <c r="O136">
        <v>193</v>
      </c>
      <c r="P136">
        <v>0</v>
      </c>
      <c r="Q136">
        <v>20</v>
      </c>
      <c r="R136">
        <v>37</v>
      </c>
      <c r="S136">
        <v>43</v>
      </c>
      <c r="T136">
        <v>72</v>
      </c>
      <c r="U136" s="198">
        <f t="shared" si="5"/>
        <v>2054</v>
      </c>
      <c r="V136">
        <v>75</v>
      </c>
      <c r="Y136" s="136">
        <v>41791</v>
      </c>
      <c r="Z136">
        <f t="shared" si="6"/>
        <v>306</v>
      </c>
      <c r="AA136">
        <f>SUM(Z136:Z138)</f>
        <v>1006</v>
      </c>
    </row>
    <row r="137" spans="1:27">
      <c r="A137" s="136">
        <v>41671</v>
      </c>
      <c r="B137">
        <v>14</v>
      </c>
      <c r="C137">
        <v>2</v>
      </c>
      <c r="D137">
        <v>150</v>
      </c>
      <c r="E137">
        <v>16</v>
      </c>
      <c r="F137">
        <v>6</v>
      </c>
      <c r="G137" s="17">
        <v>343</v>
      </c>
      <c r="H137">
        <v>401</v>
      </c>
      <c r="I137">
        <v>133</v>
      </c>
      <c r="J137">
        <v>201</v>
      </c>
      <c r="K137">
        <v>69</v>
      </c>
      <c r="L137">
        <v>55</v>
      </c>
      <c r="M137">
        <v>64</v>
      </c>
      <c r="N137">
        <v>228</v>
      </c>
      <c r="O137">
        <v>163</v>
      </c>
      <c r="P137">
        <v>0</v>
      </c>
      <c r="Q137">
        <v>15</v>
      </c>
      <c r="R137">
        <v>50</v>
      </c>
      <c r="S137">
        <v>55</v>
      </c>
      <c r="T137">
        <v>82</v>
      </c>
      <c r="U137" s="198">
        <f t="shared" si="5"/>
        <v>2047</v>
      </c>
      <c r="V137">
        <v>74</v>
      </c>
      <c r="Y137" s="136">
        <v>41760</v>
      </c>
      <c r="Z137">
        <f t="shared" si="6"/>
        <v>325</v>
      </c>
    </row>
    <row r="138" spans="1:27">
      <c r="A138" s="136">
        <v>41640</v>
      </c>
      <c r="B138">
        <v>15</v>
      </c>
      <c r="C138">
        <v>0</v>
      </c>
      <c r="D138">
        <v>145</v>
      </c>
      <c r="E138">
        <v>29</v>
      </c>
      <c r="F138">
        <v>12</v>
      </c>
      <c r="G138" s="17">
        <v>340</v>
      </c>
      <c r="H138">
        <v>399</v>
      </c>
      <c r="I138">
        <v>116</v>
      </c>
      <c r="J138">
        <v>192</v>
      </c>
      <c r="K138">
        <v>58</v>
      </c>
      <c r="L138">
        <v>54</v>
      </c>
      <c r="M138">
        <v>75</v>
      </c>
      <c r="N138">
        <v>247</v>
      </c>
      <c r="O138">
        <v>182</v>
      </c>
      <c r="P138">
        <v>0</v>
      </c>
      <c r="Q138">
        <v>20</v>
      </c>
      <c r="R138">
        <v>46</v>
      </c>
      <c r="S138">
        <v>46</v>
      </c>
      <c r="T138">
        <v>79</v>
      </c>
      <c r="U138" s="198">
        <f t="shared" si="5"/>
        <v>2055</v>
      </c>
      <c r="V138">
        <v>73</v>
      </c>
      <c r="Y138" s="136">
        <v>41730</v>
      </c>
      <c r="Z138">
        <f t="shared" si="6"/>
        <v>375</v>
      </c>
    </row>
    <row r="139" spans="1:27">
      <c r="A139" s="136">
        <v>41609</v>
      </c>
      <c r="B139">
        <v>11</v>
      </c>
      <c r="C139">
        <v>1</v>
      </c>
      <c r="D139">
        <v>175</v>
      </c>
      <c r="E139">
        <v>10</v>
      </c>
      <c r="F139">
        <v>6</v>
      </c>
      <c r="G139" s="17">
        <v>273</v>
      </c>
      <c r="H139">
        <v>318</v>
      </c>
      <c r="I139">
        <v>133</v>
      </c>
      <c r="J139">
        <v>165</v>
      </c>
      <c r="K139">
        <v>58</v>
      </c>
      <c r="L139">
        <v>61</v>
      </c>
      <c r="M139">
        <v>59</v>
      </c>
      <c r="N139">
        <v>215</v>
      </c>
      <c r="O139">
        <v>152</v>
      </c>
      <c r="P139">
        <v>0</v>
      </c>
      <c r="Q139">
        <v>19</v>
      </c>
      <c r="R139">
        <v>41</v>
      </c>
      <c r="S139">
        <v>40</v>
      </c>
      <c r="T139">
        <v>63</v>
      </c>
      <c r="U139" s="198">
        <f t="shared" si="5"/>
        <v>1800</v>
      </c>
      <c r="V139">
        <v>72</v>
      </c>
      <c r="Y139" s="136">
        <v>41699</v>
      </c>
      <c r="Z139">
        <f t="shared" si="6"/>
        <v>344</v>
      </c>
      <c r="AA139">
        <f>SUM(Z139:Z141)</f>
        <v>1027</v>
      </c>
    </row>
    <row r="140" spans="1:27">
      <c r="A140" s="136">
        <v>41579</v>
      </c>
      <c r="B140">
        <v>17</v>
      </c>
      <c r="C140">
        <v>0</v>
      </c>
      <c r="D140">
        <v>177</v>
      </c>
      <c r="E140">
        <v>15</v>
      </c>
      <c r="F140">
        <v>8</v>
      </c>
      <c r="G140" s="17">
        <v>352</v>
      </c>
      <c r="H140">
        <v>335</v>
      </c>
      <c r="I140">
        <v>143</v>
      </c>
      <c r="J140">
        <v>193</v>
      </c>
      <c r="K140">
        <v>53</v>
      </c>
      <c r="L140">
        <v>74</v>
      </c>
      <c r="M140">
        <v>69</v>
      </c>
      <c r="N140">
        <v>242</v>
      </c>
      <c r="O140">
        <v>185</v>
      </c>
      <c r="P140">
        <v>0</v>
      </c>
      <c r="Q140">
        <v>22</v>
      </c>
      <c r="R140">
        <v>43</v>
      </c>
      <c r="S140">
        <v>50</v>
      </c>
      <c r="T140">
        <v>71</v>
      </c>
      <c r="U140" s="198">
        <f t="shared" si="5"/>
        <v>2049</v>
      </c>
      <c r="V140">
        <v>71</v>
      </c>
      <c r="Y140" s="136">
        <v>41671</v>
      </c>
      <c r="Z140">
        <f t="shared" si="6"/>
        <v>343</v>
      </c>
    </row>
    <row r="141" spans="1:27">
      <c r="A141" s="136">
        <v>41548</v>
      </c>
      <c r="B141">
        <v>10</v>
      </c>
      <c r="C141">
        <v>3</v>
      </c>
      <c r="D141">
        <v>178</v>
      </c>
      <c r="E141">
        <v>12</v>
      </c>
      <c r="F141">
        <v>8</v>
      </c>
      <c r="G141" s="17">
        <v>327</v>
      </c>
      <c r="H141">
        <v>442</v>
      </c>
      <c r="I141">
        <v>168</v>
      </c>
      <c r="J141">
        <v>208</v>
      </c>
      <c r="K141">
        <v>73</v>
      </c>
      <c r="L141">
        <v>85</v>
      </c>
      <c r="M141">
        <v>72</v>
      </c>
      <c r="N141">
        <v>243</v>
      </c>
      <c r="O141">
        <v>197</v>
      </c>
      <c r="P141">
        <v>0</v>
      </c>
      <c r="Q141">
        <v>21</v>
      </c>
      <c r="R141">
        <v>52</v>
      </c>
      <c r="S141">
        <v>44</v>
      </c>
      <c r="T141">
        <v>79</v>
      </c>
      <c r="U141" s="198">
        <f t="shared" si="5"/>
        <v>2222</v>
      </c>
      <c r="V141">
        <v>70</v>
      </c>
      <c r="Y141" s="136">
        <v>41640</v>
      </c>
      <c r="Z141">
        <f t="shared" si="6"/>
        <v>340</v>
      </c>
    </row>
    <row r="142" spans="1:27">
      <c r="A142" s="136">
        <v>41518</v>
      </c>
      <c r="B142">
        <v>11</v>
      </c>
      <c r="C142">
        <v>0</v>
      </c>
      <c r="D142">
        <v>160</v>
      </c>
      <c r="E142">
        <v>10</v>
      </c>
      <c r="F142">
        <v>4</v>
      </c>
      <c r="G142" s="17">
        <v>319</v>
      </c>
      <c r="H142">
        <v>371</v>
      </c>
      <c r="I142">
        <v>160</v>
      </c>
      <c r="J142">
        <v>197</v>
      </c>
      <c r="K142">
        <v>55</v>
      </c>
      <c r="L142">
        <v>68</v>
      </c>
      <c r="M142">
        <v>54</v>
      </c>
      <c r="N142">
        <v>232</v>
      </c>
      <c r="O142">
        <v>162</v>
      </c>
      <c r="P142">
        <v>0</v>
      </c>
      <c r="Q142">
        <v>23</v>
      </c>
      <c r="R142">
        <v>46</v>
      </c>
      <c r="S142">
        <v>52</v>
      </c>
      <c r="T142">
        <v>76</v>
      </c>
      <c r="U142" s="198">
        <f t="shared" si="5"/>
        <v>2000</v>
      </c>
      <c r="V142">
        <v>69</v>
      </c>
      <c r="Y142" s="136">
        <v>41609</v>
      </c>
      <c r="Z142">
        <f t="shared" si="6"/>
        <v>273</v>
      </c>
      <c r="AA142">
        <f>SUM(Z142:Z144)</f>
        <v>952</v>
      </c>
    </row>
    <row r="143" spans="1:27">
      <c r="A143" s="136">
        <v>41487</v>
      </c>
      <c r="B143">
        <v>15</v>
      </c>
      <c r="C143">
        <v>0</v>
      </c>
      <c r="D143">
        <v>204</v>
      </c>
      <c r="E143">
        <v>7</v>
      </c>
      <c r="F143">
        <v>8</v>
      </c>
      <c r="G143" s="17">
        <v>321</v>
      </c>
      <c r="H143">
        <v>446</v>
      </c>
      <c r="I143">
        <v>170</v>
      </c>
      <c r="J143">
        <v>217</v>
      </c>
      <c r="K143">
        <v>64</v>
      </c>
      <c r="L143">
        <v>73</v>
      </c>
      <c r="M143">
        <v>60</v>
      </c>
      <c r="N143">
        <v>230</v>
      </c>
      <c r="O143">
        <v>195</v>
      </c>
      <c r="P143">
        <v>0</v>
      </c>
      <c r="Q143">
        <v>26</v>
      </c>
      <c r="R143">
        <v>46</v>
      </c>
      <c r="S143">
        <v>58</v>
      </c>
      <c r="T143">
        <v>72</v>
      </c>
      <c r="U143" s="198">
        <f t="shared" si="5"/>
        <v>2212</v>
      </c>
      <c r="V143">
        <v>68</v>
      </c>
      <c r="Y143" s="136">
        <v>41579</v>
      </c>
      <c r="Z143">
        <f t="shared" si="6"/>
        <v>352</v>
      </c>
    </row>
    <row r="144" spans="1:27">
      <c r="A144" s="136">
        <v>41456</v>
      </c>
      <c r="B144">
        <v>7</v>
      </c>
      <c r="C144">
        <v>2</v>
      </c>
      <c r="D144">
        <v>231</v>
      </c>
      <c r="E144">
        <v>13</v>
      </c>
      <c r="F144">
        <v>10</v>
      </c>
      <c r="G144" s="17">
        <v>389</v>
      </c>
      <c r="H144">
        <v>474</v>
      </c>
      <c r="I144">
        <v>181</v>
      </c>
      <c r="J144">
        <v>245</v>
      </c>
      <c r="K144">
        <v>66</v>
      </c>
      <c r="L144">
        <v>67</v>
      </c>
      <c r="M144">
        <v>79</v>
      </c>
      <c r="N144">
        <v>259</v>
      </c>
      <c r="O144">
        <v>212</v>
      </c>
      <c r="P144">
        <v>0</v>
      </c>
      <c r="Q144">
        <v>21</v>
      </c>
      <c r="R144">
        <v>61</v>
      </c>
      <c r="S144">
        <v>42</v>
      </c>
      <c r="T144">
        <v>100</v>
      </c>
      <c r="U144" s="198">
        <f t="shared" si="5"/>
        <v>2459</v>
      </c>
      <c r="V144">
        <v>67</v>
      </c>
      <c r="Y144" s="136">
        <v>41548</v>
      </c>
      <c r="Z144">
        <f t="shared" si="6"/>
        <v>327</v>
      </c>
    </row>
    <row r="145" spans="1:27">
      <c r="A145" s="136">
        <v>41426</v>
      </c>
      <c r="B145">
        <v>10</v>
      </c>
      <c r="C145">
        <v>1</v>
      </c>
      <c r="D145">
        <v>172</v>
      </c>
      <c r="E145">
        <v>7</v>
      </c>
      <c r="F145">
        <v>10</v>
      </c>
      <c r="G145" s="17">
        <v>355</v>
      </c>
      <c r="H145">
        <v>370</v>
      </c>
      <c r="I145">
        <v>184</v>
      </c>
      <c r="J145">
        <v>214</v>
      </c>
      <c r="K145">
        <v>71</v>
      </c>
      <c r="L145">
        <v>74</v>
      </c>
      <c r="M145">
        <v>64</v>
      </c>
      <c r="N145">
        <v>225</v>
      </c>
      <c r="O145">
        <v>169</v>
      </c>
      <c r="P145">
        <v>0</v>
      </c>
      <c r="Q145">
        <v>27</v>
      </c>
      <c r="R145">
        <v>37</v>
      </c>
      <c r="S145">
        <v>42</v>
      </c>
      <c r="T145">
        <v>80</v>
      </c>
      <c r="U145" s="198">
        <f t="shared" si="5"/>
        <v>2112</v>
      </c>
      <c r="V145">
        <v>66</v>
      </c>
      <c r="Y145" s="136">
        <v>41518</v>
      </c>
      <c r="Z145">
        <f t="shared" si="6"/>
        <v>319</v>
      </c>
      <c r="AA145">
        <f>SUM(Z145:Z147)</f>
        <v>1029</v>
      </c>
    </row>
    <row r="146" spans="1:27">
      <c r="A146" s="136">
        <v>41395</v>
      </c>
      <c r="B146">
        <v>15</v>
      </c>
      <c r="C146">
        <v>2</v>
      </c>
      <c r="D146">
        <v>184</v>
      </c>
      <c r="E146">
        <v>8</v>
      </c>
      <c r="F146">
        <v>11</v>
      </c>
      <c r="G146" s="17">
        <v>401</v>
      </c>
      <c r="H146">
        <v>392</v>
      </c>
      <c r="I146">
        <v>166</v>
      </c>
      <c r="J146">
        <v>201</v>
      </c>
      <c r="K146">
        <v>59</v>
      </c>
      <c r="L146">
        <v>79</v>
      </c>
      <c r="M146">
        <v>97</v>
      </c>
      <c r="N146">
        <v>251</v>
      </c>
      <c r="O146">
        <v>185</v>
      </c>
      <c r="P146">
        <v>0</v>
      </c>
      <c r="Q146">
        <v>19</v>
      </c>
      <c r="R146">
        <v>50</v>
      </c>
      <c r="S146">
        <v>56</v>
      </c>
      <c r="T146">
        <v>85</v>
      </c>
      <c r="U146" s="198">
        <f t="shared" ref="U146:U209" si="7">SUM(B146:T146)</f>
        <v>2261</v>
      </c>
      <c r="V146">
        <v>65</v>
      </c>
      <c r="Y146" s="136">
        <v>41487</v>
      </c>
      <c r="Z146">
        <f t="shared" si="6"/>
        <v>321</v>
      </c>
    </row>
    <row r="147" spans="1:27">
      <c r="A147" s="136">
        <v>41365</v>
      </c>
      <c r="B147">
        <v>9</v>
      </c>
      <c r="C147">
        <v>0</v>
      </c>
      <c r="D147">
        <v>195</v>
      </c>
      <c r="E147">
        <v>6</v>
      </c>
      <c r="F147">
        <v>10</v>
      </c>
      <c r="G147" s="17">
        <v>380</v>
      </c>
      <c r="H147">
        <v>406</v>
      </c>
      <c r="I147">
        <v>179</v>
      </c>
      <c r="J147">
        <v>224</v>
      </c>
      <c r="K147">
        <v>74</v>
      </c>
      <c r="L147">
        <v>60</v>
      </c>
      <c r="M147">
        <v>71</v>
      </c>
      <c r="N147">
        <v>252</v>
      </c>
      <c r="O147">
        <v>188</v>
      </c>
      <c r="P147">
        <v>0</v>
      </c>
      <c r="Q147">
        <v>34</v>
      </c>
      <c r="R147">
        <v>35</v>
      </c>
      <c r="S147">
        <v>47</v>
      </c>
      <c r="T147">
        <v>102</v>
      </c>
      <c r="U147" s="198">
        <f t="shared" si="7"/>
        <v>2272</v>
      </c>
      <c r="V147">
        <v>64</v>
      </c>
      <c r="Y147" s="136">
        <v>41456</v>
      </c>
      <c r="Z147">
        <f t="shared" si="6"/>
        <v>389</v>
      </c>
    </row>
    <row r="148" spans="1:27">
      <c r="A148" s="136">
        <v>41334</v>
      </c>
      <c r="B148">
        <v>14</v>
      </c>
      <c r="C148">
        <v>1</v>
      </c>
      <c r="D148">
        <v>231</v>
      </c>
      <c r="E148">
        <v>9</v>
      </c>
      <c r="F148">
        <v>7</v>
      </c>
      <c r="G148" s="17">
        <v>352</v>
      </c>
      <c r="H148">
        <v>446</v>
      </c>
      <c r="I148">
        <v>170</v>
      </c>
      <c r="J148">
        <v>227</v>
      </c>
      <c r="K148">
        <v>63</v>
      </c>
      <c r="L148">
        <v>64</v>
      </c>
      <c r="M148">
        <v>70</v>
      </c>
      <c r="N148">
        <v>271</v>
      </c>
      <c r="O148">
        <v>202</v>
      </c>
      <c r="P148">
        <v>0</v>
      </c>
      <c r="Q148">
        <v>23</v>
      </c>
      <c r="R148">
        <v>50</v>
      </c>
      <c r="S148">
        <v>45</v>
      </c>
      <c r="T148">
        <v>68</v>
      </c>
      <c r="U148" s="198">
        <f t="shared" si="7"/>
        <v>2313</v>
      </c>
      <c r="V148">
        <v>63</v>
      </c>
      <c r="Y148" s="136">
        <v>41426</v>
      </c>
      <c r="Z148">
        <f t="shared" si="6"/>
        <v>355</v>
      </c>
      <c r="AA148">
        <f>SUM(Z148:Z150)</f>
        <v>1136</v>
      </c>
    </row>
    <row r="149" spans="1:27">
      <c r="A149" s="136">
        <v>41306</v>
      </c>
      <c r="B149">
        <v>3</v>
      </c>
      <c r="C149">
        <v>0</v>
      </c>
      <c r="D149">
        <v>184</v>
      </c>
      <c r="E149">
        <v>10</v>
      </c>
      <c r="F149">
        <v>6</v>
      </c>
      <c r="G149" s="17">
        <v>335</v>
      </c>
      <c r="H149">
        <v>374</v>
      </c>
      <c r="I149">
        <v>173</v>
      </c>
      <c r="J149">
        <v>203</v>
      </c>
      <c r="K149">
        <v>49</v>
      </c>
      <c r="L149">
        <v>57</v>
      </c>
      <c r="M149">
        <v>75</v>
      </c>
      <c r="N149">
        <v>203</v>
      </c>
      <c r="O149">
        <v>181</v>
      </c>
      <c r="P149">
        <v>0</v>
      </c>
      <c r="Q149">
        <v>22</v>
      </c>
      <c r="R149">
        <v>68</v>
      </c>
      <c r="S149">
        <v>44</v>
      </c>
      <c r="T149">
        <v>84</v>
      </c>
      <c r="U149" s="198">
        <f t="shared" si="7"/>
        <v>2071</v>
      </c>
      <c r="V149">
        <v>62</v>
      </c>
      <c r="Y149" s="136">
        <v>41395</v>
      </c>
      <c r="Z149">
        <f t="shared" si="6"/>
        <v>401</v>
      </c>
    </row>
    <row r="150" spans="1:27">
      <c r="A150" s="136">
        <v>41275</v>
      </c>
      <c r="B150">
        <v>13</v>
      </c>
      <c r="C150">
        <v>3</v>
      </c>
      <c r="D150">
        <v>175</v>
      </c>
      <c r="E150">
        <v>9</v>
      </c>
      <c r="F150">
        <v>11</v>
      </c>
      <c r="G150" s="17">
        <v>327</v>
      </c>
      <c r="H150">
        <v>430</v>
      </c>
      <c r="I150">
        <v>161</v>
      </c>
      <c r="J150">
        <v>244</v>
      </c>
      <c r="K150">
        <v>54</v>
      </c>
      <c r="L150">
        <v>69</v>
      </c>
      <c r="M150">
        <v>79</v>
      </c>
      <c r="N150">
        <v>269</v>
      </c>
      <c r="O150">
        <v>197</v>
      </c>
      <c r="P150">
        <v>0</v>
      </c>
      <c r="Q150">
        <v>23</v>
      </c>
      <c r="R150">
        <v>45</v>
      </c>
      <c r="S150">
        <v>42</v>
      </c>
      <c r="T150">
        <v>73</v>
      </c>
      <c r="U150" s="198">
        <f t="shared" si="7"/>
        <v>2224</v>
      </c>
      <c r="V150">
        <v>61</v>
      </c>
      <c r="Y150" s="136">
        <v>41365</v>
      </c>
      <c r="Z150">
        <f t="shared" si="6"/>
        <v>380</v>
      </c>
    </row>
    <row r="151" spans="1:27">
      <c r="A151" s="136">
        <v>41244</v>
      </c>
      <c r="B151">
        <v>9</v>
      </c>
      <c r="C151">
        <v>2</v>
      </c>
      <c r="D151">
        <v>154</v>
      </c>
      <c r="E151">
        <v>6</v>
      </c>
      <c r="F151">
        <v>6</v>
      </c>
      <c r="G151" s="17">
        <v>290</v>
      </c>
      <c r="H151">
        <v>321</v>
      </c>
      <c r="I151">
        <v>148</v>
      </c>
      <c r="J151">
        <v>225</v>
      </c>
      <c r="K151">
        <v>62</v>
      </c>
      <c r="L151">
        <v>50</v>
      </c>
      <c r="M151">
        <v>66</v>
      </c>
      <c r="N151">
        <v>209</v>
      </c>
      <c r="O151">
        <v>172</v>
      </c>
      <c r="P151">
        <v>0</v>
      </c>
      <c r="Q151">
        <v>21</v>
      </c>
      <c r="R151">
        <v>29</v>
      </c>
      <c r="S151">
        <v>42</v>
      </c>
      <c r="T151">
        <v>66</v>
      </c>
      <c r="U151" s="198">
        <f t="shared" si="7"/>
        <v>1878</v>
      </c>
      <c r="V151">
        <v>60</v>
      </c>
      <c r="Y151" s="136">
        <v>41334</v>
      </c>
      <c r="Z151">
        <f t="shared" si="6"/>
        <v>352</v>
      </c>
      <c r="AA151">
        <f>SUM(Z151:Z153)</f>
        <v>1014</v>
      </c>
    </row>
    <row r="152" spans="1:27">
      <c r="A152" s="136">
        <v>41214</v>
      </c>
      <c r="B152">
        <v>13</v>
      </c>
      <c r="C152">
        <v>0</v>
      </c>
      <c r="D152">
        <v>190</v>
      </c>
      <c r="E152">
        <v>4</v>
      </c>
      <c r="F152">
        <v>7</v>
      </c>
      <c r="G152" s="17">
        <v>323</v>
      </c>
      <c r="H152">
        <v>399</v>
      </c>
      <c r="I152">
        <v>156</v>
      </c>
      <c r="J152">
        <v>243</v>
      </c>
      <c r="K152">
        <v>66</v>
      </c>
      <c r="L152">
        <v>76</v>
      </c>
      <c r="M152">
        <v>84</v>
      </c>
      <c r="N152">
        <v>243</v>
      </c>
      <c r="O152">
        <v>198</v>
      </c>
      <c r="P152">
        <v>0</v>
      </c>
      <c r="Q152">
        <v>29</v>
      </c>
      <c r="R152">
        <v>52</v>
      </c>
      <c r="S152">
        <v>47</v>
      </c>
      <c r="T152">
        <v>81</v>
      </c>
      <c r="U152" s="198">
        <f t="shared" si="7"/>
        <v>2211</v>
      </c>
      <c r="V152">
        <v>59</v>
      </c>
      <c r="Y152" s="136">
        <v>41306</v>
      </c>
      <c r="Z152">
        <f t="shared" si="6"/>
        <v>335</v>
      </c>
    </row>
    <row r="153" spans="1:27">
      <c r="A153" s="136">
        <v>41183</v>
      </c>
      <c r="B153">
        <v>11</v>
      </c>
      <c r="C153">
        <v>0</v>
      </c>
      <c r="D153">
        <v>213</v>
      </c>
      <c r="E153">
        <v>7</v>
      </c>
      <c r="F153">
        <v>6</v>
      </c>
      <c r="G153" s="17">
        <v>361</v>
      </c>
      <c r="H153">
        <v>438</v>
      </c>
      <c r="I153">
        <v>205</v>
      </c>
      <c r="J153">
        <v>260</v>
      </c>
      <c r="K153">
        <v>78</v>
      </c>
      <c r="L153">
        <v>64</v>
      </c>
      <c r="M153">
        <v>84</v>
      </c>
      <c r="N153">
        <v>249</v>
      </c>
      <c r="O153">
        <v>186</v>
      </c>
      <c r="P153">
        <v>0</v>
      </c>
      <c r="Q153">
        <v>26</v>
      </c>
      <c r="R153">
        <v>58</v>
      </c>
      <c r="S153">
        <v>63</v>
      </c>
      <c r="T153">
        <v>96</v>
      </c>
      <c r="U153" s="198">
        <f t="shared" si="7"/>
        <v>2405</v>
      </c>
      <c r="V153">
        <v>58</v>
      </c>
      <c r="Y153" s="136">
        <v>41275</v>
      </c>
      <c r="Z153">
        <f t="shared" si="6"/>
        <v>327</v>
      </c>
    </row>
    <row r="154" spans="1:27">
      <c r="A154" s="136">
        <v>41153</v>
      </c>
      <c r="B154">
        <v>9</v>
      </c>
      <c r="C154">
        <v>0</v>
      </c>
      <c r="D154">
        <v>153</v>
      </c>
      <c r="E154">
        <v>19</v>
      </c>
      <c r="F154">
        <v>5</v>
      </c>
      <c r="G154" s="17">
        <v>327</v>
      </c>
      <c r="H154">
        <v>403</v>
      </c>
      <c r="I154">
        <v>149</v>
      </c>
      <c r="J154">
        <v>220</v>
      </c>
      <c r="K154">
        <v>57</v>
      </c>
      <c r="L154">
        <v>59</v>
      </c>
      <c r="M154">
        <v>76</v>
      </c>
      <c r="N154">
        <v>231</v>
      </c>
      <c r="O154">
        <v>179</v>
      </c>
      <c r="P154">
        <v>0</v>
      </c>
      <c r="Q154">
        <v>25</v>
      </c>
      <c r="R154">
        <v>41</v>
      </c>
      <c r="S154">
        <v>42</v>
      </c>
      <c r="T154">
        <v>62</v>
      </c>
      <c r="U154" s="198">
        <f t="shared" si="7"/>
        <v>2057</v>
      </c>
      <c r="V154">
        <v>57</v>
      </c>
      <c r="Y154" s="136">
        <v>41244</v>
      </c>
      <c r="Z154">
        <f t="shared" si="6"/>
        <v>290</v>
      </c>
      <c r="AA154">
        <f>SUM(Z154:Z156)</f>
        <v>974</v>
      </c>
    </row>
    <row r="155" spans="1:27">
      <c r="A155" s="136">
        <v>41122</v>
      </c>
      <c r="B155">
        <v>14</v>
      </c>
      <c r="C155">
        <v>1</v>
      </c>
      <c r="D155">
        <v>200</v>
      </c>
      <c r="E155">
        <v>8</v>
      </c>
      <c r="F155">
        <v>9</v>
      </c>
      <c r="G155" s="17">
        <v>396</v>
      </c>
      <c r="H155">
        <v>450</v>
      </c>
      <c r="I155">
        <v>148</v>
      </c>
      <c r="J155">
        <v>231</v>
      </c>
      <c r="K155">
        <v>73</v>
      </c>
      <c r="L155">
        <v>76</v>
      </c>
      <c r="M155">
        <v>83</v>
      </c>
      <c r="N155">
        <v>290</v>
      </c>
      <c r="O155">
        <v>202</v>
      </c>
      <c r="P155">
        <v>0</v>
      </c>
      <c r="Q155">
        <v>31</v>
      </c>
      <c r="R155">
        <v>67</v>
      </c>
      <c r="S155">
        <v>41</v>
      </c>
      <c r="T155">
        <v>70</v>
      </c>
      <c r="U155" s="198">
        <f t="shared" si="7"/>
        <v>2390</v>
      </c>
      <c r="V155">
        <v>56</v>
      </c>
      <c r="Y155" s="136">
        <v>41214</v>
      </c>
      <c r="Z155">
        <f t="shared" ref="Z155:Z213" si="8">G152</f>
        <v>323</v>
      </c>
    </row>
    <row r="156" spans="1:27">
      <c r="A156" s="136">
        <v>41091</v>
      </c>
      <c r="B156">
        <v>13</v>
      </c>
      <c r="C156">
        <v>0</v>
      </c>
      <c r="D156">
        <v>178</v>
      </c>
      <c r="E156">
        <v>9</v>
      </c>
      <c r="F156">
        <v>9</v>
      </c>
      <c r="G156" s="17">
        <v>461</v>
      </c>
      <c r="H156">
        <v>500</v>
      </c>
      <c r="I156">
        <v>209</v>
      </c>
      <c r="J156">
        <v>276</v>
      </c>
      <c r="K156">
        <v>68</v>
      </c>
      <c r="L156">
        <v>72</v>
      </c>
      <c r="M156">
        <v>87</v>
      </c>
      <c r="N156">
        <v>280</v>
      </c>
      <c r="O156">
        <v>203</v>
      </c>
      <c r="P156">
        <v>0</v>
      </c>
      <c r="Q156">
        <v>33</v>
      </c>
      <c r="R156">
        <v>55</v>
      </c>
      <c r="S156">
        <v>33</v>
      </c>
      <c r="T156">
        <v>94</v>
      </c>
      <c r="U156" s="198">
        <f t="shared" si="7"/>
        <v>2580</v>
      </c>
      <c r="V156">
        <v>55</v>
      </c>
      <c r="Y156" s="136">
        <v>41183</v>
      </c>
      <c r="Z156">
        <f t="shared" si="8"/>
        <v>361</v>
      </c>
    </row>
    <row r="157" spans="1:27">
      <c r="A157" s="136">
        <v>41061</v>
      </c>
      <c r="B157">
        <v>12</v>
      </c>
      <c r="C157">
        <v>0</v>
      </c>
      <c r="D157">
        <v>187</v>
      </c>
      <c r="E157">
        <v>7</v>
      </c>
      <c r="F157">
        <v>11</v>
      </c>
      <c r="G157" s="17">
        <v>369</v>
      </c>
      <c r="H157">
        <v>433</v>
      </c>
      <c r="I157">
        <v>162</v>
      </c>
      <c r="J157">
        <v>263</v>
      </c>
      <c r="K157">
        <v>85</v>
      </c>
      <c r="L157">
        <v>76</v>
      </c>
      <c r="M157">
        <v>93</v>
      </c>
      <c r="N157">
        <v>249</v>
      </c>
      <c r="O157">
        <v>205</v>
      </c>
      <c r="P157">
        <v>0</v>
      </c>
      <c r="Q157">
        <v>21</v>
      </c>
      <c r="R157">
        <v>52</v>
      </c>
      <c r="S157">
        <v>49</v>
      </c>
      <c r="T157">
        <v>93</v>
      </c>
      <c r="U157" s="198">
        <f t="shared" si="7"/>
        <v>2367</v>
      </c>
      <c r="V157">
        <v>54</v>
      </c>
      <c r="Y157" s="136">
        <v>41153</v>
      </c>
      <c r="Z157">
        <f t="shared" si="8"/>
        <v>327</v>
      </c>
      <c r="AA157">
        <f>SUM(Z157:Z159)</f>
        <v>1184</v>
      </c>
    </row>
    <row r="158" spans="1:27">
      <c r="A158" s="136">
        <v>41030</v>
      </c>
      <c r="B158">
        <v>8</v>
      </c>
      <c r="C158">
        <v>0</v>
      </c>
      <c r="D158">
        <v>187</v>
      </c>
      <c r="E158">
        <v>8</v>
      </c>
      <c r="F158">
        <v>5</v>
      </c>
      <c r="G158" s="17">
        <v>410</v>
      </c>
      <c r="H158">
        <v>429</v>
      </c>
      <c r="I158">
        <v>172</v>
      </c>
      <c r="J158">
        <v>247</v>
      </c>
      <c r="K158">
        <v>67</v>
      </c>
      <c r="L158">
        <v>74</v>
      </c>
      <c r="M158">
        <v>81</v>
      </c>
      <c r="N158">
        <v>256</v>
      </c>
      <c r="O158">
        <v>194</v>
      </c>
      <c r="P158">
        <v>0</v>
      </c>
      <c r="Q158">
        <v>23</v>
      </c>
      <c r="R158">
        <v>50</v>
      </c>
      <c r="S158">
        <v>56</v>
      </c>
      <c r="T158">
        <v>86</v>
      </c>
      <c r="U158" s="198">
        <f t="shared" si="7"/>
        <v>2353</v>
      </c>
      <c r="V158">
        <v>53</v>
      </c>
      <c r="Y158" s="136">
        <v>41122</v>
      </c>
      <c r="Z158">
        <f t="shared" si="8"/>
        <v>396</v>
      </c>
    </row>
    <row r="159" spans="1:27">
      <c r="A159" s="136">
        <v>41000</v>
      </c>
      <c r="B159">
        <v>11</v>
      </c>
      <c r="C159">
        <v>1</v>
      </c>
      <c r="D159">
        <v>217</v>
      </c>
      <c r="E159">
        <v>15</v>
      </c>
      <c r="F159">
        <v>7</v>
      </c>
      <c r="G159" s="17">
        <v>410</v>
      </c>
      <c r="H159">
        <v>452</v>
      </c>
      <c r="I159">
        <v>194</v>
      </c>
      <c r="J159">
        <v>280</v>
      </c>
      <c r="K159">
        <v>69</v>
      </c>
      <c r="L159">
        <v>95</v>
      </c>
      <c r="M159">
        <v>82</v>
      </c>
      <c r="N159">
        <v>269</v>
      </c>
      <c r="O159">
        <v>212</v>
      </c>
      <c r="P159">
        <v>0</v>
      </c>
      <c r="Q159">
        <v>30</v>
      </c>
      <c r="R159">
        <v>78</v>
      </c>
      <c r="S159">
        <v>53</v>
      </c>
      <c r="T159">
        <v>98</v>
      </c>
      <c r="U159" s="198">
        <f t="shared" si="7"/>
        <v>2573</v>
      </c>
      <c r="V159">
        <v>52</v>
      </c>
      <c r="Y159" s="136">
        <v>41091</v>
      </c>
      <c r="Z159">
        <f t="shared" si="8"/>
        <v>461</v>
      </c>
    </row>
    <row r="160" spans="1:27">
      <c r="A160" s="136">
        <v>40969</v>
      </c>
      <c r="B160">
        <v>22</v>
      </c>
      <c r="C160">
        <v>1</v>
      </c>
      <c r="D160">
        <v>202</v>
      </c>
      <c r="E160">
        <v>12</v>
      </c>
      <c r="F160">
        <v>9</v>
      </c>
      <c r="G160" s="17">
        <v>439</v>
      </c>
      <c r="H160">
        <v>519</v>
      </c>
      <c r="I160">
        <v>198</v>
      </c>
      <c r="J160">
        <v>294</v>
      </c>
      <c r="K160">
        <v>94</v>
      </c>
      <c r="L160">
        <v>71</v>
      </c>
      <c r="M160">
        <v>90</v>
      </c>
      <c r="N160">
        <v>328</v>
      </c>
      <c r="O160">
        <v>258</v>
      </c>
      <c r="P160">
        <v>0</v>
      </c>
      <c r="Q160">
        <v>27</v>
      </c>
      <c r="R160">
        <v>64</v>
      </c>
      <c r="S160">
        <v>73</v>
      </c>
      <c r="T160">
        <v>108</v>
      </c>
      <c r="U160" s="198">
        <f t="shared" si="7"/>
        <v>2809</v>
      </c>
      <c r="V160">
        <v>51</v>
      </c>
      <c r="Y160" s="136">
        <v>41061</v>
      </c>
      <c r="Z160">
        <f t="shared" si="8"/>
        <v>369</v>
      </c>
      <c r="AA160">
        <f>SUM(Z160:Z162)</f>
        <v>1189</v>
      </c>
    </row>
    <row r="161" spans="1:27">
      <c r="A161" s="136">
        <v>40940</v>
      </c>
      <c r="B161">
        <v>9</v>
      </c>
      <c r="C161">
        <v>0</v>
      </c>
      <c r="D161">
        <v>196</v>
      </c>
      <c r="E161">
        <v>1</v>
      </c>
      <c r="F161">
        <v>8</v>
      </c>
      <c r="G161" s="17">
        <v>375</v>
      </c>
      <c r="H161">
        <v>443</v>
      </c>
      <c r="I161">
        <v>183</v>
      </c>
      <c r="J161">
        <v>249</v>
      </c>
      <c r="K161">
        <v>69</v>
      </c>
      <c r="L161">
        <v>66</v>
      </c>
      <c r="M161">
        <v>67</v>
      </c>
      <c r="N161">
        <v>261</v>
      </c>
      <c r="O161">
        <v>179</v>
      </c>
      <c r="P161">
        <v>0</v>
      </c>
      <c r="Q161">
        <v>30</v>
      </c>
      <c r="R161">
        <v>61</v>
      </c>
      <c r="S161">
        <v>34</v>
      </c>
      <c r="T161">
        <v>122</v>
      </c>
      <c r="U161" s="198">
        <f t="shared" si="7"/>
        <v>2353</v>
      </c>
      <c r="V161">
        <v>50</v>
      </c>
      <c r="Y161" s="136">
        <v>41030</v>
      </c>
      <c r="Z161">
        <f t="shared" si="8"/>
        <v>410</v>
      </c>
    </row>
    <row r="162" spans="1:27">
      <c r="A162" s="136">
        <v>40909</v>
      </c>
      <c r="B162">
        <v>10</v>
      </c>
      <c r="C162">
        <v>0</v>
      </c>
      <c r="D162">
        <v>169</v>
      </c>
      <c r="E162">
        <v>7</v>
      </c>
      <c r="F162">
        <v>8</v>
      </c>
      <c r="G162" s="17">
        <v>351</v>
      </c>
      <c r="H162">
        <v>437</v>
      </c>
      <c r="I162">
        <v>175</v>
      </c>
      <c r="J162">
        <v>223</v>
      </c>
      <c r="K162">
        <v>78</v>
      </c>
      <c r="L162">
        <v>83</v>
      </c>
      <c r="M162">
        <v>87</v>
      </c>
      <c r="N162">
        <v>262</v>
      </c>
      <c r="O162">
        <v>208</v>
      </c>
      <c r="P162">
        <v>0</v>
      </c>
      <c r="Q162">
        <v>34</v>
      </c>
      <c r="R162">
        <v>49</v>
      </c>
      <c r="S162">
        <v>48</v>
      </c>
      <c r="T162">
        <v>92</v>
      </c>
      <c r="U162" s="198">
        <f t="shared" si="7"/>
        <v>2321</v>
      </c>
      <c r="V162">
        <v>49</v>
      </c>
      <c r="Y162" s="136">
        <v>41000</v>
      </c>
      <c r="Z162">
        <f t="shared" si="8"/>
        <v>410</v>
      </c>
    </row>
    <row r="163" spans="1:27">
      <c r="A163" s="136">
        <v>40878</v>
      </c>
      <c r="B163">
        <v>16</v>
      </c>
      <c r="C163">
        <v>0</v>
      </c>
      <c r="D163">
        <v>207</v>
      </c>
      <c r="E163">
        <v>3</v>
      </c>
      <c r="F163">
        <v>14</v>
      </c>
      <c r="G163" s="17">
        <v>340</v>
      </c>
      <c r="H163">
        <v>528</v>
      </c>
      <c r="I163">
        <v>187</v>
      </c>
      <c r="J163">
        <v>264</v>
      </c>
      <c r="K163">
        <v>76</v>
      </c>
      <c r="L163">
        <v>71</v>
      </c>
      <c r="M163">
        <v>100</v>
      </c>
      <c r="N163">
        <v>271</v>
      </c>
      <c r="O163">
        <v>209</v>
      </c>
      <c r="P163">
        <v>0</v>
      </c>
      <c r="Q163">
        <v>24</v>
      </c>
      <c r="R163">
        <v>59</v>
      </c>
      <c r="S163">
        <v>40</v>
      </c>
      <c r="T163">
        <v>84</v>
      </c>
      <c r="U163" s="198">
        <f t="shared" si="7"/>
        <v>2493</v>
      </c>
      <c r="V163">
        <v>48</v>
      </c>
      <c r="Y163" s="136">
        <v>40969</v>
      </c>
      <c r="Z163">
        <f t="shared" si="8"/>
        <v>439</v>
      </c>
      <c r="AA163">
        <f>SUM(Z163:Z165)</f>
        <v>1165</v>
      </c>
    </row>
    <row r="164" spans="1:27">
      <c r="A164" s="136">
        <v>40848</v>
      </c>
      <c r="B164">
        <v>14</v>
      </c>
      <c r="C164">
        <v>2</v>
      </c>
      <c r="D164">
        <v>157</v>
      </c>
      <c r="E164">
        <v>4</v>
      </c>
      <c r="F164">
        <v>8</v>
      </c>
      <c r="G164" s="17">
        <v>363</v>
      </c>
      <c r="H164">
        <v>451</v>
      </c>
      <c r="I164">
        <v>180</v>
      </c>
      <c r="J164">
        <v>272</v>
      </c>
      <c r="K164">
        <v>65</v>
      </c>
      <c r="L164">
        <v>85</v>
      </c>
      <c r="M164">
        <v>104</v>
      </c>
      <c r="N164">
        <v>257</v>
      </c>
      <c r="O164">
        <v>202</v>
      </c>
      <c r="P164">
        <v>0</v>
      </c>
      <c r="Q164">
        <v>26</v>
      </c>
      <c r="R164">
        <v>48</v>
      </c>
      <c r="S164">
        <v>56</v>
      </c>
      <c r="T164">
        <v>95</v>
      </c>
      <c r="U164" s="198">
        <f t="shared" si="7"/>
        <v>2389</v>
      </c>
      <c r="V164">
        <v>47</v>
      </c>
      <c r="Y164" s="136">
        <v>40940</v>
      </c>
      <c r="Z164">
        <f t="shared" si="8"/>
        <v>375</v>
      </c>
    </row>
    <row r="165" spans="1:27">
      <c r="A165" s="136">
        <v>40817</v>
      </c>
      <c r="B165">
        <v>15</v>
      </c>
      <c r="C165">
        <v>2</v>
      </c>
      <c r="D165">
        <v>155</v>
      </c>
      <c r="E165">
        <v>5</v>
      </c>
      <c r="F165">
        <v>7</v>
      </c>
      <c r="G165" s="17">
        <v>391</v>
      </c>
      <c r="H165">
        <v>457</v>
      </c>
      <c r="I165">
        <v>154</v>
      </c>
      <c r="J165">
        <v>266</v>
      </c>
      <c r="K165">
        <v>79</v>
      </c>
      <c r="L165">
        <v>74</v>
      </c>
      <c r="M165">
        <v>92</v>
      </c>
      <c r="N165">
        <v>243</v>
      </c>
      <c r="O165">
        <v>209</v>
      </c>
      <c r="P165">
        <v>0</v>
      </c>
      <c r="Q165">
        <v>20</v>
      </c>
      <c r="R165">
        <v>43</v>
      </c>
      <c r="S165">
        <v>48</v>
      </c>
      <c r="T165">
        <v>103</v>
      </c>
      <c r="U165" s="198">
        <f t="shared" si="7"/>
        <v>2363</v>
      </c>
      <c r="V165">
        <v>46</v>
      </c>
      <c r="Y165" s="136">
        <v>40909</v>
      </c>
      <c r="Z165">
        <f t="shared" si="8"/>
        <v>351</v>
      </c>
    </row>
    <row r="166" spans="1:27">
      <c r="A166" s="136">
        <v>40787</v>
      </c>
      <c r="B166">
        <v>15</v>
      </c>
      <c r="C166">
        <v>1</v>
      </c>
      <c r="D166">
        <v>199</v>
      </c>
      <c r="E166">
        <v>18</v>
      </c>
      <c r="F166">
        <v>11</v>
      </c>
      <c r="G166" s="17">
        <v>379</v>
      </c>
      <c r="H166">
        <v>470</v>
      </c>
      <c r="I166">
        <v>175</v>
      </c>
      <c r="J166">
        <v>297</v>
      </c>
      <c r="K166">
        <v>66</v>
      </c>
      <c r="L166">
        <v>72</v>
      </c>
      <c r="M166">
        <v>83</v>
      </c>
      <c r="N166">
        <v>275</v>
      </c>
      <c r="O166">
        <v>232</v>
      </c>
      <c r="P166">
        <v>0</v>
      </c>
      <c r="Q166">
        <v>26</v>
      </c>
      <c r="R166">
        <v>41</v>
      </c>
      <c r="S166">
        <v>52</v>
      </c>
      <c r="T166">
        <v>108</v>
      </c>
      <c r="U166" s="198">
        <f t="shared" si="7"/>
        <v>2520</v>
      </c>
      <c r="V166">
        <v>45</v>
      </c>
      <c r="Y166" s="136">
        <v>40878</v>
      </c>
      <c r="Z166">
        <f t="shared" si="8"/>
        <v>340</v>
      </c>
      <c r="AA166">
        <f>SUM(Z166:Z168)</f>
        <v>1094</v>
      </c>
    </row>
    <row r="167" spans="1:27">
      <c r="A167" s="136">
        <v>40756</v>
      </c>
      <c r="B167">
        <v>16</v>
      </c>
      <c r="C167">
        <v>2</v>
      </c>
      <c r="D167">
        <v>206</v>
      </c>
      <c r="E167">
        <v>8</v>
      </c>
      <c r="F167">
        <v>10</v>
      </c>
      <c r="G167" s="17">
        <v>404</v>
      </c>
      <c r="H167">
        <v>504</v>
      </c>
      <c r="I167">
        <v>187</v>
      </c>
      <c r="J167">
        <v>287</v>
      </c>
      <c r="K167">
        <v>82</v>
      </c>
      <c r="L167">
        <v>77</v>
      </c>
      <c r="M167">
        <v>97</v>
      </c>
      <c r="N167">
        <v>247</v>
      </c>
      <c r="O167">
        <v>221</v>
      </c>
      <c r="P167">
        <v>0</v>
      </c>
      <c r="Q167">
        <v>26</v>
      </c>
      <c r="R167">
        <v>59</v>
      </c>
      <c r="S167">
        <v>62</v>
      </c>
      <c r="T167">
        <v>88</v>
      </c>
      <c r="U167" s="198">
        <f t="shared" si="7"/>
        <v>2583</v>
      </c>
      <c r="V167">
        <v>44</v>
      </c>
      <c r="Y167" s="136">
        <v>40848</v>
      </c>
      <c r="Z167">
        <f t="shared" si="8"/>
        <v>363</v>
      </c>
    </row>
    <row r="168" spans="1:27">
      <c r="A168" s="136">
        <v>40725</v>
      </c>
      <c r="B168">
        <v>15</v>
      </c>
      <c r="C168">
        <v>1</v>
      </c>
      <c r="D168">
        <v>168</v>
      </c>
      <c r="E168">
        <v>11</v>
      </c>
      <c r="F168">
        <v>10</v>
      </c>
      <c r="G168" s="17">
        <v>391</v>
      </c>
      <c r="H168">
        <v>481</v>
      </c>
      <c r="I168">
        <v>182</v>
      </c>
      <c r="J168">
        <v>302</v>
      </c>
      <c r="K168">
        <v>76</v>
      </c>
      <c r="L168">
        <v>81</v>
      </c>
      <c r="M168">
        <v>89</v>
      </c>
      <c r="N168">
        <v>264</v>
      </c>
      <c r="O168">
        <v>216</v>
      </c>
      <c r="P168">
        <v>0</v>
      </c>
      <c r="Q168">
        <v>26</v>
      </c>
      <c r="R168">
        <v>53</v>
      </c>
      <c r="S168">
        <v>51</v>
      </c>
      <c r="T168">
        <v>87</v>
      </c>
      <c r="U168" s="198">
        <f t="shared" si="7"/>
        <v>2504</v>
      </c>
      <c r="V168">
        <v>43</v>
      </c>
      <c r="Y168" s="136">
        <v>40817</v>
      </c>
      <c r="Z168">
        <f t="shared" si="8"/>
        <v>391</v>
      </c>
    </row>
    <row r="169" spans="1:27">
      <c r="A169" s="136">
        <v>40695</v>
      </c>
      <c r="B169">
        <v>8</v>
      </c>
      <c r="C169">
        <v>1</v>
      </c>
      <c r="D169">
        <v>182</v>
      </c>
      <c r="E169">
        <v>3</v>
      </c>
      <c r="F169">
        <v>11</v>
      </c>
      <c r="G169" s="17">
        <v>404</v>
      </c>
      <c r="H169">
        <v>468</v>
      </c>
      <c r="I169">
        <v>172</v>
      </c>
      <c r="J169">
        <v>302</v>
      </c>
      <c r="K169">
        <v>81</v>
      </c>
      <c r="L169">
        <v>74</v>
      </c>
      <c r="M169">
        <v>103</v>
      </c>
      <c r="N169">
        <v>266</v>
      </c>
      <c r="O169">
        <v>198</v>
      </c>
      <c r="P169">
        <v>0</v>
      </c>
      <c r="Q169">
        <v>42</v>
      </c>
      <c r="R169">
        <v>49</v>
      </c>
      <c r="S169">
        <v>61</v>
      </c>
      <c r="T169">
        <v>95</v>
      </c>
      <c r="U169" s="198">
        <f t="shared" si="7"/>
        <v>2520</v>
      </c>
      <c r="V169">
        <v>42</v>
      </c>
      <c r="Y169" s="136">
        <v>40787</v>
      </c>
      <c r="Z169">
        <f t="shared" si="8"/>
        <v>379</v>
      </c>
      <c r="AA169">
        <f>SUM(Z169:Z171)</f>
        <v>1174</v>
      </c>
    </row>
    <row r="170" spans="1:27">
      <c r="A170" s="136">
        <v>40664</v>
      </c>
      <c r="B170">
        <v>9</v>
      </c>
      <c r="C170">
        <v>3</v>
      </c>
      <c r="D170">
        <v>180</v>
      </c>
      <c r="E170">
        <v>6</v>
      </c>
      <c r="F170">
        <v>9</v>
      </c>
      <c r="G170" s="17">
        <v>435</v>
      </c>
      <c r="H170">
        <v>464</v>
      </c>
      <c r="I170">
        <v>188</v>
      </c>
      <c r="J170">
        <v>305</v>
      </c>
      <c r="K170">
        <v>78</v>
      </c>
      <c r="L170">
        <v>91</v>
      </c>
      <c r="M170">
        <v>106</v>
      </c>
      <c r="N170">
        <v>281</v>
      </c>
      <c r="O170">
        <v>213</v>
      </c>
      <c r="P170">
        <v>0</v>
      </c>
      <c r="Q170">
        <v>32</v>
      </c>
      <c r="R170">
        <v>46</v>
      </c>
      <c r="S170">
        <v>57</v>
      </c>
      <c r="T170">
        <v>108</v>
      </c>
      <c r="U170" s="198">
        <f t="shared" si="7"/>
        <v>2611</v>
      </c>
      <c r="V170">
        <v>41</v>
      </c>
      <c r="Y170" s="136">
        <v>40756</v>
      </c>
      <c r="Z170">
        <f t="shared" si="8"/>
        <v>404</v>
      </c>
    </row>
    <row r="171" spans="1:27">
      <c r="A171" s="136">
        <v>40634</v>
      </c>
      <c r="B171">
        <v>13</v>
      </c>
      <c r="C171">
        <v>0</v>
      </c>
      <c r="D171">
        <v>219</v>
      </c>
      <c r="E171">
        <v>4</v>
      </c>
      <c r="F171">
        <v>12</v>
      </c>
      <c r="G171" s="17">
        <v>457</v>
      </c>
      <c r="H171">
        <v>505</v>
      </c>
      <c r="I171">
        <v>179</v>
      </c>
      <c r="J171">
        <v>238</v>
      </c>
      <c r="K171">
        <v>71</v>
      </c>
      <c r="L171">
        <v>63</v>
      </c>
      <c r="M171">
        <v>93</v>
      </c>
      <c r="N171">
        <v>269</v>
      </c>
      <c r="O171">
        <v>213</v>
      </c>
      <c r="P171">
        <v>0</v>
      </c>
      <c r="Q171">
        <v>22</v>
      </c>
      <c r="R171">
        <v>67</v>
      </c>
      <c r="S171">
        <v>55</v>
      </c>
      <c r="T171">
        <v>107</v>
      </c>
      <c r="U171" s="198">
        <f t="shared" si="7"/>
        <v>2587</v>
      </c>
      <c r="V171">
        <v>40</v>
      </c>
      <c r="Y171" s="136">
        <v>40725</v>
      </c>
      <c r="Z171">
        <f t="shared" si="8"/>
        <v>391</v>
      </c>
    </row>
    <row r="172" spans="1:27">
      <c r="A172" s="136">
        <v>40603</v>
      </c>
      <c r="B172">
        <v>15</v>
      </c>
      <c r="C172">
        <v>1</v>
      </c>
      <c r="D172">
        <v>225</v>
      </c>
      <c r="E172">
        <v>8</v>
      </c>
      <c r="F172">
        <v>14</v>
      </c>
      <c r="G172" s="17">
        <v>449</v>
      </c>
      <c r="H172">
        <v>521</v>
      </c>
      <c r="I172">
        <v>193</v>
      </c>
      <c r="J172">
        <v>317</v>
      </c>
      <c r="K172">
        <v>92</v>
      </c>
      <c r="L172">
        <v>83</v>
      </c>
      <c r="M172">
        <v>101</v>
      </c>
      <c r="N172">
        <v>258</v>
      </c>
      <c r="O172">
        <v>250</v>
      </c>
      <c r="P172">
        <v>0</v>
      </c>
      <c r="Q172">
        <v>27</v>
      </c>
      <c r="R172">
        <v>59</v>
      </c>
      <c r="S172">
        <v>48</v>
      </c>
      <c r="T172">
        <v>101</v>
      </c>
      <c r="U172" s="198">
        <f t="shared" si="7"/>
        <v>2762</v>
      </c>
      <c r="V172">
        <v>39</v>
      </c>
      <c r="Y172" s="136">
        <v>40695</v>
      </c>
      <c r="Z172">
        <f t="shared" si="8"/>
        <v>404</v>
      </c>
      <c r="AA172">
        <f>SUM(Z172:Z174)</f>
        <v>1296</v>
      </c>
    </row>
    <row r="173" spans="1:27">
      <c r="A173" s="136">
        <v>40575</v>
      </c>
      <c r="B173">
        <v>13</v>
      </c>
      <c r="C173">
        <v>0</v>
      </c>
      <c r="D173">
        <v>177</v>
      </c>
      <c r="E173">
        <v>8</v>
      </c>
      <c r="F173">
        <v>7</v>
      </c>
      <c r="G173" s="17">
        <v>383</v>
      </c>
      <c r="H173">
        <v>466</v>
      </c>
      <c r="I173">
        <v>207</v>
      </c>
      <c r="J173">
        <v>259</v>
      </c>
      <c r="K173">
        <v>62</v>
      </c>
      <c r="L173">
        <v>62</v>
      </c>
      <c r="M173">
        <v>104</v>
      </c>
      <c r="N173">
        <v>268</v>
      </c>
      <c r="O173">
        <v>208</v>
      </c>
      <c r="P173">
        <v>0</v>
      </c>
      <c r="Q173">
        <v>17</v>
      </c>
      <c r="R173">
        <v>63</v>
      </c>
      <c r="S173">
        <v>65</v>
      </c>
      <c r="T173">
        <v>94</v>
      </c>
      <c r="U173" s="198">
        <f t="shared" si="7"/>
        <v>2463</v>
      </c>
      <c r="V173">
        <v>38</v>
      </c>
      <c r="Y173" s="136">
        <v>40664</v>
      </c>
      <c r="Z173">
        <f t="shared" si="8"/>
        <v>435</v>
      </c>
    </row>
    <row r="174" spans="1:27">
      <c r="A174" s="136">
        <v>40544</v>
      </c>
      <c r="B174">
        <v>14</v>
      </c>
      <c r="C174">
        <v>0</v>
      </c>
      <c r="D174">
        <v>179</v>
      </c>
      <c r="E174">
        <v>4</v>
      </c>
      <c r="F174">
        <v>7</v>
      </c>
      <c r="G174" s="17">
        <v>380</v>
      </c>
      <c r="H174">
        <v>436</v>
      </c>
      <c r="I174">
        <v>158</v>
      </c>
      <c r="J174">
        <v>273</v>
      </c>
      <c r="K174">
        <v>68</v>
      </c>
      <c r="L174">
        <v>69</v>
      </c>
      <c r="M174">
        <v>80</v>
      </c>
      <c r="N174">
        <v>229</v>
      </c>
      <c r="O174">
        <v>187</v>
      </c>
      <c r="P174">
        <v>0</v>
      </c>
      <c r="Q174">
        <v>23</v>
      </c>
      <c r="R174">
        <v>47</v>
      </c>
      <c r="S174">
        <v>54</v>
      </c>
      <c r="T174">
        <v>96</v>
      </c>
      <c r="U174" s="198">
        <f t="shared" si="7"/>
        <v>2304</v>
      </c>
      <c r="V174">
        <v>37</v>
      </c>
      <c r="Y174" s="136">
        <v>40634</v>
      </c>
      <c r="Z174">
        <f t="shared" si="8"/>
        <v>457</v>
      </c>
    </row>
    <row r="175" spans="1:27">
      <c r="A175" s="136">
        <v>40513</v>
      </c>
      <c r="B175">
        <v>9</v>
      </c>
      <c r="C175">
        <v>1</v>
      </c>
      <c r="D175">
        <v>204</v>
      </c>
      <c r="E175">
        <v>3</v>
      </c>
      <c r="F175">
        <v>5</v>
      </c>
      <c r="G175" s="17">
        <v>413</v>
      </c>
      <c r="H175">
        <v>465</v>
      </c>
      <c r="I175">
        <v>163</v>
      </c>
      <c r="J175">
        <v>272</v>
      </c>
      <c r="K175">
        <v>78</v>
      </c>
      <c r="L175">
        <v>77</v>
      </c>
      <c r="M175">
        <v>110</v>
      </c>
      <c r="N175">
        <v>285</v>
      </c>
      <c r="O175">
        <v>196</v>
      </c>
      <c r="P175">
        <v>0</v>
      </c>
      <c r="Q175">
        <v>23</v>
      </c>
      <c r="R175">
        <v>56</v>
      </c>
      <c r="S175">
        <v>73</v>
      </c>
      <c r="T175">
        <v>101</v>
      </c>
      <c r="U175" s="198">
        <f t="shared" si="7"/>
        <v>2534</v>
      </c>
      <c r="V175">
        <v>36</v>
      </c>
      <c r="Y175" s="136">
        <v>40603</v>
      </c>
      <c r="Z175">
        <f t="shared" si="8"/>
        <v>449</v>
      </c>
      <c r="AA175">
        <f>SUM(Z175:Z177)</f>
        <v>1212</v>
      </c>
    </row>
    <row r="176" spans="1:27">
      <c r="A176" s="136">
        <v>40483</v>
      </c>
      <c r="B176">
        <v>19</v>
      </c>
      <c r="C176">
        <v>3</v>
      </c>
      <c r="D176">
        <v>186</v>
      </c>
      <c r="E176">
        <v>6</v>
      </c>
      <c r="F176">
        <v>5</v>
      </c>
      <c r="G176" s="17">
        <v>389</v>
      </c>
      <c r="H176">
        <v>478</v>
      </c>
      <c r="I176">
        <v>165</v>
      </c>
      <c r="J176">
        <v>293</v>
      </c>
      <c r="K176">
        <v>84</v>
      </c>
      <c r="L176">
        <v>87</v>
      </c>
      <c r="M176">
        <v>94</v>
      </c>
      <c r="N176">
        <v>258</v>
      </c>
      <c r="O176">
        <v>203</v>
      </c>
      <c r="P176">
        <v>0</v>
      </c>
      <c r="Q176">
        <v>22</v>
      </c>
      <c r="R176">
        <v>48</v>
      </c>
      <c r="S176">
        <v>57</v>
      </c>
      <c r="T176">
        <v>101</v>
      </c>
      <c r="U176" s="198">
        <f t="shared" si="7"/>
        <v>2498</v>
      </c>
      <c r="V176">
        <v>35</v>
      </c>
      <c r="Y176" s="136">
        <v>40575</v>
      </c>
      <c r="Z176">
        <f t="shared" si="8"/>
        <v>383</v>
      </c>
    </row>
    <row r="177" spans="1:27">
      <c r="A177" s="136">
        <v>40452</v>
      </c>
      <c r="B177">
        <v>20</v>
      </c>
      <c r="C177">
        <v>1</v>
      </c>
      <c r="D177">
        <v>170</v>
      </c>
      <c r="E177">
        <v>3</v>
      </c>
      <c r="F177">
        <v>6</v>
      </c>
      <c r="G177" s="17">
        <v>393</v>
      </c>
      <c r="H177">
        <v>478</v>
      </c>
      <c r="I177">
        <v>148</v>
      </c>
      <c r="J177">
        <v>306</v>
      </c>
      <c r="K177">
        <v>87</v>
      </c>
      <c r="L177">
        <v>77</v>
      </c>
      <c r="M177">
        <v>91</v>
      </c>
      <c r="N177">
        <v>287</v>
      </c>
      <c r="O177">
        <v>191</v>
      </c>
      <c r="P177">
        <v>0</v>
      </c>
      <c r="Q177">
        <v>31</v>
      </c>
      <c r="R177">
        <v>41</v>
      </c>
      <c r="S177">
        <v>47</v>
      </c>
      <c r="T177">
        <v>106</v>
      </c>
      <c r="U177" s="198">
        <f t="shared" si="7"/>
        <v>2483</v>
      </c>
      <c r="V177">
        <v>34</v>
      </c>
      <c r="Y177" s="136">
        <v>40544</v>
      </c>
      <c r="Z177">
        <f t="shared" si="8"/>
        <v>380</v>
      </c>
    </row>
    <row r="178" spans="1:27">
      <c r="A178" s="136">
        <v>40422</v>
      </c>
      <c r="B178">
        <v>13</v>
      </c>
      <c r="C178">
        <v>0</v>
      </c>
      <c r="D178">
        <v>222</v>
      </c>
      <c r="E178">
        <v>2</v>
      </c>
      <c r="F178">
        <v>9</v>
      </c>
      <c r="G178" s="17">
        <v>388</v>
      </c>
      <c r="H178">
        <v>518</v>
      </c>
      <c r="I178">
        <v>186</v>
      </c>
      <c r="J178">
        <v>315</v>
      </c>
      <c r="K178">
        <v>88</v>
      </c>
      <c r="L178">
        <v>89</v>
      </c>
      <c r="M178">
        <v>93</v>
      </c>
      <c r="N178">
        <v>258</v>
      </c>
      <c r="O178">
        <v>214</v>
      </c>
      <c r="P178">
        <v>0</v>
      </c>
      <c r="Q178">
        <v>24</v>
      </c>
      <c r="R178">
        <v>43</v>
      </c>
      <c r="S178">
        <v>45</v>
      </c>
      <c r="T178">
        <v>88</v>
      </c>
      <c r="U178" s="198">
        <f t="shared" si="7"/>
        <v>2595</v>
      </c>
      <c r="V178">
        <v>33</v>
      </c>
      <c r="Y178" s="136">
        <v>40513</v>
      </c>
      <c r="Z178">
        <f t="shared" si="8"/>
        <v>413</v>
      </c>
      <c r="AA178">
        <f>SUM(Z178:Z180)</f>
        <v>1195</v>
      </c>
    </row>
    <row r="179" spans="1:27">
      <c r="A179" s="136">
        <v>40391</v>
      </c>
      <c r="B179">
        <v>11</v>
      </c>
      <c r="C179">
        <v>1</v>
      </c>
      <c r="D179">
        <v>186</v>
      </c>
      <c r="E179">
        <v>5</v>
      </c>
      <c r="F179">
        <v>10</v>
      </c>
      <c r="G179" s="17">
        <v>441</v>
      </c>
      <c r="H179">
        <v>517</v>
      </c>
      <c r="I179">
        <v>193</v>
      </c>
      <c r="J179">
        <v>279</v>
      </c>
      <c r="K179">
        <v>77</v>
      </c>
      <c r="L179">
        <v>98</v>
      </c>
      <c r="M179">
        <v>151</v>
      </c>
      <c r="N179">
        <v>272</v>
      </c>
      <c r="O179">
        <v>226</v>
      </c>
      <c r="P179">
        <v>0</v>
      </c>
      <c r="Q179">
        <v>32</v>
      </c>
      <c r="R179">
        <v>39</v>
      </c>
      <c r="S179">
        <v>54</v>
      </c>
      <c r="T179">
        <v>68</v>
      </c>
      <c r="U179" s="198">
        <f t="shared" si="7"/>
        <v>2660</v>
      </c>
      <c r="V179">
        <v>32</v>
      </c>
      <c r="Y179" s="136">
        <v>40483</v>
      </c>
      <c r="Z179">
        <f t="shared" si="8"/>
        <v>389</v>
      </c>
    </row>
    <row r="180" spans="1:27">
      <c r="A180" s="136">
        <v>40360</v>
      </c>
      <c r="B180">
        <v>17</v>
      </c>
      <c r="C180">
        <v>1</v>
      </c>
      <c r="D180">
        <v>219</v>
      </c>
      <c r="E180">
        <v>6</v>
      </c>
      <c r="F180">
        <v>14</v>
      </c>
      <c r="G180" s="17">
        <v>441</v>
      </c>
      <c r="H180">
        <v>533</v>
      </c>
      <c r="I180">
        <v>173</v>
      </c>
      <c r="J180">
        <v>311</v>
      </c>
      <c r="K180">
        <v>81</v>
      </c>
      <c r="L180">
        <v>77</v>
      </c>
      <c r="M180">
        <v>105</v>
      </c>
      <c r="N180">
        <v>304</v>
      </c>
      <c r="O180">
        <v>231</v>
      </c>
      <c r="P180">
        <v>0</v>
      </c>
      <c r="Q180">
        <v>22</v>
      </c>
      <c r="R180">
        <v>64</v>
      </c>
      <c r="S180">
        <v>60</v>
      </c>
      <c r="T180">
        <v>101</v>
      </c>
      <c r="U180" s="198">
        <f t="shared" si="7"/>
        <v>2760</v>
      </c>
      <c r="V180">
        <v>31</v>
      </c>
      <c r="Y180" s="136">
        <v>40452</v>
      </c>
      <c r="Z180">
        <f t="shared" si="8"/>
        <v>393</v>
      </c>
    </row>
    <row r="181" spans="1:27">
      <c r="A181" s="136">
        <v>40330</v>
      </c>
      <c r="B181">
        <v>16</v>
      </c>
      <c r="C181">
        <v>1</v>
      </c>
      <c r="D181">
        <v>228</v>
      </c>
      <c r="E181">
        <v>8</v>
      </c>
      <c r="F181">
        <v>14</v>
      </c>
      <c r="G181" s="17">
        <v>447</v>
      </c>
      <c r="H181">
        <v>499</v>
      </c>
      <c r="I181">
        <v>211</v>
      </c>
      <c r="J181">
        <v>275</v>
      </c>
      <c r="K181">
        <v>92</v>
      </c>
      <c r="L181">
        <v>76</v>
      </c>
      <c r="M181">
        <v>83</v>
      </c>
      <c r="N181">
        <v>303</v>
      </c>
      <c r="O181">
        <v>249</v>
      </c>
      <c r="P181">
        <v>0</v>
      </c>
      <c r="Q181">
        <v>34</v>
      </c>
      <c r="R181">
        <v>53</v>
      </c>
      <c r="S181">
        <v>58</v>
      </c>
      <c r="T181">
        <v>105</v>
      </c>
      <c r="U181" s="198">
        <f t="shared" si="7"/>
        <v>2752</v>
      </c>
      <c r="V181">
        <v>30</v>
      </c>
      <c r="Y181" s="136">
        <v>40422</v>
      </c>
      <c r="Z181">
        <f t="shared" si="8"/>
        <v>388</v>
      </c>
      <c r="AA181">
        <f>SUM(Z181:Z183)</f>
        <v>1270</v>
      </c>
    </row>
    <row r="182" spans="1:27">
      <c r="A182" s="136">
        <v>40299</v>
      </c>
      <c r="B182">
        <v>11</v>
      </c>
      <c r="C182">
        <v>1</v>
      </c>
      <c r="D182">
        <v>186</v>
      </c>
      <c r="E182">
        <v>2</v>
      </c>
      <c r="F182">
        <v>15</v>
      </c>
      <c r="G182" s="17">
        <v>410</v>
      </c>
      <c r="H182">
        <v>583</v>
      </c>
      <c r="I182">
        <v>200</v>
      </c>
      <c r="J182">
        <v>304</v>
      </c>
      <c r="K182">
        <v>78</v>
      </c>
      <c r="L182">
        <v>75</v>
      </c>
      <c r="M182">
        <v>106</v>
      </c>
      <c r="N182">
        <v>293</v>
      </c>
      <c r="O182">
        <v>195</v>
      </c>
      <c r="P182">
        <v>0</v>
      </c>
      <c r="Q182">
        <v>29</v>
      </c>
      <c r="R182">
        <v>44</v>
      </c>
      <c r="S182">
        <v>61</v>
      </c>
      <c r="T182">
        <v>99</v>
      </c>
      <c r="U182" s="198">
        <f t="shared" si="7"/>
        <v>2692</v>
      </c>
      <c r="V182">
        <v>29</v>
      </c>
      <c r="Y182" s="136">
        <v>40391</v>
      </c>
      <c r="Z182">
        <f t="shared" si="8"/>
        <v>441</v>
      </c>
    </row>
    <row r="183" spans="1:27">
      <c r="A183" s="136">
        <v>40269</v>
      </c>
      <c r="B183">
        <v>17</v>
      </c>
      <c r="C183">
        <v>2</v>
      </c>
      <c r="D183">
        <v>249</v>
      </c>
      <c r="E183">
        <v>2</v>
      </c>
      <c r="F183">
        <v>13</v>
      </c>
      <c r="G183" s="17">
        <v>450</v>
      </c>
      <c r="H183">
        <v>579</v>
      </c>
      <c r="I183">
        <v>202</v>
      </c>
      <c r="J183">
        <v>275</v>
      </c>
      <c r="K183">
        <v>80</v>
      </c>
      <c r="L183">
        <v>68</v>
      </c>
      <c r="M183">
        <v>97</v>
      </c>
      <c r="N183">
        <v>302</v>
      </c>
      <c r="O183">
        <v>237</v>
      </c>
      <c r="P183">
        <v>0</v>
      </c>
      <c r="Q183">
        <v>24</v>
      </c>
      <c r="R183">
        <v>41</v>
      </c>
      <c r="S183">
        <v>55</v>
      </c>
      <c r="T183">
        <v>101</v>
      </c>
      <c r="U183" s="198">
        <f t="shared" si="7"/>
        <v>2794</v>
      </c>
      <c r="V183">
        <v>28</v>
      </c>
      <c r="Y183" s="136">
        <v>40360</v>
      </c>
      <c r="Z183">
        <f t="shared" si="8"/>
        <v>441</v>
      </c>
    </row>
    <row r="184" spans="1:27">
      <c r="A184" s="136">
        <v>40238</v>
      </c>
      <c r="B184">
        <v>19</v>
      </c>
      <c r="C184">
        <v>0</v>
      </c>
      <c r="D184">
        <v>274</v>
      </c>
      <c r="E184">
        <v>5</v>
      </c>
      <c r="F184">
        <v>8</v>
      </c>
      <c r="G184" s="17">
        <v>533</v>
      </c>
      <c r="H184">
        <v>627</v>
      </c>
      <c r="I184">
        <v>200</v>
      </c>
      <c r="J184">
        <v>351</v>
      </c>
      <c r="K184">
        <v>104</v>
      </c>
      <c r="L184">
        <v>84</v>
      </c>
      <c r="M184">
        <v>96</v>
      </c>
      <c r="N184">
        <v>311</v>
      </c>
      <c r="O184">
        <v>260</v>
      </c>
      <c r="P184">
        <v>0</v>
      </c>
      <c r="Q184">
        <v>30</v>
      </c>
      <c r="R184">
        <v>56</v>
      </c>
      <c r="S184">
        <v>65</v>
      </c>
      <c r="T184">
        <v>102</v>
      </c>
      <c r="U184" s="198">
        <f t="shared" si="7"/>
        <v>3125</v>
      </c>
      <c r="V184">
        <v>27</v>
      </c>
      <c r="Y184" s="136">
        <v>40330</v>
      </c>
      <c r="Z184">
        <f t="shared" si="8"/>
        <v>447</v>
      </c>
      <c r="AA184">
        <f>SUM(Z184:Z186)</f>
        <v>1307</v>
      </c>
    </row>
    <row r="185" spans="1:27">
      <c r="A185" s="136">
        <v>40210</v>
      </c>
      <c r="B185">
        <v>16</v>
      </c>
      <c r="C185">
        <v>1</v>
      </c>
      <c r="D185">
        <v>229</v>
      </c>
      <c r="E185">
        <v>7</v>
      </c>
      <c r="F185">
        <v>8</v>
      </c>
      <c r="G185" s="17">
        <v>403</v>
      </c>
      <c r="H185">
        <v>536</v>
      </c>
      <c r="I185">
        <v>191</v>
      </c>
      <c r="J185">
        <v>227</v>
      </c>
      <c r="K185">
        <v>90</v>
      </c>
      <c r="L185">
        <v>85</v>
      </c>
      <c r="M185">
        <v>82</v>
      </c>
      <c r="N185">
        <v>259</v>
      </c>
      <c r="O185">
        <v>214</v>
      </c>
      <c r="P185">
        <v>0</v>
      </c>
      <c r="Q185">
        <v>21</v>
      </c>
      <c r="R185">
        <v>63</v>
      </c>
      <c r="S185">
        <v>53</v>
      </c>
      <c r="T185">
        <v>73</v>
      </c>
      <c r="U185" s="198">
        <f t="shared" si="7"/>
        <v>2558</v>
      </c>
      <c r="V185">
        <v>26</v>
      </c>
      <c r="Y185" s="136">
        <v>40299</v>
      </c>
      <c r="Z185">
        <f t="shared" si="8"/>
        <v>410</v>
      </c>
    </row>
    <row r="186" spans="1:27">
      <c r="A186" s="136">
        <v>40179</v>
      </c>
      <c r="B186">
        <v>15</v>
      </c>
      <c r="C186">
        <v>2</v>
      </c>
      <c r="D186">
        <v>249</v>
      </c>
      <c r="E186">
        <v>2</v>
      </c>
      <c r="F186">
        <v>12</v>
      </c>
      <c r="G186" s="17">
        <v>395</v>
      </c>
      <c r="H186">
        <v>491</v>
      </c>
      <c r="I186">
        <v>212</v>
      </c>
      <c r="J186">
        <v>246</v>
      </c>
      <c r="K186">
        <v>72</v>
      </c>
      <c r="L186">
        <v>72</v>
      </c>
      <c r="M186">
        <v>95</v>
      </c>
      <c r="N186">
        <v>280</v>
      </c>
      <c r="O186">
        <v>214</v>
      </c>
      <c r="P186">
        <v>0</v>
      </c>
      <c r="Q186">
        <v>25</v>
      </c>
      <c r="R186">
        <v>38</v>
      </c>
      <c r="S186">
        <v>51</v>
      </c>
      <c r="T186">
        <v>76</v>
      </c>
      <c r="U186" s="198">
        <f t="shared" si="7"/>
        <v>2547</v>
      </c>
      <c r="V186">
        <v>25</v>
      </c>
      <c r="Y186" s="136">
        <v>40269</v>
      </c>
      <c r="Z186">
        <f t="shared" si="8"/>
        <v>450</v>
      </c>
    </row>
    <row r="187" spans="1:27">
      <c r="A187" s="136">
        <v>40148</v>
      </c>
      <c r="B187">
        <v>14</v>
      </c>
      <c r="C187">
        <v>2</v>
      </c>
      <c r="D187">
        <v>265</v>
      </c>
      <c r="E187">
        <v>6</v>
      </c>
      <c r="F187">
        <v>6</v>
      </c>
      <c r="G187" s="17">
        <v>419</v>
      </c>
      <c r="H187">
        <v>542</v>
      </c>
      <c r="I187">
        <v>207</v>
      </c>
      <c r="J187">
        <v>241</v>
      </c>
      <c r="K187">
        <v>79</v>
      </c>
      <c r="L187">
        <v>58</v>
      </c>
      <c r="M187">
        <v>92</v>
      </c>
      <c r="N187">
        <v>275</v>
      </c>
      <c r="O187">
        <v>202</v>
      </c>
      <c r="P187">
        <v>0</v>
      </c>
      <c r="Q187">
        <v>23</v>
      </c>
      <c r="R187">
        <v>47</v>
      </c>
      <c r="S187">
        <v>44</v>
      </c>
      <c r="T187">
        <v>61</v>
      </c>
      <c r="U187" s="198">
        <f t="shared" si="7"/>
        <v>2583</v>
      </c>
      <c r="V187">
        <v>24</v>
      </c>
      <c r="Y187" s="136">
        <v>40238</v>
      </c>
      <c r="Z187">
        <f t="shared" si="8"/>
        <v>533</v>
      </c>
      <c r="AA187">
        <f>SUM(Z187:Z189)</f>
        <v>1331</v>
      </c>
    </row>
    <row r="188" spans="1:27">
      <c r="A188" s="136">
        <v>40118</v>
      </c>
      <c r="B188">
        <v>19</v>
      </c>
      <c r="C188">
        <v>0</v>
      </c>
      <c r="D188">
        <v>230</v>
      </c>
      <c r="E188">
        <v>4</v>
      </c>
      <c r="F188">
        <v>10</v>
      </c>
      <c r="G188" s="17">
        <v>400</v>
      </c>
      <c r="H188">
        <v>489</v>
      </c>
      <c r="I188">
        <v>190</v>
      </c>
      <c r="J188">
        <v>267</v>
      </c>
      <c r="K188">
        <v>85</v>
      </c>
      <c r="L188">
        <v>74</v>
      </c>
      <c r="M188">
        <v>101</v>
      </c>
      <c r="N188">
        <v>269</v>
      </c>
      <c r="O188">
        <v>208</v>
      </c>
      <c r="P188">
        <v>0</v>
      </c>
      <c r="Q188">
        <v>27</v>
      </c>
      <c r="R188">
        <v>36</v>
      </c>
      <c r="S188">
        <v>49</v>
      </c>
      <c r="T188">
        <v>81</v>
      </c>
      <c r="U188" s="198">
        <f t="shared" si="7"/>
        <v>2539</v>
      </c>
      <c r="V188">
        <v>23</v>
      </c>
      <c r="Y188" s="136">
        <v>40210</v>
      </c>
      <c r="Z188">
        <f t="shared" si="8"/>
        <v>403</v>
      </c>
    </row>
    <row r="189" spans="1:27">
      <c r="A189" s="136">
        <v>40087</v>
      </c>
      <c r="B189">
        <v>16</v>
      </c>
      <c r="C189">
        <v>1</v>
      </c>
      <c r="D189">
        <v>268</v>
      </c>
      <c r="E189">
        <v>0</v>
      </c>
      <c r="F189">
        <v>10</v>
      </c>
      <c r="G189" s="17">
        <v>441</v>
      </c>
      <c r="H189">
        <v>544</v>
      </c>
      <c r="I189">
        <v>197</v>
      </c>
      <c r="J189">
        <v>266</v>
      </c>
      <c r="K189">
        <v>103</v>
      </c>
      <c r="L189">
        <v>80</v>
      </c>
      <c r="M189">
        <v>102</v>
      </c>
      <c r="N189">
        <v>331</v>
      </c>
      <c r="O189">
        <v>255</v>
      </c>
      <c r="P189">
        <v>0</v>
      </c>
      <c r="Q189">
        <v>23</v>
      </c>
      <c r="R189">
        <v>55</v>
      </c>
      <c r="S189">
        <v>70</v>
      </c>
      <c r="T189">
        <v>86</v>
      </c>
      <c r="U189" s="198">
        <f t="shared" si="7"/>
        <v>2848</v>
      </c>
      <c r="V189">
        <v>22</v>
      </c>
      <c r="Y189" s="136">
        <v>40179</v>
      </c>
      <c r="Z189">
        <f t="shared" si="8"/>
        <v>395</v>
      </c>
    </row>
    <row r="190" spans="1:27">
      <c r="A190" s="136">
        <v>40057</v>
      </c>
      <c r="B190">
        <v>20</v>
      </c>
      <c r="C190">
        <v>2</v>
      </c>
      <c r="D190">
        <v>313</v>
      </c>
      <c r="E190">
        <v>2</v>
      </c>
      <c r="F190">
        <v>10</v>
      </c>
      <c r="G190" s="17">
        <v>492</v>
      </c>
      <c r="H190">
        <v>543</v>
      </c>
      <c r="I190">
        <v>220</v>
      </c>
      <c r="J190">
        <v>306</v>
      </c>
      <c r="K190">
        <v>86</v>
      </c>
      <c r="L190">
        <v>79</v>
      </c>
      <c r="M190">
        <v>104</v>
      </c>
      <c r="N190">
        <v>267</v>
      </c>
      <c r="O190">
        <v>236</v>
      </c>
      <c r="P190">
        <v>0</v>
      </c>
      <c r="Q190">
        <v>29</v>
      </c>
      <c r="R190">
        <v>47</v>
      </c>
      <c r="S190">
        <v>67</v>
      </c>
      <c r="T190">
        <v>87</v>
      </c>
      <c r="U190" s="198">
        <f t="shared" si="7"/>
        <v>2910</v>
      </c>
      <c r="V190">
        <v>21</v>
      </c>
      <c r="Y190" s="136">
        <v>40148</v>
      </c>
      <c r="Z190">
        <f t="shared" si="8"/>
        <v>419</v>
      </c>
      <c r="AA190">
        <f>SUM(Z190:Z192)</f>
        <v>1260</v>
      </c>
    </row>
    <row r="191" spans="1:27">
      <c r="A191" s="136">
        <v>40026</v>
      </c>
      <c r="B191">
        <v>7</v>
      </c>
      <c r="C191">
        <v>1</v>
      </c>
      <c r="D191">
        <v>249</v>
      </c>
      <c r="E191">
        <v>2</v>
      </c>
      <c r="F191">
        <v>7</v>
      </c>
      <c r="G191" s="17">
        <v>451</v>
      </c>
      <c r="H191">
        <v>522</v>
      </c>
      <c r="I191">
        <v>202</v>
      </c>
      <c r="J191">
        <v>234</v>
      </c>
      <c r="K191">
        <v>73</v>
      </c>
      <c r="L191">
        <v>71</v>
      </c>
      <c r="M191">
        <v>105</v>
      </c>
      <c r="N191">
        <v>249</v>
      </c>
      <c r="O191">
        <v>225</v>
      </c>
      <c r="P191">
        <v>0</v>
      </c>
      <c r="Q191">
        <v>22</v>
      </c>
      <c r="R191">
        <v>44</v>
      </c>
      <c r="S191">
        <v>62</v>
      </c>
      <c r="T191">
        <v>93</v>
      </c>
      <c r="U191" s="198">
        <f t="shared" si="7"/>
        <v>2619</v>
      </c>
      <c r="V191">
        <v>20</v>
      </c>
      <c r="Y191" s="136">
        <v>40118</v>
      </c>
      <c r="Z191">
        <f t="shared" si="8"/>
        <v>400</v>
      </c>
    </row>
    <row r="192" spans="1:27">
      <c r="A192" s="136">
        <v>39995</v>
      </c>
      <c r="B192">
        <v>12</v>
      </c>
      <c r="C192">
        <v>0</v>
      </c>
      <c r="D192">
        <v>309</v>
      </c>
      <c r="E192">
        <v>6</v>
      </c>
      <c r="F192">
        <v>13</v>
      </c>
      <c r="G192" s="17">
        <v>486</v>
      </c>
      <c r="H192">
        <v>627</v>
      </c>
      <c r="I192">
        <v>212</v>
      </c>
      <c r="J192">
        <v>290</v>
      </c>
      <c r="K192">
        <v>109</v>
      </c>
      <c r="L192">
        <v>92</v>
      </c>
      <c r="M192">
        <v>86</v>
      </c>
      <c r="N192">
        <v>334</v>
      </c>
      <c r="O192">
        <v>246</v>
      </c>
      <c r="P192">
        <v>0</v>
      </c>
      <c r="Q192">
        <v>24</v>
      </c>
      <c r="R192">
        <v>51</v>
      </c>
      <c r="S192">
        <v>44</v>
      </c>
      <c r="T192">
        <v>105</v>
      </c>
      <c r="U192" s="198">
        <f t="shared" si="7"/>
        <v>3046</v>
      </c>
      <c r="V192">
        <v>19</v>
      </c>
      <c r="Y192" s="136">
        <v>40087</v>
      </c>
      <c r="Z192">
        <f t="shared" si="8"/>
        <v>441</v>
      </c>
    </row>
    <row r="193" spans="1:27">
      <c r="A193" s="136">
        <v>39965</v>
      </c>
      <c r="B193">
        <v>9</v>
      </c>
      <c r="C193">
        <v>2</v>
      </c>
      <c r="D193">
        <v>270</v>
      </c>
      <c r="E193">
        <v>1</v>
      </c>
      <c r="F193">
        <v>12</v>
      </c>
      <c r="G193" s="17">
        <v>448</v>
      </c>
      <c r="H193">
        <v>587</v>
      </c>
      <c r="I193">
        <v>224</v>
      </c>
      <c r="J193">
        <v>240</v>
      </c>
      <c r="K193">
        <v>70</v>
      </c>
      <c r="L193">
        <v>80</v>
      </c>
      <c r="M193">
        <v>112</v>
      </c>
      <c r="N193">
        <v>311</v>
      </c>
      <c r="O193">
        <v>199</v>
      </c>
      <c r="P193">
        <v>0</v>
      </c>
      <c r="Q193">
        <v>24</v>
      </c>
      <c r="R193">
        <v>52</v>
      </c>
      <c r="S193">
        <v>60</v>
      </c>
      <c r="T193">
        <v>87</v>
      </c>
      <c r="U193" s="198">
        <f t="shared" si="7"/>
        <v>2788</v>
      </c>
      <c r="V193">
        <v>18</v>
      </c>
      <c r="Y193" s="136">
        <v>40057</v>
      </c>
      <c r="Z193">
        <f t="shared" si="8"/>
        <v>492</v>
      </c>
      <c r="AA193">
        <f>SUM(Z193:Z195)</f>
        <v>1429</v>
      </c>
    </row>
    <row r="194" spans="1:27">
      <c r="A194" s="136">
        <v>39934</v>
      </c>
      <c r="B194">
        <v>9</v>
      </c>
      <c r="C194">
        <v>0</v>
      </c>
      <c r="D194">
        <v>259</v>
      </c>
      <c r="E194">
        <v>3</v>
      </c>
      <c r="F194">
        <v>14</v>
      </c>
      <c r="G194" s="17">
        <v>430</v>
      </c>
      <c r="H194">
        <v>567</v>
      </c>
      <c r="I194">
        <v>206</v>
      </c>
      <c r="J194">
        <v>249</v>
      </c>
      <c r="K194">
        <v>72</v>
      </c>
      <c r="L194">
        <v>76</v>
      </c>
      <c r="M194">
        <v>102</v>
      </c>
      <c r="N194">
        <v>273</v>
      </c>
      <c r="O194">
        <v>200</v>
      </c>
      <c r="P194">
        <v>0</v>
      </c>
      <c r="Q194">
        <v>18</v>
      </c>
      <c r="R194">
        <v>57</v>
      </c>
      <c r="S194">
        <v>45</v>
      </c>
      <c r="T194">
        <v>83</v>
      </c>
      <c r="U194" s="198">
        <f t="shared" si="7"/>
        <v>2663</v>
      </c>
      <c r="V194">
        <v>17</v>
      </c>
      <c r="Y194" s="136">
        <v>40026</v>
      </c>
      <c r="Z194">
        <f t="shared" si="8"/>
        <v>451</v>
      </c>
    </row>
    <row r="195" spans="1:27">
      <c r="A195" s="136">
        <v>39904</v>
      </c>
      <c r="B195">
        <v>15</v>
      </c>
      <c r="C195">
        <v>0</v>
      </c>
      <c r="D195">
        <v>308</v>
      </c>
      <c r="E195">
        <v>6</v>
      </c>
      <c r="F195">
        <v>11</v>
      </c>
      <c r="G195" s="17">
        <v>514</v>
      </c>
      <c r="H195">
        <v>632</v>
      </c>
      <c r="I195">
        <v>210</v>
      </c>
      <c r="J195">
        <v>289</v>
      </c>
      <c r="K195">
        <v>92</v>
      </c>
      <c r="L195">
        <v>73</v>
      </c>
      <c r="M195">
        <v>96</v>
      </c>
      <c r="N195">
        <v>296</v>
      </c>
      <c r="O195">
        <v>215</v>
      </c>
      <c r="P195">
        <v>0</v>
      </c>
      <c r="Q195">
        <v>24</v>
      </c>
      <c r="R195">
        <v>42</v>
      </c>
      <c r="S195">
        <v>53</v>
      </c>
      <c r="T195">
        <v>103</v>
      </c>
      <c r="U195" s="198">
        <f t="shared" si="7"/>
        <v>2979</v>
      </c>
      <c r="V195">
        <v>16</v>
      </c>
      <c r="Y195" s="136">
        <v>39995</v>
      </c>
      <c r="Z195">
        <f t="shared" si="8"/>
        <v>486</v>
      </c>
    </row>
    <row r="196" spans="1:27">
      <c r="A196" s="136">
        <v>39873</v>
      </c>
      <c r="B196">
        <v>13</v>
      </c>
      <c r="C196">
        <v>0</v>
      </c>
      <c r="D196">
        <v>245</v>
      </c>
      <c r="E196">
        <v>5</v>
      </c>
      <c r="F196">
        <v>17</v>
      </c>
      <c r="G196" s="17">
        <v>490</v>
      </c>
      <c r="H196">
        <v>636</v>
      </c>
      <c r="I196">
        <v>220</v>
      </c>
      <c r="J196">
        <v>281</v>
      </c>
      <c r="K196">
        <v>80</v>
      </c>
      <c r="L196">
        <v>75</v>
      </c>
      <c r="M196">
        <v>105</v>
      </c>
      <c r="N196">
        <v>246</v>
      </c>
      <c r="O196">
        <v>244</v>
      </c>
      <c r="P196">
        <v>0</v>
      </c>
      <c r="Q196">
        <v>30</v>
      </c>
      <c r="R196">
        <v>46</v>
      </c>
      <c r="S196">
        <v>39</v>
      </c>
      <c r="T196">
        <v>102</v>
      </c>
      <c r="U196" s="198">
        <f t="shared" si="7"/>
        <v>2874</v>
      </c>
      <c r="V196">
        <v>15</v>
      </c>
      <c r="Y196" s="136">
        <v>39965</v>
      </c>
      <c r="Z196">
        <f t="shared" si="8"/>
        <v>448</v>
      </c>
      <c r="AA196">
        <f>SUM(Z196:Z198)</f>
        <v>1392</v>
      </c>
    </row>
    <row r="197" spans="1:27">
      <c r="A197" s="136">
        <v>39845</v>
      </c>
      <c r="B197">
        <v>13</v>
      </c>
      <c r="C197">
        <v>0</v>
      </c>
      <c r="D197">
        <v>187</v>
      </c>
      <c r="E197">
        <v>1</v>
      </c>
      <c r="F197">
        <v>7</v>
      </c>
      <c r="G197" s="17">
        <v>415</v>
      </c>
      <c r="H197">
        <v>525</v>
      </c>
      <c r="I197">
        <v>168</v>
      </c>
      <c r="J197">
        <v>249</v>
      </c>
      <c r="K197">
        <v>68</v>
      </c>
      <c r="L197">
        <v>78</v>
      </c>
      <c r="M197">
        <v>92</v>
      </c>
      <c r="N197">
        <v>205</v>
      </c>
      <c r="O197">
        <v>182</v>
      </c>
      <c r="P197">
        <v>0</v>
      </c>
      <c r="Q197">
        <v>16</v>
      </c>
      <c r="R197">
        <v>39</v>
      </c>
      <c r="S197">
        <v>40</v>
      </c>
      <c r="T197">
        <v>109</v>
      </c>
      <c r="U197" s="198">
        <f t="shared" si="7"/>
        <v>2394</v>
      </c>
      <c r="V197">
        <v>14</v>
      </c>
      <c r="Y197" s="136">
        <v>39934</v>
      </c>
      <c r="Z197">
        <f t="shared" si="8"/>
        <v>430</v>
      </c>
    </row>
    <row r="198" spans="1:27">
      <c r="A198" s="136">
        <v>39814</v>
      </c>
      <c r="B198">
        <v>9</v>
      </c>
      <c r="C198">
        <v>2</v>
      </c>
      <c r="D198">
        <v>189</v>
      </c>
      <c r="E198">
        <v>3</v>
      </c>
      <c r="F198">
        <v>11</v>
      </c>
      <c r="G198" s="17">
        <v>401</v>
      </c>
      <c r="H198">
        <v>516</v>
      </c>
      <c r="I198">
        <v>174</v>
      </c>
      <c r="J198">
        <v>269</v>
      </c>
      <c r="K198">
        <v>65</v>
      </c>
      <c r="L198">
        <v>70</v>
      </c>
      <c r="M198">
        <v>136</v>
      </c>
      <c r="N198">
        <v>210</v>
      </c>
      <c r="O198">
        <v>199</v>
      </c>
      <c r="P198">
        <v>0</v>
      </c>
      <c r="Q198">
        <v>11</v>
      </c>
      <c r="R198">
        <v>47</v>
      </c>
      <c r="S198">
        <v>52</v>
      </c>
      <c r="T198">
        <v>80</v>
      </c>
      <c r="U198" s="198">
        <f t="shared" si="7"/>
        <v>2444</v>
      </c>
      <c r="V198">
        <v>13</v>
      </c>
      <c r="Y198" s="136">
        <v>39904</v>
      </c>
      <c r="Z198">
        <f t="shared" si="8"/>
        <v>514</v>
      </c>
    </row>
    <row r="199" spans="1:27">
      <c r="A199" s="136">
        <v>39783</v>
      </c>
      <c r="B199">
        <v>13</v>
      </c>
      <c r="C199">
        <v>2</v>
      </c>
      <c r="D199">
        <v>213</v>
      </c>
      <c r="E199">
        <v>7</v>
      </c>
      <c r="F199">
        <v>9</v>
      </c>
      <c r="G199" s="17">
        <v>366</v>
      </c>
      <c r="H199">
        <v>474</v>
      </c>
      <c r="I199">
        <v>148</v>
      </c>
      <c r="J199">
        <v>223</v>
      </c>
      <c r="K199">
        <v>72</v>
      </c>
      <c r="L199">
        <v>63</v>
      </c>
      <c r="M199">
        <v>102</v>
      </c>
      <c r="N199">
        <v>193</v>
      </c>
      <c r="O199">
        <v>169</v>
      </c>
      <c r="P199">
        <v>0</v>
      </c>
      <c r="Q199">
        <v>19</v>
      </c>
      <c r="R199">
        <v>45</v>
      </c>
      <c r="S199">
        <v>49</v>
      </c>
      <c r="T199">
        <v>70</v>
      </c>
      <c r="U199" s="198">
        <f t="shared" si="7"/>
        <v>2237</v>
      </c>
      <c r="V199">
        <v>12</v>
      </c>
      <c r="Y199" s="136">
        <v>39873</v>
      </c>
      <c r="Z199">
        <f t="shared" si="8"/>
        <v>490</v>
      </c>
      <c r="AA199">
        <f>SUM(Z199:Z201)</f>
        <v>1306</v>
      </c>
    </row>
    <row r="200" spans="1:27">
      <c r="A200" s="136">
        <v>39753</v>
      </c>
      <c r="B200">
        <v>15</v>
      </c>
      <c r="C200">
        <v>2</v>
      </c>
      <c r="D200">
        <v>135</v>
      </c>
      <c r="E200">
        <v>1</v>
      </c>
      <c r="F200">
        <v>10</v>
      </c>
      <c r="G200" s="17">
        <v>424</v>
      </c>
      <c r="H200">
        <v>486</v>
      </c>
      <c r="I200">
        <v>169</v>
      </c>
      <c r="J200">
        <v>273</v>
      </c>
      <c r="K200">
        <v>74</v>
      </c>
      <c r="L200">
        <v>80</v>
      </c>
      <c r="M200">
        <v>102</v>
      </c>
      <c r="N200">
        <v>233</v>
      </c>
      <c r="O200">
        <v>188</v>
      </c>
      <c r="P200">
        <v>0</v>
      </c>
      <c r="Q200">
        <v>16</v>
      </c>
      <c r="R200">
        <v>44</v>
      </c>
      <c r="S200">
        <v>43</v>
      </c>
      <c r="T200">
        <v>80</v>
      </c>
      <c r="U200" s="198">
        <f t="shared" si="7"/>
        <v>2375</v>
      </c>
      <c r="V200">
        <v>11</v>
      </c>
      <c r="Y200" s="136">
        <v>39845</v>
      </c>
      <c r="Z200">
        <f t="shared" si="8"/>
        <v>415</v>
      </c>
    </row>
    <row r="201" spans="1:27">
      <c r="A201" s="136">
        <v>39722</v>
      </c>
      <c r="B201">
        <v>14</v>
      </c>
      <c r="C201">
        <v>0</v>
      </c>
      <c r="D201">
        <v>210</v>
      </c>
      <c r="E201">
        <v>3</v>
      </c>
      <c r="F201">
        <v>7</v>
      </c>
      <c r="G201" s="17">
        <v>392</v>
      </c>
      <c r="H201">
        <v>510</v>
      </c>
      <c r="I201">
        <v>169</v>
      </c>
      <c r="J201">
        <v>285</v>
      </c>
      <c r="K201">
        <v>74</v>
      </c>
      <c r="L201">
        <v>76</v>
      </c>
      <c r="M201">
        <v>84</v>
      </c>
      <c r="N201">
        <v>239</v>
      </c>
      <c r="O201">
        <v>187</v>
      </c>
      <c r="P201">
        <v>0</v>
      </c>
      <c r="Q201">
        <v>26</v>
      </c>
      <c r="R201">
        <v>50</v>
      </c>
      <c r="S201">
        <v>44</v>
      </c>
      <c r="T201">
        <v>87</v>
      </c>
      <c r="U201" s="198">
        <f t="shared" si="7"/>
        <v>2457</v>
      </c>
      <c r="V201">
        <v>10</v>
      </c>
      <c r="Y201" s="136">
        <v>39814</v>
      </c>
      <c r="Z201">
        <f t="shared" si="8"/>
        <v>401</v>
      </c>
    </row>
    <row r="202" spans="1:27">
      <c r="A202" s="136">
        <v>39692</v>
      </c>
      <c r="B202">
        <v>18</v>
      </c>
      <c r="C202">
        <v>0</v>
      </c>
      <c r="D202">
        <v>188</v>
      </c>
      <c r="E202">
        <v>3</v>
      </c>
      <c r="F202">
        <v>8</v>
      </c>
      <c r="G202" s="17">
        <v>414</v>
      </c>
      <c r="H202">
        <v>526</v>
      </c>
      <c r="I202">
        <v>197</v>
      </c>
      <c r="J202">
        <v>296</v>
      </c>
      <c r="K202">
        <v>56</v>
      </c>
      <c r="L202">
        <v>86</v>
      </c>
      <c r="M202">
        <v>70</v>
      </c>
      <c r="N202">
        <v>248</v>
      </c>
      <c r="O202">
        <v>172</v>
      </c>
      <c r="P202">
        <v>0</v>
      </c>
      <c r="Q202">
        <v>16</v>
      </c>
      <c r="R202">
        <v>45</v>
      </c>
      <c r="S202">
        <v>54</v>
      </c>
      <c r="T202">
        <v>82</v>
      </c>
      <c r="U202" s="198">
        <f t="shared" si="7"/>
        <v>2479</v>
      </c>
      <c r="V202">
        <v>9</v>
      </c>
      <c r="Y202" s="136">
        <v>39783</v>
      </c>
      <c r="Z202">
        <f t="shared" si="8"/>
        <v>366</v>
      </c>
      <c r="AA202">
        <f>SUM(Z202:Z204)</f>
        <v>1182</v>
      </c>
    </row>
    <row r="203" spans="1:27">
      <c r="A203" s="136">
        <v>39661</v>
      </c>
      <c r="B203">
        <v>14</v>
      </c>
      <c r="C203">
        <v>2</v>
      </c>
      <c r="D203">
        <v>162</v>
      </c>
      <c r="E203">
        <v>3</v>
      </c>
      <c r="F203">
        <v>4</v>
      </c>
      <c r="G203" s="17">
        <v>409</v>
      </c>
      <c r="H203">
        <v>479</v>
      </c>
      <c r="I203">
        <v>155</v>
      </c>
      <c r="J203">
        <v>269</v>
      </c>
      <c r="K203">
        <v>71</v>
      </c>
      <c r="L203">
        <v>66</v>
      </c>
      <c r="M203">
        <v>75</v>
      </c>
      <c r="N203">
        <v>252</v>
      </c>
      <c r="O203">
        <v>180</v>
      </c>
      <c r="P203">
        <v>0</v>
      </c>
      <c r="Q203">
        <v>19</v>
      </c>
      <c r="R203">
        <v>34</v>
      </c>
      <c r="S203">
        <v>42</v>
      </c>
      <c r="T203">
        <v>97</v>
      </c>
      <c r="U203" s="198">
        <f t="shared" si="7"/>
        <v>2333</v>
      </c>
      <c r="V203">
        <v>8</v>
      </c>
      <c r="Y203" s="136">
        <v>39753</v>
      </c>
      <c r="Z203">
        <f t="shared" si="8"/>
        <v>424</v>
      </c>
    </row>
    <row r="204" spans="1:27">
      <c r="A204" s="136">
        <v>39630</v>
      </c>
      <c r="B204">
        <v>16</v>
      </c>
      <c r="C204">
        <v>0</v>
      </c>
      <c r="D204">
        <v>199</v>
      </c>
      <c r="E204">
        <v>3</v>
      </c>
      <c r="F204">
        <v>8</v>
      </c>
      <c r="G204" s="17">
        <v>475</v>
      </c>
      <c r="H204">
        <v>591</v>
      </c>
      <c r="I204">
        <v>197</v>
      </c>
      <c r="J204">
        <v>311</v>
      </c>
      <c r="K204">
        <v>91</v>
      </c>
      <c r="L204">
        <v>76</v>
      </c>
      <c r="M204">
        <v>97</v>
      </c>
      <c r="N204">
        <v>260</v>
      </c>
      <c r="O204">
        <v>201</v>
      </c>
      <c r="P204">
        <v>0</v>
      </c>
      <c r="Q204">
        <v>22</v>
      </c>
      <c r="R204">
        <v>49</v>
      </c>
      <c r="S204">
        <v>55</v>
      </c>
      <c r="T204">
        <v>109</v>
      </c>
      <c r="U204" s="198">
        <f t="shared" si="7"/>
        <v>2760</v>
      </c>
      <c r="V204">
        <v>7</v>
      </c>
      <c r="Y204" s="136">
        <v>39722</v>
      </c>
      <c r="Z204">
        <f t="shared" si="8"/>
        <v>392</v>
      </c>
    </row>
    <row r="205" spans="1:27">
      <c r="A205" s="136">
        <v>39600</v>
      </c>
      <c r="B205">
        <v>16</v>
      </c>
      <c r="C205">
        <v>0</v>
      </c>
      <c r="D205">
        <v>176</v>
      </c>
      <c r="E205">
        <v>1</v>
      </c>
      <c r="F205">
        <v>3</v>
      </c>
      <c r="G205" s="17">
        <v>442</v>
      </c>
      <c r="H205">
        <v>481</v>
      </c>
      <c r="I205">
        <v>169</v>
      </c>
      <c r="J205">
        <v>257</v>
      </c>
      <c r="K205">
        <v>74</v>
      </c>
      <c r="L205">
        <v>72</v>
      </c>
      <c r="M205">
        <v>85</v>
      </c>
      <c r="N205">
        <v>232</v>
      </c>
      <c r="O205">
        <v>182</v>
      </c>
      <c r="P205">
        <v>0</v>
      </c>
      <c r="Q205">
        <v>24</v>
      </c>
      <c r="R205">
        <v>47</v>
      </c>
      <c r="S205">
        <v>57</v>
      </c>
      <c r="T205">
        <v>87</v>
      </c>
      <c r="U205" s="198">
        <f t="shared" si="7"/>
        <v>2405</v>
      </c>
      <c r="V205">
        <v>6</v>
      </c>
      <c r="Y205" s="136">
        <v>39692</v>
      </c>
      <c r="Z205">
        <f t="shared" si="8"/>
        <v>414</v>
      </c>
      <c r="AA205">
        <f>SUM(Z205:Z207)</f>
        <v>1298</v>
      </c>
    </row>
    <row r="206" spans="1:27">
      <c r="A206" s="136">
        <v>39569</v>
      </c>
      <c r="B206">
        <v>11</v>
      </c>
      <c r="C206">
        <v>1</v>
      </c>
      <c r="D206">
        <v>183</v>
      </c>
      <c r="E206">
        <v>5</v>
      </c>
      <c r="F206">
        <v>8</v>
      </c>
      <c r="G206" s="17">
        <v>498</v>
      </c>
      <c r="H206">
        <v>439</v>
      </c>
      <c r="I206">
        <v>154</v>
      </c>
      <c r="J206">
        <v>232</v>
      </c>
      <c r="K206">
        <v>60</v>
      </c>
      <c r="L206">
        <v>51</v>
      </c>
      <c r="M206">
        <v>96</v>
      </c>
      <c r="N206">
        <v>219</v>
      </c>
      <c r="O206">
        <v>166</v>
      </c>
      <c r="P206">
        <v>0</v>
      </c>
      <c r="Q206">
        <v>18</v>
      </c>
      <c r="R206">
        <v>45</v>
      </c>
      <c r="S206">
        <v>45</v>
      </c>
      <c r="T206">
        <v>86</v>
      </c>
      <c r="U206" s="198">
        <f t="shared" si="7"/>
        <v>2317</v>
      </c>
      <c r="V206">
        <v>5</v>
      </c>
      <c r="Y206" s="136">
        <v>39661</v>
      </c>
      <c r="Z206">
        <f t="shared" si="8"/>
        <v>409</v>
      </c>
    </row>
    <row r="207" spans="1:27">
      <c r="A207" s="136">
        <v>39539</v>
      </c>
      <c r="B207">
        <v>17</v>
      </c>
      <c r="C207">
        <v>5</v>
      </c>
      <c r="D207">
        <v>200</v>
      </c>
      <c r="E207">
        <v>3</v>
      </c>
      <c r="F207">
        <v>7</v>
      </c>
      <c r="G207" s="17">
        <v>511</v>
      </c>
      <c r="H207">
        <v>604</v>
      </c>
      <c r="I207">
        <v>192</v>
      </c>
      <c r="J207">
        <v>296</v>
      </c>
      <c r="K207">
        <v>61</v>
      </c>
      <c r="L207">
        <v>58</v>
      </c>
      <c r="M207">
        <v>116</v>
      </c>
      <c r="N207">
        <v>275</v>
      </c>
      <c r="O207">
        <v>202</v>
      </c>
      <c r="P207">
        <v>0</v>
      </c>
      <c r="Q207">
        <v>26</v>
      </c>
      <c r="R207">
        <v>55</v>
      </c>
      <c r="S207">
        <v>49</v>
      </c>
      <c r="T207">
        <v>104</v>
      </c>
      <c r="U207" s="198">
        <f t="shared" si="7"/>
        <v>2781</v>
      </c>
      <c r="V207">
        <v>4</v>
      </c>
      <c r="Y207" s="136">
        <v>39630</v>
      </c>
      <c r="Z207">
        <f t="shared" si="8"/>
        <v>475</v>
      </c>
    </row>
    <row r="208" spans="1:27">
      <c r="A208" s="136">
        <v>39508</v>
      </c>
      <c r="B208">
        <v>11</v>
      </c>
      <c r="C208">
        <v>0</v>
      </c>
      <c r="D208">
        <v>165</v>
      </c>
      <c r="E208">
        <v>7</v>
      </c>
      <c r="F208">
        <v>6</v>
      </c>
      <c r="G208" s="17">
        <v>471</v>
      </c>
      <c r="H208">
        <v>489</v>
      </c>
      <c r="I208">
        <v>142</v>
      </c>
      <c r="J208">
        <v>247</v>
      </c>
      <c r="K208">
        <v>63</v>
      </c>
      <c r="L208">
        <v>38</v>
      </c>
      <c r="M208">
        <v>72</v>
      </c>
      <c r="N208">
        <v>224</v>
      </c>
      <c r="O208">
        <v>194</v>
      </c>
      <c r="P208">
        <v>0</v>
      </c>
      <c r="Q208">
        <v>21</v>
      </c>
      <c r="R208">
        <v>45</v>
      </c>
      <c r="S208">
        <v>37</v>
      </c>
      <c r="T208">
        <v>83</v>
      </c>
      <c r="U208" s="198">
        <f t="shared" si="7"/>
        <v>2315</v>
      </c>
      <c r="V208">
        <v>3</v>
      </c>
      <c r="Y208" s="136">
        <v>39600</v>
      </c>
      <c r="Z208">
        <f t="shared" si="8"/>
        <v>442</v>
      </c>
    </row>
    <row r="209" spans="1:26">
      <c r="A209" s="136">
        <v>39479</v>
      </c>
      <c r="B209">
        <v>17</v>
      </c>
      <c r="C209">
        <v>2</v>
      </c>
      <c r="D209">
        <v>191</v>
      </c>
      <c r="E209">
        <v>2</v>
      </c>
      <c r="F209">
        <v>9</v>
      </c>
      <c r="G209" s="17">
        <v>458</v>
      </c>
      <c r="H209">
        <v>531</v>
      </c>
      <c r="I209">
        <v>147</v>
      </c>
      <c r="J209">
        <v>237</v>
      </c>
      <c r="K209">
        <v>65</v>
      </c>
      <c r="L209">
        <v>49</v>
      </c>
      <c r="M209">
        <v>79</v>
      </c>
      <c r="N209">
        <v>230</v>
      </c>
      <c r="O209">
        <v>166</v>
      </c>
      <c r="P209">
        <v>0</v>
      </c>
      <c r="Q209">
        <v>29</v>
      </c>
      <c r="R209">
        <v>46</v>
      </c>
      <c r="S209">
        <v>39</v>
      </c>
      <c r="T209">
        <v>81</v>
      </c>
      <c r="U209" s="198">
        <f t="shared" si="7"/>
        <v>2378</v>
      </c>
      <c r="V209">
        <v>2</v>
      </c>
      <c r="Y209" s="136">
        <v>39569</v>
      </c>
      <c r="Z209">
        <f t="shared" si="8"/>
        <v>498</v>
      </c>
    </row>
    <row r="210" spans="1:26">
      <c r="A210" s="136">
        <v>39448</v>
      </c>
      <c r="B210">
        <v>16</v>
      </c>
      <c r="C210">
        <v>0</v>
      </c>
      <c r="D210">
        <v>179</v>
      </c>
      <c r="E210">
        <v>1</v>
      </c>
      <c r="F210">
        <v>3</v>
      </c>
      <c r="G210" s="17">
        <v>446</v>
      </c>
      <c r="H210">
        <v>516</v>
      </c>
      <c r="I210">
        <v>147</v>
      </c>
      <c r="J210">
        <v>265</v>
      </c>
      <c r="K210">
        <v>76</v>
      </c>
      <c r="L210">
        <v>55</v>
      </c>
      <c r="M210">
        <v>64</v>
      </c>
      <c r="N210">
        <v>241</v>
      </c>
      <c r="O210">
        <v>212</v>
      </c>
      <c r="P210">
        <v>0</v>
      </c>
      <c r="Q210">
        <v>22</v>
      </c>
      <c r="R210">
        <v>53</v>
      </c>
      <c r="S210">
        <v>57</v>
      </c>
      <c r="T210">
        <v>101</v>
      </c>
      <c r="U210" s="198">
        <f t="shared" ref="U210" si="9">SUM(B210:T210)</f>
        <v>2454</v>
      </c>
      <c r="V210">
        <v>1</v>
      </c>
      <c r="Y210" s="136">
        <v>39539</v>
      </c>
      <c r="Z210">
        <f t="shared" si="8"/>
        <v>511</v>
      </c>
    </row>
    <row r="211" spans="1:26">
      <c r="Y211" s="136">
        <v>39508</v>
      </c>
      <c r="Z211">
        <f t="shared" si="8"/>
        <v>471</v>
      </c>
    </row>
    <row r="212" spans="1:26">
      <c r="Y212" s="136">
        <v>39479</v>
      </c>
      <c r="Z212">
        <f t="shared" si="8"/>
        <v>458</v>
      </c>
    </row>
    <row r="213" spans="1:26">
      <c r="Y213" s="136">
        <v>39448</v>
      </c>
      <c r="Z213">
        <f t="shared" si="8"/>
        <v>446</v>
      </c>
    </row>
  </sheetData>
  <autoFilter ref="AF28:AG28" xr:uid="{6735B461-F24E-4C50-8861-FB9DE5BB9C55}">
    <sortState xmlns:xlrd2="http://schemas.microsoft.com/office/spreadsheetml/2017/richdata2" ref="AF29:AG91">
      <sortCondition descending="1" ref="AG28"/>
    </sortState>
  </autoFilter>
  <sortState xmlns:xlrd2="http://schemas.microsoft.com/office/spreadsheetml/2017/richdata2" ref="A19:V210">
    <sortCondition descending="1" ref="V6:V210"/>
  </sortState>
  <hyperlinks>
    <hyperlink ref="E4" location="'KPI Angebot'!A1" display="Angebots KPIs" xr:uid="{27C38B69-C1D3-4FCB-ACF0-F53B24E47C43}"/>
  </hyperlinks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702E3-9D4F-4777-8522-AC26D8A2FF37}">
  <dimension ref="A1:O419"/>
  <sheetViews>
    <sheetView zoomScale="55" zoomScaleNormal="55" workbookViewId="0">
      <selection activeCell="E2" sqref="E2"/>
    </sheetView>
  </sheetViews>
  <sheetFormatPr baseColWidth="10" defaultRowHeight="14.5"/>
  <cols>
    <col min="1" max="1" width="20.453125" customWidth="1"/>
    <col min="5" max="5" width="15.81640625" customWidth="1"/>
    <col min="15" max="15" width="10.81640625" style="18"/>
  </cols>
  <sheetData>
    <row r="1" spans="1:15">
      <c r="A1" s="63" t="s">
        <v>218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7"/>
      <c r="O1" s="46" t="s">
        <v>612</v>
      </c>
    </row>
    <row r="2" spans="1:15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</row>
    <row r="3" spans="1:15" ht="14.15" customHeight="1">
      <c r="A3" s="52" t="s">
        <v>184</v>
      </c>
      <c r="B3" s="47"/>
      <c r="C3" s="48" t="s">
        <v>1548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</row>
    <row r="4" spans="1:15" ht="14.15" customHeight="1">
      <c r="A4" s="62" t="s">
        <v>638</v>
      </c>
      <c r="B4" s="54"/>
      <c r="C4" s="199" t="s">
        <v>1547</v>
      </c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</row>
    <row r="5" spans="1:15" ht="14.15" customHeight="1"/>
    <row r="7" spans="1:15">
      <c r="A7" s="1" t="s">
        <v>211</v>
      </c>
      <c r="B7" s="1" t="s">
        <v>177</v>
      </c>
      <c r="C7" s="1"/>
      <c r="D7" s="1"/>
      <c r="E7" s="1" t="s">
        <v>178</v>
      </c>
      <c r="F7" s="1"/>
      <c r="G7" s="1"/>
      <c r="H7" s="1"/>
      <c r="I7" s="1"/>
      <c r="J7" s="1"/>
      <c r="K7" s="1"/>
      <c r="L7" s="1"/>
    </row>
    <row r="8" spans="1:15">
      <c r="A8" s="1"/>
      <c r="B8" s="1" t="s">
        <v>179</v>
      </c>
      <c r="C8" s="1" t="s">
        <v>181</v>
      </c>
      <c r="D8" s="1" t="s">
        <v>180</v>
      </c>
      <c r="E8" s="1" t="s">
        <v>179</v>
      </c>
      <c r="F8" s="1" t="s">
        <v>181</v>
      </c>
      <c r="G8" s="1" t="s">
        <v>212</v>
      </c>
      <c r="H8" s="1" t="s">
        <v>213</v>
      </c>
      <c r="I8" s="1" t="s">
        <v>214</v>
      </c>
      <c r="J8" s="1" t="s">
        <v>215</v>
      </c>
      <c r="K8" s="1" t="s">
        <v>216</v>
      </c>
      <c r="L8" s="1" t="s">
        <v>217</v>
      </c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</row>
    <row r="10" spans="1:15">
      <c r="A10" s="2">
        <v>45689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</row>
    <row r="11" spans="1:15">
      <c r="A11" s="2">
        <v>45658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</row>
    <row r="12" spans="1:15">
      <c r="A12" s="2">
        <v>45627</v>
      </c>
      <c r="B12" s="1"/>
      <c r="C12" s="1"/>
      <c r="D12" s="1"/>
      <c r="E12" s="1"/>
      <c r="F12" s="1"/>
      <c r="G12" s="105">
        <f>AVERAGE(E12:E23)</f>
        <v>46121.9</v>
      </c>
      <c r="H12" s="1"/>
      <c r="I12" s="1"/>
      <c r="J12" s="1"/>
      <c r="K12" s="1"/>
      <c r="L12" s="105">
        <f>E12-G12</f>
        <v>-46121.9</v>
      </c>
    </row>
    <row r="13" spans="1:15">
      <c r="A13" s="2">
        <v>45597</v>
      </c>
      <c r="B13" s="1"/>
      <c r="C13" s="1"/>
      <c r="D13" s="1"/>
      <c r="E13" s="1"/>
      <c r="F13" s="1"/>
      <c r="G13" s="105">
        <f>G12-G24</f>
        <v>186.65000000000146</v>
      </c>
      <c r="H13" s="1"/>
      <c r="I13" s="1"/>
      <c r="J13" s="1"/>
      <c r="K13" s="1"/>
      <c r="L13" s="1"/>
    </row>
    <row r="14" spans="1:15">
      <c r="A14" s="2">
        <v>45566</v>
      </c>
      <c r="B14" s="76">
        <v>46321</v>
      </c>
      <c r="C14" s="76">
        <v>0.2</v>
      </c>
      <c r="D14" s="76">
        <v>0.1</v>
      </c>
      <c r="E14" s="76">
        <v>46075</v>
      </c>
      <c r="F14" s="76">
        <v>0</v>
      </c>
      <c r="G14" s="105"/>
      <c r="H14" s="106"/>
      <c r="I14" s="106"/>
      <c r="J14" s="105"/>
      <c r="K14" s="105">
        <f t="shared" ref="K14:K28" si="0">E14-E26</f>
        <v>131</v>
      </c>
      <c r="L14" s="1"/>
    </row>
    <row r="15" spans="1:15">
      <c r="A15" s="2">
        <v>45536</v>
      </c>
      <c r="B15" s="76">
        <v>46239</v>
      </c>
      <c r="C15" s="76">
        <v>0.3</v>
      </c>
      <c r="D15" s="76">
        <v>0.1</v>
      </c>
      <c r="E15" s="76">
        <v>46078</v>
      </c>
      <c r="F15" s="76">
        <v>0</v>
      </c>
      <c r="G15" s="105"/>
      <c r="H15" s="106">
        <f>AVERAGE(E15:E17)/AVERAGE(E18:E20)-1</f>
        <v>-1.2782275244993535E-3</v>
      </c>
      <c r="I15" s="106">
        <f>AVERAGE(E15:E17)/AVERAGE(E27:E29)-1</f>
        <v>2.8716461203770471E-3</v>
      </c>
      <c r="J15" s="105"/>
      <c r="K15" s="105">
        <f t="shared" si="0"/>
        <v>105</v>
      </c>
      <c r="L15" s="1"/>
    </row>
    <row r="16" spans="1:15">
      <c r="A16" s="2">
        <v>45505</v>
      </c>
      <c r="B16" s="76">
        <v>46080</v>
      </c>
      <c r="C16" s="76">
        <v>-0.1</v>
      </c>
      <c r="D16" s="76">
        <v>0.1</v>
      </c>
      <c r="E16" s="76">
        <v>46097</v>
      </c>
      <c r="F16" s="76">
        <v>-0.1</v>
      </c>
      <c r="G16" s="105"/>
      <c r="H16" s="106"/>
      <c r="I16" s="106"/>
      <c r="J16" s="105"/>
      <c r="K16" s="105">
        <f t="shared" si="0"/>
        <v>116</v>
      </c>
      <c r="L16" s="1"/>
    </row>
    <row r="17" spans="1:12">
      <c r="A17" s="2">
        <v>45474</v>
      </c>
      <c r="B17" s="76">
        <v>46118</v>
      </c>
      <c r="C17" s="76">
        <v>-0.1</v>
      </c>
      <c r="D17" s="76">
        <v>0.2</v>
      </c>
      <c r="E17" s="76">
        <v>46121</v>
      </c>
      <c r="F17" s="76">
        <v>0</v>
      </c>
      <c r="G17" s="105"/>
      <c r="H17" s="106"/>
      <c r="I17" s="106"/>
      <c r="J17" s="105"/>
      <c r="K17" s="105">
        <f t="shared" si="0"/>
        <v>175</v>
      </c>
      <c r="L17" s="105"/>
    </row>
    <row r="18" spans="1:12">
      <c r="A18" s="2">
        <v>45444</v>
      </c>
      <c r="B18" s="76">
        <v>46172</v>
      </c>
      <c r="C18" s="76">
        <v>0.1</v>
      </c>
      <c r="D18" s="76">
        <v>0.2</v>
      </c>
      <c r="E18" s="76">
        <v>46129</v>
      </c>
      <c r="F18" s="76">
        <v>-0.1</v>
      </c>
      <c r="G18" s="105"/>
      <c r="H18" s="106">
        <f>AVERAGE(E18:E20)/AVERAGE(E21:E23)-1</f>
        <v>7.0822041553753046E-4</v>
      </c>
      <c r="I18" s="106">
        <f>AVERAGE(E18:E20)/AVERAGE(E30:E32)-1</f>
        <v>5.1610748972865661E-3</v>
      </c>
      <c r="J18" s="105"/>
      <c r="K18" s="105">
        <f t="shared" si="0"/>
        <v>200</v>
      </c>
      <c r="L18" s="105"/>
    </row>
    <row r="19" spans="1:12">
      <c r="A19" s="2">
        <v>45413</v>
      </c>
      <c r="B19" s="76">
        <v>46163</v>
      </c>
      <c r="C19" s="76">
        <v>0.2</v>
      </c>
      <c r="D19" s="76">
        <v>0.4</v>
      </c>
      <c r="E19" s="76">
        <v>46182</v>
      </c>
      <c r="F19" s="76">
        <v>0</v>
      </c>
      <c r="G19" s="105"/>
      <c r="H19" s="106"/>
      <c r="I19" s="106"/>
      <c r="J19" s="105"/>
      <c r="K19" s="105">
        <f t="shared" si="0"/>
        <v>255</v>
      </c>
      <c r="L19" s="105"/>
    </row>
    <row r="20" spans="1:12">
      <c r="A20" s="2">
        <v>45383</v>
      </c>
      <c r="B20" s="76">
        <v>46052</v>
      </c>
      <c r="C20" s="76">
        <v>0.2</v>
      </c>
      <c r="D20" s="76">
        <v>0.4</v>
      </c>
      <c r="E20" s="76">
        <v>46162</v>
      </c>
      <c r="F20" s="76">
        <v>0</v>
      </c>
      <c r="G20" s="105"/>
      <c r="H20" s="106"/>
      <c r="I20" s="106"/>
      <c r="J20" s="105"/>
      <c r="K20" s="105">
        <f t="shared" si="0"/>
        <v>256</v>
      </c>
      <c r="L20" s="105"/>
    </row>
    <row r="21" spans="1:12">
      <c r="A21" s="2">
        <v>45352</v>
      </c>
      <c r="B21" s="76">
        <v>45958</v>
      </c>
      <c r="C21" s="76">
        <v>0.2</v>
      </c>
      <c r="D21" s="76">
        <v>0.4</v>
      </c>
      <c r="E21" s="76">
        <v>46145</v>
      </c>
      <c r="F21" s="76">
        <v>0</v>
      </c>
      <c r="G21" s="105"/>
      <c r="H21" s="106">
        <f>AVERAGE(E21:E23)/AVERAGE(E24:E26)-1</f>
        <v>2.6665314078271329E-3</v>
      </c>
      <c r="I21" s="106">
        <f>AVERAGE(E21:E23)/AVERAGE(E33:E35)-1</f>
        <v>5.9685650726259976E-3</v>
      </c>
      <c r="J21" s="105"/>
      <c r="K21" s="105">
        <f t="shared" si="0"/>
        <v>262</v>
      </c>
      <c r="L21" s="105"/>
    </row>
    <row r="22" spans="1:12">
      <c r="A22" s="2">
        <v>45323</v>
      </c>
      <c r="B22" s="76">
        <v>45883</v>
      </c>
      <c r="C22" s="76">
        <v>0.1</v>
      </c>
      <c r="D22" s="76">
        <v>0.4</v>
      </c>
      <c r="E22" s="76">
        <v>46128</v>
      </c>
      <c r="F22" s="76">
        <v>0.1</v>
      </c>
      <c r="G22" s="105"/>
      <c r="H22" s="106"/>
      <c r="I22" s="106"/>
      <c r="J22" s="105"/>
      <c r="K22" s="105">
        <f t="shared" si="0"/>
        <v>273</v>
      </c>
      <c r="L22" s="105"/>
    </row>
    <row r="23" spans="1:12">
      <c r="A23" s="2">
        <v>45292</v>
      </c>
      <c r="B23" s="76">
        <v>45855</v>
      </c>
      <c r="C23" s="76">
        <v>-0.7</v>
      </c>
      <c r="D23" s="76">
        <v>0.4</v>
      </c>
      <c r="E23" s="76">
        <v>46102</v>
      </c>
      <c r="F23" s="76">
        <v>0</v>
      </c>
      <c r="G23" s="105"/>
      <c r="H23" s="106"/>
      <c r="I23" s="106"/>
      <c r="J23" s="105"/>
      <c r="K23" s="105">
        <f t="shared" si="0"/>
        <v>286</v>
      </c>
      <c r="L23" s="105"/>
    </row>
    <row r="24" spans="1:12">
      <c r="A24" s="2">
        <v>45261</v>
      </c>
      <c r="B24" s="76">
        <v>46193</v>
      </c>
      <c r="C24" s="76">
        <v>-0.3</v>
      </c>
      <c r="D24" s="76">
        <v>0.5</v>
      </c>
      <c r="E24" s="76">
        <v>46092</v>
      </c>
      <c r="F24" s="76">
        <v>0.1</v>
      </c>
      <c r="G24" s="105">
        <f>AVERAGE(E24:E35)</f>
        <v>45935.25</v>
      </c>
      <c r="H24" s="106">
        <f>AVERAGE(E24:E26)/AVERAGE(E27:E29)-1</f>
        <v>7.7592458303121781E-4</v>
      </c>
      <c r="I24" s="106">
        <f>AVERAGE(E24:E26)/AVERAGE(E36:E38)-1</f>
        <v>5.7646338619403714E-3</v>
      </c>
      <c r="J24" s="105"/>
      <c r="K24" s="105">
        <f t="shared" si="0"/>
        <v>318</v>
      </c>
      <c r="L24" s="105">
        <f>E24-G24</f>
        <v>156.75</v>
      </c>
    </row>
    <row r="25" spans="1:12">
      <c r="A25" s="2">
        <v>45231</v>
      </c>
      <c r="B25" s="76">
        <v>46226</v>
      </c>
      <c r="C25" s="76">
        <v>0</v>
      </c>
      <c r="D25" s="76">
        <v>0.5</v>
      </c>
      <c r="E25" s="76">
        <v>45971</v>
      </c>
      <c r="F25" s="76">
        <v>0.1</v>
      </c>
      <c r="G25" s="105">
        <f>G24-G36</f>
        <v>339.41666666666424</v>
      </c>
      <c r="H25" s="106"/>
      <c r="I25" s="106"/>
      <c r="J25" s="105"/>
      <c r="K25" s="105">
        <f t="shared" si="0"/>
        <v>235</v>
      </c>
      <c r="L25" s="105"/>
    </row>
    <row r="26" spans="1:12">
      <c r="A26" s="2">
        <v>45200</v>
      </c>
      <c r="B26" s="76">
        <v>46209</v>
      </c>
      <c r="C26" s="76">
        <v>0.1</v>
      </c>
      <c r="D26" s="76">
        <v>0.5</v>
      </c>
      <c r="E26" s="76">
        <v>45944</v>
      </c>
      <c r="F26" s="76">
        <v>0</v>
      </c>
      <c r="G26" s="105"/>
      <c r="H26" s="106"/>
      <c r="I26" s="106"/>
      <c r="J26" s="105"/>
      <c r="K26" s="105">
        <f t="shared" si="0"/>
        <v>238</v>
      </c>
      <c r="L26" s="105"/>
    </row>
    <row r="27" spans="1:12">
      <c r="A27" s="2">
        <v>45170</v>
      </c>
      <c r="B27" s="76">
        <v>46191</v>
      </c>
      <c r="C27" s="76">
        <v>0.5</v>
      </c>
      <c r="D27" s="76">
        <v>0.6</v>
      </c>
      <c r="E27" s="76">
        <v>45973</v>
      </c>
      <c r="F27" s="76">
        <v>0</v>
      </c>
      <c r="G27" s="105"/>
      <c r="H27" s="106">
        <f>AVERAGE(E27:E29)/AVERAGE(E30:E32)-1</f>
        <v>1.0017276171949696E-3</v>
      </c>
      <c r="I27" s="106">
        <f>AVERAGE(E27:E29)/AVERAGE(E39:E41)-1</f>
        <v>7.282528505584196E-3</v>
      </c>
      <c r="J27" s="105"/>
      <c r="K27" s="105">
        <f t="shared" si="0"/>
        <v>305</v>
      </c>
    </row>
    <row r="28" spans="1:12">
      <c r="A28" s="2">
        <v>45139</v>
      </c>
      <c r="B28" s="76">
        <v>45990</v>
      </c>
      <c r="C28" s="76">
        <v>0.1</v>
      </c>
      <c r="D28" s="76">
        <v>0.8</v>
      </c>
      <c r="E28" s="76">
        <v>45981</v>
      </c>
      <c r="F28" s="76">
        <v>0.1</v>
      </c>
      <c r="G28" s="105"/>
      <c r="H28" s="106"/>
      <c r="I28" s="106"/>
      <c r="J28" s="105"/>
      <c r="K28" s="105">
        <f t="shared" si="0"/>
        <v>347</v>
      </c>
      <c r="L28" s="105"/>
    </row>
    <row r="29" spans="1:12">
      <c r="A29" s="2">
        <v>45108</v>
      </c>
      <c r="B29" s="76">
        <v>45923</v>
      </c>
      <c r="C29" s="76">
        <v>0</v>
      </c>
      <c r="D29" s="76">
        <v>0.7</v>
      </c>
      <c r="E29" s="76">
        <v>45946</v>
      </c>
      <c r="F29" s="76">
        <v>0</v>
      </c>
      <c r="G29" s="105"/>
      <c r="H29" s="106"/>
      <c r="I29" s="106"/>
      <c r="J29" s="105"/>
      <c r="K29" s="105">
        <f>E29-E41</f>
        <v>345</v>
      </c>
      <c r="L29" s="105"/>
    </row>
    <row r="30" spans="1:12">
      <c r="A30" s="2">
        <v>45078</v>
      </c>
      <c r="B30" s="76">
        <v>45936</v>
      </c>
      <c r="C30" s="76">
        <v>0.1</v>
      </c>
      <c r="D30" s="76">
        <v>0.7</v>
      </c>
      <c r="E30" s="76">
        <v>45929</v>
      </c>
      <c r="F30" s="76">
        <v>0</v>
      </c>
      <c r="G30" s="105"/>
      <c r="H30" s="106">
        <f>AVERAGE(E30:E32)/AVERAGE(E33:E35)-1</f>
        <v>1.5121334166945388E-3</v>
      </c>
      <c r="I30" s="106">
        <f>AVERAGE(E30:E32)/AVERAGE(E42:E44)-1</f>
        <v>7.4814061825814182E-3</v>
      </c>
      <c r="J30" s="105"/>
      <c r="K30" s="105">
        <f t="shared" ref="K28:K46" si="1">E30-E42</f>
        <v>313</v>
      </c>
      <c r="L30" s="105"/>
    </row>
    <row r="31" spans="1:12">
      <c r="A31" s="2">
        <v>45047</v>
      </c>
      <c r="B31" s="76">
        <v>45875</v>
      </c>
      <c r="C31" s="76">
        <v>0.2</v>
      </c>
      <c r="D31" s="76">
        <v>0.7</v>
      </c>
      <c r="E31" s="76">
        <v>45927</v>
      </c>
      <c r="F31" s="76">
        <v>0</v>
      </c>
      <c r="G31" s="105"/>
      <c r="H31" s="106"/>
      <c r="I31" s="106"/>
      <c r="J31" s="105"/>
      <c r="K31" s="105">
        <f t="shared" si="1"/>
        <v>341</v>
      </c>
      <c r="L31" s="105"/>
    </row>
    <row r="32" spans="1:12">
      <c r="A32" s="2">
        <v>45017</v>
      </c>
      <c r="B32" s="76">
        <v>45766</v>
      </c>
      <c r="C32" s="76">
        <v>0.2</v>
      </c>
      <c r="D32" s="76">
        <v>0.8</v>
      </c>
      <c r="E32" s="76">
        <v>45906</v>
      </c>
      <c r="F32" s="76">
        <v>0.1</v>
      </c>
      <c r="G32" s="105"/>
      <c r="H32" s="106"/>
      <c r="I32" s="106"/>
      <c r="J32" s="105"/>
      <c r="K32" s="105">
        <f t="shared" si="1"/>
        <v>369</v>
      </c>
      <c r="L32" s="105"/>
    </row>
    <row r="33" spans="1:12">
      <c r="A33" s="2">
        <v>44986</v>
      </c>
      <c r="B33" s="76">
        <v>45672</v>
      </c>
      <c r="C33" s="76">
        <v>0.1</v>
      </c>
      <c r="D33" s="76">
        <v>0.9</v>
      </c>
      <c r="E33" s="76">
        <v>45883</v>
      </c>
      <c r="F33" s="76">
        <v>0.1</v>
      </c>
      <c r="G33" s="105"/>
      <c r="H33" s="106">
        <f>AVERAGE(E33:E35)/AVERAGE(E36:E38)-1</f>
        <v>2.4632695895523415E-3</v>
      </c>
      <c r="I33" s="106">
        <f>AVERAGE(E33:E35)/AVERAGE(E45:E47)-1</f>
        <v>9.2595310069558678E-3</v>
      </c>
      <c r="J33" s="105"/>
      <c r="K33" s="105">
        <f t="shared" si="1"/>
        <v>385</v>
      </c>
      <c r="L33" s="105"/>
    </row>
    <row r="34" spans="1:12">
      <c r="A34" s="2">
        <v>44958</v>
      </c>
      <c r="B34" s="76">
        <v>45613</v>
      </c>
      <c r="C34" s="76">
        <v>0.1</v>
      </c>
      <c r="D34" s="76">
        <v>0.9</v>
      </c>
      <c r="E34" s="76">
        <v>45855</v>
      </c>
      <c r="F34" s="76">
        <v>0.1</v>
      </c>
      <c r="G34" s="105"/>
      <c r="H34" s="106"/>
      <c r="I34" s="106"/>
      <c r="J34" s="105"/>
      <c r="K34" s="105">
        <f t="shared" si="1"/>
        <v>429</v>
      </c>
      <c r="L34" s="105"/>
    </row>
    <row r="35" spans="1:12">
      <c r="A35" s="2">
        <v>44927</v>
      </c>
      <c r="B35" s="76">
        <v>45573</v>
      </c>
      <c r="C35" s="76">
        <v>-0.7</v>
      </c>
      <c r="D35" s="76">
        <v>1</v>
      </c>
      <c r="E35" s="76">
        <v>45816</v>
      </c>
      <c r="F35" s="76">
        <v>0.1</v>
      </c>
      <c r="G35" s="105"/>
      <c r="H35" s="106"/>
      <c r="I35" s="106"/>
      <c r="J35" s="105"/>
      <c r="K35" s="105">
        <f t="shared" si="1"/>
        <v>448</v>
      </c>
      <c r="L35" s="105"/>
    </row>
    <row r="36" spans="1:12">
      <c r="A36" s="2">
        <v>44896</v>
      </c>
      <c r="B36" s="76">
        <v>45882</v>
      </c>
      <c r="C36" s="76">
        <v>-0.3</v>
      </c>
      <c r="D36" s="76">
        <v>1.1000000000000001</v>
      </c>
      <c r="E36" s="76">
        <v>45774</v>
      </c>
      <c r="F36" s="76">
        <v>0.1</v>
      </c>
      <c r="G36" s="105">
        <f>AVERAGE(E36:E47)</f>
        <v>45595.833333333336</v>
      </c>
      <c r="H36" s="106">
        <f>AVERAGE(E36:E38)/AVERAGE(E39:E41)-1</f>
        <v>2.2862902931271023E-3</v>
      </c>
      <c r="I36" s="106">
        <f>AVERAGE(E36:E38)/AVERAGE(E48:E50)-1</f>
        <v>1.1365479015876367E-2</v>
      </c>
      <c r="J36" s="105"/>
      <c r="K36" s="105">
        <f t="shared" si="1"/>
        <v>484</v>
      </c>
      <c r="L36" s="105">
        <f>E36-G36</f>
        <v>178.16666666666424</v>
      </c>
    </row>
    <row r="37" spans="1:12">
      <c r="A37" s="2">
        <v>44866</v>
      </c>
      <c r="B37" s="76">
        <v>46006</v>
      </c>
      <c r="C37" s="76">
        <v>0</v>
      </c>
      <c r="D37" s="76">
        <v>1.1000000000000001</v>
      </c>
      <c r="E37" s="76">
        <v>45736</v>
      </c>
      <c r="F37" s="76">
        <v>0.1</v>
      </c>
      <c r="G37" s="105">
        <f>G36-G48</f>
        <v>616</v>
      </c>
      <c r="H37" s="106"/>
      <c r="I37" s="106"/>
      <c r="J37" s="105"/>
      <c r="K37" s="105">
        <f t="shared" si="1"/>
        <v>511</v>
      </c>
      <c r="L37" s="105"/>
    </row>
    <row r="38" spans="1:12">
      <c r="A38" s="2">
        <v>44835</v>
      </c>
      <c r="B38" s="76">
        <v>45990</v>
      </c>
      <c r="C38" s="76">
        <v>0.2</v>
      </c>
      <c r="D38" s="76">
        <v>1.2</v>
      </c>
      <c r="E38" s="76">
        <v>45706</v>
      </c>
      <c r="F38" s="76">
        <v>0.1</v>
      </c>
      <c r="G38" s="105"/>
      <c r="H38" s="106"/>
      <c r="I38" s="106"/>
      <c r="J38" s="105"/>
      <c r="K38" s="105">
        <f t="shared" si="1"/>
        <v>547</v>
      </c>
      <c r="L38" s="105"/>
    </row>
    <row r="39" spans="1:12">
      <c r="A39" s="2">
        <v>44805</v>
      </c>
      <c r="B39" s="76">
        <v>45894</v>
      </c>
      <c r="C39" s="76">
        <v>0.5</v>
      </c>
      <c r="D39" s="76">
        <v>1.2</v>
      </c>
      <c r="E39" s="76">
        <v>45668</v>
      </c>
      <c r="F39" s="76">
        <v>0.1</v>
      </c>
      <c r="G39" s="105"/>
      <c r="H39" s="106">
        <f>AVERAGE(E39:E41)/AVERAGE(E42:E44)-1</f>
        <v>1.1993652140209754E-3</v>
      </c>
      <c r="I39" s="106">
        <f>AVERAGE(E39:E41)/AVERAGE(E51:E53)-1</f>
        <v>1.2259233243373302E-2</v>
      </c>
      <c r="J39" s="105"/>
      <c r="K39" s="105">
        <f t="shared" si="1"/>
        <v>541</v>
      </c>
      <c r="L39" s="105"/>
    </row>
    <row r="40" spans="1:12">
      <c r="A40" s="2">
        <v>44774</v>
      </c>
      <c r="B40" s="76">
        <v>45643</v>
      </c>
      <c r="C40" s="76">
        <v>0.1</v>
      </c>
      <c r="D40" s="76">
        <v>1.2</v>
      </c>
      <c r="E40" s="76">
        <v>45634</v>
      </c>
      <c r="F40" s="76">
        <v>0.1</v>
      </c>
      <c r="G40" s="105"/>
      <c r="H40" s="106"/>
      <c r="I40" s="106"/>
      <c r="J40" s="105"/>
      <c r="K40" s="105">
        <f t="shared" si="1"/>
        <v>548</v>
      </c>
      <c r="L40" s="105"/>
    </row>
    <row r="41" spans="1:12">
      <c r="A41" s="2">
        <v>44743</v>
      </c>
      <c r="B41" s="76">
        <v>45584</v>
      </c>
      <c r="C41" s="76">
        <v>-0.1</v>
      </c>
      <c r="D41" s="76">
        <v>1.2</v>
      </c>
      <c r="E41" s="76">
        <v>45601</v>
      </c>
      <c r="F41" s="76">
        <v>0</v>
      </c>
      <c r="G41" s="105"/>
      <c r="H41" s="106"/>
      <c r="I41" s="106"/>
      <c r="J41" s="105"/>
      <c r="K41" s="105">
        <f t="shared" si="1"/>
        <v>569</v>
      </c>
      <c r="L41" s="105"/>
    </row>
    <row r="42" spans="1:12">
      <c r="A42" s="2">
        <v>44713</v>
      </c>
      <c r="B42" s="76">
        <v>45623</v>
      </c>
      <c r="C42" s="76">
        <v>0.2</v>
      </c>
      <c r="D42" s="76">
        <v>1.5</v>
      </c>
      <c r="E42" s="76">
        <v>45616</v>
      </c>
      <c r="F42" s="76">
        <v>0.1</v>
      </c>
      <c r="G42" s="105"/>
      <c r="H42" s="106">
        <f>AVERAGE(E42:E44)/AVERAGE(E45:E47)-1</f>
        <v>3.2797229477885548E-3</v>
      </c>
      <c r="I42" s="106">
        <f>AVERAGE(E42:E44)/AVERAGE(E54:E56)-1</f>
        <v>1.5899078002065359E-2</v>
      </c>
      <c r="J42" s="105"/>
      <c r="K42" s="105">
        <f t="shared" si="1"/>
        <v>665</v>
      </c>
      <c r="L42" s="105"/>
    </row>
    <row r="43" spans="1:12">
      <c r="A43" s="2">
        <v>44682</v>
      </c>
      <c r="B43" s="76">
        <v>45536</v>
      </c>
      <c r="C43" s="76">
        <v>0.3</v>
      </c>
      <c r="D43" s="76">
        <v>1.6</v>
      </c>
      <c r="E43" s="76">
        <v>45586</v>
      </c>
      <c r="F43" s="76">
        <v>0.1</v>
      </c>
      <c r="G43" s="105"/>
      <c r="H43" s="106"/>
      <c r="I43" s="106"/>
      <c r="J43" s="105"/>
      <c r="K43" s="105">
        <f t="shared" si="1"/>
        <v>748</v>
      </c>
      <c r="L43" s="105"/>
    </row>
    <row r="44" spans="1:12">
      <c r="A44" s="2">
        <v>44652</v>
      </c>
      <c r="B44" s="76">
        <v>45399</v>
      </c>
      <c r="C44" s="76">
        <v>0.3</v>
      </c>
      <c r="D44" s="76">
        <v>1.6</v>
      </c>
      <c r="E44" s="76">
        <v>45537</v>
      </c>
      <c r="F44" s="76">
        <v>0.1</v>
      </c>
      <c r="G44" s="105"/>
      <c r="H44" s="106"/>
      <c r="I44" s="106"/>
      <c r="J44" s="105"/>
      <c r="K44" s="105">
        <f t="shared" si="1"/>
        <v>727</v>
      </c>
      <c r="L44" s="105"/>
    </row>
    <row r="45" spans="1:12">
      <c r="A45" s="2">
        <v>44621</v>
      </c>
      <c r="B45" s="76">
        <v>45284</v>
      </c>
      <c r="C45" s="76">
        <v>0.2</v>
      </c>
      <c r="D45" s="76">
        <v>1.6</v>
      </c>
      <c r="E45" s="76">
        <v>45498</v>
      </c>
      <c r="F45" s="76">
        <v>0.2</v>
      </c>
      <c r="G45" s="105"/>
      <c r="H45" s="106">
        <f>AVERAGE(E45:E47)/AVERAGE(E48:E50)-1</f>
        <v>4.5550363371020808E-3</v>
      </c>
      <c r="I45" s="106">
        <f>AVERAGE(E45:E47)/AVERAGE(E57:E59)-1</f>
        <v>1.5286054827175155E-2</v>
      </c>
      <c r="J45" s="105"/>
      <c r="K45" s="105">
        <f t="shared" si="1"/>
        <v>717</v>
      </c>
      <c r="L45" s="105"/>
    </row>
    <row r="46" spans="1:12">
      <c r="A46" s="2">
        <v>44593</v>
      </c>
      <c r="B46" s="76">
        <v>45187</v>
      </c>
      <c r="C46" s="76">
        <v>0.1</v>
      </c>
      <c r="D46" s="76">
        <v>1.6</v>
      </c>
      <c r="E46" s="76">
        <v>45426</v>
      </c>
      <c r="F46" s="76">
        <v>0.1</v>
      </c>
      <c r="G46" s="105"/>
      <c r="H46" s="106"/>
      <c r="I46" s="106"/>
      <c r="J46" s="105"/>
      <c r="K46" s="105">
        <f t="shared" si="1"/>
        <v>701</v>
      </c>
      <c r="L46" s="105"/>
    </row>
    <row r="47" spans="1:12">
      <c r="A47" s="2">
        <v>44562</v>
      </c>
      <c r="B47" s="76">
        <v>45126</v>
      </c>
      <c r="C47" s="76">
        <v>-0.6</v>
      </c>
      <c r="D47" s="76">
        <v>1.4</v>
      </c>
      <c r="E47" s="76">
        <v>45368</v>
      </c>
      <c r="F47" s="76">
        <v>0.2</v>
      </c>
      <c r="G47" s="105"/>
      <c r="H47" s="106"/>
      <c r="I47" s="106"/>
      <c r="J47" s="105"/>
      <c r="K47" s="105">
        <f>E47-E59</f>
        <v>634</v>
      </c>
      <c r="L47" s="105"/>
    </row>
    <row r="48" spans="1:12">
      <c r="A48" s="2">
        <v>44531</v>
      </c>
      <c r="B48" s="76">
        <v>45393</v>
      </c>
      <c r="C48" s="76">
        <v>-0.2</v>
      </c>
      <c r="D48" s="76">
        <v>1.2</v>
      </c>
      <c r="E48" s="76">
        <v>45290</v>
      </c>
      <c r="F48" s="76">
        <v>0.1</v>
      </c>
      <c r="G48" s="105">
        <f>AVERAGE(E48:E59)</f>
        <v>44979.833333333336</v>
      </c>
      <c r="H48" s="106">
        <f>AVERAGE(E48:E50)/AVERAGE(E51:E53)-1</f>
        <v>3.172021146807591E-3</v>
      </c>
      <c r="I48" s="106">
        <f>AVERAGE(E48:E50)/AVERAGE(E60:E62)-1</f>
        <v>9.8623733708476102E-3</v>
      </c>
      <c r="J48" s="105">
        <f>G48-G60</f>
        <v>63.666666666671517</v>
      </c>
      <c r="K48" s="105">
        <f>E48-E60</f>
        <v>517</v>
      </c>
      <c r="L48" s="105">
        <f>E48-G48</f>
        <v>310.16666666666424</v>
      </c>
    </row>
    <row r="49" spans="1:12">
      <c r="A49" s="2">
        <v>44501</v>
      </c>
      <c r="B49" s="76">
        <v>45490</v>
      </c>
      <c r="C49" s="76">
        <v>0.1</v>
      </c>
      <c r="D49" s="76">
        <v>1</v>
      </c>
      <c r="E49" s="76">
        <v>45225</v>
      </c>
      <c r="F49" s="76">
        <v>0.1</v>
      </c>
      <c r="G49" s="105"/>
      <c r="H49" s="106"/>
      <c r="I49" s="106"/>
      <c r="J49" s="105"/>
      <c r="K49" s="105">
        <f>E49-E61</f>
        <v>458</v>
      </c>
      <c r="L49" s="105"/>
    </row>
    <row r="50" spans="1:12">
      <c r="A50" s="2">
        <v>44470</v>
      </c>
      <c r="B50" s="76">
        <v>45434</v>
      </c>
      <c r="C50" s="76">
        <v>0.2</v>
      </c>
      <c r="D50" s="76">
        <v>0.8</v>
      </c>
      <c r="E50" s="76">
        <v>45159</v>
      </c>
      <c r="F50" s="76">
        <v>0.1</v>
      </c>
      <c r="G50" s="105"/>
      <c r="H50" s="106"/>
      <c r="I50" s="106"/>
      <c r="J50" s="105"/>
      <c r="K50" s="105">
        <f t="shared" ref="K50:K52" si="2">E50-E62</f>
        <v>350</v>
      </c>
      <c r="L50" s="105"/>
    </row>
    <row r="51" spans="1:12">
      <c r="A51" s="2">
        <v>44440</v>
      </c>
      <c r="B51" s="76">
        <v>45347</v>
      </c>
      <c r="C51" s="76">
        <v>0.6</v>
      </c>
      <c r="D51" s="76">
        <v>0.8</v>
      </c>
      <c r="E51" s="76">
        <v>45127</v>
      </c>
      <c r="F51" s="76">
        <v>0.1</v>
      </c>
      <c r="G51" s="105"/>
      <c r="H51" s="106">
        <f>AVERAGE(E51:E53)/AVERAGE(E54:E56)-1</f>
        <v>4.7994413034271322E-3</v>
      </c>
      <c r="I51" s="106">
        <f>AVERAGE(E51:E53)/AVERAGE(E63:E65)-1</f>
        <v>7.8694974997950418E-3</v>
      </c>
      <c r="J51" s="105"/>
      <c r="K51" s="105">
        <f t="shared" si="2"/>
        <v>353</v>
      </c>
      <c r="L51" s="105"/>
    </row>
    <row r="52" spans="1:12">
      <c r="A52" s="2">
        <v>44409</v>
      </c>
      <c r="B52" s="76">
        <v>45096</v>
      </c>
      <c r="C52" s="76">
        <v>0.2</v>
      </c>
      <c r="D52" s="76">
        <v>0.8</v>
      </c>
      <c r="E52" s="76">
        <v>45086</v>
      </c>
      <c r="F52" s="76">
        <v>0.1</v>
      </c>
      <c r="G52" s="105"/>
      <c r="H52" s="106"/>
      <c r="I52" s="106"/>
      <c r="J52" s="105"/>
      <c r="K52" s="105">
        <f t="shared" si="2"/>
        <v>364</v>
      </c>
      <c r="L52" s="105"/>
    </row>
    <row r="53" spans="1:12">
      <c r="A53" s="2">
        <v>44378</v>
      </c>
      <c r="B53" s="76">
        <v>45027</v>
      </c>
      <c r="C53" s="76">
        <v>0.1</v>
      </c>
      <c r="D53" s="76">
        <v>0.7</v>
      </c>
      <c r="E53" s="76">
        <v>45032</v>
      </c>
      <c r="F53" s="76">
        <v>0.2</v>
      </c>
      <c r="G53" s="105"/>
      <c r="H53" s="106"/>
      <c r="I53" s="106"/>
      <c r="J53" s="105"/>
      <c r="K53" s="105">
        <f>E53-E65</f>
        <v>339</v>
      </c>
      <c r="L53" s="105"/>
    </row>
    <row r="54" spans="1:12">
      <c r="A54" s="2">
        <v>44348</v>
      </c>
      <c r="B54" s="76">
        <v>44963</v>
      </c>
      <c r="C54" s="76">
        <v>0.4</v>
      </c>
      <c r="D54" s="76">
        <v>0.6</v>
      </c>
      <c r="E54" s="76">
        <v>44951</v>
      </c>
      <c r="F54" s="76">
        <v>0.3</v>
      </c>
      <c r="G54" s="105"/>
      <c r="H54" s="106">
        <f>AVERAGE(E54:E56)/AVERAGE(E57:E59)-1</f>
        <v>2.6743146603100953E-3</v>
      </c>
      <c r="I54" s="106">
        <f>AVERAGE(E54:E56)/AVERAGE(E66:E68)-1</f>
        <v>2.1144324907866885E-3</v>
      </c>
      <c r="J54" s="105"/>
      <c r="K54" s="105">
        <f>E54-E66</f>
        <v>280</v>
      </c>
      <c r="L54" s="105"/>
    </row>
    <row r="55" spans="1:12">
      <c r="A55" s="2">
        <v>44317</v>
      </c>
      <c r="B55" s="76">
        <v>44796</v>
      </c>
      <c r="C55" s="76">
        <v>0.3</v>
      </c>
      <c r="D55" s="76">
        <v>0.3</v>
      </c>
      <c r="E55" s="76">
        <v>44838</v>
      </c>
      <c r="F55" s="76">
        <v>0.1</v>
      </c>
      <c r="G55" s="105"/>
      <c r="H55" s="106"/>
      <c r="I55" s="106"/>
      <c r="J55" s="105"/>
      <c r="K55" s="105">
        <f t="shared" ref="K55:K64" si="3">E55-E67</f>
        <v>134</v>
      </c>
      <c r="L55" s="105"/>
    </row>
    <row r="56" spans="1:12">
      <c r="A56" s="2">
        <v>44287</v>
      </c>
      <c r="B56" s="76">
        <v>44676</v>
      </c>
      <c r="C56" s="76">
        <v>0.2</v>
      </c>
      <c r="D56" s="76">
        <v>-0.3</v>
      </c>
      <c r="E56" s="76">
        <v>44810</v>
      </c>
      <c r="F56" s="76">
        <v>0.1</v>
      </c>
      <c r="G56" s="105"/>
      <c r="H56" s="106"/>
      <c r="I56" s="106"/>
      <c r="J56" s="105"/>
      <c r="K56" s="105">
        <f t="shared" si="3"/>
        <v>-130</v>
      </c>
      <c r="L56" s="105"/>
    </row>
    <row r="57" spans="1:12">
      <c r="A57" s="2">
        <v>44256</v>
      </c>
      <c r="B57" s="76">
        <v>44567</v>
      </c>
      <c r="C57" s="76">
        <v>0.2</v>
      </c>
      <c r="D57" s="76">
        <v>-1.1000000000000001</v>
      </c>
      <c r="E57" s="76">
        <v>44781</v>
      </c>
      <c r="F57" s="76">
        <v>0.1</v>
      </c>
      <c r="G57" s="105"/>
      <c r="H57" s="106">
        <f>AVERAGE(E57:E59)/AVERAGE(E60:E62)-1</f>
        <v>-8.113197716396181E-4</v>
      </c>
      <c r="I57" s="106">
        <f>AVERAGE(E57:E59)/AVERAGE(E69:E71)-1</f>
        <v>-1.3963464349461274E-2</v>
      </c>
      <c r="J57" s="105"/>
      <c r="K57" s="105">
        <f t="shared" si="3"/>
        <v>-523</v>
      </c>
      <c r="L57" s="105"/>
    </row>
    <row r="58" spans="1:12">
      <c r="A58" s="2">
        <v>44228</v>
      </c>
      <c r="B58" s="76">
        <v>44486</v>
      </c>
      <c r="C58" s="76">
        <v>0</v>
      </c>
      <c r="D58" s="76">
        <v>-1.5</v>
      </c>
      <c r="E58" s="76">
        <v>44725</v>
      </c>
      <c r="F58" s="76">
        <v>0</v>
      </c>
      <c r="G58" s="105"/>
      <c r="H58" s="106"/>
      <c r="I58" s="106"/>
      <c r="J58" s="105"/>
      <c r="K58" s="105">
        <f t="shared" si="3"/>
        <v>-699</v>
      </c>
      <c r="L58" s="105"/>
    </row>
    <row r="59" spans="1:12">
      <c r="A59" s="2">
        <v>44197</v>
      </c>
      <c r="B59" s="76">
        <v>44489</v>
      </c>
      <c r="C59" s="76">
        <v>-0.9</v>
      </c>
      <c r="D59" s="76">
        <v>-1.5</v>
      </c>
      <c r="E59" s="76">
        <v>44734</v>
      </c>
      <c r="F59" s="76">
        <v>-0.1</v>
      </c>
      <c r="G59" s="105"/>
      <c r="H59" s="106"/>
      <c r="I59" s="106"/>
      <c r="J59" s="105"/>
      <c r="K59" s="105">
        <f t="shared" si="3"/>
        <v>-679</v>
      </c>
      <c r="L59" s="105"/>
    </row>
    <row r="60" spans="1:12">
      <c r="A60" s="2">
        <v>44166</v>
      </c>
      <c r="B60" s="76">
        <v>44873</v>
      </c>
      <c r="C60" s="76">
        <v>-0.3</v>
      </c>
      <c r="D60" s="76">
        <v>-1.3</v>
      </c>
      <c r="E60" s="76">
        <v>44773</v>
      </c>
      <c r="F60" s="76">
        <v>0</v>
      </c>
      <c r="G60" s="105">
        <f>AVERAGE(E60:E71)</f>
        <v>44916.166666666664</v>
      </c>
      <c r="H60" s="106">
        <f>AVERAGE(E60:E62)/AVERAGE(E63:E65)-1</f>
        <v>1.1923481060296393E-3</v>
      </c>
      <c r="I60" s="106">
        <f>AVERAGE(E60:E62)/AVERAGE(E72:E74)-1</f>
        <v>-1.2568077084206153E-2</v>
      </c>
      <c r="J60" s="105">
        <f>G60-G72</f>
        <v>-360.83333333333576</v>
      </c>
      <c r="K60" s="105">
        <f t="shared" si="3"/>
        <v>-598</v>
      </c>
      <c r="L60" s="105">
        <f>E60-G60</f>
        <v>-143.16666666666424</v>
      </c>
    </row>
    <row r="61" spans="1:12">
      <c r="A61" s="2">
        <v>44136</v>
      </c>
      <c r="B61" s="76">
        <v>45030</v>
      </c>
      <c r="C61" s="76">
        <v>-0.1</v>
      </c>
      <c r="D61" s="76">
        <v>-1.3</v>
      </c>
      <c r="E61" s="76">
        <v>44767</v>
      </c>
      <c r="F61" s="76">
        <v>-0.1</v>
      </c>
      <c r="G61" s="105"/>
      <c r="H61" s="106"/>
      <c r="I61" s="106"/>
      <c r="J61" s="105"/>
      <c r="K61" s="105">
        <f t="shared" si="3"/>
        <v>-591</v>
      </c>
      <c r="L61" s="105"/>
    </row>
    <row r="62" spans="1:12">
      <c r="A62" s="2">
        <v>44105</v>
      </c>
      <c r="B62" s="76">
        <v>45076</v>
      </c>
      <c r="C62" s="76">
        <v>0.2</v>
      </c>
      <c r="D62" s="76">
        <v>-1.1000000000000001</v>
      </c>
      <c r="E62" s="76">
        <v>44809</v>
      </c>
      <c r="F62" s="76">
        <v>0.1</v>
      </c>
      <c r="G62" s="105"/>
      <c r="H62" s="106"/>
      <c r="I62" s="106"/>
      <c r="J62" s="105"/>
      <c r="K62" s="105">
        <f t="shared" si="3"/>
        <v>-521</v>
      </c>
      <c r="L62" s="105"/>
    </row>
    <row r="63" spans="1:12">
      <c r="A63" s="2">
        <v>44075</v>
      </c>
      <c r="B63" s="76">
        <v>44990</v>
      </c>
      <c r="C63" s="76">
        <v>0.6</v>
      </c>
      <c r="D63" s="76">
        <v>-1.2</v>
      </c>
      <c r="E63" s="76">
        <v>44774</v>
      </c>
      <c r="F63" s="76">
        <v>0.1</v>
      </c>
      <c r="G63" s="105"/>
      <c r="H63" s="106">
        <f>AVERAGE(E63:E65)/AVERAGE(E66:E68)-1</f>
        <v>-9.3809328816585325E-4</v>
      </c>
      <c r="I63" s="106">
        <f>AVERAGE(E63:E65)/AVERAGE(E75:E77)-1</f>
        <v>-1.2582874046166648E-2</v>
      </c>
      <c r="J63" s="105"/>
      <c r="K63" s="105">
        <f t="shared" si="3"/>
        <v>-529</v>
      </c>
      <c r="L63" s="105"/>
    </row>
    <row r="64" spans="1:12">
      <c r="A64" s="2">
        <v>44044</v>
      </c>
      <c r="B64" s="76">
        <v>44737</v>
      </c>
      <c r="C64" s="76">
        <v>0.1</v>
      </c>
      <c r="D64" s="76">
        <v>-1.3</v>
      </c>
      <c r="E64" s="76">
        <v>44722</v>
      </c>
      <c r="F64" s="76">
        <v>0.1</v>
      </c>
      <c r="G64" s="105"/>
      <c r="H64" s="106"/>
      <c r="I64" s="106"/>
      <c r="J64" s="105"/>
      <c r="K64" s="105">
        <f t="shared" si="3"/>
        <v>-570</v>
      </c>
      <c r="L64" s="105"/>
    </row>
    <row r="65" spans="1:12">
      <c r="A65" s="2">
        <v>44013</v>
      </c>
      <c r="B65" s="76">
        <v>44699</v>
      </c>
      <c r="C65" s="76">
        <v>0</v>
      </c>
      <c r="D65" s="76">
        <v>-1.4</v>
      </c>
      <c r="E65" s="76">
        <v>44693</v>
      </c>
      <c r="F65" s="76">
        <v>0</v>
      </c>
      <c r="G65" s="105"/>
      <c r="H65" s="106"/>
      <c r="I65" s="106"/>
      <c r="J65" s="105"/>
      <c r="K65" s="105">
        <f>E65-E77</f>
        <v>-611</v>
      </c>
      <c r="L65" s="105"/>
    </row>
    <row r="66" spans="1:12">
      <c r="A66" s="2">
        <v>43983</v>
      </c>
      <c r="B66" s="76">
        <v>44688</v>
      </c>
      <c r="C66" s="76">
        <v>0</v>
      </c>
      <c r="D66" s="76">
        <v>-1.4</v>
      </c>
      <c r="E66" s="76">
        <v>44671</v>
      </c>
      <c r="F66" s="76">
        <v>-0.1</v>
      </c>
      <c r="G66" s="105"/>
      <c r="H66" s="106">
        <f>AVERAGE(E66:E68)/AVERAGE(E69:E71)-1</f>
        <v>-1.341256491431686E-2</v>
      </c>
      <c r="I66" s="106">
        <f>AVERAGE(E66:E68)/AVERAGE(E78:E80)-1</f>
        <v>-1.1226442873969456E-2</v>
      </c>
      <c r="J66" s="105"/>
      <c r="K66" s="105">
        <f>E66-E78</f>
        <v>-609</v>
      </c>
      <c r="L66" s="105"/>
    </row>
    <row r="67" spans="1:12">
      <c r="A67" s="2">
        <v>43952</v>
      </c>
      <c r="B67" s="76">
        <v>44672</v>
      </c>
      <c r="C67" s="76">
        <v>-0.3</v>
      </c>
      <c r="D67" s="76">
        <v>-1.3</v>
      </c>
      <c r="E67" s="76">
        <v>44704</v>
      </c>
      <c r="F67" s="76">
        <v>-0.5</v>
      </c>
      <c r="G67" s="105"/>
      <c r="H67" s="106"/>
      <c r="I67" s="106"/>
      <c r="J67" s="105"/>
      <c r="K67" s="105">
        <f t="shared" ref="K67:K130" si="4">E67-E79</f>
        <v>-584</v>
      </c>
      <c r="L67" s="105"/>
    </row>
    <row r="68" spans="1:12">
      <c r="A68" s="2">
        <v>43922</v>
      </c>
      <c r="B68" s="76">
        <v>44808</v>
      </c>
      <c r="C68" s="76">
        <v>-0.6</v>
      </c>
      <c r="D68" s="76">
        <v>-0.7</v>
      </c>
      <c r="E68" s="107">
        <v>44940</v>
      </c>
      <c r="F68" s="76">
        <v>-0.8</v>
      </c>
      <c r="G68" s="105"/>
      <c r="H68" s="106"/>
      <c r="I68" s="106"/>
      <c r="J68" s="105"/>
      <c r="K68" s="105">
        <f t="shared" si="4"/>
        <v>-332</v>
      </c>
      <c r="L68" s="105"/>
    </row>
    <row r="69" spans="1:12">
      <c r="A69" s="2">
        <v>43891</v>
      </c>
      <c r="B69" s="107">
        <v>45077</v>
      </c>
      <c r="C69" s="107">
        <v>-0.2</v>
      </c>
      <c r="D69" s="108">
        <v>0.2</v>
      </c>
      <c r="E69" s="107">
        <v>45304</v>
      </c>
      <c r="F69" s="108">
        <v>-0.3</v>
      </c>
      <c r="G69" s="105"/>
      <c r="H69" s="106">
        <f>AVERAGE(E69:E71)/AVERAGE(E72:E74)-1</f>
        <v>6.0267971982752577E-4</v>
      </c>
      <c r="I69" s="106">
        <f>AVERAGE(E69:E71)/AVERAGE(E81:E83)-1</f>
        <v>4.5378746513584645E-3</v>
      </c>
      <c r="J69" s="105"/>
      <c r="K69" s="105">
        <f t="shared" si="4"/>
        <v>88</v>
      </c>
      <c r="L69" s="105"/>
    </row>
    <row r="70" spans="1:12">
      <c r="A70" s="2">
        <v>43862</v>
      </c>
      <c r="B70" s="107">
        <v>45169</v>
      </c>
      <c r="C70" s="107">
        <v>0</v>
      </c>
      <c r="D70" s="108">
        <v>0.6</v>
      </c>
      <c r="E70" s="107">
        <v>45424</v>
      </c>
      <c r="F70" s="108">
        <v>0</v>
      </c>
      <c r="G70" s="105"/>
      <c r="H70" s="106"/>
      <c r="I70" s="106"/>
      <c r="J70" s="105"/>
      <c r="K70" s="105">
        <f t="shared" si="4"/>
        <v>251</v>
      </c>
      <c r="L70" s="105"/>
    </row>
    <row r="71" spans="1:12">
      <c r="A71" s="2">
        <v>43831</v>
      </c>
      <c r="B71" s="107">
        <v>45154</v>
      </c>
      <c r="C71" s="107">
        <v>-0.7</v>
      </c>
      <c r="D71" s="108">
        <v>0.6</v>
      </c>
      <c r="E71" s="107">
        <v>45413</v>
      </c>
      <c r="F71" s="108">
        <v>0.1</v>
      </c>
      <c r="G71" s="105"/>
      <c r="H71" s="106"/>
      <c r="I71" s="106"/>
      <c r="J71" s="105"/>
      <c r="K71" s="105">
        <f t="shared" si="4"/>
        <v>276</v>
      </c>
      <c r="L71" s="105"/>
    </row>
    <row r="72" spans="1:12">
      <c r="A72" s="2">
        <v>43800</v>
      </c>
      <c r="B72" s="107">
        <v>45469</v>
      </c>
      <c r="C72" s="107">
        <v>-0.3</v>
      </c>
      <c r="D72" s="108">
        <v>0.6</v>
      </c>
      <c r="E72" s="107">
        <v>45371</v>
      </c>
      <c r="F72" s="108">
        <v>0</v>
      </c>
      <c r="G72" s="105">
        <f>AVERAGE(E72:E83)</f>
        <v>45277</v>
      </c>
      <c r="H72" s="106">
        <f>AVERAGE(E72:E74)/AVERAGE(E75:E77)-1</f>
        <v>1.1773449399923308E-3</v>
      </c>
      <c r="I72" s="106">
        <f>AVERAGE(E72:E74)/AVERAGE(E84:E86)-1</f>
        <v>6.8376068376068133E-3</v>
      </c>
      <c r="J72" s="105">
        <f>G72-G84</f>
        <v>409.83333333333576</v>
      </c>
      <c r="K72" s="105">
        <f t="shared" si="4"/>
        <v>286</v>
      </c>
      <c r="L72" s="105">
        <f>E72-G72</f>
        <v>94</v>
      </c>
    </row>
    <row r="73" spans="1:12">
      <c r="A73" s="2">
        <v>43770</v>
      </c>
      <c r="B73" s="107">
        <v>45627</v>
      </c>
      <c r="C73" s="107">
        <v>0.1</v>
      </c>
      <c r="D73" s="108">
        <v>0.7</v>
      </c>
      <c r="E73" s="107">
        <v>45358</v>
      </c>
      <c r="F73" s="108">
        <v>0.1</v>
      </c>
      <c r="G73" s="109"/>
      <c r="H73" s="106"/>
      <c r="I73" s="106"/>
      <c r="J73" s="110"/>
      <c r="K73" s="105">
        <f t="shared" si="4"/>
        <v>301</v>
      </c>
      <c r="L73" s="110"/>
    </row>
    <row r="74" spans="1:12">
      <c r="A74" s="2">
        <v>43739</v>
      </c>
      <c r="B74" s="107">
        <v>45598</v>
      </c>
      <c r="C74" s="107">
        <v>0.2</v>
      </c>
      <c r="D74" s="108">
        <v>0.8</v>
      </c>
      <c r="E74" s="107">
        <v>45330</v>
      </c>
      <c r="F74" s="108">
        <v>0.1</v>
      </c>
      <c r="G74" s="109"/>
      <c r="H74" s="106"/>
      <c r="I74" s="106"/>
      <c r="J74" s="110"/>
      <c r="K74" s="105">
        <f t="shared" si="4"/>
        <v>337</v>
      </c>
      <c r="L74" s="110"/>
    </row>
    <row r="75" spans="1:12">
      <c r="A75" s="2">
        <v>43709</v>
      </c>
      <c r="B75" s="107">
        <v>45523</v>
      </c>
      <c r="C75" s="107">
        <v>0.5</v>
      </c>
      <c r="D75" s="108">
        <v>0.8</v>
      </c>
      <c r="E75" s="107">
        <v>45303</v>
      </c>
      <c r="F75" s="108">
        <v>0</v>
      </c>
      <c r="G75" s="109"/>
      <c r="H75" s="106">
        <f>AVERAGE(E75:E77)/AVERAGE(E78:E80)-1</f>
        <v>4.3433451118968236E-4</v>
      </c>
      <c r="I75" s="106">
        <f>AVERAGE(E75:E77)/AVERAGE(E87:E89)-1</f>
        <v>8.0705580405158184E-3</v>
      </c>
      <c r="J75" s="110"/>
      <c r="K75" s="105">
        <f t="shared" si="4"/>
        <v>346</v>
      </c>
      <c r="L75" s="110"/>
    </row>
    <row r="76" spans="1:12">
      <c r="A76" s="2">
        <v>43678</v>
      </c>
      <c r="B76" s="107">
        <v>45314</v>
      </c>
      <c r="C76" s="107">
        <v>0</v>
      </c>
      <c r="D76" s="108">
        <v>0.7</v>
      </c>
      <c r="E76" s="107">
        <v>45292</v>
      </c>
      <c r="F76" s="108">
        <v>0</v>
      </c>
      <c r="G76" s="109"/>
      <c r="H76" s="109"/>
      <c r="I76" s="109"/>
      <c r="J76" s="110"/>
      <c r="K76" s="105">
        <f t="shared" si="4"/>
        <v>340</v>
      </c>
      <c r="L76" s="110"/>
    </row>
    <row r="77" spans="1:12">
      <c r="A77" s="2">
        <v>43647</v>
      </c>
      <c r="B77" s="107">
        <v>45320</v>
      </c>
      <c r="C77" s="107">
        <v>0</v>
      </c>
      <c r="D77" s="108">
        <v>0.9</v>
      </c>
      <c r="E77" s="107">
        <v>45304</v>
      </c>
      <c r="F77" s="108">
        <v>0.1</v>
      </c>
      <c r="G77" s="109"/>
      <c r="H77" s="109"/>
      <c r="I77" s="109"/>
      <c r="J77" s="110"/>
      <c r="K77" s="105">
        <f t="shared" si="4"/>
        <v>402</v>
      </c>
      <c r="L77" s="110"/>
    </row>
    <row r="78" spans="1:12">
      <c r="A78" s="2">
        <v>43617</v>
      </c>
      <c r="B78" s="107">
        <v>45306</v>
      </c>
      <c r="C78" s="107">
        <v>0.1</v>
      </c>
      <c r="D78" s="108">
        <v>0.9</v>
      </c>
      <c r="E78" s="107">
        <v>45280</v>
      </c>
      <c r="F78" s="108">
        <v>0</v>
      </c>
      <c r="G78" s="109"/>
      <c r="H78" s="106">
        <f>AVERAGE(E78:E80)/AVERAGE(E81:E83)-1</f>
        <v>2.3168986024821869E-3</v>
      </c>
      <c r="I78" s="106">
        <f>AVERAGE(E78:E80)/AVERAGE(E90:E92)-1</f>
        <v>1.0300844148599886E-2</v>
      </c>
      <c r="J78" s="110"/>
      <c r="K78" s="105">
        <f t="shared" si="4"/>
        <v>426</v>
      </c>
      <c r="L78" s="110"/>
    </row>
    <row r="79" spans="1:12">
      <c r="A79" s="2">
        <v>43586</v>
      </c>
      <c r="B79" s="107">
        <v>45268</v>
      </c>
      <c r="C79" s="107">
        <v>0.3</v>
      </c>
      <c r="D79" s="108">
        <v>1</v>
      </c>
      <c r="E79" s="107">
        <v>45288</v>
      </c>
      <c r="F79" s="108">
        <v>0</v>
      </c>
      <c r="G79" s="109"/>
      <c r="H79" s="109"/>
      <c r="I79" s="109"/>
      <c r="J79" s="110"/>
      <c r="K79" s="105">
        <f t="shared" si="4"/>
        <v>455</v>
      </c>
      <c r="L79" s="110"/>
    </row>
    <row r="80" spans="1:12">
      <c r="A80" s="2">
        <v>43556</v>
      </c>
      <c r="B80" s="107">
        <v>45143</v>
      </c>
      <c r="C80" s="107">
        <v>0.4</v>
      </c>
      <c r="D80" s="108">
        <v>1.1000000000000001</v>
      </c>
      <c r="E80" s="107">
        <v>45272</v>
      </c>
      <c r="F80" s="108">
        <v>0.1</v>
      </c>
      <c r="G80" s="109"/>
      <c r="H80" s="109"/>
      <c r="I80" s="109"/>
      <c r="J80" s="110"/>
      <c r="K80" s="105">
        <f t="shared" si="4"/>
        <v>504</v>
      </c>
      <c r="L80" s="110"/>
    </row>
    <row r="81" spans="1:12">
      <c r="A81" s="2">
        <v>43525</v>
      </c>
      <c r="B81" s="107">
        <v>44980</v>
      </c>
      <c r="C81" s="107">
        <v>0.2</v>
      </c>
      <c r="D81" s="108">
        <v>1.2</v>
      </c>
      <c r="E81" s="107">
        <v>45216</v>
      </c>
      <c r="F81" s="108">
        <v>0.1</v>
      </c>
      <c r="G81" s="109"/>
      <c r="H81" s="106">
        <f>AVERAGE(E81:E83)/AVERAGE(E84:E86)-1</f>
        <v>2.8934028934028966E-3</v>
      </c>
      <c r="I81" s="106">
        <f>AVERAGE(E81:E83)/AVERAGE(E93:E95)-1</f>
        <v>1.1350322749151154E-2</v>
      </c>
      <c r="J81" s="110"/>
      <c r="K81" s="105">
        <f t="shared" si="4"/>
        <v>507</v>
      </c>
      <c r="L81" s="110"/>
    </row>
    <row r="82" spans="1:12">
      <c r="A82" s="2">
        <v>43497</v>
      </c>
      <c r="B82" s="107">
        <v>44904</v>
      </c>
      <c r="C82" s="107">
        <v>0.1</v>
      </c>
      <c r="D82" s="108">
        <v>1.2</v>
      </c>
      <c r="E82" s="107">
        <v>45173</v>
      </c>
      <c r="F82" s="108">
        <v>0.1</v>
      </c>
      <c r="G82" s="109"/>
      <c r="H82" s="109"/>
      <c r="I82" s="109"/>
      <c r="J82" s="110"/>
      <c r="K82" s="105">
        <f t="shared" si="4"/>
        <v>510</v>
      </c>
      <c r="L82" s="110"/>
    </row>
    <row r="83" spans="1:12">
      <c r="A83" s="2">
        <v>43466</v>
      </c>
      <c r="B83" s="107">
        <v>44863</v>
      </c>
      <c r="C83" s="107">
        <v>-0.7</v>
      </c>
      <c r="D83" s="108">
        <v>1.2</v>
      </c>
      <c r="E83" s="107">
        <v>45137</v>
      </c>
      <c r="F83" s="108">
        <v>0.1</v>
      </c>
      <c r="G83" s="109"/>
      <c r="H83" s="109"/>
      <c r="I83" s="109"/>
      <c r="J83" s="110"/>
      <c r="K83" s="105">
        <f t="shared" si="4"/>
        <v>504</v>
      </c>
      <c r="L83" s="110"/>
    </row>
    <row r="84" spans="1:12">
      <c r="A84" s="2">
        <v>43435</v>
      </c>
      <c r="B84" s="107">
        <v>45177</v>
      </c>
      <c r="C84" s="107">
        <v>-0.3</v>
      </c>
      <c r="D84" s="108">
        <v>1.2</v>
      </c>
      <c r="E84" s="107">
        <v>45085</v>
      </c>
      <c r="F84" s="108">
        <v>0.1</v>
      </c>
      <c r="G84" s="105">
        <f>AVERAGE(E84:E95)</f>
        <v>44867.166666666664</v>
      </c>
      <c r="H84" s="106">
        <f>AVERAGE(E84:E86)/AVERAGE(E87:E89)-1</f>
        <v>2.4033647105947686E-3</v>
      </c>
      <c r="I84" s="106">
        <f>AVERAGE(E84:E86)/AVERAGE(E96:E98)-1</f>
        <v>1.2725106229906302E-2</v>
      </c>
      <c r="J84" s="105">
        <f>G84-G96</f>
        <v>615.16666666666424</v>
      </c>
      <c r="K84" s="105">
        <f t="shared" si="4"/>
        <v>543</v>
      </c>
      <c r="L84" s="105">
        <f>E84-G84</f>
        <v>217.83333333333576</v>
      </c>
    </row>
    <row r="85" spans="1:12">
      <c r="A85" s="2">
        <v>43405</v>
      </c>
      <c r="B85" s="107">
        <v>45327</v>
      </c>
      <c r="C85" s="107">
        <v>0.2</v>
      </c>
      <c r="D85" s="108">
        <v>1.3</v>
      </c>
      <c r="E85" s="107">
        <v>45057</v>
      </c>
      <c r="F85" s="108">
        <v>0.1</v>
      </c>
      <c r="G85" s="111"/>
      <c r="H85" s="109"/>
      <c r="I85" s="109"/>
      <c r="J85" s="110"/>
      <c r="K85" s="105">
        <f t="shared" si="4"/>
        <v>577</v>
      </c>
      <c r="L85" s="110"/>
    </row>
    <row r="86" spans="1:12">
      <c r="A86" s="2">
        <v>43374</v>
      </c>
      <c r="B86" s="107">
        <v>45257</v>
      </c>
      <c r="C86" s="107">
        <v>0.2</v>
      </c>
      <c r="D86" s="108">
        <v>1.3</v>
      </c>
      <c r="E86" s="107">
        <v>44993</v>
      </c>
      <c r="F86" s="108">
        <v>0.1</v>
      </c>
      <c r="G86" s="111"/>
      <c r="H86" s="109"/>
      <c r="I86" s="109"/>
      <c r="J86" s="110"/>
      <c r="K86" s="105">
        <f t="shared" si="4"/>
        <v>578</v>
      </c>
      <c r="L86" s="110"/>
    </row>
    <row r="87" spans="1:12">
      <c r="A87" s="2">
        <v>43344</v>
      </c>
      <c r="B87" s="107">
        <v>45178</v>
      </c>
      <c r="C87" s="107">
        <v>0.4</v>
      </c>
      <c r="D87" s="108">
        <v>1.3</v>
      </c>
      <c r="E87" s="107">
        <v>44957</v>
      </c>
      <c r="F87" s="108">
        <v>0</v>
      </c>
      <c r="G87" s="111"/>
      <c r="H87" s="106">
        <f>AVERAGE(E87:E89)/AVERAGE(E90:E92)-1</f>
        <v>2.6477260049830864E-3</v>
      </c>
      <c r="I87" s="106">
        <f>AVERAGE(E87:E89)/AVERAGE(E99:E101)-1</f>
        <v>1.3525095480106941E-2</v>
      </c>
      <c r="J87" s="110"/>
      <c r="K87" s="105">
        <f t="shared" si="4"/>
        <v>575</v>
      </c>
      <c r="L87" s="110"/>
    </row>
    <row r="88" spans="1:12">
      <c r="A88" s="2">
        <v>43313</v>
      </c>
      <c r="B88" s="107">
        <v>44981</v>
      </c>
      <c r="C88" s="107">
        <v>0.1</v>
      </c>
      <c r="D88" s="108">
        <v>1.4</v>
      </c>
      <c r="E88" s="107">
        <v>44952</v>
      </c>
      <c r="F88" s="108">
        <v>0.1</v>
      </c>
      <c r="G88" s="111"/>
      <c r="H88" s="109"/>
      <c r="I88" s="109"/>
      <c r="J88" s="110"/>
      <c r="K88" s="105">
        <f t="shared" si="4"/>
        <v>615</v>
      </c>
      <c r="L88" s="110"/>
    </row>
    <row r="89" spans="1:12">
      <c r="A89" s="2">
        <v>43282</v>
      </c>
      <c r="B89" s="107">
        <v>44930</v>
      </c>
      <c r="C89" s="107">
        <v>0.1</v>
      </c>
      <c r="D89" s="108">
        <v>1.3</v>
      </c>
      <c r="E89" s="107">
        <v>44902</v>
      </c>
      <c r="F89" s="108">
        <v>0.1</v>
      </c>
      <c r="G89" s="111"/>
      <c r="H89" s="109"/>
      <c r="I89" s="109"/>
      <c r="J89" s="110"/>
      <c r="K89" s="105">
        <f t="shared" si="4"/>
        <v>609</v>
      </c>
      <c r="L89" s="110"/>
    </row>
    <row r="90" spans="1:12">
      <c r="A90" s="2">
        <v>43252</v>
      </c>
      <c r="B90" s="107">
        <v>44893</v>
      </c>
      <c r="C90" s="107">
        <v>0.2</v>
      </c>
      <c r="D90" s="108">
        <v>1.4</v>
      </c>
      <c r="E90" s="107">
        <v>44854</v>
      </c>
      <c r="F90" s="108">
        <v>0</v>
      </c>
      <c r="G90" s="111"/>
      <c r="H90" s="106">
        <f>AVERAGE(E90:E92)/AVERAGE(E93:E95)-1</f>
        <v>3.3580836535949121E-3</v>
      </c>
      <c r="I90" s="106">
        <f>AVERAGE(E90:E92)/AVERAGE(E102:E104)-1</f>
        <v>1.4525013204557569E-2</v>
      </c>
      <c r="J90" s="110"/>
      <c r="K90" s="105">
        <f t="shared" si="4"/>
        <v>612</v>
      </c>
      <c r="L90" s="110"/>
    </row>
    <row r="91" spans="1:12">
      <c r="A91" s="2">
        <v>43221</v>
      </c>
      <c r="B91" s="107">
        <v>44825</v>
      </c>
      <c r="C91" s="107">
        <v>0.4</v>
      </c>
      <c r="D91" s="108">
        <v>1.5</v>
      </c>
      <c r="E91" s="107">
        <v>44833</v>
      </c>
      <c r="F91" s="108">
        <v>0.1</v>
      </c>
      <c r="G91" s="111"/>
      <c r="H91" s="109"/>
      <c r="I91" s="109"/>
      <c r="J91" s="110"/>
      <c r="K91" s="105">
        <f t="shared" si="4"/>
        <v>665</v>
      </c>
      <c r="L91" s="110"/>
    </row>
    <row r="92" spans="1:12">
      <c r="A92" s="2">
        <v>43191</v>
      </c>
      <c r="B92" s="107">
        <v>44645</v>
      </c>
      <c r="C92" s="107">
        <v>0.4</v>
      </c>
      <c r="D92" s="108">
        <v>1.5</v>
      </c>
      <c r="E92" s="107">
        <v>44768</v>
      </c>
      <c r="F92" s="108">
        <v>0.1</v>
      </c>
      <c r="G92" s="111"/>
      <c r="H92" s="109"/>
      <c r="I92" s="109"/>
      <c r="J92" s="110"/>
      <c r="K92" s="105">
        <f t="shared" si="4"/>
        <v>648</v>
      </c>
      <c r="L92" s="110"/>
    </row>
    <row r="93" spans="1:12">
      <c r="A93" s="2">
        <v>43160</v>
      </c>
      <c r="B93" s="107">
        <v>44468</v>
      </c>
      <c r="C93" s="107">
        <v>0.2</v>
      </c>
      <c r="D93" s="108">
        <v>1.5</v>
      </c>
      <c r="E93" s="107">
        <v>44709</v>
      </c>
      <c r="F93" s="108">
        <v>0.1</v>
      </c>
      <c r="G93" s="111"/>
      <c r="H93" s="106">
        <f>AVERAGE(E93:E95)/AVERAGE(E96:E98)-1</f>
        <v>4.2566904231959857E-3</v>
      </c>
      <c r="I93" s="106">
        <f>AVERAGE(E93:E95)/AVERAGE(E105:E107)-1</f>
        <v>1.4843424590101906E-2</v>
      </c>
      <c r="J93" s="110"/>
      <c r="K93" s="105">
        <f t="shared" si="4"/>
        <v>630</v>
      </c>
      <c r="L93" s="110"/>
    </row>
    <row r="94" spans="1:12">
      <c r="A94" s="2">
        <v>43132</v>
      </c>
      <c r="B94" s="107">
        <v>44372</v>
      </c>
      <c r="C94" s="107">
        <v>0.1</v>
      </c>
      <c r="D94" s="108">
        <v>1.5</v>
      </c>
      <c r="E94" s="107">
        <v>44663</v>
      </c>
      <c r="F94" s="108">
        <v>0.1</v>
      </c>
      <c r="G94" s="111"/>
      <c r="H94" s="109"/>
      <c r="I94" s="109"/>
      <c r="J94" s="110"/>
      <c r="K94" s="105">
        <f t="shared" si="4"/>
        <v>657</v>
      </c>
      <c r="L94" s="110"/>
    </row>
    <row r="95" spans="1:12">
      <c r="A95" s="2">
        <v>43101</v>
      </c>
      <c r="B95" s="107">
        <v>44337</v>
      </c>
      <c r="C95" s="107">
        <v>-0.7</v>
      </c>
      <c r="D95" s="108">
        <v>1.6</v>
      </c>
      <c r="E95" s="107">
        <v>44633</v>
      </c>
      <c r="F95" s="108">
        <v>0.2</v>
      </c>
      <c r="G95" s="111"/>
      <c r="H95" s="109"/>
      <c r="I95" s="109"/>
      <c r="J95" s="110"/>
      <c r="K95" s="105">
        <f t="shared" si="4"/>
        <v>673</v>
      </c>
      <c r="L95" s="110"/>
    </row>
    <row r="96" spans="1:12">
      <c r="A96" s="2">
        <v>43070</v>
      </c>
      <c r="B96" s="107">
        <v>44628</v>
      </c>
      <c r="C96" s="107">
        <v>-0.3</v>
      </c>
      <c r="D96" s="108">
        <v>1.4</v>
      </c>
      <c r="E96" s="107">
        <v>44542</v>
      </c>
      <c r="F96" s="108">
        <v>0.1</v>
      </c>
      <c r="G96" s="105">
        <f>AVERAGE(E96:E107)</f>
        <v>44252</v>
      </c>
      <c r="H96" s="106">
        <f>AVERAGE(E96:E98)/AVERAGE(E99:E101)-1</f>
        <v>3.1952004330435546E-3</v>
      </c>
      <c r="I96" s="106">
        <f>AVERAGE(E96:E98)/AVERAGE(E108:E110)-1</f>
        <v>1.3350648167133716E-2</v>
      </c>
      <c r="J96" s="105">
        <f>G96-G108</f>
        <v>589.08333333333576</v>
      </c>
      <c r="K96" s="105">
        <f t="shared" si="4"/>
        <v>593</v>
      </c>
      <c r="L96" s="105">
        <f>E96-G96</f>
        <v>290</v>
      </c>
    </row>
    <row r="97" spans="1:12">
      <c r="A97" s="2">
        <v>43040</v>
      </c>
      <c r="B97" s="107">
        <v>44751</v>
      </c>
      <c r="C97" s="107">
        <v>0.2</v>
      </c>
      <c r="D97" s="108">
        <v>1.3</v>
      </c>
      <c r="E97" s="107">
        <v>44480</v>
      </c>
      <c r="F97" s="108">
        <v>0.1</v>
      </c>
      <c r="G97" s="109"/>
      <c r="H97" s="109"/>
      <c r="I97" s="109"/>
      <c r="J97" s="110"/>
      <c r="K97" s="105">
        <f t="shared" si="4"/>
        <v>588</v>
      </c>
      <c r="L97" s="110"/>
    </row>
    <row r="98" spans="1:12">
      <c r="A98" s="2">
        <v>43009</v>
      </c>
      <c r="B98" s="107">
        <v>44681</v>
      </c>
      <c r="C98" s="107">
        <v>0.2</v>
      </c>
      <c r="D98" s="108">
        <v>1.3</v>
      </c>
      <c r="E98" s="107">
        <v>44415</v>
      </c>
      <c r="F98" s="108">
        <v>0.1</v>
      </c>
      <c r="G98" s="109"/>
      <c r="H98" s="109"/>
      <c r="I98" s="109"/>
      <c r="J98" s="110"/>
      <c r="K98" s="105">
        <f t="shared" si="4"/>
        <v>577</v>
      </c>
      <c r="L98" s="110"/>
    </row>
    <row r="99" spans="1:12">
      <c r="A99" s="2">
        <v>42979</v>
      </c>
      <c r="B99" s="107">
        <v>44608</v>
      </c>
      <c r="C99" s="107">
        <v>0.5</v>
      </c>
      <c r="D99" s="108">
        <v>1.3</v>
      </c>
      <c r="E99" s="107">
        <v>44382</v>
      </c>
      <c r="F99" s="108">
        <v>0.1</v>
      </c>
      <c r="G99" s="109"/>
      <c r="H99" s="106">
        <f>AVERAGE(E99:E101)/AVERAGE(E102:E104)-1</f>
        <v>3.6369123971931039E-3</v>
      </c>
      <c r="I99" s="106">
        <f>AVERAGE(E99:E101)/AVERAGE(E111:E113)-1</f>
        <v>1.3957814012700132E-2</v>
      </c>
      <c r="J99" s="110"/>
      <c r="K99" s="105">
        <f t="shared" si="4"/>
        <v>583</v>
      </c>
      <c r="L99" s="110"/>
    </row>
    <row r="100" spans="1:12">
      <c r="A100" s="2">
        <v>42948</v>
      </c>
      <c r="B100" s="107">
        <v>44373</v>
      </c>
      <c r="C100" s="107">
        <v>0.1</v>
      </c>
      <c r="D100" s="108">
        <v>1.4</v>
      </c>
      <c r="E100" s="107">
        <v>44337</v>
      </c>
      <c r="F100" s="108">
        <v>0.1</v>
      </c>
      <c r="G100" s="109"/>
      <c r="H100" s="109"/>
      <c r="I100" s="109"/>
      <c r="J100" s="110"/>
      <c r="K100" s="105">
        <f t="shared" si="4"/>
        <v>607</v>
      </c>
      <c r="L100" s="110"/>
    </row>
    <row r="101" spans="1:12">
      <c r="A101" s="2">
        <v>42917</v>
      </c>
      <c r="B101" s="107">
        <v>44332</v>
      </c>
      <c r="C101" s="107">
        <v>0.1</v>
      </c>
      <c r="D101" s="108">
        <v>1.4</v>
      </c>
      <c r="E101" s="107">
        <v>44293</v>
      </c>
      <c r="F101" s="108">
        <v>0.1</v>
      </c>
      <c r="G101" s="109"/>
      <c r="H101" s="109"/>
      <c r="I101" s="109"/>
      <c r="J101" s="110"/>
      <c r="K101" s="105">
        <f t="shared" si="4"/>
        <v>641</v>
      </c>
      <c r="L101" s="110"/>
    </row>
    <row r="102" spans="1:12">
      <c r="A102" s="2">
        <v>42887</v>
      </c>
      <c r="B102" s="107">
        <v>44293</v>
      </c>
      <c r="C102" s="107">
        <v>0.3</v>
      </c>
      <c r="D102" s="108">
        <v>1.3</v>
      </c>
      <c r="E102" s="107">
        <v>44242</v>
      </c>
      <c r="F102" s="108">
        <v>0.2</v>
      </c>
      <c r="G102" s="109"/>
      <c r="H102" s="106">
        <f>AVERAGE(E102:E104)/AVERAGE(E105:E107)-1</f>
        <v>3.6729902684691229E-3</v>
      </c>
      <c r="I102" s="106">
        <f>AVERAGE(E102:E104)/AVERAGE(E114:E116)-1</f>
        <v>1.3419996176639248E-2</v>
      </c>
      <c r="J102" s="110"/>
      <c r="K102" s="105">
        <f t="shared" si="4"/>
        <v>593</v>
      </c>
      <c r="L102" s="110"/>
    </row>
    <row r="103" spans="1:12">
      <c r="A103" s="2">
        <v>42856</v>
      </c>
      <c r="B103" s="107">
        <v>44171</v>
      </c>
      <c r="C103" s="107">
        <v>0.4</v>
      </c>
      <c r="D103" s="108">
        <v>1.3</v>
      </c>
      <c r="E103" s="107">
        <v>44168</v>
      </c>
      <c r="F103" s="108">
        <v>0.1</v>
      </c>
      <c r="G103" s="109"/>
      <c r="H103" s="109"/>
      <c r="I103" s="109"/>
      <c r="J103" s="110"/>
      <c r="K103" s="105">
        <f t="shared" si="4"/>
        <v>578</v>
      </c>
      <c r="L103" s="110"/>
    </row>
    <row r="104" spans="1:12">
      <c r="A104" s="2">
        <v>42826</v>
      </c>
      <c r="B104" s="107">
        <v>44001</v>
      </c>
      <c r="C104" s="107">
        <v>0.4</v>
      </c>
      <c r="D104" s="108">
        <v>1.3</v>
      </c>
      <c r="E104" s="107">
        <v>44120</v>
      </c>
      <c r="F104" s="108">
        <v>0.1</v>
      </c>
      <c r="G104" s="109"/>
      <c r="H104" s="109"/>
      <c r="I104" s="109"/>
      <c r="J104" s="110"/>
      <c r="K104" s="105">
        <f t="shared" si="4"/>
        <v>584</v>
      </c>
      <c r="L104" s="110"/>
    </row>
    <row r="105" spans="1:12">
      <c r="A105" s="2">
        <v>42795</v>
      </c>
      <c r="B105" s="107">
        <v>43832</v>
      </c>
      <c r="C105" s="107">
        <v>0.3</v>
      </c>
      <c r="D105" s="108">
        <v>1.3</v>
      </c>
      <c r="E105" s="107">
        <v>44079</v>
      </c>
      <c r="F105" s="108">
        <v>0.2</v>
      </c>
      <c r="G105" s="109"/>
      <c r="H105" s="106">
        <f>AVERAGE(E105:E107)/AVERAGE(E108:E110)-1</f>
        <v>2.7794864784818074E-3</v>
      </c>
      <c r="I105" s="106">
        <f>AVERAGE(E105:E107)/AVERAGE(E117:E119)-1</f>
        <v>1.3236648250460448E-2</v>
      </c>
      <c r="J105" s="110"/>
      <c r="K105" s="105">
        <f t="shared" si="4"/>
        <v>576</v>
      </c>
      <c r="L105" s="110"/>
    </row>
    <row r="106" spans="1:12">
      <c r="A106" s="2">
        <v>42767</v>
      </c>
      <c r="B106" s="107">
        <v>43696</v>
      </c>
      <c r="C106" s="107">
        <v>0.1</v>
      </c>
      <c r="D106" s="108">
        <v>1.4</v>
      </c>
      <c r="E106" s="107">
        <v>44006</v>
      </c>
      <c r="F106" s="108">
        <v>0.1</v>
      </c>
      <c r="G106" s="109"/>
      <c r="H106" s="109"/>
      <c r="I106" s="109"/>
      <c r="J106" s="110"/>
      <c r="K106" s="105">
        <f t="shared" si="4"/>
        <v>565</v>
      </c>
      <c r="L106" s="110"/>
    </row>
    <row r="107" spans="1:12">
      <c r="A107" s="2">
        <v>42736</v>
      </c>
      <c r="B107" s="107">
        <v>43644</v>
      </c>
      <c r="C107" s="107">
        <v>-0.9</v>
      </c>
      <c r="D107" s="108">
        <v>1.4</v>
      </c>
      <c r="E107" s="107">
        <v>43960</v>
      </c>
      <c r="F107" s="108">
        <v>0</v>
      </c>
      <c r="G107" s="109"/>
      <c r="H107" s="109"/>
      <c r="I107" s="109"/>
      <c r="J107" s="110"/>
      <c r="K107" s="105">
        <f t="shared" si="4"/>
        <v>584</v>
      </c>
      <c r="L107" s="110"/>
    </row>
    <row r="108" spans="1:12">
      <c r="A108" s="2">
        <v>42705</v>
      </c>
      <c r="B108" s="107">
        <v>44026</v>
      </c>
      <c r="C108" s="107">
        <v>-0.3</v>
      </c>
      <c r="D108" s="108">
        <v>1.3</v>
      </c>
      <c r="E108" s="107">
        <v>43949</v>
      </c>
      <c r="F108" s="108">
        <v>0.1</v>
      </c>
      <c r="G108" s="27">
        <f>AVERAGE(E108:E119)</f>
        <v>43662.916666666664</v>
      </c>
      <c r="H108" s="106">
        <f>AVERAGE(E108:E110)/AVERAGE(E111:E113)-1</f>
        <v>3.7962814736889339E-3</v>
      </c>
      <c r="I108" s="106">
        <f>AVERAGE(E108:E110)/AVERAGE(E120:E122)-1</f>
        <v>1.2962136714002037E-2</v>
      </c>
      <c r="J108" s="105">
        <f>G108-G120</f>
        <v>539.58333333332848</v>
      </c>
      <c r="K108" s="105">
        <f t="shared" si="4"/>
        <v>571</v>
      </c>
      <c r="L108" s="105">
        <f>E108-G108</f>
        <v>286.08333333333576</v>
      </c>
    </row>
    <row r="109" spans="1:12">
      <c r="A109" s="2">
        <v>42675</v>
      </c>
      <c r="B109" s="107">
        <v>44163</v>
      </c>
      <c r="C109" s="107">
        <v>0.1</v>
      </c>
      <c r="D109" s="108">
        <v>1.3</v>
      </c>
      <c r="E109" s="107">
        <v>43892</v>
      </c>
      <c r="F109" s="108">
        <v>0.1</v>
      </c>
      <c r="G109" s="109"/>
      <c r="H109" s="109"/>
      <c r="I109" s="109"/>
      <c r="J109" s="110"/>
      <c r="K109" s="105">
        <f t="shared" si="4"/>
        <v>557</v>
      </c>
      <c r="L109" s="110"/>
    </row>
    <row r="110" spans="1:12">
      <c r="A110" s="2">
        <v>42644</v>
      </c>
      <c r="B110" s="107">
        <v>44111</v>
      </c>
      <c r="C110" s="107">
        <v>0.2</v>
      </c>
      <c r="D110" s="108">
        <v>1.2</v>
      </c>
      <c r="E110" s="107">
        <v>43838</v>
      </c>
      <c r="F110" s="108">
        <v>0.1</v>
      </c>
      <c r="G110" s="109"/>
      <c r="H110" s="109"/>
      <c r="I110" s="109"/>
      <c r="J110" s="110"/>
      <c r="K110" s="105">
        <f t="shared" si="4"/>
        <v>557</v>
      </c>
      <c r="L110" s="110"/>
    </row>
    <row r="111" spans="1:12">
      <c r="A111" s="2">
        <v>42614</v>
      </c>
      <c r="B111" s="107">
        <v>44032</v>
      </c>
      <c r="C111" s="107">
        <v>0.6</v>
      </c>
      <c r="D111" s="108">
        <v>1.3</v>
      </c>
      <c r="E111" s="107">
        <v>43799</v>
      </c>
      <c r="F111" s="108">
        <v>0.2</v>
      </c>
      <c r="G111" s="109"/>
      <c r="H111" s="106">
        <f>AVERAGE(E111:E113)/AVERAGE(E114:E116)-1</f>
        <v>3.1045689160773549E-3</v>
      </c>
      <c r="I111" s="106">
        <f>AVERAGE(E111:E113)/AVERAGE(E123:E125)-1</f>
        <v>1.2191263956296661E-2</v>
      </c>
      <c r="J111" s="110"/>
      <c r="K111" s="105">
        <f t="shared" si="4"/>
        <v>559</v>
      </c>
      <c r="L111" s="110"/>
    </row>
    <row r="112" spans="1:12">
      <c r="A112" s="2">
        <v>42583</v>
      </c>
      <c r="B112" s="107">
        <v>43775</v>
      </c>
      <c r="C112" s="107">
        <v>0.2</v>
      </c>
      <c r="D112" s="108">
        <v>1.2</v>
      </c>
      <c r="E112" s="107">
        <v>43730</v>
      </c>
      <c r="F112" s="108">
        <v>0.2</v>
      </c>
      <c r="G112" s="109"/>
      <c r="H112" s="109"/>
      <c r="I112" s="109"/>
      <c r="J112" s="110"/>
      <c r="K112" s="105">
        <f t="shared" si="4"/>
        <v>533</v>
      </c>
      <c r="L112" s="110"/>
    </row>
    <row r="113" spans="1:12">
      <c r="A113" s="2">
        <v>42552</v>
      </c>
      <c r="B113" s="107">
        <v>43704</v>
      </c>
      <c r="C113" s="107">
        <v>0</v>
      </c>
      <c r="D113" s="108">
        <v>1.1000000000000001</v>
      </c>
      <c r="E113" s="107">
        <v>43652</v>
      </c>
      <c r="F113" s="108">
        <v>0</v>
      </c>
      <c r="G113" s="109"/>
      <c r="H113" s="109"/>
      <c r="I113" s="109"/>
      <c r="J113" s="110"/>
      <c r="K113" s="105">
        <f t="shared" si="4"/>
        <v>488</v>
      </c>
      <c r="L113" s="110"/>
    </row>
    <row r="114" spans="1:12">
      <c r="A114" s="2">
        <v>42522</v>
      </c>
      <c r="B114" s="107">
        <v>43709</v>
      </c>
      <c r="C114" s="107">
        <v>0.3</v>
      </c>
      <c r="D114" s="108">
        <v>1.2</v>
      </c>
      <c r="E114" s="107">
        <v>43649</v>
      </c>
      <c r="F114" s="108">
        <v>0.1</v>
      </c>
      <c r="G114" s="109"/>
      <c r="H114" s="106">
        <f>AVERAGE(E114:E116)/AVERAGE(E117:E119)-1</f>
        <v>3.4914057704111823E-3</v>
      </c>
      <c r="I114" s="106">
        <f>AVERAGE(E114:E116)/AVERAGE(E126:E128)-1</f>
        <v>1.2323602950852663E-2</v>
      </c>
      <c r="J114" s="110"/>
      <c r="K114" s="105">
        <f t="shared" si="4"/>
        <v>541</v>
      </c>
      <c r="L114" s="110"/>
    </row>
    <row r="115" spans="1:12">
      <c r="A115" s="2">
        <v>42491</v>
      </c>
      <c r="B115" s="107">
        <v>43596</v>
      </c>
      <c r="C115" s="107">
        <v>0.4</v>
      </c>
      <c r="D115" s="108">
        <v>1.2</v>
      </c>
      <c r="E115" s="107">
        <v>43590</v>
      </c>
      <c r="F115" s="108">
        <v>0.1</v>
      </c>
      <c r="G115" s="109"/>
      <c r="H115" s="109"/>
      <c r="I115" s="109"/>
      <c r="J115" s="110"/>
      <c r="K115" s="105">
        <f t="shared" si="4"/>
        <v>535</v>
      </c>
      <c r="L115" s="110"/>
    </row>
    <row r="116" spans="1:12">
      <c r="A116" s="2">
        <v>42461</v>
      </c>
      <c r="B116" s="107">
        <v>43416</v>
      </c>
      <c r="C116" s="107">
        <v>0.4</v>
      </c>
      <c r="D116" s="108">
        <v>1.2</v>
      </c>
      <c r="E116" s="107">
        <v>43536</v>
      </c>
      <c r="F116" s="108">
        <v>0.1</v>
      </c>
      <c r="G116" s="109"/>
      <c r="H116" s="109"/>
      <c r="I116" s="109"/>
      <c r="J116" s="110"/>
      <c r="K116" s="105">
        <f t="shared" si="4"/>
        <v>516</v>
      </c>
      <c r="L116" s="110"/>
    </row>
    <row r="117" spans="1:12">
      <c r="A117" s="2">
        <v>42430</v>
      </c>
      <c r="B117" s="107">
        <v>43249</v>
      </c>
      <c r="C117" s="107">
        <v>0.3</v>
      </c>
      <c r="D117" s="108">
        <v>1.3</v>
      </c>
      <c r="E117" s="107">
        <v>43503</v>
      </c>
      <c r="F117" s="108">
        <v>0.1</v>
      </c>
      <c r="G117" s="109"/>
      <c r="H117" s="106">
        <f>AVERAGE(E117:E119)/AVERAGE(E120:E122)-1</f>
        <v>2.5078080526792501E-3</v>
      </c>
      <c r="I117" s="106">
        <f>AVERAGE(E117:E119)/AVERAGE(E129:E131)-1</f>
        <v>1.2571677207813492E-2</v>
      </c>
      <c r="J117" s="110"/>
      <c r="K117" s="105">
        <f t="shared" si="4"/>
        <v>540</v>
      </c>
      <c r="L117" s="105"/>
    </row>
    <row r="118" spans="1:12">
      <c r="A118" s="2">
        <v>42401</v>
      </c>
      <c r="B118" s="107">
        <v>43112</v>
      </c>
      <c r="C118" s="107">
        <v>0.2</v>
      </c>
      <c r="D118" s="108">
        <v>1.3</v>
      </c>
      <c r="E118" s="107">
        <v>43441</v>
      </c>
      <c r="F118" s="108">
        <v>0.1</v>
      </c>
      <c r="G118" s="109"/>
      <c r="H118" s="109"/>
      <c r="I118" s="109"/>
      <c r="J118" s="110"/>
      <c r="K118" s="105">
        <f t="shared" si="4"/>
        <v>553</v>
      </c>
      <c r="L118" s="110"/>
    </row>
    <row r="119" spans="1:12">
      <c r="A119" s="2">
        <v>42370</v>
      </c>
      <c r="B119" s="107">
        <v>43041</v>
      </c>
      <c r="C119" s="107">
        <v>-0.9</v>
      </c>
      <c r="D119" s="108">
        <v>1.3</v>
      </c>
      <c r="E119" s="107">
        <v>43376</v>
      </c>
      <c r="F119" s="108">
        <v>0</v>
      </c>
      <c r="G119" s="109"/>
      <c r="H119" s="109"/>
      <c r="I119" s="109"/>
      <c r="J119" s="110"/>
      <c r="K119" s="105">
        <f t="shared" si="4"/>
        <v>525</v>
      </c>
      <c r="L119" s="110"/>
    </row>
    <row r="120" spans="1:12">
      <c r="A120" s="2">
        <v>42339</v>
      </c>
      <c r="B120" s="107">
        <v>43449</v>
      </c>
      <c r="C120" s="107">
        <v>-0.4</v>
      </c>
      <c r="D120" s="108">
        <v>1.3</v>
      </c>
      <c r="E120" s="107">
        <v>43378</v>
      </c>
      <c r="F120" s="108">
        <v>0.1</v>
      </c>
      <c r="G120" s="27">
        <f>AVERAGE(E120:E131)</f>
        <v>43123.333333333336</v>
      </c>
      <c r="H120" s="106">
        <f>AVERAGE(E120:E122)/AVERAGE(E123:E125)-1</f>
        <v>3.0323840093826604E-3</v>
      </c>
      <c r="I120" s="106">
        <f>AVERAGE(E120:E122)/AVERAGE(E132:E134)-1</f>
        <v>1.2169958966293137E-2</v>
      </c>
      <c r="J120" s="105">
        <f>G120-G132</f>
        <v>400.75</v>
      </c>
      <c r="K120" s="105">
        <f t="shared" si="4"/>
        <v>564</v>
      </c>
      <c r="L120" s="105">
        <f>E120-G120</f>
        <v>254.66666666666424</v>
      </c>
    </row>
    <row r="121" spans="1:12">
      <c r="A121" s="2">
        <v>42309</v>
      </c>
      <c r="B121" s="107">
        <v>43609</v>
      </c>
      <c r="C121" s="107">
        <v>0.1</v>
      </c>
      <c r="D121" s="108">
        <v>1.2</v>
      </c>
      <c r="E121" s="107">
        <v>43335</v>
      </c>
      <c r="F121" s="108">
        <v>0.1</v>
      </c>
      <c r="G121" s="112"/>
      <c r="H121" s="112"/>
      <c r="I121" s="112"/>
      <c r="J121" s="112"/>
      <c r="K121" s="105">
        <f t="shared" si="4"/>
        <v>539</v>
      </c>
      <c r="L121" s="110"/>
    </row>
    <row r="122" spans="1:12">
      <c r="A122" s="2">
        <v>42278</v>
      </c>
      <c r="B122" s="107">
        <v>43567</v>
      </c>
      <c r="C122" s="107">
        <v>0.2</v>
      </c>
      <c r="D122" s="108">
        <v>1</v>
      </c>
      <c r="E122" s="107">
        <v>43281</v>
      </c>
      <c r="F122" s="108">
        <v>0.1</v>
      </c>
      <c r="G122" s="112"/>
      <c r="H122" s="112"/>
      <c r="I122" s="112"/>
      <c r="J122" s="112"/>
      <c r="K122" s="105">
        <f t="shared" si="4"/>
        <v>460</v>
      </c>
      <c r="L122" s="110"/>
    </row>
    <row r="123" spans="1:12">
      <c r="A123" s="2">
        <v>42248</v>
      </c>
      <c r="B123" s="107">
        <v>43482</v>
      </c>
      <c r="C123" s="107">
        <v>0.5</v>
      </c>
      <c r="D123" s="108">
        <v>1</v>
      </c>
      <c r="E123" s="107">
        <v>43240</v>
      </c>
      <c r="F123" s="108">
        <v>0.1</v>
      </c>
      <c r="G123" s="112"/>
      <c r="H123" s="106">
        <f>AVERAGE(E123:E125)/AVERAGE(E126:E128)-1</f>
        <v>3.2357198702617218E-3</v>
      </c>
      <c r="I123" s="106">
        <f>AVERAGE(E123:E125)/AVERAGE(E135:E137)-1</f>
        <v>1.0195412064570863E-2</v>
      </c>
      <c r="J123" s="112"/>
      <c r="K123" s="105">
        <f t="shared" si="4"/>
        <v>458</v>
      </c>
      <c r="L123" s="110"/>
    </row>
    <row r="124" spans="1:12">
      <c r="A124" s="2">
        <v>42217</v>
      </c>
      <c r="B124" s="107">
        <v>43252</v>
      </c>
      <c r="C124" s="107">
        <v>0.1</v>
      </c>
      <c r="D124" s="108">
        <v>1</v>
      </c>
      <c r="E124" s="107">
        <v>43197</v>
      </c>
      <c r="F124" s="108">
        <v>0.1</v>
      </c>
      <c r="G124" s="112"/>
      <c r="H124" s="110"/>
      <c r="I124" s="110"/>
      <c r="J124" s="112"/>
      <c r="K124" s="105">
        <f t="shared" si="4"/>
        <v>448</v>
      </c>
      <c r="L124" s="110"/>
    </row>
    <row r="125" spans="1:12">
      <c r="A125" s="2">
        <v>42186</v>
      </c>
      <c r="B125" s="107">
        <v>43224</v>
      </c>
      <c r="C125" s="107">
        <v>0.1</v>
      </c>
      <c r="D125" s="108">
        <v>0.9</v>
      </c>
      <c r="E125" s="107">
        <v>43164</v>
      </c>
      <c r="F125" s="108">
        <v>0.1</v>
      </c>
      <c r="G125" s="112"/>
      <c r="H125" s="110"/>
      <c r="I125" s="110"/>
      <c r="J125" s="112"/>
      <c r="K125" s="105">
        <f t="shared" si="4"/>
        <v>402</v>
      </c>
      <c r="L125" s="110"/>
    </row>
    <row r="126" spans="1:12">
      <c r="A126" s="2">
        <v>42156</v>
      </c>
      <c r="B126" s="107">
        <v>43170</v>
      </c>
      <c r="C126" s="107">
        <v>0.3</v>
      </c>
      <c r="D126" s="108">
        <v>0.9</v>
      </c>
      <c r="E126" s="107">
        <v>43108</v>
      </c>
      <c r="F126" s="108">
        <v>0.1</v>
      </c>
      <c r="G126" s="112"/>
      <c r="H126" s="106">
        <f>AVERAGE(E126:E128)/AVERAGE(E129:E131)-1</f>
        <v>3.7373156594304735E-3</v>
      </c>
      <c r="I126" s="106">
        <f>AVERAGE(E126:E128)/AVERAGE(E138:E140)-1</f>
        <v>8.3992287697003398E-3</v>
      </c>
      <c r="J126" s="112"/>
      <c r="K126" s="105">
        <f t="shared" si="4"/>
        <v>388</v>
      </c>
      <c r="L126" s="110"/>
    </row>
    <row r="127" spans="1:12">
      <c r="A127" s="2">
        <v>42125</v>
      </c>
      <c r="B127" s="107">
        <v>43062</v>
      </c>
      <c r="C127" s="107">
        <v>0.4</v>
      </c>
      <c r="D127" s="108">
        <v>0.8</v>
      </c>
      <c r="E127" s="107">
        <v>43055</v>
      </c>
      <c r="F127" s="108">
        <v>0.1</v>
      </c>
      <c r="G127" s="112"/>
      <c r="H127" s="110"/>
      <c r="I127" s="110"/>
      <c r="J127" s="112"/>
      <c r="K127" s="105">
        <f t="shared" si="4"/>
        <v>358</v>
      </c>
      <c r="L127" s="110"/>
    </row>
    <row r="128" spans="1:12">
      <c r="A128" s="2">
        <v>42095</v>
      </c>
      <c r="B128" s="107">
        <v>42894</v>
      </c>
      <c r="C128" s="107">
        <v>0.5</v>
      </c>
      <c r="D128" s="108">
        <v>0.8</v>
      </c>
      <c r="E128" s="107">
        <v>43020</v>
      </c>
      <c r="F128" s="108">
        <v>0.1</v>
      </c>
      <c r="G128" s="112"/>
      <c r="H128" s="110"/>
      <c r="I128" s="110"/>
      <c r="J128" s="112"/>
      <c r="K128" s="105">
        <f t="shared" si="4"/>
        <v>330</v>
      </c>
      <c r="L128" s="110"/>
    </row>
    <row r="129" spans="1:12">
      <c r="A129" s="2">
        <v>42064</v>
      </c>
      <c r="B129" s="107">
        <v>42697</v>
      </c>
      <c r="C129" s="107">
        <v>0.3</v>
      </c>
      <c r="D129" s="108">
        <v>0.8</v>
      </c>
      <c r="E129" s="107">
        <v>42963</v>
      </c>
      <c r="F129" s="108">
        <v>0.2</v>
      </c>
      <c r="G129" s="27"/>
      <c r="H129" s="106">
        <f>AVERAGE(E129:E131)/AVERAGE(E132:E134)-1</f>
        <v>2.1100824567277243E-3</v>
      </c>
      <c r="I129" s="106">
        <f>AVERAGE(E129:E131)/AVERAGE(E141:E143)-1</f>
        <v>6.7428035043803902E-3</v>
      </c>
      <c r="J129" s="27"/>
      <c r="K129" s="105">
        <f t="shared" si="4"/>
        <v>325</v>
      </c>
      <c r="L129" s="105"/>
    </row>
    <row r="130" spans="1:12">
      <c r="A130" s="2">
        <v>42036</v>
      </c>
      <c r="B130" s="107">
        <v>42549</v>
      </c>
      <c r="C130" s="107">
        <v>0.1</v>
      </c>
      <c r="D130" s="108">
        <v>0.7</v>
      </c>
      <c r="E130" s="107">
        <v>42888</v>
      </c>
      <c r="F130" s="108">
        <v>0.1</v>
      </c>
      <c r="G130" s="112"/>
      <c r="H130" s="110"/>
      <c r="I130" s="110"/>
      <c r="J130" s="112"/>
      <c r="K130" s="105">
        <f t="shared" si="4"/>
        <v>271</v>
      </c>
      <c r="L130" s="110"/>
    </row>
    <row r="131" spans="1:12">
      <c r="A131" s="2">
        <v>42005</v>
      </c>
      <c r="B131" s="108">
        <v>42507</v>
      </c>
      <c r="C131" s="108">
        <v>-0.9</v>
      </c>
      <c r="D131" s="108">
        <v>0.6</v>
      </c>
      <c r="E131" s="107">
        <v>42851</v>
      </c>
      <c r="F131" s="108">
        <v>0.1</v>
      </c>
      <c r="G131" s="112"/>
      <c r="H131" s="110"/>
      <c r="I131" s="110"/>
      <c r="J131" s="112"/>
      <c r="K131" s="105">
        <f t="shared" ref="K131:K194" si="5">E131-E143</f>
        <v>266</v>
      </c>
      <c r="L131" s="110"/>
    </row>
    <row r="132" spans="1:12">
      <c r="A132" s="2">
        <v>41974</v>
      </c>
      <c r="B132" s="76">
        <v>42882</v>
      </c>
      <c r="C132" s="76">
        <v>-0.4</v>
      </c>
      <c r="D132" s="76">
        <v>0.7</v>
      </c>
      <c r="E132" s="76">
        <v>42814</v>
      </c>
      <c r="F132" s="76">
        <v>0</v>
      </c>
      <c r="G132" s="27">
        <f>AVERAGE(E132:E143)</f>
        <v>42722.583333333336</v>
      </c>
      <c r="H132" s="106">
        <f>AVERAGE(E132:E134)/AVERAGE(E135:E137)-1</f>
        <v>1.0756627407575436E-3</v>
      </c>
      <c r="I132" s="106">
        <f>AVERAGE(E132:E134)/AVERAGE(E144:E146)-1</f>
        <v>7.7050428014342476E-3</v>
      </c>
      <c r="J132" s="101">
        <f>G132-G144</f>
        <v>370.58333333333576</v>
      </c>
      <c r="K132" s="105">
        <f t="shared" si="5"/>
        <v>315</v>
      </c>
      <c r="L132" s="105">
        <f>E132-G132</f>
        <v>91.416666666664241</v>
      </c>
    </row>
    <row r="133" spans="1:12">
      <c r="A133" s="2">
        <v>41944</v>
      </c>
      <c r="B133" s="76">
        <v>43075</v>
      </c>
      <c r="C133" s="76">
        <v>-0.1</v>
      </c>
      <c r="D133" s="76">
        <v>0.7</v>
      </c>
      <c r="E133" s="76">
        <v>42796</v>
      </c>
      <c r="F133" s="76">
        <v>-0.1</v>
      </c>
      <c r="G133" s="27"/>
      <c r="H133" s="110"/>
      <c r="I133" s="110"/>
      <c r="J133" s="27"/>
      <c r="K133" s="105">
        <f t="shared" si="5"/>
        <v>312</v>
      </c>
      <c r="L133" s="27"/>
    </row>
    <row r="134" spans="1:12">
      <c r="A134" s="2">
        <v>41913</v>
      </c>
      <c r="B134" s="76">
        <v>43119</v>
      </c>
      <c r="C134" s="76">
        <v>0.2</v>
      </c>
      <c r="D134" s="76">
        <v>0.8</v>
      </c>
      <c r="E134" s="76">
        <v>42821</v>
      </c>
      <c r="F134" s="76">
        <v>0.1</v>
      </c>
      <c r="G134" s="27"/>
      <c r="H134" s="110"/>
      <c r="I134" s="110"/>
      <c r="J134" s="27"/>
      <c r="K134" s="105">
        <f t="shared" si="5"/>
        <v>355</v>
      </c>
      <c r="L134" s="27"/>
    </row>
    <row r="135" spans="1:12">
      <c r="A135" s="2">
        <v>41883</v>
      </c>
      <c r="B135" s="76">
        <v>43034</v>
      </c>
      <c r="C135" s="76">
        <v>0.5</v>
      </c>
      <c r="D135" s="76">
        <v>0.8</v>
      </c>
      <c r="E135" s="76">
        <v>42782</v>
      </c>
      <c r="F135" s="76">
        <v>0.1</v>
      </c>
      <c r="G135" s="27"/>
      <c r="H135" s="106">
        <f>AVERAGE(E135:E137)/AVERAGE(E138:E140)-1</f>
        <v>1.4519112929036737E-3</v>
      </c>
      <c r="I135" s="106">
        <f>AVERAGE(E135:E137)/AVERAGE(E147:E149)-1</f>
        <v>8.8069008358693246E-3</v>
      </c>
      <c r="J135" s="27"/>
      <c r="K135" s="105">
        <f t="shared" si="5"/>
        <v>366</v>
      </c>
      <c r="L135" s="27"/>
    </row>
    <row r="136" spans="1:12">
      <c r="A136" s="2">
        <v>41852</v>
      </c>
      <c r="B136" s="76">
        <v>42815</v>
      </c>
      <c r="C136" s="76">
        <v>0</v>
      </c>
      <c r="D136" s="76">
        <v>0.8</v>
      </c>
      <c r="E136" s="76">
        <v>42749</v>
      </c>
      <c r="F136" s="76">
        <v>0</v>
      </c>
      <c r="G136" s="27"/>
      <c r="H136" s="110"/>
      <c r="I136" s="110"/>
      <c r="J136" s="27"/>
      <c r="K136" s="105">
        <f t="shared" si="5"/>
        <v>366</v>
      </c>
      <c r="L136" s="27"/>
    </row>
    <row r="137" spans="1:12">
      <c r="A137" s="2">
        <v>41821</v>
      </c>
      <c r="B137" s="76">
        <v>42826</v>
      </c>
      <c r="C137" s="76">
        <v>0.1</v>
      </c>
      <c r="D137" s="76">
        <v>0.9</v>
      </c>
      <c r="E137" s="76">
        <v>42762</v>
      </c>
      <c r="F137" s="76">
        <v>0.1</v>
      </c>
      <c r="G137" s="27"/>
      <c r="H137" s="110"/>
      <c r="I137" s="110"/>
      <c r="J137" s="27"/>
      <c r="K137" s="105">
        <f t="shared" si="5"/>
        <v>388</v>
      </c>
      <c r="L137" s="27"/>
    </row>
    <row r="138" spans="1:12">
      <c r="A138" s="2">
        <v>41791</v>
      </c>
      <c r="B138" s="76">
        <v>42780</v>
      </c>
      <c r="C138" s="76">
        <v>0.2</v>
      </c>
      <c r="D138" s="76">
        <v>1</v>
      </c>
      <c r="E138" s="76">
        <v>42720</v>
      </c>
      <c r="F138" s="76">
        <v>0.1</v>
      </c>
      <c r="G138" s="27"/>
      <c r="H138" s="106">
        <f>AVERAGE(E138:E140)/AVERAGE(E141:E143)-1</f>
        <v>2.0885481852315202E-3</v>
      </c>
      <c r="I138" s="106">
        <f>AVERAGE(E138:E140)/AVERAGE(E150:E152)-1</f>
        <v>9.8138134350711503E-3</v>
      </c>
      <c r="J138" s="27"/>
      <c r="K138" s="105">
        <f t="shared" si="5"/>
        <v>406</v>
      </c>
      <c r="L138" s="27"/>
    </row>
    <row r="139" spans="1:12">
      <c r="A139" s="2">
        <v>41760</v>
      </c>
      <c r="B139" s="76">
        <v>42702</v>
      </c>
      <c r="C139" s="76">
        <v>0.3</v>
      </c>
      <c r="D139" s="76">
        <v>1</v>
      </c>
      <c r="E139" s="76">
        <v>42697</v>
      </c>
      <c r="F139" s="76">
        <v>0</v>
      </c>
      <c r="G139" s="27"/>
      <c r="H139" s="110"/>
      <c r="I139" s="110"/>
      <c r="J139" s="27"/>
      <c r="K139" s="105">
        <f t="shared" si="5"/>
        <v>399</v>
      </c>
      <c r="L139" s="27"/>
    </row>
    <row r="140" spans="1:12">
      <c r="A140" s="2">
        <v>41730</v>
      </c>
      <c r="B140" s="76">
        <v>42555</v>
      </c>
      <c r="C140" s="76">
        <v>0.5</v>
      </c>
      <c r="D140" s="76">
        <v>1.1000000000000001</v>
      </c>
      <c r="E140" s="76">
        <v>42690</v>
      </c>
      <c r="F140" s="76">
        <v>0.1</v>
      </c>
      <c r="G140" s="27"/>
      <c r="H140" s="110"/>
      <c r="I140" s="110"/>
      <c r="J140" s="27"/>
      <c r="K140" s="105">
        <f t="shared" si="5"/>
        <v>440</v>
      </c>
      <c r="L140" s="27"/>
    </row>
    <row r="141" spans="1:12">
      <c r="A141" s="2">
        <v>41699</v>
      </c>
      <c r="B141" s="76">
        <v>42358</v>
      </c>
      <c r="C141" s="76">
        <v>0.2</v>
      </c>
      <c r="D141" s="76">
        <v>1</v>
      </c>
      <c r="E141" s="76">
        <v>42638</v>
      </c>
      <c r="F141" s="76">
        <v>0</v>
      </c>
      <c r="G141" s="27"/>
      <c r="H141" s="106">
        <f>AVERAGE(E141:E143)/AVERAGE(E144:E146)-1</f>
        <v>3.067893824196366E-3</v>
      </c>
      <c r="I141" s="106">
        <f>AVERAGE(E141:E143)/AVERAGE(E153:E155)-1</f>
        <v>8.6791857345749346E-3</v>
      </c>
      <c r="J141" s="27"/>
      <c r="K141" s="105">
        <f t="shared" si="5"/>
        <v>389</v>
      </c>
      <c r="L141" s="27"/>
    </row>
    <row r="142" spans="1:12">
      <c r="A142" s="2">
        <v>41671</v>
      </c>
      <c r="B142" s="76">
        <v>42268</v>
      </c>
      <c r="C142" s="76">
        <v>0.1</v>
      </c>
      <c r="D142" s="76">
        <v>0.9</v>
      </c>
      <c r="E142" s="76">
        <v>42617</v>
      </c>
      <c r="F142" s="76">
        <v>0.1</v>
      </c>
      <c r="G142" s="27"/>
      <c r="H142" s="110"/>
      <c r="I142" s="110"/>
      <c r="J142" s="27"/>
      <c r="K142" s="105">
        <f t="shared" si="5"/>
        <v>350</v>
      </c>
      <c r="L142" s="27"/>
    </row>
    <row r="143" spans="1:12">
      <c r="A143" s="2">
        <v>41640</v>
      </c>
      <c r="B143" s="76">
        <v>42234</v>
      </c>
      <c r="C143" s="76">
        <v>-0.8</v>
      </c>
      <c r="D143" s="76">
        <v>0.9</v>
      </c>
      <c r="E143" s="76">
        <v>42585</v>
      </c>
      <c r="F143" s="76">
        <v>0.2</v>
      </c>
      <c r="G143" s="27"/>
      <c r="H143" s="110"/>
      <c r="I143" s="110"/>
      <c r="J143" s="27"/>
      <c r="K143" s="105">
        <f t="shared" si="5"/>
        <v>361</v>
      </c>
      <c r="L143" s="27"/>
    </row>
    <row r="144" spans="1:12">
      <c r="A144" s="2">
        <v>41609</v>
      </c>
      <c r="B144" s="113">
        <v>42569</v>
      </c>
      <c r="C144" s="113">
        <v>-0.5</v>
      </c>
      <c r="D144" s="113">
        <v>0.6</v>
      </c>
      <c r="E144" s="113">
        <v>42499</v>
      </c>
      <c r="F144" s="113">
        <v>0</v>
      </c>
      <c r="G144" s="105">
        <f>AVERAGE(E144:E155)</f>
        <v>42352</v>
      </c>
      <c r="H144" s="106">
        <f>AVERAGE(E144:E146)/AVERAGE(E147:E149)-1</f>
        <v>2.170271991696282E-3</v>
      </c>
      <c r="I144" s="106">
        <f>AVERAGE(E144:E146)/AVERAGE(E156:E158)-1</f>
        <v>6.9925097184033724E-3</v>
      </c>
      <c r="J144" s="27">
        <f>G144-G156</f>
        <v>331</v>
      </c>
      <c r="K144" s="105">
        <f t="shared" si="5"/>
        <v>270</v>
      </c>
      <c r="L144" s="105">
        <f>E144-G144</f>
        <v>147</v>
      </c>
    </row>
    <row r="145" spans="1:12">
      <c r="A145" s="2">
        <v>41579</v>
      </c>
      <c r="B145" s="113">
        <v>42773</v>
      </c>
      <c r="C145" s="113">
        <v>0</v>
      </c>
      <c r="D145" s="113">
        <v>0.6</v>
      </c>
      <c r="E145" s="113">
        <v>42484</v>
      </c>
      <c r="F145" s="113">
        <v>0</v>
      </c>
      <c r="G145" s="27"/>
      <c r="H145" s="110"/>
      <c r="I145" s="110"/>
      <c r="J145" s="27"/>
      <c r="K145" s="105">
        <f t="shared" si="5"/>
        <v>285</v>
      </c>
      <c r="L145" s="114"/>
    </row>
    <row r="146" spans="1:12">
      <c r="A146" s="2">
        <v>41548</v>
      </c>
      <c r="B146" s="113">
        <v>42774</v>
      </c>
      <c r="C146" s="113">
        <v>0.2</v>
      </c>
      <c r="D146" s="113">
        <v>0.8</v>
      </c>
      <c r="E146" s="113">
        <v>42466</v>
      </c>
      <c r="F146" s="113">
        <v>0.1</v>
      </c>
      <c r="G146" s="27"/>
      <c r="H146" s="110"/>
      <c r="I146" s="110"/>
      <c r="J146" s="27"/>
      <c r="K146" s="105">
        <f t="shared" si="5"/>
        <v>330</v>
      </c>
      <c r="L146" s="27"/>
    </row>
    <row r="147" spans="1:12">
      <c r="A147" s="2">
        <v>41518</v>
      </c>
      <c r="B147" s="113">
        <v>42678</v>
      </c>
      <c r="C147" s="113">
        <v>0.5</v>
      </c>
      <c r="D147" s="113">
        <v>0.7</v>
      </c>
      <c r="E147" s="113">
        <v>42416</v>
      </c>
      <c r="F147" s="113">
        <v>0.1</v>
      </c>
      <c r="G147" s="27"/>
      <c r="H147" s="106">
        <f>AVERAGE(E147:E149)/AVERAGE(E150:E152)-1</f>
        <v>2.4514827134995976E-3</v>
      </c>
      <c r="I147" s="106">
        <f>AVERAGE(E147:E149)/AVERAGE(E159:E161)-1</f>
        <v>7.6700606156649975E-3</v>
      </c>
      <c r="J147" s="27"/>
      <c r="K147" s="105">
        <f t="shared" si="5"/>
        <v>329</v>
      </c>
      <c r="L147" s="27"/>
    </row>
    <row r="148" spans="1:12">
      <c r="A148" s="2">
        <v>41487</v>
      </c>
      <c r="B148" s="113">
        <v>42460</v>
      </c>
      <c r="C148" s="113">
        <v>0.1</v>
      </c>
      <c r="D148" s="113">
        <v>0.7</v>
      </c>
      <c r="E148" s="113">
        <v>42383</v>
      </c>
      <c r="F148" s="113">
        <v>0</v>
      </c>
      <c r="G148" s="27"/>
      <c r="H148" s="110"/>
      <c r="I148" s="110"/>
      <c r="J148" s="27"/>
      <c r="K148" s="105">
        <f t="shared" si="5"/>
        <v>298</v>
      </c>
      <c r="L148" s="27"/>
    </row>
    <row r="149" spans="1:12">
      <c r="A149" s="2">
        <v>41456</v>
      </c>
      <c r="B149" s="113">
        <v>42434</v>
      </c>
      <c r="C149" s="113">
        <v>0.2</v>
      </c>
      <c r="D149" s="113">
        <v>0.8</v>
      </c>
      <c r="E149" s="113">
        <v>42374</v>
      </c>
      <c r="F149" s="113">
        <v>0.1</v>
      </c>
      <c r="G149" s="27"/>
      <c r="H149" s="110"/>
      <c r="I149" s="110"/>
      <c r="J149" s="27"/>
      <c r="K149" s="105">
        <f t="shared" si="5"/>
        <v>341</v>
      </c>
      <c r="L149" s="27"/>
    </row>
    <row r="150" spans="1:12">
      <c r="A150" s="2">
        <v>41426</v>
      </c>
      <c r="B150" s="113">
        <v>42369</v>
      </c>
      <c r="C150" s="113">
        <v>0.2</v>
      </c>
      <c r="D150" s="113">
        <v>0.8</v>
      </c>
      <c r="E150" s="113">
        <v>42314</v>
      </c>
      <c r="F150" s="113">
        <v>0</v>
      </c>
      <c r="G150" s="27"/>
      <c r="H150" s="106">
        <f>AVERAGE(E150:E152)/AVERAGE(E153:E155)-1</f>
        <v>9.6260059965302958E-4</v>
      </c>
      <c r="I150" s="106">
        <f>AVERAGE(E150:E152)/AVERAGE(E162:E164)-1</f>
        <v>7.7370360955770767E-3</v>
      </c>
      <c r="J150" s="27"/>
      <c r="K150" s="105">
        <f t="shared" si="5"/>
        <v>318</v>
      </c>
      <c r="L150" s="115"/>
    </row>
    <row r="151" spans="1:12">
      <c r="A151" s="2">
        <v>41395</v>
      </c>
      <c r="B151" s="113">
        <v>42300</v>
      </c>
      <c r="C151" s="113">
        <v>0.5</v>
      </c>
      <c r="D151" s="113">
        <v>0.8</v>
      </c>
      <c r="E151" s="113">
        <v>42298</v>
      </c>
      <c r="F151" s="113">
        <v>0.1</v>
      </c>
      <c r="G151" s="27"/>
      <c r="H151" s="110"/>
      <c r="I151" s="110"/>
      <c r="J151" s="27"/>
      <c r="K151" s="105">
        <f t="shared" si="5"/>
        <v>327</v>
      </c>
      <c r="L151" s="115"/>
    </row>
    <row r="152" spans="1:12">
      <c r="A152" s="2">
        <v>41365</v>
      </c>
      <c r="B152" s="113">
        <v>42108</v>
      </c>
      <c r="C152" s="113">
        <v>0.4</v>
      </c>
      <c r="D152" s="113">
        <v>0.8</v>
      </c>
      <c r="E152" s="113">
        <v>42250</v>
      </c>
      <c r="F152" s="113">
        <v>0</v>
      </c>
      <c r="G152" s="27"/>
      <c r="H152" s="110"/>
      <c r="I152" s="110"/>
      <c r="J152" s="27"/>
      <c r="K152" s="105">
        <f t="shared" si="5"/>
        <v>329</v>
      </c>
      <c r="L152" s="115"/>
    </row>
    <row r="153" spans="1:12">
      <c r="A153" s="2">
        <v>41334</v>
      </c>
      <c r="B153" s="113">
        <v>41956</v>
      </c>
      <c r="C153" s="113">
        <v>0.1</v>
      </c>
      <c r="D153" s="113">
        <v>0.9</v>
      </c>
      <c r="E153" s="113">
        <v>42249</v>
      </c>
      <c r="F153" s="113">
        <v>0</v>
      </c>
      <c r="G153" s="27"/>
      <c r="H153" s="106">
        <f>AVERAGE(E153:E155)/AVERAGE(E156:E158)-1</f>
        <v>1.3906008027557704E-3</v>
      </c>
      <c r="I153" s="106">
        <f>AVERAGE(E153:E155)/AVERAGE(E165:E167)-1</f>
        <v>9.1166049603885746E-3</v>
      </c>
      <c r="J153" s="27"/>
      <c r="K153" s="105">
        <f t="shared" si="5"/>
        <v>359</v>
      </c>
      <c r="L153" s="115"/>
    </row>
    <row r="154" spans="1:12">
      <c r="A154" s="2">
        <v>41306</v>
      </c>
      <c r="B154" s="113">
        <v>41910</v>
      </c>
      <c r="C154" s="113">
        <v>0.1</v>
      </c>
      <c r="D154" s="113">
        <v>1</v>
      </c>
      <c r="E154" s="113">
        <v>42267</v>
      </c>
      <c r="F154" s="113">
        <v>0.1</v>
      </c>
      <c r="G154" s="27"/>
      <c r="H154" s="110"/>
      <c r="I154" s="110"/>
      <c r="J154" s="27"/>
      <c r="K154" s="105">
        <f t="shared" si="5"/>
        <v>418</v>
      </c>
      <c r="L154" s="115"/>
    </row>
    <row r="155" spans="1:12">
      <c r="A155" s="2">
        <v>41275</v>
      </c>
      <c r="B155" s="113">
        <v>41873</v>
      </c>
      <c r="C155" s="113">
        <v>-1</v>
      </c>
      <c r="D155" s="113">
        <v>0.9</v>
      </c>
      <c r="E155" s="113">
        <v>42224</v>
      </c>
      <c r="F155" s="113">
        <v>0</v>
      </c>
      <c r="G155" s="27"/>
      <c r="H155" s="110"/>
      <c r="I155" s="110"/>
      <c r="J155" s="27"/>
      <c r="K155" s="105">
        <f t="shared" si="5"/>
        <v>368</v>
      </c>
      <c r="L155" s="115"/>
    </row>
    <row r="156" spans="1:12">
      <c r="A156" s="2">
        <v>41244</v>
      </c>
      <c r="B156" s="113">
        <v>42306</v>
      </c>
      <c r="C156" s="113">
        <v>-0.4</v>
      </c>
      <c r="D156" s="113">
        <v>1</v>
      </c>
      <c r="E156" s="113">
        <v>42229</v>
      </c>
      <c r="F156" s="113">
        <v>0.1</v>
      </c>
      <c r="G156" s="27">
        <f>AVERAGE(E156:E167)</f>
        <v>42021</v>
      </c>
      <c r="H156" s="106">
        <f>AVERAGE(E156:E158)/AVERAGE(E159:E161)-1</f>
        <v>2.8445782655204255E-3</v>
      </c>
      <c r="I156" s="106">
        <f>AVERAGE(E156:E158)/AVERAGE(E168:E170)-1</f>
        <v>1.0854199113453866E-2</v>
      </c>
      <c r="J156" s="101">
        <f>G156-G168</f>
        <v>476.08333333333576</v>
      </c>
      <c r="K156" s="105">
        <f t="shared" si="5"/>
        <v>448</v>
      </c>
      <c r="L156" s="105">
        <f>E156-G156</f>
        <v>208</v>
      </c>
    </row>
    <row r="157" spans="1:12">
      <c r="A157" s="2">
        <v>41214</v>
      </c>
      <c r="B157" s="113">
        <v>42497</v>
      </c>
      <c r="C157" s="113">
        <v>0.1</v>
      </c>
      <c r="D157" s="113">
        <v>1.1000000000000001</v>
      </c>
      <c r="E157" s="113">
        <v>42199</v>
      </c>
      <c r="F157" s="113">
        <v>0.1</v>
      </c>
      <c r="G157" s="116"/>
      <c r="H157" s="110"/>
      <c r="I157" s="110"/>
      <c r="J157" s="116"/>
      <c r="K157" s="105">
        <f t="shared" si="5"/>
        <v>468</v>
      </c>
      <c r="L157" s="27"/>
    </row>
    <row r="158" spans="1:12">
      <c r="A158" s="2">
        <v>41183</v>
      </c>
      <c r="B158" s="113">
        <v>42451</v>
      </c>
      <c r="C158" s="113">
        <v>0.2</v>
      </c>
      <c r="D158" s="113">
        <v>1</v>
      </c>
      <c r="E158" s="113">
        <v>42136</v>
      </c>
      <c r="F158" s="113">
        <v>0.1</v>
      </c>
      <c r="G158" s="116"/>
      <c r="H158" s="110"/>
      <c r="I158" s="110"/>
      <c r="J158" s="116"/>
      <c r="K158" s="105">
        <f t="shared" si="5"/>
        <v>443</v>
      </c>
      <c r="L158" s="27"/>
    </row>
    <row r="159" spans="1:12">
      <c r="A159" s="2">
        <v>41153</v>
      </c>
      <c r="B159" s="113">
        <v>42362</v>
      </c>
      <c r="C159" s="113">
        <v>0.5</v>
      </c>
      <c r="D159" s="113">
        <v>1</v>
      </c>
      <c r="E159" s="113">
        <v>42087</v>
      </c>
      <c r="F159" s="113">
        <v>0</v>
      </c>
      <c r="G159" s="116"/>
      <c r="H159" s="106">
        <f>AVERAGE(E159:E161)/AVERAGE(E162:E164)-1</f>
        <v>2.5181113370615904E-3</v>
      </c>
      <c r="I159" s="106">
        <f>AVERAGE(E159:E161)/AVERAGE(E171:E173)-1</f>
        <v>1.0877313832130753E-2</v>
      </c>
      <c r="J159" s="116"/>
      <c r="K159" s="105">
        <f t="shared" si="5"/>
        <v>420</v>
      </c>
      <c r="L159" s="27"/>
    </row>
    <row r="160" spans="1:12">
      <c r="A160" s="2">
        <v>41122</v>
      </c>
      <c r="B160" s="113">
        <v>42171</v>
      </c>
      <c r="C160" s="113">
        <v>0.2</v>
      </c>
      <c r="D160" s="113">
        <v>1.1000000000000001</v>
      </c>
      <c r="E160" s="113">
        <v>42085</v>
      </c>
      <c r="F160" s="113">
        <v>0.1</v>
      </c>
      <c r="G160" s="27"/>
      <c r="H160" s="110"/>
      <c r="I160" s="110"/>
      <c r="J160" s="27"/>
      <c r="K160" s="105">
        <f t="shared" si="5"/>
        <v>458</v>
      </c>
      <c r="L160" s="27"/>
    </row>
    <row r="161" spans="1:12">
      <c r="A161" s="2">
        <v>41091</v>
      </c>
      <c r="B161" s="113">
        <v>42085</v>
      </c>
      <c r="C161" s="113">
        <v>0.1</v>
      </c>
      <c r="D161" s="113">
        <v>1.2</v>
      </c>
      <c r="E161" s="113">
        <v>42033</v>
      </c>
      <c r="F161" s="113">
        <v>0.1</v>
      </c>
      <c r="G161" s="27"/>
      <c r="H161" s="110"/>
      <c r="I161" s="110"/>
      <c r="J161" s="27"/>
      <c r="K161" s="105">
        <f t="shared" si="5"/>
        <v>480</v>
      </c>
      <c r="L161" s="27"/>
    </row>
    <row r="162" spans="1:12">
      <c r="A162" s="2">
        <v>41061</v>
      </c>
      <c r="B162" s="113">
        <v>42043</v>
      </c>
      <c r="C162" s="113">
        <v>0.2</v>
      </c>
      <c r="D162" s="113">
        <v>1.1000000000000001</v>
      </c>
      <c r="E162" s="113">
        <v>41996</v>
      </c>
      <c r="F162" s="113">
        <v>0.1</v>
      </c>
      <c r="G162" s="27"/>
      <c r="H162" s="106">
        <f>AVERAGE(E162:E164)/AVERAGE(E165:E167)-1</f>
        <v>2.3328954178112316E-3</v>
      </c>
      <c r="I162" s="106">
        <f>AVERAGE(E162:E164)/AVERAGE(E174:E176)-1</f>
        <v>1.1400429022487613E-2</v>
      </c>
      <c r="J162" s="27"/>
      <c r="K162" s="105">
        <f t="shared" si="5"/>
        <v>451</v>
      </c>
      <c r="L162" s="27"/>
    </row>
    <row r="163" spans="1:12">
      <c r="A163" s="2">
        <v>41030</v>
      </c>
      <c r="B163" s="113">
        <v>41966</v>
      </c>
      <c r="C163" s="113">
        <v>0.5</v>
      </c>
      <c r="D163" s="113">
        <v>1.2</v>
      </c>
      <c r="E163" s="113">
        <v>41971</v>
      </c>
      <c r="F163" s="113">
        <v>0.1</v>
      </c>
      <c r="G163" s="27"/>
      <c r="H163" s="110"/>
      <c r="I163" s="110"/>
      <c r="J163" s="27"/>
      <c r="K163" s="105">
        <f t="shared" si="5"/>
        <v>485</v>
      </c>
      <c r="L163" s="27"/>
    </row>
    <row r="164" spans="1:12">
      <c r="A164" s="2">
        <v>41000</v>
      </c>
      <c r="B164" s="113">
        <v>41772</v>
      </c>
      <c r="C164" s="113">
        <v>0.4</v>
      </c>
      <c r="D164" s="113">
        <v>1.2</v>
      </c>
      <c r="E164" s="113">
        <v>41921</v>
      </c>
      <c r="F164" s="113">
        <v>0.1</v>
      </c>
      <c r="G164" s="27"/>
      <c r="H164" s="110"/>
      <c r="I164" s="110"/>
      <c r="J164" s="27"/>
      <c r="K164" s="105">
        <f t="shared" si="5"/>
        <v>483</v>
      </c>
      <c r="L164" s="27"/>
    </row>
    <row r="165" spans="1:12">
      <c r="A165" s="2">
        <v>40969</v>
      </c>
      <c r="B165" s="113">
        <v>41587</v>
      </c>
      <c r="C165" s="113">
        <v>0.2</v>
      </c>
      <c r="D165" s="113">
        <v>1.2</v>
      </c>
      <c r="E165" s="113">
        <v>41890</v>
      </c>
      <c r="F165" s="113">
        <v>0.1</v>
      </c>
      <c r="G165" s="27"/>
      <c r="H165" s="106">
        <f>AVERAGE(E165:E167)/AVERAGE(E168:E170)-1</f>
        <v>3.1148915778123065E-3</v>
      </c>
      <c r="I165" s="106">
        <f>AVERAGE(E165:E167)/AVERAGE(E177:E179)-1</f>
        <v>1.2715896079601219E-2</v>
      </c>
      <c r="J165" s="27"/>
      <c r="K165" s="105">
        <f t="shared" si="5"/>
        <v>501</v>
      </c>
      <c r="L165" s="27"/>
    </row>
    <row r="166" spans="1:12">
      <c r="A166" s="2">
        <v>40940</v>
      </c>
      <c r="B166" s="113">
        <v>41488</v>
      </c>
      <c r="C166" s="113">
        <v>0</v>
      </c>
      <c r="D166" s="113">
        <v>1.2</v>
      </c>
      <c r="E166" s="113">
        <v>41849</v>
      </c>
      <c r="F166" s="113">
        <v>0</v>
      </c>
      <c r="G166" s="27"/>
      <c r="H166" s="110"/>
      <c r="I166" s="110"/>
      <c r="J166" s="27"/>
      <c r="K166" s="105">
        <f t="shared" si="5"/>
        <v>505</v>
      </c>
      <c r="L166" s="27"/>
    </row>
    <row r="167" spans="1:12">
      <c r="A167" s="2">
        <v>40909</v>
      </c>
      <c r="B167" s="113">
        <v>41503</v>
      </c>
      <c r="C167" s="113">
        <v>-0.9</v>
      </c>
      <c r="D167" s="113">
        <v>1.4</v>
      </c>
      <c r="E167" s="113">
        <v>41856</v>
      </c>
      <c r="F167" s="113">
        <v>0.2</v>
      </c>
      <c r="G167" s="27"/>
      <c r="H167" s="110"/>
      <c r="I167" s="110"/>
      <c r="J167" s="27"/>
      <c r="K167" s="105">
        <f t="shared" si="5"/>
        <v>571</v>
      </c>
      <c r="L167" s="27"/>
    </row>
    <row r="168" spans="1:12">
      <c r="A168" s="2">
        <v>40878</v>
      </c>
      <c r="B168" s="113">
        <v>41868</v>
      </c>
      <c r="C168" s="113">
        <v>-0.4</v>
      </c>
      <c r="D168" s="113">
        <v>1.2</v>
      </c>
      <c r="E168" s="113">
        <v>41781</v>
      </c>
      <c r="F168" s="113">
        <v>0.1</v>
      </c>
      <c r="G168" s="27">
        <f>AVERAGE(E168:E179)</f>
        <v>41544.916666666664</v>
      </c>
      <c r="H168" s="106">
        <f>AVERAGE(E168:E170)/AVERAGE(E171:E173)-1</f>
        <v>2.8675098320345427E-3</v>
      </c>
      <c r="I168" s="106">
        <f>AVERAGE(E168:E170)/AVERAGE(E180:E182)-1</f>
        <v>1.2461185146849463E-2</v>
      </c>
      <c r="J168" s="27">
        <f>G168-G180</f>
        <v>496.08333333332848</v>
      </c>
      <c r="K168" s="105">
        <f t="shared" si="5"/>
        <v>517</v>
      </c>
      <c r="L168" s="105">
        <f>E168-G168</f>
        <v>236.08333333333576</v>
      </c>
    </row>
    <row r="169" spans="1:12">
      <c r="A169" s="2">
        <v>40848</v>
      </c>
      <c r="B169" s="113">
        <v>42039</v>
      </c>
      <c r="C169" s="113">
        <v>0.1</v>
      </c>
      <c r="D169" s="113">
        <v>1.2</v>
      </c>
      <c r="E169" s="113">
        <v>41731</v>
      </c>
      <c r="F169" s="113">
        <v>0.1</v>
      </c>
      <c r="G169" s="27"/>
      <c r="H169" s="110"/>
      <c r="I169" s="110"/>
      <c r="J169" s="27"/>
      <c r="K169" s="105">
        <f t="shared" si="5"/>
        <v>506</v>
      </c>
      <c r="L169" s="27"/>
    </row>
    <row r="170" spans="1:12">
      <c r="A170" s="2">
        <v>40817</v>
      </c>
      <c r="B170" s="113">
        <v>42013</v>
      </c>
      <c r="C170" s="113">
        <v>0.1</v>
      </c>
      <c r="D170" s="113">
        <v>1.2</v>
      </c>
      <c r="E170" s="113">
        <v>41693</v>
      </c>
      <c r="F170" s="113">
        <v>0.1</v>
      </c>
      <c r="G170" s="27"/>
      <c r="H170" s="110"/>
      <c r="I170" s="110"/>
      <c r="J170" s="27"/>
      <c r="K170" s="105">
        <f t="shared" si="5"/>
        <v>518</v>
      </c>
      <c r="L170" s="27"/>
    </row>
    <row r="171" spans="1:12">
      <c r="A171" s="2">
        <v>40787</v>
      </c>
      <c r="B171" s="113">
        <v>41954</v>
      </c>
      <c r="C171" s="113">
        <v>0.6</v>
      </c>
      <c r="D171" s="113">
        <v>1.2</v>
      </c>
      <c r="E171" s="113">
        <v>41667</v>
      </c>
      <c r="F171" s="113">
        <v>0.1</v>
      </c>
      <c r="G171" s="27"/>
      <c r="H171" s="106">
        <f>AVERAGE(E171:E173)/AVERAGE(E174:E176)-1</f>
        <v>3.0369007544046589E-3</v>
      </c>
      <c r="I171" s="106">
        <f>AVERAGE(E171:E173)/AVERAGE(E183:E185)-1</f>
        <v>1.2283916582882082E-2</v>
      </c>
      <c r="J171" s="27"/>
      <c r="K171" s="105">
        <f t="shared" si="5"/>
        <v>511</v>
      </c>
      <c r="L171" s="27"/>
    </row>
    <row r="172" spans="1:12">
      <c r="A172" s="2">
        <v>40756</v>
      </c>
      <c r="B172" s="113">
        <v>41719</v>
      </c>
      <c r="C172" s="113">
        <v>0.3</v>
      </c>
      <c r="D172" s="113">
        <v>1.2</v>
      </c>
      <c r="E172" s="113">
        <v>41627</v>
      </c>
      <c r="F172" s="113">
        <v>0.2</v>
      </c>
      <c r="G172" s="27"/>
      <c r="H172" s="110"/>
      <c r="I172" s="110"/>
      <c r="J172" s="27"/>
      <c r="K172" s="105">
        <f t="shared" si="5"/>
        <v>516</v>
      </c>
      <c r="L172" s="27"/>
    </row>
    <row r="173" spans="1:12">
      <c r="A173" s="2">
        <v>40725</v>
      </c>
      <c r="B173" s="113">
        <v>41596</v>
      </c>
      <c r="C173" s="113">
        <v>0</v>
      </c>
      <c r="D173" s="113">
        <v>1.2</v>
      </c>
      <c r="E173" s="113">
        <v>41553</v>
      </c>
      <c r="F173" s="113">
        <v>0</v>
      </c>
      <c r="G173" s="27"/>
      <c r="H173" s="110"/>
      <c r="I173" s="110"/>
      <c r="J173" s="27"/>
      <c r="K173" s="105">
        <f t="shared" si="5"/>
        <v>488</v>
      </c>
      <c r="L173" s="27"/>
    </row>
    <row r="174" spans="1:12">
      <c r="A174" s="2">
        <v>40695</v>
      </c>
      <c r="B174" s="113">
        <v>41582</v>
      </c>
      <c r="C174" s="113">
        <v>0.3</v>
      </c>
      <c r="D174" s="113">
        <v>1.2</v>
      </c>
      <c r="E174" s="113">
        <v>41545</v>
      </c>
      <c r="F174" s="113">
        <v>0.1</v>
      </c>
      <c r="G174" s="27"/>
      <c r="H174" s="106">
        <f>AVERAGE(E174:E176)/AVERAGE(E177:E179)-1</f>
        <v>3.6365688851616174E-3</v>
      </c>
      <c r="I174" s="106">
        <f>AVERAGE(E174:E176)/AVERAGE(E186:E188)-1</f>
        <v>1.1836147399055363E-2</v>
      </c>
      <c r="J174" s="27"/>
      <c r="K174" s="105">
        <f t="shared" si="5"/>
        <v>497</v>
      </c>
      <c r="L174" s="27"/>
    </row>
    <row r="175" spans="1:12">
      <c r="A175" s="2">
        <v>40664</v>
      </c>
      <c r="B175" s="113">
        <v>41473</v>
      </c>
      <c r="C175" s="113">
        <v>0.5</v>
      </c>
      <c r="D175" s="113">
        <v>1.2</v>
      </c>
      <c r="E175" s="113">
        <v>41486</v>
      </c>
      <c r="F175" s="113">
        <v>0.1</v>
      </c>
      <c r="G175" s="27"/>
      <c r="H175" s="117"/>
      <c r="I175" s="117"/>
      <c r="J175" s="27"/>
      <c r="K175" s="105">
        <f t="shared" si="5"/>
        <v>483</v>
      </c>
      <c r="L175" s="27"/>
    </row>
    <row r="176" spans="1:12">
      <c r="A176" s="2">
        <v>40634</v>
      </c>
      <c r="B176" s="113">
        <v>41284</v>
      </c>
      <c r="C176" s="113">
        <v>0.5</v>
      </c>
      <c r="D176" s="113">
        <v>1.2</v>
      </c>
      <c r="E176" s="113">
        <v>41438</v>
      </c>
      <c r="F176" s="113">
        <v>0.1</v>
      </c>
      <c r="G176" s="27"/>
      <c r="H176" s="117"/>
      <c r="I176" s="117"/>
      <c r="J176" s="27"/>
      <c r="K176" s="105">
        <f t="shared" si="5"/>
        <v>476</v>
      </c>
      <c r="L176" s="75"/>
    </row>
    <row r="177" spans="1:12">
      <c r="A177" s="2">
        <v>40603</v>
      </c>
      <c r="B177" s="113">
        <v>41083</v>
      </c>
      <c r="C177" s="113">
        <v>0.2</v>
      </c>
      <c r="D177" s="113">
        <v>1.2</v>
      </c>
      <c r="E177" s="113">
        <v>41389</v>
      </c>
      <c r="F177" s="113">
        <v>0.1</v>
      </c>
      <c r="G177" s="27"/>
      <c r="H177" s="106">
        <f>AVERAGE(E177:E179)/AVERAGE(E180:E182)-1</f>
        <v>2.8625954198473469E-3</v>
      </c>
      <c r="I177" s="106">
        <f>AVERAGE(E177:E179)/AVERAGE(E189:E191)-1</f>
        <v>1.1755875898414869E-2</v>
      </c>
      <c r="J177" s="27"/>
      <c r="K177" s="105">
        <f t="shared" si="5"/>
        <v>492</v>
      </c>
      <c r="L177" s="27"/>
    </row>
    <row r="178" spans="1:12">
      <c r="A178" s="2">
        <v>40575</v>
      </c>
      <c r="B178" s="113">
        <v>40981</v>
      </c>
      <c r="C178" s="113">
        <v>0.1</v>
      </c>
      <c r="D178" s="113">
        <v>1.2</v>
      </c>
      <c r="E178" s="113">
        <v>41344</v>
      </c>
      <c r="F178" s="113">
        <v>0.1</v>
      </c>
      <c r="G178" s="27"/>
      <c r="H178" s="117"/>
      <c r="I178" s="117"/>
      <c r="J178" s="27"/>
      <c r="K178" s="105">
        <f t="shared" si="5"/>
        <v>506</v>
      </c>
      <c r="L178" s="27"/>
    </row>
    <row r="179" spans="1:12">
      <c r="A179" s="2">
        <v>40544</v>
      </c>
      <c r="B179" s="113">
        <v>40933</v>
      </c>
      <c r="C179" s="113">
        <v>-1</v>
      </c>
      <c r="D179" s="113">
        <v>1.1000000000000001</v>
      </c>
      <c r="E179" s="113">
        <v>41285</v>
      </c>
      <c r="F179" s="113">
        <v>0.1</v>
      </c>
      <c r="G179" s="27"/>
      <c r="H179" s="117"/>
      <c r="I179" s="117"/>
      <c r="J179" s="27"/>
      <c r="K179" s="105">
        <f t="shared" si="5"/>
        <v>443</v>
      </c>
      <c r="L179" s="27"/>
    </row>
    <row r="180" spans="1:12">
      <c r="A180" s="2">
        <v>40513</v>
      </c>
      <c r="B180" s="113">
        <v>41356</v>
      </c>
      <c r="C180" s="113">
        <v>-0.4</v>
      </c>
      <c r="D180" s="113">
        <v>0.9</v>
      </c>
      <c r="E180" s="113">
        <v>41264</v>
      </c>
      <c r="F180" s="113">
        <v>0.1</v>
      </c>
      <c r="G180" s="27">
        <f>AVERAGE(E180:E191)</f>
        <v>41048.833333333336</v>
      </c>
      <c r="H180" s="106">
        <f>AVERAGE(E180:E182)/AVERAGE(E183:E185)-1</f>
        <v>2.6919209937406041E-3</v>
      </c>
      <c r="I180" s="106">
        <f>AVERAGE(E180:E182)/AVERAGE(E192:E194)-1</f>
        <v>9.0407650380235349E-3</v>
      </c>
      <c r="J180" s="27">
        <f>G180-G192</f>
        <v>144</v>
      </c>
      <c r="K180" s="105">
        <f t="shared" si="5"/>
        <v>385</v>
      </c>
      <c r="L180" s="105">
        <f>E180-G180</f>
        <v>215.16666666666424</v>
      </c>
    </row>
    <row r="181" spans="1:12">
      <c r="A181" s="2">
        <v>40483</v>
      </c>
      <c r="B181" s="113">
        <v>41541</v>
      </c>
      <c r="C181" s="113">
        <v>0.1</v>
      </c>
      <c r="D181" s="113">
        <v>0.9</v>
      </c>
      <c r="E181" s="113">
        <v>41225</v>
      </c>
      <c r="F181" s="113">
        <v>0.1</v>
      </c>
      <c r="G181" s="27"/>
      <c r="H181" s="117"/>
      <c r="I181" s="117"/>
      <c r="J181" s="27"/>
      <c r="K181" s="105">
        <f t="shared" si="5"/>
        <v>382</v>
      </c>
      <c r="L181" s="27"/>
    </row>
    <row r="182" spans="1:12">
      <c r="A182" s="2">
        <v>40452</v>
      </c>
      <c r="B182" s="113">
        <v>41502</v>
      </c>
      <c r="C182" s="113">
        <v>0.1</v>
      </c>
      <c r="D182" s="113">
        <v>0.8</v>
      </c>
      <c r="E182" s="113">
        <v>41175</v>
      </c>
      <c r="F182" s="113">
        <v>0</v>
      </c>
      <c r="G182" s="27"/>
      <c r="H182" s="117"/>
      <c r="I182" s="117"/>
      <c r="J182" s="27"/>
      <c r="K182" s="105">
        <f t="shared" si="5"/>
        <v>341</v>
      </c>
      <c r="L182" s="27"/>
    </row>
    <row r="183" spans="1:12">
      <c r="A183" s="2">
        <v>40422</v>
      </c>
      <c r="B183" s="113">
        <v>41453</v>
      </c>
      <c r="C183" s="113">
        <v>0.6</v>
      </c>
      <c r="D183" s="113">
        <v>0.7</v>
      </c>
      <c r="E183" s="113">
        <v>41156</v>
      </c>
      <c r="F183" s="113">
        <v>0.1</v>
      </c>
      <c r="G183" s="27"/>
      <c r="H183" s="106">
        <f>AVERAGE(E183:E185)/AVERAGE(E186:E188)-1</f>
        <v>2.5932218546005359E-3</v>
      </c>
      <c r="I183" s="106">
        <f>AVERAGE(E183:E185)/AVERAGE(E195:E197)-1</f>
        <v>6.5042640878116842E-3</v>
      </c>
      <c r="J183" s="27"/>
      <c r="K183" s="105">
        <f t="shared" si="5"/>
        <v>298</v>
      </c>
      <c r="L183" s="27"/>
    </row>
    <row r="184" spans="1:12">
      <c r="A184" s="2">
        <v>40391</v>
      </c>
      <c r="B184" s="113">
        <v>41206</v>
      </c>
      <c r="C184" s="113">
        <v>0.3</v>
      </c>
      <c r="D184" s="113">
        <v>0.7</v>
      </c>
      <c r="E184" s="113">
        <v>41111</v>
      </c>
      <c r="F184" s="113">
        <v>0.1</v>
      </c>
      <c r="G184" s="27"/>
      <c r="H184" s="117"/>
      <c r="I184" s="117"/>
      <c r="J184" s="27"/>
      <c r="K184" s="105">
        <f t="shared" si="5"/>
        <v>269</v>
      </c>
      <c r="L184" s="27"/>
    </row>
    <row r="185" spans="1:12">
      <c r="A185" s="2">
        <v>40360</v>
      </c>
      <c r="B185" s="113">
        <v>41102</v>
      </c>
      <c r="C185" s="113">
        <v>0.1</v>
      </c>
      <c r="D185" s="113">
        <v>0.6</v>
      </c>
      <c r="E185" s="113">
        <v>41065</v>
      </c>
      <c r="F185" s="113">
        <v>0</v>
      </c>
      <c r="G185" s="27"/>
      <c r="H185" s="117"/>
      <c r="I185" s="117"/>
      <c r="J185" s="27"/>
      <c r="K185" s="105">
        <f t="shared" si="5"/>
        <v>230</v>
      </c>
      <c r="L185" s="27"/>
    </row>
    <row r="186" spans="1:12">
      <c r="A186" s="2">
        <v>40330</v>
      </c>
      <c r="B186" s="113">
        <v>41076</v>
      </c>
      <c r="C186" s="113">
        <v>0.2</v>
      </c>
      <c r="D186" s="113">
        <v>0.5</v>
      </c>
      <c r="E186" s="113">
        <v>41048</v>
      </c>
      <c r="F186" s="113">
        <v>0.1</v>
      </c>
      <c r="G186" s="27"/>
      <c r="H186" s="106">
        <f>AVERAGE(E186:E188)/AVERAGE(E189:E191)-1</f>
        <v>3.5569478776606989E-3</v>
      </c>
      <c r="I186" s="106">
        <f>AVERAGE(E186:E188)/AVERAGE(E198:E200)-1</f>
        <v>2.3875488917863841E-3</v>
      </c>
      <c r="J186" s="27"/>
      <c r="K186" s="105">
        <f t="shared" si="5"/>
        <v>197</v>
      </c>
      <c r="L186" s="27"/>
    </row>
    <row r="187" spans="1:12">
      <c r="A187" s="2">
        <v>40299</v>
      </c>
      <c r="B187" s="113">
        <v>40979</v>
      </c>
      <c r="C187" s="113">
        <v>0.4</v>
      </c>
      <c r="D187" s="113">
        <v>0.3</v>
      </c>
      <c r="E187" s="113">
        <v>41003</v>
      </c>
      <c r="F187" s="113">
        <v>0.1</v>
      </c>
      <c r="G187" s="27"/>
      <c r="H187" s="117"/>
      <c r="I187" s="117"/>
      <c r="J187" s="27"/>
      <c r="K187" s="105">
        <f t="shared" si="5"/>
        <v>101</v>
      </c>
      <c r="L187" s="27"/>
    </row>
    <row r="188" spans="1:12">
      <c r="A188" s="2">
        <v>40269</v>
      </c>
      <c r="B188" s="113">
        <v>40803</v>
      </c>
      <c r="C188" s="113">
        <v>0.5</v>
      </c>
      <c r="D188" s="113">
        <v>0</v>
      </c>
      <c r="E188" s="113">
        <v>40962</v>
      </c>
      <c r="F188" s="113">
        <v>0.2</v>
      </c>
      <c r="G188" s="27"/>
      <c r="H188" s="117"/>
      <c r="I188" s="117"/>
      <c r="J188" s="27"/>
      <c r="K188" s="105">
        <f t="shared" si="5"/>
        <v>-5</v>
      </c>
      <c r="L188" s="27"/>
    </row>
    <row r="189" spans="1:12">
      <c r="A189" s="2">
        <v>40238</v>
      </c>
      <c r="B189" s="113">
        <v>40590</v>
      </c>
      <c r="C189" s="113">
        <v>0.3</v>
      </c>
      <c r="D189" s="113">
        <v>-0.2</v>
      </c>
      <c r="E189" s="113">
        <v>40897</v>
      </c>
      <c r="F189" s="113">
        <v>0.1</v>
      </c>
      <c r="G189" s="27"/>
      <c r="H189" s="106">
        <f>AVERAGE(E189:E191)/AVERAGE(E192:E194)-1</f>
        <v>1.7135023989034437E-4</v>
      </c>
      <c r="I189" s="106">
        <f>AVERAGE(E189:E191)/AVERAGE(E201:E203)-1</f>
        <v>-3.8196786593740484E-3</v>
      </c>
      <c r="J189" s="27"/>
      <c r="K189" s="105">
        <f t="shared" si="5"/>
        <v>-98</v>
      </c>
      <c r="L189" s="27"/>
    </row>
    <row r="190" spans="1:12">
      <c r="A190" s="2">
        <v>40210</v>
      </c>
      <c r="B190" s="113">
        <v>40477</v>
      </c>
      <c r="C190" s="113">
        <v>0</v>
      </c>
      <c r="D190" s="113">
        <v>-0.5</v>
      </c>
      <c r="E190" s="113">
        <v>40838</v>
      </c>
      <c r="F190" s="113">
        <v>0</v>
      </c>
      <c r="G190" s="27"/>
      <c r="H190" s="117"/>
      <c r="I190" s="117"/>
      <c r="J190" s="27"/>
      <c r="K190" s="105">
        <f t="shared" si="5"/>
        <v>-199</v>
      </c>
      <c r="L190" s="27"/>
    </row>
    <row r="191" spans="1:12">
      <c r="A191" s="2">
        <v>40179</v>
      </c>
      <c r="B191" s="113">
        <v>40488</v>
      </c>
      <c r="C191" s="113">
        <v>-1.2</v>
      </c>
      <c r="D191" s="113">
        <v>-0.4</v>
      </c>
      <c r="E191" s="113">
        <v>40842</v>
      </c>
      <c r="F191" s="113">
        <v>-0.1</v>
      </c>
      <c r="G191" s="27"/>
      <c r="H191" s="117"/>
      <c r="I191" s="117"/>
      <c r="J191" s="27"/>
      <c r="K191" s="105">
        <f t="shared" si="5"/>
        <v>-173</v>
      </c>
      <c r="L191" s="27"/>
    </row>
    <row r="192" spans="1:12">
      <c r="A192" s="2">
        <v>40148</v>
      </c>
      <c r="B192" s="113">
        <v>40974</v>
      </c>
      <c r="C192" s="113">
        <v>-0.5</v>
      </c>
      <c r="D192" s="113">
        <v>-0.3</v>
      </c>
      <c r="E192" s="113">
        <v>40879</v>
      </c>
      <c r="F192" s="113">
        <v>0.1</v>
      </c>
      <c r="G192" s="27">
        <f>AVERAGE(E192:E203)</f>
        <v>40904.833333333336</v>
      </c>
      <c r="H192" s="106">
        <f>AVERAGE(E192:E194)/AVERAGE(E195:E197)-1</f>
        <v>1.7137960582691569E-4</v>
      </c>
      <c r="I192" s="106">
        <f>AVERAGE(E192:E194)/AVERAGE(E204:E206)-1</f>
        <v>-3.3180443056504139E-3</v>
      </c>
      <c r="J192" s="101">
        <f>G192-G204</f>
        <v>65.083333333335759</v>
      </c>
      <c r="K192" s="105">
        <f t="shared" si="5"/>
        <v>-118</v>
      </c>
      <c r="L192" s="105">
        <f>E192-G192</f>
        <v>-25.833333333335759</v>
      </c>
    </row>
    <row r="193" spans="1:12">
      <c r="A193" s="2">
        <v>40118</v>
      </c>
      <c r="B193" s="113">
        <v>41168</v>
      </c>
      <c r="C193" s="113">
        <v>0</v>
      </c>
      <c r="D193" s="113">
        <v>-0.4</v>
      </c>
      <c r="E193" s="113">
        <v>40843</v>
      </c>
      <c r="F193" s="113">
        <v>0</v>
      </c>
      <c r="G193" s="27"/>
      <c r="H193" s="117"/>
      <c r="I193" s="117"/>
      <c r="J193" s="27"/>
      <c r="K193" s="105">
        <f t="shared" si="5"/>
        <v>-145</v>
      </c>
      <c r="L193" s="27"/>
    </row>
    <row r="194" spans="1:12">
      <c r="A194" s="2">
        <v>40087</v>
      </c>
      <c r="B194" s="113">
        <v>41169</v>
      </c>
      <c r="C194" s="113">
        <v>0</v>
      </c>
      <c r="D194" s="113">
        <v>-0.4</v>
      </c>
      <c r="E194" s="113">
        <v>40834</v>
      </c>
      <c r="F194" s="113">
        <v>-0.1</v>
      </c>
      <c r="G194" s="27"/>
      <c r="H194" s="117"/>
      <c r="I194" s="117"/>
      <c r="J194" s="27"/>
      <c r="K194" s="105">
        <f t="shared" si="5"/>
        <v>-145</v>
      </c>
      <c r="L194" s="27"/>
    </row>
    <row r="195" spans="1:12">
      <c r="A195" s="2">
        <v>40057</v>
      </c>
      <c r="B195" s="113">
        <v>41162</v>
      </c>
      <c r="C195" s="113">
        <v>0.5</v>
      </c>
      <c r="D195" s="113">
        <v>-0.2</v>
      </c>
      <c r="E195" s="113">
        <v>40858</v>
      </c>
      <c r="F195" s="113">
        <v>0</v>
      </c>
      <c r="G195" s="27"/>
      <c r="H195" s="106">
        <f>AVERAGE(E195:E197)/AVERAGE(E198:E200)-1</f>
        <v>-1.5074967405475093E-3</v>
      </c>
      <c r="I195" s="106">
        <f>AVERAGE(E195:E197)/AVERAGE(E207:E209)-1</f>
        <v>-1.08422734535496E-3</v>
      </c>
      <c r="J195" s="27"/>
      <c r="K195" s="105">
        <f t="shared" ref="K195:K200" si="6">E195-E207</f>
        <v>-68</v>
      </c>
      <c r="L195" s="27"/>
    </row>
    <row r="196" spans="1:12">
      <c r="A196" s="2">
        <v>40026</v>
      </c>
      <c r="B196" s="113">
        <v>40939</v>
      </c>
      <c r="C196" s="113">
        <v>0.2</v>
      </c>
      <c r="D196" s="113">
        <v>-0.1</v>
      </c>
      <c r="E196" s="113">
        <v>40842</v>
      </c>
      <c r="F196" s="113">
        <v>0</v>
      </c>
      <c r="G196" s="27"/>
      <c r="H196" s="117"/>
      <c r="I196" s="117"/>
      <c r="J196" s="27"/>
      <c r="K196" s="105">
        <f t="shared" si="6"/>
        <v>-31</v>
      </c>
      <c r="L196" s="27"/>
    </row>
    <row r="197" spans="1:12">
      <c r="A197" s="2">
        <v>39995</v>
      </c>
      <c r="B197" s="113">
        <v>40875</v>
      </c>
      <c r="C197" s="113">
        <v>0</v>
      </c>
      <c r="D197" s="113">
        <v>-0.1</v>
      </c>
      <c r="E197" s="113">
        <v>40835</v>
      </c>
      <c r="F197" s="113">
        <v>0</v>
      </c>
      <c r="G197" s="27"/>
      <c r="H197" s="117"/>
      <c r="I197" s="117"/>
      <c r="J197" s="27"/>
      <c r="K197" s="105">
        <f t="shared" si="6"/>
        <v>-34</v>
      </c>
      <c r="L197" s="27"/>
    </row>
    <row r="198" spans="1:12">
      <c r="A198" s="2">
        <v>39965</v>
      </c>
      <c r="B198" s="113">
        <v>40875</v>
      </c>
      <c r="C198" s="113">
        <v>0</v>
      </c>
      <c r="D198" s="113">
        <v>0.1</v>
      </c>
      <c r="E198" s="113">
        <v>40851</v>
      </c>
      <c r="F198" s="113">
        <v>-0.1</v>
      </c>
      <c r="G198" s="27"/>
      <c r="H198" s="106">
        <f>AVERAGE(E198:E200)/AVERAGE(E201:E203)-1</f>
        <v>-2.6575211098198714E-3</v>
      </c>
      <c r="I198" s="106">
        <f>AVERAGE(E198:E200)/AVERAGE(E210:E212)-1</f>
        <v>3.1962985064863947E-3</v>
      </c>
      <c r="J198" s="27"/>
      <c r="K198" s="105">
        <f t="shared" si="6"/>
        <v>56</v>
      </c>
      <c r="L198" s="27"/>
    </row>
    <row r="199" spans="1:12">
      <c r="A199" s="2">
        <v>39934</v>
      </c>
      <c r="B199" s="113">
        <v>40869</v>
      </c>
      <c r="C199" s="113">
        <v>0.2</v>
      </c>
      <c r="D199" s="113">
        <v>0.3</v>
      </c>
      <c r="E199" s="113">
        <v>40902</v>
      </c>
      <c r="F199" s="113">
        <v>-0.2</v>
      </c>
      <c r="G199" s="27"/>
      <c r="H199" s="117"/>
      <c r="I199" s="117"/>
      <c r="J199" s="27"/>
      <c r="K199" s="105">
        <f t="shared" si="6"/>
        <v>132</v>
      </c>
      <c r="L199" s="27"/>
    </row>
    <row r="200" spans="1:12">
      <c r="A200" s="2">
        <v>39904</v>
      </c>
      <c r="B200" s="113">
        <v>40797</v>
      </c>
      <c r="C200" s="113">
        <v>0.3</v>
      </c>
      <c r="D200" s="113">
        <v>0.5</v>
      </c>
      <c r="E200" s="113">
        <v>40967</v>
      </c>
      <c r="F200" s="113">
        <v>-0.1</v>
      </c>
      <c r="G200" s="27"/>
      <c r="H200" s="117"/>
      <c r="I200" s="117"/>
      <c r="J200" s="27"/>
      <c r="K200" s="105">
        <f t="shared" si="6"/>
        <v>203</v>
      </c>
      <c r="L200" s="27"/>
    </row>
    <row r="201" spans="1:12">
      <c r="A201" s="2">
        <v>39873</v>
      </c>
      <c r="B201" s="113">
        <v>40683</v>
      </c>
      <c r="C201" s="113">
        <v>0</v>
      </c>
      <c r="D201" s="113">
        <v>0.6</v>
      </c>
      <c r="E201" s="113">
        <v>40995</v>
      </c>
      <c r="F201" s="113">
        <v>-0.1</v>
      </c>
      <c r="G201" s="27"/>
      <c r="H201" s="106">
        <f>AVERAGE(E201:E203)/AVERAGE(E204:E206)-1</f>
        <v>6.7499430727679943E-4</v>
      </c>
      <c r="I201" s="106">
        <f>AVERAGE(E201:E203)/AVERAGE(E213:E215)-1</f>
        <v>7.6238985882275401E-3</v>
      </c>
      <c r="J201" s="27"/>
      <c r="K201" s="27"/>
      <c r="L201" s="27"/>
    </row>
    <row r="202" spans="1:12">
      <c r="A202" s="2">
        <v>39845</v>
      </c>
      <c r="B202" s="113">
        <v>40666</v>
      </c>
      <c r="C202" s="113">
        <v>0</v>
      </c>
      <c r="D202" s="113">
        <v>0.8</v>
      </c>
      <c r="E202" s="113">
        <v>41037</v>
      </c>
      <c r="F202" s="113">
        <v>0.1</v>
      </c>
      <c r="G202" s="27"/>
      <c r="H202" s="117"/>
      <c r="I202" s="117"/>
      <c r="J202" s="27"/>
      <c r="K202" s="27"/>
      <c r="L202" s="27"/>
    </row>
    <row r="203" spans="1:12">
      <c r="A203" s="2">
        <v>39814</v>
      </c>
      <c r="B203" s="113">
        <v>40651</v>
      </c>
      <c r="C203" s="113">
        <v>-1.1000000000000001</v>
      </c>
      <c r="D203" s="113">
        <v>0.9</v>
      </c>
      <c r="E203" s="113">
        <v>41015</v>
      </c>
      <c r="F203" s="113">
        <v>0</v>
      </c>
      <c r="G203" s="27"/>
      <c r="H203" s="117"/>
      <c r="I203" s="117"/>
      <c r="J203" s="27"/>
      <c r="K203" s="27"/>
      <c r="L203" s="27"/>
    </row>
    <row r="204" spans="1:12">
      <c r="A204" s="2">
        <v>39783</v>
      </c>
      <c r="B204" s="113">
        <v>41095</v>
      </c>
      <c r="C204" s="113">
        <v>-0.6</v>
      </c>
      <c r="D204" s="113">
        <v>1.2</v>
      </c>
      <c r="E204" s="113">
        <v>40997</v>
      </c>
      <c r="F204" s="113">
        <v>0</v>
      </c>
      <c r="G204" s="27">
        <f>AVERAGE(E204:E215)</f>
        <v>40839.75</v>
      </c>
      <c r="H204" s="106">
        <f>AVERAGE(E204:E206)/AVERAGE(E207:E209)-1</f>
        <v>2.4130172498124658E-3</v>
      </c>
      <c r="I204" s="106">
        <f>AVERAGE(E204:E206)/AVERAGE(E216:E218)-1</f>
        <v>1.2366007475588914E-2</v>
      </c>
      <c r="J204" s="27">
        <f>G204-G216</f>
        <v>567</v>
      </c>
      <c r="K204" s="27"/>
      <c r="L204" s="27"/>
    </row>
    <row r="205" spans="1:12">
      <c r="A205" s="2">
        <v>39753</v>
      </c>
      <c r="B205" s="113">
        <v>41325</v>
      </c>
      <c r="C205" s="113">
        <v>0</v>
      </c>
      <c r="D205" s="113">
        <v>1.2</v>
      </c>
      <c r="E205" s="113">
        <v>40988</v>
      </c>
      <c r="F205" s="113">
        <v>0</v>
      </c>
      <c r="G205" s="27"/>
      <c r="H205" s="117"/>
      <c r="I205" s="117"/>
      <c r="J205" s="27"/>
      <c r="K205" s="27"/>
      <c r="L205" s="27"/>
    </row>
    <row r="206" spans="1:12">
      <c r="A206" s="2">
        <v>39722</v>
      </c>
      <c r="B206" s="113">
        <v>41330</v>
      </c>
      <c r="C206" s="113">
        <v>0.2</v>
      </c>
      <c r="D206" s="113">
        <v>1.3</v>
      </c>
      <c r="E206" s="113">
        <v>40979</v>
      </c>
      <c r="F206" s="113">
        <v>0.1</v>
      </c>
      <c r="G206" s="27"/>
      <c r="H206" s="117"/>
      <c r="I206" s="117"/>
      <c r="J206" s="27"/>
      <c r="K206" s="27"/>
      <c r="L206" s="27"/>
    </row>
    <row r="207" spans="1:12">
      <c r="A207" s="2">
        <v>39692</v>
      </c>
      <c r="B207" s="113">
        <v>41241</v>
      </c>
      <c r="C207" s="113">
        <v>0.7</v>
      </c>
      <c r="D207" s="113">
        <v>1.4</v>
      </c>
      <c r="E207" s="113">
        <v>40926</v>
      </c>
      <c r="F207" s="113">
        <v>0.1</v>
      </c>
      <c r="G207" s="27"/>
      <c r="H207" s="106">
        <f>AVERAGE(E207:E209)/AVERAGE(E210:E212)-1</f>
        <v>2.7712153291532537E-3</v>
      </c>
      <c r="I207" s="106">
        <f>AVERAGE(E207:E209)/AVERAGE(E219:E221)-1</f>
        <v>1.3759989421749941E-2</v>
      </c>
      <c r="J207" s="27"/>
      <c r="K207" s="27"/>
      <c r="L207" s="27"/>
    </row>
    <row r="208" spans="1:12">
      <c r="A208" s="2">
        <v>39661</v>
      </c>
      <c r="B208" s="113">
        <v>40974</v>
      </c>
      <c r="C208" s="113">
        <v>0.1</v>
      </c>
      <c r="D208" s="113">
        <v>1.3</v>
      </c>
      <c r="E208" s="113">
        <v>40873</v>
      </c>
      <c r="F208" s="113">
        <v>0</v>
      </c>
      <c r="G208" s="27"/>
      <c r="H208" s="117"/>
      <c r="I208" s="117"/>
      <c r="J208" s="27"/>
      <c r="K208" s="27"/>
      <c r="L208" s="27"/>
    </row>
    <row r="209" spans="1:12">
      <c r="A209" s="2">
        <v>39630</v>
      </c>
      <c r="B209" s="113">
        <v>40913</v>
      </c>
      <c r="C209" s="113">
        <v>0.2</v>
      </c>
      <c r="D209" s="113">
        <v>1.4</v>
      </c>
      <c r="E209" s="113">
        <v>40869</v>
      </c>
      <c r="F209" s="113">
        <v>0.2</v>
      </c>
      <c r="G209" s="27"/>
      <c r="H209" s="117"/>
      <c r="I209" s="117"/>
      <c r="J209" s="27"/>
      <c r="K209" s="27"/>
      <c r="L209" s="27"/>
    </row>
    <row r="210" spans="1:12">
      <c r="A210" s="2">
        <v>39600</v>
      </c>
      <c r="B210" s="113">
        <v>40819</v>
      </c>
      <c r="C210" s="113">
        <v>0.2</v>
      </c>
      <c r="D210" s="113">
        <v>1.4</v>
      </c>
      <c r="E210" s="113">
        <v>40795</v>
      </c>
      <c r="F210" s="113">
        <v>0.1</v>
      </c>
      <c r="G210" s="27"/>
      <c r="H210" s="106">
        <f>AVERAGE(E210:E212)/AVERAGE(E213:E215)-1</f>
        <v>1.7442431786169887E-3</v>
      </c>
      <c r="I210" s="106">
        <f>AVERAGE(E210:E212)/AVERAGE(E222:E224)-1</f>
        <v>1.4067577425558753E-2</v>
      </c>
      <c r="J210" s="27"/>
      <c r="K210" s="27"/>
      <c r="L210" s="27"/>
    </row>
    <row r="211" spans="1:12">
      <c r="A211" s="2">
        <v>39569</v>
      </c>
      <c r="B211" s="113">
        <v>40729</v>
      </c>
      <c r="C211" s="113">
        <v>0.4</v>
      </c>
      <c r="D211" s="113">
        <v>1.4</v>
      </c>
      <c r="E211" s="113">
        <v>40770</v>
      </c>
      <c r="F211" s="113">
        <v>0</v>
      </c>
      <c r="G211" s="27"/>
      <c r="H211" s="117"/>
      <c r="I211" s="117"/>
      <c r="J211" s="27"/>
      <c r="K211" s="27"/>
      <c r="L211" s="27"/>
    </row>
    <row r="212" spans="1:12">
      <c r="A212" s="2">
        <v>39539</v>
      </c>
      <c r="B212" s="113">
        <v>40578</v>
      </c>
      <c r="C212" s="113">
        <v>0.4</v>
      </c>
      <c r="D212" s="113">
        <v>1.5</v>
      </c>
      <c r="E212" s="113">
        <v>40764</v>
      </c>
      <c r="F212" s="113">
        <v>0</v>
      </c>
      <c r="G212" s="27"/>
      <c r="H212" s="117"/>
      <c r="I212" s="117"/>
      <c r="J212" s="27"/>
      <c r="K212" s="27"/>
      <c r="L212" s="27"/>
    </row>
    <row r="213" spans="1:12">
      <c r="A213" s="2">
        <v>39508</v>
      </c>
      <c r="B213" s="113">
        <v>40429</v>
      </c>
      <c r="C213" s="113">
        <v>0.2</v>
      </c>
      <c r="D213" s="113">
        <v>1.6</v>
      </c>
      <c r="E213" s="113">
        <v>40745</v>
      </c>
      <c r="F213" s="113">
        <v>0.1</v>
      </c>
      <c r="G213" s="27"/>
      <c r="H213" s="106">
        <f>AVERAGE(E213:E215)/AVERAGE(E216:E218)-1</f>
        <v>5.3844000592777608E-3</v>
      </c>
      <c r="I213" s="106">
        <f>AVERAGE(E213:E215)/AVERAGE(E225:E227)-1</f>
        <v>1.6142990280921365E-2</v>
      </c>
      <c r="J213" s="27"/>
      <c r="K213" s="27"/>
      <c r="L213" s="27"/>
    </row>
    <row r="214" spans="1:12">
      <c r="A214" s="2">
        <v>39479</v>
      </c>
      <c r="B214" s="113">
        <v>40339</v>
      </c>
      <c r="C214" s="113">
        <v>0.1</v>
      </c>
      <c r="D214" s="113">
        <v>1.6</v>
      </c>
      <c r="E214" s="113">
        <v>40713</v>
      </c>
      <c r="F214" s="113">
        <v>0.1</v>
      </c>
      <c r="G214" s="27"/>
      <c r="H214" s="117"/>
      <c r="I214" s="117"/>
      <c r="J214" s="27"/>
      <c r="K214" s="118">
        <v>2009</v>
      </c>
      <c r="L214" s="105">
        <f>AVERAGE(E192:E203)</f>
        <v>40904.833333333336</v>
      </c>
    </row>
    <row r="215" spans="1:12">
      <c r="A215" s="2">
        <v>39448</v>
      </c>
      <c r="B215" s="113">
        <v>40286</v>
      </c>
      <c r="C215" s="113">
        <v>-0.8</v>
      </c>
      <c r="D215" s="113">
        <v>1.6</v>
      </c>
      <c r="E215" s="113">
        <v>40658</v>
      </c>
      <c r="F215" s="113">
        <v>0.3</v>
      </c>
      <c r="G215" s="27"/>
      <c r="H215" s="117"/>
      <c r="I215" s="117"/>
      <c r="J215" s="27"/>
      <c r="K215" s="118">
        <v>2010</v>
      </c>
      <c r="L215" s="105">
        <f>AVERAGE(E180:E191)</f>
        <v>41048.833333333336</v>
      </c>
    </row>
    <row r="216" spans="1:12">
      <c r="A216" s="2">
        <v>39417</v>
      </c>
      <c r="B216" s="113">
        <v>40618</v>
      </c>
      <c r="C216" s="113">
        <v>-0.5</v>
      </c>
      <c r="D216" s="113">
        <v>1.4</v>
      </c>
      <c r="E216" s="113">
        <v>40517</v>
      </c>
      <c r="F216" s="113">
        <v>0.1</v>
      </c>
      <c r="G216" s="27">
        <f>AVERAGE(E216:E227)</f>
        <v>40272.75</v>
      </c>
      <c r="H216" s="106">
        <f>AVERAGE(E216:E218)/AVERAGE(E219:E221)-1</f>
        <v>3.7932943811309627E-3</v>
      </c>
      <c r="I216" s="106">
        <f>AVERAGE(E216:E218)/AVERAGE(E228:E230)-1</f>
        <v>1.5585544908777837E-2</v>
      </c>
      <c r="J216" s="27">
        <f>G216-G228</f>
        <v>678.5</v>
      </c>
      <c r="K216" s="27"/>
      <c r="L216" s="27"/>
    </row>
    <row r="217" spans="1:12">
      <c r="A217" s="2">
        <v>39387</v>
      </c>
      <c r="B217" s="113">
        <v>40840</v>
      </c>
      <c r="C217" s="113">
        <v>0.1</v>
      </c>
      <c r="D217" s="113">
        <v>1.5</v>
      </c>
      <c r="E217" s="113">
        <v>40493</v>
      </c>
      <c r="F217" s="113">
        <v>0.1</v>
      </c>
      <c r="G217" s="27"/>
      <c r="H217" s="75"/>
      <c r="I217" s="75"/>
      <c r="J217" s="27"/>
      <c r="K217" s="27"/>
      <c r="L217" s="27"/>
    </row>
    <row r="218" spans="1:12">
      <c r="A218" s="2">
        <v>39356</v>
      </c>
      <c r="B218" s="113">
        <v>40811</v>
      </c>
      <c r="C218" s="113">
        <v>0.3</v>
      </c>
      <c r="D218" s="113">
        <v>1.7</v>
      </c>
      <c r="E218" s="113">
        <v>40452</v>
      </c>
      <c r="F218" s="113">
        <v>0.2</v>
      </c>
      <c r="G218" s="27"/>
      <c r="H218" s="75"/>
      <c r="I218" s="75"/>
      <c r="J218" s="27"/>
      <c r="K218" s="27"/>
      <c r="L218" s="27"/>
    </row>
    <row r="219" spans="1:12">
      <c r="A219" s="2">
        <v>39326</v>
      </c>
      <c r="B219" s="113">
        <v>40681</v>
      </c>
      <c r="C219" s="113">
        <v>0.6</v>
      </c>
      <c r="D219" s="113">
        <v>1.5</v>
      </c>
      <c r="E219" s="113">
        <v>40363</v>
      </c>
      <c r="F219" s="113">
        <v>0</v>
      </c>
      <c r="G219" s="27"/>
      <c r="H219" s="106">
        <f>AVERAGE(E219:E221)/AVERAGE(E222:E224)-1</f>
        <v>3.075469195570113E-3</v>
      </c>
      <c r="I219" s="106">
        <f>AVERAGE(E219:E221)/AVERAGE(E231:E233)-1</f>
        <v>1.5475121476346887E-2</v>
      </c>
      <c r="J219" s="27"/>
      <c r="K219" s="27"/>
      <c r="L219" s="27"/>
    </row>
    <row r="220" spans="1:12">
      <c r="A220" s="2">
        <v>39295</v>
      </c>
      <c r="B220" s="113">
        <v>40444</v>
      </c>
      <c r="C220" s="113">
        <v>0.2</v>
      </c>
      <c r="D220" s="113">
        <v>1.6</v>
      </c>
      <c r="E220" s="113">
        <v>40343</v>
      </c>
      <c r="F220" s="113">
        <v>0.1</v>
      </c>
      <c r="G220" s="27"/>
      <c r="H220" s="117"/>
      <c r="I220" s="117"/>
      <c r="J220" s="27"/>
      <c r="K220" s="27"/>
      <c r="L220" s="27"/>
    </row>
    <row r="221" spans="1:12">
      <c r="A221" s="2">
        <v>39264</v>
      </c>
      <c r="B221" s="113">
        <v>40344</v>
      </c>
      <c r="C221" s="113">
        <v>0.2</v>
      </c>
      <c r="D221" s="113">
        <v>1.5</v>
      </c>
      <c r="E221" s="113">
        <v>40297</v>
      </c>
      <c r="F221" s="113">
        <v>0.2</v>
      </c>
      <c r="G221" s="27"/>
      <c r="H221" s="117"/>
      <c r="I221" s="117"/>
      <c r="J221" s="27"/>
      <c r="K221" s="27"/>
      <c r="L221" s="27"/>
    </row>
    <row r="222" spans="1:12">
      <c r="A222" s="2">
        <v>39234</v>
      </c>
      <c r="B222" s="113">
        <v>40263</v>
      </c>
      <c r="C222" s="113">
        <v>0.2</v>
      </c>
      <c r="D222" s="113">
        <v>1.5</v>
      </c>
      <c r="E222" s="113">
        <v>40235</v>
      </c>
      <c r="F222" s="113">
        <v>0</v>
      </c>
      <c r="G222" s="27"/>
      <c r="H222" s="106">
        <f>AVERAGE(E222:E224)/AVERAGE(E225:E227)-1</f>
        <v>3.7944348289176144E-3</v>
      </c>
      <c r="I222" s="106">
        <f>AVERAGE(E222:E224)/AVERAGE(E234:E236)-1</f>
        <v>1.7622297394194408E-2</v>
      </c>
      <c r="J222" s="27"/>
      <c r="K222" s="27"/>
      <c r="L222" s="27"/>
    </row>
    <row r="223" spans="1:12">
      <c r="A223" s="2">
        <v>39203</v>
      </c>
      <c r="B223" s="113">
        <v>40171</v>
      </c>
      <c r="C223" s="113">
        <v>0.5</v>
      </c>
      <c r="D223" s="113">
        <v>1.8</v>
      </c>
      <c r="E223" s="113">
        <v>40218</v>
      </c>
      <c r="F223" s="113">
        <v>0.1</v>
      </c>
      <c r="G223" s="27"/>
      <c r="H223" s="117"/>
      <c r="I223" s="117"/>
      <c r="J223" s="27"/>
      <c r="K223" s="27"/>
      <c r="L223" s="27"/>
    </row>
    <row r="224" spans="1:12">
      <c r="A224" s="2">
        <v>39173</v>
      </c>
      <c r="B224" s="113">
        <v>39980</v>
      </c>
      <c r="C224" s="113">
        <v>0.5</v>
      </c>
      <c r="D224" s="113">
        <v>2</v>
      </c>
      <c r="E224" s="113">
        <v>40179</v>
      </c>
      <c r="F224" s="113">
        <v>0.2</v>
      </c>
      <c r="G224" s="27"/>
      <c r="H224" s="117"/>
      <c r="I224" s="117"/>
      <c r="J224" s="27"/>
      <c r="K224" s="27"/>
      <c r="L224" s="27"/>
    </row>
    <row r="225" spans="1:12">
      <c r="A225" s="2">
        <v>39142</v>
      </c>
      <c r="B225" s="113">
        <v>39786</v>
      </c>
      <c r="C225" s="113">
        <v>0.2</v>
      </c>
      <c r="D225" s="113">
        <v>2.1</v>
      </c>
      <c r="E225" s="113">
        <v>40101</v>
      </c>
      <c r="F225" s="113">
        <v>0.1</v>
      </c>
      <c r="G225" s="27"/>
      <c r="H225" s="106">
        <f>AVERAGE(E225:E227)/AVERAGE(E228:E230)-1</f>
        <v>4.8328567367346142E-3</v>
      </c>
      <c r="I225" s="106">
        <f>AVERAGE(E225:E227)/AVERAGE(E237:E239)-1</f>
        <v>1.9901384185825322E-2</v>
      </c>
      <c r="J225" s="27"/>
      <c r="K225" s="27"/>
      <c r="L225" s="27"/>
    </row>
    <row r="226" spans="1:12">
      <c r="A226" s="2">
        <v>39114</v>
      </c>
      <c r="B226" s="113">
        <v>39688</v>
      </c>
      <c r="C226" s="113">
        <v>0.1</v>
      </c>
      <c r="D226" s="113">
        <v>2</v>
      </c>
      <c r="E226" s="113">
        <v>40063</v>
      </c>
      <c r="F226" s="113">
        <v>0.1</v>
      </c>
      <c r="G226" s="27"/>
      <c r="H226" s="117"/>
      <c r="I226" s="117"/>
      <c r="J226" s="27"/>
      <c r="K226" s="27"/>
      <c r="L226" s="27"/>
    </row>
    <row r="227" spans="1:12">
      <c r="A227" s="2">
        <v>39083</v>
      </c>
      <c r="B227" s="113">
        <v>39636</v>
      </c>
      <c r="C227" s="113">
        <v>-1.1000000000000001</v>
      </c>
      <c r="D227" s="113">
        <v>1.9</v>
      </c>
      <c r="E227" s="113">
        <v>40012</v>
      </c>
      <c r="F227" s="113">
        <v>0.1</v>
      </c>
      <c r="G227" s="27"/>
      <c r="H227" s="117"/>
      <c r="I227" s="117"/>
      <c r="J227" s="27"/>
      <c r="K227" s="27"/>
      <c r="L227" s="27"/>
    </row>
    <row r="228" spans="1:12">
      <c r="A228" s="2">
        <v>39052</v>
      </c>
      <c r="B228" s="113">
        <v>40063</v>
      </c>
      <c r="C228" s="113">
        <v>-0.4</v>
      </c>
      <c r="D228" s="113">
        <v>1.2</v>
      </c>
      <c r="E228" s="113">
        <v>39960</v>
      </c>
      <c r="F228" s="113">
        <v>0.2</v>
      </c>
      <c r="G228" s="27">
        <f>AVERAGE(E228:E239)</f>
        <v>39594.25</v>
      </c>
      <c r="H228" s="106">
        <f>AVERAGE(E228:E230)/AVERAGE(E231:E233)-1</f>
        <v>3.684153106353838E-3</v>
      </c>
      <c r="I228" s="106">
        <f>AVERAGE(E228:E230)/AVERAGE(E240:E242)-1</f>
        <v>1.0861021189556563E-2</v>
      </c>
      <c r="J228" s="27">
        <f>G228-G240</f>
        <v>283.08333333333576</v>
      </c>
      <c r="K228" s="27"/>
      <c r="L228" s="27"/>
    </row>
    <row r="229" spans="1:12">
      <c r="A229" s="2">
        <v>39022</v>
      </c>
      <c r="B229" s="113">
        <v>40222</v>
      </c>
      <c r="C229" s="113">
        <v>0.2</v>
      </c>
      <c r="D229" s="113">
        <v>1.1000000000000001</v>
      </c>
      <c r="E229" s="113">
        <v>39870</v>
      </c>
      <c r="F229" s="113">
        <v>0.3</v>
      </c>
      <c r="G229" s="27"/>
      <c r="H229" s="117"/>
      <c r="I229" s="117"/>
      <c r="J229" s="27"/>
      <c r="K229" s="27"/>
      <c r="L229" s="27"/>
    </row>
    <row r="230" spans="1:12">
      <c r="A230" s="2">
        <v>38991</v>
      </c>
      <c r="B230" s="113">
        <v>40133</v>
      </c>
      <c r="C230" s="113">
        <v>0.2</v>
      </c>
      <c r="D230" s="113">
        <v>0.9</v>
      </c>
      <c r="E230" s="113">
        <v>39768</v>
      </c>
      <c r="F230" s="113">
        <v>0.1</v>
      </c>
      <c r="G230" s="27"/>
      <c r="H230" s="117"/>
      <c r="I230" s="117"/>
      <c r="J230" s="27"/>
      <c r="K230" s="27"/>
      <c r="L230" s="27"/>
    </row>
    <row r="231" spans="1:12">
      <c r="A231" s="2">
        <v>38961</v>
      </c>
      <c r="B231" s="113">
        <v>40064</v>
      </c>
      <c r="C231" s="113">
        <v>0.6</v>
      </c>
      <c r="D231" s="113">
        <v>0.9</v>
      </c>
      <c r="E231" s="113">
        <v>39744</v>
      </c>
      <c r="F231" s="113">
        <v>0.1</v>
      </c>
      <c r="G231" s="27"/>
      <c r="H231" s="106">
        <f>AVERAGE(E231:E233)/AVERAGE(E234:E236)-1</f>
        <v>5.1964266131276915E-3</v>
      </c>
      <c r="I231" s="106">
        <f>AVERAGE(E231:E233)/AVERAGE(E243:E245)-1</f>
        <v>1.0078833601762982E-2</v>
      </c>
      <c r="J231" s="27"/>
      <c r="K231" s="27"/>
      <c r="L231" s="27"/>
    </row>
    <row r="232" spans="1:12">
      <c r="A232" s="2">
        <v>38930</v>
      </c>
      <c r="B232" s="113">
        <v>39825</v>
      </c>
      <c r="C232" s="113">
        <v>0.2</v>
      </c>
      <c r="D232" s="113">
        <v>1</v>
      </c>
      <c r="E232" s="113">
        <v>39723</v>
      </c>
      <c r="F232" s="113">
        <v>0.1</v>
      </c>
      <c r="G232" s="27"/>
      <c r="H232" s="75"/>
      <c r="I232" s="75"/>
      <c r="J232" s="27"/>
      <c r="K232" s="27"/>
      <c r="L232" s="27"/>
    </row>
    <row r="233" spans="1:12">
      <c r="A233" s="2">
        <v>38899</v>
      </c>
      <c r="B233" s="113">
        <v>39735</v>
      </c>
      <c r="C233" s="113">
        <v>0.2</v>
      </c>
      <c r="D233" s="113">
        <v>1.1000000000000001</v>
      </c>
      <c r="E233" s="113">
        <v>39692</v>
      </c>
      <c r="F233" s="113">
        <v>0.2</v>
      </c>
      <c r="G233" s="27"/>
      <c r="H233" s="75"/>
      <c r="I233" s="75"/>
      <c r="J233" s="27"/>
      <c r="K233" s="27"/>
      <c r="L233" s="27"/>
    </row>
    <row r="234" spans="1:12">
      <c r="A234" s="2">
        <v>38869</v>
      </c>
      <c r="B234" s="113">
        <v>39662</v>
      </c>
      <c r="C234" s="113">
        <v>0.5</v>
      </c>
      <c r="D234" s="113">
        <v>0.9</v>
      </c>
      <c r="E234" s="113">
        <v>39631</v>
      </c>
      <c r="F234" s="113">
        <v>0.3</v>
      </c>
      <c r="G234" s="27"/>
      <c r="H234" s="106">
        <f>AVERAGE(E234:E236)/AVERAGE(E237:E239)-1</f>
        <v>6.0425524692144794E-3</v>
      </c>
      <c r="I234" s="106">
        <f>AVERAGE(E234:E236)/AVERAGE(E246:E248)-1</f>
        <v>7.1708340767551171E-3</v>
      </c>
      <c r="J234" s="27"/>
      <c r="K234" s="27"/>
      <c r="L234" s="27"/>
    </row>
    <row r="235" spans="1:12">
      <c r="A235" s="2">
        <v>38838</v>
      </c>
      <c r="B235" s="113">
        <v>39472</v>
      </c>
      <c r="C235" s="113">
        <v>0.7</v>
      </c>
      <c r="D235" s="113">
        <v>0.8</v>
      </c>
      <c r="E235" s="113">
        <v>39523</v>
      </c>
      <c r="F235" s="113">
        <v>0.3</v>
      </c>
      <c r="G235" s="27"/>
      <c r="H235" s="117"/>
      <c r="I235" s="117"/>
      <c r="J235" s="27"/>
      <c r="K235" s="27"/>
      <c r="L235" s="27"/>
    </row>
    <row r="236" spans="1:12">
      <c r="A236" s="2">
        <v>38808</v>
      </c>
      <c r="B236" s="113">
        <v>39180</v>
      </c>
      <c r="C236" s="113">
        <v>0.5</v>
      </c>
      <c r="D236" s="113">
        <v>0.5</v>
      </c>
      <c r="E236" s="113">
        <v>39389</v>
      </c>
      <c r="F236" s="113">
        <v>0.2</v>
      </c>
      <c r="G236" s="27"/>
      <c r="H236" s="117"/>
      <c r="I236" s="117"/>
      <c r="J236" s="27"/>
      <c r="K236" s="27"/>
      <c r="L236" s="27"/>
    </row>
    <row r="237" spans="1:12">
      <c r="A237" s="2">
        <v>38777</v>
      </c>
      <c r="B237" s="113">
        <v>38981</v>
      </c>
      <c r="C237" s="113">
        <v>0.2</v>
      </c>
      <c r="D237" s="113">
        <v>0.2</v>
      </c>
      <c r="E237" s="113">
        <v>39293</v>
      </c>
      <c r="F237" s="113">
        <v>0</v>
      </c>
      <c r="G237" s="27"/>
      <c r="H237" s="106">
        <f>AVERAGE(E237:E239)/AVERAGE(E240:E242)-1</f>
        <v>-4.0739394656545969E-3</v>
      </c>
      <c r="I237" s="106">
        <f>AVERAGE(E237:E239)/AVERAGE(E249:E251)-1</f>
        <v>6.7090155581217559E-4</v>
      </c>
      <c r="J237" s="27"/>
      <c r="K237" s="27"/>
      <c r="L237" s="27"/>
    </row>
    <row r="238" spans="1:12">
      <c r="A238" s="2">
        <v>38749</v>
      </c>
      <c r="B238" s="113">
        <v>38911</v>
      </c>
      <c r="C238" s="113">
        <v>0.1</v>
      </c>
      <c r="D238" s="113">
        <v>0</v>
      </c>
      <c r="E238" s="113">
        <v>39277</v>
      </c>
      <c r="F238" s="113">
        <v>0</v>
      </c>
      <c r="G238" s="27"/>
      <c r="H238" s="117"/>
      <c r="I238" s="117"/>
      <c r="J238" s="27"/>
      <c r="K238" s="27"/>
      <c r="L238" s="27"/>
    </row>
    <row r="239" spans="1:12">
      <c r="A239" s="2">
        <v>38718</v>
      </c>
      <c r="B239" s="113">
        <v>38885</v>
      </c>
      <c r="C239" s="113">
        <v>-1.7</v>
      </c>
      <c r="D239" s="113">
        <v>0</v>
      </c>
      <c r="E239" s="113">
        <v>39261</v>
      </c>
      <c r="F239" s="113">
        <v>-0.5</v>
      </c>
      <c r="G239" s="27"/>
      <c r="H239" s="117"/>
      <c r="I239" s="117"/>
      <c r="J239" s="27"/>
      <c r="K239" s="27"/>
      <c r="L239" s="27"/>
    </row>
    <row r="240" spans="1:12">
      <c r="A240" s="2">
        <v>38687</v>
      </c>
      <c r="B240" s="113">
        <v>39570</v>
      </c>
      <c r="C240" s="113">
        <v>-0.6</v>
      </c>
      <c r="D240" s="113">
        <v>0.3</v>
      </c>
      <c r="E240" s="113">
        <v>39461</v>
      </c>
      <c r="F240" s="113">
        <v>0</v>
      </c>
      <c r="G240" s="27">
        <f>AVERAGE(E240:E251)</f>
        <v>39311.166666666664</v>
      </c>
      <c r="H240" s="106">
        <f>AVERAGE(E240:E242)/AVERAGE(E243:E245)-1</f>
        <v>2.9075188607272651E-3</v>
      </c>
      <c r="I240" s="106">
        <f>AVERAGE(E240:E242)/AVERAGE(E252:E254)-1</f>
        <v>2.3552336171472898E-3</v>
      </c>
      <c r="J240" s="27">
        <f>G240-G252</f>
        <v>-50.25</v>
      </c>
      <c r="K240" s="27"/>
      <c r="L240" s="27"/>
    </row>
    <row r="241" spans="1:12">
      <c r="A241" s="2">
        <v>38657</v>
      </c>
      <c r="B241" s="113">
        <v>39804</v>
      </c>
      <c r="C241" s="113">
        <v>0.1</v>
      </c>
      <c r="D241" s="113">
        <v>0.2</v>
      </c>
      <c r="E241" s="113">
        <v>39448</v>
      </c>
      <c r="F241" s="113">
        <v>0.1</v>
      </c>
      <c r="G241" s="27"/>
      <c r="H241" s="117"/>
      <c r="I241" s="117"/>
      <c r="J241" s="27"/>
      <c r="K241" s="27"/>
      <c r="L241" s="27"/>
    </row>
    <row r="242" spans="1:12">
      <c r="A242" s="2">
        <v>38626</v>
      </c>
      <c r="B242" s="113">
        <v>39769</v>
      </c>
      <c r="C242" s="113">
        <v>0.2</v>
      </c>
      <c r="D242" s="113">
        <v>0.1</v>
      </c>
      <c r="E242" s="113">
        <v>39404</v>
      </c>
      <c r="F242" s="113">
        <v>0</v>
      </c>
      <c r="G242" s="27"/>
      <c r="H242" s="117"/>
      <c r="I242" s="117"/>
      <c r="J242" s="27"/>
      <c r="K242" s="27"/>
      <c r="L242" s="27"/>
    </row>
    <row r="243" spans="1:12">
      <c r="A243" s="2">
        <v>38596</v>
      </c>
      <c r="B243" s="113">
        <v>39706</v>
      </c>
      <c r="C243" s="113">
        <v>0.7</v>
      </c>
      <c r="D243" s="113">
        <v>0</v>
      </c>
      <c r="E243" s="113">
        <v>39386</v>
      </c>
      <c r="F243" s="113">
        <v>0.2</v>
      </c>
      <c r="G243" s="27"/>
      <c r="H243" s="106">
        <f>AVERAGE(E243:E245)/AVERAGE(E246:E248)-1</f>
        <v>2.3024834535552152E-3</v>
      </c>
      <c r="I243" s="106">
        <f>AVERAGE(E243:E245)/AVERAGE(E255:E257)-1</f>
        <v>-1.244528729988037E-3</v>
      </c>
      <c r="J243" s="27"/>
      <c r="K243" s="27"/>
      <c r="L243" s="27"/>
    </row>
    <row r="244" spans="1:12">
      <c r="A244" s="2">
        <v>38565</v>
      </c>
      <c r="B244" s="113">
        <v>39425</v>
      </c>
      <c r="C244" s="113">
        <v>0.3</v>
      </c>
      <c r="D244" s="113">
        <v>-0.1</v>
      </c>
      <c r="E244" s="113">
        <v>39326</v>
      </c>
      <c r="F244" s="113">
        <v>0.2</v>
      </c>
      <c r="G244" s="27"/>
      <c r="H244" s="117"/>
      <c r="I244" s="117"/>
      <c r="J244" s="27"/>
      <c r="K244" s="27"/>
      <c r="L244" s="27"/>
    </row>
    <row r="245" spans="1:12">
      <c r="A245" s="2">
        <v>38534</v>
      </c>
      <c r="B245" s="113">
        <v>39298</v>
      </c>
      <c r="C245" s="113">
        <v>0</v>
      </c>
      <c r="D245" s="113">
        <v>-0.3</v>
      </c>
      <c r="E245" s="113">
        <v>39258</v>
      </c>
      <c r="F245" s="113">
        <v>0</v>
      </c>
      <c r="G245" s="27"/>
      <c r="H245" s="117"/>
      <c r="I245" s="117"/>
      <c r="J245" s="27"/>
      <c r="K245" s="27"/>
      <c r="L245" s="27"/>
    </row>
    <row r="246" spans="1:12">
      <c r="A246" s="2">
        <v>38504</v>
      </c>
      <c r="B246" s="113">
        <v>39293</v>
      </c>
      <c r="C246" s="113">
        <v>0.3</v>
      </c>
      <c r="D246" s="113">
        <v>-0.3</v>
      </c>
      <c r="E246" s="113">
        <v>39262</v>
      </c>
      <c r="F246" s="113">
        <v>0.1</v>
      </c>
      <c r="G246" s="27"/>
      <c r="H246" s="106">
        <f>AVERAGE(E246:E248)/AVERAGE(E249:E251)-1</f>
        <v>-4.5009851212707286E-4</v>
      </c>
      <c r="I246" s="106">
        <f>AVERAGE(E246:E248)/AVERAGE(E258:E260)-1</f>
        <v>-4.4154591823787337E-3</v>
      </c>
      <c r="J246" s="27"/>
      <c r="K246" s="27"/>
      <c r="L246" s="27"/>
    </row>
    <row r="247" spans="1:12">
      <c r="A247" s="2">
        <v>38473</v>
      </c>
      <c r="B247" s="113">
        <v>39170</v>
      </c>
      <c r="C247" s="113">
        <v>0.4</v>
      </c>
      <c r="D247" s="113">
        <v>-0.4</v>
      </c>
      <c r="E247" s="113">
        <v>39223</v>
      </c>
      <c r="F247" s="113">
        <v>0</v>
      </c>
      <c r="G247" s="27"/>
      <c r="H247" s="75"/>
      <c r="I247" s="75"/>
      <c r="J247" s="27"/>
      <c r="K247" s="27"/>
      <c r="L247" s="27"/>
    </row>
    <row r="248" spans="1:12">
      <c r="A248" s="2">
        <v>38443</v>
      </c>
      <c r="B248" s="113">
        <v>38999</v>
      </c>
      <c r="C248" s="113">
        <v>0.2</v>
      </c>
      <c r="D248" s="113">
        <v>-0.5</v>
      </c>
      <c r="E248" s="113">
        <v>39214</v>
      </c>
      <c r="F248" s="113">
        <v>0</v>
      </c>
      <c r="G248" s="27"/>
      <c r="H248" s="75"/>
      <c r="I248" s="75"/>
      <c r="J248" s="27"/>
      <c r="K248" s="27"/>
      <c r="L248" s="27"/>
    </row>
    <row r="249" spans="1:12">
      <c r="A249" s="2">
        <v>38412</v>
      </c>
      <c r="B249" s="113">
        <v>38916</v>
      </c>
      <c r="C249" s="113">
        <v>0</v>
      </c>
      <c r="D249" s="113">
        <v>-0.4</v>
      </c>
      <c r="E249" s="113">
        <v>39226</v>
      </c>
      <c r="F249" s="113">
        <v>-0.1</v>
      </c>
      <c r="G249" s="27"/>
      <c r="H249" s="106">
        <f>AVERAGE(E249:E251)/AVERAGE(E252:E254)-1</f>
        <v>-2.3975939340027397E-3</v>
      </c>
      <c r="I249" s="106">
        <f>AVERAGE(E249:E251)/AVERAGE(E261:E263)-1</f>
        <v>-1.7971584551220721E-3</v>
      </c>
      <c r="J249" s="27"/>
      <c r="K249" s="27"/>
      <c r="L249" s="27"/>
    </row>
    <row r="250" spans="1:12">
      <c r="A250" s="2">
        <v>38384</v>
      </c>
      <c r="B250" s="113">
        <v>38899</v>
      </c>
      <c r="C250" s="113">
        <v>0</v>
      </c>
      <c r="D250" s="113">
        <v>-0.1</v>
      </c>
      <c r="E250" s="113">
        <v>39263</v>
      </c>
      <c r="F250" s="113">
        <v>0</v>
      </c>
      <c r="G250" s="27"/>
      <c r="H250" s="117"/>
      <c r="I250" s="117"/>
      <c r="J250" s="27"/>
      <c r="K250" s="27"/>
      <c r="L250" s="27"/>
    </row>
    <row r="251" spans="1:12">
      <c r="A251" s="2">
        <v>38353</v>
      </c>
      <c r="B251" s="113">
        <v>38883</v>
      </c>
      <c r="C251" s="113">
        <v>-1.4</v>
      </c>
      <c r="D251" s="113">
        <v>-0.1</v>
      </c>
      <c r="E251" s="113">
        <v>39263</v>
      </c>
      <c r="F251" s="113">
        <v>-0.1</v>
      </c>
      <c r="G251" s="27"/>
      <c r="H251" s="117"/>
      <c r="I251" s="117"/>
      <c r="J251" s="27"/>
      <c r="K251" s="27"/>
      <c r="L251" s="27"/>
    </row>
    <row r="252" spans="1:12">
      <c r="A252" s="2">
        <v>38322</v>
      </c>
      <c r="B252" s="113">
        <v>39438</v>
      </c>
      <c r="C252" s="113">
        <v>-0.7</v>
      </c>
      <c r="D252" s="113">
        <v>0.2</v>
      </c>
      <c r="E252" s="113">
        <v>39320</v>
      </c>
      <c r="F252" s="113">
        <v>-0.1</v>
      </c>
      <c r="G252" s="27">
        <f>AVERAGE(E252:E263)</f>
        <v>39361.416666666664</v>
      </c>
      <c r="H252" s="106">
        <f>AVERAGE(E252:E254)/AVERAGE(E255:E257)-1</f>
        <v>-6.9422691060561093E-4</v>
      </c>
      <c r="I252" s="106">
        <f>AVERAGE(E252:E254)/AVERAGE(E264:E266)-1</f>
        <v>3.5709730901669623E-3</v>
      </c>
      <c r="J252" s="27">
        <f>G252-G264</f>
        <v>125.25</v>
      </c>
      <c r="K252" s="27"/>
      <c r="L252" s="27"/>
    </row>
    <row r="253" spans="1:12">
      <c r="A253" s="2">
        <v>38292</v>
      </c>
      <c r="B253" s="113">
        <v>39714</v>
      </c>
      <c r="C253" s="113">
        <v>0</v>
      </c>
      <c r="D253" s="113">
        <v>0.4</v>
      </c>
      <c r="E253" s="113">
        <v>39354</v>
      </c>
      <c r="F253" s="113">
        <v>0</v>
      </c>
      <c r="G253" s="27"/>
      <c r="H253" s="117"/>
      <c r="I253" s="117"/>
      <c r="J253" s="27"/>
      <c r="K253" s="27"/>
      <c r="L253" s="27"/>
    </row>
    <row r="254" spans="1:12">
      <c r="A254" s="2">
        <v>38261</v>
      </c>
      <c r="B254" s="113">
        <v>39725</v>
      </c>
      <c r="C254" s="113">
        <v>0.1</v>
      </c>
      <c r="D254" s="113">
        <v>0.4</v>
      </c>
      <c r="E254" s="113">
        <v>39361</v>
      </c>
      <c r="F254" s="113">
        <v>0</v>
      </c>
      <c r="G254" s="27"/>
      <c r="H254" s="117"/>
      <c r="I254" s="117"/>
      <c r="J254" s="27"/>
      <c r="K254" s="27"/>
      <c r="L254" s="27"/>
    </row>
    <row r="255" spans="1:12">
      <c r="A255" s="2">
        <v>38231</v>
      </c>
      <c r="B255" s="113">
        <v>39697</v>
      </c>
      <c r="C255" s="113">
        <v>0.6</v>
      </c>
      <c r="D255" s="113">
        <v>0.5</v>
      </c>
      <c r="E255" s="113">
        <v>39377</v>
      </c>
      <c r="F255" s="113">
        <v>0</v>
      </c>
      <c r="G255" s="27"/>
      <c r="H255" s="106">
        <f>AVERAGE(E255:E257)/AVERAGE(E258:E260)-1</f>
        <v>-8.7970834284933908E-4</v>
      </c>
      <c r="I255" s="106">
        <f>AVERAGE(E255:E257)/AVERAGE(E267:E269)-1</f>
        <v>4.2425479093337604E-3</v>
      </c>
      <c r="J255" s="27"/>
      <c r="K255" s="27"/>
      <c r="L255" s="27"/>
    </row>
    <row r="256" spans="1:12">
      <c r="A256" s="2">
        <v>38200</v>
      </c>
      <c r="B256" s="113">
        <v>39464</v>
      </c>
      <c r="C256" s="113">
        <v>0.1</v>
      </c>
      <c r="D256" s="113">
        <v>0.5</v>
      </c>
      <c r="E256" s="113">
        <v>39367</v>
      </c>
      <c r="F256" s="113">
        <v>0</v>
      </c>
      <c r="G256" s="27"/>
      <c r="H256" s="117"/>
      <c r="I256" s="117"/>
      <c r="J256" s="27"/>
      <c r="K256" s="27"/>
      <c r="L256" s="27"/>
    </row>
    <row r="257" spans="1:12">
      <c r="A257" s="2">
        <v>38169</v>
      </c>
      <c r="B257" s="113">
        <v>39406</v>
      </c>
      <c r="C257" s="113">
        <v>-0.1</v>
      </c>
      <c r="D257" s="113">
        <v>0.3</v>
      </c>
      <c r="E257" s="113">
        <v>39373</v>
      </c>
      <c r="F257" s="113">
        <v>-0.1</v>
      </c>
      <c r="G257" s="27"/>
      <c r="H257" s="117"/>
      <c r="I257" s="117"/>
      <c r="J257" s="27"/>
      <c r="K257" s="27"/>
      <c r="L257" s="27"/>
    </row>
    <row r="258" spans="1:12">
      <c r="A258" s="2">
        <v>38139</v>
      </c>
      <c r="B258" s="113">
        <v>39426</v>
      </c>
      <c r="C258" s="113">
        <v>0.2</v>
      </c>
      <c r="D258" s="113">
        <v>0.5</v>
      </c>
      <c r="E258" s="113">
        <v>39401</v>
      </c>
      <c r="F258" s="113">
        <v>0</v>
      </c>
      <c r="G258" s="27"/>
      <c r="H258" s="106">
        <f>AVERAGE(E258:E260)/AVERAGE(E261:E263)-1</f>
        <v>2.1786307687090556E-3</v>
      </c>
      <c r="I258" s="106">
        <f>AVERAGE(E258:E260)/AVERAGE(E270:E272)-1</f>
        <v>5.7424327497319627E-3</v>
      </c>
      <c r="J258" s="27"/>
      <c r="K258" s="27"/>
      <c r="L258" s="27"/>
    </row>
    <row r="259" spans="1:12">
      <c r="A259" s="2">
        <v>38108</v>
      </c>
      <c r="B259" s="113">
        <v>39339</v>
      </c>
      <c r="C259" s="113">
        <v>0.3</v>
      </c>
      <c r="D259" s="113">
        <v>0.6</v>
      </c>
      <c r="E259" s="113">
        <v>39391</v>
      </c>
      <c r="F259" s="113">
        <v>-0.1</v>
      </c>
      <c r="G259" s="27"/>
      <c r="H259" s="117"/>
      <c r="I259" s="117"/>
      <c r="J259" s="27"/>
      <c r="K259" s="27"/>
      <c r="L259" s="27"/>
    </row>
    <row r="260" spans="1:12">
      <c r="A260" s="2">
        <v>38078</v>
      </c>
      <c r="B260" s="113">
        <v>39211</v>
      </c>
      <c r="C260" s="113">
        <v>0.4</v>
      </c>
      <c r="D260" s="113">
        <v>0.6</v>
      </c>
      <c r="E260" s="113">
        <v>39429</v>
      </c>
      <c r="F260" s="113">
        <v>0.2</v>
      </c>
      <c r="G260" s="27"/>
      <c r="H260" s="117"/>
      <c r="I260" s="117"/>
      <c r="J260" s="27"/>
      <c r="K260" s="27"/>
      <c r="L260" s="27"/>
    </row>
    <row r="261" spans="1:12">
      <c r="A261" s="2">
        <v>38047</v>
      </c>
      <c r="B261" s="113">
        <v>39053</v>
      </c>
      <c r="C261" s="113">
        <v>0.3</v>
      </c>
      <c r="D261" s="113">
        <v>0.1</v>
      </c>
      <c r="E261" s="113">
        <v>39361</v>
      </c>
      <c r="F261" s="113">
        <v>0.1</v>
      </c>
      <c r="G261" s="27"/>
      <c r="H261" s="106">
        <f>AVERAGE(E261:E263)/AVERAGE(E264:E266)-1</f>
        <v>2.9673085915913333E-3</v>
      </c>
      <c r="I261" s="106">
        <f>AVERAGE(E261:E263)/AVERAGE(E273:E275)-1</f>
        <v>-7.708271568335201E-4</v>
      </c>
      <c r="J261" s="27"/>
      <c r="K261" s="27"/>
      <c r="L261" s="27"/>
    </row>
    <row r="262" spans="1:12">
      <c r="A262" s="2">
        <v>38018</v>
      </c>
      <c r="B262" s="113">
        <v>38955</v>
      </c>
      <c r="C262" s="113">
        <v>0.1</v>
      </c>
      <c r="D262" s="113">
        <v>-0.2</v>
      </c>
      <c r="E262" s="113">
        <v>39309</v>
      </c>
      <c r="F262" s="113">
        <v>0</v>
      </c>
      <c r="G262" s="27"/>
      <c r="H262" s="75"/>
      <c r="I262" s="75"/>
      <c r="J262" s="27"/>
      <c r="K262" s="27"/>
      <c r="L262" s="27"/>
    </row>
    <row r="263" spans="1:12">
      <c r="A263" s="2">
        <v>37987</v>
      </c>
      <c r="B263" s="113">
        <v>38912</v>
      </c>
      <c r="C263" s="113">
        <v>-1.1000000000000001</v>
      </c>
      <c r="D263" s="113">
        <v>-0.2</v>
      </c>
      <c r="E263" s="113">
        <v>39294</v>
      </c>
      <c r="F263" s="113">
        <v>0.2</v>
      </c>
      <c r="G263" s="27"/>
      <c r="H263" s="75"/>
      <c r="I263" s="75"/>
      <c r="J263" s="27"/>
      <c r="K263" s="27"/>
      <c r="L263" s="27"/>
    </row>
    <row r="264" spans="1:12">
      <c r="A264" s="2">
        <v>37956</v>
      </c>
      <c r="B264" s="113">
        <v>39344</v>
      </c>
      <c r="C264" s="113">
        <v>-0.5</v>
      </c>
      <c r="D264" s="113">
        <v>-0.6</v>
      </c>
      <c r="E264" s="113">
        <v>39215</v>
      </c>
      <c r="F264" s="113">
        <v>0.1</v>
      </c>
      <c r="G264" s="27">
        <f>AVERAGE(E264:E275)</f>
        <v>39236.166666666664</v>
      </c>
      <c r="H264" s="106">
        <f>AVERAGE(E264:E266)/AVERAGE(E267:E269)-1</f>
        <v>-2.5506300056155062E-5</v>
      </c>
      <c r="I264" s="106">
        <f>AVERAGE(E264:E266)/AVERAGE(E276:E278)-1</f>
        <v>-6.6552367760951414E-3</v>
      </c>
      <c r="J264" s="27">
        <f>G264-G276</f>
        <v>-430.08333333333576</v>
      </c>
      <c r="K264" s="27"/>
      <c r="L264" s="27"/>
    </row>
    <row r="265" spans="1:12">
      <c r="A265" s="2">
        <v>37926</v>
      </c>
      <c r="B265" s="113">
        <v>39554</v>
      </c>
      <c r="C265" s="113">
        <v>0</v>
      </c>
      <c r="D265" s="113">
        <v>-0.7</v>
      </c>
      <c r="E265" s="113">
        <v>39193</v>
      </c>
      <c r="F265" s="113">
        <v>0</v>
      </c>
      <c r="G265" s="27"/>
      <c r="H265" s="117"/>
      <c r="I265" s="117"/>
      <c r="J265" s="27"/>
      <c r="K265" s="27"/>
      <c r="L265" s="27"/>
    </row>
    <row r="266" spans="1:12">
      <c r="A266" s="2">
        <v>37895</v>
      </c>
      <c r="B266" s="113">
        <v>39561</v>
      </c>
      <c r="C266" s="113">
        <v>0.2</v>
      </c>
      <c r="D266" s="113">
        <v>-0.7</v>
      </c>
      <c r="E266" s="113">
        <v>39207</v>
      </c>
      <c r="F266" s="113">
        <v>0.1</v>
      </c>
      <c r="G266" s="27"/>
      <c r="H266" s="117"/>
      <c r="I266" s="117"/>
      <c r="J266" s="27"/>
      <c r="K266" s="27"/>
      <c r="L266" s="27"/>
    </row>
    <row r="267" spans="1:12">
      <c r="A267" s="2">
        <v>37865</v>
      </c>
      <c r="B267" s="113">
        <v>39492</v>
      </c>
      <c r="C267" s="113">
        <v>0.5</v>
      </c>
      <c r="D267" s="113">
        <v>-1</v>
      </c>
      <c r="E267" s="113">
        <v>39178</v>
      </c>
      <c r="F267" s="113">
        <v>0</v>
      </c>
      <c r="G267" s="27"/>
      <c r="H267" s="106">
        <f>AVERAGE(E267:E269)/AVERAGE(E270:E272)-1</f>
        <v>6.1252615997142712E-4</v>
      </c>
      <c r="I267" s="106">
        <f>AVERAGE(E267:E269)/AVERAGE(E279:E281)-1</f>
        <v>-1.0249419367868273E-2</v>
      </c>
      <c r="J267" s="27"/>
      <c r="K267" s="27"/>
      <c r="L267" s="27"/>
    </row>
    <row r="268" spans="1:12">
      <c r="A268" s="2">
        <v>37834</v>
      </c>
      <c r="B268" s="113">
        <v>39281</v>
      </c>
      <c r="C268" s="113">
        <v>0</v>
      </c>
      <c r="D268" s="113">
        <v>-1</v>
      </c>
      <c r="E268" s="113">
        <v>39189</v>
      </c>
      <c r="F268" s="113">
        <v>-0.2</v>
      </c>
      <c r="G268" s="27"/>
      <c r="H268" s="117"/>
      <c r="I268" s="117"/>
      <c r="J268" s="27"/>
      <c r="K268" s="27"/>
      <c r="L268" s="27"/>
    </row>
    <row r="269" spans="1:12">
      <c r="A269" s="2">
        <v>37803</v>
      </c>
      <c r="B269" s="113">
        <v>39280</v>
      </c>
      <c r="C269" s="113">
        <v>0.1</v>
      </c>
      <c r="D269" s="113">
        <v>-1.1000000000000001</v>
      </c>
      <c r="E269" s="113">
        <v>39251</v>
      </c>
      <c r="F269" s="113">
        <v>0.1</v>
      </c>
      <c r="G269" s="27"/>
      <c r="H269" s="117"/>
      <c r="I269" s="117"/>
      <c r="J269" s="27"/>
      <c r="K269" s="27"/>
      <c r="L269" s="27"/>
    </row>
    <row r="270" spans="1:12">
      <c r="A270" s="2">
        <v>37773</v>
      </c>
      <c r="B270" s="113">
        <v>39223</v>
      </c>
      <c r="C270" s="113">
        <v>0.3</v>
      </c>
      <c r="D270" s="113">
        <v>-1.2</v>
      </c>
      <c r="E270" s="113">
        <v>39209</v>
      </c>
      <c r="F270" s="113">
        <v>0.2</v>
      </c>
      <c r="G270" s="27"/>
      <c r="H270" s="106">
        <f>AVERAGE(E270:E272)/AVERAGE(E273:E275)-1</f>
        <v>-4.3115497014103443E-3</v>
      </c>
      <c r="I270" s="106">
        <f>AVERAGE(E270:E272)/AVERAGE(E282:E284)-1</f>
        <v>-1.4413281348258034E-2</v>
      </c>
      <c r="J270" s="27"/>
      <c r="K270" s="27"/>
      <c r="L270" s="27"/>
    </row>
    <row r="271" spans="1:12">
      <c r="A271" s="2">
        <v>37742</v>
      </c>
      <c r="B271" s="113">
        <v>39088</v>
      </c>
      <c r="C271" s="113">
        <v>0.3</v>
      </c>
      <c r="D271" s="113">
        <v>-1.6</v>
      </c>
      <c r="E271" s="113">
        <v>39141</v>
      </c>
      <c r="F271" s="113">
        <v>-0.1</v>
      </c>
      <c r="G271" s="27"/>
      <c r="H271" s="117"/>
      <c r="I271" s="117"/>
      <c r="J271" s="27"/>
      <c r="K271" s="27"/>
      <c r="L271" s="27"/>
    </row>
    <row r="272" spans="1:12">
      <c r="A272" s="2">
        <v>37712</v>
      </c>
      <c r="B272" s="113">
        <v>38985</v>
      </c>
      <c r="C272" s="113">
        <v>0</v>
      </c>
      <c r="D272" s="113">
        <v>-1.6</v>
      </c>
      <c r="E272" s="113">
        <v>39196</v>
      </c>
      <c r="F272" s="113">
        <v>-0.3</v>
      </c>
      <c r="G272" s="27"/>
      <c r="H272" s="117"/>
      <c r="I272" s="117"/>
      <c r="J272" s="27"/>
      <c r="K272" s="27"/>
      <c r="L272" s="27"/>
    </row>
    <row r="273" spans="1:12">
      <c r="A273" s="2">
        <v>37681</v>
      </c>
      <c r="B273" s="113">
        <v>38997</v>
      </c>
      <c r="C273" s="113">
        <v>-0.1</v>
      </c>
      <c r="D273" s="113">
        <v>-1.3</v>
      </c>
      <c r="E273" s="113">
        <v>39298</v>
      </c>
      <c r="F273" s="113">
        <v>-0.2</v>
      </c>
      <c r="G273" s="27"/>
      <c r="H273" s="106">
        <f>AVERAGE(E273:E275)/AVERAGE(E276:E278)-1</f>
        <v>-2.939114718377045E-3</v>
      </c>
      <c r="I273" s="106">
        <f>AVERAGE(E273:E275)/AVERAGE(E285:E287)-1</f>
        <v>-1.2017641496012366E-2</v>
      </c>
      <c r="J273" s="27"/>
      <c r="K273" s="27"/>
      <c r="L273" s="27"/>
    </row>
    <row r="274" spans="1:12">
      <c r="A274" s="2">
        <v>37653</v>
      </c>
      <c r="B274" s="113">
        <v>39031</v>
      </c>
      <c r="C274" s="113">
        <v>0.1</v>
      </c>
      <c r="D274" s="113">
        <v>-1.2</v>
      </c>
      <c r="E274" s="113">
        <v>39374</v>
      </c>
      <c r="F274" s="113">
        <v>0</v>
      </c>
      <c r="G274" s="27"/>
      <c r="H274" s="117"/>
      <c r="I274" s="117"/>
      <c r="J274" s="27"/>
      <c r="K274" s="27"/>
      <c r="L274" s="27"/>
    </row>
    <row r="275" spans="1:12">
      <c r="A275" s="2">
        <v>37622</v>
      </c>
      <c r="B275" s="113">
        <v>39005</v>
      </c>
      <c r="C275" s="113">
        <v>-1.4</v>
      </c>
      <c r="D275" s="113">
        <v>-1.2</v>
      </c>
      <c r="E275" s="113">
        <v>39383</v>
      </c>
      <c r="F275" s="113">
        <v>-0.1</v>
      </c>
      <c r="G275" s="27"/>
      <c r="H275" s="117"/>
      <c r="I275" s="117"/>
      <c r="J275" s="27"/>
      <c r="K275" s="27"/>
      <c r="L275" s="27"/>
    </row>
    <row r="276" spans="1:12">
      <c r="A276" s="2">
        <v>37591</v>
      </c>
      <c r="B276" s="113">
        <v>39566</v>
      </c>
      <c r="C276" s="113">
        <v>-0.7</v>
      </c>
      <c r="D276" s="113">
        <v>-1</v>
      </c>
      <c r="E276" s="113">
        <v>39430</v>
      </c>
      <c r="F276" s="113">
        <v>-0.1</v>
      </c>
      <c r="G276" s="27">
        <f>AVERAGE(E276:E287)</f>
        <v>39666.25</v>
      </c>
      <c r="H276" s="106">
        <f>AVERAGE(E276:E278)/AVERAGE(E279:E281)-1</f>
        <v>-3.6436770002357122E-3</v>
      </c>
      <c r="I276" s="106">
        <f>AVERAGE(E276:E278)/AVERAGE(E288:E290)-1</f>
        <v>-8.7319793044556837E-3</v>
      </c>
      <c r="J276" s="27">
        <f>G276-G288</f>
        <v>-193.08333333333576</v>
      </c>
      <c r="K276" s="27"/>
      <c r="L276" s="27"/>
    </row>
    <row r="277" spans="1:12">
      <c r="A277" s="2">
        <v>37561</v>
      </c>
      <c r="B277" s="113">
        <v>39825</v>
      </c>
      <c r="C277" s="113">
        <v>-0.1</v>
      </c>
      <c r="D277" s="113">
        <v>-0.9</v>
      </c>
      <c r="E277" s="113">
        <v>39462</v>
      </c>
      <c r="F277" s="113">
        <v>-0.1</v>
      </c>
      <c r="G277" s="27"/>
      <c r="H277" s="75"/>
      <c r="I277" s="75"/>
      <c r="J277" s="27"/>
      <c r="K277" s="27"/>
      <c r="L277" s="27"/>
    </row>
    <row r="278" spans="1:12">
      <c r="A278" s="2">
        <v>37530</v>
      </c>
      <c r="B278" s="113">
        <v>39855</v>
      </c>
      <c r="C278" s="113">
        <v>0</v>
      </c>
      <c r="D278" s="113">
        <v>-0.7</v>
      </c>
      <c r="E278" s="113">
        <v>39511</v>
      </c>
      <c r="F278" s="113">
        <v>-0.1</v>
      </c>
      <c r="G278" s="27"/>
      <c r="H278" s="75"/>
      <c r="I278" s="75"/>
      <c r="J278" s="27"/>
      <c r="K278" s="27"/>
      <c r="L278" s="27"/>
    </row>
    <row r="279" spans="1:12">
      <c r="A279" s="2">
        <v>37500</v>
      </c>
      <c r="B279" s="113">
        <v>39874</v>
      </c>
      <c r="C279" s="113">
        <v>0.5</v>
      </c>
      <c r="D279" s="113">
        <v>-0.5</v>
      </c>
      <c r="E279" s="113">
        <v>39562</v>
      </c>
      <c r="F279" s="113">
        <v>-0.1</v>
      </c>
      <c r="G279" s="27"/>
      <c r="H279" s="106">
        <f>AVERAGE(E279:E281)/AVERAGE(E282:E284)-1</f>
        <v>-3.5970318198969009E-3</v>
      </c>
      <c r="I279" s="106">
        <f>AVERAGE(E279:E281)/AVERAGE(E291:E293)-1</f>
        <v>-4.7986332688491062E-3</v>
      </c>
      <c r="J279" s="27"/>
      <c r="K279" s="27"/>
      <c r="L279" s="27"/>
    </row>
    <row r="280" spans="1:12">
      <c r="A280" s="2">
        <v>37469</v>
      </c>
      <c r="B280" s="113">
        <v>39689</v>
      </c>
      <c r="C280" s="113">
        <v>0</v>
      </c>
      <c r="D280" s="113">
        <v>-0.5</v>
      </c>
      <c r="E280" s="113">
        <v>39597</v>
      </c>
      <c r="F280" s="113">
        <v>-0.2</v>
      </c>
      <c r="G280" s="27"/>
      <c r="H280" s="117"/>
      <c r="I280" s="117"/>
      <c r="J280" s="27"/>
      <c r="K280" s="27"/>
      <c r="L280" s="27"/>
    </row>
    <row r="281" spans="1:12">
      <c r="A281" s="2">
        <v>37438</v>
      </c>
      <c r="B281" s="113">
        <v>39706</v>
      </c>
      <c r="C281" s="113">
        <v>0.1</v>
      </c>
      <c r="D281" s="113">
        <v>-0.4</v>
      </c>
      <c r="E281" s="113">
        <v>39677</v>
      </c>
      <c r="F281" s="113">
        <v>0</v>
      </c>
      <c r="G281" s="27"/>
      <c r="H281" s="117"/>
      <c r="I281" s="117"/>
      <c r="J281" s="27"/>
      <c r="K281" s="27"/>
      <c r="L281" s="27"/>
    </row>
    <row r="282" spans="1:12">
      <c r="A282" s="2">
        <v>37408</v>
      </c>
      <c r="B282" s="113">
        <v>39682</v>
      </c>
      <c r="C282" s="113">
        <v>-0.1</v>
      </c>
      <c r="D282" s="113">
        <v>-0.4</v>
      </c>
      <c r="E282" s="113">
        <v>39678</v>
      </c>
      <c r="F282" s="113">
        <v>-0.2</v>
      </c>
      <c r="G282" s="27"/>
      <c r="H282" s="106">
        <f>AVERAGE(E282:E284)/AVERAGE(E285:E287)-1</f>
        <v>-1.8913558343306436E-3</v>
      </c>
      <c r="I282" s="106">
        <f>AVERAGE(E282:E284)/AVERAGE(E294:E296)-1</f>
        <v>-3.5758147928449668E-3</v>
      </c>
      <c r="J282" s="27"/>
      <c r="K282" s="27"/>
      <c r="L282" s="27"/>
    </row>
    <row r="283" spans="1:12">
      <c r="A283" s="2">
        <v>37377</v>
      </c>
      <c r="B283" s="113">
        <v>39712</v>
      </c>
      <c r="C283" s="113">
        <v>0.3</v>
      </c>
      <c r="D283" s="113">
        <v>-0.4</v>
      </c>
      <c r="E283" s="113">
        <v>39770</v>
      </c>
      <c r="F283" s="113">
        <v>-0.1</v>
      </c>
      <c r="G283" s="27"/>
      <c r="H283" s="117"/>
      <c r="I283" s="117"/>
      <c r="J283" s="27"/>
      <c r="K283" s="27"/>
      <c r="L283" s="27"/>
    </row>
    <row r="284" spans="1:12">
      <c r="A284" s="2">
        <v>37347</v>
      </c>
      <c r="B284" s="113">
        <v>39606</v>
      </c>
      <c r="C284" s="113">
        <v>0.2</v>
      </c>
      <c r="D284" s="113">
        <v>-0.3</v>
      </c>
      <c r="E284" s="113">
        <v>39817</v>
      </c>
      <c r="F284" s="113">
        <v>0</v>
      </c>
      <c r="G284" s="27"/>
      <c r="H284" s="117"/>
      <c r="I284" s="117"/>
      <c r="J284" s="27"/>
      <c r="K284" s="27"/>
      <c r="L284" s="27"/>
    </row>
    <row r="285" spans="1:12">
      <c r="A285" s="2">
        <v>37316</v>
      </c>
      <c r="B285" s="113">
        <v>39512</v>
      </c>
      <c r="C285" s="113">
        <v>0</v>
      </c>
      <c r="D285" s="113">
        <v>-0.3</v>
      </c>
      <c r="E285" s="113">
        <v>39810</v>
      </c>
      <c r="F285" s="113">
        <v>-0.1</v>
      </c>
      <c r="G285" s="27"/>
      <c r="H285" s="106">
        <f>AVERAGE(E285:E287)/AVERAGE(E288:E290)-1</f>
        <v>3.7673927967452059E-4</v>
      </c>
      <c r="I285" s="106">
        <f>AVERAGE(E285:E287)/AVERAGE(E297:E299)-1</f>
        <v>-2.2794829832002428E-3</v>
      </c>
      <c r="J285" s="27"/>
      <c r="K285" s="27"/>
      <c r="L285" s="27"/>
    </row>
    <row r="286" spans="1:12">
      <c r="A286" s="2">
        <v>37288</v>
      </c>
      <c r="B286" s="113">
        <v>39496</v>
      </c>
      <c r="C286" s="113">
        <v>0.1</v>
      </c>
      <c r="D286" s="113">
        <v>-0.2</v>
      </c>
      <c r="E286" s="113">
        <v>39832</v>
      </c>
      <c r="F286" s="113">
        <v>0</v>
      </c>
      <c r="G286" s="27"/>
      <c r="H286" s="117"/>
      <c r="I286" s="117"/>
      <c r="J286" s="27"/>
      <c r="K286" s="27"/>
      <c r="L286" s="27"/>
    </row>
    <row r="287" spans="1:12">
      <c r="A287" s="2">
        <v>37257</v>
      </c>
      <c r="B287" s="113">
        <v>39470</v>
      </c>
      <c r="C287" s="113">
        <v>-1.3</v>
      </c>
      <c r="D287" s="113">
        <v>-0.2</v>
      </c>
      <c r="E287" s="113">
        <v>39849</v>
      </c>
      <c r="F287" s="113">
        <v>0</v>
      </c>
      <c r="G287" s="27"/>
      <c r="H287" s="117"/>
      <c r="I287" s="117"/>
      <c r="J287" s="27"/>
      <c r="K287" s="27"/>
      <c r="L287" s="27"/>
    </row>
    <row r="288" spans="1:12">
      <c r="A288" s="2">
        <v>37226</v>
      </c>
      <c r="B288" s="113">
        <v>39976</v>
      </c>
      <c r="C288" s="113">
        <v>-0.5</v>
      </c>
      <c r="D288" s="113">
        <v>-0.5</v>
      </c>
      <c r="E288" s="113">
        <v>39834</v>
      </c>
      <c r="F288" s="113">
        <v>0</v>
      </c>
      <c r="G288" s="27">
        <f>AVERAGE(E288:E299)</f>
        <v>39859.333333333336</v>
      </c>
      <c r="H288" s="106">
        <f>AVERAGE(E288:E290)/AVERAGE(E291:E293)-1</f>
        <v>3.0985939083327807E-4</v>
      </c>
      <c r="I288" s="106">
        <f>AVERAGE(E288:E290)/AVERAGE(E300:E302)-1</f>
        <v>-5.4123367972288561E-3</v>
      </c>
      <c r="J288" s="27">
        <f>G288-G300</f>
        <v>-111.75</v>
      </c>
      <c r="K288" s="27"/>
      <c r="L288" s="27"/>
    </row>
    <row r="289" spans="1:12">
      <c r="A289" s="2">
        <v>37196</v>
      </c>
      <c r="B289" s="113">
        <v>40185</v>
      </c>
      <c r="C289" s="113">
        <v>0.1</v>
      </c>
      <c r="D289" s="113">
        <v>-0.5</v>
      </c>
      <c r="E289" s="113">
        <v>39819</v>
      </c>
      <c r="F289" s="113">
        <v>0.1</v>
      </c>
      <c r="G289" s="27"/>
      <c r="H289" s="117"/>
      <c r="I289" s="117"/>
      <c r="J289" s="27"/>
      <c r="K289" s="27"/>
      <c r="L289" s="27"/>
    </row>
    <row r="290" spans="1:12">
      <c r="A290" s="2">
        <v>37165</v>
      </c>
      <c r="B290" s="113">
        <v>40127</v>
      </c>
      <c r="C290" s="113">
        <v>0.1</v>
      </c>
      <c r="D290" s="113">
        <v>-0.6</v>
      </c>
      <c r="E290" s="113">
        <v>39793</v>
      </c>
      <c r="F290" s="113">
        <v>0</v>
      </c>
      <c r="G290" s="27"/>
      <c r="H290" s="117"/>
      <c r="I290" s="117"/>
      <c r="J290" s="27"/>
      <c r="K290" s="27"/>
      <c r="L290" s="27"/>
    </row>
    <row r="291" spans="1:12">
      <c r="A291" s="2">
        <v>37135</v>
      </c>
      <c r="B291" s="113">
        <v>40091</v>
      </c>
      <c r="C291" s="113">
        <v>0.5</v>
      </c>
      <c r="D291" s="113">
        <v>-0.6</v>
      </c>
      <c r="E291" s="113">
        <v>39779</v>
      </c>
      <c r="F291" s="113">
        <v>-0.1</v>
      </c>
      <c r="G291" s="27"/>
      <c r="H291" s="106">
        <f>AVERAGE(E291:E293)/AVERAGE(E294:E296)-1</f>
        <v>-2.3727369186167246E-3</v>
      </c>
      <c r="I291" s="106">
        <f>AVERAGE(E291:E293)/AVERAGE(E303:E305)-1</f>
        <v>-5.6459067176297673E-3</v>
      </c>
      <c r="J291" s="27"/>
      <c r="K291" s="27"/>
      <c r="L291" s="27"/>
    </row>
    <row r="292" spans="1:12">
      <c r="A292" s="2">
        <v>37104</v>
      </c>
      <c r="B292" s="113">
        <v>39906</v>
      </c>
      <c r="C292" s="113">
        <v>0.1</v>
      </c>
      <c r="D292" s="113">
        <v>-0.6</v>
      </c>
      <c r="E292" s="113">
        <v>39810</v>
      </c>
      <c r="F292" s="113">
        <v>0</v>
      </c>
      <c r="G292" s="27"/>
      <c r="H292" s="75"/>
      <c r="I292" s="75"/>
      <c r="J292" s="27"/>
      <c r="K292" s="27"/>
      <c r="L292" s="27"/>
    </row>
    <row r="293" spans="1:12">
      <c r="A293" s="2">
        <v>37073</v>
      </c>
      <c r="B293" s="113">
        <v>39854</v>
      </c>
      <c r="C293" s="113">
        <v>0</v>
      </c>
      <c r="D293" s="113">
        <v>-0.5</v>
      </c>
      <c r="E293" s="113">
        <v>39820</v>
      </c>
      <c r="F293" s="113">
        <v>-0.1</v>
      </c>
      <c r="G293" s="27"/>
      <c r="H293" s="75"/>
      <c r="I293" s="75"/>
      <c r="J293" s="27"/>
      <c r="K293" s="27"/>
      <c r="L293" s="27"/>
    </row>
    <row r="294" spans="1:12">
      <c r="A294" s="2">
        <v>37043</v>
      </c>
      <c r="B294" s="113">
        <v>39855</v>
      </c>
      <c r="C294" s="113">
        <v>0</v>
      </c>
      <c r="D294" s="113">
        <v>-0.4</v>
      </c>
      <c r="E294" s="113">
        <v>39860</v>
      </c>
      <c r="F294" s="113">
        <v>-0.1</v>
      </c>
      <c r="G294" s="27"/>
      <c r="H294" s="106">
        <f>AVERAGE(E294:E296)/AVERAGE(E297:E299)-1</f>
        <v>-5.9283257072251239E-4</v>
      </c>
      <c r="I294" s="106">
        <f>AVERAGE(E294:E296)/AVERAGE(E306:E308)-1</f>
        <v>-1.9511869720746366E-3</v>
      </c>
      <c r="J294" s="27"/>
      <c r="K294" s="27"/>
      <c r="L294" s="27"/>
    </row>
    <row r="295" spans="1:12">
      <c r="A295" s="2">
        <v>37012</v>
      </c>
      <c r="B295" s="113">
        <v>39852</v>
      </c>
      <c r="C295" s="113">
        <v>0.4</v>
      </c>
      <c r="D295" s="113">
        <v>-0.1</v>
      </c>
      <c r="E295" s="113">
        <v>39917</v>
      </c>
      <c r="F295" s="113">
        <v>0</v>
      </c>
      <c r="G295" s="27"/>
      <c r="H295" s="117"/>
      <c r="I295" s="117"/>
      <c r="J295" s="27"/>
      <c r="K295" s="27"/>
      <c r="L295" s="27"/>
    </row>
    <row r="296" spans="1:12">
      <c r="A296" s="2">
        <v>36982</v>
      </c>
      <c r="B296" s="113">
        <v>39707</v>
      </c>
      <c r="C296" s="113">
        <v>0.2</v>
      </c>
      <c r="D296" s="113">
        <v>-0.1</v>
      </c>
      <c r="E296" s="113">
        <v>39916</v>
      </c>
      <c r="F296" s="113">
        <v>0</v>
      </c>
      <c r="G296" s="27"/>
      <c r="H296" s="117"/>
      <c r="I296" s="117"/>
      <c r="J296" s="27"/>
      <c r="K296" s="27"/>
      <c r="L296" s="27"/>
    </row>
    <row r="297" spans="1:12">
      <c r="A297" s="2">
        <v>36951</v>
      </c>
      <c r="B297" s="113">
        <v>39614</v>
      </c>
      <c r="C297" s="113">
        <v>0.1</v>
      </c>
      <c r="D297" s="113">
        <v>-0.1</v>
      </c>
      <c r="E297" s="113">
        <v>39905</v>
      </c>
      <c r="F297" s="113">
        <v>0</v>
      </c>
      <c r="G297" s="27"/>
      <c r="H297" s="106">
        <f>AVERAGE(E297:E299)/AVERAGE(E300:E302)-1</f>
        <v>-2.7644551025844954E-3</v>
      </c>
      <c r="I297" s="106">
        <f>AVERAGE(E297:E299)/AVERAGE(E309:E311)-1</f>
        <v>1.8487071597668159E-3</v>
      </c>
      <c r="J297" s="27"/>
      <c r="K297" s="27"/>
      <c r="L297" s="27"/>
    </row>
    <row r="298" spans="1:12">
      <c r="A298" s="2">
        <v>36923</v>
      </c>
      <c r="B298" s="113">
        <v>39588</v>
      </c>
      <c r="C298" s="113">
        <v>0.1</v>
      </c>
      <c r="D298" s="113">
        <v>0.2</v>
      </c>
      <c r="E298" s="113">
        <v>39922</v>
      </c>
      <c r="F298" s="113">
        <v>0</v>
      </c>
      <c r="G298" s="27"/>
      <c r="H298" s="117"/>
      <c r="I298" s="117"/>
      <c r="J298" s="27"/>
      <c r="K298" s="27"/>
      <c r="L298" s="27"/>
    </row>
    <row r="299" spans="1:12">
      <c r="A299" s="2">
        <v>36892</v>
      </c>
      <c r="B299" s="113">
        <v>39557</v>
      </c>
      <c r="C299" s="113">
        <v>-1.6</v>
      </c>
      <c r="D299" s="113">
        <v>0.4</v>
      </c>
      <c r="E299" s="113">
        <v>39937</v>
      </c>
      <c r="F299" s="113">
        <v>-0.3</v>
      </c>
      <c r="G299" s="27"/>
      <c r="H299" s="117"/>
      <c r="I299" s="117"/>
      <c r="J299" s="27"/>
      <c r="K299" s="27"/>
      <c r="L299" s="27"/>
    </row>
    <row r="300" spans="1:12">
      <c r="A300" s="2">
        <v>36861</v>
      </c>
      <c r="B300" s="113">
        <v>40180</v>
      </c>
      <c r="C300" s="113">
        <v>-0.5</v>
      </c>
      <c r="D300" s="113">
        <v>1.1000000000000001</v>
      </c>
      <c r="E300" s="113">
        <v>40040</v>
      </c>
      <c r="F300" s="113">
        <v>0</v>
      </c>
      <c r="G300" s="27">
        <f>AVERAGE(E300:E311)</f>
        <v>39971.083333333336</v>
      </c>
      <c r="H300" s="106">
        <f>AVERAGE(E300:E302)/AVERAGE(E303:E305)-1</f>
        <v>7.4945664393366584E-5</v>
      </c>
      <c r="I300" s="106"/>
      <c r="J300" s="27"/>
      <c r="K300" s="27"/>
      <c r="L300" s="27"/>
    </row>
    <row r="301" spans="1:12">
      <c r="A301" s="2">
        <v>36831</v>
      </c>
      <c r="B301" s="113">
        <v>40401</v>
      </c>
      <c r="C301" s="113">
        <v>0.1</v>
      </c>
      <c r="D301" s="113">
        <v>1.5</v>
      </c>
      <c r="E301" s="113">
        <v>40032</v>
      </c>
      <c r="F301" s="113">
        <v>0</v>
      </c>
      <c r="G301" s="27"/>
      <c r="H301" s="117"/>
      <c r="I301" s="117"/>
      <c r="J301" s="27"/>
      <c r="K301" s="27"/>
      <c r="L301" s="27"/>
    </row>
    <row r="302" spans="1:12">
      <c r="A302" s="2">
        <v>36800</v>
      </c>
      <c r="B302" s="113">
        <v>40355</v>
      </c>
      <c r="C302" s="113">
        <v>0</v>
      </c>
      <c r="D302" s="113">
        <v>1.7</v>
      </c>
      <c r="E302" s="113">
        <v>40024</v>
      </c>
      <c r="F302" s="113">
        <v>0</v>
      </c>
      <c r="G302" s="27"/>
      <c r="H302" s="117"/>
      <c r="I302" s="117"/>
      <c r="J302" s="27"/>
      <c r="K302" s="27"/>
      <c r="L302" s="27"/>
    </row>
    <row r="303" spans="1:12">
      <c r="A303" s="2">
        <v>36770</v>
      </c>
      <c r="B303" s="113">
        <v>40347</v>
      </c>
      <c r="C303" s="113">
        <v>0.5</v>
      </c>
      <c r="D303" s="113">
        <v>1.8</v>
      </c>
      <c r="E303" s="113">
        <v>40028</v>
      </c>
      <c r="F303" s="113">
        <v>0</v>
      </c>
      <c r="G303" s="27"/>
      <c r="H303" s="106">
        <f>AVERAGE(E303:E305)/AVERAGE(E306:E308)-1</f>
        <v>1.3341449381707449E-3</v>
      </c>
      <c r="I303" s="106"/>
      <c r="J303" s="27"/>
      <c r="K303" s="27"/>
      <c r="L303" s="27"/>
    </row>
    <row r="304" spans="1:12">
      <c r="A304" s="2">
        <v>36739</v>
      </c>
      <c r="B304" s="113">
        <v>40140</v>
      </c>
      <c r="C304" s="113">
        <v>0.2</v>
      </c>
      <c r="D304" s="113">
        <v>2</v>
      </c>
      <c r="E304" s="113">
        <v>40038</v>
      </c>
      <c r="F304" s="113">
        <v>0</v>
      </c>
      <c r="G304" s="27"/>
      <c r="H304" s="117"/>
      <c r="I304" s="117"/>
      <c r="J304" s="27"/>
      <c r="K304" s="27"/>
      <c r="L304" s="27"/>
    </row>
    <row r="305" spans="1:12">
      <c r="A305" s="2">
        <v>36708</v>
      </c>
      <c r="B305" s="113">
        <v>40057</v>
      </c>
      <c r="C305" s="113">
        <v>0.1</v>
      </c>
      <c r="D305" s="113">
        <v>2.2000000000000002</v>
      </c>
      <c r="E305" s="113">
        <v>40021</v>
      </c>
      <c r="F305" s="113">
        <v>0</v>
      </c>
      <c r="G305" s="27"/>
      <c r="H305" s="117"/>
      <c r="I305" s="117"/>
      <c r="J305" s="27"/>
      <c r="K305" s="27"/>
      <c r="L305" s="27"/>
    </row>
    <row r="306" spans="1:12">
      <c r="A306" s="2">
        <v>36678</v>
      </c>
      <c r="B306" s="113">
        <v>40003</v>
      </c>
      <c r="C306" s="113">
        <v>0.3</v>
      </c>
      <c r="D306" s="113">
        <v>2.5</v>
      </c>
      <c r="E306" s="113">
        <v>40014</v>
      </c>
      <c r="F306" s="113">
        <v>0.1</v>
      </c>
      <c r="G306" s="27"/>
      <c r="H306" s="106">
        <f>AVERAGE(E306:E308)/AVERAGE(E309:E311)-1</f>
        <v>3.2122332549793242E-3</v>
      </c>
      <c r="I306" s="106"/>
      <c r="J306" s="27"/>
      <c r="K306" s="27"/>
      <c r="L306" s="27"/>
    </row>
    <row r="307" spans="1:12">
      <c r="A307" s="2">
        <v>36647</v>
      </c>
      <c r="B307" s="113">
        <v>39895</v>
      </c>
      <c r="C307" s="113">
        <v>0.4</v>
      </c>
      <c r="D307" s="113">
        <v>2.9</v>
      </c>
      <c r="E307" s="113">
        <v>39971</v>
      </c>
      <c r="F307" s="113">
        <v>0.1</v>
      </c>
      <c r="G307" s="27"/>
      <c r="H307" s="27"/>
      <c r="I307" s="27"/>
      <c r="J307" s="27"/>
      <c r="K307" s="27"/>
      <c r="L307" s="27"/>
    </row>
    <row r="308" spans="1:12">
      <c r="A308" s="2">
        <v>36617</v>
      </c>
      <c r="B308" s="113">
        <v>39734</v>
      </c>
      <c r="C308" s="113">
        <v>0.2</v>
      </c>
      <c r="D308" s="113">
        <v>3.1</v>
      </c>
      <c r="E308" s="113">
        <v>39942</v>
      </c>
      <c r="F308" s="113">
        <v>0.1</v>
      </c>
      <c r="G308" s="27"/>
      <c r="H308" s="27"/>
      <c r="I308" s="27"/>
      <c r="J308" s="27"/>
      <c r="K308" s="27"/>
      <c r="L308" s="27"/>
    </row>
    <row r="309" spans="1:12">
      <c r="A309" s="2">
        <v>36586</v>
      </c>
      <c r="B309" s="113">
        <v>39635</v>
      </c>
      <c r="C309" s="113">
        <v>0.3</v>
      </c>
      <c r="D309" s="113">
        <v>2.6</v>
      </c>
      <c r="E309" s="113">
        <v>39917</v>
      </c>
      <c r="F309" s="113">
        <v>0.2</v>
      </c>
      <c r="G309" s="27"/>
      <c r="H309" s="27"/>
      <c r="I309" s="27"/>
      <c r="J309" s="27"/>
      <c r="K309" s="27"/>
      <c r="L309" s="27"/>
    </row>
    <row r="310" spans="1:12">
      <c r="A310" s="2">
        <v>36557</v>
      </c>
      <c r="B310" s="113">
        <v>39516</v>
      </c>
      <c r="C310" s="113">
        <v>0.3</v>
      </c>
      <c r="D310" s="113">
        <v>2.5</v>
      </c>
      <c r="E310" s="113">
        <v>39851</v>
      </c>
      <c r="F310" s="113">
        <v>0.2</v>
      </c>
      <c r="G310" s="27"/>
      <c r="H310" s="27"/>
      <c r="I310" s="27"/>
      <c r="J310" s="27"/>
      <c r="K310" s="27"/>
      <c r="L310" s="27"/>
    </row>
    <row r="311" spans="1:12">
      <c r="A311" s="2">
        <v>36526</v>
      </c>
      <c r="B311" s="113">
        <v>39389</v>
      </c>
      <c r="C311" s="113">
        <v>-0.9</v>
      </c>
      <c r="D311" s="113">
        <v>2.4</v>
      </c>
      <c r="E311" s="113">
        <v>39775</v>
      </c>
      <c r="F311" s="113">
        <v>0.4</v>
      </c>
      <c r="G311" s="27"/>
      <c r="H311" s="27"/>
      <c r="I311" s="27"/>
      <c r="J311" s="27"/>
      <c r="K311" s="27"/>
      <c r="L311" s="27"/>
    </row>
    <row r="312" spans="1:12">
      <c r="A312" s="2">
        <v>36495</v>
      </c>
      <c r="B312" s="113">
        <v>39754</v>
      </c>
      <c r="C312" s="113">
        <v>-0.2</v>
      </c>
      <c r="D312" s="113">
        <v>2.1</v>
      </c>
      <c r="E312" s="113">
        <v>39618</v>
      </c>
      <c r="F312" s="113">
        <v>0.4</v>
      </c>
      <c r="G312" s="27"/>
      <c r="H312" s="27"/>
      <c r="I312" s="27"/>
      <c r="J312" s="27"/>
      <c r="K312" s="27"/>
      <c r="L312" s="27"/>
    </row>
    <row r="313" spans="1:12">
      <c r="A313" s="2">
        <v>36465</v>
      </c>
      <c r="B313" s="113">
        <v>39818</v>
      </c>
      <c r="C313" s="113">
        <v>0.3</v>
      </c>
      <c r="D313" s="113">
        <v>1.7</v>
      </c>
      <c r="E313" s="113">
        <v>39451</v>
      </c>
      <c r="F313" s="113">
        <v>0.2</v>
      </c>
      <c r="G313" s="27"/>
      <c r="H313" s="27"/>
      <c r="I313" s="27"/>
      <c r="J313" s="27"/>
      <c r="K313" s="27"/>
      <c r="L313" s="27"/>
    </row>
    <row r="314" spans="1:12">
      <c r="A314" s="2">
        <v>36434</v>
      </c>
      <c r="B314" s="113">
        <v>39688</v>
      </c>
      <c r="C314" s="113">
        <v>0.1</v>
      </c>
      <c r="D314" s="113">
        <v>1.5</v>
      </c>
      <c r="E314" s="113">
        <v>39359</v>
      </c>
      <c r="F314" s="113">
        <v>0.1</v>
      </c>
      <c r="G314" s="27"/>
      <c r="H314" s="27"/>
      <c r="I314" s="27"/>
      <c r="J314" s="27"/>
      <c r="K314" s="27"/>
      <c r="L314" s="27"/>
    </row>
    <row r="315" spans="1:12">
      <c r="A315" s="2">
        <v>36404</v>
      </c>
      <c r="B315" s="113">
        <v>39630</v>
      </c>
      <c r="C315" s="113">
        <v>0.7</v>
      </c>
      <c r="D315" s="113">
        <v>1.5</v>
      </c>
      <c r="E315" s="113">
        <v>39308</v>
      </c>
      <c r="F315" s="113">
        <v>0.1</v>
      </c>
      <c r="G315" s="27"/>
      <c r="H315" s="27"/>
      <c r="I315" s="27"/>
      <c r="J315" s="27"/>
      <c r="K315" s="27"/>
      <c r="L315" s="27"/>
    </row>
    <row r="316" spans="1:12">
      <c r="A316" s="2">
        <v>36373</v>
      </c>
      <c r="B316" s="113">
        <v>39368</v>
      </c>
      <c r="C316" s="113">
        <v>0.5</v>
      </c>
      <c r="D316" s="113">
        <v>1.6</v>
      </c>
      <c r="E316" s="113">
        <v>39264</v>
      </c>
      <c r="F316" s="113">
        <v>0.3</v>
      </c>
      <c r="G316" s="27"/>
      <c r="H316" s="27"/>
      <c r="I316" s="27"/>
      <c r="J316" s="27"/>
      <c r="K316" s="27"/>
      <c r="L316" s="27"/>
    </row>
    <row r="317" spans="1:12">
      <c r="A317" s="2">
        <v>36342</v>
      </c>
      <c r="B317" s="113">
        <v>39177</v>
      </c>
      <c r="C317" s="113">
        <v>0.3</v>
      </c>
      <c r="D317" s="113">
        <v>1.6</v>
      </c>
      <c r="E317" s="113">
        <v>39143</v>
      </c>
      <c r="F317" s="113">
        <v>0.2</v>
      </c>
      <c r="G317" s="27"/>
      <c r="H317" s="27"/>
      <c r="I317" s="27"/>
      <c r="J317" s="27"/>
      <c r="K317" s="27"/>
      <c r="L317" s="27"/>
    </row>
    <row r="318" spans="1:12">
      <c r="A318" s="2">
        <v>36312</v>
      </c>
      <c r="B318" s="113">
        <v>39046</v>
      </c>
      <c r="C318" s="113">
        <v>0.7</v>
      </c>
      <c r="D318" s="113">
        <v>1.6</v>
      </c>
      <c r="E318" s="113">
        <v>39064</v>
      </c>
      <c r="F318" s="113">
        <v>0.5</v>
      </c>
      <c r="G318" s="27"/>
      <c r="H318" s="27"/>
      <c r="I318" s="27"/>
      <c r="J318" s="27"/>
      <c r="K318" s="27"/>
      <c r="L318" s="27"/>
    </row>
    <row r="319" spans="1:12">
      <c r="A319" s="2">
        <v>36281</v>
      </c>
      <c r="B319" s="113">
        <v>38780</v>
      </c>
      <c r="C319" s="113">
        <v>0.6</v>
      </c>
      <c r="D319" s="113">
        <v>1.3</v>
      </c>
      <c r="E319" s="113">
        <v>38865</v>
      </c>
      <c r="F319" s="113">
        <v>0.3</v>
      </c>
      <c r="G319" s="27"/>
      <c r="H319" s="27"/>
      <c r="I319" s="27"/>
      <c r="J319" s="27"/>
      <c r="K319" s="27"/>
      <c r="L319" s="27"/>
    </row>
    <row r="320" spans="1:12">
      <c r="A320" s="2">
        <v>36251</v>
      </c>
      <c r="B320" s="113">
        <v>38540</v>
      </c>
      <c r="C320" s="113">
        <v>-0.2</v>
      </c>
      <c r="D320" s="113">
        <v>1.1000000000000001</v>
      </c>
      <c r="E320" s="113">
        <v>38740</v>
      </c>
      <c r="F320" s="113">
        <v>-0.4</v>
      </c>
      <c r="G320" s="27"/>
      <c r="H320" s="27"/>
      <c r="I320" s="27"/>
      <c r="J320" s="27"/>
      <c r="K320" s="27"/>
      <c r="L320" s="27"/>
    </row>
    <row r="321" spans="1:12">
      <c r="A321" s="2">
        <v>36220</v>
      </c>
      <c r="B321" s="113">
        <v>38625</v>
      </c>
      <c r="C321" s="113">
        <v>0.2</v>
      </c>
      <c r="D321" s="113">
        <v>1.6</v>
      </c>
      <c r="E321" s="113">
        <v>38888</v>
      </c>
      <c r="F321" s="113">
        <v>0</v>
      </c>
      <c r="G321" s="27"/>
      <c r="H321" s="27"/>
      <c r="I321" s="27"/>
      <c r="J321" s="27"/>
      <c r="K321" s="27"/>
      <c r="L321" s="27"/>
    </row>
    <row r="322" spans="1:12">
      <c r="A322" s="2">
        <v>36192</v>
      </c>
      <c r="B322" s="113">
        <v>38543</v>
      </c>
      <c r="C322" s="113">
        <v>0.2</v>
      </c>
      <c r="D322" s="113">
        <v>1.8</v>
      </c>
      <c r="E322" s="113">
        <v>38871</v>
      </c>
      <c r="F322" s="113">
        <v>0</v>
      </c>
      <c r="G322" s="27"/>
      <c r="H322" s="27"/>
      <c r="I322" s="27"/>
      <c r="J322" s="27"/>
      <c r="K322" s="27"/>
      <c r="L322" s="27"/>
    </row>
    <row r="323" spans="1:12">
      <c r="A323" s="2">
        <v>36161</v>
      </c>
      <c r="B323" s="113">
        <v>38473</v>
      </c>
      <c r="C323" s="113">
        <v>-1.2</v>
      </c>
      <c r="D323" s="113">
        <v>2</v>
      </c>
      <c r="E323" s="113">
        <v>38855</v>
      </c>
      <c r="F323" s="113">
        <v>0.1</v>
      </c>
      <c r="G323" s="27"/>
      <c r="H323" s="27"/>
      <c r="I323" s="27"/>
      <c r="J323" s="27"/>
      <c r="K323" s="27"/>
      <c r="L323" s="27"/>
    </row>
    <row r="324" spans="1:12">
      <c r="A324" s="2">
        <v>36130</v>
      </c>
      <c r="B324" s="113">
        <v>38931</v>
      </c>
      <c r="C324" s="113">
        <v>-0.5</v>
      </c>
      <c r="D324" s="113">
        <v>2</v>
      </c>
      <c r="E324" s="113">
        <v>38802</v>
      </c>
      <c r="F324" s="113">
        <v>0</v>
      </c>
      <c r="G324" s="27"/>
      <c r="H324" s="27"/>
      <c r="I324" s="27"/>
      <c r="J324" s="27"/>
      <c r="K324" s="27"/>
      <c r="L324" s="27"/>
    </row>
    <row r="325" spans="1:12">
      <c r="A325" s="2">
        <v>36100</v>
      </c>
      <c r="B325" s="113">
        <v>39146</v>
      </c>
      <c r="C325" s="113">
        <v>0.1</v>
      </c>
      <c r="D325" s="113">
        <v>1.8</v>
      </c>
      <c r="E325" s="113">
        <v>38784</v>
      </c>
      <c r="F325" s="113">
        <v>0</v>
      </c>
      <c r="G325" s="27"/>
      <c r="H325" s="27"/>
      <c r="I325" s="27"/>
      <c r="J325" s="27"/>
      <c r="K325" s="27"/>
      <c r="L325" s="27"/>
    </row>
    <row r="326" spans="1:12">
      <c r="A326" s="2">
        <v>36069</v>
      </c>
      <c r="B326" s="113">
        <v>39100</v>
      </c>
      <c r="C326" s="113">
        <v>0.2</v>
      </c>
      <c r="D326" s="113">
        <v>1.7</v>
      </c>
      <c r="E326" s="113">
        <v>38768</v>
      </c>
      <c r="F326" s="113">
        <v>0.1</v>
      </c>
      <c r="G326" s="27"/>
      <c r="H326" s="27"/>
      <c r="I326" s="27"/>
      <c r="J326" s="27"/>
      <c r="K326" s="27"/>
      <c r="L326" s="27"/>
    </row>
    <row r="327" spans="1:12">
      <c r="A327" s="2">
        <v>36039</v>
      </c>
      <c r="B327" s="113">
        <v>39036</v>
      </c>
      <c r="C327" s="113">
        <v>0.8</v>
      </c>
      <c r="D327" s="113">
        <v>1.6</v>
      </c>
      <c r="E327" s="113">
        <v>38711</v>
      </c>
      <c r="F327" s="113">
        <v>0.2</v>
      </c>
      <c r="G327" s="27"/>
      <c r="H327" s="27"/>
      <c r="I327" s="27"/>
      <c r="J327" s="27"/>
      <c r="K327" s="27"/>
      <c r="L327" s="27"/>
    </row>
    <row r="328" spans="1:12">
      <c r="A328" s="2">
        <v>36008</v>
      </c>
      <c r="B328" s="113">
        <v>38738</v>
      </c>
      <c r="C328" s="113">
        <v>0.5</v>
      </c>
      <c r="D328" s="113">
        <v>1.4</v>
      </c>
      <c r="E328" s="113">
        <v>38636</v>
      </c>
      <c r="F328" s="113">
        <v>0.3</v>
      </c>
      <c r="G328" s="27"/>
      <c r="H328" s="27"/>
      <c r="I328" s="27"/>
      <c r="J328" s="27"/>
      <c r="K328" s="27"/>
      <c r="L328" s="27"/>
    </row>
    <row r="329" spans="1:12">
      <c r="A329" s="2">
        <v>35977</v>
      </c>
      <c r="B329" s="113">
        <v>38562</v>
      </c>
      <c r="C329" s="113">
        <v>0.3</v>
      </c>
      <c r="D329" s="113">
        <v>1.3</v>
      </c>
      <c r="E329" s="113">
        <v>38533</v>
      </c>
      <c r="F329" s="113">
        <v>0.2</v>
      </c>
      <c r="G329" s="27"/>
      <c r="H329" s="27"/>
      <c r="I329" s="27"/>
      <c r="J329" s="27"/>
      <c r="K329" s="27"/>
      <c r="L329" s="27"/>
    </row>
    <row r="330" spans="1:12">
      <c r="A330" s="2">
        <v>35947</v>
      </c>
      <c r="B330" s="113">
        <v>38428</v>
      </c>
      <c r="C330" s="113">
        <v>0.4</v>
      </c>
      <c r="D330" s="113">
        <v>1.1000000000000001</v>
      </c>
      <c r="E330" s="113">
        <v>38453</v>
      </c>
      <c r="F330" s="113">
        <v>0.2</v>
      </c>
      <c r="G330" s="27"/>
      <c r="H330" s="27"/>
      <c r="I330" s="27"/>
      <c r="J330" s="27"/>
      <c r="K330" s="27"/>
      <c r="L330" s="27"/>
    </row>
    <row r="331" spans="1:12">
      <c r="A331" s="2">
        <v>35916</v>
      </c>
      <c r="B331" s="113">
        <v>38288</v>
      </c>
      <c r="C331" s="113">
        <v>0.4</v>
      </c>
      <c r="D331" s="113">
        <v>1</v>
      </c>
      <c r="E331" s="113">
        <v>38386</v>
      </c>
      <c r="F331" s="113">
        <v>0.2</v>
      </c>
      <c r="G331" s="27"/>
      <c r="H331" s="27"/>
      <c r="I331" s="27"/>
      <c r="J331" s="27"/>
      <c r="K331" s="27"/>
      <c r="L331" s="27"/>
    </row>
    <row r="332" spans="1:12">
      <c r="A332" s="2">
        <v>35886</v>
      </c>
      <c r="B332" s="113">
        <v>38125</v>
      </c>
      <c r="C332" s="113">
        <v>0.3</v>
      </c>
      <c r="D332" s="113">
        <v>0.8</v>
      </c>
      <c r="E332" s="113">
        <v>38321</v>
      </c>
      <c r="F332" s="113">
        <v>0.2</v>
      </c>
      <c r="G332" s="27"/>
      <c r="H332" s="27"/>
      <c r="I332" s="27"/>
      <c r="J332" s="27"/>
      <c r="K332" s="27"/>
      <c r="L332" s="27"/>
    </row>
    <row r="333" spans="1:12">
      <c r="A333" s="2">
        <v>35855</v>
      </c>
      <c r="B333" s="113">
        <v>38001</v>
      </c>
      <c r="C333" s="113">
        <v>0.4</v>
      </c>
      <c r="D333" s="113">
        <v>0.6</v>
      </c>
      <c r="E333" s="113">
        <v>38246</v>
      </c>
      <c r="F333" s="113">
        <v>0.2</v>
      </c>
      <c r="G333" s="27"/>
      <c r="H333" s="27"/>
      <c r="I333" s="27"/>
      <c r="J333" s="27"/>
      <c r="K333" s="27"/>
      <c r="L333" s="27"/>
    </row>
    <row r="334" spans="1:12">
      <c r="A334" s="2">
        <v>35827</v>
      </c>
      <c r="B334" s="113">
        <v>37851</v>
      </c>
      <c r="C334" s="113">
        <v>0.3</v>
      </c>
      <c r="D334" s="113">
        <v>0.5</v>
      </c>
      <c r="E334" s="113">
        <v>38170</v>
      </c>
      <c r="F334" s="113">
        <v>0.2</v>
      </c>
      <c r="G334" s="27"/>
      <c r="H334" s="27"/>
      <c r="I334" s="27"/>
      <c r="J334" s="27"/>
      <c r="K334" s="27"/>
      <c r="L334" s="27"/>
    </row>
    <row r="335" spans="1:12">
      <c r="A335" s="2">
        <v>35796</v>
      </c>
      <c r="B335" s="113">
        <v>37733</v>
      </c>
      <c r="C335" s="113">
        <v>-1.2</v>
      </c>
      <c r="D335" s="113">
        <v>0.5</v>
      </c>
      <c r="E335" s="113">
        <v>38110</v>
      </c>
      <c r="F335" s="113">
        <v>0.1</v>
      </c>
      <c r="G335" s="27"/>
      <c r="H335" s="27"/>
      <c r="I335" s="27"/>
      <c r="J335" s="27"/>
      <c r="K335" s="27"/>
      <c r="L335" s="27"/>
    </row>
    <row r="336" spans="1:12">
      <c r="A336" s="2">
        <v>35765</v>
      </c>
      <c r="B336" s="113">
        <v>38186</v>
      </c>
      <c r="C336" s="113">
        <v>-0.7</v>
      </c>
      <c r="D336" s="113">
        <v>0.1</v>
      </c>
      <c r="E336" s="113">
        <v>38059</v>
      </c>
      <c r="F336" s="113">
        <v>-0.1</v>
      </c>
      <c r="G336" s="27"/>
      <c r="H336" s="27"/>
      <c r="I336" s="27"/>
      <c r="J336" s="27"/>
      <c r="K336" s="27"/>
      <c r="L336" s="27"/>
    </row>
    <row r="337" spans="1:12">
      <c r="A337" s="2">
        <v>35735</v>
      </c>
      <c r="B337" s="113">
        <v>38452</v>
      </c>
      <c r="C337" s="113">
        <v>0</v>
      </c>
      <c r="D337" s="113">
        <v>0.3</v>
      </c>
      <c r="E337" s="113">
        <v>38099</v>
      </c>
      <c r="F337" s="113">
        <v>0</v>
      </c>
      <c r="G337" s="27"/>
      <c r="H337" s="27"/>
      <c r="I337" s="27"/>
      <c r="J337" s="27"/>
      <c r="K337" s="27"/>
      <c r="L337" s="27"/>
    </row>
    <row r="338" spans="1:12">
      <c r="A338" s="2">
        <v>35704</v>
      </c>
      <c r="B338" s="113">
        <v>38437</v>
      </c>
      <c r="C338" s="113">
        <v>0.1</v>
      </c>
      <c r="D338" s="113">
        <v>0.3</v>
      </c>
      <c r="E338" s="113">
        <v>38101</v>
      </c>
      <c r="F338" s="113">
        <v>0</v>
      </c>
      <c r="G338" s="27"/>
      <c r="H338" s="27"/>
      <c r="I338" s="27"/>
      <c r="J338" s="27"/>
      <c r="K338" s="27"/>
      <c r="L338" s="27"/>
    </row>
    <row r="339" spans="1:12">
      <c r="A339" s="2">
        <v>35674</v>
      </c>
      <c r="B339" s="113">
        <v>38409</v>
      </c>
      <c r="C339" s="113">
        <v>0.5</v>
      </c>
      <c r="D339" s="113">
        <v>0.2</v>
      </c>
      <c r="E339" s="113">
        <v>38083</v>
      </c>
      <c r="F339" s="113">
        <v>-0.1</v>
      </c>
      <c r="G339" s="27"/>
      <c r="H339" s="27"/>
      <c r="I339" s="27"/>
      <c r="J339" s="27"/>
      <c r="K339" s="27"/>
      <c r="L339" s="27"/>
    </row>
    <row r="340" spans="1:12">
      <c r="A340" s="2">
        <v>35643</v>
      </c>
      <c r="B340" s="113">
        <v>38206</v>
      </c>
      <c r="C340" s="113">
        <v>0.3</v>
      </c>
      <c r="D340" s="113">
        <v>0.2</v>
      </c>
      <c r="E340" s="113">
        <v>38110</v>
      </c>
      <c r="F340" s="113">
        <v>0.1</v>
      </c>
      <c r="G340" s="27"/>
      <c r="H340" s="27"/>
      <c r="I340" s="27"/>
      <c r="J340" s="27"/>
      <c r="K340" s="27"/>
      <c r="L340" s="27"/>
    </row>
    <row r="341" spans="1:12">
      <c r="A341" s="2">
        <v>35612</v>
      </c>
      <c r="B341" s="113">
        <v>38079</v>
      </c>
      <c r="C341" s="113">
        <v>0.2</v>
      </c>
      <c r="D341" s="113">
        <v>0</v>
      </c>
      <c r="E341" s="113">
        <v>38061</v>
      </c>
      <c r="F341" s="113">
        <v>0.1</v>
      </c>
      <c r="G341" s="27"/>
      <c r="H341" s="27"/>
      <c r="I341" s="27"/>
      <c r="J341" s="27"/>
      <c r="K341" s="27"/>
      <c r="L341" s="27"/>
    </row>
    <row r="342" spans="1:12">
      <c r="A342" s="2">
        <v>35582</v>
      </c>
      <c r="B342" s="113">
        <v>38001</v>
      </c>
      <c r="C342" s="113">
        <v>0.2</v>
      </c>
      <c r="D342" s="113">
        <v>-0.1</v>
      </c>
      <c r="E342" s="113">
        <v>38037</v>
      </c>
      <c r="F342" s="113">
        <v>0</v>
      </c>
      <c r="G342" s="27"/>
      <c r="H342" s="27"/>
      <c r="I342" s="27"/>
      <c r="J342" s="27"/>
      <c r="K342" s="27"/>
      <c r="L342" s="27"/>
    </row>
    <row r="343" spans="1:12">
      <c r="A343" s="2">
        <v>35551</v>
      </c>
      <c r="B343" s="113">
        <v>37910</v>
      </c>
      <c r="C343" s="113">
        <v>0.2</v>
      </c>
      <c r="D343" s="113">
        <v>-0.3</v>
      </c>
      <c r="E343" s="113">
        <v>38019</v>
      </c>
      <c r="F343" s="113">
        <v>0</v>
      </c>
      <c r="G343" s="27"/>
      <c r="H343" s="27"/>
      <c r="I343" s="27"/>
      <c r="J343" s="27"/>
      <c r="K343" s="27"/>
      <c r="L343" s="27"/>
    </row>
    <row r="344" spans="1:12">
      <c r="A344" s="2">
        <v>35521</v>
      </c>
      <c r="B344" s="113">
        <v>37819</v>
      </c>
      <c r="C344" s="113">
        <v>0.2</v>
      </c>
      <c r="D344" s="113">
        <v>-0.2</v>
      </c>
      <c r="E344" s="113">
        <v>38012</v>
      </c>
      <c r="F344" s="113">
        <v>0.1</v>
      </c>
      <c r="G344" s="27"/>
      <c r="H344" s="27"/>
      <c r="I344" s="27"/>
      <c r="J344" s="27"/>
      <c r="K344" s="27"/>
      <c r="L344" s="27"/>
    </row>
    <row r="345" spans="1:12">
      <c r="A345" s="2">
        <v>35490</v>
      </c>
      <c r="B345" s="113">
        <v>37759</v>
      </c>
      <c r="C345" s="113">
        <v>0.3</v>
      </c>
      <c r="D345" s="113">
        <v>-0.1</v>
      </c>
      <c r="E345" s="113">
        <v>37985</v>
      </c>
      <c r="F345" s="113">
        <v>0.1</v>
      </c>
      <c r="G345" s="27"/>
      <c r="H345" s="27"/>
      <c r="I345" s="27"/>
      <c r="J345" s="27"/>
      <c r="K345" s="27"/>
      <c r="L345" s="27"/>
    </row>
    <row r="346" spans="1:12">
      <c r="A346" s="2">
        <v>35462</v>
      </c>
      <c r="B346" s="113">
        <v>37657</v>
      </c>
      <c r="C346" s="113">
        <v>0.3</v>
      </c>
      <c r="D346" s="113">
        <v>-0.3</v>
      </c>
      <c r="E346" s="113">
        <v>37961</v>
      </c>
      <c r="F346" s="113">
        <v>0.1</v>
      </c>
      <c r="G346" s="27"/>
      <c r="H346" s="27"/>
      <c r="I346" s="27"/>
      <c r="J346" s="27"/>
      <c r="K346" s="27"/>
      <c r="L346" s="27"/>
    </row>
    <row r="347" spans="1:12">
      <c r="A347" s="2">
        <v>35431</v>
      </c>
      <c r="B347" s="113">
        <v>37561</v>
      </c>
      <c r="C347" s="113">
        <v>-1.5</v>
      </c>
      <c r="D347" s="113">
        <v>-0.5</v>
      </c>
      <c r="E347" s="113">
        <v>37927</v>
      </c>
      <c r="F347" s="113">
        <v>-0.2</v>
      </c>
      <c r="G347" s="27"/>
      <c r="H347" s="27"/>
      <c r="I347" s="27"/>
      <c r="J347" s="27"/>
      <c r="K347" s="27"/>
      <c r="L347" s="27"/>
    </row>
    <row r="348" spans="1:12">
      <c r="A348">
        <v>35400</v>
      </c>
      <c r="B348" s="113">
        <v>38131</v>
      </c>
      <c r="C348" s="113">
        <v>-0.6</v>
      </c>
      <c r="D348" s="113">
        <v>-0.3</v>
      </c>
      <c r="E348" s="113">
        <v>38005</v>
      </c>
      <c r="F348" s="113">
        <v>0</v>
      </c>
      <c r="G348" s="27"/>
      <c r="H348" s="27"/>
      <c r="I348" s="27"/>
      <c r="J348" s="27"/>
      <c r="K348" s="27"/>
      <c r="L348" s="27"/>
    </row>
    <row r="349" spans="1:12">
      <c r="A349">
        <v>35370</v>
      </c>
      <c r="B349" s="113">
        <v>38354</v>
      </c>
      <c r="C349" s="113">
        <v>0</v>
      </c>
      <c r="D349" s="113">
        <v>-0.2</v>
      </c>
      <c r="E349" s="113">
        <v>38012</v>
      </c>
      <c r="F349" s="113">
        <v>0</v>
      </c>
      <c r="G349" s="27"/>
      <c r="H349" s="27"/>
      <c r="I349" s="27"/>
      <c r="J349" s="27"/>
      <c r="K349" s="27"/>
      <c r="L349" s="27"/>
    </row>
    <row r="350" spans="1:12">
      <c r="A350">
        <v>35339</v>
      </c>
      <c r="B350" s="113">
        <v>38335</v>
      </c>
      <c r="C350" s="113">
        <v>0</v>
      </c>
      <c r="D350" s="113">
        <v>-0.2</v>
      </c>
      <c r="E350" s="113">
        <v>37996</v>
      </c>
      <c r="F350" s="113">
        <v>-0.1</v>
      </c>
      <c r="G350" s="27"/>
      <c r="H350" s="27"/>
      <c r="I350" s="27"/>
      <c r="J350" s="27"/>
      <c r="K350" s="27"/>
      <c r="L350" s="27"/>
    </row>
    <row r="351" spans="1:12">
      <c r="A351">
        <v>35309</v>
      </c>
      <c r="B351" s="113">
        <v>38347</v>
      </c>
      <c r="C351" s="113">
        <v>0.5</v>
      </c>
      <c r="D351" s="113">
        <v>0</v>
      </c>
      <c r="E351" s="113">
        <v>38020</v>
      </c>
      <c r="F351" s="113">
        <v>-0.1</v>
      </c>
      <c r="G351" s="27"/>
      <c r="H351" s="27"/>
      <c r="I351" s="27"/>
      <c r="J351" s="27"/>
      <c r="K351" s="27"/>
      <c r="L351" s="27"/>
    </row>
    <row r="352" spans="1:12">
      <c r="A352">
        <v>35278</v>
      </c>
      <c r="B352" s="113">
        <v>38138</v>
      </c>
      <c r="C352" s="113">
        <v>0.1</v>
      </c>
      <c r="D352" s="113">
        <v>0.1</v>
      </c>
      <c r="E352" s="113">
        <v>38050</v>
      </c>
      <c r="F352" s="113">
        <v>-0.1</v>
      </c>
      <c r="G352" s="27"/>
      <c r="H352" s="27"/>
      <c r="I352" s="27"/>
      <c r="J352" s="27"/>
      <c r="K352" s="27"/>
      <c r="L352" s="27"/>
    </row>
    <row r="353" spans="1:12">
      <c r="A353">
        <v>35247</v>
      </c>
      <c r="B353" s="113">
        <v>38097</v>
      </c>
      <c r="C353" s="113">
        <v>0.1</v>
      </c>
      <c r="D353" s="113">
        <v>0.2</v>
      </c>
      <c r="E353" s="113">
        <v>38094</v>
      </c>
      <c r="F353" s="113">
        <v>0</v>
      </c>
      <c r="G353" s="27"/>
      <c r="H353" s="27"/>
      <c r="I353" s="27"/>
      <c r="J353" s="27"/>
      <c r="K353" s="27"/>
      <c r="L353" s="27"/>
    </row>
    <row r="354" spans="1:12">
      <c r="A354">
        <v>35217</v>
      </c>
      <c r="B354" s="113">
        <v>38056</v>
      </c>
      <c r="C354" s="113">
        <v>0.1</v>
      </c>
      <c r="D354" s="113">
        <v>0.2</v>
      </c>
      <c r="E354" s="113">
        <v>38102</v>
      </c>
      <c r="F354" s="113">
        <v>-0.1</v>
      </c>
      <c r="G354" s="27"/>
      <c r="H354" s="27"/>
      <c r="I354" s="27"/>
      <c r="J354" s="27"/>
      <c r="K354" s="27"/>
      <c r="L354" s="27"/>
    </row>
    <row r="355" spans="1:12">
      <c r="A355">
        <v>35186</v>
      </c>
      <c r="B355" s="113">
        <v>38020</v>
      </c>
      <c r="C355" s="113">
        <v>0.3</v>
      </c>
      <c r="D355" s="113">
        <v>0.4</v>
      </c>
      <c r="E355" s="113">
        <v>38143</v>
      </c>
      <c r="F355" s="113">
        <v>0.2</v>
      </c>
      <c r="G355" s="27"/>
      <c r="H355" s="27"/>
      <c r="I355" s="27"/>
      <c r="J355" s="27"/>
      <c r="K355" s="27"/>
      <c r="L355" s="27"/>
    </row>
    <row r="356" spans="1:12">
      <c r="A356">
        <v>35156</v>
      </c>
      <c r="B356" s="113">
        <v>37896</v>
      </c>
      <c r="C356" s="113">
        <v>0.3</v>
      </c>
      <c r="D356" s="113">
        <v>0.1</v>
      </c>
      <c r="E356" s="113">
        <v>38085</v>
      </c>
      <c r="F356" s="113">
        <v>0.2</v>
      </c>
      <c r="G356" s="27"/>
      <c r="H356" s="27"/>
      <c r="I356" s="27"/>
      <c r="J356" s="27"/>
      <c r="K356" s="27"/>
      <c r="L356" s="27"/>
    </row>
    <row r="357" spans="1:12">
      <c r="A357">
        <v>35125</v>
      </c>
      <c r="B357" s="113">
        <v>37795</v>
      </c>
      <c r="C357" s="113">
        <v>0</v>
      </c>
      <c r="D357" s="113">
        <v>-0.1</v>
      </c>
      <c r="E357" s="113">
        <v>38003</v>
      </c>
      <c r="F357" s="113">
        <v>-0.1</v>
      </c>
      <c r="G357" s="27"/>
      <c r="H357" s="27"/>
      <c r="I357" s="27"/>
      <c r="J357" s="27"/>
      <c r="K357" s="27"/>
      <c r="L357" s="27"/>
    </row>
    <row r="358" spans="1:12">
      <c r="A358">
        <v>35096</v>
      </c>
      <c r="B358" s="113">
        <v>37777</v>
      </c>
      <c r="C358" s="113">
        <v>0.1</v>
      </c>
      <c r="D358" s="113">
        <v>0.1</v>
      </c>
      <c r="E358" s="113">
        <v>38058</v>
      </c>
      <c r="F358" s="113">
        <v>-0.1</v>
      </c>
      <c r="G358" s="27"/>
      <c r="H358" s="27"/>
      <c r="I358" s="27"/>
      <c r="J358" s="27"/>
      <c r="K358" s="27"/>
      <c r="L358" s="27"/>
    </row>
    <row r="359" spans="1:12">
      <c r="A359">
        <v>35065</v>
      </c>
      <c r="B359" s="113">
        <v>37734</v>
      </c>
      <c r="C359" s="113">
        <v>-1.3</v>
      </c>
      <c r="D359" s="113">
        <v>0.2</v>
      </c>
      <c r="E359" s="113">
        <v>38086</v>
      </c>
      <c r="F359" s="113">
        <v>-0.1</v>
      </c>
      <c r="G359" s="27"/>
      <c r="H359" s="27"/>
      <c r="I359" s="27"/>
      <c r="J359" s="27"/>
      <c r="K359" s="27"/>
      <c r="L359" s="27"/>
    </row>
    <row r="360" spans="1:12">
      <c r="A360">
        <v>35034</v>
      </c>
      <c r="B360" s="113">
        <v>38243</v>
      </c>
      <c r="C360" s="113">
        <v>-0.4</v>
      </c>
      <c r="D360" s="113">
        <v>0.3</v>
      </c>
      <c r="E360" s="113">
        <v>38115</v>
      </c>
      <c r="F360" s="113">
        <v>0.1</v>
      </c>
      <c r="G360" s="27"/>
      <c r="H360" s="27"/>
      <c r="I360" s="27"/>
      <c r="J360" s="27"/>
      <c r="K360" s="27"/>
      <c r="L360" s="27"/>
    </row>
    <row r="361" spans="1:12">
      <c r="A361">
        <v>35004</v>
      </c>
      <c r="B361" s="113">
        <v>38412</v>
      </c>
      <c r="C361" s="113">
        <v>0</v>
      </c>
      <c r="D361" s="113">
        <v>0.4</v>
      </c>
      <c r="E361" s="113">
        <v>38085</v>
      </c>
      <c r="F361" s="113">
        <v>0</v>
      </c>
      <c r="G361" s="27"/>
      <c r="H361" s="27"/>
      <c r="I361" s="27"/>
      <c r="J361" s="27"/>
      <c r="K361" s="27"/>
      <c r="L361" s="27"/>
    </row>
    <row r="362" spans="1:12">
      <c r="A362">
        <v>34973</v>
      </c>
      <c r="B362" s="113">
        <v>38425</v>
      </c>
      <c r="C362" s="113">
        <v>0.2</v>
      </c>
      <c r="D362" s="113">
        <v>0.4</v>
      </c>
      <c r="E362" s="113">
        <v>38089</v>
      </c>
      <c r="F362" s="113">
        <v>0.1</v>
      </c>
      <c r="G362" s="27"/>
      <c r="H362" s="27"/>
      <c r="I362" s="27"/>
      <c r="J362" s="27"/>
      <c r="K362" s="27"/>
      <c r="L362" s="27"/>
    </row>
    <row r="363" spans="1:12">
      <c r="A363">
        <v>34943</v>
      </c>
      <c r="B363" s="113">
        <v>38363</v>
      </c>
      <c r="C363" s="113">
        <v>0.7</v>
      </c>
      <c r="D363" s="113">
        <v>0.3</v>
      </c>
      <c r="E363" s="113">
        <v>38037</v>
      </c>
      <c r="F363" s="113">
        <v>0</v>
      </c>
      <c r="G363" s="27"/>
      <c r="H363" s="27"/>
      <c r="I363" s="27"/>
      <c r="J363" s="27"/>
      <c r="K363" s="27"/>
      <c r="L363" s="27"/>
    </row>
    <row r="364" spans="1:12">
      <c r="A364">
        <v>34912</v>
      </c>
      <c r="B364" s="113">
        <v>38105</v>
      </c>
      <c r="C364" s="113">
        <v>0.2</v>
      </c>
      <c r="D364" s="113">
        <v>0.4</v>
      </c>
      <c r="E364" s="113">
        <v>38026</v>
      </c>
      <c r="F364" s="113">
        <v>0</v>
      </c>
      <c r="G364" s="27"/>
      <c r="H364" s="27"/>
      <c r="I364" s="27"/>
      <c r="J364" s="27"/>
      <c r="K364" s="27"/>
      <c r="L364" s="27"/>
    </row>
    <row r="365" spans="1:12">
      <c r="A365">
        <v>34881</v>
      </c>
      <c r="B365" s="113">
        <v>38021</v>
      </c>
      <c r="C365" s="113">
        <v>0.1</v>
      </c>
      <c r="D365" s="113">
        <v>0.6</v>
      </c>
      <c r="E365" s="113">
        <v>38033</v>
      </c>
      <c r="F365" s="113">
        <v>0</v>
      </c>
      <c r="G365" s="27"/>
      <c r="H365" s="27"/>
      <c r="I365" s="27"/>
      <c r="J365" s="27"/>
      <c r="K365" s="27"/>
      <c r="L365" s="27"/>
    </row>
    <row r="366" spans="1:12">
      <c r="A366">
        <v>34851</v>
      </c>
      <c r="B366" s="113">
        <v>37965</v>
      </c>
      <c r="C366" s="113">
        <v>0.2</v>
      </c>
      <c r="D366" s="113">
        <v>0.5</v>
      </c>
      <c r="E366" s="113">
        <v>38017</v>
      </c>
      <c r="F366" s="113">
        <v>0</v>
      </c>
      <c r="G366" s="27"/>
      <c r="H366" s="27"/>
      <c r="I366" s="27"/>
      <c r="J366" s="27"/>
      <c r="K366" s="27"/>
      <c r="L366" s="27"/>
    </row>
    <row r="367" spans="1:12">
      <c r="A367">
        <v>34820</v>
      </c>
      <c r="B367" s="113">
        <v>37871</v>
      </c>
      <c r="C367" s="113">
        <v>0</v>
      </c>
      <c r="D367" s="113">
        <v>0.5</v>
      </c>
      <c r="E367" s="113">
        <v>38005</v>
      </c>
      <c r="F367" s="113">
        <v>-0.1</v>
      </c>
      <c r="G367" s="27"/>
      <c r="H367" s="27"/>
      <c r="I367" s="27"/>
      <c r="J367" s="27"/>
      <c r="K367" s="27"/>
      <c r="L367" s="27"/>
    </row>
    <row r="368" spans="1:12">
      <c r="A368">
        <v>34790</v>
      </c>
      <c r="B368" s="113">
        <v>37869</v>
      </c>
      <c r="C368" s="113">
        <v>0.1</v>
      </c>
      <c r="D368" s="113">
        <v>0.7</v>
      </c>
      <c r="E368" s="113">
        <v>38059</v>
      </c>
      <c r="F368" s="113">
        <v>0.1</v>
      </c>
      <c r="G368" s="27"/>
      <c r="H368" s="27"/>
      <c r="I368" s="27"/>
      <c r="J368" s="27"/>
      <c r="K368" s="27"/>
      <c r="L368" s="27"/>
    </row>
    <row r="369" spans="1:12">
      <c r="A369">
        <v>34759</v>
      </c>
      <c r="B369" s="113">
        <v>37824</v>
      </c>
      <c r="C369" s="113">
        <v>0.2</v>
      </c>
      <c r="D369" s="113">
        <v>0.5</v>
      </c>
      <c r="E369" s="113">
        <v>38015</v>
      </c>
      <c r="F369" s="113">
        <v>0.1</v>
      </c>
      <c r="G369" s="27"/>
      <c r="H369" s="27"/>
      <c r="I369" s="27"/>
      <c r="J369" s="27"/>
      <c r="K369" s="27"/>
      <c r="L369" s="27"/>
    </row>
    <row r="370" spans="1:12">
      <c r="A370">
        <v>34731</v>
      </c>
      <c r="B370" s="113">
        <v>37741</v>
      </c>
      <c r="C370" s="113">
        <v>0.2</v>
      </c>
      <c r="D370" s="113">
        <v>0.3</v>
      </c>
      <c r="E370" s="113">
        <v>37992</v>
      </c>
      <c r="F370" s="113">
        <v>0</v>
      </c>
      <c r="G370" s="27"/>
      <c r="H370" s="27"/>
      <c r="I370" s="27"/>
      <c r="J370" s="27"/>
      <c r="K370" s="27"/>
      <c r="L370" s="27"/>
    </row>
    <row r="371" spans="1:12">
      <c r="A371">
        <v>34700</v>
      </c>
      <c r="B371" s="113">
        <v>37662</v>
      </c>
      <c r="C371" s="113">
        <v>-1.2</v>
      </c>
      <c r="D371" s="113">
        <v>0.4</v>
      </c>
      <c r="E371" s="113">
        <v>37988</v>
      </c>
      <c r="F371" s="113">
        <v>0</v>
      </c>
      <c r="G371" s="27"/>
      <c r="H371" s="27"/>
      <c r="I371" s="27"/>
      <c r="J371" s="27"/>
      <c r="K371" s="27"/>
      <c r="L371" s="27"/>
    </row>
    <row r="372" spans="1:12">
      <c r="A372">
        <v>34669</v>
      </c>
      <c r="B372" s="113">
        <v>38118</v>
      </c>
      <c r="C372" s="113">
        <v>-0.4</v>
      </c>
      <c r="D372" s="113">
        <v>0.7</v>
      </c>
      <c r="E372" s="113">
        <v>37991</v>
      </c>
      <c r="F372" s="113">
        <v>0.1</v>
      </c>
      <c r="G372" s="27"/>
      <c r="H372" s="27"/>
      <c r="I372" s="27"/>
      <c r="J372" s="27"/>
      <c r="K372" s="27"/>
      <c r="L372" s="27"/>
    </row>
    <row r="373" spans="1:12">
      <c r="A373">
        <v>34639</v>
      </c>
      <c r="B373" s="113">
        <v>38272</v>
      </c>
      <c r="C373" s="113">
        <v>0</v>
      </c>
      <c r="D373" s="113">
        <v>0.7</v>
      </c>
      <c r="E373" s="113">
        <v>37965</v>
      </c>
      <c r="F373" s="113">
        <v>0.1</v>
      </c>
      <c r="G373" s="27"/>
      <c r="H373" s="27"/>
      <c r="I373" s="27"/>
      <c r="J373" s="27"/>
      <c r="K373" s="27"/>
      <c r="L373" s="27"/>
    </row>
    <row r="374" spans="1:12">
      <c r="A374">
        <v>34608</v>
      </c>
      <c r="B374" s="113">
        <v>38272</v>
      </c>
      <c r="C374" s="113">
        <v>0.1</v>
      </c>
      <c r="D374" s="113">
        <v>0.6</v>
      </c>
      <c r="E374" s="113">
        <v>37946</v>
      </c>
      <c r="F374" s="113">
        <v>0.1</v>
      </c>
      <c r="G374" s="27"/>
      <c r="H374" s="27"/>
      <c r="I374" s="27"/>
      <c r="J374" s="27"/>
      <c r="K374" s="27"/>
      <c r="L374" s="27"/>
    </row>
    <row r="375" spans="1:12">
      <c r="A375">
        <v>34578</v>
      </c>
      <c r="B375" s="113">
        <v>38247</v>
      </c>
      <c r="C375" s="113">
        <v>0.8</v>
      </c>
      <c r="D375" s="113">
        <v>0.4</v>
      </c>
      <c r="E375" s="113">
        <v>37925</v>
      </c>
      <c r="F375" s="113">
        <v>0.1</v>
      </c>
      <c r="G375" s="27"/>
      <c r="H375" s="27"/>
      <c r="I375" s="27"/>
      <c r="J375" s="27"/>
      <c r="K375" s="27"/>
      <c r="L375" s="27"/>
    </row>
    <row r="376" spans="1:12">
      <c r="A376">
        <v>34547</v>
      </c>
      <c r="B376" s="113">
        <v>37956</v>
      </c>
      <c r="C376" s="113">
        <v>0.4</v>
      </c>
      <c r="D376" s="113">
        <v>0.3</v>
      </c>
      <c r="E376" s="113">
        <v>37885</v>
      </c>
      <c r="F376" s="113">
        <v>0.1</v>
      </c>
      <c r="G376" s="27"/>
      <c r="H376" s="27"/>
      <c r="I376" s="27"/>
      <c r="J376" s="27"/>
      <c r="K376" s="27"/>
      <c r="L376" s="27"/>
    </row>
    <row r="377" spans="1:12">
      <c r="A377">
        <v>34516</v>
      </c>
      <c r="B377" s="113">
        <v>37806</v>
      </c>
      <c r="C377" s="113">
        <v>0.1</v>
      </c>
      <c r="D377" s="113">
        <v>0.1</v>
      </c>
      <c r="E377" s="113">
        <v>37829</v>
      </c>
      <c r="F377" s="113">
        <v>0</v>
      </c>
      <c r="G377" s="27"/>
      <c r="H377" s="27"/>
      <c r="I377" s="27"/>
      <c r="J377" s="27"/>
      <c r="K377" s="27"/>
      <c r="L377" s="27"/>
    </row>
    <row r="378" spans="1:12">
      <c r="A378">
        <v>34486</v>
      </c>
      <c r="B378" s="113">
        <v>37779</v>
      </c>
      <c r="C378" s="113">
        <v>0.3</v>
      </c>
      <c r="D378" s="113">
        <v>0</v>
      </c>
      <c r="E378" s="113">
        <v>37835</v>
      </c>
      <c r="F378" s="113">
        <v>0</v>
      </c>
      <c r="G378" s="27"/>
      <c r="H378" s="27"/>
      <c r="I378" s="27"/>
      <c r="J378" s="27"/>
      <c r="K378" s="27"/>
      <c r="L378" s="27"/>
    </row>
    <row r="379" spans="1:12">
      <c r="A379">
        <v>34455</v>
      </c>
      <c r="B379" s="113">
        <v>37672</v>
      </c>
      <c r="C379" s="113">
        <v>0.2</v>
      </c>
      <c r="D379" s="113">
        <v>-0.1</v>
      </c>
      <c r="E379" s="113">
        <v>37818</v>
      </c>
      <c r="F379" s="113">
        <v>0.1</v>
      </c>
      <c r="G379" s="27"/>
      <c r="H379" s="27"/>
      <c r="I379" s="27"/>
      <c r="J379" s="27"/>
      <c r="K379" s="27"/>
      <c r="L379" s="27"/>
    </row>
    <row r="380" spans="1:12">
      <c r="A380">
        <v>34425</v>
      </c>
      <c r="B380" s="113">
        <v>37605</v>
      </c>
      <c r="C380" s="113">
        <v>-0.1</v>
      </c>
      <c r="D380" s="113">
        <v>-0.4</v>
      </c>
      <c r="E380" s="113">
        <v>37794</v>
      </c>
      <c r="F380" s="113">
        <v>-0.1</v>
      </c>
      <c r="G380" s="27"/>
      <c r="H380" s="27"/>
      <c r="I380" s="27"/>
      <c r="J380" s="27"/>
      <c r="K380" s="27"/>
      <c r="L380" s="27"/>
    </row>
    <row r="381" spans="1:12">
      <c r="A381">
        <v>34394</v>
      </c>
      <c r="B381" s="113">
        <v>37654</v>
      </c>
      <c r="C381" s="113">
        <v>0</v>
      </c>
      <c r="D381" s="113">
        <v>-0.5</v>
      </c>
      <c r="E381" s="113">
        <v>37833</v>
      </c>
      <c r="F381" s="113">
        <v>-0.1</v>
      </c>
      <c r="G381" s="27"/>
      <c r="H381" s="27"/>
      <c r="I381" s="27"/>
      <c r="J381" s="27"/>
      <c r="K381" s="27"/>
      <c r="L381" s="27"/>
    </row>
    <row r="382" spans="1:12">
      <c r="A382">
        <v>34366</v>
      </c>
      <c r="B382" s="113">
        <v>37636</v>
      </c>
      <c r="C382" s="113">
        <v>0.3</v>
      </c>
      <c r="D382" s="113">
        <v>-0.6</v>
      </c>
      <c r="E382" s="113">
        <v>37859</v>
      </c>
      <c r="F382" s="113">
        <v>0.1</v>
      </c>
      <c r="G382" s="27"/>
      <c r="H382" s="27"/>
      <c r="I382" s="27"/>
      <c r="J382" s="27"/>
      <c r="K382" s="27"/>
      <c r="L382" s="27"/>
    </row>
    <row r="383" spans="1:12">
      <c r="A383">
        <v>34335</v>
      </c>
      <c r="B383" s="113">
        <v>37525</v>
      </c>
      <c r="C383" s="113">
        <v>-0.9</v>
      </c>
      <c r="D383" s="113">
        <v>-0.7</v>
      </c>
      <c r="E383" s="113">
        <v>37826</v>
      </c>
      <c r="F383" s="113">
        <v>0.2</v>
      </c>
      <c r="G383" s="27"/>
      <c r="H383" s="27"/>
      <c r="I383" s="27"/>
      <c r="J383" s="27"/>
      <c r="K383" s="27"/>
      <c r="L383" s="27"/>
    </row>
    <row r="384" spans="1:12">
      <c r="A384">
        <v>34304</v>
      </c>
      <c r="B384" s="113">
        <v>37867</v>
      </c>
      <c r="C384" s="113">
        <v>-0.4</v>
      </c>
      <c r="D384" s="113">
        <v>-0.9</v>
      </c>
      <c r="E384" s="113">
        <v>37744</v>
      </c>
      <c r="F384" s="113">
        <v>0.1</v>
      </c>
      <c r="G384" s="27"/>
      <c r="H384" s="27"/>
      <c r="I384" s="27"/>
      <c r="J384" s="27"/>
      <c r="K384" s="27"/>
      <c r="L384" s="27"/>
    </row>
    <row r="385" spans="1:12">
      <c r="A385">
        <v>34274</v>
      </c>
      <c r="B385" s="113">
        <v>38006</v>
      </c>
      <c r="C385" s="113">
        <v>-0.1</v>
      </c>
      <c r="D385" s="113">
        <v>-1</v>
      </c>
      <c r="E385" s="113">
        <v>37716</v>
      </c>
      <c r="F385" s="113">
        <v>0</v>
      </c>
      <c r="G385" s="27"/>
      <c r="H385" s="27"/>
      <c r="I385" s="27"/>
      <c r="J385" s="27"/>
      <c r="K385" s="27"/>
      <c r="L385" s="27"/>
    </row>
    <row r="386" spans="1:12">
      <c r="A386">
        <v>34243</v>
      </c>
      <c r="B386" s="113">
        <v>38045</v>
      </c>
      <c r="C386" s="113">
        <v>-0.1</v>
      </c>
      <c r="D386" s="113">
        <v>-1.1000000000000001</v>
      </c>
      <c r="E386" s="113">
        <v>37729</v>
      </c>
      <c r="F386" s="113">
        <v>-0.1</v>
      </c>
      <c r="G386" s="27"/>
      <c r="H386" s="27"/>
      <c r="I386" s="27"/>
      <c r="J386" s="27"/>
      <c r="K386" s="27"/>
      <c r="L386" s="27"/>
    </row>
    <row r="387" spans="1:12">
      <c r="A387">
        <v>34213</v>
      </c>
      <c r="B387" s="113">
        <v>38090</v>
      </c>
      <c r="C387" s="113">
        <v>0.6</v>
      </c>
      <c r="D387" s="113">
        <v>-1.2</v>
      </c>
      <c r="E387" s="113">
        <v>37771</v>
      </c>
      <c r="F387" s="113">
        <v>0</v>
      </c>
      <c r="G387" s="27"/>
      <c r="H387" s="27"/>
      <c r="I387" s="27"/>
      <c r="J387" s="27"/>
      <c r="K387" s="27"/>
      <c r="L387" s="27"/>
    </row>
    <row r="388" spans="1:12">
      <c r="A388">
        <v>34182</v>
      </c>
      <c r="B388" s="113">
        <v>37845</v>
      </c>
      <c r="C388" s="113">
        <v>0.2</v>
      </c>
      <c r="D388" s="113">
        <v>-1.3</v>
      </c>
      <c r="E388" s="113">
        <v>37779</v>
      </c>
      <c r="F388" s="113">
        <v>-0.1</v>
      </c>
      <c r="G388" s="27"/>
      <c r="H388" s="27"/>
      <c r="I388" s="27"/>
      <c r="J388" s="27"/>
      <c r="K388" s="27"/>
      <c r="L388" s="27"/>
    </row>
    <row r="389" spans="1:12">
      <c r="A389">
        <v>34151</v>
      </c>
      <c r="B389" s="113">
        <v>37773</v>
      </c>
      <c r="C389" s="113">
        <v>0</v>
      </c>
      <c r="D389" s="113">
        <v>-1.4</v>
      </c>
      <c r="E389" s="113">
        <v>37805</v>
      </c>
      <c r="F389" s="113">
        <v>-0.1</v>
      </c>
      <c r="G389" s="27"/>
      <c r="H389" s="27"/>
      <c r="I389" s="27"/>
      <c r="J389" s="27"/>
      <c r="K389" s="27"/>
      <c r="L389" s="27"/>
    </row>
    <row r="390" spans="1:12">
      <c r="A390">
        <v>34121</v>
      </c>
      <c r="B390" s="113">
        <v>37783</v>
      </c>
      <c r="C390" s="113">
        <v>0.2</v>
      </c>
      <c r="D390" s="113">
        <v>-1.5</v>
      </c>
      <c r="E390" s="113">
        <v>37840</v>
      </c>
      <c r="F390" s="113">
        <v>-0.1</v>
      </c>
      <c r="G390" s="27"/>
      <c r="H390" s="27"/>
      <c r="I390" s="27"/>
      <c r="J390" s="27"/>
      <c r="K390" s="27"/>
      <c r="L390" s="27"/>
    </row>
    <row r="391" spans="1:12">
      <c r="A391">
        <v>34090</v>
      </c>
      <c r="B391" s="113">
        <v>37716</v>
      </c>
      <c r="C391" s="113">
        <v>-0.1</v>
      </c>
      <c r="D391" s="113">
        <v>-1.5</v>
      </c>
      <c r="E391" s="113">
        <v>37870</v>
      </c>
      <c r="F391" s="113">
        <v>-0.2</v>
      </c>
      <c r="G391" s="27"/>
      <c r="H391" s="27"/>
      <c r="I391" s="27"/>
      <c r="J391" s="27"/>
      <c r="K391" s="27"/>
      <c r="L391" s="27"/>
    </row>
    <row r="392" spans="1:12">
      <c r="A392">
        <v>34060</v>
      </c>
      <c r="B392" s="113">
        <v>37751</v>
      </c>
      <c r="C392" s="113">
        <v>-0.2</v>
      </c>
      <c r="D392" s="113">
        <v>-1.4</v>
      </c>
      <c r="E392" s="113">
        <v>37943</v>
      </c>
      <c r="F392" s="113">
        <v>-0.2</v>
      </c>
      <c r="G392" s="27"/>
      <c r="H392" s="27"/>
      <c r="I392" s="27"/>
      <c r="J392" s="27"/>
      <c r="K392" s="27"/>
      <c r="L392" s="27"/>
    </row>
    <row r="393" spans="1:12">
      <c r="A393">
        <v>34029</v>
      </c>
      <c r="B393" s="113">
        <v>37827</v>
      </c>
      <c r="C393" s="113">
        <v>-0.1</v>
      </c>
      <c r="D393" s="113">
        <v>-1.4</v>
      </c>
      <c r="E393" s="113">
        <v>38000</v>
      </c>
      <c r="F393" s="113">
        <v>-0.1</v>
      </c>
      <c r="G393" s="27"/>
      <c r="H393" s="27"/>
      <c r="I393" s="27"/>
      <c r="J393" s="27"/>
      <c r="K393" s="27"/>
      <c r="L393" s="27"/>
    </row>
    <row r="394" spans="1:12">
      <c r="A394">
        <v>34001</v>
      </c>
      <c r="B394" s="113">
        <v>37851</v>
      </c>
      <c r="C394" s="113">
        <v>0.1</v>
      </c>
      <c r="D394" s="113">
        <v>-1.4</v>
      </c>
      <c r="E394" s="113">
        <v>38055</v>
      </c>
      <c r="F394" s="113">
        <v>-0.1</v>
      </c>
      <c r="G394" s="27"/>
      <c r="H394" s="27"/>
      <c r="I394" s="27"/>
      <c r="J394" s="27"/>
      <c r="K394" s="27"/>
      <c r="L394" s="27"/>
    </row>
    <row r="395" spans="1:12">
      <c r="A395">
        <v>33970</v>
      </c>
      <c r="B395" s="113">
        <v>37795</v>
      </c>
      <c r="C395" s="113">
        <v>-1.1000000000000001</v>
      </c>
      <c r="D395" s="113">
        <v>-1.4</v>
      </c>
      <c r="E395" s="113">
        <v>38081</v>
      </c>
      <c r="F395" s="113">
        <v>0</v>
      </c>
      <c r="G395" s="27"/>
      <c r="H395" s="27"/>
      <c r="I395" s="27"/>
      <c r="J395" s="27"/>
      <c r="K395" s="27"/>
      <c r="L395" s="27"/>
    </row>
    <row r="396" spans="1:12">
      <c r="A396">
        <v>33939</v>
      </c>
      <c r="B396" s="113">
        <v>38201</v>
      </c>
      <c r="C396" s="113">
        <v>-0.5</v>
      </c>
      <c r="D396" s="113">
        <v>-1.4</v>
      </c>
      <c r="E396" s="113">
        <v>38082</v>
      </c>
      <c r="F396" s="113">
        <v>-0.1</v>
      </c>
      <c r="G396" s="27"/>
      <c r="H396" s="27"/>
      <c r="I396" s="27"/>
      <c r="J396" s="27"/>
      <c r="K396" s="27"/>
      <c r="L396" s="27"/>
    </row>
    <row r="397" spans="1:12">
      <c r="A397">
        <v>33909</v>
      </c>
      <c r="B397" s="113">
        <v>38399</v>
      </c>
      <c r="C397" s="113">
        <v>-0.2</v>
      </c>
      <c r="D397" s="113">
        <v>-1.4</v>
      </c>
      <c r="E397" s="113">
        <v>38116</v>
      </c>
      <c r="F397" s="113">
        <v>-0.1</v>
      </c>
      <c r="G397" s="27"/>
      <c r="H397" s="27"/>
      <c r="I397" s="27"/>
      <c r="J397" s="27"/>
      <c r="K397" s="27"/>
      <c r="L397" s="27"/>
    </row>
    <row r="398" spans="1:12">
      <c r="A398">
        <v>33878</v>
      </c>
      <c r="B398" s="113">
        <v>38476</v>
      </c>
      <c r="C398" s="113">
        <v>-0.2</v>
      </c>
      <c r="D398" s="113">
        <v>-1.2</v>
      </c>
      <c r="E398" s="113">
        <v>38161</v>
      </c>
      <c r="F398" s="113">
        <v>-0.2</v>
      </c>
      <c r="G398" s="27"/>
      <c r="H398" s="27"/>
      <c r="I398" s="27"/>
      <c r="J398" s="27"/>
      <c r="K398" s="27"/>
      <c r="L398" s="27"/>
    </row>
    <row r="399" spans="1:12">
      <c r="A399">
        <v>33848</v>
      </c>
      <c r="B399" s="113">
        <v>38541</v>
      </c>
      <c r="C399" s="113">
        <v>0.5</v>
      </c>
      <c r="D399" s="113">
        <v>-0.9</v>
      </c>
      <c r="E399" s="113">
        <v>38219</v>
      </c>
      <c r="F399" s="113">
        <v>-0.2</v>
      </c>
      <c r="G399" s="27"/>
      <c r="H399" s="27"/>
      <c r="I399" s="27"/>
      <c r="J399" s="27"/>
      <c r="K399" s="27"/>
      <c r="L399" s="27"/>
    </row>
    <row r="400" spans="1:12">
      <c r="A400">
        <v>33817</v>
      </c>
      <c r="B400" s="113">
        <v>38359</v>
      </c>
      <c r="C400" s="113">
        <v>0.1</v>
      </c>
      <c r="D400" s="113">
        <v>-0.9</v>
      </c>
      <c r="E400" s="113">
        <v>38294</v>
      </c>
      <c r="F400" s="113">
        <v>-0.2</v>
      </c>
      <c r="G400" s="27"/>
      <c r="H400" s="27"/>
      <c r="I400" s="27"/>
      <c r="J400" s="27"/>
      <c r="K400" s="27"/>
      <c r="L400" s="27"/>
    </row>
    <row r="401" spans="1:12">
      <c r="A401">
        <v>33786</v>
      </c>
      <c r="B401" s="113">
        <v>38326</v>
      </c>
      <c r="C401" s="113">
        <v>-0.1</v>
      </c>
      <c r="D401" s="113">
        <v>-1.1000000000000001</v>
      </c>
      <c r="E401" s="113">
        <v>38363</v>
      </c>
      <c r="F401" s="113">
        <v>-0.2</v>
      </c>
      <c r="G401" s="27"/>
      <c r="H401" s="27"/>
      <c r="I401" s="27"/>
      <c r="J401" s="27"/>
      <c r="K401" s="27"/>
      <c r="L401" s="27"/>
    </row>
    <row r="402" spans="1:12">
      <c r="A402">
        <v>33756</v>
      </c>
      <c r="B402" s="113">
        <v>38366</v>
      </c>
      <c r="C402" s="113">
        <v>0.2</v>
      </c>
      <c r="D402" s="113">
        <v>-1.3</v>
      </c>
      <c r="E402" s="113">
        <v>38424</v>
      </c>
      <c r="F402" s="113">
        <v>-0.1</v>
      </c>
      <c r="G402" s="27"/>
      <c r="H402" s="27"/>
      <c r="I402" s="27"/>
      <c r="J402" s="27"/>
      <c r="K402" s="27"/>
      <c r="L402" s="27"/>
    </row>
    <row r="403" spans="1:12">
      <c r="A403">
        <v>33725</v>
      </c>
      <c r="B403" s="113">
        <v>38303</v>
      </c>
      <c r="C403" s="113">
        <v>0</v>
      </c>
      <c r="D403" s="113">
        <v>-1.4</v>
      </c>
      <c r="E403" s="113">
        <v>38464</v>
      </c>
      <c r="F403" s="113">
        <v>-0.1</v>
      </c>
      <c r="G403" s="27"/>
      <c r="H403" s="27"/>
      <c r="I403" s="27"/>
      <c r="J403" s="27"/>
      <c r="K403" s="27"/>
      <c r="L403" s="27"/>
    </row>
    <row r="404" spans="1:12">
      <c r="A404">
        <v>33695</v>
      </c>
      <c r="B404" s="113">
        <v>38296</v>
      </c>
      <c r="C404" s="113">
        <v>-0.1</v>
      </c>
      <c r="D404" s="113">
        <v>-1.4</v>
      </c>
      <c r="E404" s="113">
        <v>38492</v>
      </c>
      <c r="F404" s="113">
        <v>-0.1</v>
      </c>
      <c r="G404" s="27"/>
      <c r="H404" s="27"/>
      <c r="I404" s="27"/>
      <c r="J404" s="27"/>
      <c r="K404" s="27"/>
      <c r="L404" s="27"/>
    </row>
    <row r="405" spans="1:12">
      <c r="A405">
        <v>33664</v>
      </c>
      <c r="B405" s="113">
        <v>38353</v>
      </c>
      <c r="C405" s="113">
        <v>-0.1</v>
      </c>
      <c r="D405" s="113">
        <v>-1.4</v>
      </c>
      <c r="E405" s="113">
        <v>38526</v>
      </c>
      <c r="F405" s="113">
        <v>-0.1</v>
      </c>
      <c r="G405" s="27"/>
      <c r="H405" s="27"/>
      <c r="I405" s="27"/>
      <c r="J405" s="27"/>
      <c r="K405" s="27"/>
      <c r="L405" s="27"/>
    </row>
    <row r="406" spans="1:12">
      <c r="A406">
        <v>33635</v>
      </c>
      <c r="B406" s="113">
        <v>38376</v>
      </c>
      <c r="C406" s="113">
        <v>0.1</v>
      </c>
      <c r="D406" s="113">
        <v>-1.6</v>
      </c>
      <c r="E406" s="113">
        <v>38571</v>
      </c>
      <c r="F406" s="113">
        <v>-0.1</v>
      </c>
      <c r="G406" s="27"/>
      <c r="H406" s="27"/>
      <c r="I406" s="27"/>
      <c r="J406" s="27"/>
      <c r="K406" s="27"/>
      <c r="L406" s="27"/>
    </row>
    <row r="407" spans="1:12">
      <c r="A407">
        <v>33604</v>
      </c>
      <c r="B407" s="113">
        <v>38323</v>
      </c>
      <c r="C407" s="113">
        <v>-1.1000000000000001</v>
      </c>
      <c r="D407" s="113">
        <v>-1.8</v>
      </c>
      <c r="E407" s="113">
        <v>38605</v>
      </c>
      <c r="F407" s="113" t="s">
        <v>66</v>
      </c>
      <c r="G407" s="27"/>
      <c r="H407" s="27"/>
      <c r="I407" s="27"/>
      <c r="J407" s="27"/>
      <c r="K407" s="27"/>
      <c r="L407" s="27"/>
    </row>
    <row r="408" spans="1:12">
      <c r="A408">
        <v>33573</v>
      </c>
      <c r="B408" s="113">
        <v>38738</v>
      </c>
      <c r="C408" s="113">
        <v>-0.5</v>
      </c>
      <c r="D408" s="113" t="s">
        <v>66</v>
      </c>
      <c r="E408" s="27"/>
      <c r="F408" s="27"/>
      <c r="G408" s="27"/>
      <c r="H408" s="27"/>
      <c r="I408" s="27"/>
      <c r="J408" s="27"/>
      <c r="K408" s="27"/>
      <c r="L408" s="27"/>
    </row>
    <row r="409" spans="1:12">
      <c r="A409">
        <v>33543</v>
      </c>
      <c r="B409" s="113">
        <v>38929</v>
      </c>
      <c r="C409" s="113">
        <v>0</v>
      </c>
      <c r="D409" s="113" t="s">
        <v>66</v>
      </c>
      <c r="E409" s="27"/>
      <c r="F409" s="27"/>
      <c r="G409" s="27"/>
      <c r="H409" s="27"/>
      <c r="I409" s="27"/>
      <c r="J409" s="27"/>
      <c r="K409" s="27"/>
      <c r="L409" s="27"/>
    </row>
    <row r="410" spans="1:12">
      <c r="A410">
        <v>33512</v>
      </c>
      <c r="B410" s="113">
        <v>38948</v>
      </c>
      <c r="C410" s="113">
        <v>0.1</v>
      </c>
      <c r="D410" s="113" t="s">
        <v>66</v>
      </c>
      <c r="E410" s="27"/>
      <c r="F410" s="27"/>
      <c r="G410" s="27"/>
      <c r="H410" s="27"/>
      <c r="I410" s="27"/>
      <c r="J410" s="27"/>
      <c r="K410" s="27"/>
      <c r="L410" s="27"/>
    </row>
    <row r="411" spans="1:12">
      <c r="A411">
        <v>33482</v>
      </c>
      <c r="B411" s="113">
        <v>38896</v>
      </c>
      <c r="C411" s="113">
        <v>0.5</v>
      </c>
      <c r="D411" s="113" t="s">
        <v>66</v>
      </c>
      <c r="E411" s="27"/>
      <c r="F411" s="27"/>
      <c r="G411" s="27"/>
      <c r="H411" s="27"/>
      <c r="I411" s="27"/>
      <c r="J411" s="27"/>
      <c r="K411" s="27"/>
      <c r="L411" s="27"/>
    </row>
    <row r="412" spans="1:12">
      <c r="A412">
        <v>33451</v>
      </c>
      <c r="B412" s="113">
        <v>38696</v>
      </c>
      <c r="C412" s="113">
        <v>-0.1</v>
      </c>
      <c r="D412" s="113" t="s">
        <v>66</v>
      </c>
      <c r="E412" s="27"/>
      <c r="F412" s="27"/>
      <c r="G412" s="27"/>
      <c r="H412" s="27"/>
      <c r="I412" s="27"/>
      <c r="J412" s="27"/>
      <c r="K412" s="27"/>
      <c r="L412" s="27"/>
    </row>
    <row r="413" spans="1:12">
      <c r="A413">
        <v>33420</v>
      </c>
      <c r="B413" s="113">
        <v>38751</v>
      </c>
      <c r="C413" s="113">
        <v>-0.3</v>
      </c>
      <c r="D413" s="113" t="s">
        <v>66</v>
      </c>
      <c r="E413" s="27"/>
      <c r="F413" s="27"/>
      <c r="G413" s="27"/>
      <c r="H413" s="27"/>
      <c r="I413" s="27"/>
      <c r="J413" s="27"/>
      <c r="K413" s="27"/>
      <c r="L413" s="27"/>
    </row>
    <row r="414" spans="1:12">
      <c r="A414">
        <v>33390</v>
      </c>
      <c r="B414" s="113">
        <v>38864</v>
      </c>
      <c r="C414" s="113">
        <v>0</v>
      </c>
      <c r="D414" s="113" t="s">
        <v>66</v>
      </c>
      <c r="E414" s="27"/>
      <c r="F414" s="27"/>
      <c r="G414" s="27"/>
      <c r="H414" s="27"/>
      <c r="I414" s="27"/>
      <c r="J414" s="27"/>
      <c r="K414" s="27"/>
      <c r="L414" s="27"/>
    </row>
    <row r="415" spans="1:12">
      <c r="A415">
        <v>33359</v>
      </c>
      <c r="B415" s="113">
        <v>38857</v>
      </c>
      <c r="C415" s="113">
        <v>0</v>
      </c>
      <c r="D415" s="113" t="s">
        <v>66</v>
      </c>
      <c r="E415" s="27"/>
      <c r="F415" s="27"/>
      <c r="G415" s="27"/>
      <c r="H415" s="27"/>
      <c r="I415" s="27"/>
      <c r="J415" s="27"/>
      <c r="K415" s="27"/>
      <c r="L415" s="27"/>
    </row>
    <row r="416" spans="1:12">
      <c r="A416">
        <v>33329</v>
      </c>
      <c r="B416" s="113">
        <v>38857</v>
      </c>
      <c r="C416" s="113">
        <v>-0.1</v>
      </c>
      <c r="D416" s="113" t="s">
        <v>66</v>
      </c>
      <c r="E416" s="27"/>
      <c r="F416" s="27"/>
      <c r="G416" s="27"/>
      <c r="H416" s="27"/>
      <c r="I416" s="27"/>
      <c r="J416" s="27"/>
      <c r="K416" s="27"/>
      <c r="L416" s="27"/>
    </row>
    <row r="417" spans="1:12">
      <c r="A417">
        <v>33298</v>
      </c>
      <c r="B417" s="113">
        <v>38893</v>
      </c>
      <c r="C417" s="113">
        <v>-0.3</v>
      </c>
      <c r="D417" s="113" t="s">
        <v>66</v>
      </c>
      <c r="E417" s="27"/>
      <c r="F417" s="27"/>
      <c r="G417" s="27"/>
      <c r="H417" s="27"/>
      <c r="I417" s="27"/>
      <c r="J417" s="27"/>
      <c r="K417" s="27"/>
      <c r="L417" s="27"/>
    </row>
    <row r="418" spans="1:12">
      <c r="A418">
        <v>33270</v>
      </c>
      <c r="B418" s="113">
        <v>38992</v>
      </c>
      <c r="C418" s="113">
        <v>-0.1</v>
      </c>
      <c r="D418" s="113" t="s">
        <v>66</v>
      </c>
      <c r="E418" s="27"/>
      <c r="F418" s="27"/>
      <c r="G418" s="27"/>
      <c r="H418" s="27"/>
      <c r="I418" s="27"/>
      <c r="J418" s="27"/>
      <c r="K418" s="27"/>
      <c r="L418" s="27"/>
    </row>
    <row r="419" spans="1:12">
      <c r="A419">
        <v>33239</v>
      </c>
      <c r="B419" s="113">
        <v>39029</v>
      </c>
      <c r="C419" s="113" t="s">
        <v>66</v>
      </c>
      <c r="D419" s="113" t="s">
        <v>66</v>
      </c>
      <c r="E419" s="27"/>
      <c r="F419" s="27"/>
      <c r="G419" s="27"/>
      <c r="H419" s="27"/>
      <c r="I419" s="27"/>
      <c r="J419" s="27"/>
      <c r="K419" s="27"/>
      <c r="L419" s="27"/>
    </row>
  </sheetData>
  <hyperlinks>
    <hyperlink ref="C4" location="Wirtschaftsindikatoren!A1" display="Wirtschaftsindikatoren!A1" xr:uid="{F3F43E33-02D4-4969-9C84-1B6D27E293A6}"/>
  </hyperlinks>
  <pageMargins left="0.7" right="0.7" top="0.78740157499999996" bottom="0.78740157499999996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57BB5-0B14-447E-B825-0907A808A550}">
  <dimension ref="A1:AI418"/>
  <sheetViews>
    <sheetView zoomScale="55" zoomScaleNormal="55" workbookViewId="0"/>
  </sheetViews>
  <sheetFormatPr baseColWidth="10" defaultRowHeight="14.5"/>
  <cols>
    <col min="5" max="5" width="14.1796875" customWidth="1"/>
    <col min="6" max="6" width="18.7265625" bestFit="1" customWidth="1"/>
    <col min="8" max="8" width="11.453125" bestFit="1" customWidth="1"/>
    <col min="9" max="9" width="12.36328125" bestFit="1" customWidth="1"/>
    <col min="10" max="10" width="11" bestFit="1" customWidth="1"/>
    <col min="11" max="13" width="15" bestFit="1" customWidth="1"/>
    <col min="15" max="15" width="10.81640625" style="18"/>
  </cols>
  <sheetData>
    <row r="1" spans="1:15">
      <c r="A1" s="63" t="s">
        <v>250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8"/>
      <c r="O1" s="46" t="s">
        <v>612</v>
      </c>
    </row>
    <row r="2" spans="1:15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53"/>
    </row>
    <row r="3" spans="1:15">
      <c r="A3" s="52" t="s">
        <v>184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53"/>
    </row>
    <row r="4" spans="1:15">
      <c r="A4" s="62" t="s">
        <v>688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5"/>
    </row>
    <row r="7" spans="1:15">
      <c r="A7" s="1" t="s">
        <v>219</v>
      </c>
      <c r="B7" s="1"/>
      <c r="C7" s="1" t="s">
        <v>2</v>
      </c>
      <c r="D7" s="1" t="s">
        <v>220</v>
      </c>
      <c r="E7" s="1" t="s">
        <v>221</v>
      </c>
      <c r="F7" s="1"/>
      <c r="G7" s="1"/>
      <c r="H7" s="1"/>
      <c r="I7" s="1"/>
      <c r="J7" s="1"/>
      <c r="K7" s="1" t="s">
        <v>222</v>
      </c>
      <c r="L7" s="1" t="s">
        <v>223</v>
      </c>
      <c r="M7" s="1" t="s">
        <v>224</v>
      </c>
    </row>
    <row r="8" spans="1:15">
      <c r="A8" s="1"/>
      <c r="B8" s="1"/>
      <c r="C8" s="1" t="s">
        <v>888</v>
      </c>
      <c r="D8" s="1" t="s">
        <v>225</v>
      </c>
      <c r="E8" s="1" t="s">
        <v>225</v>
      </c>
      <c r="F8" s="1" t="s">
        <v>226</v>
      </c>
      <c r="G8" s="1" t="s">
        <v>212</v>
      </c>
      <c r="H8" s="1" t="s">
        <v>227</v>
      </c>
      <c r="I8" s="1" t="s">
        <v>228</v>
      </c>
      <c r="J8" s="1"/>
      <c r="K8" s="1" t="s">
        <v>225</v>
      </c>
      <c r="L8" s="1"/>
      <c r="M8" s="1"/>
    </row>
    <row r="9" spans="1:1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5">
      <c r="A11" s="1"/>
      <c r="B11" s="20">
        <v>45627</v>
      </c>
      <c r="C11" s="1"/>
      <c r="D11" s="1"/>
      <c r="E11" s="1"/>
      <c r="F11" s="1"/>
      <c r="G11" s="1"/>
      <c r="H11" s="44">
        <f>AVERAGE(C11:C13)</f>
        <v>120.05000000000001</v>
      </c>
      <c r="I11" s="44">
        <f>H11/H14*100-100</f>
        <v>0.26447661469934758</v>
      </c>
      <c r="J11" s="181">
        <f>H11/H23*100-100</f>
        <v>2.1702127659574586</v>
      </c>
      <c r="K11" s="1"/>
      <c r="L11" s="1"/>
      <c r="M11" s="1"/>
    </row>
    <row r="12" spans="1:15">
      <c r="A12" s="1"/>
      <c r="B12" s="20">
        <v>45597</v>
      </c>
      <c r="C12">
        <v>119.9</v>
      </c>
      <c r="D12" s="137">
        <f t="shared" ref="D12:D18" si="0">C12/C24*100-100</f>
        <v>2.2165387894288244</v>
      </c>
      <c r="E12" s="137">
        <f t="shared" ref="E12:E18" si="1">C12/C13*100-100</f>
        <v>-0.24958402662230128</v>
      </c>
      <c r="F12" s="1"/>
      <c r="G12" s="215">
        <f>AVERAGE($D$12:$D$22)</f>
        <v>2.2238162104191663</v>
      </c>
      <c r="H12" s="1"/>
      <c r="I12" s="1"/>
      <c r="J12" s="1"/>
      <c r="K12" s="1"/>
      <c r="L12" s="1"/>
      <c r="M12" s="1"/>
    </row>
    <row r="13" spans="1:15">
      <c r="A13" s="1"/>
      <c r="B13" s="20">
        <v>45566</v>
      </c>
      <c r="C13">
        <v>120.2</v>
      </c>
      <c r="D13" s="137">
        <f t="shared" si="0"/>
        <v>2.0373514431239386</v>
      </c>
      <c r="E13" s="137">
        <f t="shared" si="1"/>
        <v>0.41771094402673725</v>
      </c>
      <c r="F13" s="1"/>
      <c r="G13" s="215">
        <f t="shared" ref="G13:G22" si="2">AVERAGE($D$12:$D$22)</f>
        <v>2.2238162104191663</v>
      </c>
      <c r="H13" s="1"/>
      <c r="I13" s="1"/>
      <c r="J13" s="1"/>
      <c r="K13" s="1"/>
      <c r="L13" s="1"/>
      <c r="M13" s="1"/>
    </row>
    <row r="14" spans="1:15">
      <c r="A14" s="1"/>
      <c r="B14" s="20">
        <v>45536</v>
      </c>
      <c r="C14">
        <v>119.7</v>
      </c>
      <c r="D14" s="137">
        <f t="shared" si="0"/>
        <v>1.6129032258064484</v>
      </c>
      <c r="E14" s="137">
        <f t="shared" si="1"/>
        <v>0</v>
      </c>
      <c r="F14" s="1"/>
      <c r="G14" s="215">
        <f t="shared" si="2"/>
        <v>2.2238162104191663</v>
      </c>
      <c r="H14" s="44">
        <f>AVERAGE(C14:C16)</f>
        <v>119.73333333333333</v>
      </c>
      <c r="I14" s="44">
        <f>H14/H17*100-100</f>
        <v>0.36322995250071699</v>
      </c>
      <c r="J14" s="181">
        <f>H14/H26*100-100</f>
        <v>1.9296254256526737</v>
      </c>
      <c r="K14" s="1"/>
      <c r="L14" s="1"/>
      <c r="M14" s="1"/>
    </row>
    <row r="15" spans="1:15">
      <c r="A15" s="1"/>
      <c r="B15" s="20">
        <v>45505</v>
      </c>
      <c r="C15">
        <v>119.7</v>
      </c>
      <c r="D15" s="137">
        <f t="shared" si="0"/>
        <v>1.8723404255319309</v>
      </c>
      <c r="E15" s="137">
        <f t="shared" si="1"/>
        <v>-8.3472454090156134E-2</v>
      </c>
      <c r="F15" s="1"/>
      <c r="G15" s="215">
        <f t="shared" si="2"/>
        <v>2.2238162104191663</v>
      </c>
      <c r="H15" s="1"/>
      <c r="I15" s="1"/>
      <c r="J15" s="1"/>
      <c r="K15" s="1"/>
      <c r="L15" s="1"/>
      <c r="M15" s="1"/>
    </row>
    <row r="16" spans="1:15">
      <c r="A16" s="1"/>
      <c r="B16" s="20">
        <v>45474</v>
      </c>
      <c r="C16">
        <v>119.8</v>
      </c>
      <c r="D16" s="137">
        <f t="shared" si="0"/>
        <v>2.3057216054654219</v>
      </c>
      <c r="E16" s="137">
        <f t="shared" si="1"/>
        <v>0.33500837520936955</v>
      </c>
      <c r="F16" s="1"/>
      <c r="G16" s="215">
        <f t="shared" si="2"/>
        <v>2.2238162104191663</v>
      </c>
      <c r="H16" s="1"/>
      <c r="I16" s="1"/>
      <c r="J16" s="1"/>
      <c r="K16" s="1"/>
      <c r="L16" s="1"/>
      <c r="M16" s="1"/>
    </row>
    <row r="17" spans="1:35">
      <c r="A17" s="1"/>
      <c r="B17" s="20">
        <v>45444</v>
      </c>
      <c r="C17">
        <v>119.4</v>
      </c>
      <c r="D17" s="137">
        <f t="shared" si="0"/>
        <v>2.2260273972602818</v>
      </c>
      <c r="E17" s="137">
        <f t="shared" si="1"/>
        <v>8.3822296730943435E-2</v>
      </c>
      <c r="F17" s="1"/>
      <c r="G17" s="215">
        <f t="shared" si="2"/>
        <v>2.2238162104191663</v>
      </c>
      <c r="H17">
        <f>AVERAGE(C17:C19)</f>
        <v>119.3</v>
      </c>
      <c r="I17" s="102">
        <f>H17/H20*100-100</f>
        <v>1.0160880609652878</v>
      </c>
      <c r="J17" s="181">
        <f>H17/H29*100-100</f>
        <v>2.2863675335810285</v>
      </c>
      <c r="K17" s="1"/>
      <c r="L17" s="1"/>
      <c r="M17" s="1"/>
      <c r="O17" s="18" t="s">
        <v>11</v>
      </c>
      <c r="P17" t="s">
        <v>491</v>
      </c>
      <c r="Q17" s="1" t="s">
        <v>686</v>
      </c>
      <c r="R17" s="1" t="s">
        <v>226</v>
      </c>
      <c r="S17" s="1" t="s">
        <v>212</v>
      </c>
      <c r="T17" s="1" t="s">
        <v>687</v>
      </c>
      <c r="U17" s="1"/>
      <c r="V17" s="1"/>
    </row>
    <row r="18" spans="1:35">
      <c r="A18" s="1"/>
      <c r="B18" s="20">
        <v>45413</v>
      </c>
      <c r="C18">
        <v>119.3</v>
      </c>
      <c r="D18" s="137">
        <f t="shared" si="0"/>
        <v>2.403433476394838</v>
      </c>
      <c r="E18" s="137">
        <f t="shared" si="1"/>
        <v>8.3892617449649265E-2</v>
      </c>
      <c r="F18" s="1"/>
      <c r="G18" s="215">
        <f t="shared" si="2"/>
        <v>2.2238162104191663</v>
      </c>
      <c r="H18" s="1"/>
      <c r="I18" s="1"/>
      <c r="J18" s="1"/>
      <c r="K18" s="1"/>
      <c r="L18" s="1"/>
      <c r="M18" s="1"/>
      <c r="P18" t="s">
        <v>678</v>
      </c>
      <c r="Q18">
        <f t="shared" ref="Q18:Q21" si="3">D26</f>
        <v>4.5252883762200327</v>
      </c>
      <c r="R18">
        <f t="shared" ref="R18:R21" si="4">F26</f>
        <v>5.9895317447485423</v>
      </c>
      <c r="S18" s="1"/>
      <c r="T18" s="1">
        <f>Kapitalmarkt_Leitzinssätze!B5</f>
        <v>0</v>
      </c>
      <c r="U18" s="1"/>
      <c r="V18" s="1"/>
    </row>
    <row r="19" spans="1:35">
      <c r="A19" s="1"/>
      <c r="B19" s="20">
        <v>45383</v>
      </c>
      <c r="C19">
        <v>119.2</v>
      </c>
      <c r="D19" s="137">
        <f t="shared" ref="D19:D28" si="5">C19/C31*100-100</f>
        <v>2.2298456260720485</v>
      </c>
      <c r="E19" s="137">
        <f t="shared" ref="E19:E30" si="6">C19/C20*100-100</f>
        <v>0.50590219224284283</v>
      </c>
      <c r="F19" s="1"/>
      <c r="G19" s="215">
        <f t="shared" si="2"/>
        <v>2.2238162104191663</v>
      </c>
      <c r="H19" s="1"/>
      <c r="I19" s="1"/>
      <c r="J19" s="1"/>
      <c r="K19" s="1"/>
      <c r="L19" s="1"/>
      <c r="M19" s="1"/>
      <c r="P19" t="s">
        <v>679</v>
      </c>
      <c r="Q19">
        <f t="shared" si="3"/>
        <v>6.1427280939475963</v>
      </c>
      <c r="R19">
        <f t="shared" si="4"/>
        <v>5.9895317447485423</v>
      </c>
      <c r="S19" s="1"/>
      <c r="T19" s="1">
        <f>Kapitalmarkt_Leitzinssätze!B6</f>
        <v>0</v>
      </c>
      <c r="U19" s="1"/>
      <c r="V19" s="1"/>
    </row>
    <row r="20" spans="1:35">
      <c r="A20" s="1"/>
      <c r="B20" s="20">
        <v>45352</v>
      </c>
      <c r="C20">
        <v>118.6</v>
      </c>
      <c r="D20" s="137">
        <f t="shared" si="5"/>
        <v>2.1533161068044677</v>
      </c>
      <c r="E20" s="137">
        <f t="shared" si="6"/>
        <v>0.42337002540220681</v>
      </c>
      <c r="F20" s="1"/>
      <c r="G20" s="215">
        <f t="shared" si="2"/>
        <v>2.2238162104191663</v>
      </c>
      <c r="H20">
        <f>AVERAGE(C20:C22)</f>
        <v>118.09999999999998</v>
      </c>
      <c r="I20" s="102">
        <f>H20/H23*100-100</f>
        <v>0.51063829787231896</v>
      </c>
      <c r="J20" s="181">
        <f>H20/H32*100-100</f>
        <v>2.5173611111111001</v>
      </c>
      <c r="K20" s="1"/>
      <c r="L20" s="1"/>
      <c r="M20" s="1"/>
      <c r="P20" t="s">
        <v>680</v>
      </c>
      <c r="Q20">
        <f t="shared" si="3"/>
        <v>6.1650045330915617</v>
      </c>
      <c r="R20">
        <f t="shared" si="4"/>
        <v>5.9895317447485423</v>
      </c>
      <c r="S20" s="1"/>
      <c r="T20" s="1" t="str">
        <f>Kapitalmarkt_Leitzinssätze!B7</f>
        <v>EZB</v>
      </c>
      <c r="V20" s="1"/>
    </row>
    <row r="21" spans="1:35">
      <c r="A21" s="1"/>
      <c r="B21" s="20">
        <v>45323</v>
      </c>
      <c r="C21">
        <v>118.1</v>
      </c>
      <c r="D21" s="137">
        <f t="shared" si="5"/>
        <v>2.5173611111111001</v>
      </c>
      <c r="E21" s="137">
        <f t="shared" si="6"/>
        <v>0.42517006802719948</v>
      </c>
      <c r="F21" s="1"/>
      <c r="G21" s="215">
        <f t="shared" si="2"/>
        <v>2.2238162104191663</v>
      </c>
      <c r="H21" s="1"/>
      <c r="I21" s="1"/>
      <c r="J21" s="1"/>
      <c r="K21" s="1"/>
      <c r="L21" s="1"/>
      <c r="M21" s="1"/>
      <c r="P21" t="s">
        <v>681</v>
      </c>
      <c r="Q21">
        <f t="shared" si="3"/>
        <v>6.3752276867030844</v>
      </c>
      <c r="R21">
        <f t="shared" si="4"/>
        <v>5.9895317447485423</v>
      </c>
      <c r="S21" s="1"/>
      <c r="T21" s="1">
        <f>Kapitalmarkt_Leitzinssätze!B30</f>
        <v>4</v>
      </c>
      <c r="V21" s="1"/>
    </row>
    <row r="22" spans="1:35">
      <c r="A22" s="1">
        <v>2024</v>
      </c>
      <c r="B22" s="20">
        <v>45292</v>
      </c>
      <c r="C22">
        <v>117.6</v>
      </c>
      <c r="D22" s="137">
        <f t="shared" si="5"/>
        <v>2.8871391076115316</v>
      </c>
      <c r="E22" s="137">
        <f t="shared" si="6"/>
        <v>0.17035775127767749</v>
      </c>
      <c r="F22" s="1"/>
      <c r="G22" s="215">
        <f t="shared" si="2"/>
        <v>2.2238162104191663</v>
      </c>
      <c r="H22" s="1"/>
      <c r="I22" s="1"/>
      <c r="J22" s="1"/>
      <c r="K22" s="1"/>
      <c r="L22" s="1"/>
      <c r="M22" s="1"/>
      <c r="P22" t="s">
        <v>83</v>
      </c>
      <c r="Q22">
        <f t="shared" ref="Q22:Q23" si="7">D30</f>
        <v>6.1020036429872562</v>
      </c>
      <c r="R22">
        <f t="shared" ref="R22:R25" si="8">F30</f>
        <v>5.9895317447485423</v>
      </c>
      <c r="S22" s="1"/>
      <c r="T22" s="1">
        <f>Kapitalmarkt_Leitzinssätze!B31</f>
        <v>3.75</v>
      </c>
      <c r="V22" s="1"/>
      <c r="AH22">
        <v>87.666666666666671</v>
      </c>
      <c r="AI22">
        <v>57</v>
      </c>
    </row>
    <row r="23" spans="1:35">
      <c r="B23" s="20">
        <v>45261</v>
      </c>
      <c r="C23">
        <v>117.4</v>
      </c>
      <c r="D23" s="137">
        <f t="shared" si="5"/>
        <v>3.7102473498233195</v>
      </c>
      <c r="E23" s="137">
        <f t="shared" si="6"/>
        <v>8.5251491901104259E-2</v>
      </c>
      <c r="F23" s="119">
        <f t="shared" ref="F23:F25" si="9">AVERAGE($D$23:$D$34)</f>
        <v>5.9895317447485423</v>
      </c>
      <c r="G23" s="215"/>
      <c r="H23">
        <f>AVERAGE(C23:C25)</f>
        <v>117.5</v>
      </c>
      <c r="I23" s="102">
        <f>H23/H26*100-100</f>
        <v>2.8376844494900411E-2</v>
      </c>
      <c r="J23" s="181">
        <f>H23/H35*100-100</f>
        <v>3.554641598119872</v>
      </c>
      <c r="K23" s="181"/>
      <c r="L23" s="202"/>
      <c r="M23" s="202"/>
      <c r="N23" s="203"/>
      <c r="P23" t="s">
        <v>682</v>
      </c>
      <c r="Q23">
        <f t="shared" si="7"/>
        <v>7.169117647058826</v>
      </c>
      <c r="R23">
        <f t="shared" si="8"/>
        <v>5.9895317447485423</v>
      </c>
      <c r="S23" s="1"/>
      <c r="T23" s="1">
        <f>Kapitalmarkt_Leitzinssätze!B32</f>
        <v>3.5</v>
      </c>
      <c r="V23" s="1"/>
      <c r="AH23">
        <v>88.09999999999998</v>
      </c>
      <c r="AI23">
        <v>56</v>
      </c>
    </row>
    <row r="24" spans="1:35">
      <c r="B24" s="20">
        <v>45231</v>
      </c>
      <c r="C24">
        <v>117.3</v>
      </c>
      <c r="D24" s="137">
        <f t="shared" si="5"/>
        <v>3.1662269129287637</v>
      </c>
      <c r="E24" s="137">
        <f t="shared" si="6"/>
        <v>-0.42444821731749016</v>
      </c>
      <c r="F24" s="119">
        <f t="shared" si="9"/>
        <v>5.9895317447485423</v>
      </c>
      <c r="G24" s="215"/>
      <c r="P24" t="s">
        <v>683</v>
      </c>
      <c r="Q24">
        <f>D32</f>
        <v>7.400555041628138</v>
      </c>
      <c r="R24">
        <f t="shared" si="8"/>
        <v>5.9895317447485423</v>
      </c>
      <c r="S24" s="1"/>
      <c r="T24" s="1">
        <f>Kapitalmarkt_Leitzinssätze!B33</f>
        <v>3.5</v>
      </c>
      <c r="V24" s="1"/>
      <c r="AH24">
        <v>88.233333333333334</v>
      </c>
      <c r="AI24">
        <v>55</v>
      </c>
    </row>
    <row r="25" spans="1:35">
      <c r="B25" s="20">
        <v>45200</v>
      </c>
      <c r="C25">
        <v>117.8</v>
      </c>
      <c r="D25" s="137">
        <f t="shared" si="5"/>
        <v>3.7885462555066027</v>
      </c>
      <c r="E25" s="137">
        <f t="shared" si="6"/>
        <v>0</v>
      </c>
      <c r="F25" s="119">
        <f t="shared" si="9"/>
        <v>5.9895317447485423</v>
      </c>
      <c r="G25" s="215"/>
      <c r="P25" t="s">
        <v>684</v>
      </c>
      <c r="Q25">
        <f t="shared" ref="Q25:Q88" si="10">D33</f>
        <v>8.6792452830188722</v>
      </c>
      <c r="R25">
        <f t="shared" si="8"/>
        <v>5.9895317447485423</v>
      </c>
      <c r="S25" s="1"/>
      <c r="T25" s="1">
        <f>Kapitalmarkt_Leitzinssätze!B34</f>
        <v>3</v>
      </c>
      <c r="V25" s="1"/>
      <c r="AH25">
        <v>88.566666666666663</v>
      </c>
      <c r="AI25">
        <v>54</v>
      </c>
    </row>
    <row r="26" spans="1:35">
      <c r="B26" s="20">
        <v>45170</v>
      </c>
      <c r="C26">
        <v>117.8</v>
      </c>
      <c r="D26" s="137">
        <f t="shared" si="5"/>
        <v>4.5252883762200327</v>
      </c>
      <c r="E26" s="137">
        <f t="shared" si="6"/>
        <v>0.25531914893616658</v>
      </c>
      <c r="F26" s="119">
        <f t="shared" ref="F26:F34" si="11">AVERAGE($D$23:$D$34)</f>
        <v>5.9895317447485423</v>
      </c>
      <c r="H26">
        <f>AVERAGE(C26:C28)</f>
        <v>117.46666666666665</v>
      </c>
      <c r="I26" s="102">
        <f>H26/H29*100-100</f>
        <v>0.71448985424407851</v>
      </c>
      <c r="J26" s="181">
        <f>H26/H38*100-100</f>
        <v>5.6038357806412762</v>
      </c>
      <c r="O26" s="18">
        <v>2023</v>
      </c>
      <c r="P26" t="s">
        <v>685</v>
      </c>
      <c r="Q26">
        <f t="shared" si="10"/>
        <v>8.650190114068451</v>
      </c>
      <c r="R26">
        <f>F34</f>
        <v>5.9895317447485423</v>
      </c>
      <c r="S26" s="1"/>
      <c r="T26" s="1">
        <f>Kapitalmarkt_Leitzinssätze!B35</f>
        <v>3</v>
      </c>
      <c r="V26" s="1"/>
      <c r="AH26">
        <v>89.266666666666666</v>
      </c>
      <c r="AI26">
        <v>53</v>
      </c>
    </row>
    <row r="27" spans="1:35">
      <c r="B27" s="20">
        <v>45139</v>
      </c>
      <c r="C27">
        <v>117.5</v>
      </c>
      <c r="D27" s="137">
        <f t="shared" si="5"/>
        <v>6.1427280939475963</v>
      </c>
      <c r="E27" s="137">
        <f t="shared" si="6"/>
        <v>0.34158838599486785</v>
      </c>
      <c r="F27" s="119">
        <f t="shared" si="11"/>
        <v>5.9895317447485423</v>
      </c>
      <c r="P27" t="s">
        <v>675</v>
      </c>
      <c r="Q27">
        <f t="shared" si="10"/>
        <v>8.1184336198662805</v>
      </c>
      <c r="S27">
        <f>G35</f>
        <v>6.8666666666666671</v>
      </c>
      <c r="T27" s="1">
        <f>Kapitalmarkt_Leitzinssätze!B36</f>
        <v>2.5</v>
      </c>
      <c r="V27" s="1"/>
      <c r="AH27">
        <v>89.833333333333329</v>
      </c>
      <c r="AI27">
        <v>52</v>
      </c>
    </row>
    <row r="28" spans="1:35">
      <c r="B28" s="20">
        <v>45108</v>
      </c>
      <c r="C28">
        <v>117.1</v>
      </c>
      <c r="D28" s="137">
        <f t="shared" si="5"/>
        <v>6.1650045330915617</v>
      </c>
      <c r="E28" s="137">
        <f t="shared" si="6"/>
        <v>0.25684931506847875</v>
      </c>
      <c r="F28" s="119">
        <f t="shared" si="11"/>
        <v>5.9895317447485423</v>
      </c>
      <c r="P28" t="s">
        <v>676</v>
      </c>
      <c r="Q28">
        <f t="shared" si="10"/>
        <v>8.8038277511961667</v>
      </c>
      <c r="S28">
        <f t="shared" ref="S28:S38" si="12">G36</f>
        <v>6.8666666666666671</v>
      </c>
      <c r="T28" s="1">
        <f>Kapitalmarkt_Leitzinssätze!B37</f>
        <v>2</v>
      </c>
      <c r="V28" s="1"/>
      <c r="AH28">
        <v>90.2</v>
      </c>
      <c r="AI28">
        <v>51</v>
      </c>
    </row>
    <row r="29" spans="1:35">
      <c r="B29" s="20">
        <v>45078</v>
      </c>
      <c r="C29">
        <v>116.8</v>
      </c>
      <c r="D29" s="137">
        <f t="shared" ref="D29:D91" si="13">C29/C41*100-100</f>
        <v>6.3752276867030844</v>
      </c>
      <c r="E29" s="137">
        <f t="shared" si="6"/>
        <v>0.25751072961372756</v>
      </c>
      <c r="F29" s="119">
        <f t="shared" si="11"/>
        <v>5.9895317447485423</v>
      </c>
      <c r="H29">
        <f>AVERAGE(C29:C31)</f>
        <v>116.63333333333333</v>
      </c>
      <c r="I29" s="102">
        <f>H29/H32*100-100</f>
        <v>1.2442129629629477</v>
      </c>
      <c r="J29" s="181">
        <f>H29/H41*100-100</f>
        <v>6.5468940316686997</v>
      </c>
      <c r="P29" t="s">
        <v>677</v>
      </c>
      <c r="Q29">
        <f t="shared" si="10"/>
        <v>8.8207094918504367</v>
      </c>
      <c r="S29">
        <f t="shared" si="12"/>
        <v>6.8666666666666671</v>
      </c>
      <c r="T29" s="1">
        <f>Kapitalmarkt_Leitzinssätze!B38</f>
        <v>2</v>
      </c>
      <c r="V29" s="1"/>
      <c r="AH29">
        <v>90.533333333333346</v>
      </c>
      <c r="AI29">
        <v>50</v>
      </c>
    </row>
    <row r="30" spans="1:35">
      <c r="B30" s="20">
        <v>45047</v>
      </c>
      <c r="C30">
        <v>116.5</v>
      </c>
      <c r="D30" s="137">
        <f t="shared" si="13"/>
        <v>6.1020036429872562</v>
      </c>
      <c r="E30" s="137">
        <f t="shared" si="6"/>
        <v>-8.5763293310463951E-2</v>
      </c>
      <c r="F30" s="119">
        <f t="shared" si="11"/>
        <v>5.9895317447485423</v>
      </c>
      <c r="I30" s="102"/>
      <c r="P30" t="s">
        <v>678</v>
      </c>
      <c r="Q30">
        <f t="shared" si="10"/>
        <v>8.5741811175337261</v>
      </c>
      <c r="S30">
        <f t="shared" si="12"/>
        <v>6.8666666666666671</v>
      </c>
      <c r="T30" s="1">
        <f>Kapitalmarkt_Leitzinssätze!B39</f>
        <v>1.25</v>
      </c>
      <c r="V30" s="1"/>
      <c r="AH30">
        <v>91.166666666666671</v>
      </c>
      <c r="AI30">
        <v>49</v>
      </c>
    </row>
    <row r="31" spans="1:35">
      <c r="B31" s="20">
        <v>45017</v>
      </c>
      <c r="C31">
        <v>116.6</v>
      </c>
      <c r="D31" s="137">
        <f t="shared" si="13"/>
        <v>7.169117647058826</v>
      </c>
      <c r="E31" s="137">
        <f t="shared" ref="E31:E91" si="14">C31/C32*100-100</f>
        <v>0.43066322136088786</v>
      </c>
      <c r="F31" s="119">
        <f t="shared" si="11"/>
        <v>5.9895317447485423</v>
      </c>
      <c r="I31" s="102"/>
      <c r="P31" t="s">
        <v>679</v>
      </c>
      <c r="Q31">
        <f t="shared" si="10"/>
        <v>6.9565217391304373</v>
      </c>
      <c r="S31">
        <f t="shared" si="12"/>
        <v>6.8666666666666698</v>
      </c>
      <c r="T31" s="1">
        <f>Kapitalmarkt_Leitzinssätze!B40</f>
        <v>0.5</v>
      </c>
      <c r="V31" s="1"/>
      <c r="AH31">
        <v>91.5</v>
      </c>
      <c r="AI31">
        <v>48</v>
      </c>
    </row>
    <row r="32" spans="1:35">
      <c r="B32" s="20">
        <v>44986</v>
      </c>
      <c r="C32">
        <v>116.1</v>
      </c>
      <c r="D32" s="137">
        <f t="shared" si="13"/>
        <v>7.400555041628138</v>
      </c>
      <c r="E32" s="137">
        <f t="shared" si="14"/>
        <v>0.78125</v>
      </c>
      <c r="F32" s="119">
        <f t="shared" si="11"/>
        <v>5.9895317447485423</v>
      </c>
      <c r="H32">
        <f>AVERAGE(C32:C34)</f>
        <v>115.2</v>
      </c>
      <c r="I32" s="102">
        <f>H32/H35*100-100</f>
        <v>1.5276145710928546</v>
      </c>
      <c r="J32" s="181">
        <f>H32/H44*100-100</f>
        <v>8.2367679298465362</v>
      </c>
      <c r="P32" t="s">
        <v>680</v>
      </c>
      <c r="Q32">
        <f t="shared" si="10"/>
        <v>6.6731141199226158</v>
      </c>
      <c r="S32">
        <f t="shared" si="12"/>
        <v>6.8666666666666671</v>
      </c>
      <c r="T32" s="1">
        <f>Kapitalmarkt_Leitzinssätze!B41</f>
        <v>0.5</v>
      </c>
      <c r="V32" s="1"/>
      <c r="AH32">
        <v>92</v>
      </c>
      <c r="AI32">
        <v>47</v>
      </c>
    </row>
    <row r="33" spans="1:35">
      <c r="B33" s="20">
        <v>44958</v>
      </c>
      <c r="C33">
        <v>115.2</v>
      </c>
      <c r="D33" s="137">
        <f t="shared" si="13"/>
        <v>8.6792452830188722</v>
      </c>
      <c r="E33" s="137">
        <f t="shared" si="14"/>
        <v>0.7874015748031411</v>
      </c>
      <c r="F33" s="119">
        <f t="shared" si="11"/>
        <v>5.9895317447485423</v>
      </c>
      <c r="I33" s="102"/>
      <c r="O33" s="18">
        <v>2022</v>
      </c>
      <c r="P33" t="s">
        <v>681</v>
      </c>
      <c r="Q33">
        <f t="shared" si="10"/>
        <v>6.7055393586005607</v>
      </c>
      <c r="S33">
        <f t="shared" si="12"/>
        <v>6.8666666666666671</v>
      </c>
      <c r="T33" s="1">
        <f>Kapitalmarkt_Leitzinssätze!B42</f>
        <v>0</v>
      </c>
      <c r="V33" s="1"/>
      <c r="AH33">
        <v>92.3</v>
      </c>
      <c r="AI33">
        <v>46</v>
      </c>
    </row>
    <row r="34" spans="1:35">
      <c r="A34">
        <v>2023</v>
      </c>
      <c r="B34" s="20">
        <v>44927</v>
      </c>
      <c r="C34">
        <v>114.3</v>
      </c>
      <c r="D34" s="137">
        <f t="shared" si="13"/>
        <v>8.650190114068451</v>
      </c>
      <c r="E34" s="137">
        <f t="shared" si="14"/>
        <v>0.97173144876323647</v>
      </c>
      <c r="F34" s="119">
        <f t="shared" si="11"/>
        <v>5.9895317447485423</v>
      </c>
      <c r="I34" s="102"/>
      <c r="P34" t="s">
        <v>83</v>
      </c>
      <c r="Q34">
        <f t="shared" si="10"/>
        <v>7.0175438596491233</v>
      </c>
      <c r="S34">
        <f t="shared" si="12"/>
        <v>6.8666666666666671</v>
      </c>
      <c r="T34" s="1">
        <f>Kapitalmarkt_Leitzinssätze!B43</f>
        <v>0</v>
      </c>
      <c r="V34" s="1"/>
      <c r="AH34">
        <v>92.566666666666663</v>
      </c>
      <c r="AI34">
        <v>45</v>
      </c>
    </row>
    <row r="35" spans="1:35">
      <c r="B35" s="20">
        <v>44896</v>
      </c>
      <c r="C35">
        <v>113.2</v>
      </c>
      <c r="D35" s="137">
        <f t="shared" si="13"/>
        <v>8.1184336198662805</v>
      </c>
      <c r="E35" s="137">
        <f t="shared" si="14"/>
        <v>-0.43975373790676997</v>
      </c>
      <c r="F35" s="119"/>
      <c r="G35">
        <v>6.8666666666666671</v>
      </c>
      <c r="H35">
        <v>113.46666666666665</v>
      </c>
      <c r="I35" s="102">
        <f>H35/H38*100-100</f>
        <v>2.0077914294276127</v>
      </c>
      <c r="J35">
        <v>8.5805422647527791</v>
      </c>
      <c r="M35">
        <v>6.8666666666666671</v>
      </c>
      <c r="P35" t="s">
        <v>682</v>
      </c>
      <c r="Q35">
        <f t="shared" si="10"/>
        <v>6.25</v>
      </c>
      <c r="S35">
        <f t="shared" si="12"/>
        <v>6.8666666666666671</v>
      </c>
      <c r="T35" s="1">
        <f>Kapitalmarkt_Leitzinssätze!B44</f>
        <v>0</v>
      </c>
      <c r="V35" s="1"/>
      <c r="AH35">
        <v>92.899999999999991</v>
      </c>
      <c r="AI35">
        <v>44</v>
      </c>
    </row>
    <row r="36" spans="1:35">
      <c r="B36" s="20">
        <v>44866</v>
      </c>
      <c r="C36">
        <v>113.7</v>
      </c>
      <c r="D36" s="137">
        <f t="shared" si="13"/>
        <v>8.8038277511961667</v>
      </c>
      <c r="E36" s="137">
        <f t="shared" si="14"/>
        <v>0.17621145374448588</v>
      </c>
      <c r="G36">
        <v>6.8666666666666671</v>
      </c>
      <c r="I36" s="102"/>
      <c r="M36">
        <v>6.8666666666666671</v>
      </c>
      <c r="P36" t="s">
        <v>683</v>
      </c>
      <c r="Q36">
        <f t="shared" si="10"/>
        <v>5.8765915768854029</v>
      </c>
      <c r="S36">
        <f t="shared" si="12"/>
        <v>6.8666666666666671</v>
      </c>
      <c r="T36" s="1">
        <f>Kapitalmarkt_Leitzinssätze!B45</f>
        <v>0</v>
      </c>
      <c r="V36" s="1"/>
      <c r="AH36">
        <v>93.5</v>
      </c>
      <c r="AI36">
        <v>43</v>
      </c>
    </row>
    <row r="37" spans="1:35">
      <c r="B37" s="20">
        <v>44835</v>
      </c>
      <c r="C37">
        <v>113.5</v>
      </c>
      <c r="D37" s="137">
        <f t="shared" si="13"/>
        <v>8.8207094918504367</v>
      </c>
      <c r="E37" s="137">
        <f t="shared" si="14"/>
        <v>0.70984915705412277</v>
      </c>
      <c r="G37">
        <v>6.8666666666666671</v>
      </c>
      <c r="M37">
        <v>6.8666666666666671</v>
      </c>
      <c r="P37" t="s">
        <v>684</v>
      </c>
      <c r="Q37">
        <f t="shared" si="10"/>
        <v>4.3307086614173329</v>
      </c>
      <c r="S37">
        <f t="shared" si="12"/>
        <v>6.8666666666666671</v>
      </c>
      <c r="T37" s="1">
        <f>Kapitalmarkt_Leitzinssätze!B46</f>
        <v>0</v>
      </c>
      <c r="V37" s="1"/>
      <c r="AH37">
        <v>93.566666666666663</v>
      </c>
      <c r="AI37">
        <v>42</v>
      </c>
    </row>
    <row r="38" spans="1:35">
      <c r="B38" s="20">
        <v>44805</v>
      </c>
      <c r="C38">
        <v>112.7</v>
      </c>
      <c r="D38" s="137">
        <f t="shared" si="13"/>
        <v>8.5741811175337261</v>
      </c>
      <c r="E38" s="137">
        <f t="shared" si="14"/>
        <v>1.8066847335140039</v>
      </c>
      <c r="G38">
        <v>6.8666666666666671</v>
      </c>
      <c r="H38">
        <v>111.23333333333333</v>
      </c>
      <c r="I38">
        <v>1.6138855054811359</v>
      </c>
      <c r="J38">
        <v>7.4026392018023728</v>
      </c>
      <c r="M38">
        <v>6.8666666666666671</v>
      </c>
      <c r="P38" t="s">
        <v>685</v>
      </c>
      <c r="Q38">
        <f t="shared" si="10"/>
        <v>4.1584158415841586</v>
      </c>
      <c r="S38">
        <f t="shared" si="12"/>
        <v>6.8666666666666671</v>
      </c>
      <c r="T38" s="1">
        <f>Kapitalmarkt_Leitzinssätze!B47</f>
        <v>0</v>
      </c>
      <c r="V38" s="1"/>
      <c r="AH38">
        <v>93.7</v>
      </c>
      <c r="AI38">
        <v>41</v>
      </c>
    </row>
    <row r="39" spans="1:35">
      <c r="B39" s="20">
        <v>44774</v>
      </c>
      <c r="C39">
        <v>110.7</v>
      </c>
      <c r="D39" s="137">
        <f t="shared" si="13"/>
        <v>6.9565217391304373</v>
      </c>
      <c r="E39" s="137">
        <f t="shared" si="14"/>
        <v>0.36264732547597589</v>
      </c>
      <c r="G39">
        <v>6.8666666666666698</v>
      </c>
      <c r="M39">
        <v>6.8666666666666671</v>
      </c>
      <c r="P39" t="s">
        <v>675</v>
      </c>
      <c r="Q39">
        <f t="shared" si="10"/>
        <v>4.9098196392785667</v>
      </c>
      <c r="R39">
        <f>F47</f>
        <v>3.0692017651037418</v>
      </c>
      <c r="T39" s="1">
        <f>Kapitalmarkt_Leitzinssätze!B48</f>
        <v>0</v>
      </c>
      <c r="V39" s="1"/>
      <c r="AH39">
        <v>93.90000000000002</v>
      </c>
      <c r="AI39">
        <v>40</v>
      </c>
    </row>
    <row r="40" spans="1:35">
      <c r="B40" s="20">
        <v>44743</v>
      </c>
      <c r="C40">
        <v>110.3</v>
      </c>
      <c r="D40" s="137">
        <f t="shared" si="13"/>
        <v>6.6731141199226158</v>
      </c>
      <c r="E40" s="137">
        <f t="shared" si="14"/>
        <v>0.45537340619307543</v>
      </c>
      <c r="G40">
        <v>6.8666666666666671</v>
      </c>
      <c r="M40">
        <v>6.8666666666666671</v>
      </c>
      <c r="P40" t="s">
        <v>676</v>
      </c>
      <c r="Q40">
        <f t="shared" si="10"/>
        <v>4.8144433299899703</v>
      </c>
      <c r="R40">
        <f t="shared" ref="R40:R49" si="15">F48</f>
        <v>3.0692017651037418</v>
      </c>
      <c r="T40" s="1">
        <f>Kapitalmarkt_Leitzinssätze!B49</f>
        <v>0</v>
      </c>
      <c r="V40" s="1"/>
      <c r="AH40">
        <v>94.3</v>
      </c>
      <c r="AI40">
        <v>39</v>
      </c>
    </row>
    <row r="41" spans="1:35">
      <c r="B41" s="20">
        <v>44713</v>
      </c>
      <c r="C41">
        <v>109.8</v>
      </c>
      <c r="D41" s="137">
        <f t="shared" si="13"/>
        <v>6.7055393586005607</v>
      </c>
      <c r="E41" s="137">
        <f t="shared" si="14"/>
        <v>0</v>
      </c>
      <c r="G41">
        <v>6.8666666666666671</v>
      </c>
      <c r="H41">
        <v>109.46666666666665</v>
      </c>
      <c r="I41">
        <v>2.8499843407453653</v>
      </c>
      <c r="J41">
        <v>6.6580058460539107</v>
      </c>
      <c r="M41">
        <v>6.8666666666666671</v>
      </c>
      <c r="P41" t="s">
        <v>677</v>
      </c>
      <c r="Q41">
        <f t="shared" si="10"/>
        <v>4.4044044044043886</v>
      </c>
      <c r="R41">
        <f t="shared" si="15"/>
        <v>3.0692017651037418</v>
      </c>
      <c r="T41" s="1">
        <f>Kapitalmarkt_Leitzinssätze!B50</f>
        <v>0</v>
      </c>
      <c r="V41" s="1"/>
      <c r="AH41">
        <v>94.066666666666663</v>
      </c>
      <c r="AI41">
        <v>38</v>
      </c>
    </row>
    <row r="42" spans="1:35">
      <c r="B42" s="20">
        <v>44682</v>
      </c>
      <c r="C42">
        <v>109.8</v>
      </c>
      <c r="D42" s="137">
        <f t="shared" si="13"/>
        <v>7.0175438596491233</v>
      </c>
      <c r="E42" s="137">
        <f t="shared" si="14"/>
        <v>0.91911764705882604</v>
      </c>
      <c r="G42">
        <v>6.8666666666666671</v>
      </c>
      <c r="M42">
        <v>6.8666666666666671</v>
      </c>
      <c r="P42" t="s">
        <v>678</v>
      </c>
      <c r="Q42">
        <f t="shared" si="10"/>
        <v>4.112337011033091</v>
      </c>
      <c r="R42">
        <f t="shared" si="15"/>
        <v>3.0692017651037418</v>
      </c>
      <c r="T42" s="1">
        <f>Kapitalmarkt_Leitzinssätze!B51</f>
        <v>0</v>
      </c>
      <c r="V42" s="1"/>
      <c r="AH42">
        <v>93.733333333333334</v>
      </c>
      <c r="AI42">
        <v>37</v>
      </c>
    </row>
    <row r="43" spans="1:35">
      <c r="B43" s="20">
        <v>44652</v>
      </c>
      <c r="C43">
        <v>108.8</v>
      </c>
      <c r="D43" s="137">
        <f t="shared" si="13"/>
        <v>6.25</v>
      </c>
      <c r="E43" s="137">
        <f t="shared" si="14"/>
        <v>0.64754856614246137</v>
      </c>
      <c r="G43">
        <v>6.8666666666666671</v>
      </c>
      <c r="M43">
        <v>6.8666666666666671</v>
      </c>
      <c r="P43" t="s">
        <v>679</v>
      </c>
      <c r="Q43">
        <f t="shared" si="10"/>
        <v>3.8114343029087365</v>
      </c>
      <c r="R43">
        <f t="shared" si="15"/>
        <v>3.0692017651037418</v>
      </c>
      <c r="T43" s="1">
        <f>Kapitalmarkt_Leitzinssätze!B52</f>
        <v>0</v>
      </c>
      <c r="V43" s="1"/>
      <c r="AH43">
        <v>94.833333333333329</v>
      </c>
      <c r="AI43">
        <v>36</v>
      </c>
    </row>
    <row r="44" spans="1:35">
      <c r="B44" s="20">
        <v>44621</v>
      </c>
      <c r="C44">
        <v>108.1</v>
      </c>
      <c r="D44" s="137">
        <f t="shared" si="13"/>
        <v>5.8765915768854029</v>
      </c>
      <c r="E44" s="137">
        <f t="shared" si="14"/>
        <v>1.9811320754717059</v>
      </c>
      <c r="G44">
        <v>6.8666666666666671</v>
      </c>
      <c r="H44">
        <v>106.43333333333334</v>
      </c>
      <c r="I44">
        <v>1.8500797448165969</v>
      </c>
      <c r="J44">
        <v>4.7915982934033678</v>
      </c>
      <c r="M44">
        <v>6.8666666666666671</v>
      </c>
      <c r="P44" t="s">
        <v>680</v>
      </c>
      <c r="Q44">
        <f t="shared" si="10"/>
        <v>3.7111334002005947</v>
      </c>
      <c r="R44">
        <f t="shared" si="15"/>
        <v>3.0692017651037418</v>
      </c>
      <c r="T44" s="1">
        <f>Kapitalmarkt_Leitzinssätze!B53</f>
        <v>0</v>
      </c>
      <c r="V44" s="1"/>
      <c r="AH44">
        <v>95</v>
      </c>
      <c r="AI44">
        <v>35</v>
      </c>
    </row>
    <row r="45" spans="1:35">
      <c r="B45" s="20">
        <v>44593</v>
      </c>
      <c r="C45">
        <v>106</v>
      </c>
      <c r="D45" s="137">
        <f t="shared" si="13"/>
        <v>4.3307086614173329</v>
      </c>
      <c r="E45" s="137">
        <f t="shared" si="14"/>
        <v>0.76045627376426239</v>
      </c>
      <c r="G45">
        <v>6.8666666666666671</v>
      </c>
      <c r="M45">
        <v>6.8666666666666671</v>
      </c>
      <c r="O45" s="18">
        <v>2021</v>
      </c>
      <c r="P45" t="s">
        <v>681</v>
      </c>
      <c r="Q45">
        <f t="shared" si="10"/>
        <v>2.3880597014925371</v>
      </c>
      <c r="R45">
        <f t="shared" si="15"/>
        <v>3.0692017651037418</v>
      </c>
      <c r="T45" s="1">
        <f>Kapitalmarkt_Leitzinssätze!B54</f>
        <v>0</v>
      </c>
      <c r="V45" s="1"/>
      <c r="AH45">
        <v>94.5</v>
      </c>
      <c r="AI45">
        <v>34</v>
      </c>
    </row>
    <row r="46" spans="1:35">
      <c r="A46">
        <v>2022</v>
      </c>
      <c r="B46" s="20">
        <v>44562</v>
      </c>
      <c r="C46">
        <v>105.2</v>
      </c>
      <c r="D46" s="137">
        <f t="shared" si="13"/>
        <v>4.1584158415841586</v>
      </c>
      <c r="E46" s="137">
        <f t="shared" si="14"/>
        <v>0.47755491881567025</v>
      </c>
      <c r="G46">
        <v>6.8666666666666671</v>
      </c>
      <c r="M46">
        <v>6.8666666666666671</v>
      </c>
      <c r="P46" t="s">
        <v>83</v>
      </c>
      <c r="Q46">
        <f t="shared" si="10"/>
        <v>2.191235059760956</v>
      </c>
      <c r="R46">
        <f t="shared" si="15"/>
        <v>3.0692017651037418</v>
      </c>
      <c r="T46" s="1">
        <f>Kapitalmarkt_Leitzinssätze!B55</f>
        <v>0</v>
      </c>
      <c r="V46" s="1"/>
      <c r="AH46">
        <v>94</v>
      </c>
      <c r="AI46">
        <v>33</v>
      </c>
    </row>
    <row r="47" spans="1:35">
      <c r="B47" s="20">
        <v>44531</v>
      </c>
      <c r="C47">
        <v>104.7</v>
      </c>
      <c r="D47" s="137">
        <f t="shared" si="13"/>
        <v>4.9098196392785667</v>
      </c>
      <c r="E47" s="137">
        <f t="shared" si="14"/>
        <v>0.19138755980860367</v>
      </c>
      <c r="F47">
        <v>3.0692017651037418</v>
      </c>
      <c r="H47">
        <v>104.5</v>
      </c>
      <c r="I47">
        <v>0.90119085934985321</v>
      </c>
      <c r="J47">
        <v>4.7094188376753436</v>
      </c>
      <c r="K47">
        <v>3.1</v>
      </c>
      <c r="P47" t="s">
        <v>682</v>
      </c>
      <c r="Q47">
        <f t="shared" si="10"/>
        <v>1.9920318725099548</v>
      </c>
      <c r="R47">
        <f t="shared" si="15"/>
        <v>3.0692017651037418</v>
      </c>
      <c r="T47" s="1">
        <f>Kapitalmarkt_Leitzinssätze!B56</f>
        <v>0</v>
      </c>
      <c r="V47" s="1"/>
      <c r="AH47">
        <v>94.966666666666654</v>
      </c>
      <c r="AI47">
        <v>32</v>
      </c>
    </row>
    <row r="48" spans="1:35">
      <c r="B48" s="20">
        <v>44501</v>
      </c>
      <c r="C48">
        <v>104.5</v>
      </c>
      <c r="D48" s="137">
        <f t="shared" si="13"/>
        <v>4.8144433299899703</v>
      </c>
      <c r="E48" s="137">
        <f t="shared" si="14"/>
        <v>0.19175455417067155</v>
      </c>
      <c r="F48">
        <v>3.0692017651037418</v>
      </c>
      <c r="K48">
        <v>3.1</v>
      </c>
      <c r="P48" t="s">
        <v>683</v>
      </c>
      <c r="Q48">
        <f t="shared" si="10"/>
        <v>1.7946161515453696</v>
      </c>
      <c r="R48">
        <f t="shared" si="15"/>
        <v>3.0692017651037418</v>
      </c>
      <c r="T48" s="1">
        <f>Kapitalmarkt_Leitzinssätze!B57</f>
        <v>0</v>
      </c>
      <c r="V48" s="1"/>
      <c r="AH48">
        <v>95.466666666666654</v>
      </c>
      <c r="AI48">
        <v>31</v>
      </c>
    </row>
    <row r="49" spans="1:35">
      <c r="B49" s="20">
        <v>44470</v>
      </c>
      <c r="C49">
        <v>104.3</v>
      </c>
      <c r="D49" s="137">
        <f t="shared" si="13"/>
        <v>4.4044044044043886</v>
      </c>
      <c r="E49" s="137">
        <f t="shared" si="14"/>
        <v>0.48169556840076666</v>
      </c>
      <c r="F49">
        <v>3.0692017651037418</v>
      </c>
      <c r="K49">
        <v>3.1</v>
      </c>
      <c r="P49" t="s">
        <v>684</v>
      </c>
      <c r="Q49">
        <f t="shared" si="10"/>
        <v>1.4985014985014971</v>
      </c>
      <c r="R49">
        <f t="shared" si="15"/>
        <v>3.0692017651037418</v>
      </c>
      <c r="T49" s="1">
        <f>Kapitalmarkt_Leitzinssätze!B58</f>
        <v>0</v>
      </c>
      <c r="V49" s="1"/>
      <c r="AH49">
        <v>95.399999999999991</v>
      </c>
      <c r="AI49">
        <v>30</v>
      </c>
    </row>
    <row r="50" spans="1:35">
      <c r="B50" s="20">
        <v>44440</v>
      </c>
      <c r="C50">
        <v>103.8</v>
      </c>
      <c r="D50" s="137">
        <f t="shared" si="13"/>
        <v>4.112337011033091</v>
      </c>
      <c r="E50" s="137">
        <f t="shared" si="14"/>
        <v>0.28985507246378006</v>
      </c>
      <c r="F50">
        <v>3.0692017651037418</v>
      </c>
      <c r="H50">
        <v>103.56666666666668</v>
      </c>
      <c r="I50">
        <v>0.90938616433908237</v>
      </c>
      <c r="J50">
        <v>3.8783015713808311</v>
      </c>
      <c r="K50">
        <v>3.1</v>
      </c>
      <c r="P50" t="s">
        <v>685</v>
      </c>
      <c r="Q50">
        <f t="shared" si="10"/>
        <v>1.2024048096192388</v>
      </c>
      <c r="R50">
        <f>F58</f>
        <v>3.0692017651037418</v>
      </c>
      <c r="T50" s="1">
        <f>Kapitalmarkt_Leitzinssätze!B59</f>
        <v>0</v>
      </c>
      <c r="V50" s="1"/>
      <c r="AH50">
        <v>95.5</v>
      </c>
      <c r="AI50">
        <v>29</v>
      </c>
    </row>
    <row r="51" spans="1:35">
      <c r="B51" s="20">
        <v>44409</v>
      </c>
      <c r="C51">
        <v>103.5</v>
      </c>
      <c r="D51" s="137">
        <f t="shared" si="13"/>
        <v>3.8114343029087365</v>
      </c>
      <c r="E51" s="137">
        <f t="shared" si="14"/>
        <v>9.671179883945058E-2</v>
      </c>
      <c r="F51">
        <v>3.0692017651037418</v>
      </c>
      <c r="K51">
        <v>3.1</v>
      </c>
      <c r="P51" t="s">
        <v>675</v>
      </c>
      <c r="Q51">
        <f t="shared" si="10"/>
        <v>-0.20000000000000284</v>
      </c>
      <c r="S51">
        <f>G59</f>
        <v>0.54423569369748748</v>
      </c>
      <c r="T51" s="1">
        <f>Kapitalmarkt_Leitzinssätze!B60</f>
        <v>0</v>
      </c>
      <c r="V51" s="1"/>
      <c r="AH51">
        <v>96.3</v>
      </c>
      <c r="AI51">
        <v>28</v>
      </c>
    </row>
    <row r="52" spans="1:35">
      <c r="B52" s="20">
        <v>44378</v>
      </c>
      <c r="C52">
        <v>103.4</v>
      </c>
      <c r="D52" s="137">
        <f t="shared" si="13"/>
        <v>3.7111334002005947</v>
      </c>
      <c r="E52" s="137">
        <f t="shared" si="14"/>
        <v>0.48590864917395038</v>
      </c>
      <c r="F52">
        <v>3.0692017651037418</v>
      </c>
      <c r="K52">
        <v>3.1</v>
      </c>
      <c r="P52" t="s">
        <v>676</v>
      </c>
      <c r="Q52">
        <f t="shared" si="10"/>
        <v>0.20100502512563878</v>
      </c>
      <c r="S52">
        <f t="shared" ref="S52:S61" si="16">G60</f>
        <v>0.54423569369748748</v>
      </c>
      <c r="T52" s="1">
        <f>Kapitalmarkt_Leitzinssätze!B61</f>
        <v>0</v>
      </c>
      <c r="V52" s="1"/>
      <c r="AH52">
        <v>96.966666666666654</v>
      </c>
      <c r="AI52">
        <v>27</v>
      </c>
    </row>
    <row r="53" spans="1:35">
      <c r="B53" s="20">
        <v>44348</v>
      </c>
      <c r="C53">
        <v>102.9</v>
      </c>
      <c r="D53" s="137">
        <f t="shared" si="13"/>
        <v>2.3880597014925371</v>
      </c>
      <c r="E53" s="137">
        <f t="shared" si="14"/>
        <v>0.29239766081872176</v>
      </c>
      <c r="F53">
        <v>3.0692017651037418</v>
      </c>
      <c r="H53">
        <v>102.63333333333333</v>
      </c>
      <c r="I53">
        <v>1.0502133245815486</v>
      </c>
      <c r="J53">
        <v>2.1905077995353395</v>
      </c>
      <c r="K53">
        <v>3.1</v>
      </c>
      <c r="P53" t="s">
        <v>677</v>
      </c>
      <c r="Q53">
        <f t="shared" si="10"/>
        <v>-0.29940119760479433</v>
      </c>
      <c r="S53">
        <f t="shared" si="16"/>
        <v>0.54423569369748748</v>
      </c>
      <c r="T53" s="1">
        <f>Kapitalmarkt_Leitzinssätze!B62</f>
        <v>0</v>
      </c>
      <c r="V53" s="1"/>
      <c r="AH53">
        <v>96.766666666666666</v>
      </c>
      <c r="AI53">
        <v>26</v>
      </c>
    </row>
    <row r="54" spans="1:35">
      <c r="B54" s="20">
        <v>44317</v>
      </c>
      <c r="C54">
        <v>102.6</v>
      </c>
      <c r="D54" s="137">
        <f t="shared" si="13"/>
        <v>2.191235059760956</v>
      </c>
      <c r="E54" s="137">
        <f t="shared" si="14"/>
        <v>0.19531249999997158</v>
      </c>
      <c r="F54">
        <v>3.0692017651037418</v>
      </c>
      <c r="K54">
        <v>3.1</v>
      </c>
      <c r="P54" t="s">
        <v>678</v>
      </c>
      <c r="Q54">
        <f t="shared" si="10"/>
        <v>-0.49900199600799056</v>
      </c>
      <c r="S54">
        <f t="shared" si="16"/>
        <v>0.54423569369748748</v>
      </c>
      <c r="T54" s="1">
        <f>Kapitalmarkt_Leitzinssätze!B63</f>
        <v>0</v>
      </c>
      <c r="V54" s="1"/>
      <c r="AH54">
        <v>96.766666666666666</v>
      </c>
      <c r="AI54">
        <v>25</v>
      </c>
    </row>
    <row r="55" spans="1:35">
      <c r="B55" s="20">
        <v>44287</v>
      </c>
      <c r="C55">
        <v>102.4</v>
      </c>
      <c r="D55" s="137">
        <f t="shared" si="13"/>
        <v>1.9920318725099548</v>
      </c>
      <c r="E55" s="137">
        <f t="shared" si="14"/>
        <v>0.2938295788442673</v>
      </c>
      <c r="F55">
        <v>3.0692017651037418</v>
      </c>
      <c r="K55">
        <v>3.1</v>
      </c>
      <c r="P55" t="s">
        <v>679</v>
      </c>
      <c r="Q55">
        <f t="shared" si="10"/>
        <v>-0.49900199600799056</v>
      </c>
      <c r="S55">
        <f t="shared" si="16"/>
        <v>0.54423569369748748</v>
      </c>
      <c r="T55" s="1">
        <f>Kapitalmarkt_Leitzinssätze!B64</f>
        <v>0</v>
      </c>
      <c r="V55" s="1"/>
      <c r="AH55">
        <v>98</v>
      </c>
      <c r="AI55">
        <v>24</v>
      </c>
    </row>
    <row r="56" spans="1:35">
      <c r="B56" s="20">
        <v>44256</v>
      </c>
      <c r="C56">
        <v>102.1</v>
      </c>
      <c r="D56" s="137">
        <f t="shared" si="13"/>
        <v>1.7946161515453696</v>
      </c>
      <c r="E56" s="137">
        <f t="shared" si="14"/>
        <v>0.49212598425197029</v>
      </c>
      <c r="F56">
        <v>3.0692017651037418</v>
      </c>
      <c r="H56">
        <v>101.56666666666666</v>
      </c>
      <c r="I56">
        <v>1.7702070808283139</v>
      </c>
      <c r="J56">
        <v>1.4990006662225284</v>
      </c>
      <c r="K56">
        <v>3.1</v>
      </c>
      <c r="P56" t="s">
        <v>680</v>
      </c>
      <c r="Q56">
        <f t="shared" si="10"/>
        <v>-0.59820538384845179</v>
      </c>
      <c r="S56">
        <f t="shared" si="16"/>
        <v>0.54423569369748748</v>
      </c>
      <c r="T56" s="1">
        <f>Kapitalmarkt_Leitzinssätze!B65</f>
        <v>0</v>
      </c>
      <c r="V56" s="1"/>
      <c r="AH56">
        <v>98.833333333333329</v>
      </c>
      <c r="AI56">
        <v>23</v>
      </c>
    </row>
    <row r="57" spans="1:35">
      <c r="B57" s="20">
        <v>44228</v>
      </c>
      <c r="C57">
        <v>101.6</v>
      </c>
      <c r="D57" s="137">
        <f t="shared" si="13"/>
        <v>1.4985014985014971</v>
      </c>
      <c r="E57" s="137">
        <f t="shared" si="14"/>
        <v>0.59405940594059814</v>
      </c>
      <c r="F57">
        <v>3.0692017651037418</v>
      </c>
      <c r="K57">
        <v>3.1</v>
      </c>
      <c r="O57" s="18">
        <v>2020</v>
      </c>
      <c r="P57" t="s">
        <v>681</v>
      </c>
      <c r="Q57">
        <f t="shared" si="10"/>
        <v>0.60060060060058618</v>
      </c>
      <c r="S57">
        <f t="shared" si="16"/>
        <v>0.54423569369748748</v>
      </c>
      <c r="T57" s="1">
        <f>Kapitalmarkt_Leitzinssätze!B66</f>
        <v>0</v>
      </c>
      <c r="V57" s="1"/>
      <c r="AH57">
        <v>98.7</v>
      </c>
      <c r="AI57">
        <v>22</v>
      </c>
    </row>
    <row r="58" spans="1:35">
      <c r="A58">
        <v>2021</v>
      </c>
      <c r="B58" s="20">
        <v>44197</v>
      </c>
      <c r="C58">
        <v>101</v>
      </c>
      <c r="D58" s="137">
        <f t="shared" si="13"/>
        <v>1.2024048096192388</v>
      </c>
      <c r="E58" s="137">
        <f t="shared" si="14"/>
        <v>1.2024048096192388</v>
      </c>
      <c r="F58">
        <v>3.0692017651037418</v>
      </c>
      <c r="K58">
        <v>3.1</v>
      </c>
      <c r="P58" t="s">
        <v>83</v>
      </c>
      <c r="Q58">
        <f t="shared" si="10"/>
        <v>0.80321285140563248</v>
      </c>
      <c r="S58">
        <f t="shared" si="16"/>
        <v>0.54423569369748748</v>
      </c>
      <c r="T58" s="1">
        <f>Kapitalmarkt_Leitzinssätze!B67</f>
        <v>0</v>
      </c>
      <c r="V58" s="1"/>
      <c r="AH58">
        <v>98.100000000000009</v>
      </c>
      <c r="AI58">
        <v>21</v>
      </c>
    </row>
    <row r="59" spans="1:35">
      <c r="B59" s="20">
        <v>44166</v>
      </c>
      <c r="C59">
        <v>99.8</v>
      </c>
      <c r="D59" s="137">
        <f t="shared" si="13"/>
        <v>-0.20000000000000284</v>
      </c>
      <c r="E59" s="137">
        <f t="shared" si="14"/>
        <v>0.10030090270811343</v>
      </c>
      <c r="G59">
        <v>0.54423569369748748</v>
      </c>
      <c r="H59">
        <v>99.8</v>
      </c>
      <c r="I59">
        <v>0.10030090270811343</v>
      </c>
      <c r="J59">
        <v>-0.10010010010009296</v>
      </c>
      <c r="L59">
        <v>0.6</v>
      </c>
      <c r="P59" t="s">
        <v>682</v>
      </c>
      <c r="Q59">
        <f t="shared" si="10"/>
        <v>1.0060362173038158</v>
      </c>
      <c r="S59">
        <f t="shared" si="16"/>
        <v>0.54423569369748748</v>
      </c>
      <c r="T59" s="1">
        <f>Kapitalmarkt_Leitzinssätze!B68</f>
        <v>0</v>
      </c>
      <c r="V59" s="1"/>
      <c r="AH59">
        <v>99.633333333333326</v>
      </c>
      <c r="AI59">
        <v>20</v>
      </c>
    </row>
    <row r="60" spans="1:35">
      <c r="B60" s="20">
        <v>44136</v>
      </c>
      <c r="C60">
        <v>99.7</v>
      </c>
      <c r="D60" s="137">
        <f t="shared" si="13"/>
        <v>0.20100502512563878</v>
      </c>
      <c r="E60" s="137">
        <f t="shared" si="14"/>
        <v>-0.20020020020020013</v>
      </c>
      <c r="G60">
        <v>0.54423569369748748</v>
      </c>
      <c r="L60">
        <v>0.6</v>
      </c>
      <c r="P60" t="s">
        <v>683</v>
      </c>
      <c r="Q60">
        <f t="shared" si="10"/>
        <v>1.827411167512679</v>
      </c>
      <c r="S60">
        <f t="shared" si="16"/>
        <v>0.54423569369748748</v>
      </c>
      <c r="T60" s="1">
        <f>Kapitalmarkt_Leitzinssätze!B69</f>
        <v>0</v>
      </c>
      <c r="V60" s="1"/>
      <c r="AH60">
        <v>100.23333333333333</v>
      </c>
      <c r="AI60">
        <v>19</v>
      </c>
    </row>
    <row r="61" spans="1:35">
      <c r="B61" s="20">
        <v>44105</v>
      </c>
      <c r="C61">
        <v>99.9</v>
      </c>
      <c r="D61" s="137">
        <f t="shared" si="13"/>
        <v>-0.29940119760479433</v>
      </c>
      <c r="E61" s="137">
        <f t="shared" si="14"/>
        <v>0.20060180541625527</v>
      </c>
      <c r="G61">
        <v>0.54423569369748748</v>
      </c>
      <c r="L61">
        <v>0.6</v>
      </c>
      <c r="P61" t="s">
        <v>684</v>
      </c>
      <c r="Q61">
        <f t="shared" si="10"/>
        <v>2.0387359836901169</v>
      </c>
      <c r="S61">
        <f t="shared" si="16"/>
        <v>0.54423569369748748</v>
      </c>
      <c r="T61" s="1">
        <f>Kapitalmarkt_Leitzinssätze!B70</f>
        <v>0</v>
      </c>
      <c r="V61" s="1"/>
      <c r="AH61">
        <v>99.899999999999991</v>
      </c>
      <c r="AI61">
        <v>18</v>
      </c>
    </row>
    <row r="62" spans="1:35">
      <c r="B62" s="20">
        <v>44075</v>
      </c>
      <c r="C62">
        <v>99.7</v>
      </c>
      <c r="D62" s="137">
        <f t="shared" si="13"/>
        <v>-0.49900199600799056</v>
      </c>
      <c r="E62" s="137">
        <f t="shared" si="14"/>
        <v>0</v>
      </c>
      <c r="G62">
        <v>0.54423569369748748</v>
      </c>
      <c r="H62">
        <v>99.7</v>
      </c>
      <c r="I62">
        <v>-0.73016926651177982</v>
      </c>
      <c r="J62">
        <v>-0.53209178583306027</v>
      </c>
      <c r="L62">
        <v>0.6</v>
      </c>
      <c r="P62" t="s">
        <v>685</v>
      </c>
      <c r="Q62">
        <f t="shared" si="10"/>
        <v>2.1494370522006108</v>
      </c>
      <c r="S62">
        <f>G70</f>
        <v>0.54423569369748748</v>
      </c>
      <c r="T62" s="1">
        <f>Kapitalmarkt_Leitzinssätze!B71</f>
        <v>0</v>
      </c>
      <c r="V62" s="1"/>
      <c r="AH62">
        <v>100.06666666666666</v>
      </c>
      <c r="AI62">
        <v>17</v>
      </c>
    </row>
    <row r="63" spans="1:35">
      <c r="B63" s="20">
        <v>44044</v>
      </c>
      <c r="C63">
        <v>99.7</v>
      </c>
      <c r="D63" s="137">
        <f t="shared" si="13"/>
        <v>-0.49900199600799056</v>
      </c>
      <c r="E63" s="137">
        <f t="shared" si="14"/>
        <v>0</v>
      </c>
      <c r="G63">
        <v>0.54423569369748748</v>
      </c>
      <c r="L63">
        <v>0.6</v>
      </c>
      <c r="P63" t="s">
        <v>675</v>
      </c>
      <c r="Q63">
        <f t="shared" si="10"/>
        <v>1.5228426395939039</v>
      </c>
      <c r="R63">
        <f>F71</f>
        <v>1.4195069469634103</v>
      </c>
      <c r="T63" s="1">
        <f>Kapitalmarkt_Leitzinssätze!B72</f>
        <v>0</v>
      </c>
      <c r="V63" s="1"/>
      <c r="AH63">
        <v>100.43333333333334</v>
      </c>
      <c r="AI63">
        <v>16</v>
      </c>
    </row>
    <row r="64" spans="1:35">
      <c r="B64" s="20">
        <v>44013</v>
      </c>
      <c r="C64">
        <v>99.7</v>
      </c>
      <c r="D64" s="137">
        <f t="shared" si="13"/>
        <v>-0.59820538384845179</v>
      </c>
      <c r="E64" s="137">
        <f t="shared" si="14"/>
        <v>-0.79601990049751237</v>
      </c>
      <c r="G64">
        <v>0.54423569369748748</v>
      </c>
      <c r="L64">
        <v>0.6</v>
      </c>
      <c r="P64" t="s">
        <v>676</v>
      </c>
      <c r="Q64">
        <f t="shared" si="10"/>
        <v>1.0152284263959359</v>
      </c>
      <c r="R64">
        <f t="shared" ref="R64:R114" si="17">F72</f>
        <v>1.4195069469634103</v>
      </c>
      <c r="T64" s="1">
        <f>Kapitalmarkt_Leitzinssätze!B73</f>
        <v>0</v>
      </c>
      <c r="V64" s="1"/>
      <c r="AH64">
        <v>99.7</v>
      </c>
      <c r="AI64">
        <v>15</v>
      </c>
    </row>
    <row r="65" spans="1:35">
      <c r="B65" s="20">
        <v>43983</v>
      </c>
      <c r="C65">
        <v>100.5</v>
      </c>
      <c r="D65" s="137">
        <f t="shared" si="13"/>
        <v>0.60060060060058618</v>
      </c>
      <c r="E65" s="137">
        <f t="shared" si="14"/>
        <v>9.9601593625493479E-2</v>
      </c>
      <c r="G65">
        <v>0.54423569369748748</v>
      </c>
      <c r="H65">
        <v>100.43333333333334</v>
      </c>
      <c r="I65">
        <v>0.36642238507663194</v>
      </c>
      <c r="J65">
        <v>0.80294412847106855</v>
      </c>
      <c r="L65">
        <v>0.6</v>
      </c>
      <c r="P65" t="s">
        <v>677</v>
      </c>
      <c r="Q65">
        <f t="shared" si="10"/>
        <v>1.1099899091826444</v>
      </c>
      <c r="R65">
        <f t="shared" si="17"/>
        <v>1.4195069469634103</v>
      </c>
      <c r="T65" s="1">
        <f>Kapitalmarkt_Leitzinssätze!B74</f>
        <v>0</v>
      </c>
      <c r="V65" s="1"/>
      <c r="AH65">
        <v>99.8</v>
      </c>
      <c r="AI65">
        <v>14</v>
      </c>
    </row>
    <row r="66" spans="1:35">
      <c r="B66" s="20">
        <v>43952</v>
      </c>
      <c r="C66">
        <v>100.4</v>
      </c>
      <c r="D66" s="137">
        <f t="shared" si="13"/>
        <v>0.80321285140563248</v>
      </c>
      <c r="E66" s="137">
        <f t="shared" si="14"/>
        <v>0</v>
      </c>
      <c r="G66">
        <v>0.54423569369748748</v>
      </c>
      <c r="L66">
        <v>0.6</v>
      </c>
      <c r="P66" t="s">
        <v>678</v>
      </c>
      <c r="Q66">
        <f t="shared" si="10"/>
        <v>1.2121212121212182</v>
      </c>
      <c r="R66">
        <f t="shared" si="17"/>
        <v>1.4195069469634103</v>
      </c>
      <c r="T66" s="1">
        <f>Kapitalmarkt_Leitzinssätze!B75</f>
        <v>0</v>
      </c>
      <c r="V66" s="1"/>
      <c r="AH66">
        <v>101.56666666666666</v>
      </c>
      <c r="AI66">
        <v>13</v>
      </c>
    </row>
    <row r="67" spans="1:35">
      <c r="B67" s="20">
        <v>43922</v>
      </c>
      <c r="C67">
        <v>100.4</v>
      </c>
      <c r="D67" s="137">
        <f t="shared" si="13"/>
        <v>1.0060362173038158</v>
      </c>
      <c r="E67" s="137">
        <f t="shared" si="14"/>
        <v>9.9700897308082403E-2</v>
      </c>
      <c r="G67">
        <v>0.54423569369748748</v>
      </c>
      <c r="L67">
        <v>0.6</v>
      </c>
      <c r="P67" t="s">
        <v>679</v>
      </c>
      <c r="Q67">
        <f t="shared" si="10"/>
        <v>1.41700404858301</v>
      </c>
      <c r="R67">
        <f t="shared" si="17"/>
        <v>1.4195069469634103</v>
      </c>
      <c r="T67" s="1">
        <f>Kapitalmarkt_Leitzinssätze!B76</f>
        <v>0</v>
      </c>
      <c r="V67" s="1"/>
      <c r="AH67">
        <v>102.63333333333333</v>
      </c>
      <c r="AI67">
        <v>12</v>
      </c>
    </row>
    <row r="68" spans="1:35">
      <c r="B68" s="20">
        <v>43891</v>
      </c>
      <c r="C68">
        <v>100.3</v>
      </c>
      <c r="D68" s="137">
        <f t="shared" si="13"/>
        <v>1.827411167512679</v>
      </c>
      <c r="E68" s="137">
        <f t="shared" si="14"/>
        <v>0.19980019980019392</v>
      </c>
      <c r="G68">
        <v>0.54423569369748748</v>
      </c>
      <c r="H68">
        <v>100.06666666666666</v>
      </c>
      <c r="I68">
        <v>0.16683350016684528</v>
      </c>
      <c r="J68">
        <v>2.0047570506285979</v>
      </c>
      <c r="L68">
        <v>0.6</v>
      </c>
      <c r="P68" t="s">
        <v>680</v>
      </c>
      <c r="Q68">
        <f t="shared" si="10"/>
        <v>1.6210739614994907</v>
      </c>
      <c r="R68">
        <f t="shared" si="17"/>
        <v>1.4195069469634103</v>
      </c>
      <c r="T68" s="1">
        <f>Kapitalmarkt_Leitzinssätze!B77</f>
        <v>0</v>
      </c>
      <c r="V68" s="1"/>
      <c r="AH68">
        <v>103.56666666666668</v>
      </c>
      <c r="AI68">
        <v>11</v>
      </c>
    </row>
    <row r="69" spans="1:35">
      <c r="B69" s="20">
        <v>43862</v>
      </c>
      <c r="C69">
        <v>100.1</v>
      </c>
      <c r="D69" s="137">
        <f t="shared" si="13"/>
        <v>2.0387359836901169</v>
      </c>
      <c r="E69" s="137">
        <f t="shared" si="14"/>
        <v>0.30060120240480614</v>
      </c>
      <c r="G69">
        <v>0.54423569369748748</v>
      </c>
      <c r="L69">
        <v>0.6</v>
      </c>
      <c r="O69" s="18">
        <v>2019</v>
      </c>
      <c r="P69" t="s">
        <v>681</v>
      </c>
      <c r="Q69">
        <f t="shared" si="10"/>
        <v>1.6276703967446764</v>
      </c>
      <c r="R69">
        <f t="shared" si="17"/>
        <v>1.4195069469634103</v>
      </c>
      <c r="T69" s="1">
        <f>Kapitalmarkt_Leitzinssätze!B78</f>
        <v>0</v>
      </c>
      <c r="V69" s="1"/>
      <c r="AH69">
        <v>104.5</v>
      </c>
      <c r="AI69">
        <v>10</v>
      </c>
    </row>
    <row r="70" spans="1:35">
      <c r="A70">
        <v>2020</v>
      </c>
      <c r="B70" s="20">
        <v>43831</v>
      </c>
      <c r="C70">
        <v>99.8</v>
      </c>
      <c r="D70" s="137">
        <f t="shared" si="13"/>
        <v>2.1494370522006108</v>
      </c>
      <c r="E70" s="137">
        <f t="shared" si="14"/>
        <v>-0.20000000000000284</v>
      </c>
      <c r="G70">
        <v>0.54423569369748748</v>
      </c>
      <c r="L70">
        <v>0.6</v>
      </c>
      <c r="P70" t="s">
        <v>83</v>
      </c>
      <c r="Q70">
        <f t="shared" si="10"/>
        <v>1.425661914460278</v>
      </c>
      <c r="R70">
        <f t="shared" si="17"/>
        <v>1.4195069469634103</v>
      </c>
      <c r="T70" s="1">
        <f>Kapitalmarkt_Leitzinssätze!B79</f>
        <v>0</v>
      </c>
      <c r="V70" s="1"/>
      <c r="AH70">
        <v>106.43333333333334</v>
      </c>
      <c r="AI70">
        <v>9</v>
      </c>
    </row>
    <row r="71" spans="1:35">
      <c r="B71" s="20">
        <v>43800</v>
      </c>
      <c r="C71">
        <v>100</v>
      </c>
      <c r="D71" s="137">
        <f t="shared" si="13"/>
        <v>1.5228426395939039</v>
      </c>
      <c r="E71" s="137">
        <f t="shared" si="14"/>
        <v>0.50251256281406143</v>
      </c>
      <c r="F71">
        <v>1.4195069469634103</v>
      </c>
      <c r="H71">
        <v>99.899999999999991</v>
      </c>
      <c r="I71">
        <v>-0.33255736614566445</v>
      </c>
      <c r="J71">
        <v>1.2158054711246109</v>
      </c>
      <c r="P71" t="s">
        <v>682</v>
      </c>
      <c r="Q71">
        <f t="shared" si="10"/>
        <v>1.948717948717956</v>
      </c>
      <c r="R71">
        <f t="shared" si="17"/>
        <v>1.4195069469634103</v>
      </c>
      <c r="T71" s="1">
        <f>Kapitalmarkt_Leitzinssätze!B80</f>
        <v>0</v>
      </c>
      <c r="V71" s="1"/>
      <c r="AH71">
        <v>109.46666666666665</v>
      </c>
      <c r="AI71">
        <v>8</v>
      </c>
    </row>
    <row r="72" spans="1:35">
      <c r="B72" s="20">
        <v>43770</v>
      </c>
      <c r="C72">
        <v>99.5</v>
      </c>
      <c r="D72" s="137">
        <f t="shared" si="13"/>
        <v>1.0152284263959359</v>
      </c>
      <c r="E72" s="137">
        <f t="shared" si="14"/>
        <v>-0.69860279441118678</v>
      </c>
      <c r="F72">
        <v>1.4195069469634103</v>
      </c>
      <c r="P72" t="s">
        <v>683</v>
      </c>
      <c r="Q72">
        <f t="shared" si="10"/>
        <v>1.3374485596707757</v>
      </c>
      <c r="R72">
        <f t="shared" si="17"/>
        <v>1.4195069469634103</v>
      </c>
      <c r="T72" s="1">
        <f>Kapitalmarkt_Leitzinssätze!B81</f>
        <v>0</v>
      </c>
      <c r="V72" s="1"/>
      <c r="AH72">
        <v>111.23333333333333</v>
      </c>
      <c r="AI72">
        <v>7</v>
      </c>
    </row>
    <row r="73" spans="1:35">
      <c r="B73" s="20">
        <v>43739</v>
      </c>
      <c r="C73">
        <v>100.2</v>
      </c>
      <c r="D73" s="137">
        <f t="shared" si="13"/>
        <v>1.1099899091826444</v>
      </c>
      <c r="E73" s="137">
        <f t="shared" si="14"/>
        <v>0</v>
      </c>
      <c r="F73">
        <v>1.4195069469634103</v>
      </c>
      <c r="P73" t="s">
        <v>684</v>
      </c>
      <c r="Q73">
        <f t="shared" si="10"/>
        <v>1.4477766287487128</v>
      </c>
      <c r="R73">
        <f t="shared" si="17"/>
        <v>1.4195069469634103</v>
      </c>
      <c r="T73" s="1">
        <f>Kapitalmarkt_Leitzinssätze!B82</f>
        <v>0</v>
      </c>
      <c r="V73" s="1"/>
      <c r="AH73">
        <v>113.46666666666665</v>
      </c>
      <c r="AI73">
        <v>6</v>
      </c>
    </row>
    <row r="74" spans="1:35">
      <c r="B74" s="20">
        <v>43709</v>
      </c>
      <c r="C74">
        <v>100.2</v>
      </c>
      <c r="D74" s="137">
        <f t="shared" si="13"/>
        <v>1.2121212121212182</v>
      </c>
      <c r="E74" s="137">
        <f t="shared" si="14"/>
        <v>0</v>
      </c>
      <c r="F74">
        <v>1.4195069469634103</v>
      </c>
      <c r="H74">
        <v>100.23333333333333</v>
      </c>
      <c r="I74">
        <v>0.60220809635329431</v>
      </c>
      <c r="J74">
        <v>1.4165261382799343</v>
      </c>
      <c r="P74" t="s">
        <v>685</v>
      </c>
      <c r="Q74">
        <f t="shared" si="10"/>
        <v>1.3485477178423224</v>
      </c>
      <c r="R74">
        <f t="shared" si="17"/>
        <v>1.4195069469634103</v>
      </c>
      <c r="T74" s="1">
        <f>Kapitalmarkt_Leitzinssätze!B83</f>
        <v>0</v>
      </c>
      <c r="V74" s="1"/>
      <c r="AH74">
        <v>115.2</v>
      </c>
      <c r="AI74">
        <v>5</v>
      </c>
    </row>
    <row r="75" spans="1:35">
      <c r="B75" s="20">
        <v>43678</v>
      </c>
      <c r="C75">
        <v>100.2</v>
      </c>
      <c r="D75" s="137">
        <f t="shared" si="13"/>
        <v>1.41700404858301</v>
      </c>
      <c r="E75" s="137">
        <f t="shared" si="14"/>
        <v>-9.9700897308068193E-2</v>
      </c>
      <c r="F75">
        <v>1.4195069469634103</v>
      </c>
      <c r="P75" t="s">
        <v>675</v>
      </c>
      <c r="Q75">
        <f t="shared" si="10"/>
        <v>1.6511867905056619</v>
      </c>
      <c r="S75">
        <f t="shared" ref="S75:S126" si="18">G83</f>
        <v>1.7536537011851994</v>
      </c>
      <c r="T75" s="1">
        <f>Kapitalmarkt_Leitzinssätze!B84</f>
        <v>0</v>
      </c>
      <c r="V75" s="1"/>
      <c r="AH75">
        <v>116.63333333333333</v>
      </c>
      <c r="AI75">
        <v>4</v>
      </c>
    </row>
    <row r="76" spans="1:35">
      <c r="B76" s="20">
        <v>43647</v>
      </c>
      <c r="C76">
        <v>100.3</v>
      </c>
      <c r="D76" s="137">
        <f t="shared" si="13"/>
        <v>1.6210739614994907</v>
      </c>
      <c r="E76" s="137">
        <f t="shared" si="14"/>
        <v>0.40040040040038605</v>
      </c>
      <c r="F76">
        <v>1.4195069469634103</v>
      </c>
      <c r="P76" t="s">
        <v>676</v>
      </c>
      <c r="Q76">
        <f t="shared" si="10"/>
        <v>2.0725388601036343</v>
      </c>
      <c r="S76">
        <f t="shared" si="18"/>
        <v>1.7536537011851994</v>
      </c>
      <c r="T76" s="1">
        <f>Kapitalmarkt_Leitzinssätze!B85</f>
        <v>0</v>
      </c>
      <c r="V76" s="1"/>
      <c r="AH76">
        <v>117.46666666666665</v>
      </c>
      <c r="AI76">
        <v>3</v>
      </c>
    </row>
    <row r="77" spans="1:35">
      <c r="B77" s="20">
        <v>43617</v>
      </c>
      <c r="C77">
        <v>99.9</v>
      </c>
      <c r="D77" s="137">
        <f t="shared" si="13"/>
        <v>1.6276703967446764</v>
      </c>
      <c r="E77" s="137">
        <f t="shared" si="14"/>
        <v>0.30120481927711751</v>
      </c>
      <c r="F77">
        <v>1.4195069469634103</v>
      </c>
      <c r="H77">
        <v>99.633333333333326</v>
      </c>
      <c r="I77">
        <v>1.5630309208290782</v>
      </c>
      <c r="J77">
        <v>1.6666666666666572</v>
      </c>
      <c r="P77" t="s">
        <v>677</v>
      </c>
      <c r="Q77">
        <f t="shared" si="10"/>
        <v>2.2703818369453046</v>
      </c>
      <c r="S77">
        <f t="shared" si="18"/>
        <v>1.7536537011851994</v>
      </c>
      <c r="T77" s="1">
        <f>Kapitalmarkt_Leitzinssätze!B86</f>
        <v>0</v>
      </c>
      <c r="V77" s="1"/>
      <c r="AH77">
        <v>117.5</v>
      </c>
      <c r="AI77">
        <v>2</v>
      </c>
    </row>
    <row r="78" spans="1:35">
      <c r="B78" s="20">
        <v>43586</v>
      </c>
      <c r="C78">
        <v>99.6</v>
      </c>
      <c r="D78" s="137">
        <f t="shared" si="13"/>
        <v>1.425661914460278</v>
      </c>
      <c r="E78" s="137">
        <f t="shared" si="14"/>
        <v>0.20120724346075747</v>
      </c>
      <c r="F78">
        <v>1.4195069469634103</v>
      </c>
      <c r="P78" t="s">
        <v>678</v>
      </c>
      <c r="Q78">
        <f t="shared" si="10"/>
        <v>2.0618556701030855</v>
      </c>
      <c r="S78">
        <f t="shared" si="18"/>
        <v>1.7536537011851994</v>
      </c>
      <c r="T78" s="1">
        <f>Kapitalmarkt_Leitzinssätze!B87</f>
        <v>0</v>
      </c>
      <c r="V78" s="1"/>
      <c r="AH78">
        <v>118.09999999999998</v>
      </c>
      <c r="AI78">
        <v>1</v>
      </c>
    </row>
    <row r="79" spans="1:35">
      <c r="B79" s="20">
        <v>43556</v>
      </c>
      <c r="C79">
        <v>99.4</v>
      </c>
      <c r="D79" s="137">
        <f t="shared" si="13"/>
        <v>1.948717948717956</v>
      </c>
      <c r="E79" s="137">
        <f t="shared" si="14"/>
        <v>0.91370558375633948</v>
      </c>
      <c r="F79">
        <v>1.4195069469634103</v>
      </c>
      <c r="P79" t="s">
        <v>679</v>
      </c>
      <c r="Q79">
        <f t="shared" si="10"/>
        <v>1.8556701030927769</v>
      </c>
      <c r="S79">
        <f t="shared" si="18"/>
        <v>1.7536537011851994</v>
      </c>
      <c r="T79" s="1">
        <f>Kapitalmarkt_Leitzinssätze!B88</f>
        <v>0</v>
      </c>
      <c r="V79" s="1"/>
    </row>
    <row r="80" spans="1:35">
      <c r="B80" s="20">
        <v>43525</v>
      </c>
      <c r="C80">
        <v>98.5</v>
      </c>
      <c r="D80" s="137">
        <f t="shared" si="13"/>
        <v>1.3374485596707757</v>
      </c>
      <c r="E80" s="137">
        <f t="shared" si="14"/>
        <v>0.40774719673801485</v>
      </c>
      <c r="F80">
        <v>1.4195069469634103</v>
      </c>
      <c r="H80">
        <v>98.100000000000009</v>
      </c>
      <c r="I80">
        <v>-0.60790273556230545</v>
      </c>
      <c r="J80">
        <v>1.3778849466069829</v>
      </c>
      <c r="P80" t="s">
        <v>680</v>
      </c>
      <c r="Q80">
        <f t="shared" si="10"/>
        <v>1.8575851393188856</v>
      </c>
      <c r="S80">
        <f t="shared" si="18"/>
        <v>1.7536537011851994</v>
      </c>
      <c r="T80" s="1">
        <f>Kapitalmarkt_Leitzinssätze!B89</f>
        <v>0</v>
      </c>
      <c r="V80" s="1"/>
    </row>
    <row r="81" spans="1:22">
      <c r="B81" s="20">
        <v>43497</v>
      </c>
      <c r="C81">
        <v>98.1</v>
      </c>
      <c r="D81" s="137">
        <f t="shared" si="13"/>
        <v>1.4477766287487128</v>
      </c>
      <c r="E81" s="137">
        <f t="shared" si="14"/>
        <v>0.40941658137154491</v>
      </c>
      <c r="F81">
        <v>1.4195069469634103</v>
      </c>
      <c r="O81" s="18">
        <v>2018</v>
      </c>
      <c r="P81" t="s">
        <v>681</v>
      </c>
      <c r="Q81">
        <f t="shared" si="10"/>
        <v>1.8652849740932567</v>
      </c>
      <c r="S81">
        <f t="shared" si="18"/>
        <v>1.7536537011851994</v>
      </c>
      <c r="T81" s="1">
        <f>Kapitalmarkt_Leitzinssätze!B90</f>
        <v>0</v>
      </c>
      <c r="V81" s="1"/>
    </row>
    <row r="82" spans="1:22">
      <c r="A82" t="s">
        <v>229</v>
      </c>
      <c r="B82" s="20">
        <v>43466</v>
      </c>
      <c r="C82">
        <v>97.7</v>
      </c>
      <c r="D82" s="137">
        <f t="shared" si="13"/>
        <v>1.3485477178423224</v>
      </c>
      <c r="E82" s="137">
        <f t="shared" si="14"/>
        <v>-0.81218274111675726</v>
      </c>
      <c r="F82">
        <v>1.4195069469634103</v>
      </c>
      <c r="P82" t="s">
        <v>83</v>
      </c>
      <c r="Q82">
        <f t="shared" si="10"/>
        <v>2.0790020790020662</v>
      </c>
      <c r="S82">
        <f t="shared" si="18"/>
        <v>1.7536537011851994</v>
      </c>
      <c r="T82" s="1">
        <f>Kapitalmarkt_Leitzinssätze!B91</f>
        <v>0</v>
      </c>
      <c r="V82" s="1"/>
    </row>
    <row r="83" spans="1:22">
      <c r="B83" s="20">
        <v>43435</v>
      </c>
      <c r="C83">
        <v>98.5</v>
      </c>
      <c r="D83" s="137">
        <f t="shared" si="13"/>
        <v>1.6511867905056619</v>
      </c>
      <c r="E83" s="137">
        <f t="shared" si="14"/>
        <v>0</v>
      </c>
      <c r="G83">
        <v>1.7536537011851994</v>
      </c>
      <c r="H83">
        <v>98.7</v>
      </c>
      <c r="I83">
        <v>-0.13490725126474956</v>
      </c>
      <c r="J83">
        <v>1.9979331725801046</v>
      </c>
      <c r="P83" t="s">
        <v>682</v>
      </c>
      <c r="Q83">
        <f t="shared" si="10"/>
        <v>1.3513513513513402</v>
      </c>
      <c r="S83">
        <f t="shared" si="18"/>
        <v>1.7536537011851994</v>
      </c>
      <c r="T83" s="1">
        <f>Kapitalmarkt_Leitzinssätze!B92</f>
        <v>0</v>
      </c>
      <c r="V83" s="1"/>
    </row>
    <row r="84" spans="1:22">
      <c r="B84" s="20">
        <v>43405</v>
      </c>
      <c r="C84">
        <v>98.5</v>
      </c>
      <c r="D84" s="137">
        <f t="shared" si="13"/>
        <v>2.0725388601036343</v>
      </c>
      <c r="E84" s="137">
        <f t="shared" si="14"/>
        <v>-0.60544904137233857</v>
      </c>
      <c r="G84">
        <v>1.7536537011851994</v>
      </c>
      <c r="P84" t="s">
        <v>683</v>
      </c>
      <c r="Q84">
        <f t="shared" si="10"/>
        <v>1.4613778705636804</v>
      </c>
      <c r="S84">
        <f t="shared" si="18"/>
        <v>1.7536537011851994</v>
      </c>
      <c r="T84" s="1">
        <f>Kapitalmarkt_Leitzinssätze!B93</f>
        <v>0</v>
      </c>
      <c r="V84" s="1"/>
    </row>
    <row r="85" spans="1:22">
      <c r="B85" s="20">
        <v>43374</v>
      </c>
      <c r="C85">
        <v>99.1</v>
      </c>
      <c r="D85" s="137">
        <f t="shared" si="13"/>
        <v>2.2703818369453046</v>
      </c>
      <c r="E85" s="137">
        <f t="shared" si="14"/>
        <v>0.10101010101008967</v>
      </c>
      <c r="G85">
        <v>1.7536537011851994</v>
      </c>
      <c r="P85" t="s">
        <v>684</v>
      </c>
      <c r="Q85">
        <f t="shared" si="10"/>
        <v>1.1506276150627741</v>
      </c>
      <c r="S85">
        <f t="shared" si="18"/>
        <v>1.7536537011851994</v>
      </c>
      <c r="T85" s="1">
        <f>Kapitalmarkt_Leitzinssätze!B94</f>
        <v>0</v>
      </c>
      <c r="V85" s="1"/>
    </row>
    <row r="86" spans="1:22">
      <c r="B86" s="20">
        <v>43344</v>
      </c>
      <c r="C86">
        <v>99</v>
      </c>
      <c r="D86" s="137">
        <f t="shared" si="13"/>
        <v>2.0618556701030855</v>
      </c>
      <c r="E86" s="137">
        <f t="shared" si="14"/>
        <v>0.20242914979758098</v>
      </c>
      <c r="G86">
        <v>1.7536537011851994</v>
      </c>
      <c r="H86">
        <v>98.833333333333329</v>
      </c>
      <c r="I86">
        <v>0.85034013605439895</v>
      </c>
      <c r="J86">
        <v>1.9250601581299378</v>
      </c>
      <c r="P86" t="s">
        <v>685</v>
      </c>
      <c r="Q86">
        <f t="shared" si="10"/>
        <v>1.3669821240799251</v>
      </c>
      <c r="S86">
        <f t="shared" si="18"/>
        <v>1.7536537011851994</v>
      </c>
      <c r="T86" s="1">
        <f>Kapitalmarkt_Leitzinssätze!B95</f>
        <v>0</v>
      </c>
      <c r="V86" s="1"/>
    </row>
    <row r="87" spans="1:22">
      <c r="B87" s="20">
        <v>43313</v>
      </c>
      <c r="C87">
        <v>98.8</v>
      </c>
      <c r="D87" s="137">
        <f t="shared" si="13"/>
        <v>1.8556701030927769</v>
      </c>
      <c r="E87" s="137">
        <f t="shared" si="14"/>
        <v>0.10131712259371284</v>
      </c>
      <c r="G87">
        <v>1.7536537011851994</v>
      </c>
      <c r="P87" t="s">
        <v>675</v>
      </c>
      <c r="Q87">
        <f t="shared" si="10"/>
        <v>1.3598326359832669</v>
      </c>
      <c r="R87">
        <f t="shared" si="17"/>
        <v>1.5012190116034969</v>
      </c>
      <c r="T87" s="1">
        <f>Kapitalmarkt_Leitzinssätze!B96</f>
        <v>0</v>
      </c>
      <c r="V87" s="1"/>
    </row>
    <row r="88" spans="1:22">
      <c r="B88" s="20">
        <v>43282</v>
      </c>
      <c r="C88">
        <v>98.7</v>
      </c>
      <c r="D88" s="137">
        <f t="shared" si="13"/>
        <v>1.8575851393188856</v>
      </c>
      <c r="E88" s="137">
        <f t="shared" si="14"/>
        <v>0.40691759918615844</v>
      </c>
      <c r="G88">
        <v>1.7536537011851994</v>
      </c>
      <c r="P88" t="s">
        <v>676</v>
      </c>
      <c r="Q88">
        <f t="shared" si="10"/>
        <v>1.5789473684210549</v>
      </c>
      <c r="R88">
        <f t="shared" si="17"/>
        <v>1.5012190116034969</v>
      </c>
      <c r="T88" s="1">
        <f>Kapitalmarkt_Leitzinssätze!B97</f>
        <v>0</v>
      </c>
      <c r="V88" s="1"/>
    </row>
    <row r="89" spans="1:22">
      <c r="B89" s="20">
        <v>43252</v>
      </c>
      <c r="C89">
        <v>98.3</v>
      </c>
      <c r="D89" s="137">
        <f t="shared" si="13"/>
        <v>1.8652849740932567</v>
      </c>
      <c r="E89" s="137">
        <f t="shared" si="14"/>
        <v>0.10183299389001377</v>
      </c>
      <c r="G89">
        <v>1.7536537011851994</v>
      </c>
      <c r="H89">
        <v>98</v>
      </c>
      <c r="I89">
        <v>1.2745435756114318</v>
      </c>
      <c r="J89">
        <v>1.765316718587755</v>
      </c>
      <c r="P89" t="s">
        <v>677</v>
      </c>
      <c r="Q89">
        <f t="shared" ref="Q89:Q152" si="19">D97</f>
        <v>1.3598326359832669</v>
      </c>
      <c r="R89">
        <f t="shared" si="17"/>
        <v>1.5012190116034969</v>
      </c>
      <c r="T89" s="1">
        <f>Kapitalmarkt_Leitzinssätze!B98</f>
        <v>0</v>
      </c>
      <c r="V89" s="1"/>
    </row>
    <row r="90" spans="1:22">
      <c r="B90" s="20">
        <v>43221</v>
      </c>
      <c r="C90">
        <v>98.2</v>
      </c>
      <c r="D90" s="137">
        <f t="shared" si="13"/>
        <v>2.0790020790020662</v>
      </c>
      <c r="E90" s="137">
        <f t="shared" si="14"/>
        <v>0.71794871794872961</v>
      </c>
      <c r="G90">
        <v>1.7536537011851994</v>
      </c>
      <c r="P90" t="s">
        <v>678</v>
      </c>
      <c r="Q90">
        <f t="shared" si="19"/>
        <v>1.5706806282722567</v>
      </c>
      <c r="R90">
        <f t="shared" si="17"/>
        <v>1.5012190116034969</v>
      </c>
      <c r="T90" s="1">
        <f>Kapitalmarkt_Leitzinssätze!B99</f>
        <v>0</v>
      </c>
      <c r="V90" s="1"/>
    </row>
    <row r="91" spans="1:22">
      <c r="B91" s="20">
        <v>43191</v>
      </c>
      <c r="C91">
        <v>97.5</v>
      </c>
      <c r="D91" s="137">
        <f t="shared" si="13"/>
        <v>1.3513513513513402</v>
      </c>
      <c r="E91" s="137">
        <f t="shared" si="14"/>
        <v>0.30864197530864601</v>
      </c>
      <c r="G91">
        <v>1.7536537011851994</v>
      </c>
      <c r="P91" t="s">
        <v>679</v>
      </c>
      <c r="Q91">
        <f t="shared" si="19"/>
        <v>1.6771488469601508</v>
      </c>
      <c r="R91">
        <f t="shared" si="17"/>
        <v>1.5012190116034969</v>
      </c>
      <c r="T91" s="1">
        <f>Kapitalmarkt_Leitzinssätze!B100</f>
        <v>0</v>
      </c>
      <c r="V91" s="1"/>
    </row>
    <row r="92" spans="1:22">
      <c r="B92" s="20">
        <v>43160</v>
      </c>
      <c r="C92">
        <v>97.2</v>
      </c>
      <c r="D92" s="137">
        <f t="shared" ref="D92:D155" si="20">C92/C104*100-100</f>
        <v>1.4613778705636804</v>
      </c>
      <c r="E92" s="137">
        <f t="shared" ref="E92:E155" si="21">C92/C93*100-100</f>
        <v>0.51706308169596582</v>
      </c>
      <c r="G92">
        <v>1.7536537011851994</v>
      </c>
      <c r="H92">
        <v>96.766666666666666</v>
      </c>
      <c r="I92">
        <v>0</v>
      </c>
      <c r="J92">
        <v>1.3263525305410155</v>
      </c>
      <c r="P92" t="s">
        <v>680</v>
      </c>
      <c r="Q92">
        <f t="shared" si="19"/>
        <v>1.465968586387433</v>
      </c>
      <c r="R92">
        <f t="shared" si="17"/>
        <v>1.5012190116034969</v>
      </c>
      <c r="T92" s="1">
        <f>Kapitalmarkt_Leitzinssätze!B101</f>
        <v>0</v>
      </c>
      <c r="V92" s="1"/>
    </row>
    <row r="93" spans="1:22">
      <c r="B93" s="20">
        <v>43132</v>
      </c>
      <c r="C93">
        <v>96.7</v>
      </c>
      <c r="D93" s="137">
        <f t="shared" si="20"/>
        <v>1.1506276150627741</v>
      </c>
      <c r="E93" s="137">
        <f t="shared" si="21"/>
        <v>0.31120331950207003</v>
      </c>
      <c r="G93">
        <v>1.7536537011851994</v>
      </c>
      <c r="O93" s="18">
        <v>2017</v>
      </c>
      <c r="P93" t="s">
        <v>681</v>
      </c>
      <c r="Q93">
        <f t="shared" si="19"/>
        <v>1.3655462184873954</v>
      </c>
      <c r="R93">
        <f t="shared" si="17"/>
        <v>1.5012190116034969</v>
      </c>
      <c r="T93" s="1">
        <f>Kapitalmarkt_Leitzinssätze!B102</f>
        <v>0</v>
      </c>
      <c r="V93" s="1"/>
    </row>
    <row r="94" spans="1:22">
      <c r="A94" t="s">
        <v>230</v>
      </c>
      <c r="B94" s="20">
        <v>43101</v>
      </c>
      <c r="C94">
        <v>96.4</v>
      </c>
      <c r="D94" s="137">
        <f t="shared" si="20"/>
        <v>1.3669821240799251</v>
      </c>
      <c r="E94" s="137">
        <f t="shared" si="21"/>
        <v>-0.51599587203303088</v>
      </c>
      <c r="G94">
        <v>1.7536537011851994</v>
      </c>
      <c r="P94" t="s">
        <v>83</v>
      </c>
      <c r="Q94">
        <f t="shared" si="19"/>
        <v>1.1566771819137927</v>
      </c>
      <c r="R94">
        <f t="shared" si="17"/>
        <v>1.5012190116034969</v>
      </c>
      <c r="T94" s="1">
        <f>Kapitalmarkt_Leitzinssätze!B103</f>
        <v>0</v>
      </c>
      <c r="V94" s="1"/>
    </row>
    <row r="95" spans="1:22">
      <c r="B95" s="20">
        <v>43070</v>
      </c>
      <c r="C95">
        <v>96.9</v>
      </c>
      <c r="D95" s="137">
        <f t="shared" si="20"/>
        <v>1.3598326359832669</v>
      </c>
      <c r="E95" s="137">
        <f t="shared" si="21"/>
        <v>0.41450777202072686</v>
      </c>
      <c r="F95">
        <v>1.5012190116034969</v>
      </c>
      <c r="H95">
        <v>96.766666666666666</v>
      </c>
      <c r="I95">
        <v>-0.2062564455139011</v>
      </c>
      <c r="J95">
        <v>1.4325646401118064</v>
      </c>
      <c r="P95" t="s">
        <v>682</v>
      </c>
      <c r="Q95">
        <f t="shared" si="19"/>
        <v>1.6913319238900897</v>
      </c>
      <c r="R95">
        <f t="shared" si="17"/>
        <v>1.5012190116034969</v>
      </c>
      <c r="T95" s="1">
        <f>Kapitalmarkt_Leitzinssätze!B104</f>
        <v>0</v>
      </c>
      <c r="V95" s="1"/>
    </row>
    <row r="96" spans="1:22">
      <c r="B96" s="20">
        <v>43040</v>
      </c>
      <c r="C96">
        <v>96.5</v>
      </c>
      <c r="D96" s="137">
        <f t="shared" si="20"/>
        <v>1.5789473684210549</v>
      </c>
      <c r="E96" s="137">
        <f t="shared" si="21"/>
        <v>-0.41279669762643323</v>
      </c>
      <c r="F96">
        <v>1.5012190116034969</v>
      </c>
      <c r="P96" t="s">
        <v>683</v>
      </c>
      <c r="Q96">
        <f t="shared" si="19"/>
        <v>1.375661375661366</v>
      </c>
      <c r="R96">
        <f t="shared" si="17"/>
        <v>1.5012190116034969</v>
      </c>
      <c r="T96" s="1">
        <f>Kapitalmarkt_Leitzinssätze!B105</f>
        <v>0</v>
      </c>
      <c r="V96" s="1"/>
    </row>
    <row r="97" spans="1:22">
      <c r="B97" s="20">
        <v>43009</v>
      </c>
      <c r="C97">
        <v>96.9</v>
      </c>
      <c r="D97" s="137">
        <f t="shared" si="20"/>
        <v>1.3598326359832669</v>
      </c>
      <c r="E97" s="137">
        <f t="shared" si="21"/>
        <v>-0.10309278350516138</v>
      </c>
      <c r="F97">
        <v>1.5012190116034969</v>
      </c>
      <c r="P97" t="s">
        <v>684</v>
      </c>
      <c r="Q97">
        <f t="shared" si="19"/>
        <v>1.8104366347177887</v>
      </c>
      <c r="R97">
        <f t="shared" si="17"/>
        <v>1.5012190116034969</v>
      </c>
      <c r="T97" s="1">
        <f>Kapitalmarkt_Leitzinssätze!B106</f>
        <v>0</v>
      </c>
      <c r="V97" s="1"/>
    </row>
    <row r="98" spans="1:22">
      <c r="B98" s="20">
        <v>42979</v>
      </c>
      <c r="C98">
        <v>97</v>
      </c>
      <c r="D98" s="137">
        <f t="shared" si="20"/>
        <v>1.5706806282722567</v>
      </c>
      <c r="E98" s="137">
        <f t="shared" si="21"/>
        <v>0</v>
      </c>
      <c r="F98">
        <v>1.5012190116034969</v>
      </c>
      <c r="H98">
        <v>96.966666666666654</v>
      </c>
      <c r="I98">
        <v>0.69228106611282669</v>
      </c>
      <c r="J98">
        <v>1.571229050279328</v>
      </c>
      <c r="P98" t="s">
        <v>685</v>
      </c>
      <c r="Q98">
        <f t="shared" si="19"/>
        <v>1.6025641025641022</v>
      </c>
      <c r="R98">
        <f t="shared" si="17"/>
        <v>1.5012190116034969</v>
      </c>
      <c r="T98" s="1">
        <f>Kapitalmarkt_Leitzinssätze!B107</f>
        <v>0</v>
      </c>
      <c r="V98" s="1"/>
    </row>
    <row r="99" spans="1:22">
      <c r="B99" s="20">
        <v>42948</v>
      </c>
      <c r="C99">
        <v>97</v>
      </c>
      <c r="D99" s="137">
        <f t="shared" si="20"/>
        <v>1.6771488469601508</v>
      </c>
      <c r="E99" s="137">
        <f t="shared" si="21"/>
        <v>0.10319917440659765</v>
      </c>
      <c r="F99">
        <v>1.5012190116034969</v>
      </c>
      <c r="P99" t="s">
        <v>675</v>
      </c>
      <c r="Q99">
        <f t="shared" si="19"/>
        <v>1.3785790031813292</v>
      </c>
      <c r="S99">
        <f t="shared" si="18"/>
        <v>0.46745382385501105</v>
      </c>
      <c r="T99" s="1">
        <f>Kapitalmarkt_Leitzinssätze!B108</f>
        <v>0</v>
      </c>
      <c r="V99" s="1"/>
    </row>
    <row r="100" spans="1:22">
      <c r="B100" s="20">
        <v>42917</v>
      </c>
      <c r="C100">
        <v>96.9</v>
      </c>
      <c r="D100" s="137">
        <f t="shared" si="20"/>
        <v>1.465968586387433</v>
      </c>
      <c r="E100" s="137">
        <f t="shared" si="21"/>
        <v>0.41450777202072686</v>
      </c>
      <c r="F100">
        <v>1.5012190116034969</v>
      </c>
      <c r="P100" t="s">
        <v>676</v>
      </c>
      <c r="Q100">
        <f t="shared" si="19"/>
        <v>0.74231177094378609</v>
      </c>
      <c r="S100">
        <f t="shared" si="18"/>
        <v>0.46745382385501105</v>
      </c>
      <c r="T100" s="1">
        <f>Kapitalmarkt_Leitzinssätze!B109</f>
        <v>0</v>
      </c>
      <c r="V100" s="1"/>
    </row>
    <row r="101" spans="1:22">
      <c r="B101" s="20">
        <v>42887</v>
      </c>
      <c r="C101">
        <v>96.5</v>
      </c>
      <c r="D101" s="137">
        <f t="shared" si="20"/>
        <v>1.3655462184873954</v>
      </c>
      <c r="E101" s="137">
        <f t="shared" si="21"/>
        <v>0.31185031185030709</v>
      </c>
      <c r="F101">
        <v>1.5012190116034969</v>
      </c>
      <c r="H101">
        <v>96.3</v>
      </c>
      <c r="I101">
        <v>0.83769633507853314</v>
      </c>
      <c r="J101">
        <v>1.4040014040014057</v>
      </c>
      <c r="P101" t="s">
        <v>677</v>
      </c>
      <c r="Q101">
        <f t="shared" si="19"/>
        <v>0.73761854583771935</v>
      </c>
      <c r="S101">
        <f t="shared" si="18"/>
        <v>0.46745382385501105</v>
      </c>
      <c r="T101" s="1">
        <f>Kapitalmarkt_Leitzinssätze!B110</f>
        <v>0</v>
      </c>
      <c r="V101" s="1"/>
    </row>
    <row r="102" spans="1:22">
      <c r="B102" s="20">
        <v>42856</v>
      </c>
      <c r="C102">
        <v>96.2</v>
      </c>
      <c r="D102" s="137">
        <f t="shared" si="20"/>
        <v>1.1566771819137927</v>
      </c>
      <c r="E102" s="137">
        <f t="shared" si="21"/>
        <v>0</v>
      </c>
      <c r="F102">
        <v>1.5012190116034969</v>
      </c>
      <c r="P102" t="s">
        <v>678</v>
      </c>
      <c r="Q102">
        <f t="shared" si="19"/>
        <v>0.63224446786090027</v>
      </c>
      <c r="S102">
        <f t="shared" si="18"/>
        <v>0.46745382385501105</v>
      </c>
      <c r="T102" s="1">
        <f>Kapitalmarkt_Leitzinssätze!B111</f>
        <v>0</v>
      </c>
      <c r="V102" s="1"/>
    </row>
    <row r="103" spans="1:22">
      <c r="B103" s="20">
        <v>42826</v>
      </c>
      <c r="C103">
        <v>96.2</v>
      </c>
      <c r="D103" s="137">
        <f t="shared" si="20"/>
        <v>1.6913319238900897</v>
      </c>
      <c r="E103" s="137">
        <f t="shared" si="21"/>
        <v>0.41753653444675365</v>
      </c>
      <c r="F103">
        <v>1.5012190116034969</v>
      </c>
      <c r="P103" t="s">
        <v>679</v>
      </c>
      <c r="Q103">
        <f t="shared" si="19"/>
        <v>0.42105263157894512</v>
      </c>
      <c r="S103">
        <f t="shared" si="18"/>
        <v>0.46745382385501105</v>
      </c>
      <c r="T103" s="1">
        <f>Kapitalmarkt_Leitzinssätze!B112</f>
        <v>0</v>
      </c>
      <c r="V103" s="1"/>
    </row>
    <row r="104" spans="1:22">
      <c r="B104" s="20">
        <v>42795</v>
      </c>
      <c r="C104">
        <v>95.8</v>
      </c>
      <c r="D104" s="137">
        <f t="shared" si="20"/>
        <v>1.375661375661366</v>
      </c>
      <c r="E104" s="137">
        <f t="shared" si="21"/>
        <v>0.20920502092050697</v>
      </c>
      <c r="F104">
        <v>1.5012190116034969</v>
      </c>
      <c r="H104">
        <v>95.5</v>
      </c>
      <c r="I104">
        <v>0.10482180293503518</v>
      </c>
      <c r="J104">
        <v>1.5957446808510696</v>
      </c>
      <c r="P104" t="s">
        <v>680</v>
      </c>
      <c r="Q104">
        <f t="shared" si="19"/>
        <v>0.42060988433227919</v>
      </c>
      <c r="S104">
        <f t="shared" si="18"/>
        <v>0.46745382385501105</v>
      </c>
      <c r="T104" s="1">
        <f>Kapitalmarkt_Leitzinssätze!B113</f>
        <v>0</v>
      </c>
      <c r="V104" s="1"/>
    </row>
    <row r="105" spans="1:22">
      <c r="B105" s="20">
        <v>42767</v>
      </c>
      <c r="C105">
        <v>95.6</v>
      </c>
      <c r="D105" s="137">
        <f t="shared" si="20"/>
        <v>1.8104366347177887</v>
      </c>
      <c r="E105" s="137">
        <f t="shared" si="21"/>
        <v>0.52576235541535254</v>
      </c>
      <c r="F105">
        <v>1.5012190116034969</v>
      </c>
      <c r="O105" s="18">
        <v>2016</v>
      </c>
      <c r="P105" t="s">
        <v>681</v>
      </c>
      <c r="Q105">
        <f t="shared" si="19"/>
        <v>0.31612223393044303</v>
      </c>
      <c r="S105">
        <f t="shared" si="18"/>
        <v>0.46745382385501105</v>
      </c>
      <c r="T105" s="1">
        <f>Kapitalmarkt_Leitzinssätze!B114</f>
        <v>0</v>
      </c>
      <c r="V105" s="1"/>
    </row>
    <row r="106" spans="1:22">
      <c r="A106" t="s">
        <v>231</v>
      </c>
      <c r="B106" s="20">
        <v>42736</v>
      </c>
      <c r="C106">
        <v>95.1</v>
      </c>
      <c r="D106" s="137">
        <f t="shared" si="20"/>
        <v>1.6025641025641022</v>
      </c>
      <c r="E106" s="137">
        <f t="shared" si="21"/>
        <v>-0.52301255230126742</v>
      </c>
      <c r="F106">
        <v>1.5012190116034969</v>
      </c>
      <c r="P106" t="s">
        <v>83</v>
      </c>
      <c r="Q106">
        <f t="shared" si="19"/>
        <v>0.21074815595363816</v>
      </c>
      <c r="S106">
        <f t="shared" si="18"/>
        <v>0.46745382385501105</v>
      </c>
      <c r="T106" s="1">
        <f>Kapitalmarkt_Leitzinssätze!B115</f>
        <v>0</v>
      </c>
      <c r="V106" s="1"/>
    </row>
    <row r="107" spans="1:22">
      <c r="B107" s="20">
        <v>42705</v>
      </c>
      <c r="C107">
        <v>95.6</v>
      </c>
      <c r="D107" s="137">
        <f t="shared" si="20"/>
        <v>1.3785790031813292</v>
      </c>
      <c r="E107" s="137">
        <f t="shared" si="21"/>
        <v>0.63157894736841058</v>
      </c>
      <c r="G107">
        <v>0.46745382385501105</v>
      </c>
      <c r="H107">
        <v>95.399999999999991</v>
      </c>
      <c r="I107">
        <v>-6.983240223463838E-2</v>
      </c>
      <c r="J107" t="e">
        <v>#DIV/0!</v>
      </c>
      <c r="P107" t="s">
        <v>682</v>
      </c>
      <c r="Q107">
        <f t="shared" si="19"/>
        <v>-0.1055966209081447</v>
      </c>
      <c r="S107">
        <f t="shared" si="18"/>
        <v>0.46745382385501105</v>
      </c>
      <c r="T107" s="1">
        <f>Kapitalmarkt_Leitzinssätze!B116</f>
        <v>0</v>
      </c>
      <c r="V107" s="1"/>
    </row>
    <row r="108" spans="1:22">
      <c r="B108" s="20">
        <v>42675</v>
      </c>
      <c r="C108">
        <v>95</v>
      </c>
      <c r="D108" s="137">
        <f t="shared" si="20"/>
        <v>0.74231177094378609</v>
      </c>
      <c r="E108" s="137">
        <f t="shared" si="21"/>
        <v>-0.62761506276149248</v>
      </c>
      <c r="G108">
        <v>0.46745382385501105</v>
      </c>
      <c r="P108" t="s">
        <v>683</v>
      </c>
      <c r="Q108">
        <f t="shared" si="19"/>
        <v>0.21208907741252858</v>
      </c>
      <c r="S108">
        <f t="shared" si="18"/>
        <v>0.46745382385501105</v>
      </c>
      <c r="T108" s="1">
        <f>Kapitalmarkt_Leitzinssätze!B117</f>
        <v>0</v>
      </c>
      <c r="V108" s="1"/>
    </row>
    <row r="109" spans="1:22">
      <c r="B109" s="20">
        <v>42644</v>
      </c>
      <c r="C109">
        <v>95.6</v>
      </c>
      <c r="D109" s="137">
        <f t="shared" si="20"/>
        <v>0.73761854583771935</v>
      </c>
      <c r="E109" s="137">
        <f t="shared" si="21"/>
        <v>0.10471204188479533</v>
      </c>
      <c r="G109">
        <v>0.46745382385501105</v>
      </c>
      <c r="P109" t="s">
        <v>684</v>
      </c>
      <c r="Q109">
        <f t="shared" si="19"/>
        <v>0.10660980810234832</v>
      </c>
      <c r="S109">
        <f t="shared" si="18"/>
        <v>0.46745382385501105</v>
      </c>
      <c r="T109" s="1">
        <f>Kapitalmarkt_Leitzinssätze!B118</f>
        <v>0.05</v>
      </c>
      <c r="V109" s="1"/>
    </row>
    <row r="110" spans="1:22">
      <c r="B110" s="20">
        <v>42614</v>
      </c>
      <c r="C110">
        <v>95.5</v>
      </c>
      <c r="D110" s="137">
        <f t="shared" si="20"/>
        <v>0.63224446786090027</v>
      </c>
      <c r="E110" s="137">
        <f t="shared" si="21"/>
        <v>0.10482180293500676</v>
      </c>
      <c r="G110">
        <v>0.46745382385501105</v>
      </c>
      <c r="H110">
        <v>95.466666666666654</v>
      </c>
      <c r="I110">
        <v>0.52650052650051293</v>
      </c>
      <c r="J110" t="e">
        <v>#DIV/0!</v>
      </c>
      <c r="P110" t="s">
        <v>685</v>
      </c>
      <c r="Q110">
        <f t="shared" si="19"/>
        <v>0.53705692803436023</v>
      </c>
      <c r="R110">
        <f t="shared" si="17"/>
        <v>0</v>
      </c>
      <c r="S110">
        <f t="shared" si="18"/>
        <v>0.46745382385501105</v>
      </c>
      <c r="T110" s="1">
        <f>Kapitalmarkt_Leitzinssätze!B119</f>
        <v>0.05</v>
      </c>
      <c r="V110" s="1"/>
    </row>
    <row r="111" spans="1:22">
      <c r="B111" s="20">
        <v>42583</v>
      </c>
      <c r="C111">
        <v>95.4</v>
      </c>
      <c r="D111" s="137">
        <f t="shared" si="20"/>
        <v>0.42105263157894512</v>
      </c>
      <c r="E111" s="137">
        <f t="shared" si="21"/>
        <v>-0.10471204188480954</v>
      </c>
      <c r="G111">
        <v>0.46745382385501105</v>
      </c>
      <c r="P111" t="s">
        <v>675</v>
      </c>
      <c r="Q111">
        <f t="shared" si="19"/>
        <v>0.31914893617019402</v>
      </c>
      <c r="R111">
        <f t="shared" si="17"/>
        <v>0.55797458731019722</v>
      </c>
      <c r="T111" s="1">
        <f>Kapitalmarkt_Leitzinssätze!B120</f>
        <v>0.05</v>
      </c>
      <c r="V111" s="1"/>
    </row>
    <row r="112" spans="1:22">
      <c r="B112" s="20">
        <v>42552</v>
      </c>
      <c r="C112">
        <v>95.5</v>
      </c>
      <c r="D112" s="137">
        <f t="shared" si="20"/>
        <v>0.42060988433227919</v>
      </c>
      <c r="E112" s="137">
        <f t="shared" si="21"/>
        <v>0.31512605042016162</v>
      </c>
      <c r="G112">
        <v>0.46745382385501105</v>
      </c>
      <c r="P112" t="s">
        <v>676</v>
      </c>
      <c r="Q112">
        <f t="shared" si="19"/>
        <v>0.21253985122211816</v>
      </c>
      <c r="R112">
        <f t="shared" si="17"/>
        <v>0.55797458731019722</v>
      </c>
      <c r="T112" s="1">
        <f>Kapitalmarkt_Leitzinssätze!B121</f>
        <v>0.05</v>
      </c>
      <c r="V112" s="1"/>
    </row>
    <row r="113" spans="1:22">
      <c r="B113" s="20">
        <v>42522</v>
      </c>
      <c r="C113">
        <v>95.2</v>
      </c>
      <c r="D113" s="137">
        <f t="shared" si="20"/>
        <v>0.31612223393044303</v>
      </c>
      <c r="E113" s="137">
        <f t="shared" si="21"/>
        <v>0.10515247108307335</v>
      </c>
      <c r="G113">
        <v>0.46745382385501105</v>
      </c>
      <c r="H113">
        <v>94.966666666666654</v>
      </c>
      <c r="I113">
        <v>1.0283687943262123</v>
      </c>
      <c r="J113" t="e">
        <v>#DIV/0!</v>
      </c>
      <c r="P113" t="s">
        <v>677</v>
      </c>
      <c r="Q113">
        <f t="shared" si="19"/>
        <v>0.85015940488844421</v>
      </c>
      <c r="R113">
        <f t="shared" si="17"/>
        <v>0.55797458731019722</v>
      </c>
      <c r="T113" s="1">
        <f>Kapitalmarkt_Leitzinssätze!B122</f>
        <v>0.05</v>
      </c>
      <c r="V113" s="1"/>
    </row>
    <row r="114" spans="1:22">
      <c r="B114" s="20">
        <v>42491</v>
      </c>
      <c r="C114">
        <v>95.1</v>
      </c>
      <c r="D114" s="137">
        <f t="shared" si="20"/>
        <v>0.21074815595363816</v>
      </c>
      <c r="E114" s="137">
        <f t="shared" si="21"/>
        <v>0.52854122621563704</v>
      </c>
      <c r="G114">
        <v>0.46745382385501105</v>
      </c>
      <c r="P114" t="s">
        <v>678</v>
      </c>
      <c r="Q114">
        <f t="shared" si="19"/>
        <v>0.63626723223755732</v>
      </c>
      <c r="R114">
        <f t="shared" si="17"/>
        <v>0.55797458731019722</v>
      </c>
      <c r="T114" s="1">
        <f>Kapitalmarkt_Leitzinssätze!B123</f>
        <v>0.05</v>
      </c>
      <c r="V114" s="1"/>
    </row>
    <row r="115" spans="1:22">
      <c r="B115" s="20">
        <v>42461</v>
      </c>
      <c r="C115">
        <v>94.6</v>
      </c>
      <c r="D115" s="137">
        <f t="shared" si="20"/>
        <v>-0.1055966209081447</v>
      </c>
      <c r="E115" s="137">
        <f t="shared" si="21"/>
        <v>0.10582010582010071</v>
      </c>
      <c r="G115">
        <v>0.46745382385501105</v>
      </c>
      <c r="P115" t="s">
        <v>679</v>
      </c>
      <c r="Q115">
        <f t="shared" si="19"/>
        <v>0.74231177094378609</v>
      </c>
      <c r="R115">
        <f t="shared" ref="R115:R170" si="22">F123</f>
        <v>0.55797458731019722</v>
      </c>
      <c r="T115" s="1">
        <f>Kapitalmarkt_Leitzinssätze!B124</f>
        <v>0.05</v>
      </c>
      <c r="V115" s="1"/>
    </row>
    <row r="116" spans="1:22">
      <c r="B116" s="20">
        <v>42430</v>
      </c>
      <c r="C116">
        <v>94.5</v>
      </c>
      <c r="D116" s="137">
        <f t="shared" si="20"/>
        <v>0.21208907741252858</v>
      </c>
      <c r="E116" s="137">
        <f t="shared" si="21"/>
        <v>0.63897763578273725</v>
      </c>
      <c r="G116">
        <v>0.46745382385501105</v>
      </c>
      <c r="H116">
        <f>AVERAGE(C116:C118)</f>
        <v>94</v>
      </c>
      <c r="I116" t="e">
        <v>#DIV/0!</v>
      </c>
      <c r="J116" t="e">
        <v>#DIV/0!</v>
      </c>
      <c r="P116" t="s">
        <v>680</v>
      </c>
      <c r="Q116">
        <f t="shared" si="19"/>
        <v>0.84835630965005748</v>
      </c>
      <c r="R116">
        <f t="shared" si="22"/>
        <v>0.55797458731019722</v>
      </c>
      <c r="T116" s="1">
        <f>Kapitalmarkt_Leitzinssätze!B125</f>
        <v>0.05</v>
      </c>
      <c r="V116" s="1"/>
    </row>
    <row r="117" spans="1:22">
      <c r="B117" s="20">
        <v>42401</v>
      </c>
      <c r="C117">
        <v>93.9</v>
      </c>
      <c r="D117" s="137">
        <f t="shared" si="20"/>
        <v>0.10660980810234832</v>
      </c>
      <c r="E117" s="137">
        <f t="shared" si="21"/>
        <v>0.32051282051284602</v>
      </c>
      <c r="G117">
        <v>0.46745382385501105</v>
      </c>
      <c r="H117" s="1"/>
      <c r="O117" s="18">
        <v>2015</v>
      </c>
      <c r="P117" t="s">
        <v>681</v>
      </c>
      <c r="Q117">
        <f t="shared" si="19"/>
        <v>0.9574468085106389</v>
      </c>
      <c r="R117">
        <f t="shared" si="22"/>
        <v>0.55797458731019722</v>
      </c>
      <c r="T117" s="1">
        <f>Kapitalmarkt_Leitzinssätze!B126</f>
        <v>0.05</v>
      </c>
      <c r="V117" s="1"/>
    </row>
    <row r="118" spans="1:22">
      <c r="A118" t="s">
        <v>232</v>
      </c>
      <c r="B118" s="20">
        <v>42370</v>
      </c>
      <c r="C118">
        <v>93.6</v>
      </c>
      <c r="D118" s="137">
        <f t="shared" si="20"/>
        <v>0.53705692803436023</v>
      </c>
      <c r="E118" s="137">
        <f t="shared" si="21"/>
        <v>-0.7423117709438003</v>
      </c>
      <c r="G118">
        <v>0.46745382385501105</v>
      </c>
      <c r="H118" s="1"/>
      <c r="P118" t="s">
        <v>83</v>
      </c>
      <c r="Q118">
        <f t="shared" si="19"/>
        <v>1.1727078891258031</v>
      </c>
      <c r="R118">
        <f t="shared" si="22"/>
        <v>0.55797458731019722</v>
      </c>
      <c r="T118" s="1">
        <f>Kapitalmarkt_Leitzinssätze!B127</f>
        <v>0.05</v>
      </c>
      <c r="V118" s="1"/>
    </row>
    <row r="119" spans="1:22">
      <c r="B119" s="20">
        <v>42339</v>
      </c>
      <c r="C119">
        <v>94.3</v>
      </c>
      <c r="D119" s="137">
        <f t="shared" si="20"/>
        <v>0.31914893617019402</v>
      </c>
      <c r="E119" s="137">
        <f t="shared" si="21"/>
        <v>0</v>
      </c>
      <c r="F119">
        <v>0.55797458731019722</v>
      </c>
      <c r="H119">
        <f>AVERAGE(C119:C121)</f>
        <v>94.5</v>
      </c>
      <c r="P119" t="s">
        <v>682</v>
      </c>
      <c r="Q119">
        <f t="shared" si="19"/>
        <v>0.85197018104365441</v>
      </c>
      <c r="R119">
        <f t="shared" si="22"/>
        <v>0.55797458731019722</v>
      </c>
      <c r="T119" s="1">
        <f>Kapitalmarkt_Leitzinssätze!B128</f>
        <v>0.05</v>
      </c>
      <c r="V119" s="1"/>
    </row>
    <row r="120" spans="1:22">
      <c r="B120" s="20">
        <v>42309</v>
      </c>
      <c r="C120">
        <v>94.3</v>
      </c>
      <c r="D120" s="137">
        <f t="shared" si="20"/>
        <v>0.21253985122211816</v>
      </c>
      <c r="E120" s="137">
        <f t="shared" si="21"/>
        <v>-0.63224446786091448</v>
      </c>
      <c r="F120">
        <v>0.55797458731019722</v>
      </c>
      <c r="P120" t="s">
        <v>683</v>
      </c>
      <c r="Q120">
        <f t="shared" si="19"/>
        <v>0.31914893617019402</v>
      </c>
      <c r="R120">
        <f t="shared" si="22"/>
        <v>0.55797458731019722</v>
      </c>
      <c r="T120" s="1">
        <f>Kapitalmarkt_Leitzinssätze!B129</f>
        <v>0.05</v>
      </c>
      <c r="V120" s="1"/>
    </row>
    <row r="121" spans="1:22">
      <c r="B121" s="20">
        <v>42278</v>
      </c>
      <c r="C121">
        <v>94.9</v>
      </c>
      <c r="D121" s="137">
        <f t="shared" si="20"/>
        <v>0.85015940488844421</v>
      </c>
      <c r="E121" s="137">
        <f t="shared" si="21"/>
        <v>0</v>
      </c>
      <c r="F121">
        <v>0.55797458731019722</v>
      </c>
      <c r="P121" t="s">
        <v>684</v>
      </c>
      <c r="Q121">
        <f t="shared" si="19"/>
        <v>0</v>
      </c>
      <c r="R121">
        <f t="shared" si="22"/>
        <v>0.55797458731019722</v>
      </c>
      <c r="T121" s="1">
        <f>Kapitalmarkt_Leitzinssätze!B130</f>
        <v>0.05</v>
      </c>
      <c r="V121" s="1"/>
    </row>
    <row r="122" spans="1:22">
      <c r="B122" s="20">
        <v>42248</v>
      </c>
      <c r="C122">
        <v>94.9</v>
      </c>
      <c r="D122" s="137">
        <f t="shared" si="20"/>
        <v>0.63626723223755732</v>
      </c>
      <c r="E122" s="137">
        <f t="shared" si="21"/>
        <v>-0.10526315789472562</v>
      </c>
      <c r="F122">
        <v>0.55797458731019722</v>
      </c>
      <c r="H122">
        <f>AVERAGE(C122:C124)</f>
        <v>95</v>
      </c>
      <c r="P122" t="s">
        <v>685</v>
      </c>
      <c r="Q122">
        <f t="shared" si="19"/>
        <v>-0.21436227224008064</v>
      </c>
      <c r="R122">
        <f t="shared" si="22"/>
        <v>0.55797458731019722</v>
      </c>
      <c r="T122" s="1">
        <f>Kapitalmarkt_Leitzinssätze!B131</f>
        <v>0.05</v>
      </c>
      <c r="V122" s="1"/>
    </row>
    <row r="123" spans="1:22">
      <c r="B123" s="20">
        <v>42217</v>
      </c>
      <c r="C123">
        <v>95</v>
      </c>
      <c r="D123" s="137">
        <f t="shared" si="20"/>
        <v>0.74231177094378609</v>
      </c>
      <c r="E123" s="137">
        <f t="shared" si="21"/>
        <v>-0.10515247108307335</v>
      </c>
      <c r="F123">
        <v>0.55797458731019722</v>
      </c>
      <c r="P123" t="s">
        <v>675</v>
      </c>
      <c r="Q123">
        <f t="shared" si="19"/>
        <v>0.10649627263043726</v>
      </c>
      <c r="S123">
        <f t="shared" si="18"/>
        <v>0.92311695551024064</v>
      </c>
      <c r="T123" s="1">
        <f>Kapitalmarkt_Leitzinssätze!B132</f>
        <v>0.05</v>
      </c>
      <c r="V123" s="1"/>
    </row>
    <row r="124" spans="1:22">
      <c r="B124" s="20">
        <v>42186</v>
      </c>
      <c r="C124">
        <v>95.1</v>
      </c>
      <c r="D124" s="137">
        <f t="shared" si="20"/>
        <v>0.84835630965005748</v>
      </c>
      <c r="E124" s="137">
        <f t="shared" si="21"/>
        <v>0.21074815595363816</v>
      </c>
      <c r="F124">
        <v>0.55797458731019722</v>
      </c>
      <c r="P124" t="s">
        <v>676</v>
      </c>
      <c r="Q124">
        <f t="shared" si="19"/>
        <v>0.64171122994652308</v>
      </c>
      <c r="S124">
        <f t="shared" si="18"/>
        <v>0.92311695551024064</v>
      </c>
      <c r="T124" s="1">
        <f>Kapitalmarkt_Leitzinssätze!B133</f>
        <v>0.05</v>
      </c>
      <c r="V124" s="1"/>
    </row>
    <row r="125" spans="1:22">
      <c r="B125" s="20">
        <v>42156</v>
      </c>
      <c r="C125">
        <v>94.9</v>
      </c>
      <c r="D125" s="137">
        <f t="shared" si="20"/>
        <v>0.9574468085106389</v>
      </c>
      <c r="E125" s="137">
        <f t="shared" si="21"/>
        <v>0</v>
      </c>
      <c r="F125">
        <v>0.55797458731019722</v>
      </c>
      <c r="H125">
        <f>AVERAGE(C125:C127)</f>
        <v>94.833333333333329</v>
      </c>
      <c r="P125" t="s">
        <v>677</v>
      </c>
      <c r="Q125">
        <f t="shared" si="19"/>
        <v>0.85744908896035099</v>
      </c>
      <c r="S125">
        <f t="shared" si="18"/>
        <v>0.92311695551024064</v>
      </c>
      <c r="T125" s="1">
        <f>Kapitalmarkt_Leitzinssätze!B134</f>
        <v>0.05</v>
      </c>
      <c r="V125" s="1"/>
    </row>
    <row r="126" spans="1:22">
      <c r="B126" s="20">
        <v>42125</v>
      </c>
      <c r="C126">
        <v>94.9</v>
      </c>
      <c r="D126" s="137">
        <f t="shared" si="20"/>
        <v>1.1727078891258031</v>
      </c>
      <c r="E126" s="137">
        <f t="shared" si="21"/>
        <v>0.21119324181626098</v>
      </c>
      <c r="F126">
        <v>0.55797458731019722</v>
      </c>
      <c r="P126" t="s">
        <v>678</v>
      </c>
      <c r="Q126">
        <f t="shared" si="19"/>
        <v>0.85561497326203551</v>
      </c>
      <c r="S126">
        <f t="shared" si="18"/>
        <v>0.92311695551024064</v>
      </c>
      <c r="T126" s="1">
        <f>Kapitalmarkt_Leitzinssätze!B135</f>
        <v>0.05</v>
      </c>
      <c r="V126" s="1"/>
    </row>
    <row r="127" spans="1:22">
      <c r="B127" s="20">
        <v>42095</v>
      </c>
      <c r="C127">
        <v>94.7</v>
      </c>
      <c r="D127" s="137">
        <f t="shared" si="20"/>
        <v>0.85197018104365441</v>
      </c>
      <c r="E127" s="137">
        <f t="shared" si="21"/>
        <v>0.42417815482502874</v>
      </c>
      <c r="F127">
        <v>0.55797458731019722</v>
      </c>
      <c r="P127" t="s">
        <v>679</v>
      </c>
      <c r="Q127">
        <f t="shared" si="19"/>
        <v>0.85561497326203551</v>
      </c>
      <c r="S127">
        <f t="shared" ref="S127:S182" si="23">G135</f>
        <v>0.92311695551024064</v>
      </c>
      <c r="T127" s="1">
        <f>Kapitalmarkt_Leitzinssätze!B136</f>
        <v>0.15</v>
      </c>
      <c r="V127" s="1"/>
    </row>
    <row r="128" spans="1:22">
      <c r="B128" s="20">
        <v>42064</v>
      </c>
      <c r="C128">
        <v>94.3</v>
      </c>
      <c r="D128" s="137">
        <f t="shared" si="20"/>
        <v>0.31914893617019402</v>
      </c>
      <c r="E128" s="137">
        <f t="shared" si="21"/>
        <v>0.53304904051172741</v>
      </c>
      <c r="F128">
        <v>0.55797458731019722</v>
      </c>
      <c r="H128">
        <f>AVERAGE(C128:C130)</f>
        <v>93.733333333333334</v>
      </c>
      <c r="P128" t="s">
        <v>680</v>
      </c>
      <c r="Q128">
        <f t="shared" si="19"/>
        <v>0.85561497326203551</v>
      </c>
      <c r="S128">
        <f t="shared" si="23"/>
        <v>0.92311695551024064</v>
      </c>
      <c r="T128" s="1">
        <f>Kapitalmarkt_Leitzinssätze!B137</f>
        <v>0.15</v>
      </c>
      <c r="V128" s="1"/>
    </row>
    <row r="129" spans="1:22">
      <c r="B129" s="20">
        <v>42036</v>
      </c>
      <c r="C129">
        <v>93.8</v>
      </c>
      <c r="D129" s="137">
        <f t="shared" si="20"/>
        <v>0</v>
      </c>
      <c r="E129" s="137">
        <f t="shared" si="21"/>
        <v>0.75187969924812137</v>
      </c>
      <c r="F129">
        <v>0.55797458731019722</v>
      </c>
      <c r="O129" s="18">
        <v>2014</v>
      </c>
      <c r="P129" t="s">
        <v>681</v>
      </c>
      <c r="Q129">
        <f t="shared" si="19"/>
        <v>0.9667024704618683</v>
      </c>
      <c r="S129">
        <f t="shared" si="23"/>
        <v>0.92311695551024064</v>
      </c>
      <c r="T129" s="1">
        <f>Kapitalmarkt_Leitzinssätze!B138</f>
        <v>0.15</v>
      </c>
      <c r="V129" s="1"/>
    </row>
    <row r="130" spans="1:22">
      <c r="A130" t="s">
        <v>233</v>
      </c>
      <c r="B130" s="20">
        <v>42005</v>
      </c>
      <c r="C130">
        <v>93.1</v>
      </c>
      <c r="D130" s="137">
        <f t="shared" si="20"/>
        <v>-0.21436227224008064</v>
      </c>
      <c r="E130" s="137">
        <f t="shared" si="21"/>
        <v>-0.9574468085106389</v>
      </c>
      <c r="F130">
        <v>0.55797458731019722</v>
      </c>
      <c r="P130" t="s">
        <v>83</v>
      </c>
      <c r="Q130">
        <f t="shared" si="19"/>
        <v>0.8602150537634401</v>
      </c>
      <c r="S130">
        <f t="shared" si="23"/>
        <v>0.92311695551024064</v>
      </c>
      <c r="T130" s="1">
        <f>Kapitalmarkt_Leitzinssätze!B139</f>
        <v>0.25</v>
      </c>
      <c r="V130" s="1"/>
    </row>
    <row r="131" spans="1:22">
      <c r="B131" s="20">
        <v>41974</v>
      </c>
      <c r="C131">
        <v>94</v>
      </c>
      <c r="D131" s="137">
        <f t="shared" si="20"/>
        <v>0.10649627263043726</v>
      </c>
      <c r="E131" s="137">
        <f t="shared" si="21"/>
        <v>-0.10626992561104487</v>
      </c>
      <c r="G131">
        <v>0.92311695551024064</v>
      </c>
      <c r="H131">
        <f>AVERAGE(C131:C133)</f>
        <v>94.066666666666663</v>
      </c>
      <c r="P131" t="s">
        <v>682</v>
      </c>
      <c r="Q131">
        <f t="shared" si="19"/>
        <v>1.403887688984895</v>
      </c>
      <c r="S131">
        <f t="shared" si="23"/>
        <v>0.92311695551024064</v>
      </c>
      <c r="T131" s="1">
        <f>Kapitalmarkt_Leitzinssätze!B140</f>
        <v>0.25</v>
      </c>
      <c r="V131" s="1"/>
    </row>
    <row r="132" spans="1:22">
      <c r="B132" s="20">
        <v>41944</v>
      </c>
      <c r="C132">
        <v>94.1</v>
      </c>
      <c r="D132" s="137">
        <f t="shared" si="20"/>
        <v>0.64171122994652308</v>
      </c>
      <c r="E132" s="137">
        <f t="shared" si="21"/>
        <v>0</v>
      </c>
      <c r="G132">
        <v>0.92311695551024064</v>
      </c>
      <c r="H132" s="1"/>
      <c r="P132" t="s">
        <v>683</v>
      </c>
      <c r="Q132">
        <f t="shared" si="19"/>
        <v>1.0752688172043037</v>
      </c>
      <c r="S132">
        <f t="shared" si="23"/>
        <v>0.92311695551024064</v>
      </c>
      <c r="T132" s="1">
        <f>Kapitalmarkt_Leitzinssätze!B141</f>
        <v>0.25</v>
      </c>
      <c r="V132" s="1"/>
    </row>
    <row r="133" spans="1:22">
      <c r="B133" s="20">
        <v>41913</v>
      </c>
      <c r="C133">
        <v>94.1</v>
      </c>
      <c r="D133" s="137">
        <f t="shared" si="20"/>
        <v>0.85744908896035099</v>
      </c>
      <c r="E133" s="137">
        <f t="shared" si="21"/>
        <v>-0.21208907741251437</v>
      </c>
      <c r="G133">
        <v>0.92311695551024064</v>
      </c>
      <c r="H133" s="1"/>
      <c r="P133" t="s">
        <v>684</v>
      </c>
      <c r="Q133">
        <f t="shared" si="19"/>
        <v>1.2958963282937503</v>
      </c>
      <c r="S133">
        <f t="shared" si="23"/>
        <v>0.92311695551024064</v>
      </c>
      <c r="T133" s="1">
        <f>Kapitalmarkt_Leitzinssätze!B142</f>
        <v>0.25</v>
      </c>
      <c r="V133" s="1"/>
    </row>
    <row r="134" spans="1:22">
      <c r="B134" s="20">
        <v>41883</v>
      </c>
      <c r="C134">
        <v>94.3</v>
      </c>
      <c r="D134" s="137">
        <f t="shared" si="20"/>
        <v>0.85561497326203551</v>
      </c>
      <c r="E134" s="137">
        <f t="shared" si="21"/>
        <v>0</v>
      </c>
      <c r="G134">
        <v>0.92311695551024064</v>
      </c>
      <c r="H134">
        <f>AVERAGE(C134:C136)</f>
        <v>94.3</v>
      </c>
      <c r="P134" t="s">
        <v>685</v>
      </c>
      <c r="Q134">
        <f t="shared" si="19"/>
        <v>1.3029315960912129</v>
      </c>
      <c r="S134">
        <f t="shared" si="23"/>
        <v>0.92311695551024064</v>
      </c>
      <c r="T134" s="1">
        <f>Kapitalmarkt_Leitzinssätze!B143</f>
        <v>0.25</v>
      </c>
      <c r="V134" s="1"/>
    </row>
    <row r="135" spans="1:22">
      <c r="B135" s="20">
        <v>41852</v>
      </c>
      <c r="C135">
        <v>94.3</v>
      </c>
      <c r="D135" s="137">
        <f t="shared" si="20"/>
        <v>0.85561497326203551</v>
      </c>
      <c r="E135" s="137">
        <f t="shared" si="21"/>
        <v>0</v>
      </c>
      <c r="G135">
        <v>0.92311695551024064</v>
      </c>
      <c r="P135" t="s">
        <v>675</v>
      </c>
      <c r="Q135">
        <f t="shared" si="19"/>
        <v>1.5135135135135158</v>
      </c>
      <c r="R135">
        <f t="shared" si="22"/>
        <v>1.5174104042110284</v>
      </c>
      <c r="T135" s="1">
        <f>Kapitalmarkt_Leitzinssätze!B144</f>
        <v>0.25</v>
      </c>
      <c r="V135" s="1"/>
    </row>
    <row r="136" spans="1:22">
      <c r="B136" s="20">
        <v>41821</v>
      </c>
      <c r="C136">
        <v>94.3</v>
      </c>
      <c r="D136" s="137">
        <f t="shared" si="20"/>
        <v>0.85561497326203551</v>
      </c>
      <c r="E136" s="137">
        <f t="shared" si="21"/>
        <v>0.31914893617019402</v>
      </c>
      <c r="G136">
        <v>0.92311695551024064</v>
      </c>
      <c r="P136" t="s">
        <v>676</v>
      </c>
      <c r="Q136">
        <f t="shared" si="19"/>
        <v>1.4099783080260266</v>
      </c>
      <c r="R136">
        <f t="shared" si="22"/>
        <v>1.5174104042110284</v>
      </c>
      <c r="T136" s="1">
        <f>Kapitalmarkt_Leitzinssätze!B145</f>
        <v>0.25</v>
      </c>
      <c r="V136" s="1"/>
    </row>
    <row r="137" spans="1:22">
      <c r="B137" s="20">
        <v>41791</v>
      </c>
      <c r="C137">
        <v>94</v>
      </c>
      <c r="D137" s="137">
        <f t="shared" si="20"/>
        <v>0.9667024704618683</v>
      </c>
      <c r="E137" s="137">
        <f t="shared" si="21"/>
        <v>0.21321961620468244</v>
      </c>
      <c r="G137">
        <v>0.92311695551024064</v>
      </c>
      <c r="H137">
        <f>AVERAGE(C137:C139)</f>
        <v>93.90000000000002</v>
      </c>
      <c r="P137" t="s">
        <v>677</v>
      </c>
      <c r="Q137">
        <f t="shared" si="19"/>
        <v>1.1930585683297181</v>
      </c>
      <c r="R137">
        <f t="shared" si="22"/>
        <v>1.5174104042110284</v>
      </c>
      <c r="T137" s="1">
        <f>Kapitalmarkt_Leitzinssätze!B146</f>
        <v>0.5</v>
      </c>
      <c r="V137" s="1"/>
    </row>
    <row r="138" spans="1:22">
      <c r="B138" s="20">
        <v>41760</v>
      </c>
      <c r="C138">
        <v>93.8</v>
      </c>
      <c r="D138" s="137">
        <f t="shared" si="20"/>
        <v>0.8602150537634401</v>
      </c>
      <c r="E138" s="137">
        <f t="shared" si="21"/>
        <v>-0.10649627263046568</v>
      </c>
      <c r="G138">
        <v>0.92311695551024064</v>
      </c>
      <c r="P138" t="s">
        <v>678</v>
      </c>
      <c r="Q138">
        <f t="shared" si="19"/>
        <v>1.4099783080260266</v>
      </c>
      <c r="R138">
        <f t="shared" si="22"/>
        <v>1.5174104042110284</v>
      </c>
      <c r="T138" s="1">
        <f>Kapitalmarkt_Leitzinssätze!B147</f>
        <v>0.5</v>
      </c>
      <c r="V138" s="1"/>
    </row>
    <row r="139" spans="1:22">
      <c r="B139" s="20">
        <v>41730</v>
      </c>
      <c r="C139">
        <v>93.9</v>
      </c>
      <c r="D139" s="137">
        <f t="shared" si="20"/>
        <v>1.403887688984895</v>
      </c>
      <c r="E139" s="137">
        <f t="shared" si="21"/>
        <v>-0.10638297872340274</v>
      </c>
      <c r="G139">
        <v>0.92311695551024064</v>
      </c>
      <c r="P139" t="s">
        <v>679</v>
      </c>
      <c r="Q139">
        <f t="shared" si="19"/>
        <v>1.5200868621064103</v>
      </c>
      <c r="R139">
        <f t="shared" si="22"/>
        <v>1.5174104042110284</v>
      </c>
      <c r="T139" s="1">
        <f>Kapitalmarkt_Leitzinssätze!B148</f>
        <v>0.5</v>
      </c>
      <c r="V139" s="1"/>
    </row>
    <row r="140" spans="1:22">
      <c r="B140" s="20">
        <v>41699</v>
      </c>
      <c r="C140">
        <v>94</v>
      </c>
      <c r="D140" s="137">
        <f t="shared" si="20"/>
        <v>1.0752688172043037</v>
      </c>
      <c r="E140" s="137">
        <f t="shared" si="21"/>
        <v>0.21321961620468244</v>
      </c>
      <c r="G140">
        <v>0.92311695551024064</v>
      </c>
      <c r="H140">
        <f>AVERAGE(C140:C142)</f>
        <v>93.7</v>
      </c>
      <c r="P140" t="s">
        <v>680</v>
      </c>
      <c r="Q140">
        <f t="shared" si="19"/>
        <v>1.962922573609589</v>
      </c>
      <c r="R140">
        <f t="shared" si="22"/>
        <v>1.5174104042110284</v>
      </c>
      <c r="T140" s="1">
        <f>Kapitalmarkt_Leitzinssätze!B149</f>
        <v>0.5</v>
      </c>
      <c r="V140" s="1"/>
    </row>
    <row r="141" spans="1:22">
      <c r="B141" s="20">
        <v>41671</v>
      </c>
      <c r="C141">
        <v>93.8</v>
      </c>
      <c r="D141" s="137">
        <f t="shared" si="20"/>
        <v>1.2958963282937503</v>
      </c>
      <c r="E141" s="137">
        <f t="shared" si="21"/>
        <v>0.53590568060022292</v>
      </c>
      <c r="G141">
        <v>0.92311695551024064</v>
      </c>
      <c r="O141" s="18">
        <v>2013</v>
      </c>
      <c r="P141" t="s">
        <v>681</v>
      </c>
      <c r="Q141">
        <f t="shared" si="19"/>
        <v>1.8599562363238391</v>
      </c>
      <c r="R141">
        <f t="shared" si="22"/>
        <v>1.5174104042110284</v>
      </c>
      <c r="T141" s="1">
        <f>Kapitalmarkt_Leitzinssätze!B150</f>
        <v>0.5</v>
      </c>
      <c r="V141" s="1"/>
    </row>
    <row r="142" spans="1:22">
      <c r="A142" t="s">
        <v>234</v>
      </c>
      <c r="B142" s="20">
        <v>41640</v>
      </c>
      <c r="C142">
        <v>93.3</v>
      </c>
      <c r="D142" s="137">
        <f t="shared" si="20"/>
        <v>1.3029315960912129</v>
      </c>
      <c r="E142" s="137">
        <f t="shared" si="21"/>
        <v>-0.63897763578275146</v>
      </c>
      <c r="G142">
        <v>0.92311695551024064</v>
      </c>
      <c r="P142" t="s">
        <v>83</v>
      </c>
      <c r="Q142">
        <f t="shared" si="19"/>
        <v>1.6393442622950829</v>
      </c>
      <c r="R142">
        <f t="shared" si="22"/>
        <v>1.5174104042110284</v>
      </c>
      <c r="T142" s="1">
        <f>Kapitalmarkt_Leitzinssätze!B151</f>
        <v>0.5</v>
      </c>
      <c r="V142" s="1"/>
    </row>
    <row r="143" spans="1:22">
      <c r="B143" s="20">
        <v>41609</v>
      </c>
      <c r="C143">
        <v>93.9</v>
      </c>
      <c r="D143" s="137">
        <f t="shared" si="20"/>
        <v>1.5135135135135158</v>
      </c>
      <c r="E143" s="137">
        <f t="shared" si="21"/>
        <v>0.42780748663102486</v>
      </c>
      <c r="F143">
        <v>1.5174104042110284</v>
      </c>
      <c r="H143">
        <f>AVERAGE(C143:C145)</f>
        <v>93.566666666666663</v>
      </c>
      <c r="P143" t="s">
        <v>682</v>
      </c>
      <c r="Q143">
        <f t="shared" si="19"/>
        <v>1.0917030567685515</v>
      </c>
      <c r="R143">
        <f t="shared" si="22"/>
        <v>1.5174104042110284</v>
      </c>
      <c r="T143" s="1">
        <f>Kapitalmarkt_Leitzinssätze!B152</f>
        <v>0.75</v>
      </c>
      <c r="V143" s="1"/>
    </row>
    <row r="144" spans="1:22">
      <c r="B144" s="20">
        <v>41579</v>
      </c>
      <c r="C144">
        <v>93.5</v>
      </c>
      <c r="D144" s="137">
        <f t="shared" si="20"/>
        <v>1.4099783080260266</v>
      </c>
      <c r="E144" s="137">
        <f t="shared" si="21"/>
        <v>0.21436227224009485</v>
      </c>
      <c r="F144">
        <v>1.5174104042110284</v>
      </c>
      <c r="P144" t="s">
        <v>683</v>
      </c>
      <c r="Q144">
        <f t="shared" si="19"/>
        <v>1.4176663031624912</v>
      </c>
      <c r="R144">
        <f t="shared" si="22"/>
        <v>1.5174104042110284</v>
      </c>
      <c r="T144" s="1">
        <f>Kapitalmarkt_Leitzinssätze!B153</f>
        <v>0.75</v>
      </c>
      <c r="V144" s="1"/>
    </row>
    <row r="145" spans="1:22">
      <c r="B145" s="20">
        <v>41548</v>
      </c>
      <c r="C145">
        <v>93.3</v>
      </c>
      <c r="D145" s="137">
        <f t="shared" si="20"/>
        <v>1.1930585683297181</v>
      </c>
      <c r="E145" s="137">
        <f t="shared" si="21"/>
        <v>-0.21390374331551243</v>
      </c>
      <c r="F145">
        <v>1.5174104042110284</v>
      </c>
      <c r="P145" t="s">
        <v>684</v>
      </c>
      <c r="Q145">
        <f t="shared" si="19"/>
        <v>1.5350877192982466</v>
      </c>
      <c r="R145">
        <f t="shared" si="22"/>
        <v>1.5174104042110284</v>
      </c>
      <c r="T145" s="1">
        <f>Kapitalmarkt_Leitzinssätze!B154</f>
        <v>0.75</v>
      </c>
      <c r="V145" s="1"/>
    </row>
    <row r="146" spans="1:22">
      <c r="B146" s="20">
        <v>41518</v>
      </c>
      <c r="C146">
        <v>93.5</v>
      </c>
      <c r="D146" s="137">
        <f t="shared" si="20"/>
        <v>1.4099783080260266</v>
      </c>
      <c r="E146" s="137">
        <f t="shared" si="21"/>
        <v>0</v>
      </c>
      <c r="F146">
        <v>1.5174104042110284</v>
      </c>
      <c r="H146">
        <f>AVERAGE(C146:C148)</f>
        <v>93.5</v>
      </c>
      <c r="P146" t="s">
        <v>685</v>
      </c>
      <c r="Q146">
        <f t="shared" si="19"/>
        <v>1.6556291390728433</v>
      </c>
      <c r="R146">
        <f t="shared" si="22"/>
        <v>1.5174104042110284</v>
      </c>
      <c r="T146" s="1">
        <f>Kapitalmarkt_Leitzinssätze!B155</f>
        <v>0.75</v>
      </c>
      <c r="V146" s="1"/>
    </row>
    <row r="147" spans="1:22">
      <c r="B147" s="20">
        <v>41487</v>
      </c>
      <c r="C147">
        <v>93.5</v>
      </c>
      <c r="D147" s="137">
        <f t="shared" si="20"/>
        <v>1.5200868621064103</v>
      </c>
      <c r="E147" s="137">
        <f t="shared" si="21"/>
        <v>0</v>
      </c>
      <c r="F147">
        <v>1.5174104042110284</v>
      </c>
      <c r="H147" s="1"/>
      <c r="P147" t="s">
        <v>675</v>
      </c>
      <c r="Q147">
        <f t="shared" si="19"/>
        <v>1.9845644983461881</v>
      </c>
      <c r="S147">
        <f t="shared" si="23"/>
        <v>1.9826746075979489</v>
      </c>
      <c r="T147" s="1">
        <f>Kapitalmarkt_Leitzinssätze!B156</f>
        <v>0.75</v>
      </c>
      <c r="V147" s="1"/>
    </row>
    <row r="148" spans="1:22">
      <c r="B148" s="20">
        <v>41456</v>
      </c>
      <c r="C148">
        <v>93.5</v>
      </c>
      <c r="D148" s="137">
        <f t="shared" si="20"/>
        <v>1.962922573609589</v>
      </c>
      <c r="E148" s="137">
        <f t="shared" si="21"/>
        <v>0.42964554242750808</v>
      </c>
      <c r="F148">
        <v>1.5174104042110284</v>
      </c>
      <c r="H148" s="1"/>
      <c r="P148" t="s">
        <v>676</v>
      </c>
      <c r="Q148">
        <f t="shared" si="19"/>
        <v>1.8784530386740386</v>
      </c>
      <c r="S148">
        <f t="shared" si="23"/>
        <v>1.9826746075979489</v>
      </c>
      <c r="T148" s="1">
        <f>Kapitalmarkt_Leitzinssätze!B157</f>
        <v>0.75</v>
      </c>
      <c r="V148" s="1"/>
    </row>
    <row r="149" spans="1:22">
      <c r="B149" s="20">
        <v>41426</v>
      </c>
      <c r="C149">
        <v>93.1</v>
      </c>
      <c r="D149" s="137">
        <f t="shared" si="20"/>
        <v>1.8599562363238391</v>
      </c>
      <c r="E149" s="137">
        <f t="shared" si="21"/>
        <v>0.10752688172041758</v>
      </c>
      <c r="F149">
        <v>1.5174104042110284</v>
      </c>
      <c r="H149">
        <f>AVERAGE(C149:C151)</f>
        <v>92.899999999999991</v>
      </c>
      <c r="P149" t="s">
        <v>677</v>
      </c>
      <c r="Q149">
        <f t="shared" si="19"/>
        <v>1.9911504424778599</v>
      </c>
      <c r="S149">
        <f t="shared" si="23"/>
        <v>1.9826746075979489</v>
      </c>
      <c r="T149" s="1">
        <f>Kapitalmarkt_Leitzinssätze!B158</f>
        <v>0.75</v>
      </c>
      <c r="V149" s="1"/>
    </row>
    <row r="150" spans="1:22">
      <c r="B150" s="20">
        <v>41395</v>
      </c>
      <c r="C150">
        <v>93</v>
      </c>
      <c r="D150" s="137">
        <f t="shared" si="20"/>
        <v>1.6393442622950829</v>
      </c>
      <c r="E150" s="137">
        <f t="shared" si="21"/>
        <v>0.43196544276457871</v>
      </c>
      <c r="F150">
        <v>1.5174104042110284</v>
      </c>
      <c r="P150" t="s">
        <v>678</v>
      </c>
      <c r="Q150">
        <f t="shared" si="19"/>
        <v>2.104097452934667</v>
      </c>
      <c r="S150">
        <f t="shared" si="23"/>
        <v>1.9826746075979489</v>
      </c>
      <c r="T150" s="1">
        <f>Kapitalmarkt_Leitzinssätze!B159</f>
        <v>0.75</v>
      </c>
      <c r="V150" s="1"/>
    </row>
    <row r="151" spans="1:22">
      <c r="B151" s="20">
        <v>41365</v>
      </c>
      <c r="C151">
        <v>92.6</v>
      </c>
      <c r="D151" s="137">
        <f t="shared" si="20"/>
        <v>1.0917030567685515</v>
      </c>
      <c r="E151" s="137">
        <f t="shared" si="21"/>
        <v>-0.43010752688172715</v>
      </c>
      <c r="F151">
        <v>1.5174104042110284</v>
      </c>
      <c r="P151" t="s">
        <v>679</v>
      </c>
      <c r="Q151">
        <f t="shared" si="19"/>
        <v>2.1064301552106315</v>
      </c>
      <c r="S151">
        <f t="shared" si="23"/>
        <v>1.9826746075979489</v>
      </c>
      <c r="T151" s="1">
        <f>Kapitalmarkt_Leitzinssätze!B160</f>
        <v>0.75</v>
      </c>
      <c r="V151" s="1"/>
    </row>
    <row r="152" spans="1:22">
      <c r="B152" s="20">
        <v>41334</v>
      </c>
      <c r="C152">
        <v>93</v>
      </c>
      <c r="D152" s="137">
        <f t="shared" si="20"/>
        <v>1.4176663031624912</v>
      </c>
      <c r="E152" s="137">
        <f t="shared" si="21"/>
        <v>0.43196544276457871</v>
      </c>
      <c r="F152">
        <v>1.5174104042110284</v>
      </c>
      <c r="H152">
        <f>AVERAGE(C152:C154)</f>
        <v>92.566666666666663</v>
      </c>
      <c r="P152" t="s">
        <v>680</v>
      </c>
      <c r="Q152">
        <f t="shared" si="19"/>
        <v>1.7758046614872569</v>
      </c>
      <c r="S152">
        <f t="shared" si="23"/>
        <v>1.9826746075979489</v>
      </c>
      <c r="T152" s="1">
        <f>Kapitalmarkt_Leitzinssätze!B161</f>
        <v>0.75</v>
      </c>
      <c r="V152" s="1"/>
    </row>
    <row r="153" spans="1:22">
      <c r="B153" s="20">
        <v>41306</v>
      </c>
      <c r="C153">
        <v>92.6</v>
      </c>
      <c r="D153" s="137">
        <f t="shared" si="20"/>
        <v>1.5350877192982466</v>
      </c>
      <c r="E153" s="137">
        <f t="shared" si="21"/>
        <v>0.54288816503800774</v>
      </c>
      <c r="F153">
        <v>1.5174104042110284</v>
      </c>
      <c r="O153" s="18">
        <v>2012</v>
      </c>
      <c r="P153" t="s">
        <v>681</v>
      </c>
      <c r="Q153">
        <f t="shared" ref="Q153:Q216" si="24">D161</f>
        <v>1.6685205784204697</v>
      </c>
      <c r="S153">
        <f t="shared" si="23"/>
        <v>1.9826746075979489</v>
      </c>
      <c r="T153" s="1">
        <f>Kapitalmarkt_Leitzinssätze!B162</f>
        <v>1</v>
      </c>
      <c r="V153" s="1"/>
    </row>
    <row r="154" spans="1:22">
      <c r="A154" t="s">
        <v>235</v>
      </c>
      <c r="B154" s="20">
        <v>41275</v>
      </c>
      <c r="C154">
        <v>92.1</v>
      </c>
      <c r="D154" s="137">
        <f t="shared" si="20"/>
        <v>1.6556291390728433</v>
      </c>
      <c r="E154" s="137">
        <f t="shared" si="21"/>
        <v>-0.43243243243243512</v>
      </c>
      <c r="F154">
        <v>1.5174104042110284</v>
      </c>
      <c r="P154" t="s">
        <v>83</v>
      </c>
      <c r="Q154">
        <f t="shared" si="24"/>
        <v>1.8930957683741809</v>
      </c>
      <c r="S154">
        <f t="shared" si="23"/>
        <v>1.9826746075979489</v>
      </c>
      <c r="T154" s="1">
        <f>Kapitalmarkt_Leitzinssätze!B163</f>
        <v>1</v>
      </c>
      <c r="V154" s="1"/>
    </row>
    <row r="155" spans="1:22">
      <c r="B155" s="20">
        <v>41244</v>
      </c>
      <c r="C155">
        <v>92.5</v>
      </c>
      <c r="D155" s="137">
        <f t="shared" si="20"/>
        <v>1.9845644983461881</v>
      </c>
      <c r="E155" s="137">
        <f t="shared" si="21"/>
        <v>0.32537960954445566</v>
      </c>
      <c r="G155">
        <v>1.9826746075979489</v>
      </c>
      <c r="H155">
        <f>AVERAGE(C155:C157)</f>
        <v>92.3</v>
      </c>
      <c r="P155" t="s">
        <v>682</v>
      </c>
      <c r="Q155">
        <f t="shared" si="24"/>
        <v>2.0044543429844026</v>
      </c>
      <c r="S155">
        <f t="shared" si="23"/>
        <v>1.9826746075979489</v>
      </c>
      <c r="T155" s="1">
        <f>Kapitalmarkt_Leitzinssätze!B164</f>
        <v>1</v>
      </c>
      <c r="V155" s="1"/>
    </row>
    <row r="156" spans="1:22">
      <c r="B156" s="20">
        <v>41214</v>
      </c>
      <c r="C156">
        <v>92.2</v>
      </c>
      <c r="D156" s="137">
        <f t="shared" ref="D156:D219" si="25">C156/C168*100-100</f>
        <v>1.8784530386740386</v>
      </c>
      <c r="E156" s="137">
        <f t="shared" ref="E156:E219" si="26">C156/C157*100-100</f>
        <v>0</v>
      </c>
      <c r="G156">
        <v>1.9826746075979489</v>
      </c>
      <c r="P156" t="s">
        <v>683</v>
      </c>
      <c r="Q156">
        <f t="shared" si="24"/>
        <v>2.1158129175946669</v>
      </c>
      <c r="S156">
        <f t="shared" si="23"/>
        <v>1.9826746075979489</v>
      </c>
      <c r="T156" s="1">
        <f>Kapitalmarkt_Leitzinssätze!B165</f>
        <v>1</v>
      </c>
      <c r="V156" s="1"/>
    </row>
    <row r="157" spans="1:22">
      <c r="B157" s="20">
        <v>41183</v>
      </c>
      <c r="C157">
        <v>92.2</v>
      </c>
      <c r="D157" s="137">
        <f t="shared" si="25"/>
        <v>1.9911504424778599</v>
      </c>
      <c r="E157" s="137">
        <f t="shared" si="26"/>
        <v>0</v>
      </c>
      <c r="G157">
        <v>1.9826746075979489</v>
      </c>
      <c r="P157" t="s">
        <v>684</v>
      </c>
      <c r="Q157">
        <f t="shared" si="24"/>
        <v>2.1276595744680975</v>
      </c>
      <c r="S157">
        <f t="shared" si="23"/>
        <v>1.9826746075979489</v>
      </c>
      <c r="T157" s="1">
        <f>Kapitalmarkt_Leitzinssätze!B166</f>
        <v>1</v>
      </c>
      <c r="V157" s="1"/>
    </row>
    <row r="158" spans="1:22">
      <c r="B158" s="20">
        <v>41153</v>
      </c>
      <c r="C158">
        <v>92.2</v>
      </c>
      <c r="D158" s="137">
        <f t="shared" si="25"/>
        <v>2.104097452934667</v>
      </c>
      <c r="E158" s="137">
        <f t="shared" si="26"/>
        <v>0.10857763300759871</v>
      </c>
      <c r="G158">
        <v>1.9826746075979489</v>
      </c>
      <c r="H158">
        <f>AVERAGE(C158:C160)</f>
        <v>92</v>
      </c>
      <c r="P158" t="s">
        <v>685</v>
      </c>
      <c r="Q158">
        <f t="shared" si="24"/>
        <v>2.1420518602029262</v>
      </c>
      <c r="S158">
        <f t="shared" si="23"/>
        <v>1.9826746075979489</v>
      </c>
      <c r="T158" s="1">
        <f>Kapitalmarkt_Leitzinssätze!B167</f>
        <v>1</v>
      </c>
      <c r="V158" s="1"/>
    </row>
    <row r="159" spans="1:22">
      <c r="B159" s="20">
        <v>41122</v>
      </c>
      <c r="C159">
        <v>92.1</v>
      </c>
      <c r="D159" s="137">
        <f t="shared" si="25"/>
        <v>2.1064301552106315</v>
      </c>
      <c r="E159" s="137">
        <f t="shared" si="26"/>
        <v>0.4362050163576896</v>
      </c>
      <c r="G159">
        <v>1.9826746075979489</v>
      </c>
      <c r="P159" t="s">
        <v>675</v>
      </c>
      <c r="Q159">
        <f t="shared" si="24"/>
        <v>1.9101123595505669</v>
      </c>
      <c r="R159">
        <f t="shared" si="22"/>
        <v>2.0605958799097372</v>
      </c>
      <c r="T159" s="1">
        <f>Kapitalmarkt_Leitzinssätze!B168</f>
        <v>1</v>
      </c>
      <c r="V159" s="1"/>
    </row>
    <row r="160" spans="1:22">
      <c r="B160" s="20">
        <v>41091</v>
      </c>
      <c r="C160">
        <v>91.7</v>
      </c>
      <c r="D160" s="137">
        <f t="shared" si="25"/>
        <v>1.7758046614872569</v>
      </c>
      <c r="E160" s="137">
        <f t="shared" si="26"/>
        <v>0.32822757111597411</v>
      </c>
      <c r="G160">
        <v>1.9826746075979489</v>
      </c>
      <c r="P160" t="s">
        <v>676</v>
      </c>
      <c r="Q160">
        <f t="shared" si="24"/>
        <v>2.3755656108597236</v>
      </c>
      <c r="R160">
        <f t="shared" si="22"/>
        <v>2.0605958799097372</v>
      </c>
      <c r="T160" s="1">
        <f>Kapitalmarkt_Leitzinssätze!B169</f>
        <v>1.25</v>
      </c>
      <c r="V160" s="1"/>
    </row>
    <row r="161" spans="1:22">
      <c r="B161" s="20">
        <v>41061</v>
      </c>
      <c r="C161">
        <v>91.4</v>
      </c>
      <c r="D161" s="137">
        <f t="shared" si="25"/>
        <v>1.6685205784204697</v>
      </c>
      <c r="E161" s="137">
        <f t="shared" si="26"/>
        <v>-0.1092896174863256</v>
      </c>
      <c r="G161">
        <v>1.9826746075979489</v>
      </c>
      <c r="H161">
        <f>AVERAGE(C161:C163)</f>
        <v>91.5</v>
      </c>
      <c r="P161" t="s">
        <v>677</v>
      </c>
      <c r="Q161">
        <f t="shared" si="24"/>
        <v>2.3782559456398786</v>
      </c>
      <c r="R161">
        <f t="shared" si="22"/>
        <v>2.0605958799097372</v>
      </c>
      <c r="T161" s="1">
        <f>Kapitalmarkt_Leitzinssätze!B170</f>
        <v>1.5</v>
      </c>
      <c r="V161" s="1"/>
    </row>
    <row r="162" spans="1:22">
      <c r="B162" s="20">
        <v>41030</v>
      </c>
      <c r="C162">
        <v>91.5</v>
      </c>
      <c r="D162" s="137">
        <f t="shared" si="25"/>
        <v>1.8930957683741809</v>
      </c>
      <c r="E162" s="137">
        <f t="shared" si="26"/>
        <v>-0.10917030567685515</v>
      </c>
      <c r="G162">
        <v>1.9826746075979489</v>
      </c>
      <c r="H162" s="1"/>
      <c r="P162" t="s">
        <v>678</v>
      </c>
      <c r="Q162">
        <f t="shared" si="24"/>
        <v>2.3809523809523796</v>
      </c>
      <c r="R162">
        <f t="shared" si="22"/>
        <v>2.0605958799097372</v>
      </c>
      <c r="T162" s="1">
        <f>Kapitalmarkt_Leitzinssätze!B171</f>
        <v>1.5</v>
      </c>
      <c r="V162" s="1"/>
    </row>
    <row r="163" spans="1:22">
      <c r="B163" s="20">
        <v>41000</v>
      </c>
      <c r="C163">
        <v>91.6</v>
      </c>
      <c r="D163" s="137">
        <f t="shared" si="25"/>
        <v>2.0044543429844026</v>
      </c>
      <c r="E163" s="137">
        <f t="shared" si="26"/>
        <v>-0.10905125408943661</v>
      </c>
      <c r="G163">
        <v>1.9826746075979489</v>
      </c>
      <c r="H163" s="1"/>
      <c r="P163" t="s">
        <v>679</v>
      </c>
      <c r="Q163">
        <f t="shared" si="24"/>
        <v>2.1517553793884474</v>
      </c>
      <c r="R163">
        <f t="shared" si="22"/>
        <v>2.0605958799097372</v>
      </c>
      <c r="T163" s="1">
        <f>Kapitalmarkt_Leitzinssätze!B172</f>
        <v>1.5</v>
      </c>
      <c r="V163" s="1"/>
    </row>
    <row r="164" spans="1:22">
      <c r="B164" s="20">
        <v>40969</v>
      </c>
      <c r="C164">
        <v>91.7</v>
      </c>
      <c r="D164" s="137">
        <f t="shared" si="25"/>
        <v>2.1158129175946669</v>
      </c>
      <c r="E164" s="137">
        <f t="shared" si="26"/>
        <v>0.54824561403508199</v>
      </c>
      <c r="G164">
        <v>1.9826746075979489</v>
      </c>
      <c r="H164">
        <f>AVERAGE(C164:C166)</f>
        <v>91.166666666666671</v>
      </c>
      <c r="P164" t="s">
        <v>680</v>
      </c>
      <c r="Q164">
        <f t="shared" si="24"/>
        <v>2.1541950113378618</v>
      </c>
      <c r="R164">
        <f t="shared" si="22"/>
        <v>2.0605958799097372</v>
      </c>
      <c r="T164" s="1">
        <f>Kapitalmarkt_Leitzinssätze!B173</f>
        <v>1.5</v>
      </c>
      <c r="V164" s="1"/>
    </row>
    <row r="165" spans="1:22">
      <c r="B165" s="20">
        <v>40940</v>
      </c>
      <c r="C165">
        <v>91.2</v>
      </c>
      <c r="D165" s="137">
        <f t="shared" si="25"/>
        <v>2.1276595744680975</v>
      </c>
      <c r="E165" s="137">
        <f t="shared" si="26"/>
        <v>0.66225165562914867</v>
      </c>
      <c r="G165">
        <v>1.9826746075979489</v>
      </c>
      <c r="O165" s="18">
        <v>2011</v>
      </c>
      <c r="P165" t="s">
        <v>681</v>
      </c>
      <c r="Q165">
        <f t="shared" si="24"/>
        <v>2.0431328036322469</v>
      </c>
      <c r="R165">
        <f t="shared" si="22"/>
        <v>2.0605958799097372</v>
      </c>
      <c r="T165" s="1">
        <f>Kapitalmarkt_Leitzinssätze!B174</f>
        <v>1.25</v>
      </c>
      <c r="V165" s="1"/>
    </row>
    <row r="166" spans="1:22">
      <c r="A166" t="s">
        <v>236</v>
      </c>
      <c r="B166" s="20">
        <v>40909</v>
      </c>
      <c r="C166">
        <v>90.6</v>
      </c>
      <c r="D166" s="137">
        <f t="shared" si="25"/>
        <v>2.1420518602029262</v>
      </c>
      <c r="E166" s="137">
        <f t="shared" si="26"/>
        <v>-0.11025358324145884</v>
      </c>
      <c r="G166">
        <v>1.9826746075979489</v>
      </c>
      <c r="P166" t="s">
        <v>83</v>
      </c>
      <c r="Q166">
        <f t="shared" si="24"/>
        <v>1.9296254256526737</v>
      </c>
      <c r="R166">
        <f t="shared" si="22"/>
        <v>2.0605958799097372</v>
      </c>
      <c r="T166" s="1">
        <f>Kapitalmarkt_Leitzinssätze!B175</f>
        <v>1.25</v>
      </c>
      <c r="V166" s="1"/>
    </row>
    <row r="167" spans="1:22">
      <c r="B167" s="20">
        <v>40878</v>
      </c>
      <c r="C167">
        <v>90.7</v>
      </c>
      <c r="D167" s="137">
        <f t="shared" si="25"/>
        <v>1.9101123595505669</v>
      </c>
      <c r="E167" s="137">
        <f t="shared" si="26"/>
        <v>0.2209944751381272</v>
      </c>
      <c r="F167">
        <v>2.0605958799097372</v>
      </c>
      <c r="H167">
        <f>AVERAGE(C167:C169)</f>
        <v>90.533333333333346</v>
      </c>
      <c r="P167" t="s">
        <v>682</v>
      </c>
      <c r="Q167">
        <f t="shared" si="24"/>
        <v>1.9296254256526737</v>
      </c>
      <c r="R167">
        <f t="shared" si="22"/>
        <v>2.0605958799097372</v>
      </c>
      <c r="T167" s="1">
        <f>Kapitalmarkt_Leitzinssätze!B176</f>
        <v>1.25</v>
      </c>
      <c r="V167" s="1"/>
    </row>
    <row r="168" spans="1:22">
      <c r="B168" s="20">
        <v>40848</v>
      </c>
      <c r="C168">
        <v>90.5</v>
      </c>
      <c r="D168" s="137">
        <f t="shared" si="25"/>
        <v>2.3755656108597236</v>
      </c>
      <c r="E168" s="137">
        <f t="shared" si="26"/>
        <v>0.1106194690265454</v>
      </c>
      <c r="F168">
        <v>2.0605958799097372</v>
      </c>
      <c r="P168" t="s">
        <v>683</v>
      </c>
      <c r="Q168">
        <f t="shared" si="24"/>
        <v>1.9296254256526737</v>
      </c>
      <c r="R168">
        <f t="shared" si="22"/>
        <v>2.0605958799097372</v>
      </c>
      <c r="T168" s="1">
        <f>Kapitalmarkt_Leitzinssätze!B177</f>
        <v>1</v>
      </c>
      <c r="V168" s="1"/>
    </row>
    <row r="169" spans="1:22">
      <c r="B169" s="20">
        <v>40817</v>
      </c>
      <c r="C169">
        <v>90.4</v>
      </c>
      <c r="D169" s="137">
        <f t="shared" si="25"/>
        <v>2.3782559456398786</v>
      </c>
      <c r="E169" s="137">
        <f t="shared" si="26"/>
        <v>0.11074197120710494</v>
      </c>
      <c r="F169">
        <v>2.0605958799097372</v>
      </c>
      <c r="P169" t="s">
        <v>684</v>
      </c>
      <c r="Q169">
        <f t="shared" si="24"/>
        <v>1.9406392694064039</v>
      </c>
      <c r="R169">
        <f t="shared" si="22"/>
        <v>2.0605958799097372</v>
      </c>
      <c r="T169" s="1">
        <f>Kapitalmarkt_Leitzinssätze!B178</f>
        <v>1</v>
      </c>
      <c r="V169" s="1"/>
    </row>
    <row r="170" spans="1:22">
      <c r="B170" s="20">
        <v>40787</v>
      </c>
      <c r="C170">
        <v>90.3</v>
      </c>
      <c r="D170" s="137">
        <f t="shared" si="25"/>
        <v>2.3809523809523796</v>
      </c>
      <c r="E170" s="137">
        <f t="shared" si="26"/>
        <v>0.11086474501107091</v>
      </c>
      <c r="F170">
        <v>2.0605958799097372</v>
      </c>
      <c r="H170">
        <f>AVERAGE(C170:C172)</f>
        <v>90.2</v>
      </c>
      <c r="P170" t="s">
        <v>685</v>
      </c>
      <c r="Q170">
        <f t="shared" si="24"/>
        <v>1.6036655211913171</v>
      </c>
      <c r="R170">
        <f t="shared" si="22"/>
        <v>2.0605958799097372</v>
      </c>
      <c r="T170" s="1">
        <f>Kapitalmarkt_Leitzinssätze!B179</f>
        <v>1</v>
      </c>
      <c r="V170" s="1"/>
    </row>
    <row r="171" spans="1:22">
      <c r="B171" s="20">
        <v>40756</v>
      </c>
      <c r="C171">
        <v>90.2</v>
      </c>
      <c r="D171" s="137">
        <f t="shared" si="25"/>
        <v>2.1517553793884474</v>
      </c>
      <c r="E171" s="137">
        <f t="shared" si="26"/>
        <v>0.11098779134295</v>
      </c>
      <c r="F171">
        <v>2.0605958799097372</v>
      </c>
      <c r="P171" t="s">
        <v>675</v>
      </c>
      <c r="Q171">
        <f t="shared" si="24"/>
        <v>1.366742596810937</v>
      </c>
      <c r="S171">
        <f t="shared" si="23"/>
        <v>1.1183940153747152</v>
      </c>
      <c r="T171" s="1">
        <f>Kapitalmarkt_Leitzinssätze!B180</f>
        <v>1</v>
      </c>
      <c r="V171" s="1"/>
    </row>
    <row r="172" spans="1:22">
      <c r="B172" s="20">
        <v>40725</v>
      </c>
      <c r="C172">
        <v>90.1</v>
      </c>
      <c r="D172" s="137">
        <f t="shared" si="25"/>
        <v>2.1541950113378618</v>
      </c>
      <c r="E172" s="137">
        <f t="shared" si="26"/>
        <v>0.22246941045605695</v>
      </c>
      <c r="F172">
        <v>2.0605958799097372</v>
      </c>
      <c r="P172" t="s">
        <v>676</v>
      </c>
      <c r="Q172">
        <f t="shared" si="24"/>
        <v>1.4925373134328339</v>
      </c>
      <c r="S172">
        <f t="shared" si="23"/>
        <v>1.1183940153747152</v>
      </c>
      <c r="T172" s="1">
        <f>Kapitalmarkt_Leitzinssätze!B181</f>
        <v>1</v>
      </c>
      <c r="V172" s="1"/>
    </row>
    <row r="173" spans="1:22">
      <c r="B173" s="20">
        <v>40695</v>
      </c>
      <c r="C173">
        <v>89.9</v>
      </c>
      <c r="D173" s="137">
        <f t="shared" si="25"/>
        <v>2.0431328036322469</v>
      </c>
      <c r="E173" s="137">
        <f t="shared" si="26"/>
        <v>0.11135857461026433</v>
      </c>
      <c r="F173">
        <v>2.0605958799097372</v>
      </c>
      <c r="H173">
        <f>AVERAGE(C173:C175)</f>
        <v>89.833333333333329</v>
      </c>
      <c r="P173" t="s">
        <v>677</v>
      </c>
      <c r="Q173">
        <f t="shared" si="24"/>
        <v>1.2614678899082463</v>
      </c>
      <c r="S173">
        <f t="shared" si="23"/>
        <v>1.1183940153747152</v>
      </c>
      <c r="T173" s="1">
        <f>Kapitalmarkt_Leitzinssätze!B182</f>
        <v>1</v>
      </c>
      <c r="V173" s="1"/>
    </row>
    <row r="174" spans="1:22">
      <c r="B174" s="20">
        <v>40664</v>
      </c>
      <c r="C174">
        <v>89.8</v>
      </c>
      <c r="D174" s="137">
        <f t="shared" si="25"/>
        <v>1.9296254256526737</v>
      </c>
      <c r="E174" s="137">
        <f t="shared" si="26"/>
        <v>0</v>
      </c>
      <c r="F174">
        <v>2.0605958799097372</v>
      </c>
      <c r="P174" t="s">
        <v>678</v>
      </c>
      <c r="Q174">
        <f t="shared" si="24"/>
        <v>1.2629161882893243</v>
      </c>
      <c r="S174">
        <f t="shared" si="23"/>
        <v>1.1183940153747152</v>
      </c>
      <c r="T174" s="1">
        <f>Kapitalmarkt_Leitzinssätze!B183</f>
        <v>1</v>
      </c>
      <c r="V174" s="1"/>
    </row>
    <row r="175" spans="1:22">
      <c r="B175" s="20">
        <v>40634</v>
      </c>
      <c r="C175">
        <v>89.8</v>
      </c>
      <c r="D175" s="137">
        <f t="shared" si="25"/>
        <v>1.9296254256526737</v>
      </c>
      <c r="E175" s="137">
        <f t="shared" si="26"/>
        <v>0</v>
      </c>
      <c r="F175">
        <v>2.0605958799097372</v>
      </c>
      <c r="P175" t="s">
        <v>679</v>
      </c>
      <c r="Q175">
        <f t="shared" si="24"/>
        <v>0.91428571428571104</v>
      </c>
      <c r="S175">
        <f t="shared" si="23"/>
        <v>1.1183940153747152</v>
      </c>
      <c r="T175" s="1">
        <f>Kapitalmarkt_Leitzinssätze!B184</f>
        <v>1</v>
      </c>
      <c r="V175" s="1"/>
    </row>
    <row r="176" spans="1:22">
      <c r="B176" s="20">
        <v>40603</v>
      </c>
      <c r="C176">
        <v>89.8</v>
      </c>
      <c r="D176" s="137">
        <f t="shared" si="25"/>
        <v>1.9296254256526737</v>
      </c>
      <c r="E176" s="137">
        <f t="shared" si="26"/>
        <v>0.55991041433370015</v>
      </c>
      <c r="F176">
        <v>2.0605958799097372</v>
      </c>
      <c r="H176">
        <f>AVERAGE(C176:C178)</f>
        <v>89.266666666666666</v>
      </c>
      <c r="P176" t="s">
        <v>680</v>
      </c>
      <c r="Q176">
        <f t="shared" si="24"/>
        <v>1.0309278350515427</v>
      </c>
      <c r="S176">
        <f t="shared" si="23"/>
        <v>1.1183940153747152</v>
      </c>
      <c r="T176" s="1">
        <f>Kapitalmarkt_Leitzinssätze!B185</f>
        <v>1</v>
      </c>
      <c r="V176" s="1"/>
    </row>
    <row r="177" spans="1:22">
      <c r="B177" s="20">
        <v>40575</v>
      </c>
      <c r="C177">
        <v>89.3</v>
      </c>
      <c r="D177" s="137">
        <f t="shared" si="25"/>
        <v>1.9406392694064039</v>
      </c>
      <c r="E177" s="137">
        <f t="shared" si="26"/>
        <v>0.67643742953775643</v>
      </c>
      <c r="F177">
        <v>2.0605958799097372</v>
      </c>
      <c r="H177" s="1"/>
      <c r="O177" s="18">
        <v>2010</v>
      </c>
      <c r="P177" t="s">
        <v>681</v>
      </c>
      <c r="Q177">
        <f t="shared" si="24"/>
        <v>0.91638029782359354</v>
      </c>
      <c r="S177">
        <f t="shared" si="23"/>
        <v>1.1183940153747152</v>
      </c>
      <c r="T177" s="1">
        <f>Kapitalmarkt_Leitzinssätze!B186</f>
        <v>1</v>
      </c>
      <c r="V177" s="1"/>
    </row>
    <row r="178" spans="1:22">
      <c r="A178" t="s">
        <v>237</v>
      </c>
      <c r="B178" s="20">
        <v>40544</v>
      </c>
      <c r="C178">
        <v>88.7</v>
      </c>
      <c r="D178" s="137">
        <f t="shared" si="25"/>
        <v>1.6036655211913171</v>
      </c>
      <c r="E178" s="137">
        <f t="shared" si="26"/>
        <v>-0.33707865168538831</v>
      </c>
      <c r="F178">
        <v>2.0605958799097372</v>
      </c>
      <c r="H178" s="1"/>
      <c r="P178" t="s">
        <v>83</v>
      </c>
      <c r="Q178">
        <f t="shared" si="24"/>
        <v>1.2643678160919336</v>
      </c>
      <c r="S178">
        <f t="shared" si="23"/>
        <v>1.1183940153747152</v>
      </c>
      <c r="T178" s="1">
        <f>Kapitalmarkt_Leitzinssätze!B187</f>
        <v>1</v>
      </c>
      <c r="V178" s="1"/>
    </row>
    <row r="179" spans="1:22">
      <c r="B179" s="20">
        <v>40513</v>
      </c>
      <c r="C179">
        <v>89</v>
      </c>
      <c r="D179" s="137">
        <f t="shared" si="25"/>
        <v>1.366742596810937</v>
      </c>
      <c r="E179" s="137">
        <f t="shared" si="26"/>
        <v>0.67873303167419863</v>
      </c>
      <c r="G179">
        <v>1.1183940153747152</v>
      </c>
      <c r="H179">
        <f>AVERAGE(C179:C181)</f>
        <v>88.566666666666663</v>
      </c>
      <c r="P179" t="s">
        <v>682</v>
      </c>
      <c r="Q179">
        <f t="shared" si="24"/>
        <v>1.2643678160919336</v>
      </c>
      <c r="S179">
        <f t="shared" si="23"/>
        <v>1.1183940153747152</v>
      </c>
      <c r="T179" s="1">
        <f>Kapitalmarkt_Leitzinssätze!B188</f>
        <v>1</v>
      </c>
      <c r="V179" s="1"/>
    </row>
    <row r="180" spans="1:22">
      <c r="B180" s="20">
        <v>40483</v>
      </c>
      <c r="C180">
        <v>88.4</v>
      </c>
      <c r="D180" s="137">
        <f t="shared" si="25"/>
        <v>1.4925373134328339</v>
      </c>
      <c r="E180" s="137">
        <f t="shared" si="26"/>
        <v>0.11325028312572272</v>
      </c>
      <c r="G180">
        <v>1.1183940153747152</v>
      </c>
      <c r="P180" t="s">
        <v>683</v>
      </c>
      <c r="Q180">
        <f t="shared" si="24"/>
        <v>1.2643678160919336</v>
      </c>
      <c r="S180">
        <f t="shared" si="23"/>
        <v>1.1183940153747152</v>
      </c>
      <c r="T180" s="1">
        <f>Kapitalmarkt_Leitzinssätze!B189</f>
        <v>1</v>
      </c>
      <c r="V180" s="1"/>
    </row>
    <row r="181" spans="1:22">
      <c r="B181" s="20">
        <v>40452</v>
      </c>
      <c r="C181">
        <v>88.3</v>
      </c>
      <c r="D181" s="137">
        <f t="shared" si="25"/>
        <v>1.2614678899082463</v>
      </c>
      <c r="E181" s="137">
        <f t="shared" si="26"/>
        <v>0.11337868480725888</v>
      </c>
      <c r="G181">
        <v>1.1183940153747152</v>
      </c>
      <c r="P181" t="s">
        <v>684</v>
      </c>
      <c r="Q181">
        <f t="shared" si="24"/>
        <v>0.57405281285878118</v>
      </c>
      <c r="S181">
        <f t="shared" si="23"/>
        <v>1.1183940153747152</v>
      </c>
      <c r="T181" s="1">
        <f>Kapitalmarkt_Leitzinssätze!B190</f>
        <v>1</v>
      </c>
      <c r="V181" s="1"/>
    </row>
    <row r="182" spans="1:22">
      <c r="B182" s="20">
        <v>40422</v>
      </c>
      <c r="C182">
        <v>88.2</v>
      </c>
      <c r="D182" s="137">
        <f t="shared" si="25"/>
        <v>1.2629161882893243</v>
      </c>
      <c r="E182" s="137">
        <f t="shared" si="26"/>
        <v>-0.1132502831256943</v>
      </c>
      <c r="G182">
        <v>1.1183940153747152</v>
      </c>
      <c r="H182">
        <f>AVERAGE(C182:C184)</f>
        <v>88.233333333333334</v>
      </c>
      <c r="P182" t="s">
        <v>685</v>
      </c>
      <c r="Q182">
        <f t="shared" si="24"/>
        <v>0.80831408775981117</v>
      </c>
      <c r="S182">
        <f t="shared" si="23"/>
        <v>1.1183940153747152</v>
      </c>
      <c r="T182" s="1">
        <f>Kapitalmarkt_Leitzinssätze!B191</f>
        <v>1</v>
      </c>
      <c r="V182" s="1"/>
    </row>
    <row r="183" spans="1:22">
      <c r="B183" s="20">
        <v>40391</v>
      </c>
      <c r="C183">
        <v>88.3</v>
      </c>
      <c r="D183" s="137">
        <f t="shared" si="25"/>
        <v>0.91428571428571104</v>
      </c>
      <c r="E183" s="137">
        <f t="shared" si="26"/>
        <v>0.11337868480725888</v>
      </c>
      <c r="G183">
        <v>1.1183940153747152</v>
      </c>
      <c r="P183" t="s">
        <v>675</v>
      </c>
      <c r="Q183">
        <f t="shared" si="24"/>
        <v>0.91954022988505812</v>
      </c>
      <c r="R183">
        <f t="shared" ref="R183:R218" si="27">F191</f>
        <v>0.32856711844530651</v>
      </c>
      <c r="T183" s="1">
        <f>Kapitalmarkt_Leitzinssätze!B192</f>
        <v>1</v>
      </c>
      <c r="V183" s="1"/>
    </row>
    <row r="184" spans="1:22">
      <c r="B184" s="20">
        <v>40360</v>
      </c>
      <c r="C184">
        <v>88.2</v>
      </c>
      <c r="D184" s="137">
        <f t="shared" si="25"/>
        <v>1.0309278350515427</v>
      </c>
      <c r="E184" s="137">
        <f t="shared" si="26"/>
        <v>0.11350737797957322</v>
      </c>
      <c r="G184">
        <v>1.1183940153747152</v>
      </c>
      <c r="P184" t="s">
        <v>676</v>
      </c>
      <c r="Q184">
        <f t="shared" si="24"/>
        <v>0.34562211981565838</v>
      </c>
      <c r="R184">
        <f t="shared" si="27"/>
        <v>0.32856711844530651</v>
      </c>
      <c r="T184" s="1">
        <f>Kapitalmarkt_Leitzinssätze!B193</f>
        <v>1</v>
      </c>
      <c r="V184" s="1"/>
    </row>
    <row r="185" spans="1:22">
      <c r="B185" s="20">
        <v>40330</v>
      </c>
      <c r="C185">
        <v>88.1</v>
      </c>
      <c r="D185" s="137">
        <f t="shared" si="25"/>
        <v>0.91638029782359354</v>
      </c>
      <c r="E185" s="137">
        <f t="shared" si="26"/>
        <v>0</v>
      </c>
      <c r="G185">
        <v>1.1183940153747152</v>
      </c>
      <c r="H185">
        <f>AVERAGE(C185:C187)</f>
        <v>88.09999999999998</v>
      </c>
      <c r="P185" t="s">
        <v>677</v>
      </c>
      <c r="Q185">
        <f t="shared" si="24"/>
        <v>0</v>
      </c>
      <c r="R185">
        <f t="shared" si="27"/>
        <v>0.32856711844530651</v>
      </c>
      <c r="T185" s="1">
        <f>Kapitalmarkt_Leitzinssätze!B194</f>
        <v>1</v>
      </c>
      <c r="V185" s="1"/>
    </row>
    <row r="186" spans="1:22">
      <c r="B186" s="20">
        <v>40299</v>
      </c>
      <c r="C186">
        <v>88.1</v>
      </c>
      <c r="D186" s="137">
        <f t="shared" si="25"/>
        <v>1.2643678160919336</v>
      </c>
      <c r="E186" s="137">
        <f t="shared" si="26"/>
        <v>0</v>
      </c>
      <c r="G186">
        <v>1.1183940153747152</v>
      </c>
      <c r="P186" t="s">
        <v>678</v>
      </c>
      <c r="Q186">
        <f t="shared" si="24"/>
        <v>-0.34324942791764101</v>
      </c>
      <c r="R186">
        <f t="shared" si="27"/>
        <v>0.32856711844530651</v>
      </c>
      <c r="T186" s="1">
        <f>Kapitalmarkt_Leitzinssätze!B195</f>
        <v>1</v>
      </c>
      <c r="V186" s="1"/>
    </row>
    <row r="187" spans="1:22">
      <c r="B187" s="20">
        <v>40269</v>
      </c>
      <c r="C187">
        <v>88.1</v>
      </c>
      <c r="D187" s="137">
        <f t="shared" si="25"/>
        <v>1.2643678160919336</v>
      </c>
      <c r="E187" s="137">
        <f t="shared" si="26"/>
        <v>0</v>
      </c>
      <c r="G187">
        <v>1.1183940153747152</v>
      </c>
      <c r="P187" t="s">
        <v>679</v>
      </c>
      <c r="Q187">
        <f t="shared" si="24"/>
        <v>0.11441647597251858</v>
      </c>
      <c r="R187">
        <f t="shared" si="27"/>
        <v>0.32856711844530651</v>
      </c>
      <c r="T187" s="1">
        <f>Kapitalmarkt_Leitzinssätze!B196</f>
        <v>1</v>
      </c>
      <c r="V187" s="1"/>
    </row>
    <row r="188" spans="1:22">
      <c r="B188" s="20">
        <v>40238</v>
      </c>
      <c r="C188">
        <v>88.1</v>
      </c>
      <c r="D188" s="137">
        <f t="shared" si="25"/>
        <v>1.2643678160919336</v>
      </c>
      <c r="E188" s="137">
        <f t="shared" si="26"/>
        <v>0.57077625570775581</v>
      </c>
      <c r="G188">
        <v>1.1183940153747152</v>
      </c>
      <c r="H188">
        <f>AVERAGE(C188:C190)</f>
        <v>87.666666666666671</v>
      </c>
      <c r="P188" t="s">
        <v>680</v>
      </c>
      <c r="Q188">
        <f t="shared" si="24"/>
        <v>-0.45610034207525985</v>
      </c>
      <c r="R188">
        <f t="shared" si="27"/>
        <v>0.32856711844530651</v>
      </c>
      <c r="T188" s="1">
        <f>Kapitalmarkt_Leitzinssätze!B197</f>
        <v>1</v>
      </c>
      <c r="V188" s="1"/>
    </row>
    <row r="189" spans="1:22">
      <c r="B189" s="20">
        <v>40210</v>
      </c>
      <c r="C189">
        <v>87.6</v>
      </c>
      <c r="D189" s="137">
        <f t="shared" si="25"/>
        <v>0.57405281285878118</v>
      </c>
      <c r="E189" s="137">
        <f t="shared" si="26"/>
        <v>0.34364261168384758</v>
      </c>
      <c r="G189">
        <v>1.1183940153747152</v>
      </c>
      <c r="O189" s="18">
        <v>2009</v>
      </c>
      <c r="P189" t="s">
        <v>681</v>
      </c>
      <c r="Q189">
        <f t="shared" si="24"/>
        <v>0.11467889908256268</v>
      </c>
      <c r="R189">
        <f t="shared" si="27"/>
        <v>0.32856711844530651</v>
      </c>
      <c r="T189" s="1">
        <f>Kapitalmarkt_Leitzinssätze!B198</f>
        <v>1</v>
      </c>
      <c r="V189" s="1"/>
    </row>
    <row r="190" spans="1:22">
      <c r="A190" t="s">
        <v>238</v>
      </c>
      <c r="B190" s="20">
        <v>40179</v>
      </c>
      <c r="C190">
        <v>87.3</v>
      </c>
      <c r="D190" s="137">
        <f t="shared" si="25"/>
        <v>0.80831408775981117</v>
      </c>
      <c r="E190" s="137">
        <f t="shared" si="26"/>
        <v>-0.56947608200455591</v>
      </c>
      <c r="G190">
        <v>1.1183940153747152</v>
      </c>
      <c r="P190" t="s">
        <v>83</v>
      </c>
      <c r="Q190">
        <f t="shared" si="24"/>
        <v>0.11507479861909076</v>
      </c>
      <c r="R190">
        <f t="shared" si="27"/>
        <v>0.32856711844530651</v>
      </c>
      <c r="T190" s="1">
        <f>Kapitalmarkt_Leitzinssätze!B199</f>
        <v>1</v>
      </c>
      <c r="V190" s="1"/>
    </row>
    <row r="191" spans="1:22">
      <c r="B191" s="20">
        <v>40148</v>
      </c>
      <c r="C191">
        <v>87.8</v>
      </c>
      <c r="D191" s="137">
        <f t="shared" si="25"/>
        <v>0.91954022988505812</v>
      </c>
      <c r="E191" s="137">
        <f t="shared" si="26"/>
        <v>0.80367393800229081</v>
      </c>
      <c r="F191">
        <v>0.32856711844530651</v>
      </c>
      <c r="H191">
        <f>AVERAGE(C191:C193)</f>
        <v>87.36666666666666</v>
      </c>
      <c r="P191" t="s">
        <v>682</v>
      </c>
      <c r="Q191">
        <f t="shared" si="24"/>
        <v>0.69444444444444287</v>
      </c>
      <c r="R191">
        <f t="shared" si="27"/>
        <v>0.32856711844530651</v>
      </c>
      <c r="T191" s="1">
        <f>Kapitalmarkt_Leitzinssätze!B200</f>
        <v>1.25</v>
      </c>
      <c r="V191" s="1"/>
    </row>
    <row r="192" spans="1:22">
      <c r="B192" s="20">
        <v>40118</v>
      </c>
      <c r="C192">
        <v>87.1</v>
      </c>
      <c r="D192" s="137">
        <f t="shared" si="25"/>
        <v>0.34562211981565838</v>
      </c>
      <c r="E192" s="137">
        <f t="shared" si="26"/>
        <v>-0.11467889908257689</v>
      </c>
      <c r="F192">
        <v>0.32856711844530651</v>
      </c>
      <c r="H192" s="1"/>
      <c r="P192" t="s">
        <v>683</v>
      </c>
      <c r="Q192">
        <f t="shared" si="24"/>
        <v>0.46189376443419405</v>
      </c>
      <c r="R192">
        <f t="shared" si="27"/>
        <v>0.32856711844530651</v>
      </c>
      <c r="T192" s="1">
        <f>Kapitalmarkt_Leitzinssätze!B201</f>
        <v>1.5</v>
      </c>
      <c r="V192" s="1"/>
    </row>
    <row r="193" spans="1:22">
      <c r="B193" s="20">
        <v>40087</v>
      </c>
      <c r="C193">
        <v>87.2</v>
      </c>
      <c r="D193" s="137">
        <f t="shared" si="25"/>
        <v>0</v>
      </c>
      <c r="E193" s="137">
        <f t="shared" si="26"/>
        <v>0.11481056257176192</v>
      </c>
      <c r="F193">
        <v>0.32856711844530651</v>
      </c>
      <c r="H193" s="1"/>
      <c r="P193" t="s">
        <v>684</v>
      </c>
      <c r="Q193">
        <f t="shared" si="24"/>
        <v>1.0440835266821296</v>
      </c>
      <c r="R193">
        <f t="shared" si="27"/>
        <v>0.32856711844530651</v>
      </c>
      <c r="T193" s="1">
        <f>Kapitalmarkt_Leitzinssätze!B202</f>
        <v>2</v>
      </c>
      <c r="V193" s="1"/>
    </row>
    <row r="194" spans="1:22">
      <c r="B194" s="20">
        <v>40057</v>
      </c>
      <c r="C194">
        <v>87.1</v>
      </c>
      <c r="D194" s="137">
        <f t="shared" si="25"/>
        <v>-0.34324942791764101</v>
      </c>
      <c r="E194" s="137">
        <f t="shared" si="26"/>
        <v>-0.45714285714286973</v>
      </c>
      <c r="F194">
        <v>0.32856711844530651</v>
      </c>
      <c r="H194">
        <f>AVERAGE(C194:C196)</f>
        <v>87.3</v>
      </c>
      <c r="P194" t="s">
        <v>685</v>
      </c>
      <c r="Q194">
        <f t="shared" si="24"/>
        <v>0.93240093240092392</v>
      </c>
      <c r="R194">
        <f t="shared" si="27"/>
        <v>0.32856711844530651</v>
      </c>
      <c r="T194" s="1">
        <f>Kapitalmarkt_Leitzinssätze!B203</f>
        <v>2</v>
      </c>
      <c r="V194" s="1"/>
    </row>
    <row r="195" spans="1:22">
      <c r="B195" s="20">
        <v>40026</v>
      </c>
      <c r="C195">
        <v>87.5</v>
      </c>
      <c r="D195" s="137">
        <f t="shared" si="25"/>
        <v>0.11441647597251858</v>
      </c>
      <c r="E195" s="137">
        <f t="shared" si="26"/>
        <v>0.22909507445589838</v>
      </c>
      <c r="F195">
        <v>0.32856711844530651</v>
      </c>
      <c r="P195" t="s">
        <v>675</v>
      </c>
      <c r="Q195">
        <f t="shared" si="24"/>
        <v>1.0452961672474004</v>
      </c>
      <c r="S195">
        <f t="shared" ref="S195:S206" si="28">G203</f>
        <v>2.6220197741839564</v>
      </c>
      <c r="T195" s="1">
        <f>Kapitalmarkt_Leitzinssätze!B204</f>
        <v>2.5</v>
      </c>
      <c r="V195" s="1"/>
    </row>
    <row r="196" spans="1:22">
      <c r="B196" s="20">
        <v>39995</v>
      </c>
      <c r="C196">
        <v>87.3</v>
      </c>
      <c r="D196" s="137">
        <f t="shared" si="25"/>
        <v>-0.45610034207525985</v>
      </c>
      <c r="E196" s="137">
        <f t="shared" si="26"/>
        <v>0</v>
      </c>
      <c r="F196">
        <v>0.32856711844530651</v>
      </c>
      <c r="P196" t="s">
        <v>676</v>
      </c>
      <c r="Q196">
        <f t="shared" si="24"/>
        <v>1.4018691588784975</v>
      </c>
      <c r="S196">
        <f t="shared" si="28"/>
        <v>2.6220197741839564</v>
      </c>
      <c r="T196" s="1">
        <f>Kapitalmarkt_Leitzinssätze!B205</f>
        <v>3.25</v>
      </c>
      <c r="V196" s="1"/>
    </row>
    <row r="197" spans="1:22">
      <c r="B197" s="20">
        <v>39965</v>
      </c>
      <c r="C197">
        <v>87.3</v>
      </c>
      <c r="D197" s="137">
        <f t="shared" si="25"/>
        <v>0.11467889908256268</v>
      </c>
      <c r="E197" s="137">
        <f t="shared" si="26"/>
        <v>0.34482758620688969</v>
      </c>
      <c r="F197">
        <v>0.32856711844530651</v>
      </c>
      <c r="H197">
        <f>AVERAGE(C197:C199)</f>
        <v>87.100000000000009</v>
      </c>
      <c r="P197" t="s">
        <v>677</v>
      </c>
      <c r="Q197">
        <f t="shared" si="24"/>
        <v>2.4676850763807323</v>
      </c>
      <c r="S197">
        <f t="shared" si="28"/>
        <v>2.6220197741839564</v>
      </c>
      <c r="T197" s="1">
        <f>Kapitalmarkt_Leitzinssätze!B206</f>
        <v>3.75</v>
      </c>
      <c r="V197" s="1"/>
    </row>
    <row r="198" spans="1:22">
      <c r="B198" s="20">
        <v>39934</v>
      </c>
      <c r="C198">
        <v>87</v>
      </c>
      <c r="D198" s="137">
        <f t="shared" si="25"/>
        <v>0.11507479861909076</v>
      </c>
      <c r="E198" s="137">
        <f t="shared" si="26"/>
        <v>0</v>
      </c>
      <c r="F198">
        <v>0.32856711844530651</v>
      </c>
      <c r="P198" t="s">
        <v>678</v>
      </c>
      <c r="Q198">
        <f t="shared" si="24"/>
        <v>2.9446407538280255</v>
      </c>
      <c r="S198">
        <f t="shared" si="28"/>
        <v>2.6220197741839564</v>
      </c>
      <c r="T198" s="1">
        <f>Kapitalmarkt_Leitzinssätze!B207</f>
        <v>4.25</v>
      </c>
      <c r="V198" s="1"/>
    </row>
    <row r="199" spans="1:22">
      <c r="B199" s="20">
        <v>39904</v>
      </c>
      <c r="C199">
        <v>87</v>
      </c>
      <c r="D199" s="137">
        <f t="shared" si="25"/>
        <v>0.69444444444444287</v>
      </c>
      <c r="E199" s="137">
        <f t="shared" si="26"/>
        <v>0</v>
      </c>
      <c r="F199">
        <v>0.32856711844530651</v>
      </c>
      <c r="P199" t="s">
        <v>679</v>
      </c>
      <c r="Q199">
        <f t="shared" si="24"/>
        <v>3.0660377358490649</v>
      </c>
      <c r="S199">
        <f t="shared" si="28"/>
        <v>2.6220197741839564</v>
      </c>
      <c r="T199" s="1">
        <f>Kapitalmarkt_Leitzinssätze!B208</f>
        <v>4.25</v>
      </c>
      <c r="V199" s="1"/>
    </row>
    <row r="200" spans="1:22">
      <c r="B200" s="20">
        <v>39873</v>
      </c>
      <c r="C200">
        <v>87</v>
      </c>
      <c r="D200" s="137">
        <f t="shared" si="25"/>
        <v>0.46189376443419405</v>
      </c>
      <c r="E200" s="137">
        <f t="shared" si="26"/>
        <v>-0.11481056257174771</v>
      </c>
      <c r="F200">
        <v>0.32856711844530651</v>
      </c>
      <c r="H200">
        <f>AVERAGE(C200:C202)</f>
        <v>86.899999999999991</v>
      </c>
      <c r="P200" t="s">
        <v>680</v>
      </c>
      <c r="Q200">
        <f t="shared" si="24"/>
        <v>3.2979976442873919</v>
      </c>
      <c r="S200">
        <f t="shared" si="28"/>
        <v>2.6220197741839564</v>
      </c>
      <c r="T200" s="1">
        <f>Kapitalmarkt_Leitzinssätze!B209</f>
        <v>4.25</v>
      </c>
      <c r="V200" s="1"/>
    </row>
    <row r="201" spans="1:22">
      <c r="B201" s="20">
        <v>39845</v>
      </c>
      <c r="C201">
        <v>87.1</v>
      </c>
      <c r="D201" s="137">
        <f t="shared" si="25"/>
        <v>1.0440835266821296</v>
      </c>
      <c r="E201" s="137">
        <f t="shared" si="26"/>
        <v>0.57736720554272836</v>
      </c>
      <c r="F201">
        <v>0.32856711844530651</v>
      </c>
      <c r="O201" s="18">
        <v>2008</v>
      </c>
      <c r="P201" t="s">
        <v>681</v>
      </c>
      <c r="Q201">
        <f t="shared" si="24"/>
        <v>3.1952662721893574</v>
      </c>
      <c r="S201">
        <f t="shared" si="28"/>
        <v>2.6220197741839564</v>
      </c>
      <c r="T201" s="1">
        <f>Kapitalmarkt_Leitzinssätze!B210</f>
        <v>4</v>
      </c>
      <c r="V201" s="1"/>
    </row>
    <row r="202" spans="1:22">
      <c r="A202" t="s">
        <v>239</v>
      </c>
      <c r="B202" s="20">
        <v>39814</v>
      </c>
      <c r="C202">
        <v>86.6</v>
      </c>
      <c r="D202" s="137">
        <f t="shared" si="25"/>
        <v>0.93240093240092392</v>
      </c>
      <c r="E202" s="137">
        <f t="shared" si="26"/>
        <v>-0.45977011494254327</v>
      </c>
      <c r="F202">
        <v>0.32856711844530651</v>
      </c>
      <c r="P202" t="s">
        <v>83</v>
      </c>
      <c r="Q202">
        <f t="shared" si="24"/>
        <v>2.9620853080568565</v>
      </c>
      <c r="S202">
        <f t="shared" si="28"/>
        <v>2.6220197741839564</v>
      </c>
      <c r="T202" s="1">
        <f>Kapitalmarkt_Leitzinssätze!B211</f>
        <v>4</v>
      </c>
      <c r="V202" s="1"/>
    </row>
    <row r="203" spans="1:22">
      <c r="B203" s="20">
        <v>39783</v>
      </c>
      <c r="C203">
        <v>87</v>
      </c>
      <c r="D203" s="137">
        <f t="shared" si="25"/>
        <v>1.0452961672474004</v>
      </c>
      <c r="E203" s="137">
        <f t="shared" si="26"/>
        <v>0.23041474654377225</v>
      </c>
      <c r="G203">
        <v>2.6220197741839564</v>
      </c>
      <c r="H203">
        <f>AVERAGE(C203:C205)</f>
        <v>87</v>
      </c>
      <c r="P203" t="s">
        <v>682</v>
      </c>
      <c r="Q203">
        <f t="shared" si="24"/>
        <v>2.3696682464454852</v>
      </c>
      <c r="S203">
        <f t="shared" si="28"/>
        <v>2.6220197741839564</v>
      </c>
      <c r="T203" s="1">
        <f>Kapitalmarkt_Leitzinssätze!B212</f>
        <v>4</v>
      </c>
      <c r="V203" s="1"/>
    </row>
    <row r="204" spans="1:22">
      <c r="B204" s="20">
        <v>39753</v>
      </c>
      <c r="C204">
        <v>86.8</v>
      </c>
      <c r="D204" s="137">
        <f t="shared" si="25"/>
        <v>1.4018691588784975</v>
      </c>
      <c r="E204" s="137">
        <f t="shared" si="26"/>
        <v>-0.45871559633027914</v>
      </c>
      <c r="G204">
        <v>2.6220197741839564</v>
      </c>
      <c r="P204" t="s">
        <v>683</v>
      </c>
      <c r="Q204">
        <f t="shared" si="24"/>
        <v>3.0952380952380878</v>
      </c>
      <c r="S204">
        <f t="shared" si="28"/>
        <v>2.6220197741839564</v>
      </c>
      <c r="T204" s="1">
        <f>Kapitalmarkt_Leitzinssätze!B213</f>
        <v>4</v>
      </c>
      <c r="V204" s="1"/>
    </row>
    <row r="205" spans="1:22">
      <c r="B205" s="20">
        <v>39722</v>
      </c>
      <c r="C205">
        <v>87.2</v>
      </c>
      <c r="D205" s="137">
        <f t="shared" si="25"/>
        <v>2.4676850763807323</v>
      </c>
      <c r="E205" s="137">
        <f t="shared" si="26"/>
        <v>-0.2288329519450798</v>
      </c>
      <c r="G205">
        <v>2.6220197741839564</v>
      </c>
      <c r="P205" t="s">
        <v>684</v>
      </c>
      <c r="Q205">
        <f t="shared" si="24"/>
        <v>2.8639618138424936</v>
      </c>
      <c r="S205">
        <f t="shared" si="28"/>
        <v>2.6220197741839564</v>
      </c>
      <c r="T205" s="1">
        <f>Kapitalmarkt_Leitzinssätze!B214</f>
        <v>4</v>
      </c>
      <c r="V205" s="1"/>
    </row>
    <row r="206" spans="1:22">
      <c r="B206" s="20">
        <v>39692</v>
      </c>
      <c r="C206">
        <v>87.4</v>
      </c>
      <c r="D206" s="137">
        <f t="shared" si="25"/>
        <v>2.9446407538280255</v>
      </c>
      <c r="E206" s="137">
        <f t="shared" si="26"/>
        <v>0</v>
      </c>
      <c r="G206">
        <v>2.6220197741839564</v>
      </c>
      <c r="P206" t="s">
        <v>685</v>
      </c>
      <c r="Q206">
        <f t="shared" si="24"/>
        <v>2.7544910179640851</v>
      </c>
      <c r="S206">
        <f t="shared" si="28"/>
        <v>2.6220197741839564</v>
      </c>
      <c r="T206" s="1">
        <f>Kapitalmarkt_Leitzinssätze!B215</f>
        <v>4</v>
      </c>
      <c r="V206" s="1"/>
    </row>
    <row r="207" spans="1:22">
      <c r="B207" s="20">
        <v>39661</v>
      </c>
      <c r="C207">
        <v>87.4</v>
      </c>
      <c r="D207" s="137">
        <f t="shared" si="25"/>
        <v>3.0660377358490649</v>
      </c>
      <c r="E207" s="137">
        <f t="shared" si="26"/>
        <v>-0.34207525655644133</v>
      </c>
      <c r="G207">
        <v>2.6220197741839564</v>
      </c>
      <c r="P207" t="s">
        <v>675</v>
      </c>
      <c r="Q207">
        <f t="shared" si="24"/>
        <v>3.1137724550898156</v>
      </c>
      <c r="R207">
        <f t="shared" si="27"/>
        <v>2.3047234145091386</v>
      </c>
      <c r="T207" s="1">
        <f>Kapitalmarkt_Leitzinssätze!B216</f>
        <v>4</v>
      </c>
      <c r="V207" s="1"/>
    </row>
    <row r="208" spans="1:22">
      <c r="B208" s="20">
        <v>39630</v>
      </c>
      <c r="C208">
        <v>87.7</v>
      </c>
      <c r="D208" s="137">
        <f t="shared" si="25"/>
        <v>3.2979976442873919</v>
      </c>
      <c r="E208" s="137">
        <f t="shared" si="26"/>
        <v>0.57339449541285603</v>
      </c>
      <c r="G208">
        <v>2.6220197741839564</v>
      </c>
      <c r="P208" t="s">
        <v>676</v>
      </c>
      <c r="Q208">
        <f t="shared" si="24"/>
        <v>3.3816425120772919</v>
      </c>
      <c r="R208">
        <f t="shared" si="27"/>
        <v>2.3047234145091386</v>
      </c>
      <c r="T208" s="1">
        <f>Kapitalmarkt_Leitzinssätze!B217</f>
        <v>4</v>
      </c>
      <c r="V208" s="1"/>
    </row>
    <row r="209" spans="1:22">
      <c r="B209" s="20">
        <v>39600</v>
      </c>
      <c r="C209">
        <v>87.2</v>
      </c>
      <c r="D209" s="137">
        <f t="shared" si="25"/>
        <v>3.1952662721893574</v>
      </c>
      <c r="E209" s="137">
        <f t="shared" si="26"/>
        <v>0.3452243958573149</v>
      </c>
      <c r="G209">
        <v>2.6220197741839564</v>
      </c>
      <c r="P209" t="s">
        <v>677</v>
      </c>
      <c r="Q209">
        <f t="shared" si="24"/>
        <v>2.7777777777777715</v>
      </c>
      <c r="R209">
        <f t="shared" si="27"/>
        <v>2.3047234145091386</v>
      </c>
      <c r="T209" s="1">
        <f>Kapitalmarkt_Leitzinssätze!B218</f>
        <v>4</v>
      </c>
      <c r="V209" s="1"/>
    </row>
    <row r="210" spans="1:22">
      <c r="B210" s="20">
        <v>39569</v>
      </c>
      <c r="C210">
        <v>86.9</v>
      </c>
      <c r="D210" s="137">
        <f t="shared" si="25"/>
        <v>2.9620853080568565</v>
      </c>
      <c r="E210" s="137">
        <f t="shared" si="26"/>
        <v>0.57870370370369528</v>
      </c>
      <c r="G210">
        <v>2.6220197741839564</v>
      </c>
      <c r="P210" t="s">
        <v>678</v>
      </c>
      <c r="Q210">
        <f t="shared" si="24"/>
        <v>2.6602176541717029</v>
      </c>
      <c r="R210">
        <f t="shared" si="27"/>
        <v>2.3047234145091386</v>
      </c>
      <c r="T210" s="1">
        <f>Kapitalmarkt_Leitzinssätze!B219</f>
        <v>4</v>
      </c>
      <c r="V210" s="1"/>
    </row>
    <row r="211" spans="1:22">
      <c r="B211" s="20">
        <v>39539</v>
      </c>
      <c r="C211">
        <v>86.4</v>
      </c>
      <c r="D211" s="137">
        <f t="shared" si="25"/>
        <v>2.3696682464454852</v>
      </c>
      <c r="E211" s="137">
        <f t="shared" si="26"/>
        <v>-0.23094688221706861</v>
      </c>
      <c r="G211">
        <v>2.6220197741839564</v>
      </c>
      <c r="P211" t="s">
        <v>679</v>
      </c>
      <c r="Q211">
        <f t="shared" si="24"/>
        <v>2.1686746987951864</v>
      </c>
      <c r="R211">
        <f t="shared" si="27"/>
        <v>2.3047234145091386</v>
      </c>
      <c r="T211" s="1">
        <f>Kapitalmarkt_Leitzinssätze!B220</f>
        <v>4</v>
      </c>
      <c r="V211" s="1"/>
    </row>
    <row r="212" spans="1:22">
      <c r="B212" s="20">
        <v>39508</v>
      </c>
      <c r="C212">
        <v>86.6</v>
      </c>
      <c r="D212" s="137">
        <f t="shared" si="25"/>
        <v>3.0952380952380878</v>
      </c>
      <c r="E212" s="137">
        <f t="shared" si="26"/>
        <v>0.46403712296982746</v>
      </c>
      <c r="G212">
        <v>2.6220197741839564</v>
      </c>
      <c r="P212" t="s">
        <v>680</v>
      </c>
      <c r="Q212">
        <f t="shared" si="24"/>
        <v>2.0432692307692264</v>
      </c>
      <c r="R212">
        <f t="shared" si="27"/>
        <v>2.3047234145091386</v>
      </c>
      <c r="T212" s="1">
        <f>Kapitalmarkt_Leitzinssätze!B221</f>
        <v>4</v>
      </c>
      <c r="V212" s="1"/>
    </row>
    <row r="213" spans="1:22">
      <c r="B213" s="20">
        <v>39479</v>
      </c>
      <c r="C213">
        <v>86.2</v>
      </c>
      <c r="D213" s="137">
        <f t="shared" si="25"/>
        <v>2.8639618138424936</v>
      </c>
      <c r="E213" s="137">
        <f t="shared" si="26"/>
        <v>0.46620046620047617</v>
      </c>
      <c r="G213">
        <v>2.6220197741839564</v>
      </c>
      <c r="O213" s="18">
        <v>2007</v>
      </c>
      <c r="P213" t="s">
        <v>681</v>
      </c>
      <c r="Q213">
        <f t="shared" si="24"/>
        <v>1.9300361881785335</v>
      </c>
      <c r="R213">
        <f t="shared" si="27"/>
        <v>2.3047234145091386</v>
      </c>
      <c r="T213" s="1">
        <f>Kapitalmarkt_Leitzinssätze!B222</f>
        <v>4</v>
      </c>
      <c r="V213" s="1"/>
    </row>
    <row r="214" spans="1:22">
      <c r="A214" t="s">
        <v>240</v>
      </c>
      <c r="B214" s="20">
        <v>39448</v>
      </c>
      <c r="C214">
        <v>85.8</v>
      </c>
      <c r="D214" s="137">
        <f t="shared" si="25"/>
        <v>2.7544910179640851</v>
      </c>
      <c r="E214" s="137">
        <f t="shared" si="26"/>
        <v>-0.34843205574912872</v>
      </c>
      <c r="G214">
        <v>2.6220197741839564</v>
      </c>
      <c r="P214" t="s">
        <v>83</v>
      </c>
      <c r="Q214">
        <f t="shared" si="24"/>
        <v>2.0556227327690522</v>
      </c>
      <c r="R214">
        <f t="shared" si="27"/>
        <v>2.3047234145091386</v>
      </c>
      <c r="T214" s="1">
        <f>Kapitalmarkt_Leitzinssätze!B223</f>
        <v>3.75</v>
      </c>
      <c r="V214" s="1"/>
    </row>
    <row r="215" spans="1:22">
      <c r="B215" s="20">
        <v>39417</v>
      </c>
      <c r="C215">
        <v>86.1</v>
      </c>
      <c r="D215" s="137">
        <f t="shared" si="25"/>
        <v>3.1137724550898156</v>
      </c>
      <c r="E215" s="137">
        <f t="shared" si="26"/>
        <v>0.5841121495327144</v>
      </c>
      <c r="F215">
        <v>2.3047234145091386</v>
      </c>
      <c r="P215" t="s">
        <v>682</v>
      </c>
      <c r="Q215">
        <f t="shared" si="24"/>
        <v>2.0556227327690522</v>
      </c>
      <c r="R215">
        <f t="shared" si="27"/>
        <v>2.3047234145091386</v>
      </c>
      <c r="T215" s="1">
        <f>Kapitalmarkt_Leitzinssätze!B224</f>
        <v>3.75</v>
      </c>
    </row>
    <row r="216" spans="1:22">
      <c r="B216" s="20">
        <v>39387</v>
      </c>
      <c r="C216">
        <v>85.6</v>
      </c>
      <c r="D216" s="137">
        <f t="shared" si="25"/>
        <v>3.3816425120772919</v>
      </c>
      <c r="E216" s="137">
        <f t="shared" si="26"/>
        <v>0.58754406580494845</v>
      </c>
      <c r="F216">
        <v>2.3047234145091386</v>
      </c>
      <c r="P216" t="s">
        <v>683</v>
      </c>
      <c r="Q216">
        <f t="shared" si="24"/>
        <v>1.9417475728155296</v>
      </c>
      <c r="R216">
        <f t="shared" si="27"/>
        <v>2.3047234145091386</v>
      </c>
      <c r="T216" s="1">
        <f>Kapitalmarkt_Leitzinssätze!B225</f>
        <v>3.75</v>
      </c>
    </row>
    <row r="217" spans="1:22">
      <c r="B217" s="20">
        <v>39356</v>
      </c>
      <c r="C217">
        <v>85.1</v>
      </c>
      <c r="D217" s="137">
        <f t="shared" si="25"/>
        <v>2.7777777777777715</v>
      </c>
      <c r="E217" s="137">
        <f t="shared" si="26"/>
        <v>0.23557126030621589</v>
      </c>
      <c r="F217">
        <v>2.3047234145091386</v>
      </c>
      <c r="P217" t="s">
        <v>684</v>
      </c>
      <c r="Q217">
        <f t="shared" ref="Q217:Q218" si="29">D225</f>
        <v>1.6990291262135742</v>
      </c>
      <c r="R217">
        <f t="shared" si="27"/>
        <v>2.3047234145091386</v>
      </c>
      <c r="T217" s="1">
        <f>Kapitalmarkt_Leitzinssätze!B226</f>
        <v>3.5</v>
      </c>
    </row>
    <row r="218" spans="1:22">
      <c r="B218" s="20">
        <v>39326</v>
      </c>
      <c r="C218">
        <v>84.9</v>
      </c>
      <c r="D218" s="137">
        <f t="shared" si="25"/>
        <v>2.6602176541717029</v>
      </c>
      <c r="E218" s="137">
        <f t="shared" si="26"/>
        <v>0.11792452830189859</v>
      </c>
      <c r="F218">
        <v>2.3047234145091386</v>
      </c>
      <c r="P218" t="s">
        <v>685</v>
      </c>
      <c r="Q218">
        <f t="shared" si="29"/>
        <v>1.8292682926829258</v>
      </c>
      <c r="R218">
        <f t="shared" si="27"/>
        <v>2.3047234145091386</v>
      </c>
      <c r="T218" s="1">
        <f>Kapitalmarkt_Leitzinssätze!B227</f>
        <v>3.5</v>
      </c>
    </row>
    <row r="219" spans="1:22">
      <c r="B219" s="20">
        <v>39295</v>
      </c>
      <c r="C219">
        <v>84.8</v>
      </c>
      <c r="D219" s="137">
        <f t="shared" si="25"/>
        <v>2.1686746987951864</v>
      </c>
      <c r="E219" s="137">
        <f t="shared" si="26"/>
        <v>-0.11778563015313637</v>
      </c>
      <c r="F219">
        <v>2.3047234145091386</v>
      </c>
    </row>
    <row r="220" spans="1:22">
      <c r="B220" s="20">
        <v>39264</v>
      </c>
      <c r="C220">
        <v>84.9</v>
      </c>
      <c r="D220" s="137">
        <f t="shared" ref="D220:D283" si="30">C220/C232*100-100</f>
        <v>2.0432692307692264</v>
      </c>
      <c r="E220" s="137">
        <f t="shared" ref="E220:E283" si="31">C220/C221*100-100</f>
        <v>0.47337278106509473</v>
      </c>
      <c r="F220">
        <v>2.3047234145091386</v>
      </c>
    </row>
    <row r="221" spans="1:22">
      <c r="B221" s="20">
        <v>39234</v>
      </c>
      <c r="C221">
        <v>84.5</v>
      </c>
      <c r="D221" s="137">
        <f t="shared" si="30"/>
        <v>1.9300361881785335</v>
      </c>
      <c r="E221" s="137">
        <f t="shared" si="31"/>
        <v>0.1184834123222771</v>
      </c>
      <c r="F221">
        <v>2.3047234145091386</v>
      </c>
    </row>
    <row r="222" spans="1:22">
      <c r="B222" s="20">
        <v>39203</v>
      </c>
      <c r="C222">
        <v>84.4</v>
      </c>
      <c r="D222" s="137">
        <f t="shared" si="30"/>
        <v>2.0556227327690522</v>
      </c>
      <c r="E222" s="137">
        <f t="shared" si="31"/>
        <v>0</v>
      </c>
      <c r="F222">
        <v>2.3047234145091386</v>
      </c>
    </row>
    <row r="223" spans="1:22">
      <c r="B223" s="20">
        <v>39173</v>
      </c>
      <c r="C223">
        <v>84.4</v>
      </c>
      <c r="D223" s="137">
        <f t="shared" si="30"/>
        <v>2.0556227327690522</v>
      </c>
      <c r="E223" s="137">
        <f t="shared" si="31"/>
        <v>0.4761904761904816</v>
      </c>
      <c r="F223">
        <v>2.3047234145091386</v>
      </c>
    </row>
    <row r="224" spans="1:22">
      <c r="B224" s="20">
        <v>39142</v>
      </c>
      <c r="C224">
        <v>84</v>
      </c>
      <c r="D224" s="137">
        <f t="shared" si="30"/>
        <v>1.9417475728155296</v>
      </c>
      <c r="E224" s="137">
        <f t="shared" si="31"/>
        <v>0.23866348448686381</v>
      </c>
      <c r="F224">
        <v>2.3047234145091386</v>
      </c>
    </row>
    <row r="225" spans="1:6">
      <c r="B225" s="20">
        <v>39114</v>
      </c>
      <c r="C225">
        <v>83.8</v>
      </c>
      <c r="D225" s="137">
        <f t="shared" si="30"/>
        <v>1.6990291262135742</v>
      </c>
      <c r="E225" s="137">
        <f t="shared" si="31"/>
        <v>0.35928143712573046</v>
      </c>
      <c r="F225">
        <v>2.3047234145091386</v>
      </c>
    </row>
    <row r="226" spans="1:6">
      <c r="A226" t="s">
        <v>241</v>
      </c>
      <c r="B226" s="20">
        <v>39083</v>
      </c>
      <c r="C226">
        <v>83.5</v>
      </c>
      <c r="D226" s="137">
        <f t="shared" si="30"/>
        <v>1.8292682926829258</v>
      </c>
      <c r="E226" s="137">
        <f t="shared" si="31"/>
        <v>0</v>
      </c>
      <c r="F226">
        <v>2.3047234145091386</v>
      </c>
    </row>
    <row r="227" spans="1:6">
      <c r="B227" s="20">
        <v>39052</v>
      </c>
      <c r="C227">
        <v>83.5</v>
      </c>
      <c r="D227" s="137">
        <f t="shared" si="30"/>
        <v>1.458080194410698</v>
      </c>
      <c r="E227" s="137">
        <f t="shared" si="31"/>
        <v>0.84541062801932298</v>
      </c>
    </row>
    <row r="228" spans="1:6">
      <c r="B228" s="20">
        <v>39022</v>
      </c>
      <c r="C228">
        <v>82.8</v>
      </c>
      <c r="D228" s="137">
        <f t="shared" si="30"/>
        <v>1.3463892288861672</v>
      </c>
      <c r="E228" s="137">
        <f t="shared" si="31"/>
        <v>0</v>
      </c>
    </row>
    <row r="229" spans="1:6">
      <c r="B229" s="20">
        <v>38991</v>
      </c>
      <c r="C229">
        <v>82.8</v>
      </c>
      <c r="D229" s="137">
        <f t="shared" si="30"/>
        <v>1.098901098901095</v>
      </c>
      <c r="E229" s="137">
        <f t="shared" si="31"/>
        <v>0.12091898428052161</v>
      </c>
    </row>
    <row r="230" spans="1:6">
      <c r="B230" s="20">
        <v>38961</v>
      </c>
      <c r="C230">
        <v>82.7</v>
      </c>
      <c r="D230" s="137">
        <f t="shared" si="30"/>
        <v>0.97680097680097333</v>
      </c>
      <c r="E230" s="137">
        <f t="shared" si="31"/>
        <v>-0.36144578313252396</v>
      </c>
    </row>
    <row r="231" spans="1:6">
      <c r="B231" s="20">
        <v>38930</v>
      </c>
      <c r="C231">
        <v>83</v>
      </c>
      <c r="D231" s="137">
        <f t="shared" si="30"/>
        <v>1.4669926650366705</v>
      </c>
      <c r="E231" s="137">
        <f t="shared" si="31"/>
        <v>-0.2403846153846132</v>
      </c>
    </row>
    <row r="232" spans="1:6">
      <c r="B232" s="20">
        <v>38899</v>
      </c>
      <c r="C232">
        <v>83.2</v>
      </c>
      <c r="D232" s="137">
        <f t="shared" si="30"/>
        <v>1.8359853121175007</v>
      </c>
      <c r="E232" s="137">
        <f t="shared" si="31"/>
        <v>0.36188178528347237</v>
      </c>
    </row>
    <row r="233" spans="1:6">
      <c r="B233" s="20">
        <v>38869</v>
      </c>
      <c r="C233">
        <v>82.9</v>
      </c>
      <c r="D233" s="137">
        <f t="shared" si="30"/>
        <v>1.9680196801968179</v>
      </c>
      <c r="E233" s="137">
        <f t="shared" si="31"/>
        <v>0.24183796856107165</v>
      </c>
    </row>
    <row r="234" spans="1:6">
      <c r="B234" s="20">
        <v>38838</v>
      </c>
      <c r="C234">
        <v>82.7</v>
      </c>
      <c r="D234" s="137">
        <f t="shared" si="30"/>
        <v>1.8472906403940783</v>
      </c>
      <c r="E234" s="137">
        <f t="shared" si="31"/>
        <v>0</v>
      </c>
    </row>
    <row r="235" spans="1:6">
      <c r="B235" s="20">
        <v>38808</v>
      </c>
      <c r="C235">
        <v>82.7</v>
      </c>
      <c r="D235" s="137">
        <f t="shared" si="30"/>
        <v>2.098765432098773</v>
      </c>
      <c r="E235" s="137">
        <f t="shared" si="31"/>
        <v>0.36407766990291179</v>
      </c>
    </row>
    <row r="236" spans="1:6">
      <c r="B236" s="20">
        <v>38777</v>
      </c>
      <c r="C236">
        <v>82.4</v>
      </c>
      <c r="D236" s="137">
        <f t="shared" si="30"/>
        <v>1.3530135301352999</v>
      </c>
      <c r="E236" s="137">
        <f t="shared" si="31"/>
        <v>0</v>
      </c>
    </row>
    <row r="237" spans="1:6">
      <c r="B237" s="20">
        <v>38749</v>
      </c>
      <c r="C237">
        <v>82.4</v>
      </c>
      <c r="D237" s="137">
        <f t="shared" si="30"/>
        <v>1.854140914709518</v>
      </c>
      <c r="E237" s="137">
        <f t="shared" si="31"/>
        <v>0.48780487804877737</v>
      </c>
    </row>
    <row r="238" spans="1:6">
      <c r="A238" t="s">
        <v>242</v>
      </c>
      <c r="B238" s="20">
        <v>38718</v>
      </c>
      <c r="C238">
        <v>82</v>
      </c>
      <c r="D238" s="137">
        <f t="shared" si="30"/>
        <v>1.7369727047146455</v>
      </c>
      <c r="E238" s="137">
        <f t="shared" si="31"/>
        <v>-0.36452004860267095</v>
      </c>
    </row>
    <row r="239" spans="1:6">
      <c r="B239" s="20">
        <v>38687</v>
      </c>
      <c r="C239">
        <v>82.3</v>
      </c>
      <c r="D239" s="137">
        <f t="shared" si="30"/>
        <v>1.3546798029556442</v>
      </c>
      <c r="E239" s="137">
        <f t="shared" si="31"/>
        <v>0.73439412484700028</v>
      </c>
    </row>
    <row r="240" spans="1:6">
      <c r="B240" s="20">
        <v>38657</v>
      </c>
      <c r="C240">
        <v>81.7</v>
      </c>
      <c r="D240" s="137">
        <f t="shared" si="30"/>
        <v>1.7434620174346236</v>
      </c>
      <c r="E240" s="137">
        <f t="shared" si="31"/>
        <v>-0.24420024420024333</v>
      </c>
    </row>
    <row r="241" spans="1:5">
      <c r="B241" s="20">
        <v>38626</v>
      </c>
      <c r="C241">
        <v>81.900000000000006</v>
      </c>
      <c r="D241" s="137">
        <f t="shared" si="30"/>
        <v>1.865671641791053</v>
      </c>
      <c r="E241" s="137">
        <f t="shared" si="31"/>
        <v>0</v>
      </c>
    </row>
    <row r="242" spans="1:5">
      <c r="B242" s="20">
        <v>38596</v>
      </c>
      <c r="C242">
        <v>81.900000000000006</v>
      </c>
      <c r="D242" s="137">
        <f t="shared" si="30"/>
        <v>1.9925280199252882</v>
      </c>
      <c r="E242" s="137">
        <f t="shared" si="31"/>
        <v>0.122249388753076</v>
      </c>
    </row>
    <row r="243" spans="1:5">
      <c r="B243" s="20">
        <v>38565</v>
      </c>
      <c r="C243">
        <v>81.8</v>
      </c>
      <c r="D243" s="137">
        <f t="shared" si="30"/>
        <v>1.6149068322981179</v>
      </c>
      <c r="E243" s="137">
        <f t="shared" si="31"/>
        <v>0.12239902080781917</v>
      </c>
    </row>
    <row r="244" spans="1:5">
      <c r="B244" s="20">
        <v>38534</v>
      </c>
      <c r="C244">
        <v>81.7</v>
      </c>
      <c r="D244" s="137">
        <f t="shared" si="30"/>
        <v>1.6169154228855831</v>
      </c>
      <c r="E244" s="137">
        <f t="shared" si="31"/>
        <v>0.49200492004921159</v>
      </c>
    </row>
    <row r="245" spans="1:5">
      <c r="B245" s="20">
        <v>38504</v>
      </c>
      <c r="C245">
        <v>81.3</v>
      </c>
      <c r="D245" s="137">
        <f t="shared" si="30"/>
        <v>1.2453300124533087</v>
      </c>
      <c r="E245" s="137">
        <f t="shared" si="31"/>
        <v>0.12315270935960143</v>
      </c>
    </row>
    <row r="246" spans="1:5">
      <c r="B246" s="20">
        <v>38473</v>
      </c>
      <c r="C246">
        <v>81.2</v>
      </c>
      <c r="D246" s="137">
        <f t="shared" si="30"/>
        <v>1.1207970112079693</v>
      </c>
      <c r="E246" s="137">
        <f t="shared" si="31"/>
        <v>0.24691358024691112</v>
      </c>
    </row>
    <row r="247" spans="1:5">
      <c r="B247" s="20">
        <v>38443</v>
      </c>
      <c r="C247">
        <v>81</v>
      </c>
      <c r="D247" s="137">
        <f t="shared" si="30"/>
        <v>1.1235955056179847</v>
      </c>
      <c r="E247" s="137">
        <f t="shared" si="31"/>
        <v>-0.36900369003689093</v>
      </c>
    </row>
    <row r="248" spans="1:5">
      <c r="B248" s="20">
        <v>38412</v>
      </c>
      <c r="C248">
        <v>81.3</v>
      </c>
      <c r="D248" s="137">
        <f t="shared" si="30"/>
        <v>1.7521902377972509</v>
      </c>
      <c r="E248" s="137">
        <f t="shared" si="31"/>
        <v>0.49443757725586579</v>
      </c>
    </row>
    <row r="249" spans="1:5">
      <c r="B249" s="20">
        <v>38384</v>
      </c>
      <c r="C249">
        <v>80.900000000000006</v>
      </c>
      <c r="D249" s="137">
        <f t="shared" si="30"/>
        <v>1.6331658291457387</v>
      </c>
      <c r="E249" s="137">
        <f t="shared" si="31"/>
        <v>0.37220843672459125</v>
      </c>
    </row>
    <row r="250" spans="1:5">
      <c r="A250" t="s">
        <v>243</v>
      </c>
      <c r="B250" s="20">
        <v>38353</v>
      </c>
      <c r="C250">
        <v>80.599999999999994</v>
      </c>
      <c r="D250" s="137">
        <f t="shared" si="30"/>
        <v>1.5113350125944436</v>
      </c>
      <c r="E250" s="137">
        <f t="shared" si="31"/>
        <v>-0.73891625615765122</v>
      </c>
    </row>
    <row r="251" spans="1:5">
      <c r="B251" s="20">
        <v>38322</v>
      </c>
      <c r="C251">
        <v>81.2</v>
      </c>
      <c r="D251" s="137">
        <f t="shared" si="30"/>
        <v>2.2670025188916867</v>
      </c>
      <c r="E251" s="137">
        <f t="shared" si="31"/>
        <v>1.1207970112079693</v>
      </c>
    </row>
    <row r="252" spans="1:5">
      <c r="B252" s="20">
        <v>38292</v>
      </c>
      <c r="C252">
        <v>80.3</v>
      </c>
      <c r="D252" s="137">
        <f t="shared" si="30"/>
        <v>1.9035532994923869</v>
      </c>
      <c r="E252" s="137">
        <f t="shared" si="31"/>
        <v>-0.12437810945274919</v>
      </c>
    </row>
    <row r="253" spans="1:5">
      <c r="B253" s="20">
        <v>38261</v>
      </c>
      <c r="C253">
        <v>80.400000000000006</v>
      </c>
      <c r="D253" s="137">
        <f t="shared" si="30"/>
        <v>1.7721518987341938</v>
      </c>
      <c r="E253" s="137">
        <f t="shared" si="31"/>
        <v>0.12453300124532518</v>
      </c>
    </row>
    <row r="254" spans="1:5">
      <c r="B254" s="20">
        <v>38231</v>
      </c>
      <c r="C254">
        <v>80.3</v>
      </c>
      <c r="D254" s="137">
        <f t="shared" si="30"/>
        <v>1.6455696202531556</v>
      </c>
      <c r="E254" s="137">
        <f t="shared" si="31"/>
        <v>-0.24844720496895434</v>
      </c>
    </row>
    <row r="255" spans="1:5">
      <c r="B255" s="20">
        <v>38200</v>
      </c>
      <c r="C255">
        <v>80.5</v>
      </c>
      <c r="D255" s="137">
        <f t="shared" si="30"/>
        <v>1.8987341772152035</v>
      </c>
      <c r="E255" s="137">
        <f t="shared" si="31"/>
        <v>0.12437810945273498</v>
      </c>
    </row>
    <row r="256" spans="1:5">
      <c r="B256" s="20">
        <v>38169</v>
      </c>
      <c r="C256">
        <v>80.400000000000006</v>
      </c>
      <c r="D256" s="137">
        <f t="shared" si="30"/>
        <v>1.7721518987341938</v>
      </c>
      <c r="E256" s="137">
        <f t="shared" si="31"/>
        <v>0.12453300124532518</v>
      </c>
    </row>
    <row r="257" spans="1:5">
      <c r="B257" s="20">
        <v>38139</v>
      </c>
      <c r="C257">
        <v>80.3</v>
      </c>
      <c r="D257" s="137">
        <f t="shared" si="30"/>
        <v>1.7743979721165886</v>
      </c>
      <c r="E257" s="137">
        <f t="shared" si="31"/>
        <v>0</v>
      </c>
    </row>
    <row r="258" spans="1:5">
      <c r="B258" s="20">
        <v>38108</v>
      </c>
      <c r="C258">
        <v>80.3</v>
      </c>
      <c r="D258" s="137">
        <f t="shared" si="30"/>
        <v>2.1628498727735348</v>
      </c>
      <c r="E258" s="137">
        <f t="shared" si="31"/>
        <v>0.24968789013732362</v>
      </c>
    </row>
    <row r="259" spans="1:5">
      <c r="B259" s="20">
        <v>38078</v>
      </c>
      <c r="C259">
        <v>80.099999999999994</v>
      </c>
      <c r="D259" s="137">
        <f t="shared" si="30"/>
        <v>1.649746192893403</v>
      </c>
      <c r="E259" s="137">
        <f t="shared" si="31"/>
        <v>0.25031289111387878</v>
      </c>
    </row>
    <row r="260" spans="1:5">
      <c r="B260" s="20">
        <v>38047</v>
      </c>
      <c r="C260">
        <v>79.900000000000006</v>
      </c>
      <c r="D260" s="137">
        <f t="shared" si="30"/>
        <v>1.1392405063291164</v>
      </c>
      <c r="E260" s="137">
        <f t="shared" si="31"/>
        <v>0.37688442211056383</v>
      </c>
    </row>
    <row r="261" spans="1:5">
      <c r="B261" s="20">
        <v>38018</v>
      </c>
      <c r="C261">
        <v>79.599999999999994</v>
      </c>
      <c r="D261" s="137">
        <f t="shared" si="30"/>
        <v>0.75949367088605868</v>
      </c>
      <c r="E261" s="137">
        <f t="shared" si="31"/>
        <v>0.25188916876572875</v>
      </c>
    </row>
    <row r="262" spans="1:5">
      <c r="A262" t="s">
        <v>244</v>
      </c>
      <c r="B262" s="20">
        <v>37987</v>
      </c>
      <c r="C262">
        <v>79.400000000000006</v>
      </c>
      <c r="D262" s="137">
        <f t="shared" si="30"/>
        <v>1.1464968152866248</v>
      </c>
      <c r="E262" s="137">
        <f t="shared" si="31"/>
        <v>0</v>
      </c>
    </row>
    <row r="263" spans="1:5">
      <c r="B263" s="20">
        <v>37956</v>
      </c>
      <c r="C263">
        <v>79.400000000000006</v>
      </c>
      <c r="D263" s="137">
        <f t="shared" si="30"/>
        <v>1.1464968152866248</v>
      </c>
      <c r="E263" s="137">
        <f t="shared" si="31"/>
        <v>0.76142131979696615</v>
      </c>
    </row>
    <row r="264" spans="1:5">
      <c r="B264" s="20">
        <v>37926</v>
      </c>
      <c r="C264">
        <v>78.8</v>
      </c>
      <c r="D264" s="137">
        <f t="shared" si="30"/>
        <v>1.2853470437018046</v>
      </c>
      <c r="E264" s="137">
        <f t="shared" si="31"/>
        <v>-0.25316455696201956</v>
      </c>
    </row>
    <row r="265" spans="1:5">
      <c r="B265" s="20">
        <v>37895</v>
      </c>
      <c r="C265">
        <v>79</v>
      </c>
      <c r="D265" s="137">
        <f t="shared" si="30"/>
        <v>1.1523687580025808</v>
      </c>
      <c r="E265" s="137">
        <f t="shared" si="31"/>
        <v>0</v>
      </c>
    </row>
    <row r="266" spans="1:5">
      <c r="B266" s="20">
        <v>37865</v>
      </c>
      <c r="C266">
        <v>79</v>
      </c>
      <c r="D266" s="137">
        <f t="shared" si="30"/>
        <v>1.0230179028132937</v>
      </c>
      <c r="E266" s="137">
        <f t="shared" si="31"/>
        <v>0</v>
      </c>
    </row>
    <row r="267" spans="1:5">
      <c r="B267" s="20">
        <v>37834</v>
      </c>
      <c r="C267">
        <v>79</v>
      </c>
      <c r="D267" s="137">
        <f t="shared" si="30"/>
        <v>1.0230179028132937</v>
      </c>
      <c r="E267" s="137">
        <f t="shared" si="31"/>
        <v>0</v>
      </c>
    </row>
    <row r="268" spans="1:5">
      <c r="B268" s="20">
        <v>37803</v>
      </c>
      <c r="C268">
        <v>79</v>
      </c>
      <c r="D268" s="137">
        <f t="shared" si="30"/>
        <v>0.89399744572158113</v>
      </c>
      <c r="E268" s="137">
        <f t="shared" si="31"/>
        <v>0.12674271229403189</v>
      </c>
    </row>
    <row r="269" spans="1:5">
      <c r="B269" s="20">
        <v>37773</v>
      </c>
      <c r="C269">
        <v>78.900000000000006</v>
      </c>
      <c r="D269" s="137">
        <f t="shared" si="30"/>
        <v>0.89514066496163025</v>
      </c>
      <c r="E269" s="137">
        <f t="shared" si="31"/>
        <v>0.38167938931299261</v>
      </c>
    </row>
    <row r="270" spans="1:5">
      <c r="B270" s="20">
        <v>37742</v>
      </c>
      <c r="C270">
        <v>78.599999999999994</v>
      </c>
      <c r="D270" s="137">
        <f t="shared" si="30"/>
        <v>0.51150895140663977</v>
      </c>
      <c r="E270" s="137">
        <f t="shared" si="31"/>
        <v>-0.25380710659899819</v>
      </c>
    </row>
    <row r="271" spans="1:5">
      <c r="B271" s="20">
        <v>37712</v>
      </c>
      <c r="C271">
        <v>78.8</v>
      </c>
      <c r="D271" s="137">
        <f t="shared" si="30"/>
        <v>0.89628681177977398</v>
      </c>
      <c r="E271" s="137">
        <f t="shared" si="31"/>
        <v>-0.25316455696201956</v>
      </c>
    </row>
    <row r="272" spans="1:5">
      <c r="B272" s="20">
        <v>37681</v>
      </c>
      <c r="C272">
        <v>79</v>
      </c>
      <c r="D272" s="137">
        <f t="shared" si="30"/>
        <v>1.0230179028132937</v>
      </c>
      <c r="E272" s="137">
        <f t="shared" si="31"/>
        <v>0</v>
      </c>
    </row>
    <row r="273" spans="1:5">
      <c r="B273" s="20">
        <v>37653</v>
      </c>
      <c r="C273">
        <v>79</v>
      </c>
      <c r="D273" s="137">
        <f t="shared" si="30"/>
        <v>1.2820512820512704</v>
      </c>
      <c r="E273" s="137">
        <f t="shared" si="31"/>
        <v>0.63694267515923286</v>
      </c>
    </row>
    <row r="274" spans="1:5">
      <c r="A274" t="s">
        <v>245</v>
      </c>
      <c r="B274" s="20">
        <v>37622</v>
      </c>
      <c r="C274">
        <v>78.5</v>
      </c>
      <c r="D274" s="137">
        <f t="shared" si="30"/>
        <v>1.0296010296010394</v>
      </c>
      <c r="E274" s="137">
        <f t="shared" si="31"/>
        <v>0</v>
      </c>
    </row>
    <row r="275" spans="1:5">
      <c r="B275" s="20">
        <v>37591</v>
      </c>
      <c r="C275">
        <v>78.5</v>
      </c>
      <c r="D275" s="137">
        <f t="shared" si="30"/>
        <v>1.0296010296010394</v>
      </c>
      <c r="E275" s="137">
        <f t="shared" si="31"/>
        <v>0.89974293059127319</v>
      </c>
    </row>
    <row r="276" spans="1:5">
      <c r="B276" s="20">
        <v>37561</v>
      </c>
      <c r="C276">
        <v>77.8</v>
      </c>
      <c r="D276" s="137">
        <f t="shared" si="30"/>
        <v>1.1703511053315907</v>
      </c>
      <c r="E276" s="137">
        <f t="shared" si="31"/>
        <v>-0.38412291933418885</v>
      </c>
    </row>
    <row r="277" spans="1:5">
      <c r="B277" s="20">
        <v>37530</v>
      </c>
      <c r="C277">
        <v>78.099999999999994</v>
      </c>
      <c r="D277" s="137">
        <f t="shared" si="30"/>
        <v>1.2970168612191912</v>
      </c>
      <c r="E277" s="137">
        <f t="shared" si="31"/>
        <v>-0.12787723785166349</v>
      </c>
    </row>
    <row r="278" spans="1:5">
      <c r="B278" s="20">
        <v>37500</v>
      </c>
      <c r="C278">
        <v>78.2</v>
      </c>
      <c r="D278" s="137">
        <f t="shared" si="30"/>
        <v>1.2953367875647643</v>
      </c>
      <c r="E278" s="137">
        <f t="shared" si="31"/>
        <v>0</v>
      </c>
    </row>
    <row r="279" spans="1:5">
      <c r="B279" s="20">
        <v>37469</v>
      </c>
      <c r="C279">
        <v>78.2</v>
      </c>
      <c r="D279" s="137">
        <f t="shared" si="30"/>
        <v>1.2953367875647643</v>
      </c>
      <c r="E279" s="137">
        <f t="shared" si="31"/>
        <v>-0.12771392081735655</v>
      </c>
    </row>
    <row r="280" spans="1:5">
      <c r="B280" s="20">
        <v>37438</v>
      </c>
      <c r="C280">
        <v>78.3</v>
      </c>
      <c r="D280" s="137">
        <f t="shared" si="30"/>
        <v>1.1627906976743958</v>
      </c>
      <c r="E280" s="137">
        <f t="shared" si="31"/>
        <v>0.12787723785166349</v>
      </c>
    </row>
    <row r="281" spans="1:5">
      <c r="B281" s="20">
        <v>37408</v>
      </c>
      <c r="C281">
        <v>78.2</v>
      </c>
      <c r="D281" s="137">
        <f t="shared" si="30"/>
        <v>1.1642949547218819</v>
      </c>
      <c r="E281" s="137">
        <f t="shared" si="31"/>
        <v>0</v>
      </c>
    </row>
    <row r="282" spans="1:5">
      <c r="B282" s="20">
        <v>37377</v>
      </c>
      <c r="C282">
        <v>78.2</v>
      </c>
      <c r="D282" s="137">
        <f t="shared" si="30"/>
        <v>1.2953367875647643</v>
      </c>
      <c r="E282" s="137">
        <f t="shared" si="31"/>
        <v>0.12804097311141049</v>
      </c>
    </row>
    <row r="283" spans="1:5">
      <c r="B283" s="20">
        <v>37347</v>
      </c>
      <c r="C283">
        <v>78.099999999999994</v>
      </c>
      <c r="D283" s="137">
        <f t="shared" si="30"/>
        <v>1.5604681404421257</v>
      </c>
      <c r="E283" s="137">
        <f t="shared" si="31"/>
        <v>-0.12787723785166349</v>
      </c>
    </row>
    <row r="284" spans="1:5">
      <c r="B284" s="20">
        <v>37316</v>
      </c>
      <c r="C284">
        <v>78.2</v>
      </c>
      <c r="D284" s="137">
        <f t="shared" ref="D284:D347" si="32">C284/C296*100-100</f>
        <v>2.0887728459530166</v>
      </c>
      <c r="E284" s="137">
        <f t="shared" ref="E284:E347" si="33">C284/C285*100-100</f>
        <v>0.25641025641024839</v>
      </c>
    </row>
    <row r="285" spans="1:5">
      <c r="B285" s="20">
        <v>37288</v>
      </c>
      <c r="C285">
        <v>78</v>
      </c>
      <c r="D285" s="137">
        <f t="shared" si="32"/>
        <v>1.8276762402088735</v>
      </c>
      <c r="E285" s="137">
        <f t="shared" si="33"/>
        <v>0.38610038610038089</v>
      </c>
    </row>
    <row r="286" spans="1:5">
      <c r="A286" t="s">
        <v>246</v>
      </c>
      <c r="B286" s="20">
        <v>37257</v>
      </c>
      <c r="C286">
        <v>77.7</v>
      </c>
      <c r="D286" s="137">
        <f t="shared" si="32"/>
        <v>1.968503937007867</v>
      </c>
      <c r="E286" s="137">
        <f t="shared" si="33"/>
        <v>0</v>
      </c>
    </row>
    <row r="287" spans="1:5">
      <c r="B287" s="20">
        <v>37226</v>
      </c>
      <c r="C287">
        <v>77.7</v>
      </c>
      <c r="D287" s="137">
        <f t="shared" si="32"/>
        <v>1.7015706806282651</v>
      </c>
      <c r="E287" s="137">
        <f t="shared" si="33"/>
        <v>1.0403120936280885</v>
      </c>
    </row>
    <row r="288" spans="1:5">
      <c r="B288" s="20">
        <v>37196</v>
      </c>
      <c r="C288">
        <v>76.900000000000006</v>
      </c>
      <c r="D288" s="137">
        <f t="shared" si="32"/>
        <v>1.4511873350923565</v>
      </c>
      <c r="E288" s="137">
        <f t="shared" si="33"/>
        <v>-0.25940337224382404</v>
      </c>
    </row>
    <row r="289" spans="1:5">
      <c r="B289" s="20">
        <v>37165</v>
      </c>
      <c r="C289">
        <v>77.099999999999994</v>
      </c>
      <c r="D289" s="137">
        <f t="shared" si="32"/>
        <v>1.8494055482166374</v>
      </c>
      <c r="E289" s="137">
        <f t="shared" si="33"/>
        <v>-0.1295336787564878</v>
      </c>
    </row>
    <row r="290" spans="1:5">
      <c r="B290" s="20">
        <v>37135</v>
      </c>
      <c r="C290">
        <v>77.2</v>
      </c>
      <c r="D290" s="137">
        <f t="shared" si="32"/>
        <v>1.8469656992084538</v>
      </c>
      <c r="E290" s="137">
        <f t="shared" si="33"/>
        <v>0</v>
      </c>
    </row>
    <row r="291" spans="1:5">
      <c r="B291" s="20">
        <v>37104</v>
      </c>
      <c r="C291">
        <v>77.2</v>
      </c>
      <c r="D291" s="137">
        <f t="shared" si="32"/>
        <v>2.116402116402142</v>
      </c>
      <c r="E291" s="137">
        <f t="shared" si="33"/>
        <v>-0.25839793281654977</v>
      </c>
    </row>
    <row r="292" spans="1:5">
      <c r="B292" s="20">
        <v>37073</v>
      </c>
      <c r="C292">
        <v>77.400000000000006</v>
      </c>
      <c r="D292" s="137">
        <f t="shared" si="32"/>
        <v>2.1108179419525186</v>
      </c>
      <c r="E292" s="137">
        <f t="shared" si="33"/>
        <v>0.12936610608021226</v>
      </c>
    </row>
    <row r="293" spans="1:5">
      <c r="B293" s="20">
        <v>37043</v>
      </c>
      <c r="C293">
        <v>77.3</v>
      </c>
      <c r="D293" s="137">
        <f t="shared" si="32"/>
        <v>2.5198938992042343</v>
      </c>
      <c r="E293" s="137">
        <f t="shared" si="33"/>
        <v>0.12953367875647359</v>
      </c>
    </row>
    <row r="294" spans="1:5">
      <c r="B294" s="20">
        <v>37012</v>
      </c>
      <c r="C294">
        <v>77.2</v>
      </c>
      <c r="D294" s="137">
        <f t="shared" si="32"/>
        <v>2.7962716378162611</v>
      </c>
      <c r="E294" s="137">
        <f t="shared" si="33"/>
        <v>0.39011703511053497</v>
      </c>
    </row>
    <row r="295" spans="1:5">
      <c r="B295" s="20">
        <v>36982</v>
      </c>
      <c r="C295">
        <v>76.900000000000006</v>
      </c>
      <c r="D295" s="137">
        <f t="shared" si="32"/>
        <v>2.3968042609853626</v>
      </c>
      <c r="E295" s="137">
        <f t="shared" si="33"/>
        <v>0.39164490861620038</v>
      </c>
    </row>
    <row r="296" spans="1:5">
      <c r="B296" s="20">
        <v>36951</v>
      </c>
      <c r="C296">
        <v>76.599999999999994</v>
      </c>
      <c r="D296" s="137">
        <f t="shared" si="32"/>
        <v>1.9973368841544641</v>
      </c>
      <c r="E296" s="137">
        <f t="shared" si="33"/>
        <v>0</v>
      </c>
    </row>
    <row r="297" spans="1:5">
      <c r="B297" s="20">
        <v>36923</v>
      </c>
      <c r="C297">
        <v>76.599999999999994</v>
      </c>
      <c r="D297" s="137">
        <f t="shared" si="32"/>
        <v>1.9973368841544641</v>
      </c>
      <c r="E297" s="137">
        <f t="shared" si="33"/>
        <v>0.52493438320209407</v>
      </c>
    </row>
    <row r="298" spans="1:5">
      <c r="A298" t="s">
        <v>247</v>
      </c>
      <c r="B298" s="20">
        <v>36892</v>
      </c>
      <c r="C298">
        <v>76.2</v>
      </c>
      <c r="D298" s="137">
        <f t="shared" si="32"/>
        <v>1.4647137150466136</v>
      </c>
      <c r="E298" s="137">
        <f t="shared" si="33"/>
        <v>-0.26178010471204516</v>
      </c>
    </row>
    <row r="299" spans="1:5">
      <c r="B299" s="20">
        <v>36861</v>
      </c>
      <c r="C299">
        <v>76.400000000000006</v>
      </c>
      <c r="D299" s="137">
        <f t="shared" si="32"/>
        <v>2.0026702269693004</v>
      </c>
      <c r="E299" s="137">
        <f t="shared" si="33"/>
        <v>0.79155672823220868</v>
      </c>
    </row>
    <row r="300" spans="1:5">
      <c r="B300" s="20">
        <v>36831</v>
      </c>
      <c r="C300">
        <v>75.8</v>
      </c>
      <c r="D300" s="137">
        <f t="shared" si="32"/>
        <v>1.4725568942436382</v>
      </c>
      <c r="E300" s="137">
        <f t="shared" si="33"/>
        <v>0.13210039630118331</v>
      </c>
    </row>
    <row r="301" spans="1:5">
      <c r="B301" s="20">
        <v>36800</v>
      </c>
      <c r="C301">
        <v>75.7</v>
      </c>
      <c r="D301" s="137">
        <f t="shared" si="32"/>
        <v>1.6107382550335529</v>
      </c>
      <c r="E301" s="137">
        <f t="shared" si="33"/>
        <v>-0.13192612137203241</v>
      </c>
    </row>
    <row r="302" spans="1:5">
      <c r="B302" s="20">
        <v>36770</v>
      </c>
      <c r="C302">
        <v>75.8</v>
      </c>
      <c r="D302" s="137">
        <f t="shared" si="32"/>
        <v>1.6085790884718563</v>
      </c>
      <c r="E302" s="137">
        <f t="shared" si="33"/>
        <v>0.26455026455028019</v>
      </c>
    </row>
    <row r="303" spans="1:5">
      <c r="B303" s="20">
        <v>36739</v>
      </c>
      <c r="C303">
        <v>75.599999999999994</v>
      </c>
      <c r="D303" s="137">
        <f t="shared" si="32"/>
        <v>1.0695187165775479</v>
      </c>
      <c r="E303" s="137">
        <f t="shared" si="33"/>
        <v>-0.26385224274406482</v>
      </c>
    </row>
    <row r="304" spans="1:5">
      <c r="B304" s="20">
        <v>36708</v>
      </c>
      <c r="C304">
        <v>75.8</v>
      </c>
      <c r="D304" s="137">
        <f t="shared" si="32"/>
        <v>1.3368983957219314</v>
      </c>
      <c r="E304" s="137">
        <f t="shared" si="33"/>
        <v>0.53050397877983357</v>
      </c>
    </row>
    <row r="305" spans="1:5">
      <c r="B305" s="20">
        <v>36678</v>
      </c>
      <c r="C305">
        <v>75.400000000000006</v>
      </c>
      <c r="D305" s="137">
        <f t="shared" si="32"/>
        <v>1.2080536912751683</v>
      </c>
      <c r="E305" s="137">
        <f t="shared" si="33"/>
        <v>0.3994673768308985</v>
      </c>
    </row>
    <row r="306" spans="1:5">
      <c r="B306" s="20">
        <v>36647</v>
      </c>
      <c r="C306">
        <v>75.099999999999994</v>
      </c>
      <c r="D306" s="137">
        <f t="shared" si="32"/>
        <v>0.94086021505374617</v>
      </c>
      <c r="E306" s="137">
        <f t="shared" si="33"/>
        <v>0</v>
      </c>
    </row>
    <row r="307" spans="1:5">
      <c r="B307" s="20">
        <v>36617</v>
      </c>
      <c r="C307">
        <v>75.099999999999994</v>
      </c>
      <c r="D307" s="137">
        <f t="shared" si="32"/>
        <v>0.94086021505374617</v>
      </c>
      <c r="E307" s="137">
        <f t="shared" si="33"/>
        <v>0</v>
      </c>
    </row>
    <row r="308" spans="1:5">
      <c r="B308" s="20">
        <v>36586</v>
      </c>
      <c r="C308">
        <v>75.099999999999994</v>
      </c>
      <c r="D308" s="137">
        <f t="shared" si="32"/>
        <v>1.4864864864864842</v>
      </c>
      <c r="E308" s="137">
        <f t="shared" si="33"/>
        <v>0</v>
      </c>
    </row>
    <row r="309" spans="1:5">
      <c r="B309" s="20">
        <v>36557</v>
      </c>
      <c r="C309">
        <v>75.099999999999994</v>
      </c>
      <c r="D309" s="137">
        <f t="shared" si="32"/>
        <v>1.4864864864864842</v>
      </c>
      <c r="E309" s="137">
        <f t="shared" si="33"/>
        <v>0</v>
      </c>
    </row>
    <row r="310" spans="1:5">
      <c r="A310" t="s">
        <v>248</v>
      </c>
      <c r="B310" s="20">
        <v>36526</v>
      </c>
      <c r="C310">
        <v>75.099999999999994</v>
      </c>
      <c r="D310" s="137">
        <f t="shared" si="32"/>
        <v>1.6238159675236545</v>
      </c>
      <c r="E310" s="137">
        <f t="shared" si="33"/>
        <v>0.26702269692921732</v>
      </c>
    </row>
    <row r="311" spans="1:5">
      <c r="B311" s="20">
        <v>36495</v>
      </c>
      <c r="C311">
        <v>74.900000000000006</v>
      </c>
      <c r="D311" s="137">
        <f t="shared" si="32"/>
        <v>1.2162162162162105</v>
      </c>
      <c r="E311" s="137">
        <f t="shared" si="33"/>
        <v>0.26773761713521083</v>
      </c>
    </row>
    <row r="312" spans="1:5">
      <c r="B312" s="20">
        <v>36465</v>
      </c>
      <c r="C312">
        <v>74.7</v>
      </c>
      <c r="D312" s="137">
        <f t="shared" si="32"/>
        <v>1.082543978349122</v>
      </c>
      <c r="E312" s="137">
        <f t="shared" si="33"/>
        <v>0.26845637583892312</v>
      </c>
    </row>
    <row r="313" spans="1:5">
      <c r="B313" s="20">
        <v>36434</v>
      </c>
      <c r="C313">
        <v>74.5</v>
      </c>
      <c r="D313" s="137">
        <f t="shared" si="32"/>
        <v>0.81190798376182727</v>
      </c>
      <c r="E313" s="137">
        <f t="shared" si="33"/>
        <v>-0.13404825737264048</v>
      </c>
    </row>
    <row r="314" spans="1:5">
      <c r="B314" s="20">
        <v>36404</v>
      </c>
      <c r="C314">
        <v>74.599999999999994</v>
      </c>
      <c r="D314" s="137">
        <f t="shared" si="32"/>
        <v>0.81081081081080697</v>
      </c>
      <c r="E314" s="137">
        <f t="shared" si="33"/>
        <v>-0.26737967914438343</v>
      </c>
    </row>
    <row r="315" spans="1:5">
      <c r="B315" s="20">
        <v>36373</v>
      </c>
      <c r="C315">
        <v>74.8</v>
      </c>
      <c r="D315" s="137">
        <f t="shared" si="32"/>
        <v>0.80862533692722138</v>
      </c>
      <c r="E315" s="137">
        <f t="shared" si="33"/>
        <v>0</v>
      </c>
    </row>
    <row r="316" spans="1:5">
      <c r="B316" s="20">
        <v>36342</v>
      </c>
      <c r="C316">
        <v>74.8</v>
      </c>
      <c r="D316" s="137">
        <f t="shared" si="32"/>
        <v>0.53763440860214473</v>
      </c>
      <c r="E316" s="137">
        <f t="shared" si="33"/>
        <v>0.40268456375838468</v>
      </c>
    </row>
    <row r="317" spans="1:5">
      <c r="B317" s="20">
        <v>36312</v>
      </c>
      <c r="C317">
        <v>74.5</v>
      </c>
      <c r="D317" s="137">
        <f t="shared" si="32"/>
        <v>0.53981106612685892</v>
      </c>
      <c r="E317" s="137">
        <f t="shared" si="33"/>
        <v>0.13440860215052908</v>
      </c>
    </row>
    <row r="318" spans="1:5">
      <c r="B318" s="20">
        <v>36281</v>
      </c>
      <c r="C318">
        <v>74.400000000000006</v>
      </c>
      <c r="D318" s="137">
        <f t="shared" si="32"/>
        <v>0.54054054054056166</v>
      </c>
      <c r="E318" s="137">
        <f t="shared" si="33"/>
        <v>0</v>
      </c>
    </row>
    <row r="319" spans="1:5">
      <c r="B319" s="20">
        <v>36251</v>
      </c>
      <c r="C319">
        <v>74.400000000000006</v>
      </c>
      <c r="D319" s="137">
        <f t="shared" si="32"/>
        <v>0.67658998646820123</v>
      </c>
      <c r="E319" s="137">
        <f t="shared" si="33"/>
        <v>0.54054054054056166</v>
      </c>
    </row>
    <row r="320" spans="1:5">
      <c r="B320" s="20">
        <v>36220</v>
      </c>
      <c r="C320">
        <v>74</v>
      </c>
      <c r="D320" s="137">
        <f t="shared" si="32"/>
        <v>0.27100271002711906</v>
      </c>
      <c r="E320" s="137">
        <f t="shared" si="33"/>
        <v>0</v>
      </c>
    </row>
    <row r="321" spans="1:5">
      <c r="B321" s="20">
        <v>36192</v>
      </c>
      <c r="C321">
        <v>74</v>
      </c>
      <c r="D321" s="137">
        <f t="shared" si="32"/>
        <v>0.13531799729362604</v>
      </c>
      <c r="E321" s="137">
        <f t="shared" si="33"/>
        <v>0.13531799729362604</v>
      </c>
    </row>
    <row r="322" spans="1:5">
      <c r="A322" t="s">
        <v>249</v>
      </c>
      <c r="B322" s="20">
        <v>36161</v>
      </c>
      <c r="C322">
        <v>73.900000000000006</v>
      </c>
      <c r="D322" s="137">
        <f t="shared" si="32"/>
        <v>0.13550135501357374</v>
      </c>
      <c r="E322" s="137">
        <f t="shared" si="33"/>
        <v>-0.13513513513512976</v>
      </c>
    </row>
    <row r="323" spans="1:5">
      <c r="B323" s="20">
        <v>36130</v>
      </c>
      <c r="C323">
        <v>74</v>
      </c>
      <c r="D323" s="137">
        <f t="shared" si="32"/>
        <v>0.27100271002711906</v>
      </c>
      <c r="E323" s="137">
        <f t="shared" si="33"/>
        <v>0.13531799729362604</v>
      </c>
    </row>
    <row r="324" spans="1:5">
      <c r="B324" s="20">
        <v>36100</v>
      </c>
      <c r="C324">
        <v>73.900000000000006</v>
      </c>
      <c r="D324" s="137">
        <f t="shared" si="32"/>
        <v>0.40760869565220048</v>
      </c>
      <c r="E324" s="137">
        <f t="shared" si="33"/>
        <v>0</v>
      </c>
    </row>
    <row r="325" spans="1:5">
      <c r="B325" s="20">
        <v>36069</v>
      </c>
      <c r="C325">
        <v>73.900000000000006</v>
      </c>
      <c r="D325" s="137">
        <f t="shared" si="32"/>
        <v>0.40760869565220048</v>
      </c>
      <c r="E325" s="137">
        <f t="shared" si="33"/>
        <v>-0.13513513513512976</v>
      </c>
    </row>
    <row r="326" spans="1:5">
      <c r="B326" s="20">
        <v>36039</v>
      </c>
      <c r="C326">
        <v>74</v>
      </c>
      <c r="D326" s="137">
        <f t="shared" si="32"/>
        <v>0.40705563093621322</v>
      </c>
      <c r="E326" s="137">
        <f t="shared" si="33"/>
        <v>-0.26954177897574993</v>
      </c>
    </row>
    <row r="327" spans="1:5">
      <c r="B327" s="20">
        <v>36008</v>
      </c>
      <c r="C327">
        <v>74.2</v>
      </c>
      <c r="D327" s="137">
        <f t="shared" si="32"/>
        <v>0.54200542005420971</v>
      </c>
      <c r="E327" s="137">
        <f t="shared" si="33"/>
        <v>-0.26881720430107237</v>
      </c>
    </row>
    <row r="328" spans="1:5">
      <c r="B328" s="20">
        <v>35977</v>
      </c>
      <c r="C328">
        <v>74.400000000000006</v>
      </c>
      <c r="D328" s="137">
        <f t="shared" si="32"/>
        <v>0.81300813008131456</v>
      </c>
      <c r="E328" s="137">
        <f t="shared" si="33"/>
        <v>0.40485829959516195</v>
      </c>
    </row>
    <row r="329" spans="1:5">
      <c r="B329" s="20">
        <v>35947</v>
      </c>
      <c r="C329">
        <v>74.099999999999994</v>
      </c>
      <c r="D329" s="137">
        <f t="shared" si="32"/>
        <v>1.3679890560875521</v>
      </c>
      <c r="E329" s="137">
        <f t="shared" si="33"/>
        <v>0.13513513513512976</v>
      </c>
    </row>
    <row r="330" spans="1:5">
      <c r="B330" s="20">
        <v>35916</v>
      </c>
      <c r="C330">
        <v>74</v>
      </c>
      <c r="D330" s="137">
        <f t="shared" si="32"/>
        <v>1.2311901504788096</v>
      </c>
      <c r="E330" s="137">
        <f t="shared" si="33"/>
        <v>0.13531799729362604</v>
      </c>
    </row>
    <row r="331" spans="1:5">
      <c r="B331" s="20">
        <v>35886</v>
      </c>
      <c r="C331">
        <v>73.900000000000006</v>
      </c>
      <c r="D331" s="137">
        <f t="shared" si="32"/>
        <v>1.3717421124828491</v>
      </c>
      <c r="E331" s="137">
        <f t="shared" si="33"/>
        <v>0.13550135501357374</v>
      </c>
    </row>
    <row r="332" spans="1:5">
      <c r="B332" s="20">
        <v>35855</v>
      </c>
      <c r="C332">
        <v>73.8</v>
      </c>
      <c r="D332" s="137">
        <f t="shared" si="32"/>
        <v>1.0958904109589014</v>
      </c>
      <c r="E332" s="137">
        <f t="shared" si="33"/>
        <v>-0.13531799729365446</v>
      </c>
    </row>
    <row r="333" spans="1:5">
      <c r="B333" s="20">
        <v>35827</v>
      </c>
      <c r="C333">
        <v>73.900000000000006</v>
      </c>
      <c r="D333" s="137">
        <f t="shared" si="32"/>
        <v>1.2328767123287605</v>
      </c>
      <c r="E333" s="137">
        <f t="shared" si="33"/>
        <v>0.13550135501357374</v>
      </c>
    </row>
    <row r="334" spans="1:5">
      <c r="A334" t="s">
        <v>695</v>
      </c>
      <c r="B334" s="20">
        <v>35796</v>
      </c>
      <c r="C334">
        <v>73.8</v>
      </c>
      <c r="D334" s="137">
        <f t="shared" si="32"/>
        <v>1.2345679012345556</v>
      </c>
      <c r="E334" s="137">
        <f t="shared" si="33"/>
        <v>0</v>
      </c>
    </row>
    <row r="335" spans="1:5">
      <c r="B335" s="20">
        <v>35765</v>
      </c>
      <c r="C335">
        <v>73.8</v>
      </c>
      <c r="D335" s="137">
        <f t="shared" si="32"/>
        <v>2.0746887966804906</v>
      </c>
      <c r="E335" s="137">
        <f t="shared" si="33"/>
        <v>0.27173913043479558</v>
      </c>
    </row>
    <row r="336" spans="1:5">
      <c r="B336" s="20">
        <v>35735</v>
      </c>
      <c r="C336">
        <v>73.599999999999994</v>
      </c>
      <c r="D336" s="137">
        <f t="shared" si="32"/>
        <v>2.2222222222222143</v>
      </c>
      <c r="E336" s="137">
        <f t="shared" si="33"/>
        <v>0</v>
      </c>
    </row>
    <row r="337" spans="1:5">
      <c r="B337" s="20">
        <v>35704</v>
      </c>
      <c r="C337">
        <v>73.599999999999994</v>
      </c>
      <c r="D337" s="137">
        <f t="shared" si="32"/>
        <v>2.0804438280166409</v>
      </c>
      <c r="E337" s="137">
        <f t="shared" si="33"/>
        <v>-0.13568521031209002</v>
      </c>
    </row>
    <row r="338" spans="1:5">
      <c r="B338" s="20">
        <v>35674</v>
      </c>
      <c r="C338">
        <v>73.7</v>
      </c>
      <c r="D338" s="137">
        <f t="shared" si="32"/>
        <v>2.2191400832177806</v>
      </c>
      <c r="E338" s="137">
        <f t="shared" si="33"/>
        <v>-0.13550135501354532</v>
      </c>
    </row>
    <row r="339" spans="1:5">
      <c r="B339" s="20">
        <v>35643</v>
      </c>
      <c r="C339">
        <v>73.8</v>
      </c>
      <c r="D339" s="137">
        <f t="shared" si="32"/>
        <v>2.3578363384188634</v>
      </c>
      <c r="E339" s="137">
        <f t="shared" si="33"/>
        <v>0</v>
      </c>
    </row>
    <row r="340" spans="1:5">
      <c r="B340" s="20">
        <v>35612</v>
      </c>
      <c r="C340">
        <v>73.8</v>
      </c>
      <c r="D340" s="137">
        <f t="shared" si="32"/>
        <v>2.3578363384188634</v>
      </c>
      <c r="E340" s="137">
        <f t="shared" si="33"/>
        <v>0.95759233926129639</v>
      </c>
    </row>
    <row r="341" spans="1:5">
      <c r="B341" s="20">
        <v>35582</v>
      </c>
      <c r="C341">
        <v>73.099999999999994</v>
      </c>
      <c r="D341" s="137">
        <f t="shared" si="32"/>
        <v>1.5277777777777715</v>
      </c>
      <c r="E341" s="137">
        <f t="shared" si="33"/>
        <v>0</v>
      </c>
    </row>
    <row r="342" spans="1:5">
      <c r="B342" s="20">
        <v>35551</v>
      </c>
      <c r="C342">
        <v>73.099999999999994</v>
      </c>
      <c r="D342" s="137">
        <f t="shared" si="32"/>
        <v>1.6689847009735672</v>
      </c>
      <c r="E342" s="137">
        <f t="shared" si="33"/>
        <v>0.27434842249655844</v>
      </c>
    </row>
    <row r="343" spans="1:5">
      <c r="B343" s="20">
        <v>35521</v>
      </c>
      <c r="C343">
        <v>72.900000000000006</v>
      </c>
      <c r="D343" s="137">
        <f t="shared" si="32"/>
        <v>1.5320334261838582</v>
      </c>
      <c r="E343" s="137">
        <f t="shared" si="33"/>
        <v>-0.13698630136985912</v>
      </c>
    </row>
    <row r="344" spans="1:5">
      <c r="B344" s="20">
        <v>35490</v>
      </c>
      <c r="C344">
        <v>73</v>
      </c>
      <c r="D344" s="137">
        <f t="shared" si="32"/>
        <v>1.6713091922005532</v>
      </c>
      <c r="E344" s="137">
        <f t="shared" si="33"/>
        <v>0</v>
      </c>
    </row>
    <row r="345" spans="1:5">
      <c r="B345" s="20">
        <v>35462</v>
      </c>
      <c r="C345">
        <v>73</v>
      </c>
      <c r="D345" s="137">
        <f t="shared" si="32"/>
        <v>1.6713091922005532</v>
      </c>
      <c r="E345" s="137">
        <f t="shared" si="33"/>
        <v>0.13717421124827922</v>
      </c>
    </row>
    <row r="346" spans="1:5">
      <c r="A346" t="s">
        <v>696</v>
      </c>
      <c r="B346" s="20">
        <v>35431</v>
      </c>
      <c r="C346">
        <v>72.900000000000006</v>
      </c>
      <c r="D346" s="137">
        <f t="shared" si="32"/>
        <v>2.1008403361344392</v>
      </c>
      <c r="E346" s="137">
        <f t="shared" si="33"/>
        <v>0.82987551867222464</v>
      </c>
    </row>
    <row r="347" spans="1:5">
      <c r="B347">
        <v>35400</v>
      </c>
      <c r="C347">
        <v>72.3</v>
      </c>
      <c r="D347" s="137">
        <f t="shared" si="32"/>
        <v>1.5449438202247165</v>
      </c>
      <c r="E347" s="137">
        <f t="shared" si="33"/>
        <v>0.4166666666666714</v>
      </c>
    </row>
    <row r="348" spans="1:5">
      <c r="B348">
        <v>35370</v>
      </c>
      <c r="C348">
        <v>72</v>
      </c>
      <c r="D348" s="137">
        <f t="shared" ref="D348:D406" si="34">C348/C360*100-100</f>
        <v>1.4084507042253449</v>
      </c>
      <c r="E348" s="137">
        <f t="shared" ref="E348:E411" si="35">C348/C349*100-100</f>
        <v>-0.13869625520109707</v>
      </c>
    </row>
    <row r="349" spans="1:5">
      <c r="B349">
        <v>35339</v>
      </c>
      <c r="C349">
        <v>72.099999999999994</v>
      </c>
      <c r="D349" s="137">
        <f t="shared" si="34"/>
        <v>1.5492957746478879</v>
      </c>
      <c r="E349" s="137">
        <f t="shared" si="35"/>
        <v>0</v>
      </c>
    </row>
    <row r="350" spans="1:5">
      <c r="B350">
        <v>35309</v>
      </c>
      <c r="C350">
        <v>72.099999999999994</v>
      </c>
      <c r="D350" s="137">
        <f t="shared" si="34"/>
        <v>1.2640449438202239</v>
      </c>
      <c r="E350" s="137">
        <f t="shared" si="35"/>
        <v>0</v>
      </c>
    </row>
    <row r="351" spans="1:5">
      <c r="B351">
        <v>35278</v>
      </c>
      <c r="C351">
        <v>72.099999999999994</v>
      </c>
      <c r="D351" s="137">
        <f t="shared" si="34"/>
        <v>1.2640449438202239</v>
      </c>
      <c r="E351" s="137">
        <f t="shared" si="35"/>
        <v>0</v>
      </c>
    </row>
    <row r="352" spans="1:5">
      <c r="B352">
        <v>35247</v>
      </c>
      <c r="C352">
        <v>72.099999999999994</v>
      </c>
      <c r="D352" s="137">
        <f t="shared" si="34"/>
        <v>1.2640449438202239</v>
      </c>
      <c r="E352" s="137">
        <f t="shared" si="35"/>
        <v>0.13888888888888573</v>
      </c>
    </row>
    <row r="353" spans="1:5">
      <c r="B353">
        <v>35217</v>
      </c>
      <c r="C353">
        <v>72</v>
      </c>
      <c r="D353" s="137">
        <f t="shared" si="34"/>
        <v>1.4084507042253449</v>
      </c>
      <c r="E353" s="137">
        <f t="shared" si="35"/>
        <v>0.1390820584144592</v>
      </c>
    </row>
    <row r="354" spans="1:5">
      <c r="B354">
        <v>35186</v>
      </c>
      <c r="C354">
        <v>71.900000000000006</v>
      </c>
      <c r="D354" s="137">
        <f t="shared" si="34"/>
        <v>1.4104372355430144</v>
      </c>
      <c r="E354" s="137">
        <f t="shared" si="35"/>
        <v>0.13927576601673763</v>
      </c>
    </row>
    <row r="355" spans="1:5">
      <c r="B355">
        <v>35156</v>
      </c>
      <c r="C355">
        <v>71.8</v>
      </c>
      <c r="D355" s="137">
        <f t="shared" si="34"/>
        <v>1.2693935119887101</v>
      </c>
      <c r="E355" s="137">
        <f t="shared" si="35"/>
        <v>0</v>
      </c>
    </row>
    <row r="356" spans="1:5">
      <c r="B356">
        <v>35125</v>
      </c>
      <c r="C356">
        <v>71.8</v>
      </c>
      <c r="D356" s="137">
        <f t="shared" si="34"/>
        <v>1.4124293785310726</v>
      </c>
      <c r="E356" s="137">
        <f t="shared" si="35"/>
        <v>0</v>
      </c>
    </row>
    <row r="357" spans="1:5">
      <c r="B357">
        <v>35096</v>
      </c>
      <c r="C357">
        <v>71.8</v>
      </c>
      <c r="D357" s="137">
        <f t="shared" si="34"/>
        <v>1.4124293785310726</v>
      </c>
      <c r="E357" s="137">
        <f t="shared" si="35"/>
        <v>0.56022408963585235</v>
      </c>
    </row>
    <row r="358" spans="1:5">
      <c r="A358" t="s">
        <v>697</v>
      </c>
      <c r="B358">
        <v>35065</v>
      </c>
      <c r="C358">
        <v>71.400000000000006</v>
      </c>
      <c r="D358" s="137">
        <f t="shared" si="34"/>
        <v>1.4204545454545467</v>
      </c>
      <c r="E358" s="137">
        <f t="shared" si="35"/>
        <v>0.28089887640450684</v>
      </c>
    </row>
    <row r="359" spans="1:5">
      <c r="B359">
        <v>35034</v>
      </c>
      <c r="C359">
        <v>71.2</v>
      </c>
      <c r="D359" s="137">
        <f t="shared" si="34"/>
        <v>1.569186875891603</v>
      </c>
      <c r="E359" s="137">
        <f t="shared" si="35"/>
        <v>0.28169014084507182</v>
      </c>
    </row>
    <row r="360" spans="1:5">
      <c r="B360">
        <v>35004</v>
      </c>
      <c r="C360">
        <v>71</v>
      </c>
      <c r="D360" s="137">
        <f t="shared" si="34"/>
        <v>1.5736766809728095</v>
      </c>
      <c r="E360" s="137">
        <f t="shared" si="35"/>
        <v>0</v>
      </c>
    </row>
    <row r="361" spans="1:5">
      <c r="B361">
        <v>34973</v>
      </c>
      <c r="C361">
        <v>71</v>
      </c>
      <c r="D361" s="137">
        <f t="shared" si="34"/>
        <v>1.7191977077363845</v>
      </c>
      <c r="E361" s="137">
        <f t="shared" si="35"/>
        <v>-0.28089887640450684</v>
      </c>
    </row>
    <row r="362" spans="1:5">
      <c r="B362">
        <v>34943</v>
      </c>
      <c r="C362">
        <v>71.2</v>
      </c>
      <c r="D362" s="137">
        <f t="shared" si="34"/>
        <v>1.8597997138769529</v>
      </c>
      <c r="E362" s="137">
        <f t="shared" si="35"/>
        <v>0</v>
      </c>
    </row>
    <row r="363" spans="1:5">
      <c r="B363">
        <v>34912</v>
      </c>
      <c r="C363">
        <v>71.2</v>
      </c>
      <c r="D363" s="137">
        <f t="shared" si="34"/>
        <v>1.569186875891603</v>
      </c>
      <c r="E363" s="137">
        <f t="shared" si="35"/>
        <v>0</v>
      </c>
    </row>
    <row r="364" spans="1:5">
      <c r="B364">
        <v>34881</v>
      </c>
      <c r="C364">
        <v>71.2</v>
      </c>
      <c r="D364" s="137">
        <f t="shared" si="34"/>
        <v>1.8597997138769529</v>
      </c>
      <c r="E364" s="137">
        <f t="shared" si="35"/>
        <v>0.28169014084507182</v>
      </c>
    </row>
    <row r="365" spans="1:5">
      <c r="B365">
        <v>34851</v>
      </c>
      <c r="C365">
        <v>71</v>
      </c>
      <c r="D365" s="137">
        <f t="shared" si="34"/>
        <v>1.7191977077363845</v>
      </c>
      <c r="E365" s="137">
        <f t="shared" si="35"/>
        <v>0.14104372355430428</v>
      </c>
    </row>
    <row r="366" spans="1:5">
      <c r="B366">
        <v>34820</v>
      </c>
      <c r="C366">
        <v>70.900000000000006</v>
      </c>
      <c r="D366" s="137">
        <f t="shared" si="34"/>
        <v>1.7216642754662956</v>
      </c>
      <c r="E366" s="137">
        <f t="shared" si="35"/>
        <v>0</v>
      </c>
    </row>
    <row r="367" spans="1:5">
      <c r="B367">
        <v>34790</v>
      </c>
      <c r="C367">
        <v>70.900000000000006</v>
      </c>
      <c r="D367" s="137">
        <f t="shared" si="34"/>
        <v>1.8678160919540403</v>
      </c>
      <c r="E367" s="137">
        <f t="shared" si="35"/>
        <v>0.14124293785312148</v>
      </c>
    </row>
    <row r="368" spans="1:5">
      <c r="B368">
        <v>34759</v>
      </c>
      <c r="C368">
        <v>70.8</v>
      </c>
      <c r="D368" s="137">
        <f t="shared" si="34"/>
        <v>1.8705035971223083</v>
      </c>
      <c r="E368" s="137">
        <f t="shared" si="35"/>
        <v>0</v>
      </c>
    </row>
    <row r="369" spans="1:5">
      <c r="B369">
        <v>34731</v>
      </c>
      <c r="C369">
        <v>70.8</v>
      </c>
      <c r="D369" s="137">
        <f t="shared" si="34"/>
        <v>2.0172910662824108</v>
      </c>
      <c r="E369" s="137">
        <f t="shared" si="35"/>
        <v>0.56818181818181301</v>
      </c>
    </row>
    <row r="370" spans="1:5">
      <c r="A370">
        <v>1995</v>
      </c>
      <c r="B370">
        <v>34700</v>
      </c>
      <c r="C370">
        <v>70.400000000000006</v>
      </c>
      <c r="D370" s="137">
        <f t="shared" si="34"/>
        <v>2.3255813953488484</v>
      </c>
      <c r="E370" s="137">
        <f t="shared" si="35"/>
        <v>0.42796005706135531</v>
      </c>
    </row>
    <row r="371" spans="1:5">
      <c r="B371">
        <v>34669</v>
      </c>
      <c r="C371">
        <v>70.099999999999994</v>
      </c>
      <c r="D371" s="137">
        <f t="shared" si="34"/>
        <v>2.3357664233576685</v>
      </c>
      <c r="E371" s="137">
        <f t="shared" si="35"/>
        <v>0.28612303290414332</v>
      </c>
    </row>
    <row r="372" spans="1:5">
      <c r="B372">
        <v>34639</v>
      </c>
      <c r="C372">
        <v>69.900000000000006</v>
      </c>
      <c r="D372" s="137">
        <f t="shared" si="34"/>
        <v>2.3426061493411652</v>
      </c>
      <c r="E372" s="137">
        <f t="shared" si="35"/>
        <v>0.14326647564470818</v>
      </c>
    </row>
    <row r="373" spans="1:5">
      <c r="B373">
        <v>34608</v>
      </c>
      <c r="C373">
        <v>69.8</v>
      </c>
      <c r="D373" s="137">
        <f t="shared" si="34"/>
        <v>2.346041055718473</v>
      </c>
      <c r="E373" s="137">
        <f t="shared" si="35"/>
        <v>-0.14306151645209297</v>
      </c>
    </row>
    <row r="374" spans="1:5">
      <c r="B374">
        <v>34578</v>
      </c>
      <c r="C374">
        <v>69.900000000000006</v>
      </c>
      <c r="D374" s="137">
        <f t="shared" si="34"/>
        <v>2.4926686217008722</v>
      </c>
      <c r="E374" s="137">
        <f t="shared" si="35"/>
        <v>-0.28530670470755126</v>
      </c>
    </row>
    <row r="375" spans="1:5">
      <c r="B375">
        <v>34547</v>
      </c>
      <c r="C375">
        <v>70.099999999999994</v>
      </c>
      <c r="D375" s="137">
        <f t="shared" si="34"/>
        <v>2.6354319180087913</v>
      </c>
      <c r="E375" s="137">
        <f t="shared" si="35"/>
        <v>0.28612303290414332</v>
      </c>
    </row>
    <row r="376" spans="1:5">
      <c r="B376">
        <v>34516</v>
      </c>
      <c r="C376">
        <v>69.900000000000006</v>
      </c>
      <c r="D376" s="137">
        <f t="shared" si="34"/>
        <v>2.3426061493411652</v>
      </c>
      <c r="E376" s="137">
        <f t="shared" si="35"/>
        <v>0.14326647564470818</v>
      </c>
    </row>
    <row r="377" spans="1:5">
      <c r="B377">
        <v>34486</v>
      </c>
      <c r="C377">
        <v>69.8</v>
      </c>
      <c r="D377" s="137">
        <f t="shared" si="34"/>
        <v>2.6470588235294059</v>
      </c>
      <c r="E377" s="137">
        <f t="shared" si="35"/>
        <v>0.14347202295552108</v>
      </c>
    </row>
    <row r="378" spans="1:5">
      <c r="B378">
        <v>34455</v>
      </c>
      <c r="C378">
        <v>69.7</v>
      </c>
      <c r="D378" s="137">
        <f t="shared" si="34"/>
        <v>2.8023598820059021</v>
      </c>
      <c r="E378" s="137">
        <f t="shared" si="35"/>
        <v>0.14367816091956342</v>
      </c>
    </row>
    <row r="379" spans="1:5">
      <c r="B379">
        <v>34425</v>
      </c>
      <c r="C379">
        <v>69.599999999999994</v>
      </c>
      <c r="D379" s="137">
        <f t="shared" si="34"/>
        <v>2.8064992614475557</v>
      </c>
      <c r="E379" s="137">
        <f t="shared" si="35"/>
        <v>0.14388489208631938</v>
      </c>
    </row>
    <row r="380" spans="1:5">
      <c r="B380">
        <v>34394</v>
      </c>
      <c r="C380">
        <v>69.5</v>
      </c>
      <c r="D380" s="137">
        <f t="shared" si="34"/>
        <v>2.9629629629629619</v>
      </c>
      <c r="E380" s="137">
        <f t="shared" si="35"/>
        <v>0.14409221902016611</v>
      </c>
    </row>
    <row r="381" spans="1:5">
      <c r="B381">
        <v>34366</v>
      </c>
      <c r="C381">
        <v>69.400000000000006</v>
      </c>
      <c r="D381" s="137">
        <f t="shared" si="34"/>
        <v>3.120356612184267</v>
      </c>
      <c r="E381" s="137">
        <f t="shared" si="35"/>
        <v>0.87209302325581461</v>
      </c>
    </row>
    <row r="382" spans="1:5">
      <c r="A382">
        <v>1994</v>
      </c>
      <c r="B382">
        <v>34335</v>
      </c>
      <c r="C382">
        <v>68.8</v>
      </c>
      <c r="D382" s="137">
        <f t="shared" si="34"/>
        <v>2.9940119760479007</v>
      </c>
      <c r="E382" s="137">
        <f t="shared" si="35"/>
        <v>0.43795620437956018</v>
      </c>
    </row>
    <row r="383" spans="1:5">
      <c r="B383">
        <v>34304</v>
      </c>
      <c r="C383">
        <v>68.5</v>
      </c>
      <c r="D383" s="137">
        <f t="shared" si="34"/>
        <v>4.2617960426179593</v>
      </c>
      <c r="E383" s="137">
        <f t="shared" si="35"/>
        <v>0.29282576866765453</v>
      </c>
    </row>
    <row r="384" spans="1:5">
      <c r="B384">
        <v>34274</v>
      </c>
      <c r="C384">
        <v>68.3</v>
      </c>
      <c r="D384" s="137">
        <f t="shared" si="34"/>
        <v>4.1158536585365937</v>
      </c>
      <c r="E384" s="137">
        <f t="shared" si="35"/>
        <v>0.14662756598239923</v>
      </c>
    </row>
    <row r="385" spans="1:5">
      <c r="B385">
        <v>34243</v>
      </c>
      <c r="C385">
        <v>68.2</v>
      </c>
      <c r="D385" s="137">
        <f t="shared" si="34"/>
        <v>4.4410413476263528</v>
      </c>
      <c r="E385" s="137">
        <f t="shared" si="35"/>
        <v>0</v>
      </c>
    </row>
    <row r="386" spans="1:5">
      <c r="B386">
        <v>34213</v>
      </c>
      <c r="C386">
        <v>68.2</v>
      </c>
      <c r="D386" s="137">
        <f t="shared" si="34"/>
        <v>4.4410413476263528</v>
      </c>
      <c r="E386" s="137">
        <f t="shared" si="35"/>
        <v>-0.14641288433381305</v>
      </c>
    </row>
    <row r="387" spans="1:5">
      <c r="B387">
        <v>34182</v>
      </c>
      <c r="C387">
        <v>68.3</v>
      </c>
      <c r="D387" s="137">
        <f t="shared" si="34"/>
        <v>4.5941807044410439</v>
      </c>
      <c r="E387" s="137">
        <f t="shared" si="35"/>
        <v>0</v>
      </c>
    </row>
    <row r="388" spans="1:5">
      <c r="B388">
        <v>34151</v>
      </c>
      <c r="C388">
        <v>68.3</v>
      </c>
      <c r="D388" s="137">
        <f t="shared" si="34"/>
        <v>4.5941807044410439</v>
      </c>
      <c r="E388" s="137">
        <f t="shared" si="35"/>
        <v>0.44117647058823195</v>
      </c>
    </row>
    <row r="389" spans="1:5">
      <c r="B389">
        <v>34121</v>
      </c>
      <c r="C389">
        <v>68</v>
      </c>
      <c r="D389" s="137">
        <f t="shared" si="34"/>
        <v>4.4546850998463867</v>
      </c>
      <c r="E389" s="137">
        <f t="shared" si="35"/>
        <v>0.29498525073748283</v>
      </c>
    </row>
    <row r="390" spans="1:5">
      <c r="B390">
        <v>34090</v>
      </c>
      <c r="C390">
        <v>67.8</v>
      </c>
      <c r="D390" s="137">
        <f t="shared" si="34"/>
        <v>4.4684129429892039</v>
      </c>
      <c r="E390" s="137">
        <f t="shared" si="35"/>
        <v>0.14771048744459847</v>
      </c>
    </row>
    <row r="391" spans="1:5">
      <c r="B391">
        <v>34060</v>
      </c>
      <c r="C391">
        <v>67.7</v>
      </c>
      <c r="D391" s="137">
        <f t="shared" si="34"/>
        <v>4.6367851622874667</v>
      </c>
      <c r="E391" s="137">
        <f t="shared" si="35"/>
        <v>0.29629629629630472</v>
      </c>
    </row>
    <row r="392" spans="1:5">
      <c r="B392">
        <v>34029</v>
      </c>
      <c r="C392">
        <v>67.5</v>
      </c>
      <c r="D392" s="137">
        <f t="shared" si="34"/>
        <v>4.6511627906976827</v>
      </c>
      <c r="E392" s="137">
        <f t="shared" si="35"/>
        <v>0.29717682020802272</v>
      </c>
    </row>
    <row r="393" spans="1:5">
      <c r="B393">
        <v>34001</v>
      </c>
      <c r="C393">
        <v>67.3</v>
      </c>
      <c r="D393" s="137">
        <f t="shared" si="34"/>
        <v>4.665629860031089</v>
      </c>
      <c r="E393" s="137">
        <f t="shared" si="35"/>
        <v>0.74850299401197162</v>
      </c>
    </row>
    <row r="394" spans="1:5">
      <c r="A394">
        <v>1993</v>
      </c>
      <c r="B394">
        <v>33970</v>
      </c>
      <c r="C394">
        <v>66.8</v>
      </c>
      <c r="D394" s="137">
        <f t="shared" si="34"/>
        <v>4.5383411580594668</v>
      </c>
      <c r="E394" s="137">
        <f t="shared" si="35"/>
        <v>1.6742770167427636</v>
      </c>
    </row>
    <row r="395" spans="1:5">
      <c r="B395">
        <v>33939</v>
      </c>
      <c r="C395">
        <v>65.7</v>
      </c>
      <c r="D395" s="137">
        <f t="shared" si="34"/>
        <v>3.4645669291338663</v>
      </c>
      <c r="E395" s="137">
        <f t="shared" si="35"/>
        <v>0.15243902439026158</v>
      </c>
    </row>
    <row r="396" spans="1:5">
      <c r="B396">
        <v>33909</v>
      </c>
      <c r="C396">
        <v>65.599999999999994</v>
      </c>
      <c r="D396" s="137">
        <f t="shared" si="34"/>
        <v>3.4700315457413211</v>
      </c>
      <c r="E396" s="137">
        <f t="shared" si="35"/>
        <v>0.45941807044410155</v>
      </c>
    </row>
    <row r="397" spans="1:5">
      <c r="B397">
        <v>33878</v>
      </c>
      <c r="C397">
        <v>65.3</v>
      </c>
      <c r="D397" s="137">
        <f t="shared" si="34"/>
        <v>3.3227848101265778</v>
      </c>
      <c r="E397" s="137">
        <f t="shared" si="35"/>
        <v>0</v>
      </c>
    </row>
    <row r="398" spans="1:5">
      <c r="B398">
        <v>33848</v>
      </c>
      <c r="C398">
        <v>65.3</v>
      </c>
      <c r="D398" s="137">
        <f t="shared" si="34"/>
        <v>4.9839228295819709</v>
      </c>
      <c r="E398" s="137">
        <f t="shared" si="35"/>
        <v>0</v>
      </c>
    </row>
    <row r="399" spans="1:5">
      <c r="B399">
        <v>33817</v>
      </c>
      <c r="C399">
        <v>65.3</v>
      </c>
      <c r="D399" s="137">
        <f t="shared" si="34"/>
        <v>4.9839228295819709</v>
      </c>
      <c r="E399" s="137">
        <f t="shared" si="35"/>
        <v>0</v>
      </c>
    </row>
    <row r="400" spans="1:5">
      <c r="B400">
        <v>33786</v>
      </c>
      <c r="C400">
        <v>65.3</v>
      </c>
      <c r="D400" s="137">
        <f t="shared" si="34"/>
        <v>4.9839228295819709</v>
      </c>
      <c r="E400" s="137">
        <f t="shared" si="35"/>
        <v>0.30721966205837248</v>
      </c>
    </row>
    <row r="401" spans="1:5">
      <c r="B401">
        <v>33756</v>
      </c>
      <c r="C401">
        <v>65.099999999999994</v>
      </c>
      <c r="D401" s="137">
        <f t="shared" si="34"/>
        <v>5.8536585365853426</v>
      </c>
      <c r="E401" s="137">
        <f t="shared" si="35"/>
        <v>0.30816640986131461</v>
      </c>
    </row>
    <row r="402" spans="1:5">
      <c r="B402">
        <v>33725</v>
      </c>
      <c r="C402">
        <v>64.900000000000006</v>
      </c>
      <c r="D402" s="137">
        <f t="shared" si="34"/>
        <v>6.219312602291339</v>
      </c>
      <c r="E402" s="137">
        <f t="shared" si="35"/>
        <v>0.30911901081915971</v>
      </c>
    </row>
    <row r="403" spans="1:5">
      <c r="B403">
        <v>33695</v>
      </c>
      <c r="C403">
        <v>64.7</v>
      </c>
      <c r="D403" s="137">
        <f t="shared" si="34"/>
        <v>6.0655737704918238</v>
      </c>
      <c r="E403" s="137">
        <f t="shared" si="35"/>
        <v>0.31007751937985972</v>
      </c>
    </row>
    <row r="404" spans="1:5">
      <c r="B404">
        <v>33664</v>
      </c>
      <c r="C404">
        <v>64.5</v>
      </c>
      <c r="D404" s="137">
        <f t="shared" si="34"/>
        <v>6.0855263157894655</v>
      </c>
      <c r="E404" s="137">
        <f t="shared" si="35"/>
        <v>0.31104199066874116</v>
      </c>
    </row>
    <row r="405" spans="1:5">
      <c r="B405">
        <v>33635</v>
      </c>
      <c r="C405">
        <v>64.3</v>
      </c>
      <c r="D405" s="137">
        <f t="shared" si="34"/>
        <v>5.7565789473684248</v>
      </c>
      <c r="E405" s="137">
        <f t="shared" si="35"/>
        <v>0.62597809076680733</v>
      </c>
    </row>
    <row r="406" spans="1:5">
      <c r="A406">
        <v>1992</v>
      </c>
      <c r="B406">
        <v>33604</v>
      </c>
      <c r="C406">
        <v>63.9</v>
      </c>
      <c r="D406" s="137">
        <f t="shared" si="34"/>
        <v>5.6198347107438167</v>
      </c>
      <c r="E406" s="137">
        <f t="shared" si="35"/>
        <v>0.62992125984251857</v>
      </c>
    </row>
    <row r="407" spans="1:5">
      <c r="B407">
        <v>33573</v>
      </c>
      <c r="C407">
        <v>63.5</v>
      </c>
      <c r="E407" s="137">
        <f t="shared" si="35"/>
        <v>0.15772870662461003</v>
      </c>
    </row>
    <row r="408" spans="1:5">
      <c r="B408">
        <v>33543</v>
      </c>
      <c r="C408">
        <v>63.4</v>
      </c>
      <c r="E408" s="137">
        <f t="shared" si="35"/>
        <v>0.31645569620253866</v>
      </c>
    </row>
    <row r="409" spans="1:5">
      <c r="B409">
        <v>33512</v>
      </c>
      <c r="C409">
        <v>63.2</v>
      </c>
      <c r="E409" s="137">
        <f t="shared" si="35"/>
        <v>1.6077170418006546</v>
      </c>
    </row>
    <row r="410" spans="1:5">
      <c r="B410">
        <v>33482</v>
      </c>
      <c r="C410">
        <v>62.2</v>
      </c>
      <c r="E410" s="137">
        <f t="shared" si="35"/>
        <v>0</v>
      </c>
    </row>
    <row r="411" spans="1:5">
      <c r="B411">
        <v>33451</v>
      </c>
      <c r="C411">
        <v>62.2</v>
      </c>
      <c r="E411" s="137">
        <f t="shared" si="35"/>
        <v>0</v>
      </c>
    </row>
    <row r="412" spans="1:5">
      <c r="B412">
        <v>33420</v>
      </c>
      <c r="C412">
        <v>62.2</v>
      </c>
      <c r="E412" s="137">
        <f t="shared" ref="E412:E417" si="36">C412/C413*100-100</f>
        <v>1.1382113821138233</v>
      </c>
    </row>
    <row r="413" spans="1:5">
      <c r="B413">
        <v>33390</v>
      </c>
      <c r="C413">
        <v>61.5</v>
      </c>
      <c r="E413" s="137">
        <f t="shared" si="36"/>
        <v>0.65466448445170045</v>
      </c>
    </row>
    <row r="414" spans="1:5">
      <c r="B414">
        <v>33359</v>
      </c>
      <c r="C414">
        <v>61.1</v>
      </c>
      <c r="E414" s="137">
        <f t="shared" si="36"/>
        <v>0.16393442622950261</v>
      </c>
    </row>
    <row r="415" spans="1:5">
      <c r="B415">
        <v>33329</v>
      </c>
      <c r="C415">
        <v>61</v>
      </c>
      <c r="E415" s="137">
        <f t="shared" si="36"/>
        <v>0.32894736842106909</v>
      </c>
    </row>
    <row r="416" spans="1:5">
      <c r="B416">
        <v>33298</v>
      </c>
      <c r="C416">
        <v>60.8</v>
      </c>
      <c r="E416" s="137">
        <f t="shared" si="36"/>
        <v>0</v>
      </c>
    </row>
    <row r="417" spans="1:5">
      <c r="B417">
        <v>33270</v>
      </c>
      <c r="C417">
        <v>60.8</v>
      </c>
      <c r="E417" s="137">
        <f t="shared" si="36"/>
        <v>0.49586776859501924</v>
      </c>
    </row>
    <row r="418" spans="1:5">
      <c r="A418">
        <v>1991</v>
      </c>
      <c r="B418">
        <v>33239</v>
      </c>
      <c r="C418">
        <v>60.5</v>
      </c>
    </row>
  </sheetData>
  <autoFilter ref="AH21:AI21" xr:uid="{4D357BB5-0B14-447E-B825-0907A808A550}">
    <sortState xmlns:xlrd2="http://schemas.microsoft.com/office/spreadsheetml/2017/richdata2" ref="AH22:AI78">
      <sortCondition descending="1" ref="AI21"/>
    </sortState>
  </autoFilter>
  <phoneticPr fontId="17" type="noConversion"/>
  <pageMargins left="0.7" right="0.7" top="0.78740157499999996" bottom="0.78740157499999996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6CB4-843D-4A1A-B1DB-51C17A406CAC}">
  <dimension ref="A1:N74"/>
  <sheetViews>
    <sheetView topLeftCell="A20" zoomScale="80" zoomScaleNormal="80" workbookViewId="0">
      <selection activeCell="C20" sqref="C20"/>
    </sheetView>
  </sheetViews>
  <sheetFormatPr baseColWidth="10" defaultRowHeight="14.5"/>
  <cols>
    <col min="1" max="1" width="21.54296875" customWidth="1"/>
    <col min="2" max="2" width="16" customWidth="1"/>
  </cols>
  <sheetData>
    <row r="1" spans="1:14">
      <c r="A1" s="63" t="s">
        <v>902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8"/>
    </row>
    <row r="2" spans="1:14">
      <c r="A2" s="52" t="s">
        <v>900</v>
      </c>
      <c r="B2" s="47"/>
      <c r="C2" s="47"/>
      <c r="D2" s="47"/>
      <c r="E2" s="47" t="s">
        <v>1328</v>
      </c>
      <c r="F2" s="47"/>
      <c r="G2" s="47"/>
      <c r="H2" s="47"/>
      <c r="I2" s="47"/>
      <c r="J2" s="47"/>
      <c r="K2" s="47"/>
      <c r="L2" s="47"/>
      <c r="M2" s="47"/>
      <c r="N2" s="53"/>
    </row>
    <row r="3" spans="1:14">
      <c r="A3" s="52" t="s">
        <v>184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53"/>
    </row>
    <row r="4" spans="1:14">
      <c r="A4" s="62" t="s">
        <v>688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5"/>
    </row>
    <row r="6" spans="1:14">
      <c r="A6" s="1" t="s">
        <v>10</v>
      </c>
      <c r="B6" s="1" t="s">
        <v>11</v>
      </c>
      <c r="C6" s="1" t="s">
        <v>897</v>
      </c>
      <c r="D6" s="1" t="s">
        <v>898</v>
      </c>
      <c r="E6" s="1" t="s">
        <v>899</v>
      </c>
    </row>
    <row r="7" spans="1:14">
      <c r="A7" t="s">
        <v>3</v>
      </c>
      <c r="B7">
        <v>2008</v>
      </c>
      <c r="C7">
        <v>-0.2</v>
      </c>
      <c r="D7">
        <v>2.7</v>
      </c>
      <c r="E7">
        <v>2.9</v>
      </c>
    </row>
    <row r="8" spans="1:14">
      <c r="A8" t="s">
        <v>4</v>
      </c>
      <c r="B8">
        <v>2008</v>
      </c>
      <c r="C8">
        <v>0.9</v>
      </c>
      <c r="D8">
        <v>3.8</v>
      </c>
      <c r="E8">
        <v>2.8</v>
      </c>
    </row>
    <row r="9" spans="1:14">
      <c r="A9" t="s">
        <v>5</v>
      </c>
      <c r="B9">
        <v>2008</v>
      </c>
      <c r="C9">
        <v>-0.2</v>
      </c>
      <c r="D9">
        <v>2.9</v>
      </c>
      <c r="E9">
        <v>3.1</v>
      </c>
    </row>
    <row r="10" spans="1:14">
      <c r="A10" t="s">
        <v>6</v>
      </c>
      <c r="B10">
        <v>2008</v>
      </c>
      <c r="C10">
        <v>1.1000000000000001</v>
      </c>
      <c r="D10">
        <v>2.7</v>
      </c>
      <c r="E10">
        <v>1.6</v>
      </c>
    </row>
    <row r="11" spans="1:14">
      <c r="A11" t="s">
        <v>3</v>
      </c>
      <c r="B11">
        <v>2009</v>
      </c>
      <c r="C11">
        <v>-0.1</v>
      </c>
      <c r="D11">
        <v>0.7</v>
      </c>
      <c r="E11">
        <v>0.8</v>
      </c>
    </row>
    <row r="12" spans="1:14">
      <c r="A12" t="s">
        <v>4</v>
      </c>
      <c r="B12">
        <v>2009</v>
      </c>
      <c r="C12">
        <v>-0.9</v>
      </c>
      <c r="D12">
        <v>-0.7</v>
      </c>
      <c r="E12">
        <v>0.3</v>
      </c>
    </row>
    <row r="13" spans="1:14">
      <c r="A13" t="s">
        <v>5</v>
      </c>
      <c r="B13">
        <v>2009</v>
      </c>
      <c r="C13">
        <v>0.7</v>
      </c>
      <c r="D13">
        <v>0.4</v>
      </c>
      <c r="E13">
        <v>-0.2</v>
      </c>
    </row>
    <row r="14" spans="1:14">
      <c r="A14" t="s">
        <v>6</v>
      </c>
      <c r="B14">
        <v>2009</v>
      </c>
      <c r="C14">
        <v>-0.4</v>
      </c>
      <c r="D14">
        <v>0.1</v>
      </c>
      <c r="E14">
        <v>0.5</v>
      </c>
    </row>
    <row r="15" spans="1:14">
      <c r="A15" t="s">
        <v>3</v>
      </c>
      <c r="B15">
        <v>2010</v>
      </c>
      <c r="C15">
        <v>0.8</v>
      </c>
      <c r="D15">
        <v>1.7</v>
      </c>
      <c r="E15">
        <v>0.9</v>
      </c>
    </row>
    <row r="16" spans="1:14">
      <c r="A16" t="s">
        <v>4</v>
      </c>
      <c r="B16">
        <v>2010</v>
      </c>
      <c r="C16">
        <v>1.9</v>
      </c>
      <c r="D16">
        <v>3.1</v>
      </c>
      <c r="E16">
        <v>1.1000000000000001</v>
      </c>
    </row>
    <row r="17" spans="1:5">
      <c r="A17" t="s">
        <v>5</v>
      </c>
      <c r="B17">
        <v>2010</v>
      </c>
      <c r="C17">
        <v>1.5</v>
      </c>
      <c r="D17">
        <v>2.4</v>
      </c>
      <c r="E17">
        <v>1</v>
      </c>
    </row>
    <row r="18" spans="1:5">
      <c r="A18" t="s">
        <v>6</v>
      </c>
      <c r="B18">
        <v>2010</v>
      </c>
      <c r="C18">
        <v>1.6</v>
      </c>
      <c r="D18">
        <v>3</v>
      </c>
      <c r="E18">
        <v>1.4</v>
      </c>
    </row>
    <row r="19" spans="1:5">
      <c r="A19" t="s">
        <v>3</v>
      </c>
      <c r="B19">
        <v>2011</v>
      </c>
      <c r="C19">
        <v>2</v>
      </c>
      <c r="D19">
        <v>3.8</v>
      </c>
      <c r="E19">
        <v>1.8</v>
      </c>
    </row>
    <row r="20" spans="1:5">
      <c r="A20" t="s">
        <v>4</v>
      </c>
      <c r="B20">
        <v>2011</v>
      </c>
      <c r="C20">
        <v>2.1</v>
      </c>
      <c r="D20">
        <v>4.0999999999999996</v>
      </c>
      <c r="E20">
        <v>1.9</v>
      </c>
    </row>
    <row r="21" spans="1:5">
      <c r="A21" t="s">
        <v>5</v>
      </c>
      <c r="B21">
        <v>2011</v>
      </c>
      <c r="C21">
        <v>0.6</v>
      </c>
      <c r="D21">
        <v>3</v>
      </c>
      <c r="E21">
        <v>2.2999999999999998</v>
      </c>
    </row>
    <row r="22" spans="1:5">
      <c r="A22" t="s">
        <v>6</v>
      </c>
      <c r="B22">
        <v>2011</v>
      </c>
      <c r="C22">
        <v>0.2</v>
      </c>
      <c r="D22">
        <v>2.2999999999999998</v>
      </c>
      <c r="E22">
        <v>2.1</v>
      </c>
    </row>
    <row r="23" spans="1:5">
      <c r="A23" t="s">
        <v>3</v>
      </c>
      <c r="B23">
        <v>2012</v>
      </c>
      <c r="C23">
        <v>-0.1</v>
      </c>
      <c r="D23">
        <v>2.2000000000000002</v>
      </c>
      <c r="E23">
        <v>2.1</v>
      </c>
    </row>
    <row r="24" spans="1:5">
      <c r="A24" t="s">
        <v>4</v>
      </c>
      <c r="B24">
        <v>2012</v>
      </c>
      <c r="C24">
        <v>0.6</v>
      </c>
      <c r="D24">
        <v>2.5</v>
      </c>
      <c r="E24">
        <v>1.9</v>
      </c>
    </row>
    <row r="25" spans="1:5">
      <c r="A25" t="s">
        <v>5</v>
      </c>
      <c r="B25">
        <v>2012</v>
      </c>
      <c r="C25">
        <v>1</v>
      </c>
      <c r="D25">
        <v>3</v>
      </c>
      <c r="E25">
        <v>2</v>
      </c>
    </row>
    <row r="26" spans="1:5">
      <c r="A26" t="s">
        <v>6</v>
      </c>
      <c r="B26">
        <v>2012</v>
      </c>
      <c r="C26">
        <v>0.7</v>
      </c>
      <c r="D26">
        <v>2.7</v>
      </c>
      <c r="E26">
        <v>2</v>
      </c>
    </row>
    <row r="27" spans="1:5">
      <c r="A27" t="s">
        <v>3</v>
      </c>
      <c r="B27">
        <v>2013</v>
      </c>
      <c r="C27">
        <v>0</v>
      </c>
      <c r="D27">
        <v>1.5</v>
      </c>
      <c r="E27">
        <v>1.5</v>
      </c>
    </row>
    <row r="28" spans="1:5">
      <c r="A28" t="s">
        <v>4</v>
      </c>
      <c r="B28">
        <v>2013</v>
      </c>
      <c r="C28">
        <v>-0.2</v>
      </c>
      <c r="D28">
        <v>1.3</v>
      </c>
      <c r="E28">
        <v>1.5</v>
      </c>
    </row>
    <row r="29" spans="1:5">
      <c r="A29" t="s">
        <v>5</v>
      </c>
      <c r="B29">
        <v>2013</v>
      </c>
      <c r="C29">
        <v>-0.2</v>
      </c>
      <c r="D29">
        <v>1.3</v>
      </c>
      <c r="E29">
        <v>1.6</v>
      </c>
    </row>
    <row r="30" spans="1:5">
      <c r="A30" t="s">
        <v>6</v>
      </c>
      <c r="B30">
        <v>2013</v>
      </c>
      <c r="C30">
        <v>0</v>
      </c>
      <c r="D30">
        <v>1.4</v>
      </c>
      <c r="E30">
        <v>1.4</v>
      </c>
    </row>
    <row r="31" spans="1:5">
      <c r="A31" t="s">
        <v>3</v>
      </c>
      <c r="B31">
        <v>2014</v>
      </c>
      <c r="C31">
        <v>1.4</v>
      </c>
      <c r="D31">
        <v>2.6</v>
      </c>
      <c r="E31">
        <v>1.2</v>
      </c>
    </row>
    <row r="32" spans="1:5">
      <c r="A32" t="s">
        <v>4</v>
      </c>
      <c r="B32">
        <v>2014</v>
      </c>
      <c r="C32">
        <v>1.4</v>
      </c>
      <c r="D32">
        <v>2.5</v>
      </c>
      <c r="E32">
        <v>1.1000000000000001</v>
      </c>
    </row>
    <row r="33" spans="1:5">
      <c r="A33" t="s">
        <v>5</v>
      </c>
      <c r="B33">
        <v>2014</v>
      </c>
      <c r="C33">
        <v>1.7</v>
      </c>
      <c r="D33">
        <v>2.7</v>
      </c>
      <c r="E33">
        <v>0.9</v>
      </c>
    </row>
    <row r="34" spans="1:5">
      <c r="A34" t="s">
        <v>6</v>
      </c>
      <c r="B34">
        <v>2014</v>
      </c>
      <c r="C34">
        <v>2.1</v>
      </c>
      <c r="D34">
        <v>2.7</v>
      </c>
      <c r="E34">
        <v>0.5</v>
      </c>
    </row>
    <row r="35" spans="1:5">
      <c r="A35" t="s">
        <v>3</v>
      </c>
      <c r="B35">
        <v>2015</v>
      </c>
      <c r="C35">
        <v>2.7</v>
      </c>
      <c r="D35">
        <v>2.7</v>
      </c>
      <c r="E35">
        <v>0</v>
      </c>
    </row>
    <row r="36" spans="1:5">
      <c r="A36" t="s">
        <v>4</v>
      </c>
      <c r="B36">
        <v>2015</v>
      </c>
      <c r="C36">
        <v>2.4</v>
      </c>
      <c r="D36">
        <v>3.3</v>
      </c>
      <c r="E36">
        <v>1</v>
      </c>
    </row>
    <row r="37" spans="1:5">
      <c r="A37" t="s">
        <v>5</v>
      </c>
      <c r="B37">
        <v>2015</v>
      </c>
      <c r="C37">
        <v>1.8</v>
      </c>
      <c r="D37">
        <v>2.5</v>
      </c>
      <c r="E37">
        <v>0.7</v>
      </c>
    </row>
    <row r="38" spans="1:5">
      <c r="A38" t="s">
        <v>6</v>
      </c>
      <c r="B38">
        <v>2015</v>
      </c>
      <c r="C38">
        <v>2</v>
      </c>
      <c r="D38">
        <v>2.4</v>
      </c>
      <c r="E38">
        <v>0.4</v>
      </c>
    </row>
    <row r="39" spans="1:5">
      <c r="A39" t="s">
        <v>3</v>
      </c>
      <c r="B39">
        <v>2016</v>
      </c>
      <c r="C39">
        <v>2.4</v>
      </c>
      <c r="D39">
        <v>2.8</v>
      </c>
      <c r="E39">
        <v>0.3</v>
      </c>
    </row>
    <row r="40" spans="1:5">
      <c r="A40" t="s">
        <v>4</v>
      </c>
      <c r="B40">
        <v>2016</v>
      </c>
      <c r="C40">
        <v>1.7</v>
      </c>
      <c r="D40">
        <v>1.9</v>
      </c>
      <c r="E40">
        <v>0.2</v>
      </c>
    </row>
    <row r="41" spans="1:5">
      <c r="A41" t="s">
        <v>5</v>
      </c>
      <c r="B41">
        <v>2016</v>
      </c>
      <c r="C41">
        <v>1.7</v>
      </c>
      <c r="D41">
        <v>2.2999999999999998</v>
      </c>
      <c r="E41">
        <v>0.5</v>
      </c>
    </row>
    <row r="42" spans="1:5">
      <c r="A42" t="s">
        <v>6</v>
      </c>
      <c r="B42">
        <v>2016</v>
      </c>
      <c r="C42">
        <v>1.3</v>
      </c>
      <c r="D42">
        <v>2.2999999999999998</v>
      </c>
      <c r="E42">
        <v>1</v>
      </c>
    </row>
    <row r="43" spans="1:5">
      <c r="A43" t="s">
        <v>3</v>
      </c>
      <c r="B43">
        <v>2017</v>
      </c>
      <c r="C43">
        <v>1</v>
      </c>
      <c r="D43">
        <v>2.6</v>
      </c>
      <c r="E43">
        <v>1.6</v>
      </c>
    </row>
    <row r="44" spans="1:5">
      <c r="A44" t="s">
        <v>4</v>
      </c>
      <c r="B44">
        <v>2017</v>
      </c>
      <c r="C44">
        <v>1.4</v>
      </c>
      <c r="D44">
        <v>2.9</v>
      </c>
      <c r="E44">
        <v>1.4</v>
      </c>
    </row>
    <row r="45" spans="1:5">
      <c r="A45" t="s">
        <v>5</v>
      </c>
      <c r="B45">
        <v>2017</v>
      </c>
      <c r="C45">
        <v>0.9</v>
      </c>
      <c r="D45">
        <v>2.4</v>
      </c>
      <c r="E45">
        <v>1.6</v>
      </c>
    </row>
    <row r="46" spans="1:5">
      <c r="A46" t="s">
        <v>6</v>
      </c>
      <c r="B46">
        <v>2017</v>
      </c>
      <c r="C46">
        <v>0.8</v>
      </c>
      <c r="D46">
        <v>2.2000000000000002</v>
      </c>
      <c r="E46">
        <v>1.5</v>
      </c>
    </row>
    <row r="47" spans="1:5">
      <c r="A47" t="s">
        <v>3</v>
      </c>
      <c r="B47">
        <v>2018</v>
      </c>
      <c r="C47">
        <v>1.5</v>
      </c>
      <c r="D47">
        <v>2.8</v>
      </c>
      <c r="E47">
        <v>1.4</v>
      </c>
    </row>
    <row r="48" spans="1:5">
      <c r="A48" t="s">
        <v>4</v>
      </c>
      <c r="B48">
        <v>2018</v>
      </c>
      <c r="C48">
        <v>0.9</v>
      </c>
      <c r="D48">
        <v>2.5</v>
      </c>
      <c r="E48">
        <v>1.8</v>
      </c>
    </row>
    <row r="49" spans="1:5">
      <c r="A49" t="s">
        <v>5</v>
      </c>
      <c r="B49">
        <v>2018</v>
      </c>
      <c r="C49">
        <v>1.6</v>
      </c>
      <c r="D49">
        <v>3.6</v>
      </c>
      <c r="E49">
        <v>1.9</v>
      </c>
    </row>
    <row r="50" spans="1:5">
      <c r="A50" t="s">
        <v>6</v>
      </c>
      <c r="B50">
        <v>2018</v>
      </c>
      <c r="C50">
        <v>1.3</v>
      </c>
      <c r="D50">
        <v>3.3</v>
      </c>
      <c r="E50">
        <v>2</v>
      </c>
    </row>
    <row r="51" spans="1:5">
      <c r="A51" t="s">
        <v>3</v>
      </c>
      <c r="B51">
        <v>2019</v>
      </c>
      <c r="C51">
        <v>1.1000000000000001</v>
      </c>
      <c r="D51">
        <v>2.5</v>
      </c>
      <c r="E51">
        <v>1.3</v>
      </c>
    </row>
    <row r="52" spans="1:5">
      <c r="A52" t="s">
        <v>4</v>
      </c>
      <c r="B52">
        <v>2019</v>
      </c>
      <c r="C52">
        <v>1.2</v>
      </c>
      <c r="D52">
        <v>3</v>
      </c>
      <c r="E52">
        <v>1.6</v>
      </c>
    </row>
    <row r="53" spans="1:5">
      <c r="A53" t="s">
        <v>5</v>
      </c>
      <c r="B53">
        <v>2019</v>
      </c>
      <c r="C53">
        <v>2</v>
      </c>
      <c r="D53">
        <v>3.4</v>
      </c>
      <c r="E53">
        <v>1.4</v>
      </c>
    </row>
    <row r="54" spans="1:5">
      <c r="A54" t="s">
        <v>6</v>
      </c>
      <c r="B54">
        <v>2019</v>
      </c>
      <c r="C54">
        <v>0.6</v>
      </c>
      <c r="D54">
        <v>1.9</v>
      </c>
      <c r="E54">
        <v>1.2</v>
      </c>
    </row>
    <row r="55" spans="1:5">
      <c r="A55" t="s">
        <v>3</v>
      </c>
      <c r="B55">
        <v>2020</v>
      </c>
      <c r="C55">
        <v>0.1</v>
      </c>
      <c r="D55">
        <v>2.1</v>
      </c>
      <c r="E55">
        <v>2</v>
      </c>
    </row>
    <row r="56" spans="1:5">
      <c r="A56" t="s">
        <v>4</v>
      </c>
      <c r="B56">
        <v>2020</v>
      </c>
      <c r="C56">
        <v>-4.7</v>
      </c>
      <c r="D56">
        <v>-3.9</v>
      </c>
      <c r="E56">
        <v>0.8</v>
      </c>
    </row>
    <row r="57" spans="1:5">
      <c r="A57" t="s">
        <v>5</v>
      </c>
      <c r="B57">
        <v>2020</v>
      </c>
      <c r="C57">
        <v>-0.9</v>
      </c>
      <c r="D57">
        <v>-1.3</v>
      </c>
      <c r="E57">
        <v>-0.5</v>
      </c>
    </row>
    <row r="58" spans="1:5">
      <c r="A58" t="s">
        <v>6</v>
      </c>
      <c r="B58">
        <v>2020</v>
      </c>
      <c r="C58">
        <v>0.3</v>
      </c>
      <c r="D58">
        <v>0.2</v>
      </c>
      <c r="E58">
        <v>-0.1</v>
      </c>
    </row>
    <row r="59" spans="1:5">
      <c r="A59" t="s">
        <v>3</v>
      </c>
      <c r="B59">
        <v>2021</v>
      </c>
      <c r="C59">
        <v>-2.2000000000000002</v>
      </c>
      <c r="D59">
        <v>-0.7</v>
      </c>
      <c r="E59">
        <v>1.5</v>
      </c>
    </row>
    <row r="60" spans="1:5">
      <c r="A60" t="s">
        <v>4</v>
      </c>
      <c r="B60">
        <v>2021</v>
      </c>
      <c r="C60">
        <v>3.2</v>
      </c>
      <c r="D60">
        <v>5.5</v>
      </c>
      <c r="E60">
        <v>2.2000000000000002</v>
      </c>
    </row>
    <row r="61" spans="1:5">
      <c r="A61" t="s">
        <v>5</v>
      </c>
      <c r="B61">
        <v>2021</v>
      </c>
      <c r="C61">
        <v>0</v>
      </c>
      <c r="D61">
        <v>3.9</v>
      </c>
      <c r="E61">
        <v>3.9</v>
      </c>
    </row>
    <row r="62" spans="1:5">
      <c r="A62" t="s">
        <v>6</v>
      </c>
      <c r="B62">
        <v>2021</v>
      </c>
      <c r="C62">
        <v>-1</v>
      </c>
      <c r="D62">
        <v>3.6</v>
      </c>
      <c r="E62">
        <v>4.7</v>
      </c>
    </row>
    <row r="63" spans="1:5">
      <c r="A63" t="s">
        <v>3</v>
      </c>
      <c r="B63">
        <v>2022</v>
      </c>
      <c r="C63">
        <v>-0.9</v>
      </c>
      <c r="D63">
        <v>3.8</v>
      </c>
      <c r="E63">
        <v>4.7</v>
      </c>
    </row>
    <row r="64" spans="1:5">
      <c r="A64" t="s">
        <v>4</v>
      </c>
      <c r="B64">
        <v>2022</v>
      </c>
      <c r="C64">
        <v>-4.2</v>
      </c>
      <c r="D64">
        <v>2.2999999999999998</v>
      </c>
      <c r="E64">
        <v>6.7</v>
      </c>
    </row>
    <row r="65" spans="1:5">
      <c r="A65" t="s">
        <v>5</v>
      </c>
      <c r="B65">
        <v>2022</v>
      </c>
      <c r="C65">
        <v>-5.4</v>
      </c>
      <c r="D65">
        <v>1.6</v>
      </c>
      <c r="E65">
        <v>7.3</v>
      </c>
    </row>
    <row r="66" spans="1:5">
      <c r="A66" t="s">
        <v>6</v>
      </c>
      <c r="B66">
        <v>2022</v>
      </c>
      <c r="C66">
        <v>-5.4</v>
      </c>
      <c r="D66">
        <v>2.8</v>
      </c>
      <c r="E66">
        <v>8.6</v>
      </c>
    </row>
    <row r="67" spans="1:5">
      <c r="A67" t="s">
        <v>3</v>
      </c>
      <c r="B67">
        <v>2023</v>
      </c>
      <c r="C67">
        <v>-2.2999999999999998</v>
      </c>
      <c r="D67">
        <v>5.6</v>
      </c>
      <c r="E67">
        <v>8.3000000000000007</v>
      </c>
    </row>
    <row r="68" spans="1:5">
      <c r="A68" t="s">
        <v>4</v>
      </c>
      <c r="B68">
        <v>2023</v>
      </c>
      <c r="C68">
        <v>0.1</v>
      </c>
      <c r="D68">
        <v>6.6</v>
      </c>
      <c r="E68">
        <v>6.5</v>
      </c>
    </row>
    <row r="69" spans="1:5">
      <c r="A69" t="s">
        <v>5</v>
      </c>
      <c r="B69">
        <v>2023</v>
      </c>
      <c r="C69">
        <v>0.6</v>
      </c>
      <c r="D69">
        <v>6.3</v>
      </c>
      <c r="E69">
        <v>5.7</v>
      </c>
    </row>
    <row r="70" spans="1:5">
      <c r="A70" t="s">
        <v>6</v>
      </c>
      <c r="B70">
        <v>2023</v>
      </c>
      <c r="C70">
        <v>1.8</v>
      </c>
      <c r="D70">
        <v>5.4</v>
      </c>
      <c r="E70">
        <v>3.5</v>
      </c>
    </row>
    <row r="71" spans="1:5">
      <c r="A71" t="s">
        <v>3</v>
      </c>
      <c r="B71">
        <v>2024</v>
      </c>
      <c r="C71">
        <v>3.8</v>
      </c>
      <c r="D71">
        <v>6.4</v>
      </c>
      <c r="E71">
        <v>2.5</v>
      </c>
    </row>
    <row r="72" spans="1:5">
      <c r="A72" t="s">
        <v>4</v>
      </c>
      <c r="B72">
        <v>2024</v>
      </c>
      <c r="C72">
        <v>3.1</v>
      </c>
      <c r="D72">
        <v>5.4</v>
      </c>
      <c r="E72">
        <v>2.2999999999999998</v>
      </c>
    </row>
    <row r="73" spans="1:5">
      <c r="A73" t="s">
        <v>5</v>
      </c>
      <c r="B73">
        <v>2024</v>
      </c>
      <c r="C73" s="44">
        <f>D73-E73</f>
        <v>3.0000000000000004</v>
      </c>
      <c r="D73">
        <v>4.9000000000000004</v>
      </c>
      <c r="E73">
        <v>1.9</v>
      </c>
    </row>
    <row r="74" spans="1:5">
      <c r="C74" s="1" t="s">
        <v>897</v>
      </c>
      <c r="D74" s="1" t="s">
        <v>898</v>
      </c>
      <c r="E74" s="1" t="s">
        <v>899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DDFCF-28FD-444E-BD18-4462CF05B56D}">
  <dimension ref="A1:F52"/>
  <sheetViews>
    <sheetView topLeftCell="A22" zoomScale="80" zoomScaleNormal="80" workbookViewId="0">
      <selection activeCell="F41" sqref="F41"/>
    </sheetView>
  </sheetViews>
  <sheetFormatPr baseColWidth="10" defaultRowHeight="14.5"/>
  <cols>
    <col min="5" max="5" width="17.81640625" customWidth="1"/>
  </cols>
  <sheetData>
    <row r="1" spans="1:6">
      <c r="A1" s="63" t="s">
        <v>14</v>
      </c>
      <c r="B1" s="57"/>
      <c r="C1" s="57"/>
      <c r="D1" s="57"/>
      <c r="E1" s="64" t="s">
        <v>1557</v>
      </c>
      <c r="F1" s="58"/>
    </row>
    <row r="2" spans="1:6">
      <c r="A2" s="52" t="s">
        <v>1428</v>
      </c>
      <c r="B2" s="47"/>
      <c r="C2" s="47"/>
      <c r="D2" s="47"/>
      <c r="E2" s="47"/>
      <c r="F2" s="53"/>
    </row>
    <row r="3" spans="1:6">
      <c r="A3" s="52" t="s">
        <v>184</v>
      </c>
      <c r="B3" s="47"/>
      <c r="C3" s="47"/>
      <c r="D3" s="47"/>
      <c r="E3" s="47"/>
      <c r="F3" s="53"/>
    </row>
    <row r="4" spans="1:6">
      <c r="A4" s="62" t="s">
        <v>637</v>
      </c>
      <c r="B4" s="54"/>
      <c r="C4" s="54"/>
      <c r="D4" s="54"/>
      <c r="E4" s="54"/>
      <c r="F4" s="55"/>
    </row>
    <row r="7" spans="1:6">
      <c r="A7" s="1" t="s">
        <v>11</v>
      </c>
      <c r="B7" s="1" t="s">
        <v>491</v>
      </c>
      <c r="C7" s="1" t="s">
        <v>2</v>
      </c>
      <c r="D7" s="1" t="s">
        <v>14</v>
      </c>
    </row>
    <row r="8" spans="1:6">
      <c r="A8">
        <v>2022</v>
      </c>
      <c r="B8" t="s">
        <v>682</v>
      </c>
      <c r="C8">
        <v>6.3</v>
      </c>
      <c r="D8">
        <v>3.4</v>
      </c>
    </row>
    <row r="9" spans="1:6">
      <c r="B9" t="s">
        <v>83</v>
      </c>
      <c r="C9">
        <v>7</v>
      </c>
      <c r="D9">
        <v>3.7</v>
      </c>
    </row>
    <row r="10" spans="1:6">
      <c r="B10" t="s">
        <v>681</v>
      </c>
      <c r="C10">
        <v>6.7</v>
      </c>
      <c r="D10">
        <v>3.3</v>
      </c>
    </row>
    <row r="11" spans="1:6">
      <c r="B11" t="s">
        <v>680</v>
      </c>
      <c r="C11">
        <v>6.7</v>
      </c>
      <c r="D11">
        <v>3.5</v>
      </c>
    </row>
    <row r="12" spans="1:6">
      <c r="B12" t="s">
        <v>679</v>
      </c>
      <c r="C12">
        <v>7</v>
      </c>
      <c r="D12">
        <v>3.7</v>
      </c>
    </row>
    <row r="13" spans="1:6">
      <c r="B13" t="s">
        <v>678</v>
      </c>
      <c r="C13">
        <v>8.6</v>
      </c>
      <c r="D13">
        <v>4.5999999999999996</v>
      </c>
    </row>
    <row r="14" spans="1:6">
      <c r="B14" t="s">
        <v>677</v>
      </c>
      <c r="C14">
        <v>8.8000000000000007</v>
      </c>
      <c r="D14">
        <v>4.8</v>
      </c>
    </row>
    <row r="15" spans="1:6">
      <c r="B15" t="s">
        <v>676</v>
      </c>
      <c r="C15">
        <v>8.8000000000000007</v>
      </c>
      <c r="D15">
        <v>5</v>
      </c>
    </row>
    <row r="16" spans="1:6">
      <c r="B16" t="s">
        <v>675</v>
      </c>
      <c r="C16">
        <v>8.1</v>
      </c>
      <c r="D16">
        <v>5.2</v>
      </c>
    </row>
    <row r="17" spans="1:4">
      <c r="A17">
        <v>2023</v>
      </c>
      <c r="B17" t="s">
        <v>685</v>
      </c>
      <c r="C17">
        <v>8.6999999999999993</v>
      </c>
      <c r="D17">
        <v>5.6</v>
      </c>
    </row>
    <row r="18" spans="1:4">
      <c r="B18" t="s">
        <v>684</v>
      </c>
      <c r="C18">
        <v>8.6999999999999993</v>
      </c>
      <c r="D18">
        <v>5.7</v>
      </c>
    </row>
    <row r="19" spans="1:4">
      <c r="B19" t="s">
        <v>683</v>
      </c>
      <c r="C19">
        <v>7.4</v>
      </c>
      <c r="D19">
        <v>5.9</v>
      </c>
    </row>
    <row r="20" spans="1:4">
      <c r="B20" t="s">
        <v>682</v>
      </c>
      <c r="C20">
        <v>7.2</v>
      </c>
      <c r="D20">
        <v>5.8</v>
      </c>
    </row>
    <row r="21" spans="1:4">
      <c r="B21" t="s">
        <v>83</v>
      </c>
      <c r="C21">
        <v>6.1</v>
      </c>
      <c r="D21">
        <v>5.4</v>
      </c>
    </row>
    <row r="22" spans="1:4">
      <c r="B22" t="s">
        <v>681</v>
      </c>
      <c r="C22">
        <v>6.4</v>
      </c>
      <c r="D22">
        <v>5.8</v>
      </c>
    </row>
    <row r="23" spans="1:4">
      <c r="B23" t="s">
        <v>680</v>
      </c>
      <c r="C23">
        <v>6.2</v>
      </c>
      <c r="D23">
        <v>5.5</v>
      </c>
    </row>
    <row r="24" spans="1:4">
      <c r="B24" t="s">
        <v>679</v>
      </c>
      <c r="C24">
        <v>6.1</v>
      </c>
      <c r="D24">
        <v>5.3</v>
      </c>
    </row>
    <row r="25" spans="1:4">
      <c r="B25" t="s">
        <v>678</v>
      </c>
      <c r="C25">
        <v>4.5</v>
      </c>
      <c r="D25">
        <v>4.5999999999999996</v>
      </c>
    </row>
    <row r="26" spans="1:4">
      <c r="B26" t="s">
        <v>677</v>
      </c>
      <c r="C26">
        <v>3.8</v>
      </c>
      <c r="D26">
        <v>4.3</v>
      </c>
    </row>
    <row r="27" spans="1:4">
      <c r="B27" t="s">
        <v>676</v>
      </c>
      <c r="C27">
        <v>3.2</v>
      </c>
      <c r="D27">
        <v>3.8</v>
      </c>
    </row>
    <row r="28" spans="1:4">
      <c r="B28" t="s">
        <v>675</v>
      </c>
      <c r="C28">
        <v>3.7</v>
      </c>
      <c r="D28">
        <v>3.5</v>
      </c>
    </row>
    <row r="29" spans="1:4">
      <c r="A29">
        <v>2024</v>
      </c>
      <c r="B29" t="s">
        <v>685</v>
      </c>
      <c r="C29">
        <v>2.9</v>
      </c>
      <c r="D29">
        <v>3.4</v>
      </c>
    </row>
    <row r="30" spans="1:4">
      <c r="B30" t="s">
        <v>684</v>
      </c>
      <c r="C30">
        <v>2.5</v>
      </c>
      <c r="D30">
        <v>3.4</v>
      </c>
    </row>
    <row r="31" spans="1:4">
      <c r="B31" t="s">
        <v>683</v>
      </c>
      <c r="C31">
        <v>2.2000000000000002</v>
      </c>
      <c r="D31">
        <v>3.3</v>
      </c>
    </row>
    <row r="32" spans="1:4">
      <c r="B32" t="s">
        <v>682</v>
      </c>
      <c r="C32">
        <v>2.2000000000000002</v>
      </c>
      <c r="D32">
        <v>3</v>
      </c>
    </row>
    <row r="33" spans="1:4">
      <c r="B33" t="s">
        <v>83</v>
      </c>
      <c r="C33">
        <v>2.4</v>
      </c>
      <c r="D33">
        <v>3</v>
      </c>
    </row>
    <row r="34" spans="1:4">
      <c r="B34" t="s">
        <v>681</v>
      </c>
      <c r="C34">
        <v>2.2000000000000002</v>
      </c>
      <c r="D34">
        <v>2.9</v>
      </c>
    </row>
    <row r="35" spans="1:4">
      <c r="B35" t="s">
        <v>680</v>
      </c>
      <c r="C35">
        <v>1.9</v>
      </c>
      <c r="D35">
        <v>2.9</v>
      </c>
    </row>
    <row r="36" spans="1:4">
      <c r="B36" t="s">
        <v>679</v>
      </c>
      <c r="C36">
        <v>1.6</v>
      </c>
      <c r="D36">
        <v>2.8</v>
      </c>
    </row>
    <row r="37" spans="1:4">
      <c r="B37" t="s">
        <v>678</v>
      </c>
      <c r="C37">
        <v>1.9</v>
      </c>
      <c r="D37">
        <v>2.7</v>
      </c>
    </row>
    <row r="38" spans="1:4">
      <c r="B38" t="s">
        <v>677</v>
      </c>
      <c r="C38">
        <v>2</v>
      </c>
      <c r="D38">
        <v>2.9</v>
      </c>
    </row>
    <row r="39" spans="1:4">
      <c r="B39" t="s">
        <v>676</v>
      </c>
      <c r="C39">
        <v>2.2000000000000002</v>
      </c>
      <c r="D39">
        <v>3</v>
      </c>
    </row>
    <row r="40" spans="1:4">
      <c r="B40" t="s">
        <v>675</v>
      </c>
      <c r="C40">
        <v>2.6</v>
      </c>
      <c r="D40">
        <v>3.3</v>
      </c>
    </row>
    <row r="41" spans="1:4">
      <c r="A41">
        <v>2025</v>
      </c>
      <c r="B41" t="s">
        <v>685</v>
      </c>
    </row>
    <row r="42" spans="1:4">
      <c r="B42" t="s">
        <v>684</v>
      </c>
    </row>
    <row r="43" spans="1:4">
      <c r="B43" t="s">
        <v>683</v>
      </c>
    </row>
    <row r="44" spans="1:4">
      <c r="B44" t="s">
        <v>682</v>
      </c>
    </row>
    <row r="45" spans="1:4">
      <c r="B45" t="s">
        <v>83</v>
      </c>
    </row>
    <row r="46" spans="1:4">
      <c r="B46" t="s">
        <v>681</v>
      </c>
    </row>
    <row r="47" spans="1:4">
      <c r="B47" t="s">
        <v>680</v>
      </c>
    </row>
    <row r="48" spans="1:4">
      <c r="B48" t="s">
        <v>679</v>
      </c>
    </row>
    <row r="49" spans="2:2">
      <c r="B49" t="s">
        <v>678</v>
      </c>
    </row>
    <row r="50" spans="2:2">
      <c r="B50" t="s">
        <v>677</v>
      </c>
    </row>
    <row r="51" spans="2:2">
      <c r="B51" t="s">
        <v>676</v>
      </c>
    </row>
    <row r="52" spans="2:2">
      <c r="B52" t="s">
        <v>675</v>
      </c>
    </row>
  </sheetData>
  <phoneticPr fontId="17" type="noConversion"/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2B25A-63AB-4C01-B801-FAC7D19F847B}">
  <dimension ref="A1:Z283"/>
  <sheetViews>
    <sheetView zoomScale="70" zoomScaleNormal="70" workbookViewId="0">
      <selection activeCell="C4" sqref="C4"/>
    </sheetView>
  </sheetViews>
  <sheetFormatPr baseColWidth="10" defaultRowHeight="14.5"/>
  <cols>
    <col min="1" max="1" width="20.54296875" customWidth="1"/>
    <col min="23" max="23" width="10.81640625" style="18"/>
  </cols>
  <sheetData>
    <row r="1" spans="1:23">
      <c r="A1" s="63" t="s">
        <v>391</v>
      </c>
      <c r="B1" s="57"/>
      <c r="C1" s="57"/>
      <c r="D1" s="57"/>
      <c r="E1" s="64" t="s">
        <v>1557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8"/>
      <c r="W1" s="46" t="s">
        <v>612</v>
      </c>
    </row>
    <row r="2" spans="1:23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53"/>
    </row>
    <row r="3" spans="1:23">
      <c r="A3" s="52" t="s">
        <v>184</v>
      </c>
      <c r="B3" s="47"/>
      <c r="C3" s="48" t="s">
        <v>1548</v>
      </c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53"/>
    </row>
    <row r="4" spans="1:23" ht="15" thickBot="1">
      <c r="A4" s="62" t="s">
        <v>702</v>
      </c>
      <c r="B4" s="54"/>
      <c r="C4" s="199" t="s">
        <v>1547</v>
      </c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5"/>
    </row>
    <row r="5" spans="1:23">
      <c r="A5" s="255" t="s">
        <v>357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7"/>
      <c r="N5" s="256" t="s">
        <v>358</v>
      </c>
      <c r="O5" s="256"/>
      <c r="P5" s="256"/>
      <c r="Q5" s="256"/>
      <c r="R5" s="256"/>
      <c r="S5" s="256"/>
      <c r="T5" s="256"/>
      <c r="U5" s="257"/>
    </row>
    <row r="6" spans="1:23">
      <c r="A6" s="258" t="s">
        <v>359</v>
      </c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259"/>
      <c r="M6" s="260"/>
      <c r="N6" s="259" t="s">
        <v>359</v>
      </c>
      <c r="O6" s="259"/>
      <c r="P6" s="259"/>
      <c r="Q6" s="259"/>
      <c r="R6" s="259"/>
      <c r="S6" s="259"/>
      <c r="T6" s="259"/>
      <c r="U6" s="260"/>
    </row>
    <row r="7" spans="1:23">
      <c r="A7" s="140"/>
      <c r="B7" s="141"/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2"/>
      <c r="N7" s="27"/>
      <c r="O7" s="27"/>
      <c r="P7" s="27"/>
      <c r="Q7" s="27"/>
      <c r="R7" s="27"/>
      <c r="S7" s="27"/>
      <c r="T7" s="27"/>
      <c r="U7" s="143"/>
    </row>
    <row r="8" spans="1:23">
      <c r="A8" s="144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143"/>
      <c r="N8" s="27"/>
      <c r="O8" s="27"/>
      <c r="P8" s="27"/>
      <c r="Q8" s="27"/>
      <c r="R8" s="27"/>
      <c r="S8" s="27"/>
      <c r="T8" s="27"/>
      <c r="U8" s="143"/>
    </row>
    <row r="9" spans="1:23" ht="14.5" customHeight="1">
      <c r="A9" s="261" t="s">
        <v>360</v>
      </c>
      <c r="B9" s="262"/>
      <c r="C9" s="264" t="s">
        <v>361</v>
      </c>
      <c r="D9" s="146" t="s">
        <v>362</v>
      </c>
      <c r="E9" s="146"/>
      <c r="F9" s="146"/>
      <c r="G9" s="146"/>
      <c r="H9" s="146"/>
      <c r="I9" s="146"/>
      <c r="J9" s="146"/>
      <c r="K9" s="264" t="s">
        <v>363</v>
      </c>
      <c r="L9" s="264" t="s">
        <v>364</v>
      </c>
      <c r="M9" s="264" t="s">
        <v>365</v>
      </c>
      <c r="N9" s="258" t="s">
        <v>64</v>
      </c>
      <c r="O9" s="146" t="s">
        <v>366</v>
      </c>
      <c r="P9" s="146"/>
      <c r="Q9" s="146"/>
      <c r="R9" s="146" t="s">
        <v>367</v>
      </c>
      <c r="S9" s="146"/>
      <c r="T9" s="147"/>
      <c r="U9" s="264" t="s">
        <v>368</v>
      </c>
    </row>
    <row r="10" spans="1:23" ht="39">
      <c r="A10" s="263"/>
      <c r="B10" s="262"/>
      <c r="C10" s="262"/>
      <c r="D10" s="264" t="s">
        <v>369</v>
      </c>
      <c r="E10" s="264" t="s">
        <v>370</v>
      </c>
      <c r="F10" s="264"/>
      <c r="G10" s="264"/>
      <c r="H10" s="147" t="s">
        <v>371</v>
      </c>
      <c r="I10" s="149"/>
      <c r="J10" s="149"/>
      <c r="K10" s="262"/>
      <c r="L10" s="262"/>
      <c r="M10" s="262"/>
      <c r="N10" s="258"/>
      <c r="O10" s="126" t="s">
        <v>372</v>
      </c>
      <c r="P10" s="126" t="s">
        <v>373</v>
      </c>
      <c r="Q10" s="126" t="s">
        <v>374</v>
      </c>
      <c r="R10" s="126" t="s">
        <v>375</v>
      </c>
      <c r="S10" s="126" t="s">
        <v>376</v>
      </c>
      <c r="T10" s="126" t="s">
        <v>377</v>
      </c>
      <c r="U10" s="259"/>
    </row>
    <row r="11" spans="1:23" ht="39">
      <c r="A11" s="263"/>
      <c r="B11" s="262"/>
      <c r="C11" s="262"/>
      <c r="D11" s="266"/>
      <c r="E11" s="126" t="s">
        <v>372</v>
      </c>
      <c r="F11" s="126" t="s">
        <v>378</v>
      </c>
      <c r="G11" s="126" t="s">
        <v>379</v>
      </c>
      <c r="H11" s="126" t="s">
        <v>372</v>
      </c>
      <c r="I11" s="147" t="s">
        <v>380</v>
      </c>
      <c r="J11" s="147" t="s">
        <v>381</v>
      </c>
      <c r="K11" s="262"/>
      <c r="L11" s="262"/>
      <c r="M11" s="265"/>
      <c r="N11" s="141"/>
      <c r="O11" s="141"/>
      <c r="P11" s="141"/>
      <c r="Q11" s="141"/>
      <c r="R11" s="141"/>
      <c r="S11" s="141"/>
      <c r="T11" s="141"/>
      <c r="U11" s="142"/>
    </row>
    <row r="12" spans="1:23">
      <c r="A12" s="148"/>
      <c r="B12" s="145"/>
      <c r="C12" s="109" t="s">
        <v>382</v>
      </c>
      <c r="D12" s="145"/>
      <c r="E12" s="145"/>
      <c r="F12" s="145"/>
      <c r="G12" s="145"/>
      <c r="H12" s="145"/>
      <c r="I12" s="145"/>
      <c r="J12" s="145"/>
      <c r="K12" s="145"/>
      <c r="L12" s="145"/>
      <c r="M12" s="150"/>
      <c r="N12" s="109" t="s">
        <v>382</v>
      </c>
      <c r="O12" s="109"/>
      <c r="P12" s="109"/>
      <c r="Q12" s="109"/>
      <c r="R12" s="109"/>
      <c r="S12" s="109"/>
      <c r="T12" s="109"/>
      <c r="U12" s="151"/>
    </row>
    <row r="13" spans="1:23">
      <c r="A13" s="120">
        <v>1991</v>
      </c>
      <c r="B13" s="27" t="s">
        <v>383</v>
      </c>
      <c r="C13" s="152"/>
      <c r="D13" s="152"/>
      <c r="E13" s="152"/>
      <c r="F13" s="152"/>
      <c r="G13" s="152"/>
      <c r="H13" s="152"/>
      <c r="I13" s="152"/>
      <c r="J13" s="153"/>
      <c r="K13" s="153"/>
      <c r="L13" s="152"/>
      <c r="M13" s="154"/>
      <c r="N13" s="155"/>
      <c r="O13" s="155"/>
      <c r="P13" s="155"/>
      <c r="Q13" s="155"/>
      <c r="R13" s="155"/>
      <c r="S13" s="155"/>
      <c r="T13" s="155"/>
      <c r="U13" s="156"/>
    </row>
    <row r="14" spans="1:23">
      <c r="A14" s="120"/>
      <c r="B14" s="27" t="s">
        <v>385</v>
      </c>
      <c r="C14" s="152"/>
      <c r="D14" s="152"/>
      <c r="E14" s="152"/>
      <c r="F14" s="152"/>
      <c r="G14" s="152"/>
      <c r="H14" s="152"/>
      <c r="I14" s="152"/>
      <c r="J14" s="153"/>
      <c r="K14" s="153"/>
      <c r="L14" s="152"/>
      <c r="M14" s="154"/>
      <c r="N14" s="155"/>
      <c r="O14" s="155"/>
      <c r="P14" s="155"/>
      <c r="Q14" s="155"/>
      <c r="R14" s="155"/>
      <c r="S14" s="155"/>
      <c r="T14" s="155"/>
      <c r="U14" s="156"/>
    </row>
    <row r="15" spans="1:23">
      <c r="A15" s="120"/>
      <c r="B15" s="27" t="s">
        <v>386</v>
      </c>
      <c r="C15" s="152"/>
      <c r="D15" s="152"/>
      <c r="E15" s="152"/>
      <c r="F15" s="152"/>
      <c r="G15" s="152"/>
      <c r="H15" s="152"/>
      <c r="I15" s="152"/>
      <c r="J15" s="153"/>
      <c r="K15" s="153"/>
      <c r="L15" s="152"/>
      <c r="M15" s="154"/>
      <c r="N15" s="155"/>
      <c r="O15" s="155"/>
      <c r="P15" s="155"/>
      <c r="Q15" s="155"/>
      <c r="R15" s="155"/>
      <c r="S15" s="155"/>
      <c r="T15" s="155"/>
      <c r="U15" s="156"/>
    </row>
    <row r="16" spans="1:23">
      <c r="A16" s="120"/>
      <c r="B16" s="27" t="s">
        <v>387</v>
      </c>
      <c r="C16" s="152"/>
      <c r="D16" s="152"/>
      <c r="E16" s="152"/>
      <c r="F16" s="152"/>
      <c r="G16" s="152"/>
      <c r="H16" s="152"/>
      <c r="I16" s="152"/>
      <c r="J16" s="153"/>
      <c r="K16" s="153"/>
      <c r="L16" s="152"/>
      <c r="M16" s="154"/>
      <c r="N16" s="155"/>
      <c r="O16" s="155"/>
      <c r="P16" s="155"/>
      <c r="Q16" s="155"/>
      <c r="R16" s="155"/>
      <c r="S16" s="155"/>
      <c r="T16" s="155"/>
      <c r="U16" s="156"/>
    </row>
    <row r="17" spans="1:21">
      <c r="A17" s="120">
        <v>1992</v>
      </c>
      <c r="B17" s="27" t="s">
        <v>383</v>
      </c>
      <c r="C17" s="152"/>
      <c r="D17" s="152"/>
      <c r="E17" s="152"/>
      <c r="F17" s="152"/>
      <c r="G17" s="152"/>
      <c r="H17" s="152"/>
      <c r="I17" s="152"/>
      <c r="J17" s="153"/>
      <c r="K17" s="153"/>
      <c r="L17" s="152"/>
      <c r="M17" s="154"/>
      <c r="N17" s="155"/>
      <c r="O17" s="155"/>
      <c r="P17" s="155"/>
      <c r="Q17" s="155"/>
      <c r="R17" s="155"/>
      <c r="S17" s="155"/>
      <c r="T17" s="155"/>
      <c r="U17" s="156"/>
    </row>
    <row r="18" spans="1:21">
      <c r="A18" s="120"/>
      <c r="B18" s="27" t="s">
        <v>385</v>
      </c>
      <c r="C18" s="152"/>
      <c r="D18" s="152"/>
      <c r="E18" s="152"/>
      <c r="F18" s="152"/>
      <c r="G18" s="152"/>
      <c r="H18" s="152"/>
      <c r="I18" s="152"/>
      <c r="J18" s="153"/>
      <c r="K18" s="153"/>
      <c r="L18" s="152"/>
      <c r="M18" s="154"/>
      <c r="N18" s="155"/>
      <c r="O18" s="155"/>
      <c r="P18" s="155"/>
      <c r="Q18" s="155"/>
      <c r="R18" s="155"/>
      <c r="S18" s="155"/>
      <c r="T18" s="155"/>
      <c r="U18" s="156"/>
    </row>
    <row r="19" spans="1:21">
      <c r="A19" s="120"/>
      <c r="B19" s="27" t="s">
        <v>386</v>
      </c>
      <c r="C19" s="152"/>
      <c r="D19" s="152"/>
      <c r="E19" s="152"/>
      <c r="F19" s="152"/>
      <c r="G19" s="152"/>
      <c r="H19" s="152"/>
      <c r="I19" s="152"/>
      <c r="J19" s="153"/>
      <c r="K19" s="153"/>
      <c r="L19" s="152"/>
      <c r="M19" s="154"/>
      <c r="N19" s="155"/>
      <c r="O19" s="155"/>
      <c r="P19" s="155"/>
      <c r="Q19" s="155"/>
      <c r="R19" s="155"/>
      <c r="S19" s="155"/>
      <c r="T19" s="155"/>
      <c r="U19" s="156"/>
    </row>
    <row r="20" spans="1:21">
      <c r="A20" s="120"/>
      <c r="B20" s="27" t="s">
        <v>387</v>
      </c>
      <c r="C20" s="152"/>
      <c r="D20" s="152"/>
      <c r="E20" s="152"/>
      <c r="F20" s="152"/>
      <c r="G20" s="152"/>
      <c r="H20" s="152"/>
      <c r="I20" s="152"/>
      <c r="J20" s="153"/>
      <c r="K20" s="153"/>
      <c r="L20" s="152"/>
      <c r="M20" s="154"/>
      <c r="N20" s="155"/>
      <c r="O20" s="155"/>
      <c r="P20" s="155"/>
      <c r="Q20" s="155"/>
      <c r="R20" s="155"/>
      <c r="S20" s="155"/>
      <c r="T20" s="155"/>
      <c r="U20" s="156"/>
    </row>
    <row r="21" spans="1:21">
      <c r="A21" s="120">
        <v>1993</v>
      </c>
      <c r="B21" s="27" t="s">
        <v>383</v>
      </c>
      <c r="C21" s="152"/>
      <c r="D21" s="152"/>
      <c r="E21" s="152"/>
      <c r="F21" s="152"/>
      <c r="G21" s="152"/>
      <c r="H21" s="152"/>
      <c r="I21" s="152"/>
      <c r="J21" s="153"/>
      <c r="K21" s="153"/>
      <c r="L21" s="152"/>
      <c r="M21" s="154"/>
      <c r="N21" s="155"/>
      <c r="O21" s="155"/>
      <c r="P21" s="155"/>
      <c r="Q21" s="155"/>
      <c r="R21" s="155"/>
      <c r="S21" s="155"/>
      <c r="T21" s="155"/>
      <c r="U21" s="156"/>
    </row>
    <row r="22" spans="1:21">
      <c r="A22" s="120"/>
      <c r="B22" s="27" t="s">
        <v>385</v>
      </c>
      <c r="C22" s="152"/>
      <c r="D22" s="152"/>
      <c r="E22" s="152"/>
      <c r="F22" s="152"/>
      <c r="G22" s="152"/>
      <c r="H22" s="152"/>
      <c r="I22" s="152"/>
      <c r="J22" s="153"/>
      <c r="K22" s="153"/>
      <c r="L22" s="152"/>
      <c r="M22" s="154"/>
      <c r="N22" s="155"/>
      <c r="O22" s="155"/>
      <c r="P22" s="155"/>
      <c r="Q22" s="155"/>
      <c r="R22" s="155"/>
      <c r="S22" s="155"/>
      <c r="T22" s="155"/>
      <c r="U22" s="156"/>
    </row>
    <row r="23" spans="1:21">
      <c r="A23" s="120"/>
      <c r="B23" s="27" t="s">
        <v>386</v>
      </c>
      <c r="C23" s="152"/>
      <c r="D23" s="152"/>
      <c r="E23" s="152"/>
      <c r="F23" s="152"/>
      <c r="G23" s="152"/>
      <c r="H23" s="152"/>
      <c r="I23" s="152"/>
      <c r="J23" s="153"/>
      <c r="K23" s="153"/>
      <c r="L23" s="152"/>
      <c r="M23" s="154"/>
      <c r="N23" s="155"/>
      <c r="O23" s="155"/>
      <c r="P23" s="155"/>
      <c r="Q23" s="155"/>
      <c r="R23" s="155"/>
      <c r="S23" s="155"/>
      <c r="T23" s="155"/>
      <c r="U23" s="156"/>
    </row>
    <row r="24" spans="1:21">
      <c r="A24" s="120"/>
      <c r="B24" s="27" t="s">
        <v>387</v>
      </c>
      <c r="C24" s="152"/>
      <c r="D24" s="152"/>
      <c r="E24" s="152"/>
      <c r="F24" s="152"/>
      <c r="G24" s="152"/>
      <c r="H24" s="152"/>
      <c r="I24" s="152"/>
      <c r="J24" s="153"/>
      <c r="K24" s="153"/>
      <c r="L24" s="152"/>
      <c r="M24" s="154"/>
      <c r="N24" s="155"/>
      <c r="O24" s="155"/>
      <c r="P24" s="155"/>
      <c r="Q24" s="155"/>
      <c r="R24" s="155"/>
      <c r="S24" s="155"/>
      <c r="T24" s="155"/>
      <c r="U24" s="156"/>
    </row>
    <row r="25" spans="1:21">
      <c r="A25" s="120">
        <v>1994</v>
      </c>
      <c r="B25" s="27" t="s">
        <v>383</v>
      </c>
      <c r="C25" s="152"/>
      <c r="D25" s="152"/>
      <c r="E25" s="152"/>
      <c r="F25" s="152"/>
      <c r="G25" s="152"/>
      <c r="H25" s="152"/>
      <c r="I25" s="152"/>
      <c r="J25" s="153"/>
      <c r="K25" s="153"/>
      <c r="L25" s="152"/>
      <c r="M25" s="154"/>
      <c r="N25" s="155"/>
      <c r="O25" s="155"/>
      <c r="P25" s="155"/>
      <c r="Q25" s="155"/>
      <c r="R25" s="155"/>
      <c r="S25" s="155"/>
      <c r="T25" s="155"/>
      <c r="U25" s="156"/>
    </row>
    <row r="26" spans="1:21">
      <c r="A26" s="120"/>
      <c r="B26" s="27" t="s">
        <v>385</v>
      </c>
      <c r="C26" s="152"/>
      <c r="D26" s="152"/>
      <c r="E26" s="152"/>
      <c r="F26" s="152"/>
      <c r="G26" s="152"/>
      <c r="H26" s="152"/>
      <c r="I26" s="152"/>
      <c r="J26" s="153"/>
      <c r="K26" s="153"/>
      <c r="L26" s="152"/>
      <c r="M26" s="154"/>
      <c r="N26" s="155"/>
      <c r="O26" s="155"/>
      <c r="P26" s="155"/>
      <c r="Q26" s="155"/>
      <c r="R26" s="155"/>
      <c r="S26" s="155"/>
      <c r="T26" s="155"/>
      <c r="U26" s="156"/>
    </row>
    <row r="27" spans="1:21">
      <c r="A27" s="120"/>
      <c r="B27" s="27" t="s">
        <v>386</v>
      </c>
      <c r="C27" s="152"/>
      <c r="D27" s="152"/>
      <c r="E27" s="152"/>
      <c r="F27" s="152"/>
      <c r="G27" s="152"/>
      <c r="H27" s="152"/>
      <c r="I27" s="152"/>
      <c r="J27" s="153"/>
      <c r="K27" s="153"/>
      <c r="L27" s="152"/>
      <c r="M27" s="154"/>
      <c r="N27" s="155"/>
      <c r="O27" s="155"/>
      <c r="P27" s="155"/>
      <c r="Q27" s="155"/>
      <c r="R27" s="155"/>
      <c r="S27" s="155"/>
      <c r="T27" s="155"/>
      <c r="U27" s="156"/>
    </row>
    <row r="28" spans="1:21">
      <c r="A28" s="120"/>
      <c r="B28" s="27" t="s">
        <v>387</v>
      </c>
      <c r="C28" s="152"/>
      <c r="D28" s="152"/>
      <c r="E28" s="152"/>
      <c r="F28" s="152"/>
      <c r="G28" s="152"/>
      <c r="H28" s="152"/>
      <c r="I28" s="152"/>
      <c r="J28" s="153"/>
      <c r="K28" s="153"/>
      <c r="L28" s="152"/>
      <c r="M28" s="154"/>
      <c r="N28" s="155"/>
      <c r="O28" s="155"/>
      <c r="P28" s="155"/>
      <c r="Q28" s="155"/>
      <c r="R28" s="155"/>
      <c r="S28" s="155"/>
      <c r="T28" s="155"/>
      <c r="U28" s="156"/>
    </row>
    <row r="29" spans="1:21">
      <c r="A29" s="120">
        <v>1995</v>
      </c>
      <c r="B29" s="27" t="s">
        <v>383</v>
      </c>
      <c r="C29" s="152"/>
      <c r="D29" s="152"/>
      <c r="E29" s="152"/>
      <c r="F29" s="152"/>
      <c r="G29" s="152"/>
      <c r="H29" s="152"/>
      <c r="I29" s="152"/>
      <c r="J29" s="153"/>
      <c r="K29" s="153"/>
      <c r="L29" s="152"/>
      <c r="M29" s="154"/>
      <c r="N29" s="155"/>
      <c r="O29" s="155"/>
      <c r="P29" s="155"/>
      <c r="Q29" s="155"/>
      <c r="R29" s="155"/>
      <c r="S29" s="155"/>
      <c r="T29" s="155"/>
      <c r="U29" s="156"/>
    </row>
    <row r="30" spans="1:21">
      <c r="A30" s="120"/>
      <c r="B30" s="27" t="s">
        <v>385</v>
      </c>
      <c r="C30" s="152"/>
      <c r="D30" s="152"/>
      <c r="E30" s="152"/>
      <c r="F30" s="152"/>
      <c r="G30" s="152"/>
      <c r="H30" s="152"/>
      <c r="I30" s="152"/>
      <c r="J30" s="153"/>
      <c r="K30" s="153"/>
      <c r="L30" s="152"/>
      <c r="M30" s="154"/>
      <c r="N30" s="155"/>
      <c r="O30" s="155"/>
      <c r="P30" s="155"/>
      <c r="Q30" s="155"/>
      <c r="R30" s="155"/>
      <c r="S30" s="155"/>
      <c r="T30" s="155"/>
      <c r="U30" s="156"/>
    </row>
    <row r="31" spans="1:21">
      <c r="A31" s="120"/>
      <c r="B31" s="27" t="s">
        <v>386</v>
      </c>
      <c r="C31" s="152"/>
      <c r="D31" s="152"/>
      <c r="E31" s="152"/>
      <c r="F31" s="152"/>
      <c r="G31" s="152"/>
      <c r="H31" s="152"/>
      <c r="I31" s="152"/>
      <c r="J31" s="153"/>
      <c r="K31" s="153"/>
      <c r="L31" s="152"/>
      <c r="M31" s="154"/>
      <c r="N31" s="155"/>
      <c r="O31" s="155"/>
      <c r="P31" s="155"/>
      <c r="Q31" s="155"/>
      <c r="R31" s="155"/>
      <c r="S31" s="155"/>
      <c r="T31" s="155"/>
      <c r="U31" s="156"/>
    </row>
    <row r="32" spans="1:21">
      <c r="A32" s="120"/>
      <c r="B32" s="27" t="s">
        <v>387</v>
      </c>
      <c r="C32" s="152"/>
      <c r="D32" s="152"/>
      <c r="E32" s="152"/>
      <c r="F32" s="152"/>
      <c r="G32" s="152"/>
      <c r="H32" s="152"/>
      <c r="I32" s="152"/>
      <c r="J32" s="153"/>
      <c r="K32" s="153"/>
      <c r="L32" s="152"/>
      <c r="M32" s="154"/>
      <c r="N32" s="155"/>
      <c r="O32" s="155"/>
      <c r="P32" s="155"/>
      <c r="Q32" s="155"/>
      <c r="R32" s="155"/>
      <c r="S32" s="155"/>
      <c r="T32" s="155"/>
      <c r="U32" s="156"/>
    </row>
    <row r="33" spans="1:21">
      <c r="A33" s="120">
        <v>1996</v>
      </c>
      <c r="B33" s="27" t="s">
        <v>383</v>
      </c>
      <c r="C33" s="152"/>
      <c r="D33" s="152"/>
      <c r="E33" s="152"/>
      <c r="F33" s="152"/>
      <c r="G33" s="152"/>
      <c r="H33" s="152"/>
      <c r="I33" s="152"/>
      <c r="J33" s="153"/>
      <c r="K33" s="153"/>
      <c r="L33" s="152"/>
      <c r="M33" s="154"/>
      <c r="N33" s="155"/>
      <c r="O33" s="155"/>
      <c r="P33" s="155"/>
      <c r="Q33" s="155"/>
      <c r="R33" s="155"/>
      <c r="S33" s="155"/>
      <c r="T33" s="155"/>
      <c r="U33" s="156"/>
    </row>
    <row r="34" spans="1:21">
      <c r="A34" s="120"/>
      <c r="B34" s="27" t="s">
        <v>385</v>
      </c>
      <c r="C34" s="152"/>
      <c r="D34" s="152"/>
      <c r="E34" s="152"/>
      <c r="F34" s="152"/>
      <c r="G34" s="152"/>
      <c r="H34" s="152"/>
      <c r="I34" s="152"/>
      <c r="J34" s="153"/>
      <c r="K34" s="153"/>
      <c r="L34" s="152"/>
      <c r="M34" s="154"/>
      <c r="N34" s="155"/>
      <c r="O34" s="155"/>
      <c r="P34" s="155"/>
      <c r="Q34" s="155"/>
      <c r="R34" s="155"/>
      <c r="S34" s="155"/>
      <c r="T34" s="155"/>
      <c r="U34" s="156"/>
    </row>
    <row r="35" spans="1:21">
      <c r="A35" s="120"/>
      <c r="B35" s="27" t="s">
        <v>386</v>
      </c>
      <c r="C35" s="152"/>
      <c r="D35" s="152"/>
      <c r="E35" s="152"/>
      <c r="F35" s="152"/>
      <c r="G35" s="152"/>
      <c r="H35" s="152"/>
      <c r="I35" s="152"/>
      <c r="J35" s="153"/>
      <c r="K35" s="153"/>
      <c r="L35" s="152"/>
      <c r="M35" s="154"/>
      <c r="N35" s="155"/>
      <c r="O35" s="155"/>
      <c r="P35" s="155"/>
      <c r="Q35" s="155"/>
      <c r="R35" s="155"/>
      <c r="S35" s="155"/>
      <c r="T35" s="155"/>
      <c r="U35" s="156"/>
    </row>
    <row r="36" spans="1:21">
      <c r="A36" s="120"/>
      <c r="B36" s="27" t="s">
        <v>387</v>
      </c>
      <c r="C36" s="152"/>
      <c r="D36" s="152"/>
      <c r="E36" s="152"/>
      <c r="F36" s="152"/>
      <c r="G36" s="152"/>
      <c r="H36" s="152"/>
      <c r="I36" s="152"/>
      <c r="J36" s="153"/>
      <c r="K36" s="153"/>
      <c r="L36" s="152"/>
      <c r="M36" s="154"/>
      <c r="N36" s="155"/>
      <c r="O36" s="155"/>
      <c r="P36" s="155"/>
      <c r="Q36" s="155"/>
      <c r="R36" s="155"/>
      <c r="S36" s="155"/>
      <c r="T36" s="155"/>
      <c r="U36" s="156"/>
    </row>
    <row r="37" spans="1:21">
      <c r="A37" s="120">
        <v>1997</v>
      </c>
      <c r="B37" s="27" t="s">
        <v>383</v>
      </c>
      <c r="C37" s="152"/>
      <c r="D37" s="152"/>
      <c r="E37" s="152"/>
      <c r="F37" s="152"/>
      <c r="G37" s="152"/>
      <c r="H37" s="152"/>
      <c r="I37" s="152"/>
      <c r="J37" s="153"/>
      <c r="K37" s="153"/>
      <c r="L37" s="152"/>
      <c r="M37" s="154"/>
      <c r="N37" s="155"/>
      <c r="O37" s="155"/>
      <c r="P37" s="155"/>
      <c r="Q37" s="155"/>
      <c r="R37" s="155"/>
      <c r="S37" s="155"/>
      <c r="T37" s="155"/>
      <c r="U37" s="156"/>
    </row>
    <row r="38" spans="1:21">
      <c r="A38" s="120"/>
      <c r="B38" s="27" t="s">
        <v>385</v>
      </c>
      <c r="C38" s="152"/>
      <c r="D38" s="152"/>
      <c r="E38" s="152"/>
      <c r="F38" s="152"/>
      <c r="G38" s="152"/>
      <c r="H38" s="152"/>
      <c r="I38" s="152"/>
      <c r="J38" s="153"/>
      <c r="K38" s="153"/>
      <c r="L38" s="152"/>
      <c r="M38" s="154"/>
      <c r="N38" s="155"/>
      <c r="O38" s="155"/>
      <c r="P38" s="155"/>
      <c r="Q38" s="155"/>
      <c r="R38" s="155"/>
      <c r="S38" s="155"/>
      <c r="T38" s="155"/>
      <c r="U38" s="156"/>
    </row>
    <row r="39" spans="1:21">
      <c r="A39" s="120"/>
      <c r="B39" s="27" t="s">
        <v>386</v>
      </c>
      <c r="C39" s="152"/>
      <c r="D39" s="152"/>
      <c r="E39" s="152"/>
      <c r="F39" s="152"/>
      <c r="G39" s="152"/>
      <c r="H39" s="152"/>
      <c r="I39" s="152"/>
      <c r="J39" s="153"/>
      <c r="K39" s="153"/>
      <c r="L39" s="152"/>
      <c r="M39" s="154"/>
      <c r="N39" s="155"/>
      <c r="O39" s="155"/>
      <c r="P39" s="155"/>
      <c r="Q39" s="155"/>
      <c r="R39" s="155"/>
      <c r="S39" s="155"/>
      <c r="T39" s="155"/>
      <c r="U39" s="156"/>
    </row>
    <row r="40" spans="1:21">
      <c r="A40" s="120"/>
      <c r="B40" s="27" t="s">
        <v>387</v>
      </c>
      <c r="C40" s="152"/>
      <c r="D40" s="152"/>
      <c r="E40" s="152"/>
      <c r="F40" s="152"/>
      <c r="G40" s="152"/>
      <c r="H40" s="152"/>
      <c r="I40" s="152"/>
      <c r="J40" s="153"/>
      <c r="K40" s="153"/>
      <c r="L40" s="152"/>
      <c r="M40" s="154"/>
      <c r="N40" s="155"/>
      <c r="O40" s="155"/>
      <c r="P40" s="155"/>
      <c r="Q40" s="155"/>
      <c r="R40" s="155"/>
      <c r="S40" s="155"/>
      <c r="T40" s="155"/>
      <c r="U40" s="156"/>
    </row>
    <row r="41" spans="1:21">
      <c r="A41" s="120">
        <v>1998</v>
      </c>
      <c r="B41" s="27" t="s">
        <v>383</v>
      </c>
      <c r="C41" s="152"/>
      <c r="D41" s="152"/>
      <c r="E41" s="152"/>
      <c r="F41" s="152"/>
      <c r="G41" s="152"/>
      <c r="H41" s="152"/>
      <c r="I41" s="152"/>
      <c r="J41" s="153"/>
      <c r="K41" s="153"/>
      <c r="L41" s="152"/>
      <c r="M41" s="154"/>
      <c r="N41" s="155"/>
      <c r="O41" s="155"/>
      <c r="P41" s="155"/>
      <c r="Q41" s="155"/>
      <c r="R41" s="155"/>
      <c r="S41" s="155"/>
      <c r="T41" s="155"/>
      <c r="U41" s="156"/>
    </row>
    <row r="42" spans="1:21">
      <c r="A42" s="120"/>
      <c r="B42" s="27" t="s">
        <v>385</v>
      </c>
      <c r="C42" s="152"/>
      <c r="D42" s="152"/>
      <c r="E42" s="152"/>
      <c r="F42" s="152"/>
      <c r="G42" s="152"/>
      <c r="H42" s="152"/>
      <c r="I42" s="152"/>
      <c r="J42" s="153"/>
      <c r="K42" s="153"/>
      <c r="L42" s="152"/>
      <c r="M42" s="154"/>
      <c r="N42" s="155"/>
      <c r="O42" s="155"/>
      <c r="P42" s="155"/>
      <c r="Q42" s="155"/>
      <c r="R42" s="155"/>
      <c r="S42" s="155"/>
      <c r="T42" s="155"/>
      <c r="U42" s="156"/>
    </row>
    <row r="43" spans="1:21">
      <c r="A43" s="120"/>
      <c r="B43" s="27" t="s">
        <v>386</v>
      </c>
      <c r="C43" s="152"/>
      <c r="D43" s="152"/>
      <c r="E43" s="152"/>
      <c r="F43" s="152"/>
      <c r="G43" s="152"/>
      <c r="H43" s="152"/>
      <c r="I43" s="152"/>
      <c r="J43" s="153"/>
      <c r="K43" s="153"/>
      <c r="L43" s="152"/>
      <c r="M43" s="154"/>
      <c r="N43" s="155"/>
      <c r="O43" s="155"/>
      <c r="P43" s="155"/>
      <c r="Q43" s="155"/>
      <c r="R43" s="155"/>
      <c r="S43" s="155"/>
      <c r="T43" s="155"/>
      <c r="U43" s="156"/>
    </row>
    <row r="44" spans="1:21">
      <c r="A44" s="120"/>
      <c r="B44" s="27" t="s">
        <v>387</v>
      </c>
      <c r="C44" s="152"/>
      <c r="D44" s="152"/>
      <c r="E44" s="152"/>
      <c r="F44" s="152"/>
      <c r="G44" s="152"/>
      <c r="H44" s="152"/>
      <c r="I44" s="152"/>
      <c r="J44" s="153"/>
      <c r="K44" s="153"/>
      <c r="L44" s="152"/>
      <c r="M44" s="154"/>
      <c r="N44" s="155"/>
      <c r="O44" s="155"/>
      <c r="P44" s="155"/>
      <c r="Q44" s="155"/>
      <c r="R44" s="155"/>
      <c r="S44" s="155"/>
      <c r="T44" s="155"/>
      <c r="U44" s="156"/>
    </row>
    <row r="45" spans="1:21">
      <c r="A45" s="120">
        <v>1999</v>
      </c>
      <c r="B45" s="27" t="s">
        <v>383</v>
      </c>
      <c r="C45" s="152"/>
      <c r="D45" s="152"/>
      <c r="E45" s="152"/>
      <c r="F45" s="152"/>
      <c r="G45" s="152"/>
      <c r="H45" s="152"/>
      <c r="I45" s="152"/>
      <c r="J45" s="153"/>
      <c r="K45" s="153"/>
      <c r="L45" s="152"/>
      <c r="M45" s="154"/>
      <c r="N45" s="155"/>
      <c r="O45" s="155"/>
      <c r="P45" s="155"/>
      <c r="Q45" s="155"/>
      <c r="R45" s="155"/>
      <c r="S45" s="155"/>
      <c r="T45" s="155"/>
      <c r="U45" s="156"/>
    </row>
    <row r="46" spans="1:21">
      <c r="A46" s="120"/>
      <c r="B46" s="27" t="s">
        <v>385</v>
      </c>
      <c r="C46" s="152"/>
      <c r="D46" s="152"/>
      <c r="E46" s="152"/>
      <c r="F46" s="152"/>
      <c r="G46" s="152"/>
      <c r="H46" s="152"/>
      <c r="I46" s="152"/>
      <c r="J46" s="153"/>
      <c r="K46" s="153"/>
      <c r="L46" s="152"/>
      <c r="M46" s="154"/>
      <c r="N46" s="155"/>
      <c r="O46" s="155"/>
      <c r="P46" s="155"/>
      <c r="Q46" s="155"/>
      <c r="R46" s="155"/>
      <c r="S46" s="155"/>
      <c r="T46" s="155"/>
      <c r="U46" s="156"/>
    </row>
    <row r="47" spans="1:21">
      <c r="A47" s="120"/>
      <c r="B47" s="27" t="s">
        <v>386</v>
      </c>
      <c r="C47" s="152"/>
      <c r="D47" s="152"/>
      <c r="E47" s="152"/>
      <c r="F47" s="152"/>
      <c r="G47" s="152"/>
      <c r="H47" s="152"/>
      <c r="I47" s="152"/>
      <c r="J47" s="153"/>
      <c r="K47" s="153"/>
      <c r="L47" s="152"/>
      <c r="M47" s="154"/>
      <c r="N47" s="155"/>
      <c r="O47" s="155"/>
      <c r="P47" s="155"/>
      <c r="Q47" s="155"/>
      <c r="R47" s="155"/>
      <c r="S47" s="155"/>
      <c r="T47" s="155"/>
      <c r="U47" s="156"/>
    </row>
    <row r="48" spans="1:21">
      <c r="A48" s="120"/>
      <c r="B48" s="27" t="s">
        <v>387</v>
      </c>
      <c r="C48" s="152"/>
      <c r="D48" s="152"/>
      <c r="E48" s="152"/>
      <c r="F48" s="152"/>
      <c r="G48" s="152"/>
      <c r="H48" s="152"/>
      <c r="I48" s="152"/>
      <c r="J48" s="153"/>
      <c r="K48" s="153"/>
      <c r="L48" s="152"/>
      <c r="M48" s="154"/>
      <c r="N48" s="155"/>
      <c r="O48" s="155"/>
      <c r="P48" s="155"/>
      <c r="Q48" s="155"/>
      <c r="R48" s="155"/>
      <c r="S48" s="155"/>
      <c r="T48" s="155"/>
      <c r="U48" s="156"/>
    </row>
    <row r="49" spans="1:21">
      <c r="A49" s="120">
        <v>2000</v>
      </c>
      <c r="B49" s="27" t="s">
        <v>383</v>
      </c>
      <c r="C49" s="152"/>
      <c r="D49" s="152"/>
      <c r="E49" s="152"/>
      <c r="F49" s="152"/>
      <c r="G49" s="152"/>
      <c r="H49" s="152"/>
      <c r="I49" s="152"/>
      <c r="J49" s="153"/>
      <c r="K49" s="153"/>
      <c r="L49" s="152"/>
      <c r="M49" s="154"/>
      <c r="N49" s="155"/>
      <c r="O49" s="155"/>
      <c r="P49" s="155"/>
      <c r="Q49" s="155"/>
      <c r="R49" s="155"/>
      <c r="S49" s="155"/>
      <c r="T49" s="155"/>
      <c r="U49" s="156"/>
    </row>
    <row r="50" spans="1:21">
      <c r="A50" s="120"/>
      <c r="B50" s="27" t="s">
        <v>385</v>
      </c>
      <c r="C50" s="152"/>
      <c r="D50" s="152"/>
      <c r="E50" s="152"/>
      <c r="F50" s="152"/>
      <c r="G50" s="152"/>
      <c r="H50" s="152"/>
      <c r="I50" s="152"/>
      <c r="J50" s="153"/>
      <c r="K50" s="153"/>
      <c r="L50" s="152"/>
      <c r="M50" s="154"/>
      <c r="N50" s="155"/>
      <c r="O50" s="155"/>
      <c r="P50" s="155"/>
      <c r="Q50" s="155"/>
      <c r="R50" s="155"/>
      <c r="S50" s="155"/>
      <c r="T50" s="155"/>
      <c r="U50" s="156"/>
    </row>
    <row r="51" spans="1:21">
      <c r="A51" s="120"/>
      <c r="B51" s="27" t="s">
        <v>386</v>
      </c>
      <c r="C51" s="152"/>
      <c r="D51" s="152"/>
      <c r="E51" s="152"/>
      <c r="F51" s="152"/>
      <c r="G51" s="152"/>
      <c r="H51" s="152"/>
      <c r="I51" s="152"/>
      <c r="J51" s="153"/>
      <c r="K51" s="153"/>
      <c r="L51" s="152"/>
      <c r="M51" s="154"/>
      <c r="N51" s="155"/>
      <c r="O51" s="155"/>
      <c r="P51" s="155"/>
      <c r="Q51" s="155"/>
      <c r="R51" s="155"/>
      <c r="S51" s="155"/>
      <c r="T51" s="155"/>
      <c r="U51" s="156"/>
    </row>
    <row r="52" spans="1:21">
      <c r="A52" s="120"/>
      <c r="B52" s="27" t="s">
        <v>387</v>
      </c>
      <c r="C52" s="152"/>
      <c r="D52" s="152"/>
      <c r="E52" s="152"/>
      <c r="F52" s="152"/>
      <c r="G52" s="152"/>
      <c r="H52" s="152"/>
      <c r="I52" s="152"/>
      <c r="J52" s="153"/>
      <c r="K52" s="153"/>
      <c r="L52" s="152"/>
      <c r="M52" s="154"/>
      <c r="N52" s="155"/>
      <c r="O52" s="155"/>
      <c r="P52" s="155"/>
      <c r="Q52" s="155"/>
      <c r="R52" s="155"/>
      <c r="S52" s="155"/>
      <c r="T52" s="155"/>
      <c r="U52" s="156"/>
    </row>
    <row r="53" spans="1:21">
      <c r="A53" s="120">
        <v>2001</v>
      </c>
      <c r="B53" s="27" t="s">
        <v>383</v>
      </c>
      <c r="C53" s="152"/>
      <c r="D53" s="152"/>
      <c r="E53" s="152"/>
      <c r="F53" s="152"/>
      <c r="G53" s="152"/>
      <c r="H53" s="152"/>
      <c r="I53" s="152"/>
      <c r="J53" s="153"/>
      <c r="K53" s="153"/>
      <c r="L53" s="152"/>
      <c r="M53" s="154"/>
      <c r="N53" s="155"/>
      <c r="O53" s="155"/>
      <c r="P53" s="155"/>
      <c r="Q53" s="155"/>
      <c r="R53" s="155"/>
      <c r="S53" s="155"/>
      <c r="T53" s="155"/>
      <c r="U53" s="156"/>
    </row>
    <row r="54" spans="1:21">
      <c r="A54" s="120"/>
      <c r="B54" s="27" t="s">
        <v>385</v>
      </c>
      <c r="C54" s="152"/>
      <c r="D54" s="152"/>
      <c r="E54" s="152"/>
      <c r="F54" s="152"/>
      <c r="G54" s="152"/>
      <c r="H54" s="152"/>
      <c r="I54" s="152"/>
      <c r="J54" s="153"/>
      <c r="K54" s="153"/>
      <c r="L54" s="152"/>
      <c r="M54" s="154"/>
      <c r="N54" s="155"/>
      <c r="O54" s="155"/>
      <c r="P54" s="155"/>
      <c r="Q54" s="155"/>
      <c r="R54" s="155"/>
      <c r="S54" s="155"/>
      <c r="T54" s="155"/>
      <c r="U54" s="156"/>
    </row>
    <row r="55" spans="1:21">
      <c r="A55" s="120"/>
      <c r="B55" s="27" t="s">
        <v>386</v>
      </c>
      <c r="C55" s="152"/>
      <c r="D55" s="152"/>
      <c r="E55" s="152"/>
      <c r="F55" s="152"/>
      <c r="G55" s="152"/>
      <c r="H55" s="152"/>
      <c r="I55" s="152"/>
      <c r="J55" s="153"/>
      <c r="K55" s="153"/>
      <c r="L55" s="152"/>
      <c r="M55" s="154"/>
      <c r="N55" s="155"/>
      <c r="O55" s="155"/>
      <c r="P55" s="155"/>
      <c r="Q55" s="155"/>
      <c r="R55" s="155"/>
      <c r="S55" s="155"/>
      <c r="T55" s="155"/>
      <c r="U55" s="156"/>
    </row>
    <row r="56" spans="1:21">
      <c r="A56" s="120"/>
      <c r="B56" s="27" t="s">
        <v>387</v>
      </c>
      <c r="C56" s="152"/>
      <c r="D56" s="152"/>
      <c r="E56" s="152"/>
      <c r="F56" s="152"/>
      <c r="G56" s="152"/>
      <c r="H56" s="152"/>
      <c r="I56" s="152"/>
      <c r="J56" s="153"/>
      <c r="K56" s="153"/>
      <c r="L56" s="152"/>
      <c r="M56" s="154"/>
      <c r="N56" s="155"/>
      <c r="O56" s="155"/>
      <c r="P56" s="155"/>
      <c r="Q56" s="155"/>
      <c r="R56" s="155"/>
      <c r="S56" s="155"/>
      <c r="T56" s="155"/>
      <c r="U56" s="156"/>
    </row>
    <row r="57" spans="1:21">
      <c r="A57" s="120">
        <v>2002</v>
      </c>
      <c r="B57" s="27" t="s">
        <v>383</v>
      </c>
      <c r="C57" s="152"/>
      <c r="D57" s="152"/>
      <c r="E57" s="152"/>
      <c r="F57" s="152"/>
      <c r="G57" s="152"/>
      <c r="H57" s="152"/>
      <c r="I57" s="152"/>
      <c r="J57" s="153"/>
      <c r="K57" s="153"/>
      <c r="L57" s="152"/>
      <c r="M57" s="154"/>
      <c r="N57" s="155"/>
      <c r="O57" s="155"/>
      <c r="P57" s="155"/>
      <c r="Q57" s="155"/>
      <c r="R57" s="155"/>
      <c r="S57" s="155"/>
      <c r="T57" s="155"/>
      <c r="U57" s="156"/>
    </row>
    <row r="58" spans="1:21">
      <c r="A58" s="120"/>
      <c r="B58" s="27" t="s">
        <v>385</v>
      </c>
      <c r="C58" s="152"/>
      <c r="D58" s="152"/>
      <c r="E58" s="152"/>
      <c r="F58" s="152"/>
      <c r="G58" s="152"/>
      <c r="H58" s="152"/>
      <c r="I58" s="152"/>
      <c r="J58" s="153"/>
      <c r="K58" s="153"/>
      <c r="L58" s="152"/>
      <c r="M58" s="154"/>
      <c r="N58" s="155"/>
      <c r="O58" s="155"/>
      <c r="P58" s="155"/>
      <c r="Q58" s="155"/>
      <c r="R58" s="155"/>
      <c r="S58" s="155"/>
      <c r="T58" s="155"/>
      <c r="U58" s="156"/>
    </row>
    <row r="59" spans="1:21">
      <c r="A59" s="120"/>
      <c r="B59" s="27" t="s">
        <v>386</v>
      </c>
      <c r="C59" s="152"/>
      <c r="D59" s="152"/>
      <c r="E59" s="152"/>
      <c r="F59" s="152"/>
      <c r="G59" s="152"/>
      <c r="H59" s="152"/>
      <c r="I59" s="152"/>
      <c r="J59" s="153"/>
      <c r="K59" s="153"/>
      <c r="L59" s="152"/>
      <c r="M59" s="154"/>
      <c r="N59" s="155"/>
      <c r="O59" s="155"/>
      <c r="P59" s="155"/>
      <c r="Q59" s="155"/>
      <c r="R59" s="155"/>
      <c r="S59" s="155"/>
      <c r="T59" s="155"/>
      <c r="U59" s="156"/>
    </row>
    <row r="60" spans="1:21">
      <c r="A60" s="120"/>
      <c r="B60" s="27" t="s">
        <v>387</v>
      </c>
      <c r="C60" s="152"/>
      <c r="D60" s="152"/>
      <c r="E60" s="152"/>
      <c r="F60" s="152"/>
      <c r="G60" s="152"/>
      <c r="H60" s="152"/>
      <c r="I60" s="152"/>
      <c r="J60" s="153"/>
      <c r="K60" s="153"/>
      <c r="L60" s="152"/>
      <c r="M60" s="154"/>
      <c r="N60" s="155"/>
      <c r="O60" s="155"/>
      <c r="P60" s="155"/>
      <c r="Q60" s="155"/>
      <c r="R60" s="155"/>
      <c r="S60" s="155"/>
      <c r="T60" s="155"/>
      <c r="U60" s="156"/>
    </row>
    <row r="61" spans="1:21">
      <c r="A61" s="120">
        <v>2003</v>
      </c>
      <c r="B61" s="27" t="s">
        <v>383</v>
      </c>
      <c r="C61" s="152"/>
      <c r="D61" s="152"/>
      <c r="E61" s="152"/>
      <c r="F61" s="152"/>
      <c r="G61" s="152"/>
      <c r="H61" s="152"/>
      <c r="I61" s="152"/>
      <c r="J61" s="153"/>
      <c r="K61" s="153"/>
      <c r="L61" s="152"/>
      <c r="M61" s="154"/>
      <c r="N61" s="155"/>
      <c r="O61" s="155"/>
      <c r="P61" s="155"/>
      <c r="Q61" s="155"/>
      <c r="R61" s="155"/>
      <c r="S61" s="155"/>
      <c r="T61" s="155"/>
      <c r="U61" s="156"/>
    </row>
    <row r="62" spans="1:21">
      <c r="A62" s="120"/>
      <c r="B62" s="27" t="s">
        <v>385</v>
      </c>
      <c r="C62" s="152"/>
      <c r="D62" s="152"/>
      <c r="E62" s="152"/>
      <c r="F62" s="152"/>
      <c r="G62" s="152"/>
      <c r="H62" s="152"/>
      <c r="I62" s="152"/>
      <c r="J62" s="153"/>
      <c r="K62" s="153"/>
      <c r="L62" s="152"/>
      <c r="M62" s="154"/>
      <c r="N62" s="155"/>
      <c r="O62" s="155"/>
      <c r="P62" s="155"/>
      <c r="Q62" s="155"/>
      <c r="R62" s="155"/>
      <c r="S62" s="155"/>
      <c r="T62" s="155"/>
      <c r="U62" s="156"/>
    </row>
    <row r="63" spans="1:21">
      <c r="A63" s="120"/>
      <c r="B63" s="27" t="s">
        <v>386</v>
      </c>
      <c r="C63" s="152"/>
      <c r="D63" s="152"/>
      <c r="E63" s="152"/>
      <c r="F63" s="152"/>
      <c r="G63" s="152"/>
      <c r="H63" s="152"/>
      <c r="I63" s="152"/>
      <c r="J63" s="153"/>
      <c r="K63" s="153"/>
      <c r="L63" s="152"/>
      <c r="M63" s="154"/>
      <c r="N63" s="155"/>
      <c r="O63" s="155"/>
      <c r="P63" s="155"/>
      <c r="Q63" s="155"/>
      <c r="R63" s="155"/>
      <c r="S63" s="155"/>
      <c r="T63" s="155"/>
      <c r="U63" s="156"/>
    </row>
    <row r="64" spans="1:21">
      <c r="A64" s="120"/>
      <c r="B64" s="27" t="s">
        <v>387</v>
      </c>
      <c r="C64" s="152"/>
      <c r="D64" s="152"/>
      <c r="E64" s="152"/>
      <c r="F64" s="152"/>
      <c r="G64" s="152"/>
      <c r="H64" s="152"/>
      <c r="I64" s="152"/>
      <c r="J64" s="153"/>
      <c r="K64" s="153"/>
      <c r="L64" s="152"/>
      <c r="M64" s="154"/>
      <c r="N64" s="155"/>
      <c r="O64" s="155"/>
      <c r="P64" s="155"/>
      <c r="Q64" s="155"/>
      <c r="R64" s="155"/>
      <c r="S64" s="155"/>
      <c r="T64" s="155"/>
      <c r="U64" s="156"/>
    </row>
    <row r="65" spans="1:21">
      <c r="A65" s="120">
        <v>2004</v>
      </c>
      <c r="B65" s="27" t="s">
        <v>383</v>
      </c>
      <c r="C65" s="152"/>
      <c r="D65" s="152"/>
      <c r="E65" s="152"/>
      <c r="F65" s="152"/>
      <c r="G65" s="152"/>
      <c r="H65" s="152"/>
      <c r="I65" s="152"/>
      <c r="J65" s="153"/>
      <c r="K65" s="153"/>
      <c r="L65" s="152"/>
      <c r="M65" s="154"/>
      <c r="N65" s="155"/>
      <c r="O65" s="155"/>
      <c r="P65" s="155"/>
      <c r="Q65" s="155"/>
      <c r="R65" s="155"/>
      <c r="S65" s="155"/>
      <c r="T65" s="155"/>
      <c r="U65" s="156"/>
    </row>
    <row r="66" spans="1:21">
      <c r="A66" s="120"/>
      <c r="B66" s="27" t="s">
        <v>385</v>
      </c>
      <c r="C66" s="152"/>
      <c r="D66" s="152"/>
      <c r="E66" s="152"/>
      <c r="F66" s="152"/>
      <c r="G66" s="152"/>
      <c r="H66" s="152"/>
      <c r="I66" s="152"/>
      <c r="J66" s="153"/>
      <c r="K66" s="153"/>
      <c r="L66" s="152"/>
      <c r="M66" s="154"/>
      <c r="N66" s="155"/>
      <c r="O66" s="155"/>
      <c r="P66" s="155"/>
      <c r="Q66" s="155"/>
      <c r="R66" s="155"/>
      <c r="S66" s="155"/>
      <c r="T66" s="155"/>
      <c r="U66" s="156"/>
    </row>
    <row r="67" spans="1:21">
      <c r="A67" s="120"/>
      <c r="B67" s="27" t="s">
        <v>386</v>
      </c>
      <c r="C67" s="152"/>
      <c r="D67" s="152"/>
      <c r="E67" s="152"/>
      <c r="F67" s="152"/>
      <c r="G67" s="152"/>
      <c r="H67" s="152"/>
      <c r="I67" s="152"/>
      <c r="J67" s="153"/>
      <c r="K67" s="153"/>
      <c r="L67" s="152"/>
      <c r="M67" s="154"/>
      <c r="N67" s="155"/>
      <c r="O67" s="155"/>
      <c r="P67" s="155"/>
      <c r="Q67" s="155"/>
      <c r="R67" s="155"/>
      <c r="S67" s="155"/>
      <c r="T67" s="155"/>
      <c r="U67" s="156"/>
    </row>
    <row r="68" spans="1:21">
      <c r="A68" s="120"/>
      <c r="B68" s="27" t="s">
        <v>387</v>
      </c>
      <c r="C68" s="152"/>
      <c r="D68" s="152"/>
      <c r="E68" s="152"/>
      <c r="F68" s="152"/>
      <c r="G68" s="152"/>
      <c r="H68" s="152"/>
      <c r="I68" s="152"/>
      <c r="J68" s="153"/>
      <c r="K68" s="153"/>
      <c r="L68" s="152"/>
      <c r="M68" s="154"/>
      <c r="N68" s="155"/>
      <c r="O68" s="155"/>
      <c r="P68" s="155"/>
      <c r="Q68" s="155"/>
      <c r="R68" s="155"/>
      <c r="S68" s="155"/>
      <c r="T68" s="155"/>
      <c r="U68" s="156"/>
    </row>
    <row r="69" spans="1:21">
      <c r="A69" s="120">
        <v>2005</v>
      </c>
      <c r="B69" s="27" t="s">
        <v>383</v>
      </c>
      <c r="C69" s="152"/>
      <c r="D69" s="152"/>
      <c r="E69" s="152"/>
      <c r="F69" s="152"/>
      <c r="G69" s="152"/>
      <c r="H69" s="152"/>
      <c r="I69" s="152"/>
      <c r="J69" s="153"/>
      <c r="K69" s="153"/>
      <c r="L69" s="152"/>
      <c r="M69" s="154"/>
      <c r="N69" s="155"/>
      <c r="O69" s="155"/>
      <c r="P69" s="155"/>
      <c r="Q69" s="155"/>
      <c r="R69" s="155"/>
      <c r="S69" s="155"/>
      <c r="T69" s="155"/>
      <c r="U69" s="156"/>
    </row>
    <row r="70" spans="1:21">
      <c r="A70" s="120"/>
      <c r="B70" s="27" t="s">
        <v>385</v>
      </c>
      <c r="C70" s="152"/>
      <c r="D70" s="152"/>
      <c r="E70" s="152"/>
      <c r="F70" s="152"/>
      <c r="G70" s="152"/>
      <c r="H70" s="152"/>
      <c r="I70" s="152"/>
      <c r="J70" s="153"/>
      <c r="K70" s="153"/>
      <c r="L70" s="152"/>
      <c r="M70" s="154"/>
      <c r="N70" s="155"/>
      <c r="O70" s="155"/>
      <c r="P70" s="155"/>
      <c r="Q70" s="155"/>
      <c r="R70" s="155"/>
      <c r="S70" s="155"/>
      <c r="T70" s="155"/>
      <c r="U70" s="156"/>
    </row>
    <row r="71" spans="1:21">
      <c r="A71" s="120"/>
      <c r="B71" s="27" t="s">
        <v>386</v>
      </c>
      <c r="C71" s="152"/>
      <c r="D71" s="152"/>
      <c r="E71" s="152"/>
      <c r="F71" s="152"/>
      <c r="G71" s="152"/>
      <c r="H71" s="152"/>
      <c r="I71" s="152"/>
      <c r="J71" s="153"/>
      <c r="K71" s="153"/>
      <c r="L71" s="152"/>
      <c r="M71" s="154"/>
      <c r="N71" s="155"/>
      <c r="O71" s="155"/>
      <c r="P71" s="155"/>
      <c r="Q71" s="155"/>
      <c r="R71" s="155"/>
      <c r="S71" s="155"/>
      <c r="T71" s="155"/>
      <c r="U71" s="156"/>
    </row>
    <row r="72" spans="1:21">
      <c r="A72" s="120"/>
      <c r="B72" s="27" t="s">
        <v>387</v>
      </c>
      <c r="C72" s="152"/>
      <c r="D72" s="152"/>
      <c r="E72" s="152"/>
      <c r="F72" s="152"/>
      <c r="G72" s="152"/>
      <c r="H72" s="152"/>
      <c r="I72" s="152"/>
      <c r="J72" s="153"/>
      <c r="K72" s="153"/>
      <c r="L72" s="152"/>
      <c r="M72" s="154"/>
      <c r="N72" s="155"/>
      <c r="O72" s="155"/>
      <c r="P72" s="155"/>
      <c r="Q72" s="155"/>
      <c r="R72" s="155"/>
      <c r="S72" s="155"/>
      <c r="T72" s="155"/>
      <c r="U72" s="156"/>
    </row>
    <row r="73" spans="1:21">
      <c r="A73" s="120">
        <v>2006</v>
      </c>
      <c r="B73" s="27" t="s">
        <v>383</v>
      </c>
      <c r="C73" s="152"/>
      <c r="D73" s="152"/>
      <c r="E73" s="152"/>
      <c r="F73" s="152"/>
      <c r="G73" s="152"/>
      <c r="H73" s="152"/>
      <c r="I73" s="152"/>
      <c r="J73" s="153"/>
      <c r="K73" s="153"/>
      <c r="L73" s="152"/>
      <c r="M73" s="154"/>
      <c r="N73" s="155"/>
      <c r="O73" s="155"/>
      <c r="P73" s="155"/>
      <c r="Q73" s="155"/>
      <c r="R73" s="155"/>
      <c r="S73" s="155"/>
      <c r="T73" s="155"/>
      <c r="U73" s="156"/>
    </row>
    <row r="74" spans="1:21">
      <c r="A74" s="120"/>
      <c r="B74" s="27" t="s">
        <v>385</v>
      </c>
      <c r="C74" s="152"/>
      <c r="D74" s="152"/>
      <c r="E74" s="152"/>
      <c r="F74" s="152"/>
      <c r="G74" s="152"/>
      <c r="H74" s="152"/>
      <c r="I74" s="152"/>
      <c r="J74" s="153"/>
      <c r="K74" s="153"/>
      <c r="L74" s="152"/>
      <c r="M74" s="154"/>
      <c r="N74" s="155"/>
      <c r="O74" s="155"/>
      <c r="P74" s="155"/>
      <c r="Q74" s="155"/>
      <c r="R74" s="155"/>
      <c r="S74" s="155"/>
      <c r="T74" s="155"/>
      <c r="U74" s="156"/>
    </row>
    <row r="75" spans="1:21">
      <c r="A75" s="120"/>
      <c r="B75" s="27" t="s">
        <v>386</v>
      </c>
      <c r="C75" s="152"/>
      <c r="D75" s="152"/>
      <c r="E75" s="152"/>
      <c r="F75" s="152"/>
      <c r="G75" s="152"/>
      <c r="H75" s="152"/>
      <c r="I75" s="152"/>
      <c r="J75" s="153"/>
      <c r="K75" s="153"/>
      <c r="L75" s="152"/>
      <c r="M75" s="154"/>
      <c r="N75" s="155"/>
      <c r="O75" s="155"/>
      <c r="P75" s="155"/>
      <c r="Q75" s="155"/>
      <c r="R75" s="155"/>
      <c r="S75" s="155"/>
      <c r="T75" s="155"/>
      <c r="U75" s="156"/>
    </row>
    <row r="76" spans="1:21">
      <c r="A76" s="120"/>
      <c r="B76" s="27" t="s">
        <v>387</v>
      </c>
      <c r="C76" s="152"/>
      <c r="D76" s="152"/>
      <c r="E76" s="152"/>
      <c r="F76" s="152"/>
      <c r="G76" s="152"/>
      <c r="H76" s="152"/>
      <c r="I76" s="152"/>
      <c r="J76" s="153"/>
      <c r="K76" s="153"/>
      <c r="L76" s="152"/>
      <c r="M76" s="154"/>
      <c r="N76" s="155"/>
      <c r="O76" s="155"/>
      <c r="P76" s="155"/>
      <c r="Q76" s="155"/>
      <c r="R76" s="155"/>
      <c r="S76" s="155"/>
      <c r="T76" s="155"/>
      <c r="U76" s="156"/>
    </row>
    <row r="77" spans="1:21">
      <c r="A77" s="120">
        <v>2007</v>
      </c>
      <c r="B77" s="27" t="s">
        <v>383</v>
      </c>
      <c r="C77" s="152"/>
      <c r="D77" s="152"/>
      <c r="E77" s="152"/>
      <c r="F77" s="152"/>
      <c r="G77" s="152"/>
      <c r="H77" s="152"/>
      <c r="I77" s="152"/>
      <c r="J77" s="153"/>
      <c r="K77" s="153"/>
      <c r="L77" s="152"/>
      <c r="M77" s="154"/>
      <c r="N77" s="155"/>
      <c r="O77" s="155"/>
      <c r="P77" s="155"/>
      <c r="Q77" s="155"/>
      <c r="R77" s="155"/>
      <c r="S77" s="155"/>
      <c r="T77" s="155"/>
      <c r="U77" s="156"/>
    </row>
    <row r="78" spans="1:21">
      <c r="A78" s="120"/>
      <c r="B78" s="27" t="s">
        <v>385</v>
      </c>
      <c r="C78" s="152"/>
      <c r="D78" s="152"/>
      <c r="E78" s="152"/>
      <c r="F78" s="152"/>
      <c r="G78" s="152"/>
      <c r="H78" s="152"/>
      <c r="I78" s="152"/>
      <c r="J78" s="153"/>
      <c r="K78" s="153"/>
      <c r="L78" s="152"/>
      <c r="M78" s="154"/>
      <c r="N78" s="155"/>
      <c r="O78" s="155"/>
      <c r="P78" s="155"/>
      <c r="Q78" s="155"/>
      <c r="R78" s="155"/>
      <c r="S78" s="155"/>
      <c r="T78" s="155"/>
      <c r="U78" s="156"/>
    </row>
    <row r="79" spans="1:21">
      <c r="A79" s="120"/>
      <c r="B79" s="27" t="s">
        <v>386</v>
      </c>
      <c r="C79" s="152"/>
      <c r="D79" s="152"/>
      <c r="E79" s="152"/>
      <c r="F79" s="152"/>
      <c r="G79" s="152"/>
      <c r="H79" s="152"/>
      <c r="I79" s="152"/>
      <c r="J79" s="153"/>
      <c r="K79" s="153"/>
      <c r="L79" s="152"/>
      <c r="M79" s="154"/>
      <c r="N79" s="155"/>
      <c r="O79" s="155"/>
      <c r="P79" s="155"/>
      <c r="Q79" s="155"/>
      <c r="R79" s="155"/>
      <c r="S79" s="155"/>
      <c r="T79" s="155"/>
      <c r="U79" s="156"/>
    </row>
    <row r="80" spans="1:21">
      <c r="A80" s="120"/>
      <c r="B80" s="27" t="s">
        <v>387</v>
      </c>
      <c r="C80" s="152"/>
      <c r="D80" s="152"/>
      <c r="E80" s="152"/>
      <c r="F80" s="152"/>
      <c r="G80" s="152"/>
      <c r="H80" s="152"/>
      <c r="I80" s="152"/>
      <c r="J80" s="153"/>
      <c r="K80" s="153"/>
      <c r="L80" s="152"/>
      <c r="M80" s="154"/>
      <c r="N80" s="155"/>
      <c r="O80" s="155"/>
      <c r="P80" s="155"/>
      <c r="Q80" s="155"/>
      <c r="R80" s="155"/>
      <c r="S80" s="155"/>
      <c r="T80" s="155"/>
      <c r="U80" s="156"/>
    </row>
    <row r="81" spans="1:21">
      <c r="A81" s="120">
        <v>2008</v>
      </c>
      <c r="B81" s="27" t="s">
        <v>383</v>
      </c>
      <c r="C81" s="152"/>
      <c r="D81" s="152"/>
      <c r="E81" s="152"/>
      <c r="F81" s="152"/>
      <c r="G81" s="152"/>
      <c r="H81" s="152"/>
      <c r="I81" s="152"/>
      <c r="J81" s="153"/>
      <c r="K81" s="153"/>
      <c r="L81" s="152"/>
      <c r="M81" s="154"/>
      <c r="N81" s="155"/>
      <c r="O81" s="155"/>
      <c r="P81" s="155"/>
      <c r="Q81" s="155"/>
      <c r="R81" s="155"/>
      <c r="S81" s="155"/>
      <c r="T81" s="155"/>
      <c r="U81" s="156"/>
    </row>
    <row r="82" spans="1:21">
      <c r="A82" s="120"/>
      <c r="B82" s="27" t="s">
        <v>385</v>
      </c>
      <c r="C82" s="152"/>
      <c r="D82" s="152"/>
      <c r="E82" s="152"/>
      <c r="F82" s="152"/>
      <c r="G82" s="152"/>
      <c r="H82" s="152"/>
      <c r="I82" s="152"/>
      <c r="J82" s="153"/>
      <c r="K82" s="153"/>
      <c r="L82" s="152"/>
      <c r="M82" s="154"/>
      <c r="N82" s="155"/>
      <c r="O82" s="155"/>
      <c r="P82" s="155"/>
      <c r="Q82" s="155"/>
      <c r="R82" s="155"/>
      <c r="S82" s="155"/>
      <c r="T82" s="155"/>
      <c r="U82" s="156"/>
    </row>
    <row r="83" spans="1:21">
      <c r="A83" s="120"/>
      <c r="B83" s="27" t="s">
        <v>386</v>
      </c>
      <c r="C83" s="152"/>
      <c r="D83" s="152"/>
      <c r="E83" s="152"/>
      <c r="F83" s="152"/>
      <c r="G83" s="152"/>
      <c r="H83" s="152"/>
      <c r="I83" s="152"/>
      <c r="J83" s="153"/>
      <c r="K83" s="153"/>
      <c r="L83" s="152"/>
      <c r="M83" s="154"/>
      <c r="N83" s="155"/>
      <c r="O83" s="155"/>
      <c r="P83" s="155"/>
      <c r="Q83" s="155"/>
      <c r="R83" s="155"/>
      <c r="S83" s="155"/>
      <c r="T83" s="155"/>
      <c r="U83" s="156"/>
    </row>
    <row r="84" spans="1:21">
      <c r="A84" s="120"/>
      <c r="B84" s="27" t="s">
        <v>387</v>
      </c>
      <c r="C84" s="152"/>
      <c r="D84" s="152"/>
      <c r="E84" s="152"/>
      <c r="F84" s="152"/>
      <c r="G84" s="152"/>
      <c r="H84" s="152"/>
      <c r="I84" s="152"/>
      <c r="J84" s="153"/>
      <c r="K84" s="153"/>
      <c r="L84" s="152"/>
      <c r="M84" s="154"/>
      <c r="N84" s="155"/>
      <c r="O84" s="155"/>
      <c r="P84" s="155"/>
      <c r="Q84" s="155"/>
      <c r="R84" s="155"/>
      <c r="S84" s="155"/>
      <c r="T84" s="155"/>
      <c r="U84" s="156"/>
    </row>
    <row r="85" spans="1:21">
      <c r="A85" s="120">
        <v>2009</v>
      </c>
      <c r="B85" s="27" t="s">
        <v>383</v>
      </c>
      <c r="C85" s="152"/>
      <c r="D85" s="152"/>
      <c r="E85" s="152"/>
      <c r="F85" s="152"/>
      <c r="G85" s="152"/>
      <c r="H85" s="152"/>
      <c r="I85" s="152"/>
      <c r="J85" s="153"/>
      <c r="K85" s="153"/>
      <c r="L85" s="152"/>
      <c r="M85" s="154"/>
      <c r="N85" s="155"/>
      <c r="O85" s="155"/>
      <c r="P85" s="155"/>
      <c r="Q85" s="155"/>
      <c r="R85" s="155"/>
      <c r="S85" s="155"/>
      <c r="T85" s="155"/>
      <c r="U85" s="156"/>
    </row>
    <row r="86" spans="1:21">
      <c r="A86" s="120"/>
      <c r="B86" s="27" t="s">
        <v>385</v>
      </c>
      <c r="C86" s="152"/>
      <c r="D86" s="152"/>
      <c r="E86" s="152"/>
      <c r="F86" s="152"/>
      <c r="G86" s="152"/>
      <c r="H86" s="152"/>
      <c r="I86" s="152"/>
      <c r="J86" s="153"/>
      <c r="K86" s="153"/>
      <c r="L86" s="152"/>
      <c r="M86" s="154"/>
      <c r="N86" s="155"/>
      <c r="O86" s="155"/>
      <c r="P86" s="155"/>
      <c r="Q86" s="155"/>
      <c r="R86" s="155"/>
      <c r="S86" s="155"/>
      <c r="T86" s="155"/>
      <c r="U86" s="156"/>
    </row>
    <row r="87" spans="1:21">
      <c r="A87" s="120"/>
      <c r="B87" s="27" t="s">
        <v>386</v>
      </c>
      <c r="C87" s="152"/>
      <c r="D87" s="152"/>
      <c r="E87" s="152"/>
      <c r="F87" s="152"/>
      <c r="G87" s="152"/>
      <c r="H87" s="152"/>
      <c r="I87" s="152"/>
      <c r="J87" s="153"/>
      <c r="K87" s="153"/>
      <c r="L87" s="152"/>
      <c r="M87" s="154"/>
      <c r="N87" s="155"/>
      <c r="O87" s="155"/>
      <c r="P87" s="155"/>
      <c r="Q87" s="155"/>
      <c r="R87" s="155"/>
      <c r="S87" s="155"/>
      <c r="T87" s="155"/>
      <c r="U87" s="156"/>
    </row>
    <row r="88" spans="1:21">
      <c r="A88" s="120"/>
      <c r="B88" s="27" t="s">
        <v>387</v>
      </c>
      <c r="C88" s="152"/>
      <c r="D88" s="152"/>
      <c r="E88" s="152"/>
      <c r="F88" s="152"/>
      <c r="G88" s="152"/>
      <c r="H88" s="152"/>
      <c r="I88" s="152"/>
      <c r="J88" s="153"/>
      <c r="K88" s="153"/>
      <c r="L88" s="152"/>
      <c r="M88" s="154"/>
      <c r="N88" s="155"/>
      <c r="O88" s="155"/>
      <c r="P88" s="155"/>
      <c r="Q88" s="155"/>
      <c r="R88" s="155"/>
      <c r="S88" s="155"/>
      <c r="T88" s="155"/>
      <c r="U88" s="156"/>
    </row>
    <row r="89" spans="1:21">
      <c r="A89" s="120">
        <v>2010</v>
      </c>
      <c r="B89" s="27" t="s">
        <v>383</v>
      </c>
      <c r="C89" s="152"/>
      <c r="D89" s="152"/>
      <c r="E89" s="152"/>
      <c r="F89" s="152"/>
      <c r="G89" s="152"/>
      <c r="H89" s="152"/>
      <c r="I89" s="152"/>
      <c r="J89" s="153"/>
      <c r="K89" s="153"/>
      <c r="L89" s="152"/>
      <c r="M89" s="154"/>
      <c r="N89" s="155"/>
      <c r="O89" s="155"/>
      <c r="P89" s="155"/>
      <c r="Q89" s="155"/>
      <c r="R89" s="155"/>
      <c r="S89" s="155"/>
      <c r="T89" s="155"/>
      <c r="U89" s="156"/>
    </row>
    <row r="90" spans="1:21">
      <c r="A90" s="120"/>
      <c r="B90" s="27" t="s">
        <v>385</v>
      </c>
      <c r="C90" s="152"/>
      <c r="D90" s="152"/>
      <c r="E90" s="152"/>
      <c r="F90" s="152"/>
      <c r="G90" s="152"/>
      <c r="H90" s="152"/>
      <c r="I90" s="152"/>
      <c r="J90" s="153"/>
      <c r="K90" s="153"/>
      <c r="L90" s="152"/>
      <c r="M90" s="154"/>
      <c r="N90" s="155"/>
      <c r="O90" s="155"/>
      <c r="P90" s="155"/>
      <c r="Q90" s="155"/>
      <c r="R90" s="155"/>
      <c r="S90" s="155"/>
      <c r="T90" s="155"/>
      <c r="U90" s="156"/>
    </row>
    <row r="91" spans="1:21">
      <c r="A91" s="120"/>
      <c r="B91" s="27" t="s">
        <v>386</v>
      </c>
      <c r="C91" s="152"/>
      <c r="D91" s="152"/>
      <c r="E91" s="152"/>
      <c r="F91" s="152"/>
      <c r="G91" s="152"/>
      <c r="H91" s="152"/>
      <c r="I91" s="152"/>
      <c r="J91" s="153"/>
      <c r="K91" s="153"/>
      <c r="L91" s="152"/>
      <c r="M91" s="154"/>
      <c r="N91" s="155"/>
      <c r="O91" s="155"/>
      <c r="P91" s="155"/>
      <c r="Q91" s="155"/>
      <c r="R91" s="155"/>
      <c r="S91" s="155"/>
      <c r="T91" s="155"/>
      <c r="U91" s="156"/>
    </row>
    <row r="92" spans="1:21">
      <c r="A92" s="120"/>
      <c r="B92" s="27" t="s">
        <v>387</v>
      </c>
      <c r="C92" s="152"/>
      <c r="D92" s="152"/>
      <c r="E92" s="152"/>
      <c r="F92" s="152"/>
      <c r="G92" s="152"/>
      <c r="H92" s="152"/>
      <c r="I92" s="152"/>
      <c r="J92" s="153"/>
      <c r="K92" s="153"/>
      <c r="L92" s="152"/>
      <c r="M92" s="154"/>
      <c r="N92" s="155"/>
      <c r="O92" s="155"/>
      <c r="P92" s="155"/>
      <c r="Q92" s="155"/>
      <c r="R92" s="155"/>
      <c r="S92" s="155"/>
      <c r="T92" s="155"/>
      <c r="U92" s="156"/>
    </row>
    <row r="93" spans="1:21">
      <c r="A93" s="120">
        <v>2011</v>
      </c>
      <c r="B93" s="27" t="s">
        <v>383</v>
      </c>
      <c r="C93" s="152"/>
      <c r="D93" s="152"/>
      <c r="E93" s="152"/>
      <c r="F93" s="152"/>
      <c r="G93" s="152"/>
      <c r="H93" s="152"/>
      <c r="I93" s="152"/>
      <c r="J93" s="153"/>
      <c r="K93" s="153"/>
      <c r="L93" s="152"/>
      <c r="M93" s="154"/>
      <c r="N93" s="155"/>
      <c r="O93" s="155"/>
      <c r="P93" s="155"/>
      <c r="Q93" s="155"/>
      <c r="R93" s="155"/>
      <c r="S93" s="155"/>
      <c r="T93" s="155"/>
      <c r="U93" s="156"/>
    </row>
    <row r="94" spans="1:21">
      <c r="A94" s="120"/>
      <c r="B94" s="27" t="s">
        <v>385</v>
      </c>
      <c r="C94" s="152"/>
      <c r="D94" s="152"/>
      <c r="E94" s="152"/>
      <c r="F94" s="152"/>
      <c r="G94" s="152"/>
      <c r="H94" s="152"/>
      <c r="I94" s="152"/>
      <c r="J94" s="153"/>
      <c r="K94" s="153"/>
      <c r="L94" s="152"/>
      <c r="M94" s="154"/>
      <c r="N94" s="155"/>
      <c r="O94" s="155"/>
      <c r="P94" s="155"/>
      <c r="Q94" s="155"/>
      <c r="R94" s="155"/>
      <c r="S94" s="155"/>
      <c r="T94" s="155"/>
      <c r="U94" s="156"/>
    </row>
    <row r="95" spans="1:21">
      <c r="A95" s="120"/>
      <c r="B95" s="27" t="s">
        <v>386</v>
      </c>
      <c r="C95" s="152"/>
      <c r="D95" s="152"/>
      <c r="E95" s="152"/>
      <c r="F95" s="152"/>
      <c r="G95" s="152"/>
      <c r="H95" s="152"/>
      <c r="I95" s="152"/>
      <c r="J95" s="153"/>
      <c r="K95" s="153"/>
      <c r="L95" s="152"/>
      <c r="M95" s="154"/>
      <c r="N95" s="155"/>
      <c r="O95" s="155"/>
      <c r="P95" s="155"/>
      <c r="Q95" s="155"/>
      <c r="R95" s="155"/>
      <c r="S95" s="155"/>
      <c r="T95" s="155"/>
      <c r="U95" s="156"/>
    </row>
    <row r="96" spans="1:21">
      <c r="A96" s="120"/>
      <c r="B96" s="27" t="s">
        <v>387</v>
      </c>
      <c r="C96" s="152"/>
      <c r="D96" s="152"/>
      <c r="E96" s="152"/>
      <c r="F96" s="152"/>
      <c r="G96" s="152"/>
      <c r="H96" s="152"/>
      <c r="I96" s="152"/>
      <c r="J96" s="153"/>
      <c r="K96" s="153"/>
      <c r="L96" s="152"/>
      <c r="M96" s="154"/>
      <c r="N96" s="155"/>
      <c r="O96" s="155"/>
      <c r="P96" s="155"/>
      <c r="Q96" s="155"/>
      <c r="R96" s="155"/>
      <c r="S96" s="155"/>
      <c r="T96" s="155"/>
      <c r="U96" s="156"/>
    </row>
    <row r="97" spans="1:21">
      <c r="A97" s="120">
        <v>2012</v>
      </c>
      <c r="B97" s="27" t="s">
        <v>383</v>
      </c>
      <c r="C97" s="152"/>
      <c r="D97" s="152"/>
      <c r="E97" s="152"/>
      <c r="F97" s="152"/>
      <c r="G97" s="152"/>
      <c r="H97" s="152"/>
      <c r="I97" s="152"/>
      <c r="J97" s="153"/>
      <c r="K97" s="153"/>
      <c r="L97" s="152"/>
      <c r="M97" s="154"/>
      <c r="N97" s="155"/>
      <c r="O97" s="155"/>
      <c r="P97" s="155"/>
      <c r="Q97" s="155"/>
      <c r="R97" s="155"/>
      <c r="S97" s="155"/>
      <c r="T97" s="155"/>
      <c r="U97" s="156"/>
    </row>
    <row r="98" spans="1:21">
      <c r="A98" s="120"/>
      <c r="B98" s="27" t="s">
        <v>385</v>
      </c>
      <c r="C98" s="152"/>
      <c r="D98" s="152"/>
      <c r="E98" s="152"/>
      <c r="F98" s="152"/>
      <c r="G98" s="152"/>
      <c r="H98" s="152"/>
      <c r="I98" s="152"/>
      <c r="J98" s="153"/>
      <c r="K98" s="153"/>
      <c r="L98" s="152"/>
      <c r="M98" s="154"/>
      <c r="N98" s="155"/>
      <c r="O98" s="155"/>
      <c r="P98" s="155"/>
      <c r="Q98" s="155"/>
      <c r="R98" s="155"/>
      <c r="S98" s="155"/>
      <c r="T98" s="155"/>
      <c r="U98" s="156"/>
    </row>
    <row r="99" spans="1:21">
      <c r="A99" s="120"/>
      <c r="B99" s="27" t="s">
        <v>386</v>
      </c>
      <c r="C99" s="152"/>
      <c r="D99" s="152"/>
      <c r="E99" s="152"/>
      <c r="F99" s="152"/>
      <c r="G99" s="152"/>
      <c r="H99" s="152"/>
      <c r="I99" s="152"/>
      <c r="J99" s="153"/>
      <c r="K99" s="153"/>
      <c r="L99" s="152"/>
      <c r="M99" s="154"/>
      <c r="N99" s="155"/>
      <c r="O99" s="155"/>
      <c r="P99" s="155"/>
      <c r="Q99" s="155"/>
      <c r="R99" s="155"/>
      <c r="S99" s="155"/>
      <c r="T99" s="155"/>
      <c r="U99" s="156"/>
    </row>
    <row r="100" spans="1:21">
      <c r="A100" s="120"/>
      <c r="B100" s="27" t="s">
        <v>387</v>
      </c>
      <c r="C100" s="152"/>
      <c r="D100" s="152"/>
      <c r="E100" s="152"/>
      <c r="F100" s="152"/>
      <c r="G100" s="152"/>
      <c r="H100" s="152"/>
      <c r="I100" s="152"/>
      <c r="J100" s="153"/>
      <c r="K100" s="153"/>
      <c r="L100" s="152"/>
      <c r="M100" s="154"/>
      <c r="N100" s="155"/>
      <c r="O100" s="155"/>
      <c r="P100" s="155"/>
      <c r="Q100" s="155"/>
      <c r="R100" s="155"/>
      <c r="S100" s="155"/>
      <c r="T100" s="155"/>
      <c r="U100" s="156"/>
    </row>
    <row r="101" spans="1:21">
      <c r="A101" s="120">
        <v>2013</v>
      </c>
      <c r="B101" s="27" t="s">
        <v>383</v>
      </c>
      <c r="C101" s="152"/>
      <c r="D101" s="152"/>
      <c r="E101" s="152"/>
      <c r="F101" s="152"/>
      <c r="G101" s="152"/>
      <c r="H101" s="152"/>
      <c r="I101" s="152"/>
      <c r="J101" s="153"/>
      <c r="K101" s="153"/>
      <c r="L101" s="152"/>
      <c r="M101" s="154"/>
      <c r="N101" s="155"/>
      <c r="O101" s="155"/>
      <c r="P101" s="157"/>
      <c r="Q101" s="157"/>
      <c r="R101" s="155"/>
      <c r="S101" s="155"/>
      <c r="T101" s="155"/>
      <c r="U101" s="156"/>
    </row>
    <row r="102" spans="1:21">
      <c r="A102" s="120"/>
      <c r="B102" s="27" t="s">
        <v>385</v>
      </c>
      <c r="C102" s="152"/>
      <c r="D102" s="152"/>
      <c r="E102" s="152"/>
      <c r="F102" s="152"/>
      <c r="G102" s="152"/>
      <c r="H102" s="152"/>
      <c r="I102" s="152"/>
      <c r="J102" s="153"/>
      <c r="K102" s="153"/>
      <c r="L102" s="152"/>
      <c r="M102" s="154"/>
      <c r="N102" s="155"/>
      <c r="O102" s="155"/>
      <c r="P102" s="157"/>
      <c r="Q102" s="157"/>
      <c r="R102" s="155"/>
      <c r="S102" s="155"/>
      <c r="T102" s="155"/>
      <c r="U102" s="156"/>
    </row>
    <row r="103" spans="1:21">
      <c r="A103" s="120"/>
      <c r="B103" s="27" t="s">
        <v>386</v>
      </c>
      <c r="C103" s="152"/>
      <c r="D103" s="152"/>
      <c r="E103" s="152"/>
      <c r="F103" s="152"/>
      <c r="G103" s="152"/>
      <c r="H103" s="152"/>
      <c r="I103" s="152"/>
      <c r="J103" s="153"/>
      <c r="K103" s="153"/>
      <c r="L103" s="152"/>
      <c r="M103" s="154"/>
      <c r="N103" s="155"/>
      <c r="O103" s="155"/>
      <c r="P103" s="157"/>
      <c r="Q103" s="157"/>
      <c r="R103" s="155"/>
      <c r="S103" s="155"/>
      <c r="T103" s="155"/>
      <c r="U103" s="156"/>
    </row>
    <row r="104" spans="1:21">
      <c r="A104" s="120"/>
      <c r="B104" s="27" t="s">
        <v>387</v>
      </c>
      <c r="C104" s="152"/>
      <c r="D104" s="152"/>
      <c r="E104" s="152"/>
      <c r="F104" s="152"/>
      <c r="G104" s="152"/>
      <c r="H104" s="152"/>
      <c r="I104" s="152"/>
      <c r="J104" s="153"/>
      <c r="K104" s="153"/>
      <c r="L104" s="152"/>
      <c r="M104" s="154"/>
      <c r="N104" s="155"/>
      <c r="O104" s="155"/>
      <c r="P104" s="157"/>
      <c r="Q104" s="157"/>
      <c r="R104" s="155"/>
      <c r="S104" s="155"/>
      <c r="T104" s="155"/>
      <c r="U104" s="156"/>
    </row>
    <row r="105" spans="1:21">
      <c r="A105" s="120">
        <v>2014</v>
      </c>
      <c r="B105" s="27" t="s">
        <v>383</v>
      </c>
      <c r="C105" s="152"/>
      <c r="D105" s="152"/>
      <c r="E105" s="152"/>
      <c r="F105" s="152"/>
      <c r="G105" s="152"/>
      <c r="H105" s="152"/>
      <c r="I105" s="152"/>
      <c r="J105" s="153"/>
      <c r="K105" s="153"/>
      <c r="L105" s="152"/>
      <c r="M105" s="154"/>
      <c r="N105" s="155"/>
      <c r="O105" s="155"/>
      <c r="P105" s="157"/>
      <c r="Q105" s="157"/>
      <c r="R105" s="155"/>
      <c r="S105" s="155"/>
      <c r="T105" s="155"/>
      <c r="U105" s="156"/>
    </row>
    <row r="106" spans="1:21">
      <c r="A106" s="120"/>
      <c r="B106" s="27" t="s">
        <v>385</v>
      </c>
      <c r="C106" s="152"/>
      <c r="D106" s="152"/>
      <c r="E106" s="152"/>
      <c r="F106" s="152"/>
      <c r="G106" s="152"/>
      <c r="H106" s="152"/>
      <c r="I106" s="152"/>
      <c r="J106" s="153"/>
      <c r="K106" s="153"/>
      <c r="L106" s="152"/>
      <c r="M106" s="154"/>
      <c r="N106" s="155"/>
      <c r="O106" s="155"/>
      <c r="P106" s="155"/>
      <c r="Q106" s="155"/>
      <c r="R106" s="155"/>
      <c r="S106" s="155"/>
      <c r="T106" s="155"/>
      <c r="U106" s="156"/>
    </row>
    <row r="107" spans="1:21">
      <c r="A107" s="120"/>
      <c r="B107" s="27" t="s">
        <v>386</v>
      </c>
      <c r="C107" s="152"/>
      <c r="D107" s="152"/>
      <c r="E107" s="152"/>
      <c r="F107" s="152"/>
      <c r="G107" s="152"/>
      <c r="H107" s="152"/>
      <c r="I107" s="152"/>
      <c r="J107" s="153"/>
      <c r="K107" s="153"/>
      <c r="L107" s="152"/>
      <c r="M107" s="154"/>
      <c r="N107" s="155"/>
      <c r="O107" s="155"/>
      <c r="P107" s="155"/>
      <c r="Q107" s="155"/>
      <c r="R107" s="155"/>
      <c r="S107" s="155"/>
      <c r="T107" s="155"/>
      <c r="U107" s="156"/>
    </row>
    <row r="108" spans="1:21">
      <c r="A108" s="120"/>
      <c r="B108" s="27" t="s">
        <v>387</v>
      </c>
      <c r="C108" s="152"/>
      <c r="D108" s="152"/>
      <c r="E108" s="152"/>
      <c r="F108" s="152"/>
      <c r="G108" s="152"/>
      <c r="H108" s="152"/>
      <c r="I108" s="152"/>
      <c r="J108" s="153"/>
      <c r="K108" s="153"/>
      <c r="L108" s="152"/>
      <c r="M108" s="154"/>
      <c r="N108" s="155"/>
      <c r="O108" s="155"/>
      <c r="P108" s="155"/>
      <c r="Q108" s="155"/>
      <c r="R108" s="155"/>
      <c r="S108" s="155"/>
      <c r="T108" s="155"/>
      <c r="U108" s="156"/>
    </row>
    <row r="109" spans="1:21">
      <c r="A109" s="120">
        <v>2015</v>
      </c>
      <c r="B109" s="27" t="s">
        <v>3</v>
      </c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80"/>
      <c r="N109" s="81"/>
      <c r="O109" s="81"/>
      <c r="P109" s="81"/>
      <c r="Q109" s="81"/>
      <c r="R109" s="81"/>
      <c r="S109" s="81"/>
      <c r="T109" s="81"/>
      <c r="U109" s="82"/>
    </row>
    <row r="110" spans="1:21">
      <c r="A110" s="120"/>
      <c r="B110" s="27" t="s">
        <v>4</v>
      </c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80"/>
      <c r="N110" s="81"/>
      <c r="O110" s="81"/>
      <c r="P110" s="81"/>
      <c r="Q110" s="81"/>
      <c r="R110" s="81"/>
      <c r="S110" s="81"/>
      <c r="T110" s="81"/>
      <c r="U110" s="82"/>
    </row>
    <row r="111" spans="1:21">
      <c r="A111" s="120"/>
      <c r="B111" s="27" t="s">
        <v>5</v>
      </c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80"/>
      <c r="N111" s="81"/>
      <c r="O111" s="81"/>
      <c r="P111" s="81"/>
      <c r="Q111" s="81"/>
      <c r="R111" s="81"/>
      <c r="S111" s="81"/>
      <c r="T111" s="81"/>
      <c r="U111" s="82"/>
    </row>
    <row r="112" spans="1:21">
      <c r="A112" s="120"/>
      <c r="B112" s="27" t="s">
        <v>6</v>
      </c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80"/>
      <c r="N112" s="81"/>
      <c r="O112" s="81"/>
      <c r="P112" s="81"/>
      <c r="Q112" s="81"/>
      <c r="R112" s="81"/>
      <c r="S112" s="81"/>
      <c r="T112" s="81"/>
      <c r="U112" s="82"/>
    </row>
    <row r="113" spans="1:21">
      <c r="A113" s="120">
        <v>2016</v>
      </c>
      <c r="B113" s="27" t="s">
        <v>3</v>
      </c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80"/>
      <c r="N113" s="81"/>
      <c r="O113" s="81"/>
      <c r="P113" s="81"/>
      <c r="Q113" s="81"/>
      <c r="R113" s="81"/>
      <c r="S113" s="81"/>
      <c r="T113" s="81"/>
      <c r="U113" s="82"/>
    </row>
    <row r="114" spans="1:21">
      <c r="A114" s="120"/>
      <c r="B114" s="27" t="s">
        <v>4</v>
      </c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80"/>
      <c r="N114" s="81"/>
      <c r="O114" s="81"/>
      <c r="P114" s="81"/>
      <c r="Q114" s="81"/>
      <c r="R114" s="81"/>
      <c r="S114" s="81"/>
      <c r="T114" s="81"/>
      <c r="U114" s="82"/>
    </row>
    <row r="115" spans="1:21">
      <c r="A115" s="120"/>
      <c r="B115" s="27" t="s">
        <v>5</v>
      </c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80"/>
      <c r="N115" s="81"/>
      <c r="O115" s="81"/>
      <c r="P115" s="81"/>
      <c r="Q115" s="81"/>
      <c r="R115" s="81"/>
      <c r="S115" s="81"/>
      <c r="T115" s="81"/>
      <c r="U115" s="82"/>
    </row>
    <row r="116" spans="1:21">
      <c r="A116" s="120"/>
      <c r="B116" s="27" t="s">
        <v>6</v>
      </c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80"/>
      <c r="N116" s="81"/>
      <c r="O116" s="81"/>
      <c r="P116" s="81"/>
      <c r="Q116" s="81"/>
      <c r="R116" s="81"/>
      <c r="S116" s="81"/>
      <c r="T116" s="81"/>
      <c r="U116" s="82"/>
    </row>
    <row r="117" spans="1:21">
      <c r="A117" s="120">
        <v>2017</v>
      </c>
      <c r="B117" s="27" t="s">
        <v>3</v>
      </c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80"/>
      <c r="N117" s="81"/>
      <c r="O117" s="81"/>
      <c r="P117" s="81"/>
      <c r="Q117" s="81"/>
      <c r="R117" s="81"/>
      <c r="S117" s="81"/>
      <c r="T117" s="81"/>
      <c r="U117" s="82"/>
    </row>
    <row r="118" spans="1:21">
      <c r="A118" s="120"/>
      <c r="B118" s="27" t="s">
        <v>4</v>
      </c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80"/>
      <c r="N118" s="81"/>
      <c r="O118" s="81"/>
      <c r="P118" s="81"/>
      <c r="Q118" s="81"/>
      <c r="R118" s="81"/>
      <c r="S118" s="81"/>
      <c r="T118" s="81"/>
      <c r="U118" s="82"/>
    </row>
    <row r="119" spans="1:21">
      <c r="A119" s="120"/>
      <c r="B119" s="27" t="s">
        <v>5</v>
      </c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80"/>
      <c r="N119" s="81"/>
      <c r="O119" s="81"/>
      <c r="P119" s="81"/>
      <c r="Q119" s="81"/>
      <c r="R119" s="81"/>
      <c r="S119" s="81"/>
      <c r="T119" s="81"/>
      <c r="U119" s="82"/>
    </row>
    <row r="120" spans="1:21">
      <c r="A120" s="120"/>
      <c r="B120" s="27" t="s">
        <v>6</v>
      </c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80"/>
      <c r="N120" s="81"/>
      <c r="O120" s="81"/>
      <c r="P120" s="81"/>
      <c r="Q120" s="81"/>
      <c r="R120" s="81"/>
      <c r="S120" s="81"/>
      <c r="T120" s="81"/>
      <c r="U120" s="82"/>
    </row>
    <row r="121" spans="1:21">
      <c r="A121" s="120">
        <v>2018</v>
      </c>
      <c r="B121" s="27" t="s">
        <v>3</v>
      </c>
      <c r="C121" s="182">
        <v>103.04</v>
      </c>
      <c r="D121" s="182">
        <v>100.67</v>
      </c>
      <c r="E121" s="182">
        <v>101.18</v>
      </c>
      <c r="F121" s="182">
        <v>105.12</v>
      </c>
      <c r="G121" s="182">
        <v>92.06</v>
      </c>
      <c r="H121" s="182">
        <v>98.91</v>
      </c>
      <c r="I121" s="182">
        <v>99.49</v>
      </c>
      <c r="J121" s="182" t="s">
        <v>384</v>
      </c>
      <c r="K121" s="182" t="s">
        <v>384</v>
      </c>
      <c r="L121" s="182">
        <v>109.22</v>
      </c>
      <c r="M121" s="183">
        <v>103.73</v>
      </c>
      <c r="N121" s="187">
        <v>99.49</v>
      </c>
      <c r="O121" s="184">
        <v>93.08</v>
      </c>
      <c r="P121" s="184">
        <v>92.24</v>
      </c>
      <c r="Q121" s="184">
        <v>94.43</v>
      </c>
      <c r="R121" s="184">
        <v>110.44</v>
      </c>
      <c r="S121" s="184">
        <v>108.1</v>
      </c>
      <c r="T121" s="184">
        <v>116.48</v>
      </c>
      <c r="U121" s="185">
        <v>99.48</v>
      </c>
    </row>
    <row r="122" spans="1:21">
      <c r="A122" s="120"/>
      <c r="B122" s="27" t="s">
        <v>4</v>
      </c>
      <c r="C122" s="182">
        <v>103.79</v>
      </c>
      <c r="D122" s="182">
        <v>101.57</v>
      </c>
      <c r="E122" s="182">
        <v>101.52</v>
      </c>
      <c r="F122" s="182">
        <v>105.36</v>
      </c>
      <c r="G122" s="182">
        <v>92.63</v>
      </c>
      <c r="H122" s="182">
        <v>101.75</v>
      </c>
      <c r="I122" s="182">
        <v>100.94</v>
      </c>
      <c r="J122" s="182" t="s">
        <v>384</v>
      </c>
      <c r="K122" s="182" t="s">
        <v>384</v>
      </c>
      <c r="L122" s="182">
        <v>109.4</v>
      </c>
      <c r="M122" s="183">
        <v>104.23</v>
      </c>
      <c r="N122" s="187">
        <v>100.94</v>
      </c>
      <c r="O122" s="184">
        <v>95.23</v>
      </c>
      <c r="P122" s="184">
        <v>94.36</v>
      </c>
      <c r="Q122" s="184">
        <v>96.62</v>
      </c>
      <c r="R122" s="184">
        <v>110.8</v>
      </c>
      <c r="S122" s="184">
        <v>107.82</v>
      </c>
      <c r="T122" s="184">
        <v>118.52</v>
      </c>
      <c r="U122" s="185">
        <v>100.94</v>
      </c>
    </row>
    <row r="123" spans="1:21">
      <c r="A123" s="120"/>
      <c r="B123" s="27" t="s">
        <v>5</v>
      </c>
      <c r="C123" s="182">
        <v>103.04</v>
      </c>
      <c r="D123" s="182">
        <v>102.14</v>
      </c>
      <c r="E123" s="182">
        <v>101.41</v>
      </c>
      <c r="F123" s="182">
        <v>105.26</v>
      </c>
      <c r="G123" s="182">
        <v>92.5</v>
      </c>
      <c r="H123" s="182">
        <v>104.67</v>
      </c>
      <c r="I123" s="182">
        <v>102.05</v>
      </c>
      <c r="J123" s="182" t="s">
        <v>384</v>
      </c>
      <c r="K123" s="182" t="s">
        <v>384</v>
      </c>
      <c r="L123" s="182">
        <v>108.34</v>
      </c>
      <c r="M123" s="183">
        <v>106.63</v>
      </c>
      <c r="N123" s="187">
        <v>102.05</v>
      </c>
      <c r="O123" s="184">
        <v>96.44</v>
      </c>
      <c r="P123" s="184">
        <v>95.4</v>
      </c>
      <c r="Q123" s="184">
        <v>98.11</v>
      </c>
      <c r="R123" s="184">
        <v>111.66</v>
      </c>
      <c r="S123" s="184">
        <v>111.74</v>
      </c>
      <c r="T123" s="184">
        <v>111.34</v>
      </c>
      <c r="U123" s="185">
        <v>102.21</v>
      </c>
    </row>
    <row r="124" spans="1:21">
      <c r="A124" s="120"/>
      <c r="B124" s="27" t="s">
        <v>6</v>
      </c>
      <c r="C124" s="182">
        <v>103.69</v>
      </c>
      <c r="D124" s="182">
        <v>103.04</v>
      </c>
      <c r="E124" s="182">
        <v>102.59</v>
      </c>
      <c r="F124" s="182">
        <v>106.65</v>
      </c>
      <c r="G124" s="182">
        <v>93.19</v>
      </c>
      <c r="H124" s="182">
        <v>104.6</v>
      </c>
      <c r="I124" s="182">
        <v>102.95</v>
      </c>
      <c r="J124" s="182" t="s">
        <v>384</v>
      </c>
      <c r="K124" s="182" t="s">
        <v>384</v>
      </c>
      <c r="L124" s="182">
        <v>108.45</v>
      </c>
      <c r="M124" s="183">
        <v>107.32</v>
      </c>
      <c r="N124" s="187">
        <v>102.95</v>
      </c>
      <c r="O124" s="184">
        <v>97.44</v>
      </c>
      <c r="P124" s="184">
        <v>96.18</v>
      </c>
      <c r="Q124" s="184">
        <v>99.46</v>
      </c>
      <c r="R124" s="184">
        <v>112.29</v>
      </c>
      <c r="S124" s="184">
        <v>113.54</v>
      </c>
      <c r="T124" s="184">
        <v>108.88</v>
      </c>
      <c r="U124" s="185">
        <v>103.32</v>
      </c>
    </row>
    <row r="125" spans="1:21">
      <c r="A125" s="120">
        <v>2019</v>
      </c>
      <c r="B125" s="27" t="s">
        <v>3</v>
      </c>
      <c r="C125" s="182">
        <v>104.27</v>
      </c>
      <c r="D125" s="182">
        <v>102.85</v>
      </c>
      <c r="E125" s="182">
        <v>103.05</v>
      </c>
      <c r="F125" s="182">
        <v>106.82</v>
      </c>
      <c r="G125" s="182">
        <v>94.35</v>
      </c>
      <c r="H125" s="182">
        <v>102.16</v>
      </c>
      <c r="I125" s="182">
        <v>103.3</v>
      </c>
      <c r="J125" s="182" t="s">
        <v>384</v>
      </c>
      <c r="K125" s="182" t="s">
        <v>384</v>
      </c>
      <c r="L125" s="182">
        <v>111.79</v>
      </c>
      <c r="M125" s="183">
        <v>108.99</v>
      </c>
      <c r="N125" s="187">
        <v>103.3</v>
      </c>
      <c r="O125" s="184">
        <v>96.02</v>
      </c>
      <c r="P125" s="184">
        <v>95.5</v>
      </c>
      <c r="Q125" s="184">
        <v>96.86</v>
      </c>
      <c r="R125" s="184">
        <v>115.16</v>
      </c>
      <c r="S125" s="184">
        <v>109.74</v>
      </c>
      <c r="T125" s="184">
        <v>129.21</v>
      </c>
      <c r="U125" s="185">
        <v>104.37</v>
      </c>
    </row>
    <row r="126" spans="1:21">
      <c r="A126" s="120"/>
      <c r="B126" s="27" t="s">
        <v>4</v>
      </c>
      <c r="C126" s="182">
        <v>104.34</v>
      </c>
      <c r="D126" s="182">
        <v>103.26</v>
      </c>
      <c r="E126" s="182">
        <v>103.28</v>
      </c>
      <c r="F126" s="182">
        <v>107.03</v>
      </c>
      <c r="G126" s="182">
        <v>94.61</v>
      </c>
      <c r="H126" s="182">
        <v>103.2</v>
      </c>
      <c r="I126" s="182">
        <v>103.73</v>
      </c>
      <c r="J126" s="182" t="s">
        <v>384</v>
      </c>
      <c r="K126" s="182" t="s">
        <v>384</v>
      </c>
      <c r="L126" s="182">
        <v>110.08</v>
      </c>
      <c r="M126" s="183">
        <v>107.95</v>
      </c>
      <c r="N126" s="187">
        <v>103.73</v>
      </c>
      <c r="O126" s="184">
        <v>96.1</v>
      </c>
      <c r="P126" s="184">
        <v>95.32</v>
      </c>
      <c r="Q126" s="184">
        <v>97.35</v>
      </c>
      <c r="R126" s="184">
        <v>115.63</v>
      </c>
      <c r="S126" s="184">
        <v>113.08</v>
      </c>
      <c r="T126" s="184">
        <v>122.17</v>
      </c>
      <c r="U126" s="185">
        <v>105.72</v>
      </c>
    </row>
    <row r="127" spans="1:21">
      <c r="A127" s="120"/>
      <c r="B127" s="27" t="s">
        <v>5</v>
      </c>
      <c r="C127" s="182">
        <v>104.62</v>
      </c>
      <c r="D127" s="182">
        <v>103.64</v>
      </c>
      <c r="E127" s="182">
        <v>104.12</v>
      </c>
      <c r="F127" s="182">
        <v>107.59</v>
      </c>
      <c r="G127" s="182">
        <v>96.11</v>
      </c>
      <c r="H127" s="182">
        <v>102.01</v>
      </c>
      <c r="I127" s="182">
        <v>103.62</v>
      </c>
      <c r="J127" s="182" t="s">
        <v>384</v>
      </c>
      <c r="K127" s="182" t="s">
        <v>384</v>
      </c>
      <c r="L127" s="182">
        <v>111.29</v>
      </c>
      <c r="M127" s="183">
        <v>109.54</v>
      </c>
      <c r="N127" s="187">
        <v>103.62</v>
      </c>
      <c r="O127" s="184">
        <v>96.73</v>
      </c>
      <c r="P127" s="184">
        <v>96.04</v>
      </c>
      <c r="Q127" s="184">
        <v>97.84</v>
      </c>
      <c r="R127" s="184">
        <v>113.51</v>
      </c>
      <c r="S127" s="184">
        <v>106.14</v>
      </c>
      <c r="T127" s="184">
        <v>132.63</v>
      </c>
      <c r="U127" s="185">
        <v>106.95</v>
      </c>
    </row>
    <row r="128" spans="1:21">
      <c r="A128" s="120"/>
      <c r="B128" s="27" t="s">
        <v>6</v>
      </c>
      <c r="C128" s="182">
        <v>104.58</v>
      </c>
      <c r="D128" s="182">
        <v>104.16</v>
      </c>
      <c r="E128" s="182">
        <v>104.51</v>
      </c>
      <c r="F128" s="182">
        <v>108.14</v>
      </c>
      <c r="G128" s="182">
        <v>96.13</v>
      </c>
      <c r="H128" s="182">
        <v>102.97</v>
      </c>
      <c r="I128" s="182">
        <v>103.33</v>
      </c>
      <c r="J128" s="182" t="s">
        <v>384</v>
      </c>
      <c r="K128" s="182" t="s">
        <v>384</v>
      </c>
      <c r="L128" s="182">
        <v>110.6</v>
      </c>
      <c r="M128" s="183">
        <v>110.25</v>
      </c>
      <c r="N128" s="187">
        <v>103.33</v>
      </c>
      <c r="O128" s="184">
        <v>97.47</v>
      </c>
      <c r="P128" s="184">
        <v>96.94</v>
      </c>
      <c r="Q128" s="184">
        <v>98.32</v>
      </c>
      <c r="R128" s="184">
        <v>110.73</v>
      </c>
      <c r="S128" s="184">
        <v>104.7</v>
      </c>
      <c r="T128" s="184">
        <v>126.36</v>
      </c>
      <c r="U128" s="185">
        <v>108.02</v>
      </c>
    </row>
    <row r="129" spans="1:26">
      <c r="A129" s="120">
        <v>2020</v>
      </c>
      <c r="B129" s="27" t="s">
        <v>3</v>
      </c>
      <c r="C129" s="182">
        <v>102.28</v>
      </c>
      <c r="D129" s="182">
        <v>102.16</v>
      </c>
      <c r="E129" s="182">
        <v>101.61</v>
      </c>
      <c r="F129" s="182">
        <v>103.2</v>
      </c>
      <c r="G129" s="182">
        <v>97.95</v>
      </c>
      <c r="H129" s="182">
        <v>104.01</v>
      </c>
      <c r="I129" s="182">
        <v>100.97</v>
      </c>
      <c r="J129" s="182" t="s">
        <v>384</v>
      </c>
      <c r="K129" s="182" t="s">
        <v>384</v>
      </c>
      <c r="L129" s="182">
        <v>107.91</v>
      </c>
      <c r="M129" s="183">
        <v>108.36</v>
      </c>
      <c r="N129" s="187">
        <v>100.97</v>
      </c>
      <c r="O129" s="184">
        <v>100.76</v>
      </c>
      <c r="P129" s="184">
        <v>100.6</v>
      </c>
      <c r="Q129" s="184">
        <v>101.02</v>
      </c>
      <c r="R129" s="184">
        <v>102.88</v>
      </c>
      <c r="S129" s="184">
        <v>103.81</v>
      </c>
      <c r="T129" s="184">
        <v>100.48</v>
      </c>
      <c r="U129" s="185">
        <v>98.29</v>
      </c>
    </row>
    <row r="130" spans="1:26">
      <c r="A130" s="120"/>
      <c r="B130" s="27" t="s">
        <v>4</v>
      </c>
      <c r="C130" s="182">
        <v>93.18</v>
      </c>
      <c r="D130" s="182">
        <v>95.04</v>
      </c>
      <c r="E130" s="182">
        <v>93.86</v>
      </c>
      <c r="F130" s="182">
        <v>92.12</v>
      </c>
      <c r="G130" s="182">
        <v>97.89</v>
      </c>
      <c r="H130" s="182">
        <v>99.03</v>
      </c>
      <c r="I130" s="182">
        <v>95.67</v>
      </c>
      <c r="J130" s="182" t="s">
        <v>384</v>
      </c>
      <c r="K130" s="182" t="s">
        <v>384</v>
      </c>
      <c r="L130" s="182">
        <v>85.23</v>
      </c>
      <c r="M130" s="183">
        <v>89.18</v>
      </c>
      <c r="N130" s="187">
        <v>95.67</v>
      </c>
      <c r="O130" s="184">
        <v>98.48</v>
      </c>
      <c r="P130" s="184">
        <v>98.36</v>
      </c>
      <c r="Q130" s="184">
        <v>98.67</v>
      </c>
      <c r="R130" s="184">
        <v>88.67</v>
      </c>
      <c r="S130" s="184">
        <v>96.57</v>
      </c>
      <c r="T130" s="184">
        <v>68.209999999999994</v>
      </c>
      <c r="U130" s="185">
        <v>99.4</v>
      </c>
    </row>
    <row r="131" spans="1:26">
      <c r="A131" s="120"/>
      <c r="B131" s="27" t="s">
        <v>5</v>
      </c>
      <c r="C131" s="182">
        <v>101.29</v>
      </c>
      <c r="D131" s="182">
        <v>100.76</v>
      </c>
      <c r="E131" s="182">
        <v>102.6</v>
      </c>
      <c r="F131" s="182">
        <v>102.73</v>
      </c>
      <c r="G131" s="182">
        <v>102.29</v>
      </c>
      <c r="H131" s="182">
        <v>94.53</v>
      </c>
      <c r="I131" s="182">
        <v>99.35</v>
      </c>
      <c r="J131" s="182" t="s">
        <v>384</v>
      </c>
      <c r="K131" s="182" t="s">
        <v>384</v>
      </c>
      <c r="L131" s="182">
        <v>100.29</v>
      </c>
      <c r="M131" s="183">
        <v>98.71</v>
      </c>
      <c r="N131" s="187">
        <v>99.35</v>
      </c>
      <c r="O131" s="184">
        <v>97.57</v>
      </c>
      <c r="P131" s="184">
        <v>97.32</v>
      </c>
      <c r="Q131" s="184">
        <v>97.97</v>
      </c>
      <c r="R131" s="184">
        <v>101.7</v>
      </c>
      <c r="S131" s="184">
        <v>98.7</v>
      </c>
      <c r="T131" s="184">
        <v>109.48</v>
      </c>
      <c r="U131" s="185">
        <v>100.56</v>
      </c>
    </row>
    <row r="132" spans="1:26">
      <c r="A132" s="120"/>
      <c r="B132" s="27" t="s">
        <v>6</v>
      </c>
      <c r="C132" s="182">
        <v>102.44</v>
      </c>
      <c r="D132" s="182">
        <v>101.39</v>
      </c>
      <c r="E132" s="182">
        <v>101.51</v>
      </c>
      <c r="F132" s="182">
        <v>101.36</v>
      </c>
      <c r="G132" s="182">
        <v>101.87</v>
      </c>
      <c r="H132" s="182">
        <v>100.97</v>
      </c>
      <c r="I132" s="182">
        <v>102.43</v>
      </c>
      <c r="J132" s="182" t="s">
        <v>384</v>
      </c>
      <c r="K132" s="182" t="s">
        <v>384</v>
      </c>
      <c r="L132" s="182">
        <v>104.82</v>
      </c>
      <c r="M132" s="183">
        <v>102.31</v>
      </c>
      <c r="N132" s="187">
        <v>102.43</v>
      </c>
      <c r="O132" s="184">
        <v>101.5</v>
      </c>
      <c r="P132" s="184">
        <v>102.02</v>
      </c>
      <c r="Q132" s="184">
        <v>100.67</v>
      </c>
      <c r="R132" s="184">
        <v>104.41</v>
      </c>
      <c r="S132" s="184">
        <v>98.85</v>
      </c>
      <c r="T132" s="184">
        <v>118.82</v>
      </c>
      <c r="U132" s="185">
        <v>101.74</v>
      </c>
      <c r="Z132" s="1"/>
    </row>
    <row r="133" spans="1:26">
      <c r="A133" s="120">
        <v>2021</v>
      </c>
      <c r="B133" s="27" t="s">
        <v>3</v>
      </c>
      <c r="C133" s="182">
        <v>101.3</v>
      </c>
      <c r="D133" s="182">
        <v>100.08</v>
      </c>
      <c r="E133" s="182">
        <v>98.56</v>
      </c>
      <c r="F133" s="182">
        <v>97.34</v>
      </c>
      <c r="G133" s="182">
        <v>101.34</v>
      </c>
      <c r="H133" s="182">
        <v>105.19</v>
      </c>
      <c r="I133" s="182">
        <v>99.87</v>
      </c>
      <c r="J133" s="182" t="s">
        <v>384</v>
      </c>
      <c r="K133" s="182" t="s">
        <v>384</v>
      </c>
      <c r="L133" s="182">
        <v>108.18</v>
      </c>
      <c r="M133" s="183">
        <v>105.86</v>
      </c>
      <c r="N133" s="187">
        <v>99.87</v>
      </c>
      <c r="O133" s="184">
        <v>96.24</v>
      </c>
      <c r="P133" s="184">
        <v>96.71</v>
      </c>
      <c r="Q133" s="184">
        <v>95.49</v>
      </c>
      <c r="R133" s="184">
        <v>103.23</v>
      </c>
      <c r="S133" s="184">
        <v>105.04</v>
      </c>
      <c r="T133" s="184">
        <v>98.52</v>
      </c>
      <c r="U133" s="185">
        <v>104.94</v>
      </c>
      <c r="V133" s="1" t="s">
        <v>775</v>
      </c>
      <c r="W133" s="46"/>
      <c r="X133" s="1" t="s">
        <v>700</v>
      </c>
      <c r="Y133" s="1"/>
      <c r="Z133" s="1" t="s">
        <v>776</v>
      </c>
    </row>
    <row r="134" spans="1:26">
      <c r="A134" s="120"/>
      <c r="B134" s="27" t="s">
        <v>4</v>
      </c>
      <c r="C134" s="182">
        <v>103.88</v>
      </c>
      <c r="D134" s="182">
        <v>102.76</v>
      </c>
      <c r="E134" s="182">
        <v>101.36</v>
      </c>
      <c r="F134" s="182">
        <v>100.06</v>
      </c>
      <c r="G134" s="182">
        <v>104.31</v>
      </c>
      <c r="H134" s="182">
        <v>107.48</v>
      </c>
      <c r="I134" s="182">
        <v>102.03</v>
      </c>
      <c r="J134" s="182" t="s">
        <v>384</v>
      </c>
      <c r="K134" s="182" t="s">
        <v>384</v>
      </c>
      <c r="L134" s="182">
        <v>108.88</v>
      </c>
      <c r="M134" s="183">
        <v>106.55</v>
      </c>
      <c r="N134" s="187">
        <v>102.03</v>
      </c>
      <c r="O134" s="184">
        <v>98.73</v>
      </c>
      <c r="P134" s="184">
        <v>99.38</v>
      </c>
      <c r="Q134" s="184">
        <v>97.69</v>
      </c>
      <c r="R134" s="184">
        <v>105.17</v>
      </c>
      <c r="S134" s="184">
        <v>106.43</v>
      </c>
      <c r="T134" s="184">
        <v>101.9</v>
      </c>
      <c r="U134" s="185">
        <v>106.45</v>
      </c>
    </row>
    <row r="135" spans="1:26">
      <c r="A135" s="120"/>
      <c r="B135" s="27" t="s">
        <v>5</v>
      </c>
      <c r="C135" s="182">
        <v>103.92</v>
      </c>
      <c r="D135" s="182">
        <v>103.52</v>
      </c>
      <c r="E135" s="182">
        <v>104.72</v>
      </c>
      <c r="F135" s="182">
        <v>104.95</v>
      </c>
      <c r="G135" s="182">
        <v>104.2</v>
      </c>
      <c r="H135" s="182">
        <v>99.47</v>
      </c>
      <c r="I135" s="182">
        <v>98.65</v>
      </c>
      <c r="J135" s="182" t="s">
        <v>384</v>
      </c>
      <c r="K135" s="182" t="s">
        <v>384</v>
      </c>
      <c r="L135" s="182">
        <v>107.84</v>
      </c>
      <c r="M135" s="183">
        <v>107.33</v>
      </c>
      <c r="N135" s="187">
        <v>98.65</v>
      </c>
      <c r="O135" s="184">
        <v>94.8</v>
      </c>
      <c r="P135" s="184">
        <v>95.81</v>
      </c>
      <c r="Q135" s="184">
        <v>93.19</v>
      </c>
      <c r="R135" s="184">
        <v>100.11</v>
      </c>
      <c r="S135" s="184">
        <v>105.85</v>
      </c>
      <c r="T135" s="184">
        <v>85.16</v>
      </c>
      <c r="U135" s="185">
        <v>107.65</v>
      </c>
      <c r="V135" s="45">
        <f t="shared" ref="V135:V145" si="0">P135/P131-1</f>
        <v>-1.5515824085491126E-2</v>
      </c>
      <c r="X135" s="45">
        <f t="shared" ref="X135:X145" si="1">F135/F131-1</f>
        <v>2.1610045750997786E-2</v>
      </c>
      <c r="Z135" s="45">
        <f>C135/C131-1</f>
        <v>2.5965050844110937E-2</v>
      </c>
    </row>
    <row r="136" spans="1:26">
      <c r="A136" s="120"/>
      <c r="B136" s="27" t="s">
        <v>6</v>
      </c>
      <c r="C136" s="182">
        <v>104.56</v>
      </c>
      <c r="D136" s="182">
        <v>104.74</v>
      </c>
      <c r="E136" s="182">
        <v>105.38</v>
      </c>
      <c r="F136" s="182">
        <v>106.08</v>
      </c>
      <c r="G136" s="182">
        <v>103.79</v>
      </c>
      <c r="H136" s="182">
        <v>102.58</v>
      </c>
      <c r="I136" s="182">
        <v>99.67</v>
      </c>
      <c r="J136" s="182" t="s">
        <v>384</v>
      </c>
      <c r="K136" s="182" t="s">
        <v>384</v>
      </c>
      <c r="L136" s="182">
        <v>112.38</v>
      </c>
      <c r="M136" s="183">
        <v>114.12</v>
      </c>
      <c r="N136" s="187">
        <v>99.67</v>
      </c>
      <c r="O136" s="184">
        <v>95.28</v>
      </c>
      <c r="P136" s="184">
        <v>95.86</v>
      </c>
      <c r="Q136" s="184">
        <v>94.35</v>
      </c>
      <c r="R136" s="184">
        <v>101.97</v>
      </c>
      <c r="S136" s="184">
        <v>105.59</v>
      </c>
      <c r="T136" s="184">
        <v>92.54</v>
      </c>
      <c r="U136" s="185">
        <v>108.86</v>
      </c>
      <c r="V136" s="45">
        <f t="shared" si="0"/>
        <v>-6.0380317584787235E-2</v>
      </c>
      <c r="X136" s="45">
        <f t="shared" si="1"/>
        <v>4.6566692975532842E-2</v>
      </c>
      <c r="Z136" s="45">
        <f t="shared" ref="Z136:Z139" si="2">C136/C132-1</f>
        <v>2.0695040999609615E-2</v>
      </c>
    </row>
    <row r="137" spans="1:26">
      <c r="A137" s="120">
        <v>2022</v>
      </c>
      <c r="B137" s="27" t="s">
        <v>3</v>
      </c>
      <c r="C137" s="182">
        <v>104.75</v>
      </c>
      <c r="D137" s="182">
        <v>104.98</v>
      </c>
      <c r="E137" s="182">
        <v>106.59</v>
      </c>
      <c r="F137" s="182">
        <v>107.54</v>
      </c>
      <c r="G137" s="182">
        <v>104.44</v>
      </c>
      <c r="H137" s="182">
        <v>99.74</v>
      </c>
      <c r="I137" s="182">
        <v>100.56</v>
      </c>
      <c r="J137" s="182" t="s">
        <v>384</v>
      </c>
      <c r="K137" s="182" t="s">
        <v>384</v>
      </c>
      <c r="L137" s="182">
        <v>111.8</v>
      </c>
      <c r="M137" s="183">
        <v>113.41</v>
      </c>
      <c r="N137" s="187">
        <v>100.56</v>
      </c>
      <c r="O137" s="184">
        <v>96.1</v>
      </c>
      <c r="P137" s="184">
        <v>96.67</v>
      </c>
      <c r="Q137" s="184">
        <v>95.19</v>
      </c>
      <c r="R137" s="184">
        <v>104.16</v>
      </c>
      <c r="S137" s="184">
        <v>105.71</v>
      </c>
      <c r="T137" s="184">
        <v>100.08</v>
      </c>
      <c r="U137" s="185">
        <v>107.84</v>
      </c>
      <c r="V137" s="45">
        <f t="shared" si="0"/>
        <v>-4.1360769310305745E-4</v>
      </c>
      <c r="X137" s="45">
        <f t="shared" si="1"/>
        <v>0.1047873433326485</v>
      </c>
      <c r="Z137" s="45">
        <f t="shared" si="2"/>
        <v>3.4057255676209319E-2</v>
      </c>
    </row>
    <row r="138" spans="1:26">
      <c r="A138" s="120"/>
      <c r="B138" s="27" t="s">
        <v>4</v>
      </c>
      <c r="C138" s="182">
        <v>104.73</v>
      </c>
      <c r="D138" s="182">
        <v>105.71</v>
      </c>
      <c r="E138" s="182">
        <v>106.6</v>
      </c>
      <c r="F138" s="182">
        <v>107.49</v>
      </c>
      <c r="G138" s="182">
        <v>104.58</v>
      </c>
      <c r="H138" s="182">
        <v>102.83</v>
      </c>
      <c r="I138" s="182">
        <v>99.84</v>
      </c>
      <c r="J138" s="182" t="s">
        <v>384</v>
      </c>
      <c r="K138" s="182" t="s">
        <v>384</v>
      </c>
      <c r="L138" s="182">
        <v>111.96</v>
      </c>
      <c r="M138" s="183">
        <v>115.61</v>
      </c>
      <c r="N138" s="187">
        <v>99.84</v>
      </c>
      <c r="O138" s="184">
        <v>92.83</v>
      </c>
      <c r="P138" s="184">
        <v>93.07</v>
      </c>
      <c r="Q138" s="184">
        <v>92.46</v>
      </c>
      <c r="R138" s="184">
        <v>106.72</v>
      </c>
      <c r="S138" s="184">
        <v>108.77</v>
      </c>
      <c r="T138" s="184">
        <v>101.35</v>
      </c>
      <c r="U138" s="185">
        <v>109.53</v>
      </c>
      <c r="V138" s="45">
        <f t="shared" si="0"/>
        <v>-6.3493660696317233E-2</v>
      </c>
      <c r="X138" s="45">
        <f t="shared" si="1"/>
        <v>7.4255446731960717E-2</v>
      </c>
      <c r="Z138" s="45">
        <f t="shared" si="2"/>
        <v>8.1825182903350058E-3</v>
      </c>
    </row>
    <row r="139" spans="1:26">
      <c r="A139" s="120"/>
      <c r="B139" s="27" t="s">
        <v>5</v>
      </c>
      <c r="C139" s="182">
        <v>105.35</v>
      </c>
      <c r="D139" s="182">
        <v>106.43</v>
      </c>
      <c r="E139" s="182">
        <v>106.97</v>
      </c>
      <c r="F139" s="182">
        <v>108.9</v>
      </c>
      <c r="G139" s="182">
        <v>102.58</v>
      </c>
      <c r="H139" s="182">
        <v>104.71</v>
      </c>
      <c r="I139" s="182">
        <v>100.21</v>
      </c>
      <c r="J139" s="182" t="s">
        <v>384</v>
      </c>
      <c r="K139" s="182" t="s">
        <v>384</v>
      </c>
      <c r="L139" s="182">
        <v>113.66</v>
      </c>
      <c r="M139" s="183">
        <v>117.72</v>
      </c>
      <c r="N139" s="187">
        <v>100.21</v>
      </c>
      <c r="O139" s="184">
        <v>91.33</v>
      </c>
      <c r="P139" s="184">
        <v>91.74</v>
      </c>
      <c r="Q139" s="184">
        <v>90.68</v>
      </c>
      <c r="R139" s="184">
        <v>110.18</v>
      </c>
      <c r="S139" s="184">
        <v>108.65</v>
      </c>
      <c r="T139" s="184">
        <v>114.03</v>
      </c>
      <c r="U139" s="185">
        <v>110.5</v>
      </c>
      <c r="V139" s="45">
        <f t="shared" si="0"/>
        <v>-4.2479908151550005E-2</v>
      </c>
      <c r="X139" s="45">
        <f t="shared" si="1"/>
        <v>3.7636969985707536E-2</v>
      </c>
      <c r="Z139" s="45">
        <f t="shared" si="2"/>
        <v>1.3760585065434983E-2</v>
      </c>
    </row>
    <row r="140" spans="1:26">
      <c r="A140" s="120"/>
      <c r="B140" s="27" t="s">
        <v>6</v>
      </c>
      <c r="C140" s="182">
        <v>104.81</v>
      </c>
      <c r="D140" s="182">
        <v>105.92</v>
      </c>
      <c r="E140" s="182">
        <v>105.93</v>
      </c>
      <c r="F140" s="182">
        <v>107.41</v>
      </c>
      <c r="G140" s="182">
        <v>102.59</v>
      </c>
      <c r="H140" s="182">
        <v>105.9</v>
      </c>
      <c r="I140" s="182">
        <v>99.4</v>
      </c>
      <c r="J140" s="182" t="s">
        <v>384</v>
      </c>
      <c r="K140" s="182" t="s">
        <v>384</v>
      </c>
      <c r="L140" s="182">
        <v>113.87</v>
      </c>
      <c r="M140" s="183">
        <v>118.09</v>
      </c>
      <c r="N140" s="187">
        <v>99.4</v>
      </c>
      <c r="O140" s="184">
        <v>90.3</v>
      </c>
      <c r="P140" s="184">
        <v>90.24</v>
      </c>
      <c r="Q140" s="184">
        <v>90.41</v>
      </c>
      <c r="R140" s="184">
        <v>108.82</v>
      </c>
      <c r="S140" s="184">
        <v>100.54</v>
      </c>
      <c r="T140" s="184">
        <v>130.04</v>
      </c>
      <c r="U140" s="185">
        <v>111.32</v>
      </c>
      <c r="V140" s="45">
        <f t="shared" si="0"/>
        <v>-5.8627164615063676E-2</v>
      </c>
      <c r="X140" s="45">
        <f t="shared" si="1"/>
        <v>1.2537707390648523E-2</v>
      </c>
      <c r="Z140" s="45">
        <f>C140/C136-1</f>
        <v>2.3909716908951939E-3</v>
      </c>
    </row>
    <row r="141" spans="1:26">
      <c r="A141" s="120">
        <v>2023</v>
      </c>
      <c r="B141" s="27" t="s">
        <v>3</v>
      </c>
      <c r="C141" s="182">
        <v>104.96</v>
      </c>
      <c r="D141" s="182">
        <v>105.55</v>
      </c>
      <c r="E141" s="182">
        <v>105.72</v>
      </c>
      <c r="F141" s="182">
        <v>107.03</v>
      </c>
      <c r="G141" s="182">
        <v>102.75</v>
      </c>
      <c r="H141" s="182">
        <v>104.94</v>
      </c>
      <c r="I141" s="182">
        <v>99.98</v>
      </c>
      <c r="J141" s="182" t="s">
        <v>384</v>
      </c>
      <c r="K141" s="182" t="s">
        <v>384</v>
      </c>
      <c r="L141" s="182">
        <v>114.05</v>
      </c>
      <c r="M141" s="183">
        <v>116.89</v>
      </c>
      <c r="N141" s="187">
        <v>99.98</v>
      </c>
      <c r="O141" s="184">
        <v>91.52</v>
      </c>
      <c r="P141" s="184">
        <v>91.13</v>
      </c>
      <c r="Q141" s="184">
        <v>92.17</v>
      </c>
      <c r="R141" s="184">
        <v>107.72</v>
      </c>
      <c r="S141" s="184">
        <v>103.74</v>
      </c>
      <c r="T141" s="184">
        <v>117.94</v>
      </c>
      <c r="U141" s="185">
        <v>113.16</v>
      </c>
      <c r="V141" s="45">
        <f t="shared" si="0"/>
        <v>-5.7308368676942223E-2</v>
      </c>
      <c r="X141" s="45">
        <f t="shared" si="1"/>
        <v>-4.7424214245862517E-3</v>
      </c>
      <c r="Z141" s="45">
        <f t="shared" ref="Z141:Z144" si="3">C141/C137-1</f>
        <v>2.0047732696897302E-3</v>
      </c>
    </row>
    <row r="142" spans="1:26">
      <c r="A142" s="120"/>
      <c r="B142" s="27" t="s">
        <v>4</v>
      </c>
      <c r="C142" s="182">
        <v>104.8</v>
      </c>
      <c r="D142" s="182">
        <v>105.8</v>
      </c>
      <c r="E142" s="182">
        <v>106.25</v>
      </c>
      <c r="F142" s="182">
        <v>107.87</v>
      </c>
      <c r="G142" s="182">
        <v>102.56</v>
      </c>
      <c r="H142" s="182">
        <v>104.33</v>
      </c>
      <c r="I142" s="182">
        <v>99.74</v>
      </c>
      <c r="J142" s="182" t="s">
        <v>384</v>
      </c>
      <c r="K142" s="182" t="s">
        <v>384</v>
      </c>
      <c r="L142" s="182">
        <v>113.59</v>
      </c>
      <c r="M142" s="183">
        <v>117.44</v>
      </c>
      <c r="N142" s="187">
        <v>99.74</v>
      </c>
      <c r="O142" s="184">
        <v>90.88</v>
      </c>
      <c r="P142" s="184">
        <v>90.83</v>
      </c>
      <c r="Q142" s="184">
        <v>90.98</v>
      </c>
      <c r="R142" s="184">
        <v>107.51</v>
      </c>
      <c r="S142" s="184">
        <v>100.98</v>
      </c>
      <c r="T142" s="184">
        <v>124.38</v>
      </c>
      <c r="U142" s="185">
        <v>114.32</v>
      </c>
      <c r="V142" s="45">
        <f t="shared" si="0"/>
        <v>-2.4067905877296569E-2</v>
      </c>
      <c r="X142" s="45">
        <f t="shared" si="1"/>
        <v>3.5352125779142263E-3</v>
      </c>
      <c r="Z142" s="45">
        <f t="shared" si="3"/>
        <v>6.6838537190871961E-4</v>
      </c>
    </row>
    <row r="143" spans="1:26">
      <c r="A143" s="120"/>
      <c r="B143" s="27" t="s">
        <v>5</v>
      </c>
      <c r="C143" s="182">
        <v>105</v>
      </c>
      <c r="D143" s="182">
        <v>105.73</v>
      </c>
      <c r="E143" s="182">
        <v>106.59</v>
      </c>
      <c r="F143" s="182">
        <v>107.83</v>
      </c>
      <c r="G143" s="182">
        <v>103.79</v>
      </c>
      <c r="H143" s="182">
        <v>102.95</v>
      </c>
      <c r="I143" s="182">
        <v>99.4</v>
      </c>
      <c r="J143" s="182" t="s">
        <v>384</v>
      </c>
      <c r="K143" s="182" t="s">
        <v>384</v>
      </c>
      <c r="L143" s="182">
        <v>112.77</v>
      </c>
      <c r="M143" s="183">
        <v>115.84</v>
      </c>
      <c r="N143" s="187">
        <v>99.4</v>
      </c>
      <c r="O143" s="184">
        <v>89.69</v>
      </c>
      <c r="P143" s="184">
        <v>89.32</v>
      </c>
      <c r="Q143" s="184">
        <v>90.3</v>
      </c>
      <c r="R143" s="184">
        <v>108.04</v>
      </c>
      <c r="S143" s="184">
        <v>100.18</v>
      </c>
      <c r="T143" s="184">
        <v>128.37</v>
      </c>
      <c r="U143" s="185">
        <v>115.4</v>
      </c>
      <c r="V143" s="45">
        <f t="shared" si="0"/>
        <v>-2.6378896882494063E-2</v>
      </c>
      <c r="X143" s="45">
        <f t="shared" si="1"/>
        <v>-9.8255280073462625E-3</v>
      </c>
      <c r="Z143" s="45">
        <f t="shared" si="3"/>
        <v>-3.3222591362125353E-3</v>
      </c>
    </row>
    <row r="144" spans="1:26">
      <c r="A144" s="120"/>
      <c r="B144" s="27" t="s">
        <v>6</v>
      </c>
      <c r="C144" s="182">
        <v>104.61</v>
      </c>
      <c r="D144" s="182">
        <v>104.81</v>
      </c>
      <c r="E144" s="182">
        <v>106.79</v>
      </c>
      <c r="F144" s="182">
        <v>107.8</v>
      </c>
      <c r="G144" s="182">
        <v>104.51</v>
      </c>
      <c r="H144" s="182">
        <v>98.53</v>
      </c>
      <c r="I144" s="182">
        <v>98.03</v>
      </c>
      <c r="J144" s="182" t="s">
        <v>384</v>
      </c>
      <c r="K144" s="182" t="s">
        <v>384</v>
      </c>
      <c r="L144" s="182">
        <v>111.76</v>
      </c>
      <c r="M144" s="183">
        <v>113.48</v>
      </c>
      <c r="N144" s="187">
        <v>98.03</v>
      </c>
      <c r="O144" s="184">
        <v>87.95</v>
      </c>
      <c r="P144" s="184">
        <v>87.3</v>
      </c>
      <c r="Q144" s="184">
        <v>89.02</v>
      </c>
      <c r="R144" s="184">
        <v>105.77</v>
      </c>
      <c r="S144" s="184">
        <v>100.15</v>
      </c>
      <c r="T144" s="184">
        <v>120.26</v>
      </c>
      <c r="U144" s="185">
        <v>116.98</v>
      </c>
      <c r="V144" s="45">
        <f t="shared" si="0"/>
        <v>-3.2579787234042534E-2</v>
      </c>
      <c r="X144" s="45">
        <f t="shared" si="1"/>
        <v>3.6309468392141664E-3</v>
      </c>
      <c r="Z144" s="45">
        <f>C144/C140-1</f>
        <v>-1.908214864993818E-3</v>
      </c>
    </row>
    <row r="145" spans="1:26">
      <c r="A145" s="120">
        <v>2024</v>
      </c>
      <c r="B145" s="27" t="s">
        <v>3</v>
      </c>
      <c r="C145" s="182">
        <v>104.85</v>
      </c>
      <c r="D145" s="182">
        <v>104.88</v>
      </c>
      <c r="E145" s="182">
        <v>106.77</v>
      </c>
      <c r="F145" s="182">
        <v>107.92</v>
      </c>
      <c r="G145" s="182">
        <v>104.19</v>
      </c>
      <c r="H145" s="182">
        <v>98.69</v>
      </c>
      <c r="I145" s="182">
        <v>98.21</v>
      </c>
      <c r="J145" s="182" t="s">
        <v>384</v>
      </c>
      <c r="K145" s="182" t="s">
        <v>384</v>
      </c>
      <c r="L145" s="182">
        <v>113.36</v>
      </c>
      <c r="M145" s="183">
        <v>114.67</v>
      </c>
      <c r="N145" s="187">
        <v>98.21</v>
      </c>
      <c r="O145" s="184">
        <v>88.58</v>
      </c>
      <c r="P145" s="184">
        <v>87.44</v>
      </c>
      <c r="Q145" s="184">
        <v>90.44</v>
      </c>
      <c r="R145" s="184">
        <v>104.38</v>
      </c>
      <c r="S145" s="184">
        <v>96.84</v>
      </c>
      <c r="T145" s="184">
        <v>123.86</v>
      </c>
      <c r="U145" s="185">
        <v>118.64</v>
      </c>
      <c r="V145" s="45">
        <f>P145/P141-1</f>
        <v>-4.0491605398880748E-2</v>
      </c>
      <c r="X145" s="45">
        <f>F145/F141-1</f>
        <v>8.3154255816126899E-3</v>
      </c>
      <c r="Z145" s="45">
        <f t="shared" ref="Z145:Z147" si="4">C145/C141-1</f>
        <v>-1.0480182926829729E-3</v>
      </c>
    </row>
    <row r="146" spans="1:26">
      <c r="A146" s="120"/>
      <c r="B146" s="27" t="s">
        <v>4</v>
      </c>
      <c r="C146" s="182">
        <v>104.55</v>
      </c>
      <c r="D146" s="182">
        <v>104.97</v>
      </c>
      <c r="E146" s="182">
        <v>106.89</v>
      </c>
      <c r="F146" s="182">
        <v>107.36</v>
      </c>
      <c r="G146" s="182">
        <v>105.9</v>
      </c>
      <c r="H146" s="182">
        <v>98.68</v>
      </c>
      <c r="I146" s="182">
        <v>96.16</v>
      </c>
      <c r="J146" s="182" t="s">
        <v>384</v>
      </c>
      <c r="K146" s="182" t="s">
        <v>384</v>
      </c>
      <c r="L146" s="182">
        <v>113.63</v>
      </c>
      <c r="M146" s="183">
        <v>116.05</v>
      </c>
      <c r="N146" s="187">
        <v>96.16</v>
      </c>
      <c r="O146" s="184">
        <v>86.59</v>
      </c>
      <c r="P146" s="184">
        <v>84.95</v>
      </c>
      <c r="Q146" s="184">
        <v>89.26</v>
      </c>
      <c r="R146" s="184">
        <v>100.8</v>
      </c>
      <c r="S146" s="184">
        <v>95.91</v>
      </c>
      <c r="T146" s="184">
        <v>113.4</v>
      </c>
      <c r="U146" s="185">
        <v>119.3</v>
      </c>
      <c r="V146" s="45">
        <f t="shared" ref="V146:V147" si="5">P146/P142-1</f>
        <v>-6.4736320598920982E-2</v>
      </c>
      <c r="X146" s="45">
        <f t="shared" ref="X146:X147" si="6">F146/F142-1</f>
        <v>-4.7279132288866599E-3</v>
      </c>
      <c r="Z146" s="45">
        <f t="shared" si="4"/>
        <v>-2.3854961832061594E-3</v>
      </c>
    </row>
    <row r="147" spans="1:26">
      <c r="A147" s="120"/>
      <c r="B147" s="27" t="s">
        <v>5</v>
      </c>
      <c r="C147" s="182">
        <v>104.66</v>
      </c>
      <c r="D147" s="182">
        <v>106.05</v>
      </c>
      <c r="E147" s="182">
        <v>107.25</v>
      </c>
      <c r="F147" s="182">
        <v>107.67</v>
      </c>
      <c r="G147" s="182">
        <v>106.36</v>
      </c>
      <c r="H147" s="182">
        <v>102.16</v>
      </c>
      <c r="I147" s="182">
        <v>96.05</v>
      </c>
      <c r="J147" s="182" t="s">
        <v>384</v>
      </c>
      <c r="K147" s="182" t="s">
        <v>384</v>
      </c>
      <c r="L147" s="182">
        <v>111.5</v>
      </c>
      <c r="M147" s="183">
        <v>116.23</v>
      </c>
      <c r="N147" s="187">
        <v>96.05</v>
      </c>
      <c r="O147" s="184">
        <v>86.29</v>
      </c>
      <c r="P147" s="184">
        <v>84.41</v>
      </c>
      <c r="Q147" s="184">
        <v>89.35</v>
      </c>
      <c r="R147" s="184">
        <v>100.62</v>
      </c>
      <c r="S147" s="184">
        <v>94.18</v>
      </c>
      <c r="T147" s="184">
        <v>117.26</v>
      </c>
      <c r="U147" s="185">
        <v>120.03</v>
      </c>
      <c r="V147" s="45">
        <f t="shared" si="5"/>
        <v>-5.4970891177787751E-2</v>
      </c>
      <c r="X147" s="45">
        <f t="shared" si="6"/>
        <v>-1.4838171195399319E-3</v>
      </c>
      <c r="Z147" s="45">
        <f t="shared" si="4"/>
        <v>-3.2380952380952621E-3</v>
      </c>
    </row>
    <row r="148" spans="1:26" ht="15" thickBot="1">
      <c r="A148" s="120"/>
      <c r="B148" s="27" t="s">
        <v>6</v>
      </c>
      <c r="C148" s="182"/>
      <c r="D148" s="182"/>
      <c r="E148" s="182"/>
      <c r="F148" s="182"/>
      <c r="G148" s="182"/>
      <c r="H148" s="182"/>
      <c r="I148" s="182"/>
      <c r="J148" s="182"/>
      <c r="K148" s="182"/>
      <c r="L148" s="182"/>
      <c r="M148" s="183"/>
      <c r="N148" s="187"/>
      <c r="O148" s="184"/>
      <c r="P148" s="184"/>
      <c r="Q148" s="184"/>
      <c r="R148" s="184"/>
      <c r="S148" s="184"/>
      <c r="T148" s="184"/>
      <c r="U148" s="185"/>
    </row>
    <row r="149" spans="1:26">
      <c r="A149" s="158"/>
      <c r="B149" s="159"/>
      <c r="C149" s="160" t="s">
        <v>388</v>
      </c>
      <c r="D149" s="138"/>
      <c r="E149" s="138"/>
      <c r="F149" s="138"/>
      <c r="G149" s="138"/>
      <c r="H149" s="138"/>
      <c r="I149" s="138"/>
      <c r="J149" s="138"/>
      <c r="K149" s="138"/>
      <c r="L149" s="138"/>
      <c r="M149" s="139"/>
      <c r="N149" s="160" t="s">
        <v>389</v>
      </c>
      <c r="O149" s="160"/>
      <c r="P149" s="160"/>
      <c r="Q149" s="160"/>
      <c r="R149" s="160"/>
      <c r="S149" s="160"/>
      <c r="T149" s="160"/>
      <c r="U149" s="161"/>
    </row>
    <row r="150" spans="1:26">
      <c r="A150" s="162"/>
      <c r="B150" s="109"/>
      <c r="C150" s="253" t="s">
        <v>261</v>
      </c>
      <c r="D150" s="253"/>
      <c r="E150" s="253"/>
      <c r="F150" s="253"/>
      <c r="G150" s="253"/>
      <c r="H150" s="253"/>
      <c r="I150" s="253"/>
      <c r="J150" s="253" t="s">
        <v>390</v>
      </c>
      <c r="K150" s="253"/>
      <c r="L150" s="253" t="s">
        <v>261</v>
      </c>
      <c r="M150" s="254"/>
      <c r="N150" s="27"/>
      <c r="O150" s="27"/>
      <c r="P150" s="27"/>
      <c r="Q150" s="27"/>
      <c r="R150" s="27"/>
      <c r="S150" s="27"/>
      <c r="T150" s="27"/>
      <c r="U150" s="163"/>
    </row>
    <row r="151" spans="1:26">
      <c r="A151" s="120">
        <v>1991</v>
      </c>
      <c r="B151" s="27" t="s">
        <v>383</v>
      </c>
      <c r="C151" s="164" t="s">
        <v>384</v>
      </c>
      <c r="D151" s="164" t="s">
        <v>384</v>
      </c>
      <c r="E151" s="164" t="s">
        <v>384</v>
      </c>
      <c r="F151" s="164" t="s">
        <v>384</v>
      </c>
      <c r="G151" s="164" t="s">
        <v>384</v>
      </c>
      <c r="H151" s="164" t="s">
        <v>384</v>
      </c>
      <c r="I151" s="164" t="s">
        <v>384</v>
      </c>
      <c r="J151" s="164" t="s">
        <v>384</v>
      </c>
      <c r="K151" s="164" t="s">
        <v>384</v>
      </c>
      <c r="L151" s="164" t="s">
        <v>384</v>
      </c>
      <c r="M151" s="165" t="s">
        <v>384</v>
      </c>
      <c r="N151" s="164" t="s">
        <v>384</v>
      </c>
      <c r="O151" s="164" t="s">
        <v>384</v>
      </c>
      <c r="P151" s="164" t="s">
        <v>384</v>
      </c>
      <c r="Q151" s="164" t="s">
        <v>384</v>
      </c>
      <c r="R151" s="164" t="s">
        <v>384</v>
      </c>
      <c r="S151" s="164" t="s">
        <v>384</v>
      </c>
      <c r="T151" s="164" t="s">
        <v>384</v>
      </c>
      <c r="U151" s="165" t="s">
        <v>384</v>
      </c>
    </row>
    <row r="152" spans="1:26">
      <c r="A152" s="120"/>
      <c r="B152" s="27" t="s">
        <v>385</v>
      </c>
      <c r="C152" s="79">
        <v>-0.52938781050630723</v>
      </c>
      <c r="D152" s="79">
        <v>1.0292249047014081</v>
      </c>
      <c r="E152" s="79">
        <v>1.1149919398173012</v>
      </c>
      <c r="F152" s="79">
        <v>1.0335587597294875</v>
      </c>
      <c r="G152" s="79">
        <v>1.3899734499453302</v>
      </c>
      <c r="H152" s="79">
        <v>0.76441235799977392</v>
      </c>
      <c r="I152" s="79">
        <v>1.038668502064823</v>
      </c>
      <c r="J152" s="79">
        <v>-0.1</v>
      </c>
      <c r="K152" s="79">
        <v>-1.6</v>
      </c>
      <c r="L152" s="79">
        <v>-5.8534990189666445</v>
      </c>
      <c r="M152" s="80">
        <v>0.56396556841792744</v>
      </c>
      <c r="N152" s="81">
        <v>1.038668502064823</v>
      </c>
      <c r="O152" s="81">
        <v>-0.23244062657909126</v>
      </c>
      <c r="P152" s="81">
        <v>-1.6749821810406473</v>
      </c>
      <c r="Q152" s="81">
        <v>1.2599851766449603</v>
      </c>
      <c r="R152" s="81">
        <v>2.9609497925904975</v>
      </c>
      <c r="S152" s="81">
        <v>1.2216661760376724</v>
      </c>
      <c r="T152" s="81">
        <v>8.8579604578564073</v>
      </c>
      <c r="U152" s="82">
        <v>-0.2651013065707275</v>
      </c>
    </row>
    <row r="153" spans="1:26">
      <c r="A153" s="120"/>
      <c r="B153" s="27" t="s">
        <v>386</v>
      </c>
      <c r="C153" s="79">
        <v>-0.20469432314411051</v>
      </c>
      <c r="D153" s="79">
        <v>-1.0690479185008286</v>
      </c>
      <c r="E153" s="79">
        <v>-0.67756078118770802</v>
      </c>
      <c r="F153" s="79">
        <v>-1.8312705228593131</v>
      </c>
      <c r="G153" s="79">
        <v>2.8342575477510792</v>
      </c>
      <c r="H153" s="79">
        <v>-2.1704772942787969</v>
      </c>
      <c r="I153" s="79">
        <v>0.60688630170919566</v>
      </c>
      <c r="J153" s="79">
        <v>-0.7</v>
      </c>
      <c r="K153" s="79">
        <v>0.9</v>
      </c>
      <c r="L153" s="79">
        <v>4.8975338659256664</v>
      </c>
      <c r="M153" s="80">
        <v>1.0330578512396613</v>
      </c>
      <c r="N153" s="81">
        <v>0.60688630170919566</v>
      </c>
      <c r="O153" s="81">
        <v>1.671393841166946</v>
      </c>
      <c r="P153" s="81">
        <v>-1.1598405219282171</v>
      </c>
      <c r="Q153" s="81">
        <v>4.5217957059206384</v>
      </c>
      <c r="R153" s="81">
        <v>-1.1947763267574345</v>
      </c>
      <c r="S153" s="81">
        <v>-0.56710775047260142</v>
      </c>
      <c r="T153" s="81">
        <v>-3.1783964631377728</v>
      </c>
      <c r="U153" s="82">
        <v>2.6390734763622561</v>
      </c>
    </row>
    <row r="154" spans="1:26">
      <c r="A154" s="120"/>
      <c r="B154" s="27" t="s">
        <v>387</v>
      </c>
      <c r="C154" s="79">
        <v>1.2990564747709499</v>
      </c>
      <c r="D154" s="79">
        <v>1.2458682939232091</v>
      </c>
      <c r="E154" s="79">
        <v>1.6185125735687507</v>
      </c>
      <c r="F154" s="79">
        <v>2.0326772160041031</v>
      </c>
      <c r="G154" s="79">
        <v>0.43439185140800873</v>
      </c>
      <c r="H154" s="79">
        <v>0.15078082929456116</v>
      </c>
      <c r="I154" s="79">
        <v>2.6960482580327323</v>
      </c>
      <c r="J154" s="79">
        <v>-0.6</v>
      </c>
      <c r="K154" s="79">
        <v>0.1</v>
      </c>
      <c r="L154" s="79">
        <v>0.26490066225166231</v>
      </c>
      <c r="M154" s="80">
        <v>2.9214139643613635E-2</v>
      </c>
      <c r="N154" s="81">
        <v>2.6960482580327323</v>
      </c>
      <c r="O154" s="81">
        <v>4.0450333765069217</v>
      </c>
      <c r="P154" s="81">
        <v>6.075051949639402</v>
      </c>
      <c r="Q154" s="81">
        <v>2.1086212262682693</v>
      </c>
      <c r="R154" s="81">
        <v>0.7874015748031411</v>
      </c>
      <c r="S154" s="81">
        <v>3.6267914594910735</v>
      </c>
      <c r="T154" s="81">
        <v>-8.4042947056645687</v>
      </c>
      <c r="U154" s="82">
        <v>3.6256011838697901</v>
      </c>
    </row>
    <row r="155" spans="1:26">
      <c r="A155" s="120">
        <v>1992</v>
      </c>
      <c r="B155" s="27" t="s">
        <v>383</v>
      </c>
      <c r="C155" s="79">
        <v>1.5118790496760255</v>
      </c>
      <c r="D155" s="79">
        <v>2.1094927172275106</v>
      </c>
      <c r="E155" s="79">
        <v>1.3163090693694812</v>
      </c>
      <c r="F155" s="79">
        <v>1.0591350397175745</v>
      </c>
      <c r="G155" s="79">
        <v>2.058165548098458</v>
      </c>
      <c r="H155" s="79">
        <v>4.4520916227551339</v>
      </c>
      <c r="I155" s="79">
        <v>2.9609206425317751</v>
      </c>
      <c r="J155" s="79">
        <v>0.4</v>
      </c>
      <c r="K155" s="79">
        <v>-0.6</v>
      </c>
      <c r="L155" s="79">
        <v>1.0237780713342062</v>
      </c>
      <c r="M155" s="80">
        <v>3.5046728971962438</v>
      </c>
      <c r="N155" s="81">
        <v>2.9609206425317751</v>
      </c>
      <c r="O155" s="81">
        <v>5.860384946854353</v>
      </c>
      <c r="P155" s="81">
        <v>6.1880617653837362</v>
      </c>
      <c r="Q155" s="81">
        <v>5.5398917930351388</v>
      </c>
      <c r="R155" s="81">
        <v>-0.11160714285716722</v>
      </c>
      <c r="S155" s="81">
        <v>-2.9353655094552522</v>
      </c>
      <c r="T155" s="81">
        <v>10.239827539746685</v>
      </c>
      <c r="U155" s="82">
        <v>0.94609068189930667</v>
      </c>
    </row>
    <row r="156" spans="1:26">
      <c r="A156" s="120"/>
      <c r="B156" s="27" t="s">
        <v>385</v>
      </c>
      <c r="C156" s="79">
        <v>-0.77127659574468055</v>
      </c>
      <c r="D156" s="79">
        <v>-0.31972454500737513</v>
      </c>
      <c r="E156" s="79">
        <v>0.18188904768091163</v>
      </c>
      <c r="F156" s="79">
        <v>-8.7336244541489805E-2</v>
      </c>
      <c r="G156" s="79">
        <v>0.99371620634222779</v>
      </c>
      <c r="H156" s="79">
        <v>-1.7605271285905388</v>
      </c>
      <c r="I156" s="79">
        <v>-0.86156712073581332</v>
      </c>
      <c r="J156" s="79">
        <v>-0.2</v>
      </c>
      <c r="K156" s="79">
        <v>-0.5</v>
      </c>
      <c r="L156" s="79">
        <v>-4.7074207257273599</v>
      </c>
      <c r="M156" s="80">
        <v>-2.7088036117381478</v>
      </c>
      <c r="N156" s="81">
        <v>-0.86156712073581332</v>
      </c>
      <c r="O156" s="81">
        <v>-0.90456806874716733</v>
      </c>
      <c r="P156" s="81">
        <v>-1.2371134020618513</v>
      </c>
      <c r="Q156" s="81">
        <v>-0.5776173285198638</v>
      </c>
      <c r="R156" s="81">
        <v>-1.5083798882681521</v>
      </c>
      <c r="S156" s="81">
        <v>1.0613550450712523</v>
      </c>
      <c r="T156" s="81">
        <v>-9.7775604986555891</v>
      </c>
      <c r="U156" s="82">
        <v>1.5384615384615614</v>
      </c>
    </row>
    <row r="157" spans="1:26">
      <c r="A157" s="120"/>
      <c r="B157" s="27" t="s">
        <v>386</v>
      </c>
      <c r="C157" s="79">
        <v>-0.17421602787457857</v>
      </c>
      <c r="D157" s="79">
        <v>-0.88823094004440861</v>
      </c>
      <c r="E157" s="79">
        <v>0.44092854363894673</v>
      </c>
      <c r="F157" s="79">
        <v>0.12487512487513186</v>
      </c>
      <c r="G157" s="79">
        <v>1.3456807987266757</v>
      </c>
      <c r="H157" s="79">
        <v>-4.736952420876122</v>
      </c>
      <c r="I157" s="79">
        <v>-2.5484439224897244</v>
      </c>
      <c r="J157" s="79">
        <v>-0.6</v>
      </c>
      <c r="K157" s="79">
        <v>0.7</v>
      </c>
      <c r="L157" s="79">
        <v>2.8816466552315632</v>
      </c>
      <c r="M157" s="80">
        <v>-0.29002320185612973</v>
      </c>
      <c r="N157" s="81">
        <v>-2.5484439224897244</v>
      </c>
      <c r="O157" s="81">
        <v>-1.0680054769511571</v>
      </c>
      <c r="P157" s="81">
        <v>-2.6041094385232384</v>
      </c>
      <c r="Q157" s="81">
        <v>0.45025417574437654</v>
      </c>
      <c r="R157" s="81">
        <v>-5.5870674985819591</v>
      </c>
      <c r="S157" s="81">
        <v>-4.4022442813983531</v>
      </c>
      <c r="T157" s="81">
        <v>-9.8618260633974444</v>
      </c>
      <c r="U157" s="82">
        <v>1.0101010101010104</v>
      </c>
    </row>
    <row r="158" spans="1:26">
      <c r="A158" s="120"/>
      <c r="B158" s="27" t="s">
        <v>387</v>
      </c>
      <c r="C158" s="79">
        <v>-0.30876627735264606</v>
      </c>
      <c r="D158" s="79">
        <v>1.058003485187939</v>
      </c>
      <c r="E158" s="79">
        <v>2.130406714009041</v>
      </c>
      <c r="F158" s="79">
        <v>2.9433774008480924</v>
      </c>
      <c r="G158" s="79">
        <v>-0.199885779554549</v>
      </c>
      <c r="H158" s="79">
        <v>-2.2332233223322362</v>
      </c>
      <c r="I158" s="79">
        <v>-0.21691973969632272</v>
      </c>
      <c r="J158" s="79">
        <v>-0.5</v>
      </c>
      <c r="K158" s="79">
        <v>-1.4</v>
      </c>
      <c r="L158" s="79">
        <v>-4.5015005001667134</v>
      </c>
      <c r="M158" s="80">
        <v>1.3379872018615515</v>
      </c>
      <c r="N158" s="81">
        <v>-0.21691973969632272</v>
      </c>
      <c r="O158" s="81">
        <v>3.3493264439933768</v>
      </c>
      <c r="P158" s="81">
        <v>6.5884476534296113</v>
      </c>
      <c r="Q158" s="81">
        <v>0.25303643724696201</v>
      </c>
      <c r="R158" s="81">
        <v>-4.7311504956443287</v>
      </c>
      <c r="S158" s="81">
        <v>-3.5816403310760023</v>
      </c>
      <c r="T158" s="81">
        <v>-9.1674180943793289</v>
      </c>
      <c r="U158" s="82">
        <v>-1.7413793103448256</v>
      </c>
    </row>
    <row r="159" spans="1:26">
      <c r="A159" s="120">
        <v>1993</v>
      </c>
      <c r="B159" s="27" t="s">
        <v>383</v>
      </c>
      <c r="C159" s="79">
        <v>-0.74064099111231485</v>
      </c>
      <c r="D159" s="79">
        <v>-2.1431210740238953</v>
      </c>
      <c r="E159" s="79">
        <v>-1.9469026548672446</v>
      </c>
      <c r="F159" s="79">
        <v>-2.7865277441240721</v>
      </c>
      <c r="G159" s="79">
        <v>0.5293276108726559</v>
      </c>
      <c r="H159" s="79">
        <v>-2.7343310453471474</v>
      </c>
      <c r="I159" s="79">
        <v>-2.3429951690821156</v>
      </c>
      <c r="J159" s="79">
        <v>-0.1</v>
      </c>
      <c r="K159" s="79">
        <v>1.4</v>
      </c>
      <c r="L159" s="79">
        <v>-2.0600558659217825</v>
      </c>
      <c r="M159" s="80">
        <v>-8.0941446613088459</v>
      </c>
      <c r="N159" s="81">
        <v>-2.3429951690821156</v>
      </c>
      <c r="O159" s="81">
        <v>-0.69636639585752391</v>
      </c>
      <c r="P159" s="81">
        <v>1.058425063504842E-2</v>
      </c>
      <c r="Q159" s="81">
        <v>-1.4278502920602847</v>
      </c>
      <c r="R159" s="81">
        <v>-5.3287088128645763</v>
      </c>
      <c r="S159" s="81">
        <v>-5.1662244420165422</v>
      </c>
      <c r="T159" s="81">
        <v>-5.7246856386499019</v>
      </c>
      <c r="U159" s="82">
        <v>-1.9477101245832529</v>
      </c>
    </row>
    <row r="160" spans="1:26">
      <c r="A160" s="120"/>
      <c r="B160" s="27" t="s">
        <v>385</v>
      </c>
      <c r="C160" s="79">
        <v>-2.7133360466692125E-2</v>
      </c>
      <c r="D160" s="79">
        <v>0.57898049087474135</v>
      </c>
      <c r="E160" s="79">
        <v>0</v>
      </c>
      <c r="F160" s="79">
        <v>0.1121635094715856</v>
      </c>
      <c r="G160" s="79">
        <v>-0.32730895118825742</v>
      </c>
      <c r="H160" s="79">
        <v>2.4409995372512725</v>
      </c>
      <c r="I160" s="79">
        <v>-0.81622557506801741</v>
      </c>
      <c r="J160" s="79">
        <v>0.8</v>
      </c>
      <c r="K160" s="79">
        <v>-0.6</v>
      </c>
      <c r="L160" s="79">
        <v>-2.1033868092691534</v>
      </c>
      <c r="M160" s="80">
        <v>0.7495315427857463</v>
      </c>
      <c r="N160" s="81">
        <v>-0.81622557506801741</v>
      </c>
      <c r="O160" s="81">
        <v>0.45850939494739862</v>
      </c>
      <c r="P160" s="81">
        <v>-0.25399513175996447</v>
      </c>
      <c r="Q160" s="81">
        <v>1.1997951569244378</v>
      </c>
      <c r="R160" s="81">
        <v>-3.130724396336376</v>
      </c>
      <c r="S160" s="81">
        <v>1.6458196181702078E-2</v>
      </c>
      <c r="T160" s="81">
        <v>-15.689715689715683</v>
      </c>
      <c r="U160" s="82">
        <v>-0.28632784538297074</v>
      </c>
    </row>
    <row r="161" spans="1:21">
      <c r="A161" s="120"/>
      <c r="B161" s="27" t="s">
        <v>386</v>
      </c>
      <c r="C161" s="79">
        <v>0.59709594246166375</v>
      </c>
      <c r="D161" s="79">
        <v>0.7883869353022277</v>
      </c>
      <c r="E161" s="79">
        <v>0.58019597730789485</v>
      </c>
      <c r="F161" s="79">
        <v>0.87140545250841228</v>
      </c>
      <c r="G161" s="79">
        <v>-0.25699600228441</v>
      </c>
      <c r="H161" s="79">
        <v>1.4455110107284099</v>
      </c>
      <c r="I161" s="79">
        <v>0.62344139650872421</v>
      </c>
      <c r="J161" s="79">
        <v>0.2</v>
      </c>
      <c r="K161" s="79">
        <v>-0.2</v>
      </c>
      <c r="L161" s="79">
        <v>0.50983248361254141</v>
      </c>
      <c r="M161" s="80">
        <v>1.4569125852448792</v>
      </c>
      <c r="N161" s="81">
        <v>0.62344139650872421</v>
      </c>
      <c r="O161" s="81">
        <v>1.4945408985144155</v>
      </c>
      <c r="P161" s="81">
        <v>1.7400530503978757</v>
      </c>
      <c r="Q161" s="81">
        <v>1.2434034555049607</v>
      </c>
      <c r="R161" s="81">
        <v>-0.68763967680935423</v>
      </c>
      <c r="S161" s="81">
        <v>-2.22149086720421</v>
      </c>
      <c r="T161" s="81">
        <v>6.5362198168193117</v>
      </c>
      <c r="U161" s="82">
        <v>1.7946877243346648E-2</v>
      </c>
    </row>
    <row r="162" spans="1:21">
      <c r="A162" s="120"/>
      <c r="B162" s="27" t="s">
        <v>387</v>
      </c>
      <c r="C162" s="79">
        <v>-9.4428706326709744E-2</v>
      </c>
      <c r="D162" s="79">
        <v>-0.45939905636952005</v>
      </c>
      <c r="E162" s="79">
        <v>0.65376233816176921</v>
      </c>
      <c r="F162" s="79">
        <v>1.1106997408367363</v>
      </c>
      <c r="G162" s="79">
        <v>-0.64414543372460287</v>
      </c>
      <c r="H162" s="79">
        <v>-3.9407770232661647</v>
      </c>
      <c r="I162" s="79">
        <v>-1.5365551425031043</v>
      </c>
      <c r="J162" s="79">
        <v>-0.6</v>
      </c>
      <c r="K162" s="79">
        <v>0.4</v>
      </c>
      <c r="L162" s="79">
        <v>1.9927536231884062</v>
      </c>
      <c r="M162" s="80">
        <v>0.18331805682861102</v>
      </c>
      <c r="N162" s="81">
        <v>-1.5365551425031043</v>
      </c>
      <c r="O162" s="81">
        <v>-1.2520941715898175</v>
      </c>
      <c r="P162" s="81">
        <v>2.2942955469809334</v>
      </c>
      <c r="Q162" s="81">
        <v>-4.8982506247768782</v>
      </c>
      <c r="R162" s="81">
        <v>-2.9600138480180078</v>
      </c>
      <c r="S162" s="81">
        <v>-4.1400201952204583</v>
      </c>
      <c r="T162" s="81">
        <v>2.2078937084798724</v>
      </c>
      <c r="U162" s="82">
        <v>1.0586757581195059</v>
      </c>
    </row>
    <row r="163" spans="1:21">
      <c r="A163" s="120">
        <v>1994</v>
      </c>
      <c r="B163" s="27" t="s">
        <v>383</v>
      </c>
      <c r="C163" s="79">
        <v>1.4042668106940113</v>
      </c>
      <c r="D163" s="79">
        <v>1.197455407259568</v>
      </c>
      <c r="E163" s="79">
        <v>0.61130922058075043</v>
      </c>
      <c r="F163" s="79">
        <v>-0.29293299157818353</v>
      </c>
      <c r="G163" s="79">
        <v>3.2560149834317968</v>
      </c>
      <c r="H163" s="79">
        <v>3.1405724881214496</v>
      </c>
      <c r="I163" s="79">
        <v>3.1336521520261869</v>
      </c>
      <c r="J163" s="79">
        <v>0</v>
      </c>
      <c r="K163" s="79">
        <v>0.2</v>
      </c>
      <c r="L163" s="79">
        <v>2.9840142095914644</v>
      </c>
      <c r="M163" s="80">
        <v>2.0128087831656103</v>
      </c>
      <c r="N163" s="81">
        <v>3.1336521520261869</v>
      </c>
      <c r="O163" s="81">
        <v>5.5451379587463094</v>
      </c>
      <c r="P163" s="81">
        <v>5.9537159751248794</v>
      </c>
      <c r="Q163" s="81">
        <v>5.0454238306179207</v>
      </c>
      <c r="R163" s="81">
        <v>0.28540849090259712</v>
      </c>
      <c r="S163" s="81">
        <v>0.19311797752807536</v>
      </c>
      <c r="T163" s="81">
        <v>0.55438730644237921</v>
      </c>
      <c r="U163" s="82">
        <v>-1.2073863636363598</v>
      </c>
    </row>
    <row r="164" spans="1:21">
      <c r="A164" s="120"/>
      <c r="B164" s="27" t="s">
        <v>385</v>
      </c>
      <c r="C164" s="79">
        <v>0.23968042609854479</v>
      </c>
      <c r="D164" s="79">
        <v>0.17256255392578623</v>
      </c>
      <c r="E164" s="79">
        <v>-0.26582278481012622</v>
      </c>
      <c r="F164" s="79">
        <v>-0.61207002081037842</v>
      </c>
      <c r="G164" s="79">
        <v>0.73950048834939253</v>
      </c>
      <c r="H164" s="79">
        <v>1.5617977528089853</v>
      </c>
      <c r="I164" s="79">
        <v>1.1226357535082343</v>
      </c>
      <c r="J164" s="79">
        <v>0.1</v>
      </c>
      <c r="K164" s="79">
        <v>0.1</v>
      </c>
      <c r="L164" s="79">
        <v>4.7947568126940325</v>
      </c>
      <c r="M164" s="80">
        <v>4.5142002989536678</v>
      </c>
      <c r="N164" s="81">
        <v>1.1226357535082343</v>
      </c>
      <c r="O164" s="81">
        <v>1.6328257191201345</v>
      </c>
      <c r="P164" s="81">
        <v>3.3195419994226825</v>
      </c>
      <c r="Q164" s="81">
        <v>-0.27160317346866236</v>
      </c>
      <c r="R164" s="81">
        <v>0.32017075773747194</v>
      </c>
      <c r="S164" s="81">
        <v>-7.0089363939018767E-2</v>
      </c>
      <c r="T164" s="81">
        <v>1.8631178707224194</v>
      </c>
      <c r="U164" s="82">
        <v>0.5212077641984223</v>
      </c>
    </row>
    <row r="165" spans="1:21">
      <c r="A165" s="120"/>
      <c r="B165" s="27" t="s">
        <v>386</v>
      </c>
      <c r="C165" s="79">
        <v>0.71732199787459194</v>
      </c>
      <c r="D165" s="79">
        <v>1.2673803371477703</v>
      </c>
      <c r="E165" s="79">
        <v>0.8630536870161194</v>
      </c>
      <c r="F165" s="79">
        <v>1.1331444759206732</v>
      </c>
      <c r="G165" s="79">
        <v>0.12465373961218518</v>
      </c>
      <c r="H165" s="79">
        <v>2.5113397499723362</v>
      </c>
      <c r="I165" s="79">
        <v>0.49475081452877134</v>
      </c>
      <c r="J165" s="79">
        <v>0.5</v>
      </c>
      <c r="K165" s="79">
        <v>-0.6</v>
      </c>
      <c r="L165" s="79">
        <v>-0.3291639236339563</v>
      </c>
      <c r="M165" s="80">
        <v>2.2311212814645387</v>
      </c>
      <c r="N165" s="81">
        <v>0.49475081452877134</v>
      </c>
      <c r="O165" s="81">
        <v>-0.20810788312661543</v>
      </c>
      <c r="P165" s="81">
        <v>-0.92195939653566938</v>
      </c>
      <c r="Q165" s="81">
        <v>0.63068874077258386</v>
      </c>
      <c r="R165" s="81">
        <v>1.9326241134751854</v>
      </c>
      <c r="S165" s="81">
        <v>1.4904436261616638</v>
      </c>
      <c r="T165" s="81">
        <v>3.6207540126913074</v>
      </c>
      <c r="U165" s="82">
        <v>0.41122832111565799</v>
      </c>
    </row>
    <row r="166" spans="1:21">
      <c r="A166" s="120"/>
      <c r="B166" s="27" t="s">
        <v>387</v>
      </c>
      <c r="C166" s="79">
        <v>1.1606436296491864</v>
      </c>
      <c r="D166" s="79">
        <v>1.4094775212636534</v>
      </c>
      <c r="E166" s="79">
        <v>0.81791871146346296</v>
      </c>
      <c r="F166" s="79">
        <v>0.84033613445377853</v>
      </c>
      <c r="G166" s="79">
        <v>0.71932494120900969</v>
      </c>
      <c r="H166" s="79">
        <v>3.2592272825383191</v>
      </c>
      <c r="I166" s="79">
        <v>2.0773294908741633</v>
      </c>
      <c r="J166" s="79">
        <v>0.3</v>
      </c>
      <c r="K166" s="79">
        <v>-0.3</v>
      </c>
      <c r="L166" s="79">
        <v>0.69352708058123369</v>
      </c>
      <c r="M166" s="80">
        <v>1.8186905428091649</v>
      </c>
      <c r="N166" s="81">
        <v>2.0773294908741633</v>
      </c>
      <c r="O166" s="81">
        <v>2.0937604270937697</v>
      </c>
      <c r="P166" s="81">
        <v>3.468371087508217</v>
      </c>
      <c r="Q166" s="81">
        <v>0.51278398974432093</v>
      </c>
      <c r="R166" s="81">
        <v>2.5047834405983735</v>
      </c>
      <c r="S166" s="81">
        <v>2.6779543883897645</v>
      </c>
      <c r="T166" s="81">
        <v>1.8371757925071961</v>
      </c>
      <c r="U166" s="82">
        <v>0.76566951566951502</v>
      </c>
    </row>
    <row r="167" spans="1:21">
      <c r="A167" s="120">
        <v>1995</v>
      </c>
      <c r="B167" s="27" t="s">
        <v>383</v>
      </c>
      <c r="C167" s="79">
        <v>-0.33898305084746028</v>
      </c>
      <c r="D167" s="79">
        <v>-0.99448837766594522</v>
      </c>
      <c r="E167" s="79">
        <v>-0.54917623564652729</v>
      </c>
      <c r="F167" s="79">
        <v>-0.38647342995167833</v>
      </c>
      <c r="G167" s="79">
        <v>-0.98887515451173158</v>
      </c>
      <c r="H167" s="79">
        <v>-2.36204013377926</v>
      </c>
      <c r="I167" s="79">
        <v>-2.4467709681213989</v>
      </c>
      <c r="J167" s="79">
        <v>0</v>
      </c>
      <c r="K167" s="79">
        <v>0.7</v>
      </c>
      <c r="L167" s="79">
        <v>3.706133158412598</v>
      </c>
      <c r="M167" s="80">
        <v>0.60456169277274796</v>
      </c>
      <c r="N167" s="81">
        <v>-2.4467709681213989</v>
      </c>
      <c r="O167" s="81">
        <v>-3.3417762889124845</v>
      </c>
      <c r="P167" s="81">
        <v>-2.5799418604651123</v>
      </c>
      <c r="Q167" s="81">
        <v>-4.2584850846737083</v>
      </c>
      <c r="R167" s="81">
        <v>-1.7308671304938059</v>
      </c>
      <c r="S167" s="81">
        <v>-2.7258960121150864</v>
      </c>
      <c r="T167" s="81">
        <v>2.1047046338874935</v>
      </c>
      <c r="U167" s="82">
        <v>0.477116098250562</v>
      </c>
    </row>
    <row r="168" spans="1:21">
      <c r="A168" s="120"/>
      <c r="B168" s="27" t="s">
        <v>385</v>
      </c>
      <c r="C168" s="79">
        <v>0.7456828885400455</v>
      </c>
      <c r="D168" s="79">
        <v>1.1739077816773573</v>
      </c>
      <c r="E168" s="79">
        <v>1.5060240963855449</v>
      </c>
      <c r="F168" s="79">
        <v>1.3700290979631262</v>
      </c>
      <c r="G168" s="79">
        <v>1.8587876265778931</v>
      </c>
      <c r="H168" s="79">
        <v>0.19267822736030382</v>
      </c>
      <c r="I168" s="79">
        <v>1.0008440853732026</v>
      </c>
      <c r="J168" s="79">
        <v>-0.2</v>
      </c>
      <c r="K168" s="79">
        <v>-0.4</v>
      </c>
      <c r="L168" s="79">
        <v>0.91714104996836454</v>
      </c>
      <c r="M168" s="80">
        <v>2.9226987161977718</v>
      </c>
      <c r="N168" s="81">
        <v>1.0008440853732026</v>
      </c>
      <c r="O168" s="81">
        <v>1.8512256973795473</v>
      </c>
      <c r="P168" s="81">
        <v>3.1611339052592342</v>
      </c>
      <c r="Q168" s="81">
        <v>0.25902901124925393</v>
      </c>
      <c r="R168" s="81">
        <v>-0.44897254360213878</v>
      </c>
      <c r="S168" s="81">
        <v>-0.86490226604392717</v>
      </c>
      <c r="T168" s="81">
        <v>1.0566429932444237</v>
      </c>
      <c r="U168" s="82">
        <v>0.45726345409778446</v>
      </c>
    </row>
    <row r="169" spans="1:21">
      <c r="A169" s="120"/>
      <c r="B169" s="27" t="s">
        <v>386</v>
      </c>
      <c r="C169" s="79">
        <v>0.19477989871444379</v>
      </c>
      <c r="D169" s="79">
        <v>0.2033492822966565</v>
      </c>
      <c r="E169" s="79">
        <v>0.30909990108803242</v>
      </c>
      <c r="F169" s="79">
        <v>-0.10764262648008582</v>
      </c>
      <c r="G169" s="79">
        <v>1.5524989786190702</v>
      </c>
      <c r="H169" s="79">
        <v>-0.14957264957264726</v>
      </c>
      <c r="I169" s="79">
        <v>-0.11938872970392822</v>
      </c>
      <c r="J169" s="79">
        <v>0</v>
      </c>
      <c r="K169" s="79">
        <v>0</v>
      </c>
      <c r="L169" s="79">
        <v>0.81479160137887163</v>
      </c>
      <c r="M169" s="80">
        <v>0.87579617834394696</v>
      </c>
      <c r="N169" s="81">
        <v>-0.11938872970392822</v>
      </c>
      <c r="O169" s="81">
        <v>-1.5104987965806345</v>
      </c>
      <c r="P169" s="81">
        <v>-3.7512428816776549</v>
      </c>
      <c r="Q169" s="81">
        <v>1.2917989222706012</v>
      </c>
      <c r="R169" s="81">
        <v>2.0121422376409441</v>
      </c>
      <c r="S169" s="81">
        <v>3.1582620834060435</v>
      </c>
      <c r="T169" s="81">
        <v>-2.1083304765169686</v>
      </c>
      <c r="U169" s="82">
        <v>1.4880952380952266</v>
      </c>
    </row>
    <row r="170" spans="1:21">
      <c r="A170" s="120"/>
      <c r="B170" s="27" t="s">
        <v>387</v>
      </c>
      <c r="C170" s="79">
        <v>1.2960082944530882E-2</v>
      </c>
      <c r="D170" s="79">
        <v>-0.1671242688313157</v>
      </c>
      <c r="E170" s="79">
        <v>0.40675459139652048</v>
      </c>
      <c r="F170" s="79">
        <v>0.21551724137931672</v>
      </c>
      <c r="G170" s="79">
        <v>0.95212551964598902</v>
      </c>
      <c r="H170" s="79">
        <v>-1.9580569227477014</v>
      </c>
      <c r="I170" s="79">
        <v>-0.77695433899114619</v>
      </c>
      <c r="J170" s="79">
        <v>-0.3</v>
      </c>
      <c r="K170" s="79">
        <v>0.2</v>
      </c>
      <c r="L170" s="79">
        <v>1.8029219769972116</v>
      </c>
      <c r="M170" s="80">
        <v>0.94711917916336574</v>
      </c>
      <c r="N170" s="81">
        <v>-0.77695433899114619</v>
      </c>
      <c r="O170" s="81">
        <v>-2.1235358557343886</v>
      </c>
      <c r="P170" s="81">
        <v>-0.84522915101427998</v>
      </c>
      <c r="Q170" s="81">
        <v>-3.6437837049992652</v>
      </c>
      <c r="R170" s="81">
        <v>1.3433089610610551</v>
      </c>
      <c r="S170" s="81">
        <v>1.1840324763193451</v>
      </c>
      <c r="T170" s="81">
        <v>1.9436175801085653</v>
      </c>
      <c r="U170" s="82">
        <v>0.44850784888734552</v>
      </c>
    </row>
    <row r="171" spans="1:21">
      <c r="A171" s="120">
        <v>1996</v>
      </c>
      <c r="B171" s="27" t="s">
        <v>383</v>
      </c>
      <c r="C171" s="79">
        <v>-0.81637942205520631</v>
      </c>
      <c r="D171" s="79">
        <v>-0.98050938658374776</v>
      </c>
      <c r="E171" s="79">
        <v>0.24551927326295697</v>
      </c>
      <c r="F171" s="79">
        <v>0.5973715651135052</v>
      </c>
      <c r="G171" s="79">
        <v>-0.77045696068012148</v>
      </c>
      <c r="H171" s="79">
        <v>-4.8346611371821382</v>
      </c>
      <c r="I171" s="79">
        <v>-5.3728466449825447</v>
      </c>
      <c r="J171" s="79">
        <v>0.1</v>
      </c>
      <c r="K171" s="79">
        <v>0.2</v>
      </c>
      <c r="L171" s="79">
        <v>1.038167938931295</v>
      </c>
      <c r="M171" s="80">
        <v>0.3648683867604916</v>
      </c>
      <c r="N171" s="81">
        <v>-5.3728466449825447</v>
      </c>
      <c r="O171" s="81">
        <v>-8.4718037021093551</v>
      </c>
      <c r="P171" s="81">
        <v>-5.7776093957188834</v>
      </c>
      <c r="Q171" s="81">
        <v>-11.775828165179234</v>
      </c>
      <c r="R171" s="81">
        <v>-1.6946308724832164</v>
      </c>
      <c r="S171" s="81">
        <v>-4.112337011033091</v>
      </c>
      <c r="T171" s="81">
        <v>7.2311920302301758</v>
      </c>
      <c r="U171" s="82">
        <v>0.54954490812295376</v>
      </c>
    </row>
    <row r="172" spans="1:21">
      <c r="A172" s="120"/>
      <c r="B172" s="27" t="s">
        <v>385</v>
      </c>
      <c r="C172" s="79">
        <v>1.3587666579566218</v>
      </c>
      <c r="D172" s="79">
        <v>1.4249486776959088</v>
      </c>
      <c r="E172" s="79">
        <v>0.69801616458487104</v>
      </c>
      <c r="F172" s="79">
        <v>0.546318289786214</v>
      </c>
      <c r="G172" s="79">
        <v>1.1244979919678713</v>
      </c>
      <c r="H172" s="79">
        <v>3.8532110091743021</v>
      </c>
      <c r="I172" s="79">
        <v>7.8166772756206342</v>
      </c>
      <c r="J172" s="79">
        <v>-0.9</v>
      </c>
      <c r="K172" s="79">
        <v>-0.1</v>
      </c>
      <c r="L172" s="79">
        <v>0.4835297673012775</v>
      </c>
      <c r="M172" s="80">
        <v>0.77901843676968952</v>
      </c>
      <c r="N172" s="81">
        <v>7.8166772756206342</v>
      </c>
      <c r="O172" s="81">
        <v>11.795691844605386</v>
      </c>
      <c r="P172" s="81">
        <v>11.258544431041415</v>
      </c>
      <c r="Q172" s="81">
        <v>12.498928418345457</v>
      </c>
      <c r="R172" s="81">
        <v>3.4818228366615358</v>
      </c>
      <c r="S172" s="81">
        <v>5.4393305439330391</v>
      </c>
      <c r="T172" s="81">
        <v>-2.9793368572801597</v>
      </c>
      <c r="U172" s="82">
        <v>0.88812980358667915</v>
      </c>
    </row>
    <row r="173" spans="1:21">
      <c r="A173" s="120"/>
      <c r="B173" s="27" t="s">
        <v>386</v>
      </c>
      <c r="C173" s="79">
        <v>0.34802784222738126</v>
      </c>
      <c r="D173" s="79">
        <v>-4.7624717228231361E-2</v>
      </c>
      <c r="E173" s="79">
        <v>0.41347440107016098</v>
      </c>
      <c r="F173" s="79">
        <v>7.0871722182857866E-2</v>
      </c>
      <c r="G173" s="79">
        <v>1.4032300767804884</v>
      </c>
      <c r="H173" s="79">
        <v>-1.5459363957597247</v>
      </c>
      <c r="I173" s="79">
        <v>-0.1535010036604092</v>
      </c>
      <c r="J173" s="79">
        <v>-0.3</v>
      </c>
      <c r="K173" s="79">
        <v>0.4</v>
      </c>
      <c r="L173" s="79">
        <v>2.6165413533834538</v>
      </c>
      <c r="M173" s="80">
        <v>0.85029631538262151</v>
      </c>
      <c r="N173" s="81">
        <v>-0.1535010036604092</v>
      </c>
      <c r="O173" s="81">
        <v>-0.39545645771981697</v>
      </c>
      <c r="P173" s="81">
        <v>-0.67762920130104476</v>
      </c>
      <c r="Q173" s="81">
        <v>-3.0480835174870435E-2</v>
      </c>
      <c r="R173" s="81">
        <v>4.9480455220177078E-2</v>
      </c>
      <c r="S173" s="81">
        <v>0.76058201058202712</v>
      </c>
      <c r="T173" s="81">
        <v>-2.4599636783886467</v>
      </c>
      <c r="U173" s="82">
        <v>0.57558828508548743</v>
      </c>
    </row>
    <row r="174" spans="1:21">
      <c r="A174" s="120"/>
      <c r="B174" s="27" t="s">
        <v>387</v>
      </c>
      <c r="C174" s="79">
        <v>0.74502247912653274</v>
      </c>
      <c r="D174" s="79">
        <v>0.47647409172124355</v>
      </c>
      <c r="E174" s="79">
        <v>7.2665617052194875E-2</v>
      </c>
      <c r="F174" s="79">
        <v>0.1770538243626163</v>
      </c>
      <c r="G174" s="79">
        <v>-0.23498694516970886</v>
      </c>
      <c r="H174" s="79">
        <v>1.8169582772543862</v>
      </c>
      <c r="I174" s="79">
        <v>0.17738883632922864</v>
      </c>
      <c r="J174" s="79">
        <v>0.4</v>
      </c>
      <c r="K174" s="79">
        <v>0.3</v>
      </c>
      <c r="L174" s="79">
        <v>4.7772567409144244</v>
      </c>
      <c r="M174" s="80">
        <v>3.7557485947879314</v>
      </c>
      <c r="N174" s="81">
        <v>0.17738883632922864</v>
      </c>
      <c r="O174" s="81">
        <v>-0.61665821929378239</v>
      </c>
      <c r="P174" s="81">
        <v>0.20012735377056856</v>
      </c>
      <c r="Q174" s="81">
        <v>-1.66933455293848</v>
      </c>
      <c r="R174" s="81">
        <v>1.6485328058028443</v>
      </c>
      <c r="S174" s="81">
        <v>0.72202166064982976</v>
      </c>
      <c r="T174" s="81">
        <v>5.0947867298578302</v>
      </c>
      <c r="U174" s="82">
        <v>0.28614711328059173</v>
      </c>
    </row>
    <row r="175" spans="1:21">
      <c r="A175" s="120">
        <v>1997</v>
      </c>
      <c r="B175" s="27" t="s">
        <v>383</v>
      </c>
      <c r="C175" s="79">
        <v>-0.53550937141399402</v>
      </c>
      <c r="D175" s="79">
        <v>-0.18968583283935914</v>
      </c>
      <c r="E175" s="79">
        <v>0.22994069950381402</v>
      </c>
      <c r="F175" s="79">
        <v>0.29456816307293821</v>
      </c>
      <c r="G175" s="79">
        <v>9.1599057838237741E-2</v>
      </c>
      <c r="H175" s="79">
        <v>-1.5752368363075675</v>
      </c>
      <c r="I175" s="79">
        <v>-3.399834730256174</v>
      </c>
      <c r="J175" s="79">
        <v>0.4</v>
      </c>
      <c r="K175" s="79">
        <v>-0.3</v>
      </c>
      <c r="L175" s="79">
        <v>1.3706293706293735</v>
      </c>
      <c r="M175" s="80">
        <v>2.9549372075843507</v>
      </c>
      <c r="N175" s="81">
        <v>-3.399834730256174</v>
      </c>
      <c r="O175" s="81">
        <v>-5.8818529536761588</v>
      </c>
      <c r="P175" s="81">
        <v>-4.4030866999546134</v>
      </c>
      <c r="Q175" s="81">
        <v>-7.8372093023255758</v>
      </c>
      <c r="R175" s="81">
        <v>-3.2435939020430737E-2</v>
      </c>
      <c r="S175" s="81">
        <v>-0.3910068426197455</v>
      </c>
      <c r="T175" s="81">
        <v>1.1918183282332109</v>
      </c>
      <c r="U175" s="82">
        <v>-0.134273246055713</v>
      </c>
    </row>
    <row r="176" spans="1:21">
      <c r="A176" s="120"/>
      <c r="B176" s="27" t="s">
        <v>385</v>
      </c>
      <c r="C176" s="79">
        <v>1.2818869375720965</v>
      </c>
      <c r="D176" s="79">
        <v>0.72455160945479236</v>
      </c>
      <c r="E176" s="79">
        <v>0.4709007486114416</v>
      </c>
      <c r="F176" s="79">
        <v>0.36419172932330923</v>
      </c>
      <c r="G176" s="79">
        <v>0.7321218459929355</v>
      </c>
      <c r="H176" s="79">
        <v>1.589255735870168</v>
      </c>
      <c r="I176" s="79">
        <v>2.346327752657956</v>
      </c>
      <c r="J176" s="79">
        <v>-0.2</v>
      </c>
      <c r="K176" s="79">
        <v>0.6</v>
      </c>
      <c r="L176" s="79">
        <v>3.1456953642384065</v>
      </c>
      <c r="M176" s="80">
        <v>0.83712030614684352</v>
      </c>
      <c r="N176" s="81">
        <v>2.346327752657956</v>
      </c>
      <c r="O176" s="81">
        <v>3.6936692856497615</v>
      </c>
      <c r="P176" s="81">
        <v>3.8176638176638136</v>
      </c>
      <c r="Q176" s="81">
        <v>3.5242661283539434</v>
      </c>
      <c r="R176" s="81">
        <v>0.81116158338741684</v>
      </c>
      <c r="S176" s="81">
        <v>-1.848217206411519</v>
      </c>
      <c r="T176" s="81">
        <v>9.9633932834633185</v>
      </c>
      <c r="U176" s="82">
        <v>0.21848739495797531</v>
      </c>
    </row>
    <row r="177" spans="1:21">
      <c r="A177" s="120"/>
      <c r="B177" s="27" t="s">
        <v>386</v>
      </c>
      <c r="C177" s="79">
        <v>0.34172889507657089</v>
      </c>
      <c r="D177" s="79">
        <v>-0.21226415094338336</v>
      </c>
      <c r="E177" s="79">
        <v>-0.44465809397907208</v>
      </c>
      <c r="F177" s="79">
        <v>-0.51504155448907341</v>
      </c>
      <c r="G177" s="79">
        <v>-0.22063595068138397</v>
      </c>
      <c r="H177" s="79">
        <v>0.51779222209982834</v>
      </c>
      <c r="I177" s="79">
        <v>0.13134328358208336</v>
      </c>
      <c r="J177" s="79">
        <v>0.1</v>
      </c>
      <c r="K177" s="79">
        <v>0.6</v>
      </c>
      <c r="L177" s="79">
        <v>5.3772070626003199</v>
      </c>
      <c r="M177" s="80">
        <v>3.3206831119544802</v>
      </c>
      <c r="N177" s="81">
        <v>0.13134328358208336</v>
      </c>
      <c r="O177" s="81">
        <v>-0.2874063751959568</v>
      </c>
      <c r="P177" s="81">
        <v>-0.65861690450054766</v>
      </c>
      <c r="Q177" s="81">
        <v>0.21936951576211072</v>
      </c>
      <c r="R177" s="81">
        <v>0.80463469584807967</v>
      </c>
      <c r="S177" s="81">
        <v>1.5830694884186016</v>
      </c>
      <c r="T177" s="81">
        <v>-1.5631784628745038</v>
      </c>
      <c r="U177" s="82">
        <v>0.30186147912125705</v>
      </c>
    </row>
    <row r="178" spans="1:21">
      <c r="A178" s="120"/>
      <c r="B178" s="27" t="s">
        <v>387</v>
      </c>
      <c r="C178" s="79">
        <v>0.74419778002020109</v>
      </c>
      <c r="D178" s="79">
        <v>0.62632947293784014</v>
      </c>
      <c r="E178" s="79">
        <v>0.31385803959437908</v>
      </c>
      <c r="F178" s="79">
        <v>1.0471820214143008</v>
      </c>
      <c r="G178" s="79">
        <v>-1.7559833506763738</v>
      </c>
      <c r="H178" s="79">
        <v>1.6330556773345108</v>
      </c>
      <c r="I178" s="79">
        <v>0.97782017648462727</v>
      </c>
      <c r="J178" s="79">
        <v>0.2</v>
      </c>
      <c r="K178" s="79">
        <v>0.1</v>
      </c>
      <c r="L178" s="79">
        <v>1.7263264788017381</v>
      </c>
      <c r="M178" s="80">
        <v>1.3085399449035862</v>
      </c>
      <c r="N178" s="81">
        <v>0.97782017648462727</v>
      </c>
      <c r="O178" s="81">
        <v>-0.20962529478556746</v>
      </c>
      <c r="P178" s="81">
        <v>-0.37753222836094835</v>
      </c>
      <c r="Q178" s="81">
        <v>1.6214025131745302E-2</v>
      </c>
      <c r="R178" s="81">
        <v>3.320561941251583</v>
      </c>
      <c r="S178" s="81">
        <v>2.1325459317585285</v>
      </c>
      <c r="T178" s="81">
        <v>7.043081899720633</v>
      </c>
      <c r="U178" s="82">
        <v>0.3343922420999661</v>
      </c>
    </row>
    <row r="179" spans="1:21">
      <c r="A179" s="120">
        <v>1998</v>
      </c>
      <c r="B179" s="27" t="s">
        <v>383</v>
      </c>
      <c r="C179" s="79">
        <v>0.92650557155376134</v>
      </c>
      <c r="D179" s="79">
        <v>1.4210217263652254</v>
      </c>
      <c r="E179" s="79">
        <v>0.98676293622142452</v>
      </c>
      <c r="F179" s="79">
        <v>0.18630647414998691</v>
      </c>
      <c r="G179" s="79">
        <v>3.3099430689792086</v>
      </c>
      <c r="H179" s="79">
        <v>2.8146230993206132</v>
      </c>
      <c r="I179" s="79">
        <v>2.668871043930082</v>
      </c>
      <c r="J179" s="79">
        <v>0.1</v>
      </c>
      <c r="K179" s="79">
        <v>-0.5</v>
      </c>
      <c r="L179" s="79">
        <v>1.8218118292987242</v>
      </c>
      <c r="M179" s="80">
        <v>3.8522547020167508</v>
      </c>
      <c r="N179" s="81">
        <v>2.668871043930082</v>
      </c>
      <c r="O179" s="81">
        <v>0.91028446389498185</v>
      </c>
      <c r="P179" s="81">
        <v>1.7191977077363845</v>
      </c>
      <c r="Q179" s="81">
        <v>-0.18643106103590412</v>
      </c>
      <c r="R179" s="81">
        <v>4.9289245982694609</v>
      </c>
      <c r="S179" s="81">
        <v>8.4484420173466077</v>
      </c>
      <c r="T179" s="81">
        <v>-5.659340659340657</v>
      </c>
      <c r="U179" s="82">
        <v>4.8325279120146689</v>
      </c>
    </row>
    <row r="180" spans="1:21">
      <c r="A180" s="120"/>
      <c r="B180" s="27" t="s">
        <v>385</v>
      </c>
      <c r="C180" s="79">
        <v>-0.42178389777943437</v>
      </c>
      <c r="D180" s="79">
        <v>-0.27790643816581451</v>
      </c>
      <c r="E180" s="79">
        <v>0</v>
      </c>
      <c r="F180" s="79">
        <v>-0.22082752208277157</v>
      </c>
      <c r="G180" s="79">
        <v>0.62796360374215965</v>
      </c>
      <c r="H180" s="79">
        <v>-1.1432766939374943</v>
      </c>
      <c r="I180" s="79">
        <v>-1.1502185415228894</v>
      </c>
      <c r="J180" s="79">
        <v>0</v>
      </c>
      <c r="K180" s="79">
        <v>-0.1</v>
      </c>
      <c r="L180" s="79">
        <v>1.6911764705882462</v>
      </c>
      <c r="M180" s="80">
        <v>2.3347152520183414</v>
      </c>
      <c r="N180" s="81">
        <v>-1.1502185415228894</v>
      </c>
      <c r="O180" s="81">
        <v>-3.2092982912655117</v>
      </c>
      <c r="P180" s="81">
        <v>-2.2444343480236313</v>
      </c>
      <c r="Q180" s="81">
        <v>-4.5395484814032869</v>
      </c>
      <c r="R180" s="81">
        <v>1.4136356943012913</v>
      </c>
      <c r="S180" s="81">
        <v>1.5106635071090295</v>
      </c>
      <c r="T180" s="81">
        <v>1.0774606872451926</v>
      </c>
      <c r="U180" s="82">
        <v>1.0968049594659135</v>
      </c>
    </row>
    <row r="181" spans="1:21">
      <c r="A181" s="120"/>
      <c r="B181" s="27" t="s">
        <v>386</v>
      </c>
      <c r="C181" s="79">
        <v>0.49831817615549312</v>
      </c>
      <c r="D181" s="79">
        <v>0.92893636785879607</v>
      </c>
      <c r="E181" s="79">
        <v>0.72688274547188314</v>
      </c>
      <c r="F181" s="79">
        <v>0.99009900990098743</v>
      </c>
      <c r="G181" s="79">
        <v>-1.2735608762085349E-2</v>
      </c>
      <c r="H181" s="79">
        <v>1.5596816976127315</v>
      </c>
      <c r="I181" s="79">
        <v>1.0821503374447445</v>
      </c>
      <c r="J181" s="79">
        <v>0.1</v>
      </c>
      <c r="K181" s="79">
        <v>-0.4</v>
      </c>
      <c r="L181" s="79">
        <v>-0.93998553868401302</v>
      </c>
      <c r="M181" s="80">
        <v>0.63965884861407574</v>
      </c>
      <c r="N181" s="81">
        <v>1.0821503374447445</v>
      </c>
      <c r="O181" s="81">
        <v>0.50183708217581113</v>
      </c>
      <c r="P181" s="81">
        <v>0.52983825989960565</v>
      </c>
      <c r="Q181" s="81">
        <v>0.45937898766483443</v>
      </c>
      <c r="R181" s="81">
        <v>2.0618556701030855</v>
      </c>
      <c r="S181" s="81">
        <v>-0.17508024511234055</v>
      </c>
      <c r="T181" s="81">
        <v>9.8242581388648773</v>
      </c>
      <c r="U181" s="82">
        <v>0.94339622641510346</v>
      </c>
    </row>
    <row r="182" spans="1:21">
      <c r="A182" s="120"/>
      <c r="B182" s="27" t="s">
        <v>387</v>
      </c>
      <c r="C182" s="79">
        <v>-0.44626255113425373</v>
      </c>
      <c r="D182" s="79">
        <v>-0.17257248044178652</v>
      </c>
      <c r="E182" s="79">
        <v>0.47320477936827388</v>
      </c>
      <c r="F182" s="79">
        <v>0.78431372549019329</v>
      </c>
      <c r="G182" s="79">
        <v>-0.43306585148388876</v>
      </c>
      <c r="H182" s="79">
        <v>-2.1834517342248319</v>
      </c>
      <c r="I182" s="79">
        <v>-0.78277886497065197</v>
      </c>
      <c r="J182" s="79">
        <v>-0.4</v>
      </c>
      <c r="K182" s="79">
        <v>-0.3</v>
      </c>
      <c r="L182" s="79">
        <v>-1.3381995133820084</v>
      </c>
      <c r="M182" s="80">
        <v>-0.31779661016950911</v>
      </c>
      <c r="N182" s="81">
        <v>-0.78277886497065197</v>
      </c>
      <c r="O182" s="81">
        <v>-2.5144895229603321</v>
      </c>
      <c r="P182" s="81">
        <v>-2.2561257512713979</v>
      </c>
      <c r="Q182" s="81">
        <v>-2.8791599627402888</v>
      </c>
      <c r="R182" s="81">
        <v>1.3373168302745881</v>
      </c>
      <c r="S182" s="81">
        <v>-0.19000292312189515</v>
      </c>
      <c r="T182" s="81">
        <v>6.1909758656873066</v>
      </c>
      <c r="U182" s="82">
        <v>0.79439252336446486</v>
      </c>
    </row>
    <row r="183" spans="1:21">
      <c r="A183" s="120">
        <v>1999</v>
      </c>
      <c r="B183" s="27" t="s">
        <v>383</v>
      </c>
      <c r="C183" s="79">
        <v>1.1580127007844681</v>
      </c>
      <c r="D183" s="79">
        <v>2.1896968998501762</v>
      </c>
      <c r="E183" s="79">
        <v>1.2363122571529459</v>
      </c>
      <c r="F183" s="79">
        <v>1.0528725108720494</v>
      </c>
      <c r="G183" s="79">
        <v>1.7781757707560502</v>
      </c>
      <c r="H183" s="79">
        <v>5.2333653743458513</v>
      </c>
      <c r="I183" s="79">
        <v>3.0862048961596429</v>
      </c>
      <c r="J183" s="79">
        <v>0.5</v>
      </c>
      <c r="K183" s="79">
        <v>-1</v>
      </c>
      <c r="L183" s="79">
        <v>0.22194821208385918</v>
      </c>
      <c r="M183" s="80">
        <v>4.2507970244420932</v>
      </c>
      <c r="N183" s="81">
        <v>3.0862048961596429</v>
      </c>
      <c r="O183" s="81">
        <v>2.0122564712338828</v>
      </c>
      <c r="P183" s="81">
        <v>1.3149181723583325</v>
      </c>
      <c r="Q183" s="81">
        <v>3.0081088150667057</v>
      </c>
      <c r="R183" s="81">
        <v>3.9870840937807088</v>
      </c>
      <c r="S183" s="81">
        <v>6.2673890759994038</v>
      </c>
      <c r="T183" s="81">
        <v>-2.8285573122529541</v>
      </c>
      <c r="U183" s="82">
        <v>5.1614897233812371</v>
      </c>
    </row>
    <row r="184" spans="1:21">
      <c r="A184" s="120"/>
      <c r="B184" s="27" t="s">
        <v>385</v>
      </c>
      <c r="C184" s="79">
        <v>0</v>
      </c>
      <c r="D184" s="79">
        <v>-0.60899966166687136</v>
      </c>
      <c r="E184" s="79">
        <v>0.12793672947198331</v>
      </c>
      <c r="F184" s="79">
        <v>0.39637599093997267</v>
      </c>
      <c r="G184" s="79">
        <v>-0.62845651080945686</v>
      </c>
      <c r="H184" s="79">
        <v>-2.8925200446564503</v>
      </c>
      <c r="I184" s="79">
        <v>0.67529544175577882</v>
      </c>
      <c r="J184" s="79">
        <v>-0.9</v>
      </c>
      <c r="K184" s="79">
        <v>0.6</v>
      </c>
      <c r="L184" s="79">
        <v>5.3149606299212451</v>
      </c>
      <c r="M184" s="80">
        <v>2.9357798165137581</v>
      </c>
      <c r="N184" s="81">
        <v>0.67529544175577882</v>
      </c>
      <c r="O184" s="81">
        <v>1.2911324307361269</v>
      </c>
      <c r="P184" s="81">
        <v>1.8300653594771461</v>
      </c>
      <c r="Q184" s="81">
        <v>0.53326561706450093</v>
      </c>
      <c r="R184" s="81">
        <v>-0.29701633589847631</v>
      </c>
      <c r="S184" s="81">
        <v>0.16535758577924753</v>
      </c>
      <c r="T184" s="81">
        <v>-1.728740307614089</v>
      </c>
      <c r="U184" s="82">
        <v>0.83761939750183956</v>
      </c>
    </row>
    <row r="185" spans="1:21">
      <c r="A185" s="120"/>
      <c r="B185" s="27" t="s">
        <v>386</v>
      </c>
      <c r="C185" s="79">
        <v>1.1570654849827804</v>
      </c>
      <c r="D185" s="79">
        <v>1.1914217633042199</v>
      </c>
      <c r="E185" s="79">
        <v>-2.3231501916612274E-2</v>
      </c>
      <c r="F185" s="79">
        <v>-0.2481669486745659</v>
      </c>
      <c r="G185" s="79">
        <v>0.61978244371363189</v>
      </c>
      <c r="H185" s="79">
        <v>5.0480769230769198</v>
      </c>
      <c r="I185" s="79">
        <v>1.6321967579653318</v>
      </c>
      <c r="J185" s="79">
        <v>0.8</v>
      </c>
      <c r="K185" s="79">
        <v>0</v>
      </c>
      <c r="L185" s="79">
        <v>2.3130841121495394</v>
      </c>
      <c r="M185" s="80">
        <v>2.4559318676965631</v>
      </c>
      <c r="N185" s="81">
        <v>1.6321967579653318</v>
      </c>
      <c r="O185" s="81">
        <v>1.5048242896344135</v>
      </c>
      <c r="P185" s="81">
        <v>1.6871446909957797</v>
      </c>
      <c r="Q185" s="81">
        <v>1.2461059190031136</v>
      </c>
      <c r="R185" s="81">
        <v>2.2613405551794159</v>
      </c>
      <c r="S185" s="81">
        <v>2.3937267849773178</v>
      </c>
      <c r="T185" s="81">
        <v>1.8496960289742503</v>
      </c>
      <c r="U185" s="82">
        <v>0.46633634508887667</v>
      </c>
    </row>
    <row r="186" spans="1:21">
      <c r="A186" s="120"/>
      <c r="B186" s="27" t="s">
        <v>387</v>
      </c>
      <c r="C186" s="79">
        <v>0.77877829155509914</v>
      </c>
      <c r="D186" s="79">
        <v>0.17941242431038518</v>
      </c>
      <c r="E186" s="79">
        <v>0.39502730335773606</v>
      </c>
      <c r="F186" s="79">
        <v>0.79158656564513308</v>
      </c>
      <c r="G186" s="79">
        <v>-0.7668133249528637</v>
      </c>
      <c r="H186" s="79">
        <v>-0.46761516267036995</v>
      </c>
      <c r="I186" s="79">
        <v>-0.50599494005058432</v>
      </c>
      <c r="J186" s="79">
        <v>0</v>
      </c>
      <c r="K186" s="79">
        <v>0.6</v>
      </c>
      <c r="L186" s="79">
        <v>2.283626398721168</v>
      </c>
      <c r="M186" s="80">
        <v>0.11598685482312021</v>
      </c>
      <c r="N186" s="81">
        <v>-0.50599494005058432</v>
      </c>
      <c r="O186" s="81">
        <v>-1.4563530129938016</v>
      </c>
      <c r="P186" s="81">
        <v>-1.8304779080252587</v>
      </c>
      <c r="Q186" s="81">
        <v>-0.9230769230769198</v>
      </c>
      <c r="R186" s="81">
        <v>0.26483050847458856</v>
      </c>
      <c r="S186" s="81">
        <v>1.7600429934166044</v>
      </c>
      <c r="T186" s="81">
        <v>-4.5847091694183462</v>
      </c>
      <c r="U186" s="82">
        <v>1.2764722947490554</v>
      </c>
    </row>
    <row r="187" spans="1:21">
      <c r="A187" s="120">
        <v>2000</v>
      </c>
      <c r="B187" s="27" t="s">
        <v>383</v>
      </c>
      <c r="C187" s="79">
        <v>1.4247766240038686</v>
      </c>
      <c r="D187" s="79">
        <v>1.0969330646966426</v>
      </c>
      <c r="E187" s="79">
        <v>1.1225552598078821</v>
      </c>
      <c r="F187" s="79">
        <v>0.70683271625715349</v>
      </c>
      <c r="G187" s="79">
        <v>2.343552064859395</v>
      </c>
      <c r="H187" s="79">
        <v>1.0495801679328167</v>
      </c>
      <c r="I187" s="79">
        <v>2.0674405749032445</v>
      </c>
      <c r="J187" s="79">
        <v>-0.2</v>
      </c>
      <c r="K187" s="79">
        <v>0.4</v>
      </c>
      <c r="L187" s="79">
        <v>4.599240901987045</v>
      </c>
      <c r="M187" s="80">
        <v>3.4755744352191584</v>
      </c>
      <c r="N187" s="81">
        <v>2.0674405749032445</v>
      </c>
      <c r="O187" s="81">
        <v>0.23893805309734262</v>
      </c>
      <c r="P187" s="81">
        <v>-0.2847432717920384</v>
      </c>
      <c r="Q187" s="81">
        <v>0.98203793855968513</v>
      </c>
      <c r="R187" s="81">
        <v>5.6127839408346603</v>
      </c>
      <c r="S187" s="81">
        <v>3.6968576709796963</v>
      </c>
      <c r="T187" s="81">
        <v>12.138959137495007</v>
      </c>
      <c r="U187" s="82">
        <v>-2.8645087367507927E-2</v>
      </c>
    </row>
    <row r="188" spans="1:21">
      <c r="A188" s="120"/>
      <c r="B188" s="27" t="s">
        <v>385</v>
      </c>
      <c r="C188" s="79">
        <v>0.8214285714285694</v>
      </c>
      <c r="D188" s="79">
        <v>0.62001771479185663</v>
      </c>
      <c r="E188" s="79">
        <v>0.66376745250629199</v>
      </c>
      <c r="F188" s="79">
        <v>1.0360962566844876</v>
      </c>
      <c r="G188" s="79">
        <v>-0.40846639435575582</v>
      </c>
      <c r="H188" s="79">
        <v>0.47482441388859797</v>
      </c>
      <c r="I188" s="79">
        <v>-0.24913344887347932</v>
      </c>
      <c r="J188" s="79">
        <v>0.2</v>
      </c>
      <c r="K188" s="79">
        <v>0.2</v>
      </c>
      <c r="L188" s="79">
        <v>3.6712913553895277</v>
      </c>
      <c r="M188" s="80">
        <v>3.0975928344840327</v>
      </c>
      <c r="N188" s="81">
        <v>-0.24913344887347932</v>
      </c>
      <c r="O188" s="81">
        <v>-2.1982872781848641</v>
      </c>
      <c r="P188" s="81">
        <v>-1.2159174649963234</v>
      </c>
      <c r="Q188" s="81">
        <v>-3.5741002410439648</v>
      </c>
      <c r="R188" s="81">
        <v>2.4759284731774329</v>
      </c>
      <c r="S188" s="81">
        <v>1.5788133435192151</v>
      </c>
      <c r="T188" s="81">
        <v>5.2818991097922918</v>
      </c>
      <c r="U188" s="82">
        <v>-0.12893982808023452</v>
      </c>
    </row>
    <row r="189" spans="1:21">
      <c r="A189" s="120"/>
      <c r="B189" s="27" t="s">
        <v>386</v>
      </c>
      <c r="C189" s="79">
        <v>-2.3615539024675058E-2</v>
      </c>
      <c r="D189" s="79">
        <v>0.3631161971831034</v>
      </c>
      <c r="E189" s="79">
        <v>-0.29558890404727833</v>
      </c>
      <c r="F189" s="79">
        <v>-0.30874407321644526</v>
      </c>
      <c r="G189" s="79">
        <v>-0.23614218245090512</v>
      </c>
      <c r="H189" s="79">
        <v>2.4121295658166844</v>
      </c>
      <c r="I189" s="79">
        <v>0.92301009881636276</v>
      </c>
      <c r="J189" s="79">
        <v>0.4</v>
      </c>
      <c r="K189" s="79">
        <v>-0.4</v>
      </c>
      <c r="L189" s="79">
        <v>1.8118179946469155</v>
      </c>
      <c r="M189" s="80">
        <v>3.2760180995475139</v>
      </c>
      <c r="N189" s="81">
        <v>0.92301009881636276</v>
      </c>
      <c r="O189" s="81">
        <v>-1.3540350243726351</v>
      </c>
      <c r="P189" s="81">
        <v>-1.4080566952629425</v>
      </c>
      <c r="Q189" s="81">
        <v>-1.2757520903370505</v>
      </c>
      <c r="R189" s="81">
        <v>4.2464917632702992</v>
      </c>
      <c r="S189" s="81">
        <v>3.484582602155939</v>
      </c>
      <c r="T189" s="81">
        <v>6.5050732807215184</v>
      </c>
      <c r="U189" s="82">
        <v>0.34428346004877142</v>
      </c>
    </row>
    <row r="190" spans="1:21">
      <c r="A190" s="120"/>
      <c r="B190" s="27" t="s">
        <v>387</v>
      </c>
      <c r="C190" s="79">
        <v>-0.31888508326443343</v>
      </c>
      <c r="D190" s="79">
        <v>-0.39469356430215896</v>
      </c>
      <c r="E190" s="79">
        <v>-0.28506271379703207</v>
      </c>
      <c r="F190" s="79">
        <v>-0.56409689193672818</v>
      </c>
      <c r="G190" s="79">
        <v>0.53569203936714871</v>
      </c>
      <c r="H190" s="79">
        <v>-0.73062872524513978</v>
      </c>
      <c r="I190" s="79">
        <v>-0.95760705831719406</v>
      </c>
      <c r="J190" s="79">
        <v>0</v>
      </c>
      <c r="K190" s="79">
        <v>0.1</v>
      </c>
      <c r="L190" s="79">
        <v>5.2780586450960527</v>
      </c>
      <c r="M190" s="80">
        <v>5.2576235541535112</v>
      </c>
      <c r="N190" s="81">
        <v>-0.95760705831719406</v>
      </c>
      <c r="O190" s="81">
        <v>-1.5922401171303022</v>
      </c>
      <c r="P190" s="81">
        <v>-2.9319965951007418</v>
      </c>
      <c r="Q190" s="81">
        <v>0.33179079717105253</v>
      </c>
      <c r="R190" s="81">
        <v>-1.0183776191033616</v>
      </c>
      <c r="S190" s="81">
        <v>0.77519379844960667</v>
      </c>
      <c r="T190" s="81">
        <v>-6.2241981581454269</v>
      </c>
      <c r="U190" s="82">
        <v>1.5868477483917047</v>
      </c>
    </row>
    <row r="191" spans="1:21">
      <c r="A191" s="120">
        <v>2001</v>
      </c>
      <c r="B191" s="27" t="s">
        <v>383</v>
      </c>
      <c r="C191" s="79">
        <v>2.0142180094786539</v>
      </c>
      <c r="D191" s="79">
        <v>0.93560814529445224</v>
      </c>
      <c r="E191" s="79">
        <v>1.4522584333904973</v>
      </c>
      <c r="F191" s="79">
        <v>1.8242491657397153</v>
      </c>
      <c r="G191" s="79">
        <v>0.35935563816605054</v>
      </c>
      <c r="H191" s="79">
        <v>-0.63916327716444243</v>
      </c>
      <c r="I191" s="79">
        <v>0.6844106463878461</v>
      </c>
      <c r="J191" s="79">
        <v>-0.3</v>
      </c>
      <c r="K191" s="79">
        <v>1.2</v>
      </c>
      <c r="L191" s="79">
        <v>-0.21129466000768105</v>
      </c>
      <c r="M191" s="80">
        <v>-3.7629037629037754</v>
      </c>
      <c r="N191" s="81">
        <v>0.6844106463878461</v>
      </c>
      <c r="O191" s="81">
        <v>-0.12088525199926892</v>
      </c>
      <c r="P191" s="81">
        <v>-1.3251485920296204</v>
      </c>
      <c r="Q191" s="81">
        <v>1.5142285266730653</v>
      </c>
      <c r="R191" s="81">
        <v>1.2062440870387832</v>
      </c>
      <c r="S191" s="81">
        <v>2.3317307692307736</v>
      </c>
      <c r="T191" s="81">
        <v>-2.3366068405012044</v>
      </c>
      <c r="U191" s="82">
        <v>2.0686743596960184</v>
      </c>
    </row>
    <row r="192" spans="1:21">
      <c r="A192" s="120"/>
      <c r="B192" s="27" t="s">
        <v>385</v>
      </c>
      <c r="C192" s="79">
        <v>-4.6457607433197268E-2</v>
      </c>
      <c r="D192" s="79">
        <v>-0.1199563794983618</v>
      </c>
      <c r="E192" s="79">
        <v>-0.27051397655544918</v>
      </c>
      <c r="F192" s="79">
        <v>-0.30587721214769203</v>
      </c>
      <c r="G192" s="79">
        <v>-0.1605136436597121</v>
      </c>
      <c r="H192" s="79">
        <v>0.34113060428850872</v>
      </c>
      <c r="I192" s="79">
        <v>-2.1903323262839791</v>
      </c>
      <c r="J192" s="79">
        <v>0.6</v>
      </c>
      <c r="K192" s="79">
        <v>0.1</v>
      </c>
      <c r="L192" s="79">
        <v>0.40423484119345687</v>
      </c>
      <c r="M192" s="80">
        <v>0.19031141868512691</v>
      </c>
      <c r="N192" s="81">
        <v>-2.1903323262839791</v>
      </c>
      <c r="O192" s="81">
        <v>-0.98687273065823433</v>
      </c>
      <c r="P192" s="81">
        <v>-0.75046904315195206</v>
      </c>
      <c r="Q192" s="81">
        <v>-1.2944706386626734</v>
      </c>
      <c r="R192" s="81">
        <v>-4.8375788735685887</v>
      </c>
      <c r="S192" s="81">
        <v>-2.8893587033121833</v>
      </c>
      <c r="T192" s="81">
        <v>-11.211280628756356</v>
      </c>
      <c r="U192" s="82">
        <v>1.0064800772094316</v>
      </c>
    </row>
    <row r="193" spans="1:21">
      <c r="A193" s="120"/>
      <c r="B193" s="27" t="s">
        <v>386</v>
      </c>
      <c r="C193" s="79">
        <v>-0.17429700209157772</v>
      </c>
      <c r="D193" s="79">
        <v>-0.78611202096297461</v>
      </c>
      <c r="E193" s="79">
        <v>-2.2603978300196559E-2</v>
      </c>
      <c r="F193" s="79">
        <v>4.3830813061561003E-2</v>
      </c>
      <c r="G193" s="79">
        <v>-0.2226069750185502</v>
      </c>
      <c r="H193" s="79">
        <v>-3.1471588149587291</v>
      </c>
      <c r="I193" s="79">
        <v>-1.58852730281302</v>
      </c>
      <c r="J193" s="79">
        <v>-0.4</v>
      </c>
      <c r="K193" s="79">
        <v>0.6</v>
      </c>
      <c r="L193" s="79">
        <v>-9.5858895705518421E-2</v>
      </c>
      <c r="M193" s="80">
        <v>-2.0721809704714218</v>
      </c>
      <c r="N193" s="81">
        <v>-1.58852730281302</v>
      </c>
      <c r="O193" s="81">
        <v>-1.0625293841090695</v>
      </c>
      <c r="P193" s="81">
        <v>-0.79594070241768122</v>
      </c>
      <c r="Q193" s="81">
        <v>-1.4243529616119588</v>
      </c>
      <c r="R193" s="81">
        <v>-2.959233791748531</v>
      </c>
      <c r="S193" s="81">
        <v>-2.9632317368166383</v>
      </c>
      <c r="T193" s="81">
        <v>-2.9419422025514024</v>
      </c>
      <c r="U193" s="82">
        <v>0.2047502047501979</v>
      </c>
    </row>
    <row r="194" spans="1:21">
      <c r="A194" s="120"/>
      <c r="B194" s="27" t="s">
        <v>387</v>
      </c>
      <c r="C194" s="79">
        <v>-0.10476079618206313</v>
      </c>
      <c r="D194" s="79">
        <v>-0.74832177836469782</v>
      </c>
      <c r="E194" s="79">
        <v>0.20348179968348745</v>
      </c>
      <c r="F194" s="79">
        <v>-6.5717415115003064E-2</v>
      </c>
      <c r="G194" s="79">
        <v>1.0039662865641787</v>
      </c>
      <c r="H194" s="79">
        <v>-3.7809647979139385</v>
      </c>
      <c r="I194" s="79">
        <v>-0.98643649815042522</v>
      </c>
      <c r="J194" s="79">
        <v>-0.7</v>
      </c>
      <c r="K194" s="79">
        <v>0.6</v>
      </c>
      <c r="L194" s="79">
        <v>1.0554596046824116</v>
      </c>
      <c r="M194" s="80">
        <v>-0.95221301357784682</v>
      </c>
      <c r="N194" s="81">
        <v>-0.98643649815042522</v>
      </c>
      <c r="O194" s="81">
        <v>-0.41817145029460789</v>
      </c>
      <c r="P194" s="81">
        <v>-0.64186139805435971</v>
      </c>
      <c r="Q194" s="81">
        <v>-0.11453744493391582</v>
      </c>
      <c r="R194" s="81">
        <v>-2.4674174364165538</v>
      </c>
      <c r="S194" s="81">
        <v>-1.9194814907142046</v>
      </c>
      <c r="T194" s="81">
        <v>-4.4393776824034319</v>
      </c>
      <c r="U194" s="82">
        <v>0.8718158289061364</v>
      </c>
    </row>
    <row r="195" spans="1:21">
      <c r="A195" s="120">
        <v>2002</v>
      </c>
      <c r="B195" s="27" t="s">
        <v>383</v>
      </c>
      <c r="C195" s="79">
        <v>-0.52435329759961746</v>
      </c>
      <c r="D195" s="79">
        <v>-1.5079277081716356</v>
      </c>
      <c r="E195" s="79">
        <v>-1.0040613718411606</v>
      </c>
      <c r="F195" s="79">
        <v>-1.2823323103901743</v>
      </c>
      <c r="G195" s="79">
        <v>-0.19634310958399226</v>
      </c>
      <c r="H195" s="79">
        <v>-3.3354179695643182</v>
      </c>
      <c r="I195" s="79">
        <v>-2.5133023887693895</v>
      </c>
      <c r="J195" s="79">
        <v>-0.2</v>
      </c>
      <c r="K195" s="79">
        <v>0.9</v>
      </c>
      <c r="L195" s="79">
        <v>-0.26585643752372334</v>
      </c>
      <c r="M195" s="80">
        <v>-3.4716040591062978</v>
      </c>
      <c r="N195" s="81">
        <v>-2.5133023887693895</v>
      </c>
      <c r="O195" s="81">
        <v>-1.9469364382515835</v>
      </c>
      <c r="P195" s="81">
        <v>-2.2105581911779524</v>
      </c>
      <c r="Q195" s="81">
        <v>-1.5965422951398125</v>
      </c>
      <c r="R195" s="81">
        <v>-3.4898806434872824</v>
      </c>
      <c r="S195" s="81">
        <v>-0.71165332316685692</v>
      </c>
      <c r="T195" s="81">
        <v>-13.305263157894728</v>
      </c>
      <c r="U195" s="82">
        <v>-2.2147197839297803</v>
      </c>
    </row>
    <row r="196" spans="1:21">
      <c r="A196" s="120"/>
      <c r="B196" s="27" t="s">
        <v>385</v>
      </c>
      <c r="C196" s="79">
        <v>0.42169380344383001</v>
      </c>
      <c r="D196" s="79">
        <v>0.12383203872565218</v>
      </c>
      <c r="E196" s="79">
        <v>-0.35327635327635676</v>
      </c>
      <c r="F196" s="79">
        <v>-0.65504607527478242</v>
      </c>
      <c r="G196" s="79">
        <v>0.52871019304070899</v>
      </c>
      <c r="H196" s="79">
        <v>1.8007332326935597</v>
      </c>
      <c r="I196" s="79">
        <v>-1.5213099523864884</v>
      </c>
      <c r="J196" s="79">
        <v>0.7</v>
      </c>
      <c r="K196" s="79">
        <v>0.3</v>
      </c>
      <c r="L196" s="79">
        <v>3.0845392231530866</v>
      </c>
      <c r="M196" s="80">
        <v>2.3791958686831407</v>
      </c>
      <c r="N196" s="81">
        <v>-1.5213099523864884</v>
      </c>
      <c r="O196" s="81">
        <v>-3.4845240412692249</v>
      </c>
      <c r="P196" s="81">
        <v>-3.3856317093311219</v>
      </c>
      <c r="Q196" s="81">
        <v>-3.6124058802438128</v>
      </c>
      <c r="R196" s="81">
        <v>0.48393601290494814</v>
      </c>
      <c r="S196" s="81">
        <v>-6.322795341098157</v>
      </c>
      <c r="T196" s="81">
        <v>28.298526792941573</v>
      </c>
      <c r="U196" s="82">
        <v>0.30382543847535715</v>
      </c>
    </row>
    <row r="197" spans="1:21">
      <c r="A197" s="120"/>
      <c r="B197" s="27" t="s">
        <v>386</v>
      </c>
      <c r="C197" s="79">
        <v>0.51323923947275318</v>
      </c>
      <c r="D197" s="79">
        <v>0.10119181470655292</v>
      </c>
      <c r="E197" s="79">
        <v>0.64043915827996045</v>
      </c>
      <c r="F197" s="79">
        <v>0.73759499329457867</v>
      </c>
      <c r="G197" s="79">
        <v>0.37915851272015288</v>
      </c>
      <c r="H197" s="79">
        <v>-1.7688804152102477</v>
      </c>
      <c r="I197" s="79">
        <v>-0.63679245283017849</v>
      </c>
      <c r="J197" s="79">
        <v>-0.3</v>
      </c>
      <c r="K197" s="79">
        <v>0.4</v>
      </c>
      <c r="L197" s="79">
        <v>1.7547100110823806</v>
      </c>
      <c r="M197" s="80">
        <v>0.5764727076202405</v>
      </c>
      <c r="N197" s="81">
        <v>-0.63679245283017849</v>
      </c>
      <c r="O197" s="81">
        <v>-0.40338846308995358</v>
      </c>
      <c r="P197" s="81">
        <v>-0.29914529914529453</v>
      </c>
      <c r="Q197" s="81">
        <v>-0.5486840881614512</v>
      </c>
      <c r="R197" s="81">
        <v>-1.3511705685618836</v>
      </c>
      <c r="S197" s="81">
        <v>1.3799699412488025</v>
      </c>
      <c r="T197" s="81">
        <v>-9.4889589905362755</v>
      </c>
      <c r="U197" s="82">
        <v>0.27536830510808841</v>
      </c>
    </row>
    <row r="198" spans="1:21">
      <c r="A198" s="120"/>
      <c r="B198" s="27" t="s">
        <v>387</v>
      </c>
      <c r="C198" s="79">
        <v>-0.13925960311013341</v>
      </c>
      <c r="D198" s="79">
        <v>2.2464337863638661E-2</v>
      </c>
      <c r="E198" s="79">
        <v>0.73863636363637397</v>
      </c>
      <c r="F198" s="79">
        <v>0.68781894830264889</v>
      </c>
      <c r="G198" s="79">
        <v>0.85293042524673979</v>
      </c>
      <c r="H198" s="79">
        <v>-2.4692689238731873</v>
      </c>
      <c r="I198" s="79">
        <v>-0.60526940422502662</v>
      </c>
      <c r="J198" s="79">
        <v>-0.4</v>
      </c>
      <c r="K198" s="79">
        <v>-0.2</v>
      </c>
      <c r="L198" s="79">
        <v>1.5973860954801182</v>
      </c>
      <c r="M198" s="80">
        <v>2.3643202579258542</v>
      </c>
      <c r="N198" s="81">
        <v>-0.60526940422502662</v>
      </c>
      <c r="O198" s="81">
        <v>-1.3568246253544061</v>
      </c>
      <c r="P198" s="81">
        <v>-0.62151735962279986</v>
      </c>
      <c r="Q198" s="81">
        <v>-2.3377594913035438</v>
      </c>
      <c r="R198" s="81">
        <v>-0.20341741253049861</v>
      </c>
      <c r="S198" s="81">
        <v>-6.7385444743933931E-2</v>
      </c>
      <c r="T198" s="81">
        <v>-0.68311724522516215</v>
      </c>
      <c r="U198" s="82">
        <v>0.8512975422216158</v>
      </c>
    </row>
    <row r="199" spans="1:21">
      <c r="A199" s="120">
        <v>2003</v>
      </c>
      <c r="B199" s="27" t="s">
        <v>383</v>
      </c>
      <c r="C199" s="79">
        <v>-1.4991284137129526</v>
      </c>
      <c r="D199" s="79">
        <v>0.12352610892756388</v>
      </c>
      <c r="E199" s="79">
        <v>-0.64297800338410127</v>
      </c>
      <c r="F199" s="79">
        <v>-0.53988541207581875</v>
      </c>
      <c r="G199" s="79">
        <v>-0.91820707985984029</v>
      </c>
      <c r="H199" s="79">
        <v>2.89662797125483</v>
      </c>
      <c r="I199" s="79">
        <v>-0.21492537313433502</v>
      </c>
      <c r="J199" s="79">
        <v>0.6</v>
      </c>
      <c r="K199" s="79">
        <v>-1.6</v>
      </c>
      <c r="L199" s="79">
        <v>-2.8586742897981168</v>
      </c>
      <c r="M199" s="80">
        <v>2.3097112860892395</v>
      </c>
      <c r="N199" s="81">
        <v>-0.21492537313433502</v>
      </c>
      <c r="O199" s="81">
        <v>-0.64668445904331406</v>
      </c>
      <c r="P199" s="81">
        <v>-1.0567177054129644</v>
      </c>
      <c r="Q199" s="81">
        <v>-8.6173879739575909E-2</v>
      </c>
      <c r="R199" s="81">
        <v>1.7665443674412131</v>
      </c>
      <c r="S199" s="81">
        <v>1.416048550235999</v>
      </c>
      <c r="T199" s="81">
        <v>2.9056709713644011</v>
      </c>
      <c r="U199" s="82">
        <v>-3.3764465622872706</v>
      </c>
    </row>
    <row r="200" spans="1:21">
      <c r="A200" s="120"/>
      <c r="B200" s="27" t="s">
        <v>385</v>
      </c>
      <c r="C200" s="79">
        <v>0.11798017932986227</v>
      </c>
      <c r="D200" s="79">
        <v>-4.4863167339599386E-2</v>
      </c>
      <c r="E200" s="79">
        <v>9.0826521344226308E-2</v>
      </c>
      <c r="F200" s="79">
        <v>4.4311509914706448E-2</v>
      </c>
      <c r="G200" s="79">
        <v>0.21948542860626219</v>
      </c>
      <c r="H200" s="79">
        <v>-0.52648544106585859</v>
      </c>
      <c r="I200" s="79">
        <v>-0.52650472657651903</v>
      </c>
      <c r="J200" s="79">
        <v>0</v>
      </c>
      <c r="K200" s="79">
        <v>0.2</v>
      </c>
      <c r="L200" s="79">
        <v>-0.36784991723376947</v>
      </c>
      <c r="M200" s="80">
        <v>-0.92355053873781401</v>
      </c>
      <c r="N200" s="81">
        <v>-0.52650472657651903</v>
      </c>
      <c r="O200" s="81">
        <v>0.37193924992251937</v>
      </c>
      <c r="P200" s="81">
        <v>0.34873583260679197</v>
      </c>
      <c r="Q200" s="81">
        <v>0.40249161475801998</v>
      </c>
      <c r="R200" s="81">
        <v>-2.2432901588997254</v>
      </c>
      <c r="S200" s="81">
        <v>-4.5212765957446805</v>
      </c>
      <c r="T200" s="81">
        <v>5.087982539899059</v>
      </c>
      <c r="U200" s="82">
        <v>0.71861349866142632</v>
      </c>
    </row>
    <row r="201" spans="1:21">
      <c r="A201" s="120"/>
      <c r="B201" s="27" t="s">
        <v>386</v>
      </c>
      <c r="C201" s="79">
        <v>0.7659674758425723</v>
      </c>
      <c r="D201" s="79">
        <v>-1.1220825852788607E-2</v>
      </c>
      <c r="E201" s="79">
        <v>0.53312159709619777</v>
      </c>
      <c r="F201" s="79">
        <v>0.39862695161112072</v>
      </c>
      <c r="G201" s="79">
        <v>0.93685363182869708</v>
      </c>
      <c r="H201" s="79">
        <v>-1.9874702959602644</v>
      </c>
      <c r="I201" s="79">
        <v>0.30073379044870308</v>
      </c>
      <c r="J201" s="79">
        <v>-0.5</v>
      </c>
      <c r="K201" s="79">
        <v>0.8</v>
      </c>
      <c r="L201" s="79">
        <v>3.1198080118146549</v>
      </c>
      <c r="M201" s="80">
        <v>0.82858622475401944</v>
      </c>
      <c r="N201" s="81">
        <v>0.30073379044870308</v>
      </c>
      <c r="O201" s="81">
        <v>9.264024704064866E-2</v>
      </c>
      <c r="P201" s="81">
        <v>0.72762814943527587</v>
      </c>
      <c r="Q201" s="81">
        <v>-0.76357735993127562</v>
      </c>
      <c r="R201" s="81">
        <v>0.34148340390656529</v>
      </c>
      <c r="S201" s="81">
        <v>-6.9637883008354606E-2</v>
      </c>
      <c r="T201" s="81">
        <v>1.5446521287642696</v>
      </c>
      <c r="U201" s="82">
        <v>0.85338556239507568</v>
      </c>
    </row>
    <row r="202" spans="1:21">
      <c r="A202" s="120"/>
      <c r="B202" s="27" t="s">
        <v>387</v>
      </c>
      <c r="C202" s="79">
        <v>0.26897438896034487</v>
      </c>
      <c r="D202" s="79">
        <v>0.46010548759957715</v>
      </c>
      <c r="E202" s="79">
        <v>0.13539433600362827</v>
      </c>
      <c r="F202" s="79">
        <v>9.9261056578797024E-2</v>
      </c>
      <c r="G202" s="79">
        <v>0.24108003857281801</v>
      </c>
      <c r="H202" s="79">
        <v>1.6640952171038208</v>
      </c>
      <c r="I202" s="79">
        <v>-0.21587910769967777</v>
      </c>
      <c r="J202" s="79">
        <v>0.4</v>
      </c>
      <c r="K202" s="79">
        <v>-0.2</v>
      </c>
      <c r="L202" s="79">
        <v>2.434658073755827</v>
      </c>
      <c r="M202" s="80">
        <v>3.3213490840609694</v>
      </c>
      <c r="N202" s="81">
        <v>-0.21587910769967777</v>
      </c>
      <c r="O202" s="81">
        <v>-0.18510900863842039</v>
      </c>
      <c r="P202" s="81">
        <v>-0.24797843665767516</v>
      </c>
      <c r="Q202" s="81">
        <v>-0.10579974992785424</v>
      </c>
      <c r="R202" s="81">
        <v>-0.1905799074326211</v>
      </c>
      <c r="S202" s="81">
        <v>2.2020905923344998</v>
      </c>
      <c r="T202" s="81">
        <v>-7.0688993992074671</v>
      </c>
      <c r="U202" s="82">
        <v>-0.31904563739770708</v>
      </c>
    </row>
    <row r="203" spans="1:21">
      <c r="A203" s="120">
        <v>2004</v>
      </c>
      <c r="B203" s="27" t="s">
        <v>383</v>
      </c>
      <c r="C203" s="79">
        <v>-0.17494751574527356</v>
      </c>
      <c r="D203" s="79">
        <v>-1.2399463806970488</v>
      </c>
      <c r="E203" s="79">
        <v>-0.38309859154929882</v>
      </c>
      <c r="F203" s="79">
        <v>-5.5090348171020764E-2</v>
      </c>
      <c r="G203" s="79">
        <v>-1.3347763347763362</v>
      </c>
      <c r="H203" s="79">
        <v>-4.4227642276422756</v>
      </c>
      <c r="I203" s="79">
        <v>-1.4783653846153868</v>
      </c>
      <c r="J203" s="79">
        <v>-0.6</v>
      </c>
      <c r="K203" s="79">
        <v>1</v>
      </c>
      <c r="L203" s="79">
        <v>4.2467668647326207</v>
      </c>
      <c r="M203" s="80">
        <v>1.4084507042253449</v>
      </c>
      <c r="N203" s="81">
        <v>-1.4783653846153868</v>
      </c>
      <c r="O203" s="81">
        <v>-1.7411910158664767</v>
      </c>
      <c r="P203" s="81">
        <v>-1.3510592304366611</v>
      </c>
      <c r="Q203" s="81">
        <v>-2.2722896206431784</v>
      </c>
      <c r="R203" s="81">
        <v>-1.9912711402073029</v>
      </c>
      <c r="S203" s="81">
        <v>0.8182190099550013</v>
      </c>
      <c r="T203" s="81">
        <v>-10.412654745529579</v>
      </c>
      <c r="U203" s="82">
        <v>0.47314222098523828</v>
      </c>
    </row>
    <row r="204" spans="1:21">
      <c r="A204" s="120"/>
      <c r="B204" s="27" t="s">
        <v>385</v>
      </c>
      <c r="C204" s="79">
        <v>0.5140787475172317</v>
      </c>
      <c r="D204" s="79">
        <v>-0.39588281868566355</v>
      </c>
      <c r="E204" s="79">
        <v>-3.3932813030205011E-2</v>
      </c>
      <c r="F204" s="79">
        <v>-2.2048285745782437E-2</v>
      </c>
      <c r="G204" s="79">
        <v>-9.7501523461303918E-2</v>
      </c>
      <c r="H204" s="79">
        <v>-1.7693092888737709</v>
      </c>
      <c r="I204" s="79">
        <v>0.62217884591923678</v>
      </c>
      <c r="J204" s="79">
        <v>-0.5</v>
      </c>
      <c r="K204" s="79">
        <v>0.9</v>
      </c>
      <c r="L204" s="79">
        <v>4.25817267393127</v>
      </c>
      <c r="M204" s="80">
        <v>2.0261437908496589</v>
      </c>
      <c r="N204" s="81">
        <v>0.62217884591923678</v>
      </c>
      <c r="O204" s="81">
        <v>-2.9883611198490172</v>
      </c>
      <c r="P204" s="81">
        <v>-2.6514736496110487</v>
      </c>
      <c r="Q204" s="81">
        <v>-3.448275862068968</v>
      </c>
      <c r="R204" s="81">
        <v>5.9003618146395809</v>
      </c>
      <c r="S204" s="81">
        <v>-4.7342080346273576</v>
      </c>
      <c r="T204" s="81">
        <v>42.223245816060171</v>
      </c>
      <c r="U204" s="82">
        <v>0.13850415512463599</v>
      </c>
    </row>
    <row r="205" spans="1:21">
      <c r="A205" s="120"/>
      <c r="B205" s="27" t="s">
        <v>386</v>
      </c>
      <c r="C205" s="79">
        <v>-0.1976054864582153</v>
      </c>
      <c r="D205" s="79">
        <v>1.1015216897569928</v>
      </c>
      <c r="E205" s="79">
        <v>-3.394433129668073E-2</v>
      </c>
      <c r="F205" s="79">
        <v>-0.25361120299923812</v>
      </c>
      <c r="G205" s="79">
        <v>0.63437843113334225</v>
      </c>
      <c r="H205" s="79">
        <v>5.5536312204133509</v>
      </c>
      <c r="I205" s="79">
        <v>-0.23035887487876039</v>
      </c>
      <c r="J205" s="79">
        <v>1.1000000000000001</v>
      </c>
      <c r="K205" s="79">
        <v>-1.2</v>
      </c>
      <c r="L205" s="79">
        <v>-1.6079755587714999</v>
      </c>
      <c r="M205" s="80">
        <v>2.1300448430493333</v>
      </c>
      <c r="N205" s="81">
        <v>-0.23035887487876039</v>
      </c>
      <c r="O205" s="81">
        <v>-1.8050151318633851</v>
      </c>
      <c r="P205" s="81">
        <v>-2.217220033764761</v>
      </c>
      <c r="Q205" s="81">
        <v>-1.2346938775510239</v>
      </c>
      <c r="R205" s="81">
        <v>1.379763469119581</v>
      </c>
      <c r="S205" s="81">
        <v>6.162146812437868</v>
      </c>
      <c r="T205" s="81">
        <v>-9.5541401273885356</v>
      </c>
      <c r="U205" s="82">
        <v>0.70539419087137389</v>
      </c>
    </row>
    <row r="206" spans="1:21">
      <c r="A206" s="120"/>
      <c r="B206" s="27" t="s">
        <v>387</v>
      </c>
      <c r="C206" s="79">
        <v>-0.10482180293502097</v>
      </c>
      <c r="D206" s="79">
        <v>-0.25833988543188013</v>
      </c>
      <c r="E206" s="79">
        <v>0.38483305036784543</v>
      </c>
      <c r="F206" s="79">
        <v>0.78487729383154203</v>
      </c>
      <c r="G206" s="79">
        <v>-0.78797429991513468</v>
      </c>
      <c r="H206" s="79">
        <v>-2.6580616932837557</v>
      </c>
      <c r="I206" s="79">
        <v>-0.70482440150686898</v>
      </c>
      <c r="J206" s="79">
        <v>-0.4</v>
      </c>
      <c r="K206" s="79">
        <v>0.1</v>
      </c>
      <c r="L206" s="79">
        <v>0.73541428337964021</v>
      </c>
      <c r="M206" s="80">
        <v>0.40771522659557036</v>
      </c>
      <c r="N206" s="81">
        <v>-0.70482440150686898</v>
      </c>
      <c r="O206" s="81">
        <v>-0.51733626857458148</v>
      </c>
      <c r="P206" s="81">
        <v>-1.0704419889502645</v>
      </c>
      <c r="Q206" s="81">
        <v>0.24795949994833677</v>
      </c>
      <c r="R206" s="81">
        <v>-1.1665586519766862</v>
      </c>
      <c r="S206" s="81">
        <v>-4.2797913601711883</v>
      </c>
      <c r="T206" s="81">
        <v>7.1735497732155551</v>
      </c>
      <c r="U206" s="82">
        <v>-0.23348441148193899</v>
      </c>
    </row>
    <row r="207" spans="1:21">
      <c r="A207" s="120">
        <v>2005</v>
      </c>
      <c r="B207" s="27" t="s">
        <v>383</v>
      </c>
      <c r="C207" s="79">
        <v>0</v>
      </c>
      <c r="D207" s="79">
        <v>-1.4189189189189051</v>
      </c>
      <c r="E207" s="79">
        <v>0.29315593640771453</v>
      </c>
      <c r="F207" s="79">
        <v>0.40583525282440291</v>
      </c>
      <c r="G207" s="79">
        <v>-3.6656891495596255E-2</v>
      </c>
      <c r="H207" s="79">
        <v>-7.9222384537588511</v>
      </c>
      <c r="I207" s="79">
        <v>-1.1504099865377526</v>
      </c>
      <c r="J207" s="79">
        <v>-1.4</v>
      </c>
      <c r="K207" s="79">
        <v>1.4</v>
      </c>
      <c r="L207" s="79">
        <v>2.2388059701492438</v>
      </c>
      <c r="M207" s="80">
        <v>-1.7647977510541892</v>
      </c>
      <c r="N207" s="81">
        <v>-1.1504099865377526</v>
      </c>
      <c r="O207" s="81">
        <v>-3.341447222836905</v>
      </c>
      <c r="P207" s="81">
        <v>-3.1529959278650495</v>
      </c>
      <c r="Q207" s="81">
        <v>-3.6071318149026155</v>
      </c>
      <c r="R207" s="81">
        <v>1.1147540983606348</v>
      </c>
      <c r="S207" s="81">
        <v>3.0459689814168058</v>
      </c>
      <c r="T207" s="81">
        <v>-3.5527341574785822</v>
      </c>
      <c r="U207" s="82">
        <v>0.17896475770923814</v>
      </c>
    </row>
    <row r="208" spans="1:21">
      <c r="A208" s="120"/>
      <c r="B208" s="27" t="s">
        <v>385</v>
      </c>
      <c r="C208" s="79">
        <v>0.53631805992773707</v>
      </c>
      <c r="D208" s="79">
        <v>1.5421521590130141</v>
      </c>
      <c r="E208" s="79">
        <v>0.32602585722314359</v>
      </c>
      <c r="F208" s="79">
        <v>-5.4620930740668427E-2</v>
      </c>
      <c r="G208" s="79">
        <v>1.454589903434794</v>
      </c>
      <c r="H208" s="79">
        <v>6.5779838906516943</v>
      </c>
      <c r="I208" s="79">
        <v>1.7828401634269966</v>
      </c>
      <c r="J208" s="79">
        <v>0.9</v>
      </c>
      <c r="K208" s="79">
        <v>-0.9</v>
      </c>
      <c r="L208" s="79">
        <v>1.6661377340526684</v>
      </c>
      <c r="M208" s="80">
        <v>4.9920508744038159</v>
      </c>
      <c r="N208" s="81">
        <v>1.7828401634269966</v>
      </c>
      <c r="O208" s="81">
        <v>1.7399267399267302</v>
      </c>
      <c r="P208" s="81">
        <v>1.4055742431523299</v>
      </c>
      <c r="Q208" s="81">
        <v>2.2025018710574216</v>
      </c>
      <c r="R208" s="81">
        <v>2.3605706874189565</v>
      </c>
      <c r="S208" s="81">
        <v>3.8779661016949092</v>
      </c>
      <c r="T208" s="81">
        <v>-1.4318706697459476</v>
      </c>
      <c r="U208" s="82">
        <v>0.59090284457880671</v>
      </c>
    </row>
    <row r="209" spans="1:21">
      <c r="A209" s="120"/>
      <c r="B209" s="27" t="s">
        <v>386</v>
      </c>
      <c r="C209" s="79">
        <v>0.8465731184042653</v>
      </c>
      <c r="D209" s="79">
        <v>8.9998875014060786E-2</v>
      </c>
      <c r="E209" s="79">
        <v>-0.10085163603763192</v>
      </c>
      <c r="F209" s="79">
        <v>-2.1860312602456133E-2</v>
      </c>
      <c r="G209" s="79">
        <v>-0.31325301204819311</v>
      </c>
      <c r="H209" s="79">
        <v>0.81300813008131456</v>
      </c>
      <c r="I209" s="79">
        <v>1.5448242306288904</v>
      </c>
      <c r="J209" s="79">
        <v>-0.1</v>
      </c>
      <c r="K209" s="79">
        <v>0.8</v>
      </c>
      <c r="L209" s="79">
        <v>4.1673169970345043</v>
      </c>
      <c r="M209" s="80">
        <v>2.4530587522713319</v>
      </c>
      <c r="N209" s="81">
        <v>1.5448242306288904</v>
      </c>
      <c r="O209" s="81">
        <v>0.88883888388839694</v>
      </c>
      <c r="P209" s="81">
        <v>1.1254590688307076</v>
      </c>
      <c r="Q209" s="81">
        <v>0.56491264776650496</v>
      </c>
      <c r="R209" s="81">
        <v>2.8890015205271169</v>
      </c>
      <c r="S209" s="81">
        <v>5.2081973632684964</v>
      </c>
      <c r="T209" s="81">
        <v>-3.221649484536087</v>
      </c>
      <c r="U209" s="82">
        <v>0.24590163934425391</v>
      </c>
    </row>
    <row r="210" spans="1:21">
      <c r="A210" s="120"/>
      <c r="B210" s="27" t="s">
        <v>387</v>
      </c>
      <c r="C210" s="79">
        <v>0.48298068077276923</v>
      </c>
      <c r="D210" s="79">
        <v>1.2026525795211853</v>
      </c>
      <c r="E210" s="79">
        <v>0.29164329781265508</v>
      </c>
      <c r="F210" s="79">
        <v>0.37170657046026179</v>
      </c>
      <c r="G210" s="79">
        <v>3.62581580855732E-2</v>
      </c>
      <c r="H210" s="79">
        <v>4.7364834166288006</v>
      </c>
      <c r="I210" s="79">
        <v>2.7072352659319563</v>
      </c>
      <c r="J210" s="79">
        <v>0.4</v>
      </c>
      <c r="K210" s="79">
        <v>-0.7</v>
      </c>
      <c r="L210" s="79">
        <v>1.8130056937368977</v>
      </c>
      <c r="M210" s="80">
        <v>4.1531185338456993</v>
      </c>
      <c r="N210" s="81">
        <v>2.7072352659319563</v>
      </c>
      <c r="O210" s="81">
        <v>0.95907215345154384</v>
      </c>
      <c r="P210" s="81">
        <v>0.3748828491096674</v>
      </c>
      <c r="Q210" s="81">
        <v>1.7580359929262386</v>
      </c>
      <c r="R210" s="81">
        <v>6.1083743842364413</v>
      </c>
      <c r="S210" s="81">
        <v>1.6749379652605541</v>
      </c>
      <c r="T210" s="81">
        <v>18.811281927127467</v>
      </c>
      <c r="U210" s="82">
        <v>-0.47696920141727617</v>
      </c>
    </row>
    <row r="211" spans="1:21">
      <c r="A211" s="120">
        <v>2006</v>
      </c>
      <c r="B211" s="27" t="s">
        <v>383</v>
      </c>
      <c r="C211" s="79">
        <v>0.96131837949187116</v>
      </c>
      <c r="D211" s="79">
        <v>0.67747667703244474</v>
      </c>
      <c r="E211" s="79">
        <v>0.48093054468181151</v>
      </c>
      <c r="F211" s="79">
        <v>0.44657444722797379</v>
      </c>
      <c r="G211" s="79">
        <v>0.60408360517094195</v>
      </c>
      <c r="H211" s="79">
        <v>1.3664461555145948</v>
      </c>
      <c r="I211" s="79">
        <v>-0.86307441101001814</v>
      </c>
      <c r="J211" s="79">
        <v>0.5</v>
      </c>
      <c r="K211" s="79">
        <v>0.4</v>
      </c>
      <c r="L211" s="79">
        <v>3.1640912435614297</v>
      </c>
      <c r="M211" s="80">
        <v>2.5968497232865104</v>
      </c>
      <c r="N211" s="81">
        <v>-0.86307441101001814</v>
      </c>
      <c r="O211" s="81">
        <v>-3.1039434441621552</v>
      </c>
      <c r="P211" s="81">
        <v>-1.3305322128851458</v>
      </c>
      <c r="Q211" s="81">
        <v>-5.4794520547945211</v>
      </c>
      <c r="R211" s="81">
        <v>-0.17409470752087941</v>
      </c>
      <c r="S211" s="81">
        <v>3.5997559487492339</v>
      </c>
      <c r="T211" s="81">
        <v>-9.3020886398369953</v>
      </c>
      <c r="U211" s="82">
        <v>4.080514856908124</v>
      </c>
    </row>
    <row r="212" spans="1:21">
      <c r="A212" s="120"/>
      <c r="B212" s="27" t="s">
        <v>385</v>
      </c>
      <c r="C212" s="79">
        <v>1.7229653139877428</v>
      </c>
      <c r="D212" s="79">
        <v>1.1031439602868147</v>
      </c>
      <c r="E212" s="79">
        <v>0.30053428317006592</v>
      </c>
      <c r="F212" s="79">
        <v>0.43374539145521851</v>
      </c>
      <c r="G212" s="79">
        <v>-0.14410952323764548</v>
      </c>
      <c r="H212" s="79">
        <v>4.0654755536535703</v>
      </c>
      <c r="I212" s="79">
        <v>6.3882352941176492</v>
      </c>
      <c r="J212" s="79">
        <v>-0.4</v>
      </c>
      <c r="K212" s="79">
        <v>0.7</v>
      </c>
      <c r="L212" s="79">
        <v>2.9529243937232508</v>
      </c>
      <c r="M212" s="80">
        <v>1.4522821576763363</v>
      </c>
      <c r="N212" s="81">
        <v>6.3882352941176492</v>
      </c>
      <c r="O212" s="81">
        <v>6.7601459188326487</v>
      </c>
      <c r="P212" s="81">
        <v>6.635911994322214</v>
      </c>
      <c r="Q212" s="81">
        <v>6.9327276660177546</v>
      </c>
      <c r="R212" s="81">
        <v>8.5338914079758013</v>
      </c>
      <c r="S212" s="81">
        <v>4.405182567726726</v>
      </c>
      <c r="T212" s="81">
        <v>19.815771736688376</v>
      </c>
      <c r="U212" s="82">
        <v>0.14471780028944181</v>
      </c>
    </row>
    <row r="213" spans="1:21">
      <c r="A213" s="120"/>
      <c r="B213" s="27" t="s">
        <v>386</v>
      </c>
      <c r="C213" s="79">
        <v>0.78003120124805037</v>
      </c>
      <c r="D213" s="79">
        <v>0.25095471903982514</v>
      </c>
      <c r="E213" s="79">
        <v>0.18865830651427018</v>
      </c>
      <c r="F213" s="79">
        <v>6.4780824875839471E-2</v>
      </c>
      <c r="G213" s="79">
        <v>0.58929645219483007</v>
      </c>
      <c r="H213" s="79">
        <v>0.45234913128405196</v>
      </c>
      <c r="I213" s="79">
        <v>0.1879907110472061</v>
      </c>
      <c r="J213" s="79">
        <v>0.1</v>
      </c>
      <c r="K213" s="79">
        <v>0.5</v>
      </c>
      <c r="L213" s="79">
        <v>3.0483580435083866</v>
      </c>
      <c r="M213" s="80">
        <v>1.9768234492160843</v>
      </c>
      <c r="N213" s="81">
        <v>0.1879907110472061</v>
      </c>
      <c r="O213" s="81">
        <v>2.8296849973304745</v>
      </c>
      <c r="P213" s="81">
        <v>2.5180255130338196</v>
      </c>
      <c r="Q213" s="81">
        <v>3.2669161525235069</v>
      </c>
      <c r="R213" s="81">
        <v>-2.6352437064809777</v>
      </c>
      <c r="S213" s="81">
        <v>-2.6398916967509081</v>
      </c>
      <c r="T213" s="81">
        <v>-2.6251640727545436</v>
      </c>
      <c r="U213" s="82">
        <v>0</v>
      </c>
    </row>
    <row r="214" spans="1:21">
      <c r="A214" s="120"/>
      <c r="B214" s="27" t="s">
        <v>387</v>
      </c>
      <c r="C214" s="79">
        <v>1.5037593984962285</v>
      </c>
      <c r="D214" s="79">
        <v>0.30474531998258669</v>
      </c>
      <c r="E214" s="79">
        <v>1.3181214000886001</v>
      </c>
      <c r="F214" s="79">
        <v>1.640051791109201</v>
      </c>
      <c r="G214" s="79">
        <v>0.34672405547586038</v>
      </c>
      <c r="H214" s="79">
        <v>-3.2442943403950437</v>
      </c>
      <c r="I214" s="79">
        <v>2.9580573951434985</v>
      </c>
      <c r="J214" s="79">
        <v>-1.3</v>
      </c>
      <c r="K214" s="79">
        <v>1.2</v>
      </c>
      <c r="L214" s="79">
        <v>5.8625789969073594</v>
      </c>
      <c r="M214" s="80">
        <v>3.4224598930481278</v>
      </c>
      <c r="N214" s="81">
        <v>2.9580573951434985</v>
      </c>
      <c r="O214" s="81">
        <v>2.170301142263753</v>
      </c>
      <c r="P214" s="81">
        <v>2.4128976412032017</v>
      </c>
      <c r="Q214" s="81">
        <v>1.8315377081292894</v>
      </c>
      <c r="R214" s="81">
        <v>4.6759819562107907</v>
      </c>
      <c r="S214" s="81">
        <v>7.8794901506373094</v>
      </c>
      <c r="T214" s="81">
        <v>-2.9559021760061484</v>
      </c>
      <c r="U214" s="82">
        <v>0.88018917498686733</v>
      </c>
    </row>
    <row r="215" spans="1:21">
      <c r="A215" s="120">
        <v>2007</v>
      </c>
      <c r="B215" s="27" t="s">
        <v>383</v>
      </c>
      <c r="C215" s="79">
        <v>7.625272331155486E-2</v>
      </c>
      <c r="D215" s="79">
        <v>0.78125</v>
      </c>
      <c r="E215" s="79">
        <v>-1.76013993659123</v>
      </c>
      <c r="F215" s="79">
        <v>-2.5796178343949094</v>
      </c>
      <c r="G215" s="79">
        <v>0.72679613964017165</v>
      </c>
      <c r="H215" s="79">
        <v>10.165009519779986</v>
      </c>
      <c r="I215" s="79">
        <v>0.24656946826758031</v>
      </c>
      <c r="J215" s="79">
        <v>2</v>
      </c>
      <c r="K215" s="79">
        <v>-0.7</v>
      </c>
      <c r="L215" s="79">
        <v>-0.63508192556840015</v>
      </c>
      <c r="M215" s="80">
        <v>0.99534643226473918</v>
      </c>
      <c r="N215" s="81">
        <v>0.24656946826758031</v>
      </c>
      <c r="O215" s="81">
        <v>-0.90456347189754638</v>
      </c>
      <c r="P215" s="81">
        <v>-2.7575277337559356</v>
      </c>
      <c r="Q215" s="81">
        <v>1.6639415215927755</v>
      </c>
      <c r="R215" s="81">
        <v>0.74626865671640985</v>
      </c>
      <c r="S215" s="81">
        <v>-0.52631578947367075</v>
      </c>
      <c r="T215" s="81">
        <v>4.107550352217487</v>
      </c>
      <c r="U215" s="82">
        <v>2.5003255632243651</v>
      </c>
    </row>
    <row r="216" spans="1:21">
      <c r="A216" s="120"/>
      <c r="B216" s="27" t="s">
        <v>385</v>
      </c>
      <c r="C216" s="79">
        <v>0.83814085120278037</v>
      </c>
      <c r="D216" s="79">
        <v>-6.45994832041481E-2</v>
      </c>
      <c r="E216" s="79">
        <v>1.0126864010683363</v>
      </c>
      <c r="F216" s="79">
        <v>1.2313392176092464</v>
      </c>
      <c r="G216" s="79">
        <v>0.37851904423939686</v>
      </c>
      <c r="H216" s="79">
        <v>-3.6197791646663546</v>
      </c>
      <c r="I216" s="79">
        <v>-1.3902256443161178</v>
      </c>
      <c r="J216" s="79">
        <v>-0.5</v>
      </c>
      <c r="K216" s="79">
        <v>0.9</v>
      </c>
      <c r="L216" s="79">
        <v>2.4415185990029471</v>
      </c>
      <c r="M216" s="80">
        <v>0.40957378727762261</v>
      </c>
      <c r="N216" s="81">
        <v>-1.3902256443161178</v>
      </c>
      <c r="O216" s="81">
        <v>-5.6512820512820525</v>
      </c>
      <c r="P216" s="81">
        <v>-4.92177314211213</v>
      </c>
      <c r="Q216" s="81">
        <v>-6.6130558183538426</v>
      </c>
      <c r="R216" s="81">
        <v>2.7438706311945964</v>
      </c>
      <c r="S216" s="81">
        <v>5.3557931108951351</v>
      </c>
      <c r="T216" s="81">
        <v>-3.6214619269989612</v>
      </c>
      <c r="U216" s="82">
        <v>0.57171896836490532</v>
      </c>
    </row>
    <row r="217" spans="1:21">
      <c r="A217" s="120"/>
      <c r="B217" s="27" t="s">
        <v>386</v>
      </c>
      <c r="C217" s="79">
        <v>0.50734024179620008</v>
      </c>
      <c r="D217" s="79">
        <v>0.40939452704161283</v>
      </c>
      <c r="E217" s="79">
        <v>0.14321912526165193</v>
      </c>
      <c r="F217" s="79">
        <v>0.23681377825619165</v>
      </c>
      <c r="G217" s="79">
        <v>-0.11784115012962104</v>
      </c>
      <c r="H217" s="79">
        <v>1.3050408447898008</v>
      </c>
      <c r="I217" s="79">
        <v>0.52055091638652584</v>
      </c>
      <c r="J217" s="79">
        <v>0.2</v>
      </c>
      <c r="K217" s="79">
        <v>0.1</v>
      </c>
      <c r="L217" s="79">
        <v>2.1337659096580808</v>
      </c>
      <c r="M217" s="80">
        <v>2.1797323135755136</v>
      </c>
      <c r="N217" s="81">
        <v>0.52055091638652584</v>
      </c>
      <c r="O217" s="81">
        <v>0.70659854331994154</v>
      </c>
      <c r="P217" s="81">
        <v>0.7884813164209703</v>
      </c>
      <c r="Q217" s="81">
        <v>0.58757977915107062</v>
      </c>
      <c r="R217" s="81">
        <v>0.22339561332249502</v>
      </c>
      <c r="S217" s="81">
        <v>1.4758634826278723</v>
      </c>
      <c r="T217" s="81">
        <v>-3.1246909917927326</v>
      </c>
      <c r="U217" s="82">
        <v>0.74532592218292848</v>
      </c>
    </row>
    <row r="218" spans="1:21">
      <c r="A218" s="120"/>
      <c r="B218" s="27" t="s">
        <v>387</v>
      </c>
      <c r="C218" s="79">
        <v>0.6658790677693105</v>
      </c>
      <c r="D218" s="79">
        <v>0.45064377682405166</v>
      </c>
      <c r="E218" s="79">
        <v>0.23102310231021761</v>
      </c>
      <c r="F218" s="79">
        <v>1.0738831615114464E-2</v>
      </c>
      <c r="G218" s="79">
        <v>0.87305332704103478</v>
      </c>
      <c r="H218" s="79">
        <v>1.2193922706264146</v>
      </c>
      <c r="I218" s="79">
        <v>2.2656165713669196</v>
      </c>
      <c r="J218" s="79">
        <v>-0.2</v>
      </c>
      <c r="K218" s="79">
        <v>0.2</v>
      </c>
      <c r="L218" s="79">
        <v>0.76970067196091918</v>
      </c>
      <c r="M218" s="80">
        <v>0.26197604790421281</v>
      </c>
      <c r="N218" s="81">
        <v>2.2656165713669196</v>
      </c>
      <c r="O218" s="81">
        <v>1.5220207253886002</v>
      </c>
      <c r="P218" s="81">
        <v>0.36281179138322273</v>
      </c>
      <c r="Q218" s="81">
        <v>3.1020243730486499</v>
      </c>
      <c r="R218" s="81">
        <v>3.5764944275582593</v>
      </c>
      <c r="S218" s="81">
        <v>4.7570952429047537</v>
      </c>
      <c r="T218" s="81">
        <v>0.27559456976624119</v>
      </c>
      <c r="U218" s="82">
        <v>0.91536050156739179</v>
      </c>
    </row>
    <row r="219" spans="1:21">
      <c r="A219" s="120">
        <v>2008</v>
      </c>
      <c r="B219" s="27" t="s">
        <v>383</v>
      </c>
      <c r="C219" s="79">
        <v>0.62946761975885579</v>
      </c>
      <c r="D219" s="79">
        <v>0.55543687246316154</v>
      </c>
      <c r="E219" s="79">
        <v>6.5854461639787587E-2</v>
      </c>
      <c r="F219" s="79">
        <v>-0.45098249758403597</v>
      </c>
      <c r="G219" s="79">
        <v>1.6257309941520361</v>
      </c>
      <c r="H219" s="79">
        <v>2.1956669581268784</v>
      </c>
      <c r="I219" s="79">
        <v>1.0866125118683243</v>
      </c>
      <c r="J219" s="79">
        <v>0.3</v>
      </c>
      <c r="K219" s="79">
        <v>0.1</v>
      </c>
      <c r="L219" s="79">
        <v>1.2002909796314185</v>
      </c>
      <c r="M219" s="80">
        <v>1.1198208286674003</v>
      </c>
      <c r="N219" s="81">
        <v>1.0866125118683243</v>
      </c>
      <c r="O219" s="81">
        <v>3.1578947368421098</v>
      </c>
      <c r="P219" s="81">
        <v>1.4347040216900098</v>
      </c>
      <c r="Q219" s="81">
        <v>5.431278694930171</v>
      </c>
      <c r="R219" s="81">
        <v>-1.6531350875476818</v>
      </c>
      <c r="S219" s="81">
        <v>-0.91592749710760302</v>
      </c>
      <c r="T219" s="81">
        <v>-3.4201954397394161</v>
      </c>
      <c r="U219" s="82">
        <v>2.5347912524850784</v>
      </c>
    </row>
    <row r="220" spans="1:21">
      <c r="A220" s="120"/>
      <c r="B220" s="27" t="s">
        <v>385</v>
      </c>
      <c r="C220" s="79">
        <v>-0.25445292620864279</v>
      </c>
      <c r="D220" s="79">
        <v>-0.44614404079031544</v>
      </c>
      <c r="E220" s="79">
        <v>0.64714270044972011</v>
      </c>
      <c r="F220" s="79">
        <v>0.20494013590767679</v>
      </c>
      <c r="G220" s="79">
        <v>1.9449879157555472</v>
      </c>
      <c r="H220" s="79">
        <v>-4.0308014069778437</v>
      </c>
      <c r="I220" s="79">
        <v>-1.9307034022124725</v>
      </c>
      <c r="J220" s="79">
        <v>-0.5</v>
      </c>
      <c r="K220" s="79">
        <v>0.2</v>
      </c>
      <c r="L220" s="79">
        <v>-0.41931232778242133</v>
      </c>
      <c r="M220" s="80">
        <v>-0.92284976005906572</v>
      </c>
      <c r="N220" s="81">
        <v>-1.9307034022124725</v>
      </c>
      <c r="O220" s="81">
        <v>-5.5143269428983643</v>
      </c>
      <c r="P220" s="81">
        <v>-5.8692504733266588</v>
      </c>
      <c r="Q220" s="81">
        <v>-5.0588344297229781</v>
      </c>
      <c r="R220" s="81">
        <v>0.88521981300975483</v>
      </c>
      <c r="S220" s="81">
        <v>1.4011871168629</v>
      </c>
      <c r="T220" s="81">
        <v>-0.60075885328835454</v>
      </c>
      <c r="U220" s="82">
        <v>1.4784294716432242</v>
      </c>
    </row>
    <row r="221" spans="1:21">
      <c r="A221" s="120"/>
      <c r="B221" s="27" t="s">
        <v>386</v>
      </c>
      <c r="C221" s="79">
        <v>-0.62712585034013557</v>
      </c>
      <c r="D221" s="79">
        <v>0.37345283824157605</v>
      </c>
      <c r="E221" s="79">
        <v>-9.8081952920665572E-2</v>
      </c>
      <c r="F221" s="79">
        <v>7.5349838536055813E-2</v>
      </c>
      <c r="G221" s="79">
        <v>-0.59832919394897033</v>
      </c>
      <c r="H221" s="79">
        <v>2.0009905894006863</v>
      </c>
      <c r="I221" s="79">
        <v>0.1064169415770948</v>
      </c>
      <c r="J221" s="79">
        <v>0.4</v>
      </c>
      <c r="K221" s="79">
        <v>-1</v>
      </c>
      <c r="L221" s="79">
        <v>-0.73387872954764077</v>
      </c>
      <c r="M221" s="80">
        <v>1.7635370094386502</v>
      </c>
      <c r="N221" s="81">
        <v>0.1064169415770948</v>
      </c>
      <c r="O221" s="81">
        <v>-0.47998254608923219</v>
      </c>
      <c r="P221" s="81">
        <v>-0.78088026502602759</v>
      </c>
      <c r="Q221" s="81">
        <v>-9.7589538401479103E-2</v>
      </c>
      <c r="R221" s="81">
        <v>0.59154096421177371</v>
      </c>
      <c r="S221" s="81">
        <v>-2.667690240859784</v>
      </c>
      <c r="T221" s="81">
        <v>10.073162973173581</v>
      </c>
      <c r="U221" s="82">
        <v>0.53737759732506163</v>
      </c>
    </row>
    <row r="222" spans="1:21">
      <c r="A222" s="120"/>
      <c r="B222" s="27" t="s">
        <v>387</v>
      </c>
      <c r="C222" s="79">
        <v>-1.6044496737619056</v>
      </c>
      <c r="D222" s="79">
        <v>-0.28702030402889989</v>
      </c>
      <c r="E222" s="79">
        <v>0.25089996727392361</v>
      </c>
      <c r="F222" s="79">
        <v>5.3780789501985282E-2</v>
      </c>
      <c r="G222" s="79">
        <v>0.86314593980694099</v>
      </c>
      <c r="H222" s="79">
        <v>-2.1365446246479678</v>
      </c>
      <c r="I222" s="79">
        <v>-1.3181673222068611</v>
      </c>
      <c r="J222" s="79">
        <v>-0.2</v>
      </c>
      <c r="K222" s="79">
        <v>-1.3</v>
      </c>
      <c r="L222" s="79">
        <v>-5.7811174403102825</v>
      </c>
      <c r="M222" s="80">
        <v>-3.2340737124725365</v>
      </c>
      <c r="N222" s="81">
        <v>-1.3181673222068611</v>
      </c>
      <c r="O222" s="81">
        <v>8.7690452701963295E-2</v>
      </c>
      <c r="P222" s="81">
        <v>0.84664917720009214</v>
      </c>
      <c r="Q222" s="81">
        <v>-0.86939533066328067</v>
      </c>
      <c r="R222" s="81">
        <v>-3.7537979025776735</v>
      </c>
      <c r="S222" s="81">
        <v>0.91688849452825139</v>
      </c>
      <c r="T222" s="81">
        <v>-15.759560735959923</v>
      </c>
      <c r="U222" s="82">
        <v>0.98586530466802458</v>
      </c>
    </row>
    <row r="223" spans="1:21">
      <c r="A223" s="120">
        <v>2009</v>
      </c>
      <c r="B223" s="27" t="s">
        <v>383</v>
      </c>
      <c r="C223" s="79">
        <v>-4.6744211327318226</v>
      </c>
      <c r="D223" s="79">
        <v>-2.1641791044776113</v>
      </c>
      <c r="E223" s="79">
        <v>0.9793253536452653</v>
      </c>
      <c r="F223" s="79">
        <v>0.81702859600085276</v>
      </c>
      <c r="G223" s="79">
        <v>1.4637991217205268</v>
      </c>
      <c r="H223" s="79">
        <v>-12.999900764116305</v>
      </c>
      <c r="I223" s="79">
        <v>-7.9500161585694258</v>
      </c>
      <c r="J223" s="79">
        <v>-1.2</v>
      </c>
      <c r="K223" s="79">
        <v>-2.6</v>
      </c>
      <c r="L223" s="79">
        <v>-11.474144584512487</v>
      </c>
      <c r="M223" s="80">
        <v>-5.9402194475974426</v>
      </c>
      <c r="N223" s="81">
        <v>-7.9500161585694258</v>
      </c>
      <c r="O223" s="81">
        <v>-2.6393604205453869</v>
      </c>
      <c r="P223" s="81">
        <v>-1.9037483741279431</v>
      </c>
      <c r="Q223" s="81">
        <v>-3.5672053606622001</v>
      </c>
      <c r="R223" s="81">
        <v>-16.914460285132378</v>
      </c>
      <c r="S223" s="81">
        <v>-12.700273544353252</v>
      </c>
      <c r="T223" s="81">
        <v>-29.468267581475132</v>
      </c>
      <c r="U223" s="82">
        <v>-1.4231945424605925</v>
      </c>
    </row>
    <row r="224" spans="1:21">
      <c r="A224" s="120"/>
      <c r="B224" s="27" t="s">
        <v>385</v>
      </c>
      <c r="C224" s="79">
        <v>0.15965332421028222</v>
      </c>
      <c r="D224" s="79">
        <v>-1.4383785550833466</v>
      </c>
      <c r="E224" s="79">
        <v>-0.18318965517241281</v>
      </c>
      <c r="F224" s="79">
        <v>-0.44785668586052907</v>
      </c>
      <c r="G224" s="79">
        <v>0.58817001442680805</v>
      </c>
      <c r="H224" s="79">
        <v>-6.4674346983004511</v>
      </c>
      <c r="I224" s="79">
        <v>-0.24575775307198455</v>
      </c>
      <c r="J224" s="79">
        <v>-1.2</v>
      </c>
      <c r="K224" s="79">
        <v>1.6</v>
      </c>
      <c r="L224" s="79">
        <v>-0.90090090090089348</v>
      </c>
      <c r="M224" s="80">
        <v>-5.1756503083936707</v>
      </c>
      <c r="N224" s="81">
        <v>-0.24575775307198455</v>
      </c>
      <c r="O224" s="81">
        <v>0.13498312710909488</v>
      </c>
      <c r="P224" s="81">
        <v>-0.61475409836064898</v>
      </c>
      <c r="Q224" s="81">
        <v>1.1036174126302711</v>
      </c>
      <c r="R224" s="81">
        <v>-1.4585120725579088</v>
      </c>
      <c r="S224" s="81">
        <v>-5.7743957027752941</v>
      </c>
      <c r="T224" s="81">
        <v>14.607652399481182</v>
      </c>
      <c r="U224" s="82">
        <v>1.1573797876148291</v>
      </c>
    </row>
    <row r="225" spans="1:21">
      <c r="A225" s="120"/>
      <c r="B225" s="27" t="s">
        <v>386</v>
      </c>
      <c r="C225" s="79">
        <v>0.54651030399635658</v>
      </c>
      <c r="D225" s="79">
        <v>0.54173576561635173</v>
      </c>
      <c r="E225" s="79">
        <v>-0.56137320522508105</v>
      </c>
      <c r="F225" s="79">
        <v>-0.99614395886888474</v>
      </c>
      <c r="G225" s="79">
        <v>0.68402471315091873</v>
      </c>
      <c r="H225" s="79">
        <v>5.2804878048780495</v>
      </c>
      <c r="I225" s="79">
        <v>0.43406851243548772</v>
      </c>
      <c r="J225" s="79">
        <v>0.9</v>
      </c>
      <c r="K225" s="79">
        <v>0</v>
      </c>
      <c r="L225" s="79">
        <v>3.4310850439882756</v>
      </c>
      <c r="M225" s="80">
        <v>3.7330316742081493</v>
      </c>
      <c r="N225" s="81">
        <v>0.43406851243548772</v>
      </c>
      <c r="O225" s="81">
        <v>0.96607503931700478</v>
      </c>
      <c r="P225" s="81">
        <v>0.61855670103092564</v>
      </c>
      <c r="Q225" s="81">
        <v>1.4048918536486781</v>
      </c>
      <c r="R225" s="81">
        <v>-0.79601990049751237</v>
      </c>
      <c r="S225" s="81">
        <v>-5.1900237529691253</v>
      </c>
      <c r="T225" s="81">
        <v>12.660913849200739</v>
      </c>
      <c r="U225" s="82">
        <v>1.3918376975701676</v>
      </c>
    </row>
    <row r="226" spans="1:21">
      <c r="A226" s="120"/>
      <c r="B226" s="27" t="s">
        <v>387</v>
      </c>
      <c r="C226" s="79">
        <v>0.73604348318423263</v>
      </c>
      <c r="D226" s="79">
        <v>-0.6597756762700584</v>
      </c>
      <c r="E226" s="79">
        <v>-0.238844859407223</v>
      </c>
      <c r="F226" s="79">
        <v>-0.38948393378774426</v>
      </c>
      <c r="G226" s="79">
        <v>0.19723865877712399</v>
      </c>
      <c r="H226" s="79">
        <v>-2.3746090582647952</v>
      </c>
      <c r="I226" s="79">
        <v>-0.79429973133979104</v>
      </c>
      <c r="J226" s="79">
        <v>-0.3</v>
      </c>
      <c r="K226" s="79">
        <v>1.4</v>
      </c>
      <c r="L226" s="79">
        <v>2.9061525375673369</v>
      </c>
      <c r="M226" s="80">
        <v>-0.5725190839694676</v>
      </c>
      <c r="N226" s="81">
        <v>-0.79429973133979104</v>
      </c>
      <c r="O226" s="81">
        <v>0.52291944815307545</v>
      </c>
      <c r="P226" s="81">
        <v>0.81967213114755566</v>
      </c>
      <c r="Q226" s="81">
        <v>0.14950662812718463</v>
      </c>
      <c r="R226" s="81">
        <v>-3.1594784353059282</v>
      </c>
      <c r="S226" s="81">
        <v>-1.3278216209445191</v>
      </c>
      <c r="T226" s="81">
        <v>-7.8854846810647956</v>
      </c>
      <c r="U226" s="82">
        <v>0.17449976733365702</v>
      </c>
    </row>
    <row r="227" spans="1:21">
      <c r="A227" s="120">
        <v>2010</v>
      </c>
      <c r="B227" s="27" t="s">
        <v>383</v>
      </c>
      <c r="C227" s="79">
        <v>0.83183453237411698</v>
      </c>
      <c r="D227" s="79">
        <v>1.9481957051140029</v>
      </c>
      <c r="E227" s="79">
        <v>0.58765915768854882</v>
      </c>
      <c r="F227" s="79">
        <v>0.48875855327467832</v>
      </c>
      <c r="G227" s="79">
        <v>0.83114610673666789</v>
      </c>
      <c r="H227" s="79">
        <v>7.6056003796867628</v>
      </c>
      <c r="I227" s="79">
        <v>0.38855528081948876</v>
      </c>
      <c r="J227" s="79">
        <v>1.3</v>
      </c>
      <c r="K227" s="79">
        <v>-0.9</v>
      </c>
      <c r="L227" s="79">
        <v>3.0307204849152782</v>
      </c>
      <c r="M227" s="80">
        <v>6.4847820126131097</v>
      </c>
      <c r="N227" s="81">
        <v>0.38855528081948876</v>
      </c>
      <c r="O227" s="81">
        <v>-3.1543995572772587</v>
      </c>
      <c r="P227" s="81">
        <v>-0.72931611669058327</v>
      </c>
      <c r="Q227" s="81">
        <v>-6.2101910828025524</v>
      </c>
      <c r="R227" s="81">
        <v>7.1465561885033679</v>
      </c>
      <c r="S227" s="81">
        <v>2.932588548939961</v>
      </c>
      <c r="T227" s="81">
        <v>18.634133042529982</v>
      </c>
      <c r="U227" s="82">
        <v>-2.4503541981186885</v>
      </c>
    </row>
    <row r="228" spans="1:21">
      <c r="A228" s="120"/>
      <c r="B228" s="27" t="s">
        <v>385</v>
      </c>
      <c r="C228" s="79">
        <v>2.2296544035674373</v>
      </c>
      <c r="D228" s="79">
        <v>2.0412595005429068</v>
      </c>
      <c r="E228" s="79">
        <v>0.51931191171696867</v>
      </c>
      <c r="F228" s="79">
        <v>1.0268050151318562</v>
      </c>
      <c r="G228" s="79">
        <v>-0.90021691973969098</v>
      </c>
      <c r="H228" s="79">
        <v>7.9611864593670703</v>
      </c>
      <c r="I228" s="79">
        <v>6.0872624912033757</v>
      </c>
      <c r="J228" s="79">
        <v>0.4</v>
      </c>
      <c r="K228" s="79">
        <v>0.3</v>
      </c>
      <c r="L228" s="79">
        <v>7.0597673485759884</v>
      </c>
      <c r="M228" s="80">
        <v>7.2872408909488797</v>
      </c>
      <c r="N228" s="81">
        <v>6.0872624912033757</v>
      </c>
      <c r="O228" s="81">
        <v>8.3199999999999932</v>
      </c>
      <c r="P228" s="81">
        <v>6.720462483439718</v>
      </c>
      <c r="Q228" s="81">
        <v>10.452037351443138</v>
      </c>
      <c r="R228" s="81">
        <v>6.0053165780570339</v>
      </c>
      <c r="S228" s="81">
        <v>6.3394178589047954</v>
      </c>
      <c r="T228" s="81">
        <v>5.1936113983683754</v>
      </c>
      <c r="U228" s="82">
        <v>0.2261904761904816</v>
      </c>
    </row>
    <row r="229" spans="1:21">
      <c r="A229" s="120"/>
      <c r="B229" s="27" t="s">
        <v>386</v>
      </c>
      <c r="C229" s="79">
        <v>0.82878953107959319</v>
      </c>
      <c r="D229" s="79">
        <v>6.3843370929987486E-2</v>
      </c>
      <c r="E229" s="79">
        <v>0.45205037132708981</v>
      </c>
      <c r="F229" s="79">
        <v>0.22467101743875162</v>
      </c>
      <c r="G229" s="79">
        <v>1.1053956440844672</v>
      </c>
      <c r="H229" s="79">
        <v>-1.348176897150438</v>
      </c>
      <c r="I229" s="79">
        <v>1.2271973466003345</v>
      </c>
      <c r="J229" s="79">
        <v>-0.5</v>
      </c>
      <c r="K229" s="79">
        <v>0.8</v>
      </c>
      <c r="L229" s="79">
        <v>1.6360684401148973</v>
      </c>
      <c r="M229" s="80">
        <v>-0.24000960038401331</v>
      </c>
      <c r="N229" s="81">
        <v>1.2271973466003345</v>
      </c>
      <c r="O229" s="81">
        <v>-0.56974045157205921</v>
      </c>
      <c r="P229" s="81">
        <v>-1.0495429409773038</v>
      </c>
      <c r="Q229" s="81">
        <v>4.8035354020555587E-2</v>
      </c>
      <c r="R229" s="81">
        <v>3.7843383107260848</v>
      </c>
      <c r="S229" s="81">
        <v>5.7179308745070898</v>
      </c>
      <c r="T229" s="81">
        <v>-0.85199344620426132</v>
      </c>
      <c r="U229" s="82">
        <v>1.0333768856158656</v>
      </c>
    </row>
    <row r="230" spans="1:21">
      <c r="A230" s="120"/>
      <c r="B230" s="27" t="s">
        <v>387</v>
      </c>
      <c r="C230" s="79">
        <v>0.78953060783042872</v>
      </c>
      <c r="D230" s="79">
        <v>0.37218205019141237</v>
      </c>
      <c r="E230" s="79">
        <v>0.45001607200256899</v>
      </c>
      <c r="F230" s="79">
        <v>0.51238257899231598</v>
      </c>
      <c r="G230" s="79">
        <v>0.29227105434077316</v>
      </c>
      <c r="H230" s="79">
        <v>7.247127031784828E-2</v>
      </c>
      <c r="I230" s="79">
        <v>-0.90650939274792108</v>
      </c>
      <c r="J230" s="79">
        <v>0.2</v>
      </c>
      <c r="K230" s="79">
        <v>0.4</v>
      </c>
      <c r="L230" s="79">
        <v>2.3101499139837927</v>
      </c>
      <c r="M230" s="80">
        <v>1.467580897389638</v>
      </c>
      <c r="N230" s="81">
        <v>-0.90650939274792108</v>
      </c>
      <c r="O230" s="81">
        <v>-2.9605263157894655</v>
      </c>
      <c r="P230" s="81">
        <v>-2.2468065693430788</v>
      </c>
      <c r="Q230" s="81">
        <v>-3.8697906664105943</v>
      </c>
      <c r="R230" s="81">
        <v>0.81274025260846372</v>
      </c>
      <c r="S230" s="81">
        <v>-1.7882611080636366</v>
      </c>
      <c r="T230" s="81">
        <v>7.4804450809738938</v>
      </c>
      <c r="U230" s="82">
        <v>1.2109099459205197</v>
      </c>
    </row>
    <row r="231" spans="1:21">
      <c r="A231" s="120">
        <v>2011</v>
      </c>
      <c r="B231" s="27" t="s">
        <v>383</v>
      </c>
      <c r="C231" s="79">
        <v>1.9637300139499843</v>
      </c>
      <c r="D231" s="79">
        <v>2.0658968111028742</v>
      </c>
      <c r="E231" s="79">
        <v>0.4373333333333278</v>
      </c>
      <c r="F231" s="79">
        <v>0.5841121495327144</v>
      </c>
      <c r="G231" s="79">
        <v>0</v>
      </c>
      <c r="H231" s="79">
        <v>8.1315952824332811</v>
      </c>
      <c r="I231" s="79">
        <v>5.047944450567627</v>
      </c>
      <c r="J231" s="79">
        <v>0.7</v>
      </c>
      <c r="K231" s="79">
        <v>0</v>
      </c>
      <c r="L231" s="79">
        <v>2.4981984146048575</v>
      </c>
      <c r="M231" s="80">
        <v>2.8452874925904155</v>
      </c>
      <c r="N231" s="81">
        <v>5.047944450567627</v>
      </c>
      <c r="O231" s="81">
        <v>8.2121377802077546</v>
      </c>
      <c r="P231" s="81">
        <v>9.5204760238011943</v>
      </c>
      <c r="Q231" s="81">
        <v>6.5128358805314264</v>
      </c>
      <c r="R231" s="81">
        <v>2.0263645277263294</v>
      </c>
      <c r="S231" s="81">
        <v>3.0607685433422773</v>
      </c>
      <c r="T231" s="81">
        <v>-0.41000410004100729</v>
      </c>
      <c r="U231" s="82">
        <v>2.9271692414914554</v>
      </c>
    </row>
    <row r="232" spans="1:21">
      <c r="A232" s="120"/>
      <c r="B232" s="27" t="s">
        <v>385</v>
      </c>
      <c r="C232" s="79">
        <v>8.4192801515456495E-2</v>
      </c>
      <c r="D232" s="79">
        <v>0.46709570271954703</v>
      </c>
      <c r="E232" s="79">
        <v>-4.2480883602365793E-2</v>
      </c>
      <c r="F232" s="79">
        <v>-0.16893675430260657</v>
      </c>
      <c r="G232" s="79">
        <v>0.34538586076631361</v>
      </c>
      <c r="H232" s="79">
        <v>2.1909682357443643</v>
      </c>
      <c r="I232" s="79">
        <v>0.51411184555661293</v>
      </c>
      <c r="J232" s="79">
        <v>0.4</v>
      </c>
      <c r="K232" s="79">
        <v>-0.4</v>
      </c>
      <c r="L232" s="79">
        <v>1.3944223107569655</v>
      </c>
      <c r="M232" s="80">
        <v>2.5360230547550486</v>
      </c>
      <c r="N232" s="81">
        <v>0.51411184555661293</v>
      </c>
      <c r="O232" s="81">
        <v>0.89935327405012799</v>
      </c>
      <c r="P232" s="81">
        <v>1.3529349099818972</v>
      </c>
      <c r="Q232" s="81">
        <v>0.30010316046140417</v>
      </c>
      <c r="R232" s="81">
        <v>-0.21356113187400183</v>
      </c>
      <c r="S232" s="81">
        <v>2.9807066984608639</v>
      </c>
      <c r="T232" s="81">
        <v>-7.8941951420337517</v>
      </c>
      <c r="U232" s="82">
        <v>0.95925967723732697</v>
      </c>
    </row>
    <row r="233" spans="1:21">
      <c r="A233" s="120"/>
      <c r="B233" s="27" t="s">
        <v>386</v>
      </c>
      <c r="C233" s="79">
        <v>0.87276550998949176</v>
      </c>
      <c r="D233" s="79">
        <v>0.39260254158486418</v>
      </c>
      <c r="E233" s="79">
        <v>0.82872928176796279</v>
      </c>
      <c r="F233" s="79">
        <v>1.1316763617133887</v>
      </c>
      <c r="G233" s="79">
        <v>-5.3780789501985282E-2</v>
      </c>
      <c r="H233" s="79">
        <v>-1.0485909559030091</v>
      </c>
      <c r="I233" s="79">
        <v>1.4509394572025087</v>
      </c>
      <c r="J233" s="79">
        <v>-0.5</v>
      </c>
      <c r="K233" s="79">
        <v>0.5</v>
      </c>
      <c r="L233" s="79">
        <v>1.1441118687160383</v>
      </c>
      <c r="M233" s="80">
        <v>2.2484541877460629E-2</v>
      </c>
      <c r="N233" s="81">
        <v>1.4509394572025087</v>
      </c>
      <c r="O233" s="81">
        <v>-0.55082623935903996</v>
      </c>
      <c r="P233" s="81">
        <v>-0.1471515661130951</v>
      </c>
      <c r="Q233" s="81">
        <v>-1.0939691444600328</v>
      </c>
      <c r="R233" s="81">
        <v>4.6869983948635507</v>
      </c>
      <c r="S233" s="81">
        <v>2.2629196926639281</v>
      </c>
      <c r="T233" s="81">
        <v>11.219130629120585</v>
      </c>
      <c r="U233" s="82">
        <v>0.40241448692152915</v>
      </c>
    </row>
    <row r="234" spans="1:21">
      <c r="A234" s="120"/>
      <c r="B234" s="27" t="s">
        <v>387</v>
      </c>
      <c r="C234" s="79">
        <v>-0.3127280308558511</v>
      </c>
      <c r="D234" s="79">
        <v>-0.55572707625810835</v>
      </c>
      <c r="E234" s="79">
        <v>0.41095890410957736</v>
      </c>
      <c r="F234" s="79">
        <v>0.30328383183433516</v>
      </c>
      <c r="G234" s="79">
        <v>0.74257425742574412</v>
      </c>
      <c r="H234" s="79">
        <v>-3.8981928280821307</v>
      </c>
      <c r="I234" s="79">
        <v>-0.37040847823850243</v>
      </c>
      <c r="J234" s="79">
        <v>-0.8</v>
      </c>
      <c r="K234" s="79">
        <v>0.2</v>
      </c>
      <c r="L234" s="79">
        <v>-0.20566727605117308</v>
      </c>
      <c r="M234" s="80">
        <v>-0.77554231763515702</v>
      </c>
      <c r="N234" s="81">
        <v>-0.37040847823850243</v>
      </c>
      <c r="O234" s="81">
        <v>1.198388721047337</v>
      </c>
      <c r="P234" s="81">
        <v>1.1157894736842024</v>
      </c>
      <c r="Q234" s="81">
        <v>1.3140480242011705</v>
      </c>
      <c r="R234" s="81">
        <v>-2.7803332311151934</v>
      </c>
      <c r="S234" s="81">
        <v>-1.9967064635652463</v>
      </c>
      <c r="T234" s="81">
        <v>-4.7121470913292427</v>
      </c>
      <c r="U234" s="82">
        <v>0.41193498107325865</v>
      </c>
    </row>
    <row r="235" spans="1:21">
      <c r="A235" s="120">
        <v>2012</v>
      </c>
      <c r="B235" s="27" t="s">
        <v>383</v>
      </c>
      <c r="C235" s="79">
        <v>0.21959636097459168</v>
      </c>
      <c r="D235" s="79">
        <v>-0.51743764876331966</v>
      </c>
      <c r="E235" s="79">
        <v>0.34631126036310889</v>
      </c>
      <c r="F235" s="79">
        <v>0.40663121676571734</v>
      </c>
      <c r="G235" s="79">
        <v>0.1709219100523427</v>
      </c>
      <c r="H235" s="79">
        <v>-3.5049719405336077</v>
      </c>
      <c r="I235" s="79">
        <v>0.16523804606009662</v>
      </c>
      <c r="J235" s="79">
        <v>-0.8</v>
      </c>
      <c r="K235" s="79">
        <v>0.7</v>
      </c>
      <c r="L235" s="79">
        <v>1.8662697504007184</v>
      </c>
      <c r="M235" s="80">
        <v>0.31717263253285921</v>
      </c>
      <c r="N235" s="81">
        <v>0.16523804606009662</v>
      </c>
      <c r="O235" s="81">
        <v>0.11941486715096516</v>
      </c>
      <c r="P235" s="81">
        <v>2.4984384759525256</v>
      </c>
      <c r="Q235" s="81">
        <v>-3.0885509004385625</v>
      </c>
      <c r="R235" s="81">
        <v>0.904216170749649</v>
      </c>
      <c r="S235" s="81">
        <v>1.8588531821045962</v>
      </c>
      <c r="T235" s="81">
        <v>-1.5394348376212719</v>
      </c>
      <c r="U235" s="82">
        <v>-1.2750859297039483</v>
      </c>
    </row>
    <row r="236" spans="1:21">
      <c r="A236" s="120"/>
      <c r="B236" s="27" t="s">
        <v>385</v>
      </c>
      <c r="C236" s="79">
        <v>0.20868113522539034</v>
      </c>
      <c r="D236" s="79">
        <v>-0.13523353791740078</v>
      </c>
      <c r="E236" s="79">
        <v>0.40786446350136885</v>
      </c>
      <c r="F236" s="79">
        <v>0.39460020768433424</v>
      </c>
      <c r="G236" s="79">
        <v>0.42657566385837242</v>
      </c>
      <c r="H236" s="79">
        <v>-2.1018263442505969</v>
      </c>
      <c r="I236" s="79">
        <v>-0.22682750799050666</v>
      </c>
      <c r="J236" s="79">
        <v>-0.4</v>
      </c>
      <c r="K236" s="79">
        <v>0.3</v>
      </c>
      <c r="L236" s="79">
        <v>0.87670001123973407</v>
      </c>
      <c r="M236" s="80">
        <v>0.18066847335138903</v>
      </c>
      <c r="N236" s="81">
        <v>-0.22682750799050666</v>
      </c>
      <c r="O236" s="81">
        <v>0.39757479375808202</v>
      </c>
      <c r="P236" s="81">
        <v>0.4976640260004217</v>
      </c>
      <c r="Q236" s="81">
        <v>0.25033699210477778</v>
      </c>
      <c r="R236" s="81">
        <v>-1.6671876628112869</v>
      </c>
      <c r="S236" s="81">
        <v>-1.9795855242808642</v>
      </c>
      <c r="T236" s="81">
        <v>-0.83529663739558657</v>
      </c>
      <c r="U236" s="82">
        <v>1.0107816711590232</v>
      </c>
    </row>
    <row r="237" spans="1:21">
      <c r="A237" s="120"/>
      <c r="B237" s="27" t="s">
        <v>386</v>
      </c>
      <c r="C237" s="79">
        <v>0.27072053311118793</v>
      </c>
      <c r="D237" s="79">
        <v>-0.19791666666665719</v>
      </c>
      <c r="E237" s="79">
        <v>0.16664930736381223</v>
      </c>
      <c r="F237" s="79">
        <v>0.1344642118328494</v>
      </c>
      <c r="G237" s="79">
        <v>0.25485823510670969</v>
      </c>
      <c r="H237" s="79">
        <v>-1.5633142261594628</v>
      </c>
      <c r="I237" s="79">
        <v>-0.15500671695772894</v>
      </c>
      <c r="J237" s="79">
        <v>-0.3</v>
      </c>
      <c r="K237" s="79">
        <v>0.5</v>
      </c>
      <c r="L237" s="79">
        <v>1.2590529247910638</v>
      </c>
      <c r="M237" s="80">
        <v>0.3155996393146836</v>
      </c>
      <c r="N237" s="81">
        <v>-0.15500671695772894</v>
      </c>
      <c r="O237" s="81">
        <v>0.63360063360062213</v>
      </c>
      <c r="P237" s="81">
        <v>0.92976250631633661</v>
      </c>
      <c r="Q237" s="81">
        <v>0.21129466000769526</v>
      </c>
      <c r="R237" s="81">
        <v>-1.7378404153862448</v>
      </c>
      <c r="S237" s="81">
        <v>-2.1457873146102884</v>
      </c>
      <c r="T237" s="81">
        <v>-0.68034557235419868</v>
      </c>
      <c r="U237" s="82">
        <v>0.85612630642650345</v>
      </c>
    </row>
    <row r="238" spans="1:21">
      <c r="A238" s="120"/>
      <c r="B238" s="27" t="s">
        <v>387</v>
      </c>
      <c r="C238" s="79">
        <v>-0.43613707165108906</v>
      </c>
      <c r="D238" s="79">
        <v>7.3061267091105719E-2</v>
      </c>
      <c r="E238" s="79">
        <v>0.11438078402828467</v>
      </c>
      <c r="F238" s="79">
        <v>0.10329511414109049</v>
      </c>
      <c r="G238" s="79">
        <v>0.15888147442009881</v>
      </c>
      <c r="H238" s="79">
        <v>-0.10587612493382892</v>
      </c>
      <c r="I238" s="79">
        <v>-0.3725936659076865</v>
      </c>
      <c r="J238" s="79">
        <v>0.1</v>
      </c>
      <c r="K238" s="79">
        <v>-0.5</v>
      </c>
      <c r="L238" s="79">
        <v>-1.5294894366197269</v>
      </c>
      <c r="M238" s="80">
        <v>-0.52808988764044784</v>
      </c>
      <c r="N238" s="81">
        <v>-0.3725936659076865</v>
      </c>
      <c r="O238" s="81">
        <v>-1.2198721101820098</v>
      </c>
      <c r="P238" s="81">
        <v>-1.6120957244417724</v>
      </c>
      <c r="Q238" s="81">
        <v>-0.65171554533257847</v>
      </c>
      <c r="R238" s="81">
        <v>0.20489593443329568</v>
      </c>
      <c r="S238" s="81">
        <v>1.6446307642695928</v>
      </c>
      <c r="T238" s="81">
        <v>-3.4902685658366721</v>
      </c>
      <c r="U238" s="82">
        <v>0.9480762870686732</v>
      </c>
    </row>
    <row r="239" spans="1:21">
      <c r="A239" s="120">
        <v>2013</v>
      </c>
      <c r="B239" s="27" t="s">
        <v>383</v>
      </c>
      <c r="C239" s="79">
        <v>-0.45890696704213951</v>
      </c>
      <c r="D239" s="79">
        <v>-5.2148518982050973E-2</v>
      </c>
      <c r="E239" s="79">
        <v>6.2318238471135601E-2</v>
      </c>
      <c r="F239" s="79">
        <v>-0.1960581983283447</v>
      </c>
      <c r="G239" s="79">
        <v>0.79314720812182316</v>
      </c>
      <c r="H239" s="79">
        <v>-0.47694753577106042</v>
      </c>
      <c r="I239" s="79">
        <v>-3.9268647413255735</v>
      </c>
      <c r="J239" s="79">
        <v>0.7</v>
      </c>
      <c r="K239" s="79">
        <v>-0.4</v>
      </c>
      <c r="L239" s="79">
        <v>-0.25701195664319698</v>
      </c>
      <c r="M239" s="80">
        <v>0.72291878459279246</v>
      </c>
      <c r="N239" s="81">
        <v>-3.9268647413255735</v>
      </c>
      <c r="O239" s="81">
        <v>-4.5513395080171222</v>
      </c>
      <c r="P239" s="81">
        <v>-3.4907388560960726</v>
      </c>
      <c r="Q239" s="81">
        <v>-6.0679143353270177</v>
      </c>
      <c r="R239" s="81">
        <v>-4.2832544123977669</v>
      </c>
      <c r="S239" s="81">
        <v>-5.4568527918781626</v>
      </c>
      <c r="T239" s="81">
        <v>-1.1266336187471921</v>
      </c>
      <c r="U239" s="82">
        <v>-1.4633613628917743</v>
      </c>
    </row>
    <row r="240" spans="1:21">
      <c r="A240" s="120"/>
      <c r="B240" s="27" t="s">
        <v>385</v>
      </c>
      <c r="C240" s="79">
        <v>1.0687342833193441</v>
      </c>
      <c r="D240" s="79">
        <v>1.6383178545340797</v>
      </c>
      <c r="E240" s="79">
        <v>0.33215694415611097</v>
      </c>
      <c r="F240" s="79">
        <v>0.51695616211743811</v>
      </c>
      <c r="G240" s="79">
        <v>-0.16787325569195843</v>
      </c>
      <c r="H240" s="79">
        <v>6.6347177848775232</v>
      </c>
      <c r="I240" s="79">
        <v>3.5034602076124486</v>
      </c>
      <c r="J240" s="79">
        <v>0.6</v>
      </c>
      <c r="K240" s="79">
        <v>-0.5</v>
      </c>
      <c r="L240" s="79">
        <v>0.51534842034506312</v>
      </c>
      <c r="M240" s="80">
        <v>1.7606818436694027</v>
      </c>
      <c r="N240" s="81">
        <v>3.5034602076124486</v>
      </c>
      <c r="O240" s="81">
        <v>4.4657762938230263</v>
      </c>
      <c r="P240" s="81">
        <v>3.3744595592112319</v>
      </c>
      <c r="Q240" s="81">
        <v>6.0696313032761537</v>
      </c>
      <c r="R240" s="81">
        <v>3.4967393748594588</v>
      </c>
      <c r="S240" s="81">
        <v>4.4183445190156334</v>
      </c>
      <c r="T240" s="81">
        <v>1.1394712853236086</v>
      </c>
      <c r="U240" s="82">
        <v>0.8644574975063648</v>
      </c>
    </row>
    <row r="241" spans="1:21">
      <c r="A241" s="120"/>
      <c r="B241" s="27" t="s">
        <v>386</v>
      </c>
      <c r="C241" s="79">
        <v>0.53908355795148566</v>
      </c>
      <c r="D241" s="79">
        <v>0.46201232032852602</v>
      </c>
      <c r="E241" s="79">
        <v>0.40347610180010918</v>
      </c>
      <c r="F241" s="79">
        <v>0.26743468422137084</v>
      </c>
      <c r="G241" s="79">
        <v>0.76720966894376375</v>
      </c>
      <c r="H241" s="79">
        <v>0.68910416458602697</v>
      </c>
      <c r="I241" s="79">
        <v>0.24028416213957371</v>
      </c>
      <c r="J241" s="79">
        <v>0.1</v>
      </c>
      <c r="K241" s="79">
        <v>0.1</v>
      </c>
      <c r="L241" s="79">
        <v>1.827909050378949</v>
      </c>
      <c r="M241" s="80">
        <v>1.8183821908750275</v>
      </c>
      <c r="N241" s="81">
        <v>0.24028416213957371</v>
      </c>
      <c r="O241" s="81">
        <v>1.5781062724730361</v>
      </c>
      <c r="P241" s="81">
        <v>2.2748138325002571</v>
      </c>
      <c r="Q241" s="81">
        <v>0.58094500387295511</v>
      </c>
      <c r="R241" s="81">
        <v>-1.8033677349266668</v>
      </c>
      <c r="S241" s="81">
        <v>-2.9244777718264459</v>
      </c>
      <c r="T241" s="81">
        <v>1.1716989634970645</v>
      </c>
      <c r="U241" s="82">
        <v>0.42852433798483958</v>
      </c>
    </row>
    <row r="242" spans="1:21">
      <c r="A242" s="120"/>
      <c r="B242" s="27" t="s">
        <v>387</v>
      </c>
      <c r="C242" s="79">
        <v>0.31965353681171393</v>
      </c>
      <c r="D242" s="79">
        <v>-0.54164537557485914</v>
      </c>
      <c r="E242" s="79">
        <v>-0.15455950540957986</v>
      </c>
      <c r="F242" s="79">
        <v>-0.22568732047599838</v>
      </c>
      <c r="G242" s="79">
        <v>4.1718815185660674E-2</v>
      </c>
      <c r="H242" s="79">
        <v>-1.9341400515770601</v>
      </c>
      <c r="I242" s="79">
        <v>2.0323084940073102</v>
      </c>
      <c r="J242" s="79">
        <v>-0.8</v>
      </c>
      <c r="K242" s="79">
        <v>0.8</v>
      </c>
      <c r="L242" s="79">
        <v>1.8279334500875564</v>
      </c>
      <c r="M242" s="80">
        <v>4.3294728866769105E-2</v>
      </c>
      <c r="N242" s="81">
        <v>2.0323084940073102</v>
      </c>
      <c r="O242" s="81">
        <v>-0.37364798426746404</v>
      </c>
      <c r="P242" s="81">
        <v>-0.78795132655096722</v>
      </c>
      <c r="Q242" s="81">
        <v>0.23103581055063671</v>
      </c>
      <c r="R242" s="81">
        <v>6.4940812036729909</v>
      </c>
      <c r="S242" s="81">
        <v>3.7850364158022387</v>
      </c>
      <c r="T242" s="81">
        <v>13.452115812917583</v>
      </c>
      <c r="U242" s="82">
        <v>0.39387308533915188</v>
      </c>
    </row>
    <row r="243" spans="1:21">
      <c r="A243" s="120">
        <v>2014</v>
      </c>
      <c r="B243" s="27" t="s">
        <v>383</v>
      </c>
      <c r="C243" s="79">
        <v>0.95590502621030282</v>
      </c>
      <c r="D243" s="79">
        <v>1.1919441019317674</v>
      </c>
      <c r="E243" s="79">
        <v>0.37151702786377427</v>
      </c>
      <c r="F243" s="79">
        <v>0.33929673041332364</v>
      </c>
      <c r="G243" s="79">
        <v>0.46914095079233675</v>
      </c>
      <c r="H243" s="79">
        <v>4.2075452614544417</v>
      </c>
      <c r="I243" s="79">
        <v>1.7058222676200216</v>
      </c>
      <c r="J243" s="79">
        <v>0.5</v>
      </c>
      <c r="K243" s="79">
        <v>-0.2</v>
      </c>
      <c r="L243" s="79">
        <v>4.2996882726001218E-2</v>
      </c>
      <c r="M243" s="80">
        <v>0.4219409282700326</v>
      </c>
      <c r="N243" s="81">
        <v>1.7058222676200216</v>
      </c>
      <c r="O243" s="81">
        <v>2.9115673114883549</v>
      </c>
      <c r="P243" s="81">
        <v>4.2022720418216579</v>
      </c>
      <c r="Q243" s="81">
        <v>1.0468689973107956</v>
      </c>
      <c r="R243" s="81">
        <v>-0.24932474548099037</v>
      </c>
      <c r="S243" s="81">
        <v>1.0101010101010104</v>
      </c>
      <c r="T243" s="81">
        <v>-3.2194738908519867</v>
      </c>
      <c r="U243" s="82">
        <v>2.2231909328683344</v>
      </c>
    </row>
    <row r="244" spans="1:21">
      <c r="A244" s="120"/>
      <c r="B244" s="27" t="s">
        <v>385</v>
      </c>
      <c r="C244" s="79">
        <v>1.0181225819593465E-2</v>
      </c>
      <c r="D244" s="79">
        <v>0.24370430544271926</v>
      </c>
      <c r="E244" s="79">
        <v>0.19535266296524867</v>
      </c>
      <c r="F244" s="79">
        <v>9.2222563787274225E-2</v>
      </c>
      <c r="G244" s="79">
        <v>0.48770364221230977</v>
      </c>
      <c r="H244" s="79">
        <v>0.41735416868873187</v>
      </c>
      <c r="I244" s="79">
        <v>-1.6470824545545781</v>
      </c>
      <c r="J244" s="79">
        <v>0.4</v>
      </c>
      <c r="K244" s="79">
        <v>-0.2</v>
      </c>
      <c r="L244" s="79">
        <v>0.87031266788440576</v>
      </c>
      <c r="M244" s="80">
        <v>1.5621633268692108</v>
      </c>
      <c r="N244" s="81">
        <v>-1.6470824545545781</v>
      </c>
      <c r="O244" s="81">
        <v>-3.4333940730794978</v>
      </c>
      <c r="P244" s="81">
        <v>-3.5504100337674913</v>
      </c>
      <c r="Q244" s="81">
        <v>-3.260146373918829</v>
      </c>
      <c r="R244" s="81">
        <v>0.20828993959591457</v>
      </c>
      <c r="S244" s="81">
        <v>0.46315789473683822</v>
      </c>
      <c r="T244" s="81">
        <v>-0.41582150101419302</v>
      </c>
      <c r="U244" s="82">
        <v>-1.0660980810229148E-2</v>
      </c>
    </row>
    <row r="245" spans="1:21">
      <c r="A245" s="120"/>
      <c r="B245" s="27" t="s">
        <v>386</v>
      </c>
      <c r="C245" s="79">
        <v>0.48864908887304637</v>
      </c>
      <c r="D245" s="79">
        <v>-0.13168557536465642</v>
      </c>
      <c r="E245" s="79">
        <v>0.81067213955874706</v>
      </c>
      <c r="F245" s="79">
        <v>0.81900081900082</v>
      </c>
      <c r="G245" s="79">
        <v>0.76414704667490696</v>
      </c>
      <c r="H245" s="79">
        <v>-3.4506089309878263</v>
      </c>
      <c r="I245" s="79">
        <v>3.0634126416813956E-2</v>
      </c>
      <c r="J245" s="79">
        <v>-0.7</v>
      </c>
      <c r="K245" s="79">
        <v>0.6</v>
      </c>
      <c r="L245" s="79">
        <v>2.034512143161507</v>
      </c>
      <c r="M245" s="80">
        <v>0.81680280046676046</v>
      </c>
      <c r="N245" s="81">
        <v>3.0634126416813956E-2</v>
      </c>
      <c r="O245" s="81">
        <v>0.13904061972390025</v>
      </c>
      <c r="P245" s="81">
        <v>0.33009902970890437</v>
      </c>
      <c r="Q245" s="81">
        <v>-0.14737669483199056</v>
      </c>
      <c r="R245" s="81">
        <v>-0.65474953232175892</v>
      </c>
      <c r="S245" s="81">
        <v>1.6135792120704195</v>
      </c>
      <c r="T245" s="81">
        <v>-6.2429982686627881</v>
      </c>
      <c r="U245" s="82">
        <v>1.0448875146604024</v>
      </c>
    </row>
    <row r="246" spans="1:21">
      <c r="A246" s="120"/>
      <c r="B246" s="27" t="s">
        <v>387</v>
      </c>
      <c r="C246" s="79">
        <v>0.83071623948941919</v>
      </c>
      <c r="D246" s="79">
        <v>0.68972512425193599</v>
      </c>
      <c r="E246" s="79">
        <v>0.53949511400649897</v>
      </c>
      <c r="F246" s="79">
        <v>0.60926076360681236</v>
      </c>
      <c r="G246" s="79">
        <v>0.35868005738880981</v>
      </c>
      <c r="H246" s="79">
        <v>1.231354489938937</v>
      </c>
      <c r="I246" s="79">
        <v>0.8983258472846245</v>
      </c>
      <c r="J246" s="79">
        <v>0.1</v>
      </c>
      <c r="K246" s="79">
        <v>0.2</v>
      </c>
      <c r="L246" s="79">
        <v>1.9104290635765722</v>
      </c>
      <c r="M246" s="80">
        <v>1.7571548821548646</v>
      </c>
      <c r="N246" s="81">
        <v>0.8983258472846245</v>
      </c>
      <c r="O246" s="81">
        <v>0.52563721114746897</v>
      </c>
      <c r="P246" s="81">
        <v>-9.9700897308068193E-2</v>
      </c>
      <c r="Q246" s="81">
        <v>1.4661025287808798</v>
      </c>
      <c r="R246" s="81">
        <v>1.537817763364373</v>
      </c>
      <c r="S246" s="81">
        <v>1.3095483604866871</v>
      </c>
      <c r="T246" s="81">
        <v>2.1616337171410009</v>
      </c>
      <c r="U246" s="82">
        <v>0.70697478104887068</v>
      </c>
    </row>
    <row r="247" spans="1:21">
      <c r="A247" s="120">
        <v>2015</v>
      </c>
      <c r="B247" s="27" t="s">
        <v>383</v>
      </c>
      <c r="C247" s="79">
        <v>-0.52240305404863818</v>
      </c>
      <c r="D247" s="79">
        <v>-8.0580177276388554E-2</v>
      </c>
      <c r="E247" s="79">
        <v>0.20253164556962133</v>
      </c>
      <c r="F247" s="79">
        <v>2.018978396931459E-2</v>
      </c>
      <c r="G247" s="79">
        <v>0.68416215664248625</v>
      </c>
      <c r="H247" s="79">
        <v>-1.0768622801817855</v>
      </c>
      <c r="I247" s="79">
        <v>-0.15177577658604946</v>
      </c>
      <c r="J247" s="79">
        <v>-0.2</v>
      </c>
      <c r="K247" s="79">
        <v>-0.5</v>
      </c>
      <c r="L247" s="79">
        <v>0.75827441336203094</v>
      </c>
      <c r="M247" s="80">
        <v>2.0171718216613215</v>
      </c>
      <c r="N247" s="81">
        <v>-0.15177577658604946</v>
      </c>
      <c r="O247" s="81">
        <v>-1.6385351890237843</v>
      </c>
      <c r="P247" s="81">
        <v>-0.79840319361277068</v>
      </c>
      <c r="Q247" s="81">
        <v>-2.8740654432469057</v>
      </c>
      <c r="R247" s="81">
        <v>0.57797502322220851</v>
      </c>
      <c r="S247" s="81">
        <v>0.17352250688986715</v>
      </c>
      <c r="T247" s="81">
        <v>1.6677289143828204</v>
      </c>
      <c r="U247" s="82">
        <v>2.6917057902973625</v>
      </c>
    </row>
    <row r="248" spans="1:21">
      <c r="A248" s="120"/>
      <c r="B248" s="27" t="s">
        <v>385</v>
      </c>
      <c r="C248" s="79">
        <v>0.70692789335488726</v>
      </c>
      <c r="D248" s="79">
        <v>3.0241935483871885E-2</v>
      </c>
      <c r="E248" s="79">
        <v>0.68721576553814145</v>
      </c>
      <c r="F248" s="79">
        <v>0.69640694388372992</v>
      </c>
      <c r="G248" s="79">
        <v>0.67951318458419507</v>
      </c>
      <c r="H248" s="79">
        <v>-2.4068710676121015</v>
      </c>
      <c r="I248" s="79">
        <v>0.24321037697608006</v>
      </c>
      <c r="J248" s="79">
        <v>-0.5</v>
      </c>
      <c r="K248" s="79">
        <v>0.7</v>
      </c>
      <c r="L248" s="79">
        <v>1.9526085630021441</v>
      </c>
      <c r="M248" s="80">
        <v>0.6083958629081252</v>
      </c>
      <c r="N248" s="81">
        <v>0.24321037697608006</v>
      </c>
      <c r="O248" s="81">
        <v>-0.65228299046663096</v>
      </c>
      <c r="P248" s="81">
        <v>-4.0241448692157178E-2</v>
      </c>
      <c r="Q248" s="81">
        <v>-1.5795261421573485</v>
      </c>
      <c r="R248" s="81">
        <v>0.91328886608516768</v>
      </c>
      <c r="S248" s="81">
        <v>2.5473812920317869</v>
      </c>
      <c r="T248" s="81">
        <v>-3.3434332880576676</v>
      </c>
      <c r="U248" s="82">
        <v>1.4324900944833843</v>
      </c>
    </row>
    <row r="249" spans="1:21">
      <c r="A249" s="120"/>
      <c r="B249" s="27" t="s">
        <v>386</v>
      </c>
      <c r="C249" s="79">
        <v>0.5014039310068199</v>
      </c>
      <c r="D249" s="79">
        <v>0.95737176257179613</v>
      </c>
      <c r="E249" s="79">
        <v>0.77285958044765835</v>
      </c>
      <c r="F249" s="79">
        <v>0.68156760549264561</v>
      </c>
      <c r="G249" s="79">
        <v>0.99728014505893725</v>
      </c>
      <c r="H249" s="79">
        <v>1.6782644289807536</v>
      </c>
      <c r="I249" s="79">
        <v>0.64698746461786527</v>
      </c>
      <c r="J249" s="79">
        <v>0.2</v>
      </c>
      <c r="K249" s="79">
        <v>-0.4</v>
      </c>
      <c r="L249" s="79">
        <v>0.13965087281795263</v>
      </c>
      <c r="M249" s="80">
        <v>1.1086474501108512</v>
      </c>
      <c r="N249" s="81">
        <v>0.64698746461786527</v>
      </c>
      <c r="O249" s="81">
        <v>0.24242424242424931</v>
      </c>
      <c r="P249" s="81">
        <v>8.0515297906600836E-2</v>
      </c>
      <c r="Q249" s="81">
        <v>0.49771457592686374</v>
      </c>
      <c r="R249" s="81">
        <v>1.2304250559284071</v>
      </c>
      <c r="S249" s="81">
        <v>-1.8879173290937956</v>
      </c>
      <c r="T249" s="81">
        <v>9.8259647605664071</v>
      </c>
      <c r="U249" s="82">
        <v>0.61097756410255499</v>
      </c>
    </row>
    <row r="250" spans="1:21">
      <c r="A250" s="120"/>
      <c r="B250" s="27" t="s">
        <v>387</v>
      </c>
      <c r="C250" s="79">
        <v>0.42905607663141154</v>
      </c>
      <c r="D250" s="79">
        <v>0.96825713715311679</v>
      </c>
      <c r="E250" s="79">
        <v>0.65737051792828538</v>
      </c>
      <c r="F250" s="79">
        <v>0.29865604778495936</v>
      </c>
      <c r="G250" s="79">
        <v>1.6157989228007068</v>
      </c>
      <c r="H250" s="79">
        <v>2.1537842190016079</v>
      </c>
      <c r="I250" s="79">
        <v>2.2197669746886248</v>
      </c>
      <c r="J250" s="79">
        <v>0</v>
      </c>
      <c r="K250" s="79">
        <v>-0.5</v>
      </c>
      <c r="L250" s="79">
        <v>-0.37852375734634336</v>
      </c>
      <c r="M250" s="80">
        <v>0.72767145135566125</v>
      </c>
      <c r="N250" s="81">
        <v>2.2197669746886248</v>
      </c>
      <c r="O250" s="81">
        <v>1.8843208383716217</v>
      </c>
      <c r="P250" s="81">
        <v>1.3877715205148746</v>
      </c>
      <c r="Q250" s="81">
        <v>2.6379624014554111</v>
      </c>
      <c r="R250" s="81">
        <v>3.3952787543947807</v>
      </c>
      <c r="S250" s="81">
        <v>2.2078185132671706</v>
      </c>
      <c r="T250" s="81">
        <v>6.3188976377952741</v>
      </c>
      <c r="U250" s="82">
        <v>0.82628173220507506</v>
      </c>
    </row>
    <row r="251" spans="1:21">
      <c r="A251" s="120">
        <v>2016</v>
      </c>
      <c r="B251" s="27" t="s">
        <v>383</v>
      </c>
      <c r="C251" s="79">
        <v>0.83457526080475475</v>
      </c>
      <c r="D251" s="79">
        <v>1.2149348083761282</v>
      </c>
      <c r="E251" s="79">
        <v>1.0093014051058731</v>
      </c>
      <c r="F251" s="79">
        <v>0.98263027295284644</v>
      </c>
      <c r="G251" s="79">
        <v>1.0795956423593935</v>
      </c>
      <c r="H251" s="79">
        <v>1.9525117739403299</v>
      </c>
      <c r="I251" s="79">
        <v>1.6092630752624757</v>
      </c>
      <c r="J251" s="79">
        <v>0.1</v>
      </c>
      <c r="K251" s="79">
        <v>-0.3</v>
      </c>
      <c r="L251" s="79">
        <v>1.2016823552974358</v>
      </c>
      <c r="M251" s="80">
        <v>2.186387020182039</v>
      </c>
      <c r="N251" s="81">
        <v>1.6092630752624757</v>
      </c>
      <c r="O251" s="81">
        <v>2.3101984401224058</v>
      </c>
      <c r="P251" s="81">
        <v>2.80420134760206</v>
      </c>
      <c r="Q251" s="81">
        <v>1.5709376534119031</v>
      </c>
      <c r="R251" s="81">
        <v>3.8801047628282959E-2</v>
      </c>
      <c r="S251" s="81">
        <v>2.8368093308293112</v>
      </c>
      <c r="T251" s="81">
        <v>-6.6320859577621292</v>
      </c>
      <c r="U251" s="82">
        <v>2.783260955388883</v>
      </c>
    </row>
    <row r="252" spans="1:21">
      <c r="A252" s="120"/>
      <c r="B252" s="27" t="s">
        <v>385</v>
      </c>
      <c r="C252" s="79">
        <v>0.44339343777713225</v>
      </c>
      <c r="D252" s="79">
        <v>-0.23421489216354985</v>
      </c>
      <c r="E252" s="79">
        <v>0.37225705329153413</v>
      </c>
      <c r="F252" s="79">
        <v>0.16709258895221524</v>
      </c>
      <c r="G252" s="79">
        <v>0.91270997184193448</v>
      </c>
      <c r="H252" s="79">
        <v>-2.4251756327591067</v>
      </c>
      <c r="I252" s="79">
        <v>-1.0333172380492499</v>
      </c>
      <c r="J252" s="79">
        <v>-0.3</v>
      </c>
      <c r="K252" s="79">
        <v>0.7</v>
      </c>
      <c r="L252" s="79">
        <v>1.1874134177716229</v>
      </c>
      <c r="M252" s="80">
        <v>-0.28076290057121867</v>
      </c>
      <c r="N252" s="81">
        <v>-1.0333172380492499</v>
      </c>
      <c r="O252" s="81">
        <v>-1.1483161246743236</v>
      </c>
      <c r="P252" s="81">
        <v>0.49156626506024281</v>
      </c>
      <c r="Q252" s="81">
        <v>-3.6346060898985115</v>
      </c>
      <c r="R252" s="81">
        <v>-2.0459614079317419</v>
      </c>
      <c r="S252" s="81">
        <v>-2.7873894655901665</v>
      </c>
      <c r="T252" s="81">
        <v>-7.936507936507553E-2</v>
      </c>
      <c r="U252" s="82">
        <v>1.1907048204340214</v>
      </c>
    </row>
    <row r="253" spans="1:21">
      <c r="A253" s="120"/>
      <c r="B253" s="27" t="s">
        <v>386</v>
      </c>
      <c r="C253" s="79">
        <v>0.25505199136748047</v>
      </c>
      <c r="D253" s="79">
        <v>0.76298542502199496</v>
      </c>
      <c r="E253" s="79">
        <v>0.44895569002538593</v>
      </c>
      <c r="F253" s="79">
        <v>0.45137866745167798</v>
      </c>
      <c r="G253" s="79">
        <v>0.44260559992301296</v>
      </c>
      <c r="H253" s="79">
        <v>1.933129499950681</v>
      </c>
      <c r="I253" s="79">
        <v>1.1514441842310532</v>
      </c>
      <c r="J253" s="79">
        <v>0.2</v>
      </c>
      <c r="K253" s="79">
        <v>-0.5</v>
      </c>
      <c r="L253" s="79">
        <v>-0.12712693135145514</v>
      </c>
      <c r="M253" s="80">
        <v>0.99029126213592633</v>
      </c>
      <c r="N253" s="81">
        <v>1.1514441842310532</v>
      </c>
      <c r="O253" s="81">
        <v>0.8492776259273711</v>
      </c>
      <c r="P253" s="81">
        <v>0.23978515250335874</v>
      </c>
      <c r="Q253" s="81">
        <v>1.8055973517905528</v>
      </c>
      <c r="R253" s="81">
        <v>2.0490991882795555</v>
      </c>
      <c r="S253" s="81">
        <v>1.0085030650583349</v>
      </c>
      <c r="T253" s="81">
        <v>4.7160444797458325</v>
      </c>
      <c r="U253" s="82">
        <v>0.33213133421902796</v>
      </c>
    </row>
    <row r="254" spans="1:21">
      <c r="A254" s="120"/>
      <c r="B254" s="27" t="s">
        <v>387</v>
      </c>
      <c r="C254" s="79">
        <v>0.36203522504891339</v>
      </c>
      <c r="D254" s="79">
        <v>1.0872730802834667</v>
      </c>
      <c r="E254" s="79">
        <v>0.5246793626117352</v>
      </c>
      <c r="F254" s="79">
        <v>0.56657223796032952</v>
      </c>
      <c r="G254" s="79">
        <v>0.44065523517578242</v>
      </c>
      <c r="H254" s="79">
        <v>3.1253023705853877</v>
      </c>
      <c r="I254" s="79">
        <v>0.16399768473856113</v>
      </c>
      <c r="J254" s="79">
        <v>0.6</v>
      </c>
      <c r="K254" s="79">
        <v>-0.7</v>
      </c>
      <c r="L254" s="79">
        <v>0.59727797904631075</v>
      </c>
      <c r="M254" s="80">
        <v>2.3168621418957969</v>
      </c>
      <c r="N254" s="81">
        <v>0.16399768473856113</v>
      </c>
      <c r="O254" s="81">
        <v>0.65821314490368366</v>
      </c>
      <c r="P254" s="81">
        <v>0.86116161132905233</v>
      </c>
      <c r="Q254" s="81">
        <v>0.34486156271553625</v>
      </c>
      <c r="R254" s="81">
        <v>-0.37831021437578727</v>
      </c>
      <c r="S254" s="81">
        <v>-0.31323414252152304</v>
      </c>
      <c r="T254" s="81">
        <v>-0.53095667014316916</v>
      </c>
      <c r="U254" s="82">
        <v>-0.16078691005391477</v>
      </c>
    </row>
    <row r="255" spans="1:21">
      <c r="A255" s="120">
        <v>2017</v>
      </c>
      <c r="B255" s="27" t="s">
        <v>383</v>
      </c>
      <c r="C255" s="83">
        <v>1.2089304864970387</v>
      </c>
      <c r="D255" s="83">
        <v>0.41290570386018999</v>
      </c>
      <c r="E255" s="83">
        <v>0.18357487922703797</v>
      </c>
      <c r="F255" s="83">
        <v>0.26213592233008853</v>
      </c>
      <c r="G255" s="83">
        <v>-2.8612303290415753E-2</v>
      </c>
      <c r="H255" s="83">
        <v>1.230162456568678</v>
      </c>
      <c r="I255" s="83">
        <v>0.60676105171914685</v>
      </c>
      <c r="J255" s="83">
        <v>0.1</v>
      </c>
      <c r="K255" s="83">
        <v>0.8</v>
      </c>
      <c r="L255" s="83">
        <v>2.5593616193071256</v>
      </c>
      <c r="M255" s="83">
        <v>0.96731780616077856</v>
      </c>
      <c r="N255" s="84">
        <v>0.60676105171914685</v>
      </c>
      <c r="O255" s="81">
        <v>-0.5769785556303475</v>
      </c>
      <c r="P255" s="81">
        <v>-1.3281472346077123</v>
      </c>
      <c r="Q255" s="81">
        <v>0.60879811468970502</v>
      </c>
      <c r="R255" s="81">
        <v>1.5092502434274451</v>
      </c>
      <c r="S255" s="81">
        <v>1.1488609583660576</v>
      </c>
      <c r="T255" s="81">
        <v>2.3925269278429084</v>
      </c>
      <c r="U255" s="82">
        <v>2.0935960591132954</v>
      </c>
    </row>
    <row r="256" spans="1:21">
      <c r="A256" s="120"/>
      <c r="B256" s="27" t="s">
        <v>385</v>
      </c>
      <c r="C256" s="83">
        <v>0.84770253347461733</v>
      </c>
      <c r="D256" s="83">
        <v>1.0710528832361206</v>
      </c>
      <c r="E256" s="83">
        <v>0.36647699874625062</v>
      </c>
      <c r="F256" s="83">
        <v>0.25176721216229225</v>
      </c>
      <c r="G256" s="83">
        <v>0.66781148635757859</v>
      </c>
      <c r="H256" s="83">
        <v>3.5621521335807103</v>
      </c>
      <c r="I256" s="83">
        <v>2.1922266896419842</v>
      </c>
      <c r="J256" s="83">
        <v>0.3</v>
      </c>
      <c r="K256" s="83">
        <v>-0.2</v>
      </c>
      <c r="L256" s="83">
        <v>1.7364076288072852</v>
      </c>
      <c r="M256" s="83">
        <v>2.4369826062691686</v>
      </c>
      <c r="N256" s="84">
        <v>2.1922266896419842</v>
      </c>
      <c r="O256" s="81">
        <v>2.1375374794467348</v>
      </c>
      <c r="P256" s="81">
        <v>3.1054706278242463</v>
      </c>
      <c r="Q256" s="81">
        <v>0.63439390981847055</v>
      </c>
      <c r="R256" s="81">
        <v>2.8872901678657144</v>
      </c>
      <c r="S256" s="81">
        <v>1.6697408018639095</v>
      </c>
      <c r="T256" s="81">
        <v>5.8648296406628191</v>
      </c>
      <c r="U256" s="82">
        <v>1.0578082954439907</v>
      </c>
    </row>
    <row r="257" spans="1:21">
      <c r="A257" s="120"/>
      <c r="B257" s="27" t="s">
        <v>386</v>
      </c>
      <c r="C257" s="83">
        <v>0.73550482376541026</v>
      </c>
      <c r="D257" s="83">
        <v>0.2838489923360612</v>
      </c>
      <c r="E257" s="83">
        <v>0.46122801960220272</v>
      </c>
      <c r="F257" s="83">
        <v>0.48295180141022342</v>
      </c>
      <c r="G257" s="83">
        <v>0.39802880970431431</v>
      </c>
      <c r="H257" s="83">
        <v>-0.32246506628447946</v>
      </c>
      <c r="I257" s="83">
        <v>0.94613583138173851</v>
      </c>
      <c r="J257" s="83">
        <v>-0.3</v>
      </c>
      <c r="K257" s="83">
        <v>0.5</v>
      </c>
      <c r="L257" s="83">
        <v>1.2311135982092907</v>
      </c>
      <c r="M257" s="83">
        <v>0.26332516117315663</v>
      </c>
      <c r="N257" s="84">
        <v>0.94613583138173851</v>
      </c>
      <c r="O257" s="81">
        <v>0.34090909090909349</v>
      </c>
      <c r="P257" s="81">
        <v>-0.214472211861235</v>
      </c>
      <c r="Q257" s="81">
        <v>1.2219959266802363</v>
      </c>
      <c r="R257" s="81">
        <v>2.0231213872832399</v>
      </c>
      <c r="S257" s="81">
        <v>2.1674782774754107</v>
      </c>
      <c r="T257" s="81">
        <v>1.6795638410130209</v>
      </c>
      <c r="U257" s="82">
        <v>0.532549811771176</v>
      </c>
    </row>
    <row r="258" spans="1:21">
      <c r="A258" s="120"/>
      <c r="B258" s="27" t="s">
        <v>387</v>
      </c>
      <c r="C258" s="83">
        <v>0.91029774322018397</v>
      </c>
      <c r="D258" s="83">
        <v>1.2454005094820246</v>
      </c>
      <c r="E258" s="83">
        <v>0.98517455762791428</v>
      </c>
      <c r="F258" s="83">
        <v>1.0573872921272738</v>
      </c>
      <c r="G258" s="83">
        <v>0.81178025297336376</v>
      </c>
      <c r="H258" s="83">
        <v>2.1297627606038816</v>
      </c>
      <c r="I258" s="83">
        <v>0.42687453600593983</v>
      </c>
      <c r="J258" s="83">
        <v>0.4</v>
      </c>
      <c r="K258" s="83">
        <v>-0.2</v>
      </c>
      <c r="L258" s="83">
        <v>1.1055831951354236</v>
      </c>
      <c r="M258" s="83">
        <v>1.9199420394856048</v>
      </c>
      <c r="N258" s="84">
        <v>0.42687453600593983</v>
      </c>
      <c r="O258" s="81">
        <v>-0.16043790109475253</v>
      </c>
      <c r="P258" s="81">
        <v>-0.37379684141669145</v>
      </c>
      <c r="Q258" s="81">
        <v>0.18204464884546212</v>
      </c>
      <c r="R258" s="81">
        <v>0.32897742849308997</v>
      </c>
      <c r="S258" s="81">
        <v>2.028037383177562</v>
      </c>
      <c r="T258" s="81">
        <v>-3.6841650090806723</v>
      </c>
      <c r="U258" s="82">
        <v>2.182847748652847</v>
      </c>
    </row>
    <row r="259" spans="1:21">
      <c r="A259" s="120">
        <v>2018</v>
      </c>
      <c r="B259" s="27" t="s">
        <v>383</v>
      </c>
      <c r="C259" s="83">
        <v>-0.60139071603082073</v>
      </c>
      <c r="D259" s="83">
        <v>-0.9602834234570139</v>
      </c>
      <c r="E259" s="83">
        <v>1.8955549237034575E-2</v>
      </c>
      <c r="F259" s="83">
        <v>0.27608530083776373</v>
      </c>
      <c r="G259" s="83">
        <v>-0.65555347443341816</v>
      </c>
      <c r="H259" s="83">
        <v>-4.2755344418052346</v>
      </c>
      <c r="I259" s="83">
        <v>0.25870830638454834</v>
      </c>
      <c r="J259" s="83">
        <v>-1</v>
      </c>
      <c r="K259" s="83">
        <v>0.3</v>
      </c>
      <c r="L259" s="83">
        <v>0.81115566897558722</v>
      </c>
      <c r="M259" s="83">
        <v>0.2224199288256159</v>
      </c>
      <c r="N259" s="84">
        <v>0.25870830638454834</v>
      </c>
      <c r="O259" s="81">
        <v>-0.58534743202417872</v>
      </c>
      <c r="P259" s="81">
        <v>0.10285179990650306</v>
      </c>
      <c r="Q259" s="81">
        <v>-1.6481410502108105</v>
      </c>
      <c r="R259" s="81">
        <v>1.8042646254783961</v>
      </c>
      <c r="S259" s="81">
        <v>0.32016099524332731</v>
      </c>
      <c r="T259" s="81">
        <v>5.5324909747292565</v>
      </c>
      <c r="U259" s="82">
        <v>-0.3492120343839531</v>
      </c>
    </row>
    <row r="260" spans="1:21">
      <c r="A260" s="120"/>
      <c r="B260" s="27" t="s">
        <v>385</v>
      </c>
      <c r="C260" s="83">
        <v>0.81300813008130035</v>
      </c>
      <c r="D260" s="83">
        <v>1.073143179892682</v>
      </c>
      <c r="E260" s="83">
        <v>0.30323130863261838</v>
      </c>
      <c r="F260" s="83">
        <v>0.15190354125130057</v>
      </c>
      <c r="G260" s="83">
        <v>0.6881598793363537</v>
      </c>
      <c r="H260" s="83">
        <v>3.8047973531844406</v>
      </c>
      <c r="I260" s="83">
        <v>1.4192240346511795</v>
      </c>
      <c r="J260" s="83">
        <v>0.5</v>
      </c>
      <c r="K260" s="83">
        <v>-0.2</v>
      </c>
      <c r="L260" s="83">
        <v>0.28026399059758944</v>
      </c>
      <c r="M260" s="83">
        <v>0.78118064802485776</v>
      </c>
      <c r="N260" s="84">
        <v>1.4192240346511795</v>
      </c>
      <c r="O260" s="81">
        <v>1.9848053181386547</v>
      </c>
      <c r="P260" s="81">
        <v>1.9428357930132591</v>
      </c>
      <c r="Q260" s="81">
        <v>2.0459859703819063</v>
      </c>
      <c r="R260" s="81">
        <v>0.40279269602578438</v>
      </c>
      <c r="S260" s="81">
        <v>-1.1671377769672659</v>
      </c>
      <c r="T260" s="81">
        <v>4.1392285983066586</v>
      </c>
      <c r="U260" s="82">
        <v>1.8600053913199588</v>
      </c>
    </row>
    <row r="261" spans="1:21">
      <c r="A261" s="120"/>
      <c r="B261" s="27" t="s">
        <v>386</v>
      </c>
      <c r="C261" s="83">
        <v>-0.92835708927231053</v>
      </c>
      <c r="D261" s="83">
        <v>0.43773866070597478</v>
      </c>
      <c r="E261" s="83">
        <v>-0.39678790741614023</v>
      </c>
      <c r="F261" s="83">
        <v>-0.44553986159824888</v>
      </c>
      <c r="G261" s="83">
        <v>-0.25278531972661256</v>
      </c>
      <c r="H261" s="83">
        <v>3.2757857459052815</v>
      </c>
      <c r="I261" s="83">
        <v>1.0631531122217126</v>
      </c>
      <c r="J261" s="83">
        <v>0.5</v>
      </c>
      <c r="K261" s="83">
        <v>-1.3</v>
      </c>
      <c r="L261" s="83">
        <v>-0.91056617381897809</v>
      </c>
      <c r="M261" s="83">
        <v>2.1932528847000725</v>
      </c>
      <c r="N261" s="84">
        <v>1.0631531122217126</v>
      </c>
      <c r="O261" s="81">
        <v>1.7226929881739323</v>
      </c>
      <c r="P261" s="81">
        <v>1.3010811801356112</v>
      </c>
      <c r="Q261" s="81">
        <v>2.3868627076570448</v>
      </c>
      <c r="R261" s="81">
        <v>0.5438174199875192</v>
      </c>
      <c r="S261" s="81">
        <v>3.9671556416643625</v>
      </c>
      <c r="T261" s="81">
        <v>-7.1692535107169277</v>
      </c>
      <c r="U261" s="82">
        <v>0.28228652081863004</v>
      </c>
    </row>
    <row r="262" spans="1:21">
      <c r="A262" s="120"/>
      <c r="B262" s="27" t="s">
        <v>387</v>
      </c>
      <c r="C262" s="83">
        <v>0.86133459536203816</v>
      </c>
      <c r="D262" s="83">
        <v>1.1498516320474863</v>
      </c>
      <c r="E262" s="83">
        <v>0.97695153182203853</v>
      </c>
      <c r="F262" s="83">
        <v>1.1521614930489505</v>
      </c>
      <c r="G262" s="83">
        <v>0.50685188661535108</v>
      </c>
      <c r="H262" s="83">
        <v>1.7316759537076649</v>
      </c>
      <c r="I262" s="83">
        <v>0.80920697716237555</v>
      </c>
      <c r="J262" s="83">
        <v>0.2</v>
      </c>
      <c r="K262" s="83">
        <v>-0.2</v>
      </c>
      <c r="L262" s="83">
        <v>-5.4590119188418385E-2</v>
      </c>
      <c r="M262" s="83">
        <v>0.47405619720737491</v>
      </c>
      <c r="N262" s="84">
        <v>0.80920697716237555</v>
      </c>
      <c r="O262" s="81">
        <v>0.73233247894543751</v>
      </c>
      <c r="P262" s="81">
        <v>0.6693198263386364</v>
      </c>
      <c r="Q262" s="81">
        <v>0.82991421111525199</v>
      </c>
      <c r="R262" s="81">
        <v>0.66501152686646492</v>
      </c>
      <c r="S262" s="81">
        <v>1.8014020764930478</v>
      </c>
      <c r="T262" s="81">
        <v>-2.220452937013448</v>
      </c>
      <c r="U262" s="82">
        <v>1.2931034482758719</v>
      </c>
    </row>
    <row r="263" spans="1:21">
      <c r="A263" s="120">
        <v>2019</v>
      </c>
      <c r="B263" s="27" t="s">
        <v>3</v>
      </c>
      <c r="C263" s="83">
        <v>0.68506006006006714</v>
      </c>
      <c r="D263" s="83">
        <v>-0.25669233590025442</v>
      </c>
      <c r="E263" s="83">
        <v>0.90174713507420279</v>
      </c>
      <c r="F263" s="83">
        <v>0.71542878659511189</v>
      </c>
      <c r="G263" s="83">
        <v>1.3821441912588881</v>
      </c>
      <c r="H263" s="83">
        <v>-3.9942698238813534</v>
      </c>
      <c r="I263" s="83">
        <v>0.19621833749555151</v>
      </c>
      <c r="J263" s="83">
        <v>-1</v>
      </c>
      <c r="K263" s="83">
        <v>0.9</v>
      </c>
      <c r="L263" s="83">
        <v>3.7323623122439926</v>
      </c>
      <c r="M263" s="83">
        <v>1.9987990048897757</v>
      </c>
      <c r="N263" s="84">
        <v>0.19621833749555151</v>
      </c>
      <c r="O263" s="81">
        <v>-1.2995274445656122</v>
      </c>
      <c r="P263" s="81">
        <v>-0.33243486073673978</v>
      </c>
      <c r="Q263" s="81">
        <v>-2.7929344307777626</v>
      </c>
      <c r="R263" s="81">
        <v>1.3476614110807787</v>
      </c>
      <c r="S263" s="81">
        <v>-4.4456066945606665</v>
      </c>
      <c r="T263" s="81">
        <v>16.520401700895675</v>
      </c>
      <c r="U263" s="82">
        <v>2.101606600086825</v>
      </c>
    </row>
    <row r="264" spans="1:21">
      <c r="A264" s="120"/>
      <c r="B264" s="27" t="s">
        <v>4</v>
      </c>
      <c r="C264" s="83">
        <v>-3.7282132537981738E-2</v>
      </c>
      <c r="D264" s="83">
        <v>0.40441176470586981</v>
      </c>
      <c r="E264" s="83">
        <v>0.20480357475329924</v>
      </c>
      <c r="F264" s="83">
        <v>0.2617067015608967</v>
      </c>
      <c r="G264" s="83">
        <v>7.3691967575541639E-2</v>
      </c>
      <c r="H264" s="83">
        <v>1.0532783287983847</v>
      </c>
      <c r="I264" s="83">
        <v>0.142424781912041</v>
      </c>
      <c r="J264" s="83">
        <v>0.2</v>
      </c>
      <c r="K264" s="83">
        <v>-0.4</v>
      </c>
      <c r="L264" s="83">
        <v>-1.5182097411145321</v>
      </c>
      <c r="M264" s="83">
        <v>-0.74852817493692214</v>
      </c>
      <c r="N264" s="84">
        <v>0.142424781912041</v>
      </c>
      <c r="O264" s="81">
        <v>-0.35908295737040419</v>
      </c>
      <c r="P264" s="81">
        <v>-0.74821959794466864</v>
      </c>
      <c r="Q264" s="81">
        <v>0.2568737513081345</v>
      </c>
      <c r="R264" s="81">
        <v>0.24335129497654862</v>
      </c>
      <c r="S264" s="81">
        <v>2.6272577996715825</v>
      </c>
      <c r="T264" s="81">
        <v>-4.8683904029815892</v>
      </c>
      <c r="U264" s="82">
        <v>1.2928468146636192</v>
      </c>
    </row>
    <row r="265" spans="1:21">
      <c r="A265" s="120"/>
      <c r="B265" s="27" t="s">
        <v>5</v>
      </c>
      <c r="C265" s="83">
        <v>-1.8648018648008247E-2</v>
      </c>
      <c r="D265" s="83">
        <v>-0.32039545953863069</v>
      </c>
      <c r="E265" s="83">
        <v>0.37160906726123244</v>
      </c>
      <c r="F265" s="83">
        <v>-7.4578167241540427E-2</v>
      </c>
      <c r="G265" s="83">
        <v>1.518777614138429</v>
      </c>
      <c r="H265" s="83">
        <v>-2.5970641883088632</v>
      </c>
      <c r="I265" s="83">
        <v>0.22222222222221433</v>
      </c>
      <c r="J265" s="83">
        <v>-0.6</v>
      </c>
      <c r="K265" s="83">
        <v>0.3</v>
      </c>
      <c r="L265" s="83">
        <v>0.90892888968096486</v>
      </c>
      <c r="M265" s="83">
        <v>0.35590204219981558</v>
      </c>
      <c r="N265" s="84">
        <v>0.22222222222221433</v>
      </c>
      <c r="O265" s="81">
        <v>1.2751801885049048</v>
      </c>
      <c r="P265" s="81">
        <v>1.1262488646684972</v>
      </c>
      <c r="Q265" s="81">
        <v>1.5088252040235375</v>
      </c>
      <c r="R265" s="81">
        <v>-1.4305531472169264</v>
      </c>
      <c r="S265" s="81">
        <v>-5.8044444444444423</v>
      </c>
      <c r="T265" s="81">
        <v>8.6679725759059636</v>
      </c>
      <c r="U265" s="82">
        <v>0.46183558653119405</v>
      </c>
    </row>
    <row r="266" spans="1:21">
      <c r="A266" s="120"/>
      <c r="B266" s="27" t="s">
        <v>6</v>
      </c>
      <c r="C266" s="83">
        <v>0.29842394852185805</v>
      </c>
      <c r="D266" s="83">
        <v>1.0561116723298909</v>
      </c>
      <c r="E266" s="83">
        <v>0.20362828582005932</v>
      </c>
      <c r="F266" s="83">
        <v>0.2985353111297826</v>
      </c>
      <c r="G266" s="83">
        <v>-9.0670051681911445E-3</v>
      </c>
      <c r="H266" s="83">
        <v>3.9325842696629252</v>
      </c>
      <c r="I266" s="83">
        <v>-0.41685144124168971</v>
      </c>
      <c r="J266" s="83">
        <v>0.9</v>
      </c>
      <c r="K266" s="83">
        <v>-0.7</v>
      </c>
      <c r="L266" s="83">
        <v>-1.0773578240904271</v>
      </c>
      <c r="M266" s="83">
        <v>0.41374651692981956</v>
      </c>
      <c r="N266" s="84">
        <v>-0.41685144124168971</v>
      </c>
      <c r="O266" s="81">
        <v>0.38321167883212581</v>
      </c>
      <c r="P266" s="81">
        <v>0.6556493623136106</v>
      </c>
      <c r="Q266" s="81">
        <v>-4.6742077217913902E-2</v>
      </c>
      <c r="R266" s="81">
        <v>-2.1285953030169793</v>
      </c>
      <c r="S266" s="81">
        <v>-0.78324053977540586</v>
      </c>
      <c r="T266" s="81">
        <v>-4.8219918882379318</v>
      </c>
      <c r="U266" s="82">
        <v>0.52657973921765233</v>
      </c>
    </row>
    <row r="267" spans="1:21">
      <c r="A267" s="120">
        <v>2020</v>
      </c>
      <c r="B267" s="27" t="s">
        <v>3</v>
      </c>
      <c r="C267" s="83">
        <v>-1.7666201766620162</v>
      </c>
      <c r="D267" s="83">
        <v>-1.2631770265358142</v>
      </c>
      <c r="E267" s="83">
        <v>-1.5148716053944185</v>
      </c>
      <c r="F267" s="83">
        <v>-2.5206957492326438</v>
      </c>
      <c r="G267" s="83">
        <v>1.0337323177366642</v>
      </c>
      <c r="H267" s="83">
        <v>-0.43758043758043641</v>
      </c>
      <c r="I267" s="83">
        <v>-1.1132882080513014</v>
      </c>
      <c r="J267" s="83">
        <v>0.1</v>
      </c>
      <c r="K267" s="83">
        <v>-0.6</v>
      </c>
      <c r="L267" s="83">
        <v>-2.044277807534371</v>
      </c>
      <c r="M267" s="83">
        <v>-0.92499159098554173</v>
      </c>
      <c r="N267" s="84">
        <v>-1.1132882080513014</v>
      </c>
      <c r="O267" s="81">
        <v>3.5811670605344403</v>
      </c>
      <c r="P267" s="81">
        <v>4.3008833764611438</v>
      </c>
      <c r="Q267" s="81">
        <v>2.4504302282080062</v>
      </c>
      <c r="R267" s="81">
        <v>-7.1897187022557745</v>
      </c>
      <c r="S267" s="81">
        <v>-1.0272018261365758</v>
      </c>
      <c r="T267" s="81">
        <v>-19.83112373737373</v>
      </c>
      <c r="U267" s="82">
        <v>-3.2593331670408219</v>
      </c>
    </row>
    <row r="268" spans="1:21">
      <c r="A268" s="120"/>
      <c r="B268" s="27" t="s">
        <v>4</v>
      </c>
      <c r="C268" s="83">
        <v>-9.2191197349739866</v>
      </c>
      <c r="D268" s="83">
        <v>-7.2526461113667722</v>
      </c>
      <c r="E268" s="83">
        <v>-7.7471393734759033</v>
      </c>
      <c r="F268" s="83">
        <v>-10.753816793893122</v>
      </c>
      <c r="G268" s="83">
        <v>-0.33207682642255065</v>
      </c>
      <c r="H268" s="83">
        <v>-5.6704584625991146</v>
      </c>
      <c r="I268" s="83">
        <v>-6.5027470053138785</v>
      </c>
      <c r="J268" s="83">
        <v>0.1</v>
      </c>
      <c r="K268" s="83">
        <v>-2.2999999999999998</v>
      </c>
      <c r="L268" s="83">
        <v>-20.450195935477993</v>
      </c>
      <c r="M268" s="83">
        <v>-17.306060091665245</v>
      </c>
      <c r="N268" s="84">
        <v>-6.5027470053138785</v>
      </c>
      <c r="O268" s="81">
        <v>-2.8782028782028561</v>
      </c>
      <c r="P268" s="81">
        <v>-2.9514928565317859</v>
      </c>
      <c r="Q268" s="81">
        <v>-2.7661128354938853</v>
      </c>
      <c r="R268" s="81">
        <v>-14.350731093250701</v>
      </c>
      <c r="S268" s="81">
        <v>-7.4668460503555565</v>
      </c>
      <c r="T268" s="81">
        <v>-31.735407028250819</v>
      </c>
      <c r="U268" s="82">
        <v>-3.8848302535453314</v>
      </c>
    </row>
    <row r="269" spans="1:21">
      <c r="A269" s="120"/>
      <c r="B269" s="27" t="s">
        <v>5</v>
      </c>
      <c r="C269" s="83">
        <v>8.9146074444792021</v>
      </c>
      <c r="D269" s="83">
        <v>5.6663689590155712</v>
      </c>
      <c r="E269" s="83">
        <v>8.6925579503863304</v>
      </c>
      <c r="F269" s="83">
        <v>10.445846252539283</v>
      </c>
      <c r="G269" s="83">
        <v>4.8266546600630278</v>
      </c>
      <c r="H269" s="83">
        <v>-3.8461538461538396</v>
      </c>
      <c r="I269" s="83">
        <v>4.777959734129638</v>
      </c>
      <c r="J269" s="83">
        <v>-2</v>
      </c>
      <c r="K269" s="83">
        <v>3.4</v>
      </c>
      <c r="L269" s="83">
        <v>17.161186848436245</v>
      </c>
      <c r="M269" s="83">
        <v>9.4734681309658129</v>
      </c>
      <c r="N269" s="84">
        <v>4.777959734129638</v>
      </c>
      <c r="O269" s="81">
        <v>-0.15359595229490708</v>
      </c>
      <c r="P269" s="81">
        <v>-0.58180535966148739</v>
      </c>
      <c r="Q269" s="81">
        <v>0.53516101774479807</v>
      </c>
      <c r="R269" s="81">
        <v>16.370830977953645</v>
      </c>
      <c r="S269" s="81">
        <v>2.7936441998130732</v>
      </c>
      <c r="T269" s="81">
        <v>62.86950252343189</v>
      </c>
      <c r="U269" s="82">
        <v>1.9583296074398646</v>
      </c>
    </row>
    <row r="270" spans="1:21">
      <c r="A270" s="120"/>
      <c r="B270" s="27" t="s">
        <v>6</v>
      </c>
      <c r="C270" s="83">
        <v>0.78498946965346761</v>
      </c>
      <c r="D270" s="83">
        <v>5.6348610067630034E-2</v>
      </c>
      <c r="E270" s="83">
        <v>-1.2346833785426838</v>
      </c>
      <c r="F270" s="83">
        <v>-1.9457889641819861</v>
      </c>
      <c r="G270" s="83">
        <v>0.4209260372820296</v>
      </c>
      <c r="H270" s="83">
        <v>4.6365795724465357</v>
      </c>
      <c r="I270" s="83">
        <v>2.7305323158959283</v>
      </c>
      <c r="J270" s="83">
        <v>0.4</v>
      </c>
      <c r="K270" s="83">
        <v>0.7</v>
      </c>
      <c r="L270" s="83">
        <v>4.4783416446660738</v>
      </c>
      <c r="M270" s="83">
        <v>3.2627039189949443</v>
      </c>
      <c r="N270" s="84">
        <v>2.7305323158959283</v>
      </c>
      <c r="O270" s="81">
        <v>3.5924350737489732</v>
      </c>
      <c r="P270" s="81">
        <v>4.5309452030501944</v>
      </c>
      <c r="Q270" s="81">
        <v>2.1012327231975974</v>
      </c>
      <c r="R270" s="81">
        <v>2.3316817254444686</v>
      </c>
      <c r="S270" s="81">
        <v>0.39401899373609695</v>
      </c>
      <c r="T270" s="81">
        <v>6.5161575918547925</v>
      </c>
      <c r="U270" s="82">
        <v>0.94720224522014007</v>
      </c>
    </row>
    <row r="271" spans="1:21">
      <c r="A271" s="120">
        <v>2021</v>
      </c>
      <c r="B271" s="27" t="s">
        <v>3</v>
      </c>
      <c r="C271" s="83">
        <v>-1.2727963525835975</v>
      </c>
      <c r="D271" s="83">
        <v>-0.87291158250422995</v>
      </c>
      <c r="E271" s="83">
        <v>-3.1537077374751448</v>
      </c>
      <c r="F271" s="83">
        <v>-3.8009675190048426</v>
      </c>
      <c r="G271" s="83">
        <v>-1.7365269461077872</v>
      </c>
      <c r="H271" s="83">
        <v>6.7556524107872633</v>
      </c>
      <c r="I271" s="83">
        <v>-2.4521209951673484</v>
      </c>
      <c r="J271" s="83">
        <v>2</v>
      </c>
      <c r="K271" s="83">
        <v>-0.4</v>
      </c>
      <c r="L271" s="83">
        <v>2.6392138511932757</v>
      </c>
      <c r="M271" s="83">
        <v>4.2945342291628776</v>
      </c>
      <c r="N271" s="84">
        <v>-2.4521209951673484</v>
      </c>
      <c r="O271" s="81">
        <v>-4.2278127183787575</v>
      </c>
      <c r="P271" s="81">
        <v>-4.3939265416914139</v>
      </c>
      <c r="Q271" s="81">
        <v>-3.9513399798774316</v>
      </c>
      <c r="R271" s="81">
        <v>-1.5949871831386986</v>
      </c>
      <c r="S271" s="81">
        <v>5.6858206702223839</v>
      </c>
      <c r="T271" s="81">
        <v>-16.432549247776578</v>
      </c>
      <c r="U271" s="82">
        <v>1.2858384013900945</v>
      </c>
    </row>
    <row r="272" spans="1:21">
      <c r="A272" s="120"/>
      <c r="B272" s="27" t="s">
        <v>4</v>
      </c>
      <c r="C272" s="83">
        <v>2.2320569559361303</v>
      </c>
      <c r="D272" s="83">
        <v>2.4902944796894246</v>
      </c>
      <c r="E272" s="83">
        <v>3.3053002151378905</v>
      </c>
      <c r="F272" s="83">
        <v>3.5201149425287497</v>
      </c>
      <c r="G272" s="83">
        <v>2.8292852790110459</v>
      </c>
      <c r="H272" s="83">
        <v>2.5516713447302664E-2</v>
      </c>
      <c r="I272" s="83">
        <v>1.2018348623853257</v>
      </c>
      <c r="J272" s="83">
        <v>-0.3</v>
      </c>
      <c r="K272" s="83">
        <v>-0.1</v>
      </c>
      <c r="L272" s="83">
        <v>1.0030090270812337</v>
      </c>
      <c r="M272" s="83">
        <v>1.410289892922421</v>
      </c>
      <c r="N272" s="84">
        <v>1.2018348623853257</v>
      </c>
      <c r="O272" s="81">
        <v>1.6508573513316378</v>
      </c>
      <c r="P272" s="81">
        <v>1.7922100967083736</v>
      </c>
      <c r="Q272" s="81">
        <v>1.4189124845252792</v>
      </c>
      <c r="R272" s="81">
        <v>0.98408104196816737</v>
      </c>
      <c r="S272" s="81">
        <v>0.72367168158447726</v>
      </c>
      <c r="T272" s="81">
        <v>1.6411378555798706</v>
      </c>
      <c r="U272" s="82">
        <v>0.35168982672841764</v>
      </c>
    </row>
    <row r="273" spans="1:21">
      <c r="A273" s="120"/>
      <c r="B273" s="27" t="s">
        <v>5</v>
      </c>
      <c r="C273" s="83">
        <v>0.66817240730283345</v>
      </c>
      <c r="D273" s="83">
        <v>0.8314855875831455</v>
      </c>
      <c r="E273" s="83">
        <v>3.1048845134418883</v>
      </c>
      <c r="F273" s="83">
        <v>4.3620501635768676</v>
      </c>
      <c r="G273" s="83">
        <v>0.33017270572300106</v>
      </c>
      <c r="H273" s="83">
        <v>-6.2670068027210704</v>
      </c>
      <c r="I273" s="83">
        <v>-2.891850240232074</v>
      </c>
      <c r="J273" s="83">
        <v>-0.8</v>
      </c>
      <c r="K273" s="83">
        <v>-0.1</v>
      </c>
      <c r="L273" s="83">
        <v>-0.60485691071589542</v>
      </c>
      <c r="M273" s="83">
        <v>-0.42063696454630417</v>
      </c>
      <c r="N273" s="84">
        <v>-2.891850240232074</v>
      </c>
      <c r="O273" s="81">
        <v>-3.068640646029607</v>
      </c>
      <c r="P273" s="81">
        <v>-3.0419245184345982</v>
      </c>
      <c r="Q273" s="81">
        <v>-3.1079812206572797</v>
      </c>
      <c r="R273" s="81">
        <v>-4.4234260055412165</v>
      </c>
      <c r="S273" s="81">
        <v>-7.5628663263373141E-2</v>
      </c>
      <c r="T273" s="81">
        <v>-15.578823759663379</v>
      </c>
      <c r="U273" s="82">
        <v>0.1624070433370548</v>
      </c>
    </row>
    <row r="274" spans="1:21">
      <c r="A274" s="120"/>
      <c r="B274" s="27" t="s">
        <v>6</v>
      </c>
      <c r="C274" s="83">
        <v>9.3484154435827804E-3</v>
      </c>
      <c r="D274" s="83">
        <v>0.58640278541321322</v>
      </c>
      <c r="E274" s="83">
        <v>5.5086301872947274E-2</v>
      </c>
      <c r="F274" s="83">
        <v>8.5494442861204334E-2</v>
      </c>
      <c r="G274" s="83">
        <v>-1.6876212977805949E-2</v>
      </c>
      <c r="H274" s="83">
        <v>2.4131361698267284</v>
      </c>
      <c r="I274" s="83">
        <v>0.39208364451081934</v>
      </c>
      <c r="J274" s="83">
        <v>0.4</v>
      </c>
      <c r="K274" s="83">
        <v>-0.5</v>
      </c>
      <c r="L274" s="83">
        <v>3.660308810172566</v>
      </c>
      <c r="M274" s="83">
        <v>5.6379310344827616</v>
      </c>
      <c r="N274" s="84">
        <v>0.39208364451081934</v>
      </c>
      <c r="O274" s="81">
        <v>5.5540127742290224E-2</v>
      </c>
      <c r="P274" s="81">
        <v>-0.28766630708378216</v>
      </c>
      <c r="Q274" s="81">
        <v>0.61052427560809974</v>
      </c>
      <c r="R274" s="81">
        <v>1.8292682926829258</v>
      </c>
      <c r="S274" s="81">
        <v>0.20813623462629494</v>
      </c>
      <c r="T274" s="81">
        <v>6.7694447664309791</v>
      </c>
      <c r="U274" s="82">
        <v>-0.98993002218810489</v>
      </c>
    </row>
    <row r="275" spans="1:21">
      <c r="A275" s="120">
        <v>2022</v>
      </c>
      <c r="B275" s="27" t="s">
        <v>3</v>
      </c>
      <c r="C275" s="83">
        <v>1.0001869508319317</v>
      </c>
      <c r="D275" s="83">
        <v>1.2024048096192388</v>
      </c>
      <c r="E275" s="83">
        <v>0.80748761240595002</v>
      </c>
      <c r="F275" s="83">
        <v>0.56947608200455591</v>
      </c>
      <c r="G275" s="83">
        <v>1.3756435142206129</v>
      </c>
      <c r="H275" s="83">
        <v>2.5865887146780011</v>
      </c>
      <c r="I275" s="83">
        <v>2.1759345359865847</v>
      </c>
      <c r="J275" s="83">
        <v>0.1</v>
      </c>
      <c r="K275" s="83">
        <v>-0.1</v>
      </c>
      <c r="L275" s="83">
        <v>-0.14019101025147052</v>
      </c>
      <c r="M275" s="83">
        <v>8.1606006202065373E-2</v>
      </c>
      <c r="N275" s="84">
        <v>2.1759345359865847</v>
      </c>
      <c r="O275" s="81">
        <v>3.2843001202701458</v>
      </c>
      <c r="P275" s="81">
        <v>3.5430941218896521</v>
      </c>
      <c r="Q275" s="81">
        <v>2.8703525332306015</v>
      </c>
      <c r="R275" s="81">
        <v>1.9436536762540442</v>
      </c>
      <c r="S275" s="81">
        <v>-0.79305135951661043</v>
      </c>
      <c r="T275" s="81">
        <v>9.6949299750298508</v>
      </c>
      <c r="U275" s="82">
        <v>-0.64644026891915018</v>
      </c>
    </row>
    <row r="276" spans="1:21">
      <c r="A276" s="120"/>
      <c r="B276" s="27" t="s">
        <v>4</v>
      </c>
      <c r="C276" s="83">
        <v>-0.12956964368348167</v>
      </c>
      <c r="D276" s="83">
        <v>0.48604860486049972</v>
      </c>
      <c r="E276" s="83">
        <v>0.12743491716730659</v>
      </c>
      <c r="F276" s="83">
        <v>0.20762551906381077</v>
      </c>
      <c r="G276" s="83">
        <v>-7.4925074925076274E-2</v>
      </c>
      <c r="H276" s="83">
        <v>1.6406182540367809</v>
      </c>
      <c r="I276" s="83">
        <v>-1.5562431743720424</v>
      </c>
      <c r="J276" s="83">
        <v>0.7</v>
      </c>
      <c r="K276" s="83">
        <v>-0.6</v>
      </c>
      <c r="L276" s="83">
        <v>0.87742388347811584</v>
      </c>
      <c r="M276" s="83">
        <v>2.3564905414220334</v>
      </c>
      <c r="N276" s="84">
        <v>-1.5562431743720424</v>
      </c>
      <c r="O276" s="81">
        <v>-3.9054102472232159</v>
      </c>
      <c r="P276" s="81">
        <v>-4.2403134523291186</v>
      </c>
      <c r="Q276" s="81">
        <v>-3.3614232209737906</v>
      </c>
      <c r="R276" s="81">
        <v>1.5888300433317255</v>
      </c>
      <c r="S276" s="81">
        <v>2.1983250856490315</v>
      </c>
      <c r="T276" s="81">
        <v>2.9691211401413398E-2</v>
      </c>
      <c r="U276" s="82">
        <v>0.28628437581330957</v>
      </c>
    </row>
    <row r="277" spans="1:21">
      <c r="A277" s="120"/>
      <c r="B277" s="27" t="s">
        <v>5</v>
      </c>
      <c r="C277" s="83">
        <v>0.36141228801780301</v>
      </c>
      <c r="D277" s="83">
        <v>0.70763167323539733</v>
      </c>
      <c r="E277" s="83">
        <v>0.17272727272728616</v>
      </c>
      <c r="F277" s="83">
        <v>0.73460161989073924</v>
      </c>
      <c r="G277" s="83">
        <v>-1.0830625676913996</v>
      </c>
      <c r="H277" s="83">
        <v>2.3447455611248103</v>
      </c>
      <c r="I277" s="83">
        <v>0.97993898493113818</v>
      </c>
      <c r="J277" s="83">
        <v>0.4</v>
      </c>
      <c r="K277" s="83">
        <v>-0.3</v>
      </c>
      <c r="L277" s="83">
        <v>1.0263547012264098</v>
      </c>
      <c r="M277" s="83">
        <v>1.840197562335689</v>
      </c>
      <c r="N277" s="84">
        <v>0.97993898493113818</v>
      </c>
      <c r="O277" s="81">
        <v>-0.60589112602535522</v>
      </c>
      <c r="P277" s="81">
        <v>-0.79105291871249506</v>
      </c>
      <c r="Q277" s="81">
        <v>-0.31004747601976135</v>
      </c>
      <c r="R277" s="81">
        <v>4.199052132701425</v>
      </c>
      <c r="S277" s="81">
        <v>0.50284011546699503</v>
      </c>
      <c r="T277" s="81">
        <v>13.83199762540815</v>
      </c>
      <c r="U277" s="82">
        <v>0.12975778546713457</v>
      </c>
    </row>
    <row r="278" spans="1:21">
      <c r="A278" s="120"/>
      <c r="B278" s="27" t="s">
        <v>6</v>
      </c>
      <c r="C278" s="83">
        <v>-0.40627885503231198</v>
      </c>
      <c r="D278" s="83">
        <v>-0.66708173974917884</v>
      </c>
      <c r="E278" s="83">
        <v>-0.75324439604320048</v>
      </c>
      <c r="F278" s="83">
        <v>-0.99102468212414863</v>
      </c>
      <c r="G278" s="83">
        <v>-0.21898424997894494</v>
      </c>
      <c r="H278" s="83">
        <v>-0.39013862372374319</v>
      </c>
      <c r="I278" s="83">
        <v>-1.3366291311910743</v>
      </c>
      <c r="J278" s="83">
        <v>0.2</v>
      </c>
      <c r="K278" s="83">
        <v>0.2</v>
      </c>
      <c r="L278" s="83">
        <v>-1.0503659061558324</v>
      </c>
      <c r="M278" s="83">
        <v>-1.6661451814768498</v>
      </c>
      <c r="N278" s="84">
        <v>-1.3366291311910743</v>
      </c>
      <c r="O278" s="81">
        <v>-1.9506705429991484</v>
      </c>
      <c r="P278" s="81">
        <v>-2.28210063238933</v>
      </c>
      <c r="Q278" s="81">
        <v>-1.4189911556030665</v>
      </c>
      <c r="R278" s="81">
        <v>-1.5373419448740293</v>
      </c>
      <c r="S278" s="81">
        <v>-7.2732326507921812</v>
      </c>
      <c r="T278" s="81">
        <v>11.647109952194683</v>
      </c>
      <c r="U278" s="82">
        <v>0.81209503239740854</v>
      </c>
    </row>
    <row r="279" spans="1:21">
      <c r="A279" s="120">
        <v>2023</v>
      </c>
      <c r="B279" s="27" t="s">
        <v>3</v>
      </c>
      <c r="C279" s="186">
        <v>0</v>
      </c>
      <c r="D279" s="186">
        <v>-0.95809455587392733</v>
      </c>
      <c r="E279" s="186">
        <v>-0.94072518038177577</v>
      </c>
      <c r="F279" s="186">
        <v>-0.76386269332327572</v>
      </c>
      <c r="G279" s="186">
        <v>-1.3744835146302421</v>
      </c>
      <c r="H279" s="186">
        <v>-1.0372229192806373</v>
      </c>
      <c r="I279" s="186">
        <v>1.7073397049271648</v>
      </c>
      <c r="J279" s="186">
        <v>-0.6</v>
      </c>
      <c r="K279" s="186">
        <v>1</v>
      </c>
      <c r="L279" s="186">
        <v>-0.20012181327764722</v>
      </c>
      <c r="M279" s="186">
        <v>-2.155755309840103</v>
      </c>
      <c r="N279" s="187">
        <v>1.7073397049271648</v>
      </c>
      <c r="O279" s="184">
        <v>2.6781444285031171</v>
      </c>
      <c r="P279" s="184">
        <v>2.9356593509660485</v>
      </c>
      <c r="Q279" s="184">
        <v>2.2675736961451207</v>
      </c>
      <c r="R279" s="184">
        <v>2.1064301552106315</v>
      </c>
      <c r="S279" s="184">
        <v>7.2643586151691011</v>
      </c>
      <c r="T279" s="184">
        <v>-7.6791676372389048</v>
      </c>
      <c r="U279" s="185">
        <v>-1.6111063501585363</v>
      </c>
    </row>
    <row r="280" spans="1:21">
      <c r="A280" s="120"/>
      <c r="B280" s="27" t="s">
        <v>4</v>
      </c>
      <c r="C280" s="186">
        <v>-7.3971336107263141E-2</v>
      </c>
      <c r="D280" s="186">
        <v>0.37020316027087574</v>
      </c>
      <c r="E280" s="186">
        <v>0.2118448926959644</v>
      </c>
      <c r="F280" s="186">
        <v>0.26580596164799886</v>
      </c>
      <c r="G280" s="186">
        <v>5.9777967549095479E-2</v>
      </c>
      <c r="H280" s="186">
        <v>0.84373945325684474</v>
      </c>
      <c r="I280" s="186">
        <v>-6.4178967635456274E-2</v>
      </c>
      <c r="J280" s="186">
        <v>0.2</v>
      </c>
      <c r="K280" s="186">
        <v>-0.4</v>
      </c>
      <c r="L280" s="186">
        <v>-0.68852741199758327</v>
      </c>
      <c r="M280" s="217">
        <v>0.16893250744107036</v>
      </c>
      <c r="N280" s="211">
        <v>-6.4178967635456274E-2</v>
      </c>
      <c r="O280" s="83">
        <v>-0.51643192488262457</v>
      </c>
      <c r="P280" s="83">
        <v>-0.89105272827484328</v>
      </c>
      <c r="Q280" s="83">
        <v>6.8000777151738134E-2</v>
      </c>
      <c r="R280" s="83">
        <v>0.716228467815057</v>
      </c>
      <c r="S280" s="83">
        <v>-1.3580593799756571</v>
      </c>
      <c r="T280" s="83">
        <v>5.3183457763610562</v>
      </c>
      <c r="U280" s="216">
        <v>-4.356159609687893E-2</v>
      </c>
    </row>
    <row r="281" spans="1:21">
      <c r="A281" s="27"/>
      <c r="B281" s="27" t="s">
        <v>5</v>
      </c>
      <c r="C281" s="186">
        <v>0.13879892662163229</v>
      </c>
      <c r="D281" s="186">
        <v>-0.27887729399064654</v>
      </c>
      <c r="E281" s="186">
        <v>0.39522058823528994</v>
      </c>
      <c r="F281" s="186">
        <v>-1.8935807612209032E-2</v>
      </c>
      <c r="G281" s="186">
        <v>1.3655372535631898</v>
      </c>
      <c r="H281" s="186">
        <v>-2.2004685408299736</v>
      </c>
      <c r="I281" s="186">
        <v>9.1743119266055828E-2</v>
      </c>
      <c r="J281" s="186">
        <v>-0.6</v>
      </c>
      <c r="K281" s="186">
        <v>0.4</v>
      </c>
      <c r="L281" s="186">
        <v>-0.92729005979721535</v>
      </c>
      <c r="M281" s="217">
        <v>-1.8149694828139928</v>
      </c>
      <c r="N281" s="211">
        <v>9.1743119266055828E-2</v>
      </c>
      <c r="O281" s="83">
        <v>-0.72675790467201296</v>
      </c>
      <c r="P281" s="83">
        <v>-0.77857076652145452</v>
      </c>
      <c r="Q281" s="83">
        <v>-0.64071449373848566</v>
      </c>
      <c r="R281" s="83">
        <v>1.3952651003690733</v>
      </c>
      <c r="S281" s="83">
        <v>-1.898974553739663E-2</v>
      </c>
      <c r="T281" s="83">
        <v>4.3249701314217504</v>
      </c>
      <c r="U281" s="216">
        <v>0.30506406345331527</v>
      </c>
    </row>
    <row r="282" spans="1:21">
      <c r="A282" s="27"/>
      <c r="B282" s="27" t="s">
        <v>6</v>
      </c>
      <c r="C282" s="186">
        <v>-0.49898355202364542</v>
      </c>
      <c r="D282" s="186">
        <v>-0.83897158322055532</v>
      </c>
      <c r="E282" s="186">
        <v>0.46690469651193212</v>
      </c>
      <c r="F282" s="186">
        <v>0.42613636363637397</v>
      </c>
      <c r="G282" s="186">
        <v>0.58937442115012573</v>
      </c>
      <c r="H282" s="186">
        <v>-4.7138335186927947</v>
      </c>
      <c r="I282" s="186">
        <v>-2.0989917506874463</v>
      </c>
      <c r="J282" s="186">
        <v>-0.7</v>
      </c>
      <c r="K282" s="186">
        <v>0.3</v>
      </c>
      <c r="L282" s="186">
        <v>-0.85724282715185041</v>
      </c>
      <c r="M282" s="217">
        <v>-1.5867822672991991</v>
      </c>
      <c r="N282" s="211">
        <v>-2.0989917506874463</v>
      </c>
      <c r="O282" s="83">
        <v>-1.8634721429929755</v>
      </c>
      <c r="P282" s="83">
        <v>-2.8771602055114442</v>
      </c>
      <c r="Q282" s="83">
        <v>-0.28334147532974896</v>
      </c>
      <c r="R282" s="83">
        <v>-3.986150568181813</v>
      </c>
      <c r="S282" s="83">
        <v>-2.9249762583095844</v>
      </c>
      <c r="T282" s="83">
        <v>-6.0848984577798007</v>
      </c>
      <c r="U282" s="216">
        <v>0.73861661452903604</v>
      </c>
    </row>
    <row r="283" spans="1:21">
      <c r="A283">
        <v>2024</v>
      </c>
      <c r="B283" s="27" t="s">
        <v>3</v>
      </c>
      <c r="C283" s="186">
        <v>0.21359583952451544</v>
      </c>
      <c r="D283" s="186">
        <v>0</v>
      </c>
      <c r="E283" s="186">
        <v>-0.41917258975759353</v>
      </c>
      <c r="F283" s="186">
        <v>-0.41489863272042271</v>
      </c>
      <c r="G283" s="186">
        <v>-0.42688541056332951</v>
      </c>
      <c r="H283" s="186">
        <v>1.1402406177051745</v>
      </c>
      <c r="I283" s="186">
        <v>1.1890272446400019</v>
      </c>
      <c r="J283" s="186">
        <v>0</v>
      </c>
      <c r="K283" s="186">
        <v>0.3</v>
      </c>
      <c r="L283" s="186">
        <v>1.0852302805717216</v>
      </c>
      <c r="M283" s="217">
        <v>0.61502659574468055</v>
      </c>
      <c r="N283" s="211">
        <v>1.1890272446400019</v>
      </c>
      <c r="O283" s="83">
        <v>2.7126525867080034</v>
      </c>
      <c r="P283" s="83">
        <v>3.510628065788211</v>
      </c>
      <c r="Q283" s="83">
        <v>1.4991181657848358</v>
      </c>
      <c r="R283" s="83">
        <v>-0.21266759130837443</v>
      </c>
      <c r="S283" s="83">
        <v>5.2729407161025108</v>
      </c>
      <c r="T283" s="83">
        <v>-11.486870986098694</v>
      </c>
      <c r="U283" s="216">
        <v>-1.1472440265677619</v>
      </c>
    </row>
  </sheetData>
  <mergeCells count="16">
    <mergeCell ref="C150:I150"/>
    <mergeCell ref="J150:K150"/>
    <mergeCell ref="L150:M150"/>
    <mergeCell ref="A5:M5"/>
    <mergeCell ref="N5:U5"/>
    <mergeCell ref="A6:M6"/>
    <mergeCell ref="N6:U6"/>
    <mergeCell ref="A9:B11"/>
    <mergeCell ref="C9:C11"/>
    <mergeCell ref="K9:K11"/>
    <mergeCell ref="L9:L11"/>
    <mergeCell ref="M9:M11"/>
    <mergeCell ref="N9:N10"/>
    <mergeCell ref="U9:U10"/>
    <mergeCell ref="D10:D11"/>
    <mergeCell ref="E10:G10"/>
  </mergeCells>
  <hyperlinks>
    <hyperlink ref="C4" location="Wirtschaftsindikatoren!A1" display="Wirtschaftsindikatoren!A1" xr:uid="{A2DBD0EF-8D3E-4FFD-8204-2560B10476F1}"/>
  </hyperlinks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00999-33C8-41DA-A20E-8EC8F2B21FA6}">
  <dimension ref="A1:S43"/>
  <sheetViews>
    <sheetView topLeftCell="B10" zoomScale="70" zoomScaleNormal="70" workbookViewId="0">
      <selection activeCell="J27" sqref="J27"/>
    </sheetView>
  </sheetViews>
  <sheetFormatPr baseColWidth="10" defaultRowHeight="14.5"/>
  <cols>
    <col min="1" max="1" width="77" bestFit="1" customWidth="1"/>
    <col min="5" max="5" width="12.26953125" customWidth="1"/>
    <col min="10" max="10" width="20.1796875" bestFit="1" customWidth="1"/>
  </cols>
  <sheetData>
    <row r="1" spans="1:19">
      <c r="A1" s="63" t="s">
        <v>673</v>
      </c>
      <c r="B1" s="57"/>
      <c r="C1" s="57"/>
      <c r="D1" s="57"/>
      <c r="E1" s="64" t="s">
        <v>1716</v>
      </c>
      <c r="F1" s="57"/>
      <c r="G1" s="57"/>
      <c r="H1" s="57"/>
      <c r="I1" s="58"/>
    </row>
    <row r="2" spans="1:19">
      <c r="A2" s="52" t="s">
        <v>183</v>
      </c>
      <c r="B2" s="47"/>
      <c r="C2" s="47"/>
      <c r="D2" s="47"/>
      <c r="E2" s="47"/>
      <c r="F2" s="47"/>
      <c r="G2" s="47"/>
      <c r="H2" s="47"/>
      <c r="I2" s="53"/>
    </row>
    <row r="3" spans="1:19">
      <c r="A3" s="52" t="s">
        <v>184</v>
      </c>
      <c r="B3" s="47"/>
      <c r="C3" s="47"/>
      <c r="D3" s="47"/>
      <c r="E3" s="47"/>
      <c r="F3" s="47"/>
      <c r="G3" s="47"/>
      <c r="H3" s="47"/>
      <c r="I3" s="53"/>
    </row>
    <row r="4" spans="1:19">
      <c r="A4" s="62" t="s">
        <v>674</v>
      </c>
      <c r="B4" s="54"/>
      <c r="C4" s="54"/>
      <c r="D4" s="54"/>
      <c r="E4" s="54"/>
      <c r="F4" s="54"/>
      <c r="G4" s="54"/>
      <c r="H4" s="54"/>
      <c r="I4" s="55"/>
    </row>
    <row r="6" spans="1:19">
      <c r="B6" t="s">
        <v>270</v>
      </c>
      <c r="C6" t="s">
        <v>269</v>
      </c>
      <c r="D6" t="s">
        <v>268</v>
      </c>
      <c r="E6" t="s">
        <v>267</v>
      </c>
      <c r="F6" t="s">
        <v>266</v>
      </c>
      <c r="G6" t="s">
        <v>265</v>
      </c>
      <c r="H6" t="s">
        <v>694</v>
      </c>
      <c r="I6" t="s">
        <v>777</v>
      </c>
      <c r="J6" t="s">
        <v>788</v>
      </c>
      <c r="K6" t="s">
        <v>1538</v>
      </c>
      <c r="L6" t="s">
        <v>1593</v>
      </c>
      <c r="M6" t="s">
        <v>1594</v>
      </c>
      <c r="N6" s="17" t="s">
        <v>1618</v>
      </c>
      <c r="O6" t="s">
        <v>1619</v>
      </c>
    </row>
    <row r="7" spans="1:19">
      <c r="A7" s="85" t="s">
        <v>604</v>
      </c>
      <c r="B7">
        <v>45.08</v>
      </c>
      <c r="C7">
        <v>45.2</v>
      </c>
      <c r="D7">
        <v>45.4</v>
      </c>
      <c r="E7">
        <v>45.5</v>
      </c>
      <c r="F7">
        <v>45.5</v>
      </c>
      <c r="G7">
        <v>45.6</v>
      </c>
      <c r="H7">
        <v>45.6</v>
      </c>
      <c r="I7">
        <v>45.7</v>
      </c>
      <c r="J7">
        <v>45.9</v>
      </c>
      <c r="K7">
        <v>46.1</v>
      </c>
      <c r="L7">
        <v>45.8</v>
      </c>
      <c r="M7">
        <v>45.9</v>
      </c>
    </row>
    <row r="8" spans="1:19">
      <c r="A8" s="85" t="s">
        <v>605</v>
      </c>
      <c r="B8">
        <v>5.4</v>
      </c>
      <c r="C8">
        <v>5.2</v>
      </c>
      <c r="D8">
        <v>5</v>
      </c>
      <c r="E8">
        <v>5.3</v>
      </c>
      <c r="F8">
        <v>5.4</v>
      </c>
      <c r="G8">
        <v>5.5</v>
      </c>
      <c r="H8">
        <v>5.5</v>
      </c>
      <c r="I8">
        <v>5.6</v>
      </c>
      <c r="J8">
        <v>5.8</v>
      </c>
      <c r="K8">
        <v>5.9</v>
      </c>
      <c r="L8">
        <v>5.9</v>
      </c>
      <c r="M8">
        <v>5.8</v>
      </c>
      <c r="N8" s="17">
        <v>6</v>
      </c>
      <c r="O8">
        <v>6</v>
      </c>
    </row>
    <row r="9" spans="1:19">
      <c r="A9" s="85" t="s">
        <v>1723</v>
      </c>
      <c r="B9" s="45"/>
      <c r="C9" s="45"/>
      <c r="D9" s="45"/>
      <c r="E9" s="166"/>
      <c r="F9" s="166"/>
      <c r="G9" s="166"/>
      <c r="H9" s="166"/>
      <c r="I9" s="208"/>
      <c r="J9" s="167">
        <v>-0.10299999999999999</v>
      </c>
      <c r="K9" s="167">
        <v>-9.0999999999999998E-2</v>
      </c>
      <c r="L9" s="167">
        <v>-6.3E-2</v>
      </c>
      <c r="M9" s="129">
        <v>-2.5999999999999999E-2</v>
      </c>
      <c r="N9" s="167">
        <v>-7.3999999999999996E-2</v>
      </c>
    </row>
    <row r="10" spans="1:19">
      <c r="A10" s="85" t="s">
        <v>890</v>
      </c>
      <c r="B10" s="45">
        <v>2.1610045750997786E-2</v>
      </c>
      <c r="C10" s="45">
        <v>4.6566692975532842E-2</v>
      </c>
      <c r="D10" s="45">
        <v>0.1047873433326485</v>
      </c>
      <c r="E10" s="45">
        <v>7.4255446731960717E-2</v>
      </c>
      <c r="F10" s="45">
        <v>3.7636969985707536E-2</v>
      </c>
      <c r="G10" s="45">
        <v>1.2537707390648523E-2</v>
      </c>
      <c r="H10" s="45">
        <v>-4.7424214245862517E-3</v>
      </c>
      <c r="I10" s="45">
        <v>3.5352125779142263E-3</v>
      </c>
      <c r="J10" s="45">
        <v>-9.8255280073462625E-3</v>
      </c>
      <c r="K10" s="45">
        <v>3.6309468392141664E-3</v>
      </c>
      <c r="L10" s="45">
        <v>1.0090628795664802E-2</v>
      </c>
      <c r="M10" s="121">
        <v>0</v>
      </c>
    </row>
    <row r="11" spans="1:19">
      <c r="A11" s="85" t="s">
        <v>889</v>
      </c>
      <c r="B11" s="240"/>
      <c r="C11" s="240"/>
      <c r="D11" s="240"/>
      <c r="E11" s="240"/>
      <c r="F11" s="240"/>
      <c r="G11" s="240"/>
      <c r="H11" s="240"/>
      <c r="I11" s="240">
        <v>-2.4E-2</v>
      </c>
      <c r="J11" s="240">
        <v>-2.5999999999999999E-2</v>
      </c>
      <c r="K11" s="240">
        <v>-3.3000000000000002E-2</v>
      </c>
      <c r="L11" s="240">
        <v>-0.04</v>
      </c>
      <c r="M11" s="240">
        <v>-6.5000000000000002E-2</v>
      </c>
      <c r="N11" s="167">
        <v>-5.5E-2</v>
      </c>
    </row>
    <row r="12" spans="1:19">
      <c r="A12" s="85" t="s">
        <v>1724</v>
      </c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121"/>
    </row>
    <row r="13" spans="1:19">
      <c r="A13" t="s">
        <v>606</v>
      </c>
      <c r="I13" s="233"/>
      <c r="J13" s="214" t="s">
        <v>1725</v>
      </c>
    </row>
    <row r="14" spans="1:19">
      <c r="A14" t="s">
        <v>892</v>
      </c>
      <c r="J14">
        <v>2024</v>
      </c>
    </row>
    <row r="15" spans="1:19">
      <c r="A15" t="s">
        <v>891</v>
      </c>
    </row>
    <row r="16" spans="1:19">
      <c r="A16" t="s">
        <v>607</v>
      </c>
      <c r="Q16" t="s">
        <v>700</v>
      </c>
      <c r="S16" t="s">
        <v>776</v>
      </c>
    </row>
    <row r="18" spans="11:17">
      <c r="K18" s="45"/>
      <c r="L18" s="18"/>
      <c r="M18" s="45"/>
      <c r="O18" s="45"/>
      <c r="P18" s="45"/>
      <c r="Q18" s="45"/>
    </row>
    <row r="19" spans="11:17">
      <c r="K19" s="45"/>
      <c r="L19" s="18"/>
      <c r="M19" s="45"/>
      <c r="O19" s="45"/>
      <c r="P19" s="45"/>
      <c r="Q19" s="45"/>
    </row>
    <row r="20" spans="11:17">
      <c r="K20" s="45"/>
      <c r="L20" s="18"/>
      <c r="M20" s="45"/>
      <c r="O20" s="45"/>
      <c r="P20" s="45"/>
      <c r="Q20" s="45"/>
    </row>
    <row r="21" spans="11:17">
      <c r="K21" s="45"/>
      <c r="L21" s="18"/>
      <c r="M21" s="45"/>
      <c r="O21" s="45"/>
      <c r="P21" s="45"/>
      <c r="Q21" s="45"/>
    </row>
    <row r="22" spans="11:17">
      <c r="K22" s="45"/>
      <c r="L22" s="18"/>
      <c r="M22" s="45"/>
      <c r="O22" s="45"/>
      <c r="P22" s="45"/>
      <c r="Q22" s="45"/>
    </row>
    <row r="23" spans="11:17">
      <c r="K23" s="45"/>
      <c r="L23" s="18"/>
      <c r="M23" s="45"/>
      <c r="O23" s="45"/>
      <c r="P23" s="45"/>
      <c r="Q23" s="45"/>
    </row>
    <row r="24" spans="11:17">
      <c r="K24" s="45"/>
      <c r="L24" s="18"/>
      <c r="M24" s="45"/>
      <c r="O24" s="45"/>
      <c r="P24" s="45"/>
      <c r="Q24" s="45"/>
    </row>
    <row r="25" spans="11:17">
      <c r="K25" s="45"/>
      <c r="L25" s="18"/>
      <c r="M25" s="45"/>
      <c r="O25" s="45"/>
      <c r="P25" s="45"/>
      <c r="Q25" s="45"/>
    </row>
    <row r="26" spans="11:17">
      <c r="K26" s="45"/>
      <c r="L26" s="18"/>
      <c r="M26" s="45"/>
      <c r="O26" s="45"/>
      <c r="P26" s="45"/>
      <c r="Q26" s="45"/>
    </row>
    <row r="27" spans="11:17">
      <c r="K27" s="45"/>
      <c r="L27" s="18"/>
      <c r="M27" s="45"/>
      <c r="O27" s="45"/>
      <c r="P27" s="45"/>
      <c r="Q27" s="45"/>
    </row>
    <row r="28" spans="11:17">
      <c r="K28" s="45"/>
      <c r="L28" s="18"/>
      <c r="M28" s="45"/>
      <c r="O28" s="45"/>
      <c r="P28" s="45"/>
      <c r="Q28" s="45"/>
    </row>
    <row r="29" spans="11:17">
      <c r="K29" s="45"/>
      <c r="L29" s="18"/>
      <c r="M29" s="45"/>
      <c r="O29" s="45"/>
      <c r="P29" s="45"/>
      <c r="Q29" s="45"/>
    </row>
    <row r="30" spans="11:17">
      <c r="O30" s="45"/>
      <c r="P30" s="45"/>
      <c r="Q30" s="45"/>
    </row>
    <row r="33" spans="12:12">
      <c r="L33" s="99"/>
    </row>
    <row r="34" spans="12:12">
      <c r="L34" s="99"/>
    </row>
    <row r="35" spans="12:12">
      <c r="L35" s="99"/>
    </row>
    <row r="36" spans="12:12">
      <c r="L36" s="99"/>
    </row>
    <row r="37" spans="12:12">
      <c r="L37" s="98"/>
    </row>
    <row r="40" spans="12:12">
      <c r="L40" s="98"/>
    </row>
    <row r="43" spans="12:12">
      <c r="L43" s="98"/>
    </row>
  </sheetData>
  <sortState xmlns:xlrd2="http://schemas.microsoft.com/office/spreadsheetml/2017/richdata2" ref="A7:J25">
    <sortCondition sortBy="fontColor" ref="B11:B25"/>
  </sortState>
  <hyperlinks>
    <hyperlink ref="A11" location="Konjunktur_BIP_Komponenten!A1" display="Bruttowertschöpfung Bauinvestitionen - Wohnbauten" xr:uid="{FB2D1619-733D-4615-84AE-D4B803336AB8}"/>
    <hyperlink ref="A7" location="Arbeitsmarkt_Erwerbstätige!A1" display="Erwerbstätige in Mio." xr:uid="{61909726-C47B-4966-8349-BAF0B4611035}"/>
    <hyperlink ref="A8" location="Arbeitsmarkt_Arbeitslosigkeit!A1" display="Arbeitslosenquote*" xr:uid="{C7A2A1DC-9B7B-4AA2-B6BA-F0F829B460AC}"/>
    <hyperlink ref="A9" location="Auftragseingang_Bauhauptgewerbe!A1" display="Auftragseingang Bauhauptgewerbe*" xr:uid="{B988C006-1B68-4C76-A033-0CA2BA431FF8}"/>
    <hyperlink ref="A10" location="Konjunktur_BIP_Komponenten!A1" display="BIP-Wachstum (saison-kalendarbereinigt)" xr:uid="{35B80520-02E4-4A28-A3C5-18B8D4C826DD}"/>
    <hyperlink ref="A12" location="Konjunktur_Prognose!A1" display="BIP-Wachstumsprognose für das Gesamtjahr 2023" xr:uid="{A7C12AB1-AA92-4A76-9D47-5FF494D035DF}"/>
  </hyperlinks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5820-62EA-4F77-BC09-EECD0E8573A5}">
  <dimension ref="A1:Z214"/>
  <sheetViews>
    <sheetView zoomScale="80" zoomScaleNormal="80" workbookViewId="0">
      <selection activeCell="G17" sqref="G17"/>
    </sheetView>
  </sheetViews>
  <sheetFormatPr baseColWidth="10" defaultRowHeight="14.5"/>
  <cols>
    <col min="5" max="5" width="14.81640625" customWidth="1"/>
    <col min="15" max="15" width="10.81640625" style="18"/>
    <col min="17" max="17" width="11" customWidth="1"/>
    <col min="18" max="18" width="10.81640625" style="18"/>
  </cols>
  <sheetData>
    <row r="1" spans="1:18">
      <c r="A1" s="63" t="s">
        <v>392</v>
      </c>
      <c r="B1" s="57"/>
      <c r="C1" s="57"/>
      <c r="D1" s="57"/>
      <c r="E1" s="64" t="s">
        <v>1730</v>
      </c>
      <c r="F1" s="57"/>
      <c r="G1" s="57"/>
      <c r="H1" s="57"/>
      <c r="I1" s="57"/>
      <c r="J1" s="57"/>
      <c r="K1" s="57"/>
      <c r="L1" s="57"/>
      <c r="M1" s="57"/>
      <c r="N1" s="57"/>
      <c r="O1" s="57"/>
      <c r="P1" s="67"/>
      <c r="Q1" s="72"/>
      <c r="R1" s="1" t="s">
        <v>612</v>
      </c>
    </row>
    <row r="2" spans="1:18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53"/>
      <c r="R2"/>
    </row>
    <row r="3" spans="1:18">
      <c r="A3" s="62" t="s">
        <v>689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5"/>
      <c r="R3"/>
    </row>
    <row r="4" spans="1:18">
      <c r="O4"/>
    </row>
    <row r="5" spans="1:18">
      <c r="O5"/>
    </row>
    <row r="6" spans="1:18">
      <c r="O6"/>
    </row>
    <row r="7" spans="1:18">
      <c r="C7" s="1"/>
      <c r="D7" s="1" t="s">
        <v>392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8">
      <c r="C8" s="1"/>
      <c r="D8" s="1" t="s">
        <v>46</v>
      </c>
      <c r="E8" s="1" t="s">
        <v>393</v>
      </c>
      <c r="F8" s="1" t="s">
        <v>394</v>
      </c>
      <c r="G8" s="1" t="s">
        <v>395</v>
      </c>
      <c r="H8" s="1" t="s">
        <v>396</v>
      </c>
      <c r="I8" s="1" t="s">
        <v>397</v>
      </c>
      <c r="J8" s="1" t="s">
        <v>398</v>
      </c>
      <c r="K8" s="1" t="s">
        <v>399</v>
      </c>
      <c r="L8" s="1" t="s">
        <v>400</v>
      </c>
      <c r="M8" s="1" t="s">
        <v>401</v>
      </c>
      <c r="N8" s="1" t="s">
        <v>402</v>
      </c>
      <c r="O8" s="1" t="s">
        <v>403</v>
      </c>
      <c r="P8" s="1"/>
      <c r="Q8" s="1"/>
    </row>
    <row r="9" spans="1:18">
      <c r="A9">
        <v>2025</v>
      </c>
      <c r="B9" t="s">
        <v>684</v>
      </c>
      <c r="C9" s="2">
        <v>45689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8">
      <c r="A10">
        <v>2025</v>
      </c>
      <c r="B10" t="s">
        <v>685</v>
      </c>
      <c r="C10" s="2">
        <v>45658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8">
      <c r="A11">
        <v>2024</v>
      </c>
      <c r="B11" t="s">
        <v>675</v>
      </c>
      <c r="C11" s="2">
        <v>45627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8">
      <c r="A12">
        <v>2024</v>
      </c>
      <c r="B12" t="s">
        <v>676</v>
      </c>
      <c r="C12" s="2">
        <v>45597</v>
      </c>
      <c r="D12" s="269">
        <v>2.31</v>
      </c>
      <c r="E12" s="269">
        <v>4.3250000000000002</v>
      </c>
      <c r="F12" s="269">
        <v>4.4119999999999999</v>
      </c>
      <c r="G12" s="269">
        <v>3.05</v>
      </c>
      <c r="H12" s="269">
        <v>3.09</v>
      </c>
      <c r="I12" s="269">
        <v>3.19</v>
      </c>
      <c r="J12" s="269">
        <v>3.57</v>
      </c>
      <c r="K12" s="269">
        <v>2.79</v>
      </c>
      <c r="L12" s="1"/>
      <c r="M12" s="1"/>
      <c r="N12" s="1"/>
      <c r="O12" s="1"/>
      <c r="P12" s="1"/>
      <c r="Q12" s="1"/>
    </row>
    <row r="13" spans="1:18">
      <c r="A13">
        <v>2024</v>
      </c>
      <c r="B13" t="s">
        <v>677</v>
      </c>
      <c r="C13" s="2">
        <v>45566</v>
      </c>
      <c r="D13" s="269">
        <v>2.23</v>
      </c>
      <c r="E13" s="269">
        <v>4.2839999999999998</v>
      </c>
      <c r="F13" s="269">
        <v>4.4489999999999998</v>
      </c>
      <c r="G13" s="269">
        <v>2.96</v>
      </c>
      <c r="H13" s="269">
        <v>2.99</v>
      </c>
      <c r="I13" s="269">
        <v>3.16</v>
      </c>
      <c r="J13" s="269">
        <v>3.5</v>
      </c>
      <c r="K13" s="269">
        <v>2.73</v>
      </c>
      <c r="L13" s="1"/>
      <c r="M13" s="1"/>
      <c r="N13" s="1"/>
      <c r="O13" s="1"/>
      <c r="P13" s="1"/>
      <c r="Q13" s="1"/>
    </row>
    <row r="14" spans="1:18">
      <c r="A14">
        <v>2024</v>
      </c>
      <c r="B14" t="s">
        <v>678</v>
      </c>
      <c r="C14" s="2">
        <v>45536</v>
      </c>
      <c r="D14" s="269">
        <v>2.17</v>
      </c>
      <c r="E14" s="269">
        <v>3.7869999999999999</v>
      </c>
      <c r="F14" s="269">
        <v>4.0090000000000003</v>
      </c>
      <c r="G14" s="269">
        <v>2.99</v>
      </c>
      <c r="H14" s="269">
        <v>2.9</v>
      </c>
      <c r="I14" s="269">
        <v>3.19</v>
      </c>
      <c r="J14" s="269">
        <v>3.57</v>
      </c>
      <c r="K14" s="269">
        <v>2.78</v>
      </c>
      <c r="L14" s="1"/>
      <c r="M14" s="1"/>
      <c r="N14" s="1"/>
      <c r="O14" s="1"/>
      <c r="P14" s="1"/>
      <c r="Q14" s="1"/>
    </row>
    <row r="15" spans="1:18">
      <c r="A15">
        <v>2024</v>
      </c>
      <c r="B15" t="s">
        <v>679</v>
      </c>
      <c r="C15" s="2">
        <v>45505</v>
      </c>
      <c r="D15" s="269">
        <v>2.21</v>
      </c>
      <c r="E15" s="269">
        <v>3.9089999999999998</v>
      </c>
      <c r="F15" s="269">
        <v>4.016</v>
      </c>
      <c r="G15" s="269">
        <v>3.07</v>
      </c>
      <c r="H15" s="269">
        <v>2.94</v>
      </c>
      <c r="I15" s="269">
        <v>3.31</v>
      </c>
      <c r="J15" s="269">
        <v>3.68</v>
      </c>
      <c r="K15" s="269">
        <v>2.88</v>
      </c>
      <c r="L15" s="1"/>
      <c r="M15" s="1"/>
      <c r="N15" s="1"/>
      <c r="O15" s="1"/>
      <c r="P15" s="1"/>
      <c r="Q15" s="1"/>
    </row>
    <row r="16" spans="1:18">
      <c r="A16">
        <v>2024</v>
      </c>
      <c r="B16" t="s">
        <v>680</v>
      </c>
      <c r="C16" s="2">
        <v>45474</v>
      </c>
      <c r="D16" s="269">
        <v>2.4375</v>
      </c>
      <c r="E16" s="269">
        <v>4.056</v>
      </c>
      <c r="F16" s="269">
        <v>3.9710000000000001</v>
      </c>
      <c r="G16" s="269">
        <v>3.28</v>
      </c>
      <c r="H16" s="269">
        <v>3.14</v>
      </c>
      <c r="I16" s="269">
        <v>3.5</v>
      </c>
      <c r="J16" s="269">
        <v>3.83</v>
      </c>
      <c r="K16" s="269">
        <v>3.1</v>
      </c>
      <c r="O16"/>
      <c r="P16" s="1"/>
      <c r="Q16" s="1"/>
    </row>
    <row r="17" spans="1:26">
      <c r="A17">
        <v>2024</v>
      </c>
      <c r="B17" t="s">
        <v>681</v>
      </c>
      <c r="C17" s="2">
        <v>45444</v>
      </c>
      <c r="D17">
        <v>2.48</v>
      </c>
      <c r="E17">
        <v>4.3920000000000003</v>
      </c>
      <c r="F17">
        <v>4.1760000000000002</v>
      </c>
      <c r="G17">
        <v>3.35</v>
      </c>
      <c r="H17">
        <v>3.15</v>
      </c>
      <c r="I17">
        <v>3.65</v>
      </c>
      <c r="J17">
        <v>3.94</v>
      </c>
      <c r="K17">
        <v>3.19</v>
      </c>
      <c r="O17"/>
      <c r="P17" s="1"/>
      <c r="Q17" s="1"/>
    </row>
    <row r="18" spans="1:26">
      <c r="A18">
        <v>2024</v>
      </c>
      <c r="B18" t="s">
        <v>83</v>
      </c>
      <c r="C18" s="2">
        <v>45413</v>
      </c>
      <c r="D18">
        <v>2.52</v>
      </c>
      <c r="E18">
        <v>4.5030000000000001</v>
      </c>
      <c r="F18">
        <v>4.3715000000000002</v>
      </c>
      <c r="G18">
        <v>3.3</v>
      </c>
      <c r="H18">
        <v>3.03</v>
      </c>
      <c r="I18">
        <v>3.55</v>
      </c>
      <c r="J18">
        <v>3.84</v>
      </c>
      <c r="K18">
        <v>3.16</v>
      </c>
      <c r="O18"/>
      <c r="P18" s="1"/>
      <c r="Q18" s="1"/>
      <c r="S18" t="s">
        <v>196</v>
      </c>
      <c r="V18" s="1" t="s">
        <v>46</v>
      </c>
      <c r="W18" s="1" t="s">
        <v>394</v>
      </c>
      <c r="X18" s="1" t="s">
        <v>395</v>
      </c>
      <c r="Y18" s="1" t="s">
        <v>396</v>
      </c>
      <c r="Z18" s="1" t="s">
        <v>398</v>
      </c>
    </row>
    <row r="19" spans="1:26">
      <c r="A19">
        <v>2024</v>
      </c>
      <c r="B19" t="s">
        <v>682</v>
      </c>
      <c r="C19" s="2">
        <v>45383</v>
      </c>
      <c r="D19">
        <v>2.4500000000000002</v>
      </c>
      <c r="E19">
        <v>4.6820000000000004</v>
      </c>
      <c r="F19">
        <v>4.4050000000000002</v>
      </c>
      <c r="G19">
        <v>3.27</v>
      </c>
      <c r="H19">
        <v>2.97</v>
      </c>
      <c r="I19">
        <v>3.49</v>
      </c>
      <c r="J19">
        <v>3.86</v>
      </c>
      <c r="K19">
        <v>3.13</v>
      </c>
      <c r="O19"/>
      <c r="P19" s="1"/>
      <c r="Q19" s="1"/>
      <c r="S19" s="2">
        <v>39448</v>
      </c>
      <c r="T19">
        <f t="shared" ref="T19:T50" si="0">YEAR(S19)</f>
        <v>2008</v>
      </c>
      <c r="U19" s="2" t="s">
        <v>685</v>
      </c>
      <c r="V19">
        <f>INDEX($D$32:$D$767,MATCH(S19,$C$32:$C$768,0))</f>
        <v>4.03</v>
      </c>
      <c r="W19">
        <f>INDEX($F$32:$F$767,MATCH(S19,$C$32:$C$768,0))</f>
        <v>4.26</v>
      </c>
      <c r="X19">
        <f>INDEX($G$32:$G$767,MATCH(S19,$C$32:$C$768,0))</f>
        <v>4.18</v>
      </c>
      <c r="Y19">
        <f>INDEX($H$32:$H$767,MATCH(S19,$C$32:$C$768,0))</f>
        <v>4.1500000000000004</v>
      </c>
      <c r="Z19">
        <f>INDEX($J$32:$J$767,MATCH(S19,$C$32:$C$768,0))</f>
        <v>4.4000000000000004</v>
      </c>
    </row>
    <row r="20" spans="1:26">
      <c r="A20">
        <v>2024</v>
      </c>
      <c r="B20" t="s">
        <v>683</v>
      </c>
      <c r="C20" s="2">
        <v>45352</v>
      </c>
      <c r="D20">
        <v>2.35</v>
      </c>
      <c r="E20">
        <v>4.2060000000000004</v>
      </c>
      <c r="F20">
        <v>3.98</v>
      </c>
      <c r="G20">
        <v>3.19</v>
      </c>
      <c r="H20">
        <v>2.82</v>
      </c>
      <c r="I20">
        <v>3.37</v>
      </c>
      <c r="J20">
        <v>3.7</v>
      </c>
      <c r="K20">
        <v>3.02</v>
      </c>
      <c r="L20">
        <v>11.2</v>
      </c>
      <c r="M20">
        <v>2.3010000000000002</v>
      </c>
      <c r="N20">
        <v>13.925000000000001</v>
      </c>
      <c r="O20">
        <v>26.89</v>
      </c>
      <c r="P20" s="1"/>
      <c r="Q20" s="1"/>
      <c r="S20" s="2">
        <v>39479</v>
      </c>
      <c r="T20">
        <f t="shared" si="0"/>
        <v>2008</v>
      </c>
      <c r="U20" t="s">
        <v>684</v>
      </c>
      <c r="V20">
        <f t="shared" ref="V20:V83" si="1">INDEX($D$32:$D$767,MATCH(S20,$C$32:$C$768,0))</f>
        <v>3.95</v>
      </c>
      <c r="W20">
        <f t="shared" ref="W20:W83" si="2">INDEX($F$32:$F$767,MATCH(S20,$C$32:$C$768,0))</f>
        <v>4.45</v>
      </c>
      <c r="X20">
        <f t="shared" ref="X20:X83" si="3">INDEX($G$32:$G$767,MATCH(S20,$C$32:$C$768,0))</f>
        <v>4.1500000000000004</v>
      </c>
      <c r="Y20">
        <f t="shared" ref="Y20:Y83" si="4">INDEX($H$32:$H$767,MATCH(S20,$C$32:$C$768,0))</f>
        <v>4.08</v>
      </c>
      <c r="Z20">
        <f t="shared" ref="Z20:Z83" si="5">INDEX($J$32:$J$767,MATCH(S20,$C$32:$C$768,0))</f>
        <v>4.3499999999999996</v>
      </c>
    </row>
    <row r="21" spans="1:26">
      <c r="A21">
        <v>2024</v>
      </c>
      <c r="B21" t="s">
        <v>684</v>
      </c>
      <c r="C21" s="2">
        <v>45323</v>
      </c>
      <c r="D21">
        <v>2.33</v>
      </c>
      <c r="E21">
        <v>4.2539999999999996</v>
      </c>
      <c r="F21">
        <v>4.1260000000000003</v>
      </c>
      <c r="G21">
        <v>3.27</v>
      </c>
      <c r="H21">
        <v>2.85</v>
      </c>
      <c r="I21">
        <v>3.45</v>
      </c>
      <c r="J21">
        <v>3.87</v>
      </c>
      <c r="K21">
        <v>3.06</v>
      </c>
      <c r="L21">
        <v>10.771000000000001</v>
      </c>
      <c r="M21">
        <v>2.363</v>
      </c>
      <c r="N21">
        <v>12.86</v>
      </c>
      <c r="O21">
        <v>25.26</v>
      </c>
      <c r="P21" s="1"/>
      <c r="Q21" s="1"/>
      <c r="S21" s="2">
        <v>39508</v>
      </c>
      <c r="T21">
        <f t="shared" si="0"/>
        <v>2008</v>
      </c>
      <c r="U21" s="2" t="s">
        <v>683</v>
      </c>
      <c r="V21">
        <f t="shared" si="1"/>
        <v>3.8</v>
      </c>
      <c r="W21">
        <f t="shared" si="2"/>
        <v>4.42</v>
      </c>
      <c r="X21">
        <f t="shared" si="3"/>
        <v>4.12</v>
      </c>
      <c r="Y21">
        <f t="shared" si="4"/>
        <v>4.0199999999999996</v>
      </c>
      <c r="Z21">
        <f t="shared" si="5"/>
        <v>4.38</v>
      </c>
    </row>
    <row r="22" spans="1:26">
      <c r="A22">
        <v>2024</v>
      </c>
      <c r="B22" t="s">
        <v>685</v>
      </c>
      <c r="C22" s="2">
        <v>45292</v>
      </c>
      <c r="D22">
        <v>2.1800000000000002</v>
      </c>
      <c r="E22">
        <v>3.9180000000000001</v>
      </c>
      <c r="F22">
        <v>3.798</v>
      </c>
      <c r="G22">
        <v>3.18</v>
      </c>
      <c r="H22">
        <v>2.74</v>
      </c>
      <c r="I22">
        <v>3.29</v>
      </c>
      <c r="J22">
        <v>3.81</v>
      </c>
      <c r="K22">
        <v>2.97</v>
      </c>
      <c r="L22">
        <v>10.66</v>
      </c>
      <c r="M22">
        <v>2.4350000000000001</v>
      </c>
      <c r="N22">
        <v>12.27</v>
      </c>
      <c r="O22">
        <v>25.1</v>
      </c>
      <c r="P22" s="1"/>
      <c r="Q22" s="1"/>
      <c r="S22" s="2">
        <v>39539</v>
      </c>
      <c r="T22">
        <f t="shared" si="0"/>
        <v>2008</v>
      </c>
      <c r="U22" t="s">
        <v>682</v>
      </c>
      <c r="V22">
        <f t="shared" si="1"/>
        <v>4.04</v>
      </c>
      <c r="W22">
        <f t="shared" si="2"/>
        <v>4.62</v>
      </c>
      <c r="X22">
        <f t="shared" si="3"/>
        <v>4.32</v>
      </c>
      <c r="Y22">
        <f t="shared" si="4"/>
        <v>4.2699999999999996</v>
      </c>
      <c r="Z22">
        <f t="shared" si="5"/>
        <v>4.53</v>
      </c>
    </row>
    <row r="23" spans="1:26">
      <c r="A23">
        <v>2023</v>
      </c>
      <c r="B23" t="s">
        <v>675</v>
      </c>
      <c r="C23" s="2">
        <v>45261</v>
      </c>
      <c r="D23">
        <v>2.1</v>
      </c>
      <c r="E23">
        <v>4.181</v>
      </c>
      <c r="F23">
        <v>3.9079999999999999</v>
      </c>
      <c r="G23">
        <v>3.12</v>
      </c>
      <c r="H23">
        <v>2.65</v>
      </c>
      <c r="I23">
        <v>3.28</v>
      </c>
      <c r="J23">
        <v>3.82</v>
      </c>
      <c r="K23">
        <v>2.86</v>
      </c>
      <c r="L23">
        <v>10.901</v>
      </c>
      <c r="M23">
        <v>2.665</v>
      </c>
      <c r="N23">
        <v>12.664999999999999</v>
      </c>
      <c r="O23">
        <v>24.774999999999999</v>
      </c>
      <c r="P23" s="1"/>
      <c r="Q23" s="1"/>
      <c r="S23" s="2">
        <v>39569</v>
      </c>
      <c r="T23">
        <f t="shared" si="0"/>
        <v>2008</v>
      </c>
      <c r="U23" s="2" t="s">
        <v>83</v>
      </c>
      <c r="V23">
        <f t="shared" si="1"/>
        <v>4.2</v>
      </c>
      <c r="W23">
        <f t="shared" si="2"/>
        <v>4.84</v>
      </c>
      <c r="X23">
        <f t="shared" si="3"/>
        <v>4.43</v>
      </c>
      <c r="Y23">
        <f t="shared" si="4"/>
        <v>4.41</v>
      </c>
      <c r="Z23">
        <f t="shared" si="5"/>
        <v>4.7</v>
      </c>
    </row>
    <row r="24" spans="1:26">
      <c r="A24">
        <v>2023</v>
      </c>
      <c r="B24" t="s">
        <v>676</v>
      </c>
      <c r="C24" s="2">
        <v>45231</v>
      </c>
      <c r="D24">
        <v>2.6</v>
      </c>
      <c r="E24">
        <v>4.33</v>
      </c>
      <c r="F24">
        <v>4.1760000000000002</v>
      </c>
      <c r="G24">
        <v>3.65</v>
      </c>
      <c r="H24">
        <v>3.19</v>
      </c>
      <c r="I24">
        <v>3.88</v>
      </c>
      <c r="J24">
        <v>4.43</v>
      </c>
      <c r="K24">
        <v>3.3</v>
      </c>
      <c r="L24">
        <v>10.97</v>
      </c>
      <c r="M24">
        <v>2.6859999999999999</v>
      </c>
      <c r="N24">
        <v>12.1</v>
      </c>
      <c r="O24">
        <v>25.785</v>
      </c>
      <c r="P24" s="1"/>
      <c r="S24" s="2">
        <v>39600</v>
      </c>
      <c r="T24">
        <f t="shared" si="0"/>
        <v>2008</v>
      </c>
      <c r="U24" t="s">
        <v>681</v>
      </c>
      <c r="V24">
        <f t="shared" si="1"/>
        <v>4.5199999999999996</v>
      </c>
      <c r="W24">
        <f t="shared" si="2"/>
        <v>5.16</v>
      </c>
      <c r="X24">
        <f t="shared" si="3"/>
        <v>4.79</v>
      </c>
      <c r="Y24">
        <f t="shared" si="4"/>
        <v>4.7300000000000004</v>
      </c>
      <c r="Z24">
        <f t="shared" si="5"/>
        <v>5.1100000000000003</v>
      </c>
    </row>
    <row r="25" spans="1:26">
      <c r="A25">
        <v>2023</v>
      </c>
      <c r="B25" t="s">
        <v>677</v>
      </c>
      <c r="C25" s="2">
        <v>45200</v>
      </c>
      <c r="D25">
        <v>2.82</v>
      </c>
      <c r="E25">
        <v>4.9260000000000002</v>
      </c>
      <c r="F25">
        <v>4.5179999999999998</v>
      </c>
      <c r="G25">
        <v>3.95</v>
      </c>
      <c r="H25">
        <v>3.45</v>
      </c>
      <c r="I25">
        <v>4.3</v>
      </c>
      <c r="J25">
        <v>4.8899999999999997</v>
      </c>
      <c r="K25">
        <v>3.59</v>
      </c>
      <c r="L25">
        <v>11.99</v>
      </c>
      <c r="M25">
        <v>2.7090000000000001</v>
      </c>
      <c r="N25">
        <v>12.74</v>
      </c>
      <c r="O25">
        <v>26.37</v>
      </c>
      <c r="P25" s="1"/>
      <c r="S25" s="2">
        <v>39630</v>
      </c>
      <c r="T25">
        <f t="shared" si="0"/>
        <v>2008</v>
      </c>
      <c r="U25" s="2" t="s">
        <v>680</v>
      </c>
      <c r="V25">
        <f t="shared" si="1"/>
        <v>4.49</v>
      </c>
      <c r="W25">
        <f t="shared" si="2"/>
        <v>5</v>
      </c>
      <c r="X25">
        <f t="shared" si="3"/>
        <v>4.8</v>
      </c>
      <c r="Y25">
        <f t="shared" si="4"/>
        <v>4.6900000000000004</v>
      </c>
      <c r="Z25">
        <f t="shared" si="5"/>
        <v>5.0999999999999996</v>
      </c>
    </row>
    <row r="26" spans="1:26">
      <c r="A26">
        <v>2023</v>
      </c>
      <c r="B26" t="s">
        <v>678</v>
      </c>
      <c r="C26" s="2">
        <v>45170</v>
      </c>
      <c r="D26">
        <v>2.66</v>
      </c>
      <c r="E26">
        <v>4.3609999999999998</v>
      </c>
      <c r="F26">
        <v>4.3962000000000003</v>
      </c>
      <c r="G26">
        <v>3.71</v>
      </c>
      <c r="H26">
        <v>3.22</v>
      </c>
      <c r="I26">
        <v>4.08</v>
      </c>
      <c r="J26">
        <v>4.51</v>
      </c>
      <c r="K26">
        <v>3.45</v>
      </c>
      <c r="L26">
        <v>11.87</v>
      </c>
      <c r="M26">
        <v>2.7149999999999999</v>
      </c>
      <c r="N26">
        <v>12.93</v>
      </c>
      <c r="O26">
        <v>25.52</v>
      </c>
      <c r="P26" s="1"/>
      <c r="S26" s="2">
        <v>39661</v>
      </c>
      <c r="T26">
        <f t="shared" si="0"/>
        <v>2008</v>
      </c>
      <c r="U26" t="s">
        <v>679</v>
      </c>
      <c r="V26">
        <f t="shared" si="1"/>
        <v>4.2</v>
      </c>
      <c r="W26">
        <f t="shared" si="2"/>
        <v>4.68</v>
      </c>
      <c r="X26">
        <f t="shared" si="3"/>
        <v>4.5599999999999996</v>
      </c>
      <c r="Y26">
        <f t="shared" si="4"/>
        <v>4.4000000000000004</v>
      </c>
      <c r="Z26">
        <f t="shared" si="5"/>
        <v>4.8099999999999996</v>
      </c>
    </row>
    <row r="27" spans="1:26">
      <c r="A27">
        <v>2023</v>
      </c>
      <c r="B27" t="s">
        <v>679</v>
      </c>
      <c r="C27" s="2">
        <v>45139</v>
      </c>
      <c r="D27">
        <v>2.5499999999999998</v>
      </c>
      <c r="E27">
        <v>4.1059999999999999</v>
      </c>
      <c r="F27">
        <v>4.3600000000000003</v>
      </c>
      <c r="G27">
        <v>3.57</v>
      </c>
      <c r="H27">
        <v>3.11</v>
      </c>
      <c r="I27">
        <v>3.88</v>
      </c>
      <c r="J27">
        <v>4.22</v>
      </c>
      <c r="K27">
        <v>3.3</v>
      </c>
      <c r="L27">
        <v>11.23</v>
      </c>
      <c r="M27">
        <v>2.589</v>
      </c>
      <c r="N27">
        <v>12.05</v>
      </c>
      <c r="O27">
        <v>18.45</v>
      </c>
      <c r="S27" s="2">
        <v>39692</v>
      </c>
      <c r="T27">
        <f t="shared" si="0"/>
        <v>2008</v>
      </c>
      <c r="U27" s="2" t="s">
        <v>678</v>
      </c>
      <c r="V27">
        <f t="shared" si="1"/>
        <v>4.09</v>
      </c>
      <c r="W27">
        <f t="shared" si="2"/>
        <v>4.57</v>
      </c>
      <c r="X27">
        <f t="shared" si="3"/>
        <v>4.57</v>
      </c>
      <c r="Y27">
        <f t="shared" si="4"/>
        <v>4.3600000000000003</v>
      </c>
      <c r="Z27">
        <f t="shared" si="5"/>
        <v>4.8</v>
      </c>
    </row>
    <row r="28" spans="1:26">
      <c r="A28">
        <v>2023</v>
      </c>
      <c r="B28" t="s">
        <v>680</v>
      </c>
      <c r="C28" s="2">
        <v>45108</v>
      </c>
      <c r="D28">
        <v>2.46</v>
      </c>
      <c r="E28">
        <v>3.9670000000000001</v>
      </c>
      <c r="F28">
        <v>4.3365</v>
      </c>
      <c r="G28">
        <v>3.49</v>
      </c>
      <c r="H28">
        <v>3.04</v>
      </c>
      <c r="I28">
        <v>3.85</v>
      </c>
      <c r="J28">
        <v>4.16</v>
      </c>
      <c r="K28">
        <v>3.23</v>
      </c>
      <c r="L28">
        <v>10.929</v>
      </c>
      <c r="M28">
        <v>2.6970000000000001</v>
      </c>
      <c r="N28">
        <v>11.5</v>
      </c>
      <c r="O28">
        <v>18.45</v>
      </c>
      <c r="S28" s="2">
        <v>39722</v>
      </c>
      <c r="T28">
        <f t="shared" si="0"/>
        <v>2008</v>
      </c>
      <c r="U28" t="s">
        <v>677</v>
      </c>
      <c r="V28">
        <f t="shared" si="1"/>
        <v>3.88</v>
      </c>
      <c r="W28">
        <f t="shared" si="2"/>
        <v>4.5199999999999996</v>
      </c>
      <c r="X28">
        <f t="shared" si="3"/>
        <v>4.47</v>
      </c>
      <c r="Y28">
        <f t="shared" si="4"/>
        <v>4.18</v>
      </c>
      <c r="Z28">
        <f t="shared" si="5"/>
        <v>4.78</v>
      </c>
    </row>
    <row r="29" spans="1:26">
      <c r="A29">
        <v>2023</v>
      </c>
      <c r="B29" t="s">
        <v>681</v>
      </c>
      <c r="C29" s="2">
        <v>45078</v>
      </c>
      <c r="D29">
        <v>2.38</v>
      </c>
      <c r="E29">
        <v>3.8410000000000002</v>
      </c>
      <c r="F29">
        <v>4.3869999999999996</v>
      </c>
      <c r="G29">
        <v>3.4</v>
      </c>
      <c r="H29">
        <v>2.93</v>
      </c>
      <c r="I29">
        <v>3.71</v>
      </c>
      <c r="J29">
        <v>4.07</v>
      </c>
      <c r="K29">
        <v>3.09</v>
      </c>
      <c r="L29">
        <v>10.679</v>
      </c>
      <c r="M29">
        <v>2.6829999999999998</v>
      </c>
      <c r="N29">
        <v>11.19</v>
      </c>
      <c r="O29">
        <v>16.34</v>
      </c>
      <c r="S29" s="2">
        <v>39753</v>
      </c>
      <c r="T29">
        <f t="shared" si="0"/>
        <v>2008</v>
      </c>
      <c r="U29" s="2" t="s">
        <v>676</v>
      </c>
      <c r="V29">
        <f t="shared" si="1"/>
        <v>3.56</v>
      </c>
      <c r="W29">
        <f t="shared" si="2"/>
        <v>4.13</v>
      </c>
      <c r="X29">
        <f t="shared" si="3"/>
        <v>4.1500000000000004</v>
      </c>
      <c r="Y29">
        <f t="shared" si="4"/>
        <v>3.98</v>
      </c>
      <c r="Z29">
        <f t="shared" si="5"/>
        <v>4.74</v>
      </c>
    </row>
    <row r="30" spans="1:26">
      <c r="A30">
        <v>2023</v>
      </c>
      <c r="B30" t="s">
        <v>83</v>
      </c>
      <c r="C30" s="2">
        <v>45047</v>
      </c>
      <c r="D30">
        <v>2.34</v>
      </c>
      <c r="E30">
        <v>3.6459999999999999</v>
      </c>
      <c r="F30">
        <v>4.1790000000000003</v>
      </c>
      <c r="G30">
        <v>3.41</v>
      </c>
      <c r="H30">
        <v>2.94</v>
      </c>
      <c r="I30">
        <v>3.98</v>
      </c>
      <c r="J30">
        <v>4.3099999999999996</v>
      </c>
      <c r="K30">
        <v>3.16</v>
      </c>
      <c r="L30">
        <v>11.553000000000001</v>
      </c>
      <c r="M30">
        <v>2.7250000000000001</v>
      </c>
      <c r="N30">
        <v>10.76</v>
      </c>
      <c r="O30">
        <v>10.23</v>
      </c>
      <c r="S30" s="2">
        <v>39783</v>
      </c>
      <c r="T30">
        <f t="shared" si="0"/>
        <v>2008</v>
      </c>
      <c r="U30" t="s">
        <v>675</v>
      </c>
      <c r="V30">
        <f t="shared" si="1"/>
        <v>3.05</v>
      </c>
      <c r="W30">
        <f t="shared" si="2"/>
        <v>3.36</v>
      </c>
      <c r="X30">
        <f t="shared" si="3"/>
        <v>3.86</v>
      </c>
      <c r="Y30">
        <f t="shared" si="4"/>
        <v>3.54</v>
      </c>
      <c r="Z30">
        <f t="shared" si="5"/>
        <v>4.47</v>
      </c>
    </row>
    <row r="31" spans="1:26">
      <c r="A31">
        <v>2023</v>
      </c>
      <c r="B31" t="s">
        <v>682</v>
      </c>
      <c r="C31" s="2">
        <v>45017</v>
      </c>
      <c r="D31">
        <v>2.36</v>
      </c>
      <c r="E31">
        <v>3.5950000000000002</v>
      </c>
      <c r="F31">
        <v>3.64</v>
      </c>
      <c r="G31">
        <v>3.4</v>
      </c>
      <c r="H31">
        <v>2.9</v>
      </c>
      <c r="I31">
        <v>4.22</v>
      </c>
      <c r="J31">
        <v>4.2300000000000004</v>
      </c>
      <c r="K31">
        <v>3.2</v>
      </c>
      <c r="L31">
        <v>12.364000000000001</v>
      </c>
      <c r="M31">
        <v>2.7850000000000001</v>
      </c>
      <c r="N31">
        <v>10.62</v>
      </c>
      <c r="O31">
        <v>12.6</v>
      </c>
      <c r="S31" s="2">
        <v>39814</v>
      </c>
      <c r="T31">
        <f t="shared" si="0"/>
        <v>2009</v>
      </c>
      <c r="U31" s="2" t="s">
        <v>685</v>
      </c>
      <c r="V31">
        <f t="shared" si="1"/>
        <v>3.07</v>
      </c>
      <c r="W31">
        <f t="shared" si="2"/>
        <v>3.17</v>
      </c>
      <c r="X31">
        <f t="shared" si="3"/>
        <v>4.1500000000000004</v>
      </c>
      <c r="Y31">
        <f t="shared" si="4"/>
        <v>3.6</v>
      </c>
      <c r="Z31">
        <f t="shared" si="5"/>
        <v>4.62</v>
      </c>
    </row>
    <row r="32" spans="1:26">
      <c r="A32">
        <v>2023</v>
      </c>
      <c r="B32" t="s">
        <v>683</v>
      </c>
      <c r="C32" s="2">
        <v>44986</v>
      </c>
      <c r="D32">
        <v>2.38</v>
      </c>
      <c r="E32">
        <v>3.4729999999999999</v>
      </c>
      <c r="F32">
        <v>3.49</v>
      </c>
      <c r="G32">
        <v>3.43</v>
      </c>
      <c r="H32">
        <v>2.92</v>
      </c>
      <c r="I32">
        <v>4.29</v>
      </c>
      <c r="J32">
        <v>4.24</v>
      </c>
      <c r="K32">
        <v>3.27</v>
      </c>
      <c r="L32">
        <v>12.821999999999999</v>
      </c>
      <c r="M32">
        <v>2.8610000000000002</v>
      </c>
      <c r="N32">
        <v>10.31</v>
      </c>
      <c r="O32">
        <v>10.31</v>
      </c>
      <c r="S32" s="2">
        <v>39845</v>
      </c>
      <c r="T32">
        <f t="shared" si="0"/>
        <v>2009</v>
      </c>
      <c r="U32" t="s">
        <v>684</v>
      </c>
      <c r="V32">
        <f t="shared" si="1"/>
        <v>3.13</v>
      </c>
      <c r="W32">
        <f t="shared" si="2"/>
        <v>3.23</v>
      </c>
      <c r="X32">
        <f t="shared" si="3"/>
        <v>4.2300000000000004</v>
      </c>
      <c r="Y32">
        <f t="shared" si="4"/>
        <v>3.68</v>
      </c>
      <c r="Z32">
        <f t="shared" si="5"/>
        <v>4.54</v>
      </c>
    </row>
    <row r="33" spans="1:26">
      <c r="A33">
        <v>2023</v>
      </c>
      <c r="B33" t="s">
        <v>684</v>
      </c>
      <c r="C33" s="2">
        <v>44958</v>
      </c>
      <c r="D33">
        <v>2.37</v>
      </c>
      <c r="E33">
        <v>3.9279999999999999</v>
      </c>
      <c r="F33">
        <v>3.8239999999999998</v>
      </c>
      <c r="G33">
        <v>3.38</v>
      </c>
      <c r="H33">
        <v>2.87</v>
      </c>
      <c r="I33">
        <v>4.26</v>
      </c>
      <c r="J33">
        <v>4.2699999999999996</v>
      </c>
      <c r="K33">
        <v>3.27</v>
      </c>
      <c r="L33">
        <v>13.31</v>
      </c>
      <c r="M33">
        <v>2.9289999999999998</v>
      </c>
      <c r="N33">
        <v>10.99</v>
      </c>
      <c r="O33">
        <v>9.99</v>
      </c>
      <c r="S33" s="2">
        <v>39873</v>
      </c>
      <c r="T33">
        <f t="shared" si="0"/>
        <v>2009</v>
      </c>
      <c r="U33" s="2" t="s">
        <v>683</v>
      </c>
      <c r="V33">
        <f t="shared" si="1"/>
        <v>3.02</v>
      </c>
      <c r="W33">
        <f t="shared" si="2"/>
        <v>3</v>
      </c>
      <c r="X33">
        <f t="shared" si="3"/>
        <v>4.0599999999999996</v>
      </c>
      <c r="Y33">
        <f t="shared" si="4"/>
        <v>3.65</v>
      </c>
      <c r="Z33">
        <f t="shared" si="5"/>
        <v>4.46</v>
      </c>
    </row>
    <row r="34" spans="1:26">
      <c r="A34">
        <v>2023</v>
      </c>
      <c r="B34" t="s">
        <v>685</v>
      </c>
      <c r="C34" s="2">
        <v>44927</v>
      </c>
      <c r="D34">
        <v>2.19</v>
      </c>
      <c r="E34">
        <v>3.51</v>
      </c>
      <c r="F34">
        <v>3.3340000000000001</v>
      </c>
      <c r="G34">
        <v>3.2</v>
      </c>
      <c r="H34">
        <v>2.69</v>
      </c>
      <c r="I34">
        <v>4.29</v>
      </c>
      <c r="J34">
        <v>4.24</v>
      </c>
      <c r="K34">
        <v>3.13</v>
      </c>
      <c r="L34">
        <v>13.07</v>
      </c>
      <c r="M34">
        <v>2.9279999999999999</v>
      </c>
      <c r="N34">
        <v>10.58</v>
      </c>
      <c r="O34">
        <v>10.52</v>
      </c>
      <c r="S34" s="2">
        <v>39904</v>
      </c>
      <c r="T34">
        <f t="shared" si="0"/>
        <v>2009</v>
      </c>
      <c r="U34" t="s">
        <v>682</v>
      </c>
      <c r="V34">
        <f t="shared" si="1"/>
        <v>3.13</v>
      </c>
      <c r="W34">
        <f t="shared" si="2"/>
        <v>3.16</v>
      </c>
      <c r="X34">
        <f t="shared" si="3"/>
        <v>4.01</v>
      </c>
      <c r="Y34">
        <f t="shared" si="4"/>
        <v>3.66</v>
      </c>
      <c r="Z34">
        <f t="shared" si="5"/>
        <v>4.3600000000000003</v>
      </c>
    </row>
    <row r="35" spans="1:26">
      <c r="A35">
        <f>YEAR(C35)</f>
        <v>2022</v>
      </c>
      <c r="B35" t="s">
        <v>675</v>
      </c>
      <c r="C35" s="2">
        <v>44896</v>
      </c>
      <c r="D35">
        <v>2.08</v>
      </c>
      <c r="E35">
        <v>3.879</v>
      </c>
      <c r="F35">
        <v>3.669</v>
      </c>
      <c r="G35">
        <v>3.09</v>
      </c>
      <c r="H35">
        <v>2.69</v>
      </c>
      <c r="I35">
        <v>4.22</v>
      </c>
      <c r="J35">
        <v>4.26</v>
      </c>
      <c r="K35">
        <v>3.1</v>
      </c>
      <c r="L35">
        <v>12.76</v>
      </c>
      <c r="M35">
        <v>2.8839999999999999</v>
      </c>
      <c r="N35">
        <v>10.36</v>
      </c>
      <c r="O35">
        <v>9.8699999999999992</v>
      </c>
      <c r="S35" s="2">
        <v>39934</v>
      </c>
      <c r="T35">
        <f t="shared" si="0"/>
        <v>2009</v>
      </c>
      <c r="U35" s="2" t="s">
        <v>83</v>
      </c>
      <c r="V35">
        <f t="shared" si="1"/>
        <v>3.37</v>
      </c>
      <c r="W35">
        <f t="shared" si="2"/>
        <v>3.41</v>
      </c>
      <c r="X35">
        <f t="shared" si="3"/>
        <v>4.0599999999999996</v>
      </c>
      <c r="Y35">
        <f t="shared" si="4"/>
        <v>3.8</v>
      </c>
      <c r="Z35">
        <f t="shared" si="5"/>
        <v>4.42</v>
      </c>
    </row>
    <row r="36" spans="1:26">
      <c r="A36">
        <f t="shared" ref="A36:A99" si="6">YEAR(C36)</f>
        <v>2022</v>
      </c>
      <c r="B36" t="s">
        <v>676</v>
      </c>
      <c r="C36" s="2">
        <v>44866</v>
      </c>
      <c r="D36">
        <v>2.0699999999999998</v>
      </c>
      <c r="E36">
        <v>3.6110000000000002</v>
      </c>
      <c r="F36">
        <v>3.1629999999999998</v>
      </c>
      <c r="G36">
        <v>3.06</v>
      </c>
      <c r="H36">
        <v>2.58</v>
      </c>
      <c r="I36">
        <v>4.42</v>
      </c>
      <c r="J36">
        <v>4.24</v>
      </c>
      <c r="K36">
        <v>3.02</v>
      </c>
      <c r="L36">
        <v>12.81</v>
      </c>
      <c r="M36">
        <v>2.9340000000000002</v>
      </c>
      <c r="N36">
        <v>10.11</v>
      </c>
      <c r="O36">
        <v>10.9</v>
      </c>
      <c r="S36" s="2">
        <v>39965</v>
      </c>
      <c r="T36">
        <f t="shared" si="0"/>
        <v>2009</v>
      </c>
      <c r="U36" t="s">
        <v>681</v>
      </c>
      <c r="V36">
        <f t="shared" si="1"/>
        <v>3.47</v>
      </c>
      <c r="W36">
        <f t="shared" si="2"/>
        <v>3.52</v>
      </c>
      <c r="X36">
        <f t="shared" si="3"/>
        <v>4.25</v>
      </c>
      <c r="Y36">
        <f t="shared" si="4"/>
        <v>3.9</v>
      </c>
      <c r="Z36">
        <f t="shared" si="5"/>
        <v>4.6100000000000003</v>
      </c>
    </row>
    <row r="37" spans="1:26">
      <c r="A37">
        <f t="shared" si="6"/>
        <v>2022</v>
      </c>
      <c r="B37" t="s">
        <v>677</v>
      </c>
      <c r="C37" s="2">
        <v>44835</v>
      </c>
      <c r="D37">
        <v>2.19</v>
      </c>
      <c r="E37">
        <v>4.05</v>
      </c>
      <c r="F37">
        <v>3.5230000000000001</v>
      </c>
      <c r="G37">
        <v>3.29</v>
      </c>
      <c r="H37">
        <v>2.77</v>
      </c>
      <c r="I37">
        <v>4.87</v>
      </c>
      <c r="J37">
        <v>4.53</v>
      </c>
      <c r="K37">
        <v>3.26</v>
      </c>
      <c r="L37">
        <v>11.904999999999999</v>
      </c>
      <c r="M37">
        <v>2.65</v>
      </c>
      <c r="N37">
        <v>9.85</v>
      </c>
      <c r="O37">
        <v>11.234999999999999</v>
      </c>
      <c r="S37" s="2">
        <v>39995</v>
      </c>
      <c r="T37">
        <f t="shared" si="0"/>
        <v>2009</v>
      </c>
      <c r="U37" s="2" t="s">
        <v>680</v>
      </c>
      <c r="V37">
        <f t="shared" si="1"/>
        <v>3.34</v>
      </c>
      <c r="W37">
        <f t="shared" si="2"/>
        <v>3.55</v>
      </c>
      <c r="X37">
        <f t="shared" si="3"/>
        <v>4.01</v>
      </c>
      <c r="Y37">
        <f t="shared" si="4"/>
        <v>3.73</v>
      </c>
      <c r="Z37">
        <f t="shared" si="5"/>
        <v>4.37</v>
      </c>
    </row>
    <row r="38" spans="1:26">
      <c r="A38">
        <f t="shared" si="6"/>
        <v>2022</v>
      </c>
      <c r="B38" t="s">
        <v>678</v>
      </c>
      <c r="C38" s="2">
        <v>44805</v>
      </c>
      <c r="D38">
        <v>1.8</v>
      </c>
      <c r="E38">
        <v>3.8290000000000002</v>
      </c>
      <c r="F38">
        <v>4.0960000000000001</v>
      </c>
      <c r="G38">
        <v>2.92</v>
      </c>
      <c r="H38">
        <v>2.41</v>
      </c>
      <c r="I38">
        <v>4.4400000000000004</v>
      </c>
      <c r="J38">
        <v>4.1399999999999997</v>
      </c>
      <c r="K38">
        <v>2.89</v>
      </c>
      <c r="L38">
        <v>11.955</v>
      </c>
      <c r="M38">
        <v>2.782</v>
      </c>
      <c r="N38">
        <v>10.234999999999999</v>
      </c>
      <c r="O38">
        <v>11.65</v>
      </c>
      <c r="S38" s="2">
        <v>40026</v>
      </c>
      <c r="T38">
        <f t="shared" si="0"/>
        <v>2009</v>
      </c>
      <c r="U38" t="s">
        <v>679</v>
      </c>
      <c r="V38">
        <f t="shared" si="1"/>
        <v>3.31</v>
      </c>
      <c r="W38">
        <f t="shared" si="2"/>
        <v>3.45</v>
      </c>
      <c r="X38">
        <f t="shared" si="3"/>
        <v>3.79</v>
      </c>
      <c r="Y38">
        <f t="shared" si="4"/>
        <v>3.59</v>
      </c>
      <c r="Z38">
        <f t="shared" si="5"/>
        <v>4.12</v>
      </c>
    </row>
    <row r="39" spans="1:26">
      <c r="A39">
        <f t="shared" si="6"/>
        <v>2022</v>
      </c>
      <c r="B39" t="s">
        <v>679</v>
      </c>
      <c r="C39" s="2">
        <v>44774</v>
      </c>
      <c r="D39">
        <v>1.03</v>
      </c>
      <c r="E39">
        <v>3.1960000000000002</v>
      </c>
      <c r="F39">
        <v>2.8294999999999999</v>
      </c>
      <c r="G39">
        <v>2.15</v>
      </c>
      <c r="H39">
        <v>1.69</v>
      </c>
      <c r="I39">
        <v>3.46</v>
      </c>
      <c r="J39">
        <v>3.3</v>
      </c>
      <c r="K39">
        <v>2.16</v>
      </c>
      <c r="L39">
        <v>12.335000000000001</v>
      </c>
      <c r="M39">
        <v>2.649</v>
      </c>
      <c r="N39">
        <v>9.42</v>
      </c>
      <c r="O39">
        <v>12.63</v>
      </c>
      <c r="S39" s="2">
        <v>40057</v>
      </c>
      <c r="T39">
        <f t="shared" si="0"/>
        <v>2009</v>
      </c>
      <c r="U39" s="2" t="s">
        <v>678</v>
      </c>
      <c r="V39">
        <f t="shared" si="1"/>
        <v>3.26</v>
      </c>
      <c r="W39">
        <f t="shared" si="2"/>
        <v>3.42</v>
      </c>
      <c r="X39">
        <f t="shared" si="3"/>
        <v>3.81</v>
      </c>
      <c r="Y39">
        <f t="shared" si="4"/>
        <v>3.59</v>
      </c>
      <c r="Z39">
        <f t="shared" si="5"/>
        <v>4.09</v>
      </c>
    </row>
    <row r="40" spans="1:26">
      <c r="A40">
        <f t="shared" si="6"/>
        <v>2022</v>
      </c>
      <c r="B40" t="s">
        <v>680</v>
      </c>
      <c r="C40" s="2">
        <v>44743</v>
      </c>
      <c r="D40">
        <v>1.08</v>
      </c>
      <c r="E40">
        <v>2.6579999999999999</v>
      </c>
      <c r="F40">
        <v>1.8714999999999999</v>
      </c>
      <c r="G40">
        <v>2.31</v>
      </c>
      <c r="H40">
        <v>1.71</v>
      </c>
      <c r="I40">
        <v>3.38</v>
      </c>
      <c r="J40">
        <v>3.36</v>
      </c>
      <c r="K40">
        <v>2.2599999999999998</v>
      </c>
      <c r="L40">
        <v>13.041</v>
      </c>
      <c r="M40">
        <v>2.7589999999999999</v>
      </c>
      <c r="N40">
        <v>9.0500000000000007</v>
      </c>
      <c r="O40">
        <v>17.149999999999999</v>
      </c>
      <c r="S40" s="2">
        <v>40087</v>
      </c>
      <c r="T40">
        <f t="shared" si="0"/>
        <v>2009</v>
      </c>
      <c r="U40" t="s">
        <v>677</v>
      </c>
      <c r="V40">
        <f t="shared" si="1"/>
        <v>3.21</v>
      </c>
      <c r="W40">
        <f t="shared" si="2"/>
        <v>3.34</v>
      </c>
      <c r="X40">
        <f t="shared" si="3"/>
        <v>3.78</v>
      </c>
      <c r="Y40">
        <f t="shared" si="4"/>
        <v>3.56</v>
      </c>
      <c r="Z40">
        <f t="shared" si="5"/>
        <v>4.0999999999999996</v>
      </c>
    </row>
    <row r="41" spans="1:26">
      <c r="A41">
        <f t="shared" si="6"/>
        <v>2022</v>
      </c>
      <c r="B41" t="s">
        <v>681</v>
      </c>
      <c r="C41" s="2">
        <v>44713</v>
      </c>
      <c r="D41">
        <v>1.45</v>
      </c>
      <c r="E41">
        <v>3.0169999999999999</v>
      </c>
      <c r="F41">
        <v>2.2400000000000002</v>
      </c>
      <c r="G41">
        <v>2.63</v>
      </c>
      <c r="H41">
        <v>2.06</v>
      </c>
      <c r="I41">
        <v>3.93</v>
      </c>
      <c r="J41">
        <v>3.63</v>
      </c>
      <c r="K41">
        <v>2.58</v>
      </c>
      <c r="L41">
        <v>13.28</v>
      </c>
      <c r="M41">
        <v>2.8239999999999998</v>
      </c>
      <c r="N41">
        <v>9.07</v>
      </c>
      <c r="O41">
        <v>18.54</v>
      </c>
      <c r="S41" s="2">
        <v>40118</v>
      </c>
      <c r="T41">
        <f t="shared" si="0"/>
        <v>2009</v>
      </c>
      <c r="U41" s="2" t="s">
        <v>676</v>
      </c>
      <c r="V41">
        <f t="shared" si="1"/>
        <v>3.22</v>
      </c>
      <c r="W41">
        <f t="shared" si="2"/>
        <v>3.46</v>
      </c>
      <c r="X41">
        <f t="shared" si="3"/>
        <v>3.79</v>
      </c>
      <c r="Y41">
        <f t="shared" si="4"/>
        <v>3.56</v>
      </c>
      <c r="Z41">
        <f t="shared" si="5"/>
        <v>4.0599999999999996</v>
      </c>
    </row>
    <row r="42" spans="1:26">
      <c r="A42">
        <f t="shared" si="6"/>
        <v>2022</v>
      </c>
      <c r="B42" t="s">
        <v>83</v>
      </c>
      <c r="C42" s="2">
        <v>44682</v>
      </c>
      <c r="D42">
        <v>0.95</v>
      </c>
      <c r="E42">
        <v>2.8490000000000002</v>
      </c>
      <c r="F42">
        <v>2.1</v>
      </c>
      <c r="G42">
        <v>2.04</v>
      </c>
      <c r="H42">
        <v>1.52</v>
      </c>
      <c r="I42">
        <v>3.54</v>
      </c>
      <c r="J42">
        <v>2.99</v>
      </c>
      <c r="K42">
        <v>2.14</v>
      </c>
      <c r="L42">
        <v>12.529</v>
      </c>
      <c r="M42">
        <v>2.8029999999999999</v>
      </c>
      <c r="N42">
        <v>9.4700000000000006</v>
      </c>
      <c r="O42">
        <v>22.73</v>
      </c>
      <c r="S42" s="2">
        <v>40148</v>
      </c>
      <c r="T42">
        <f t="shared" si="0"/>
        <v>2009</v>
      </c>
      <c r="U42" t="s">
        <v>675</v>
      </c>
      <c r="V42">
        <f t="shared" si="1"/>
        <v>3.14</v>
      </c>
      <c r="W42">
        <f t="shared" si="2"/>
        <v>3.6</v>
      </c>
      <c r="X42">
        <f t="shared" si="3"/>
        <v>3.81</v>
      </c>
      <c r="Y42">
        <f t="shared" si="4"/>
        <v>3.48</v>
      </c>
      <c r="Z42">
        <f t="shared" si="5"/>
        <v>4.01</v>
      </c>
    </row>
    <row r="43" spans="1:26">
      <c r="A43">
        <f t="shared" si="6"/>
        <v>2022</v>
      </c>
      <c r="B43" t="s">
        <v>682</v>
      </c>
      <c r="C43" s="2">
        <v>44652</v>
      </c>
      <c r="D43">
        <v>0.74</v>
      </c>
      <c r="E43">
        <v>2.9380000000000002</v>
      </c>
      <c r="F43">
        <v>1.909</v>
      </c>
      <c r="G43">
        <v>1.69</v>
      </c>
      <c r="H43">
        <v>1.28</v>
      </c>
      <c r="I43">
        <v>2.89</v>
      </c>
      <c r="J43">
        <v>2.44</v>
      </c>
      <c r="K43">
        <v>1.76</v>
      </c>
      <c r="L43">
        <v>12.25</v>
      </c>
      <c r="M43">
        <v>2.8410000000000002</v>
      </c>
      <c r="N43">
        <v>10.1</v>
      </c>
      <c r="O43">
        <v>20.27</v>
      </c>
      <c r="S43" s="2">
        <v>40179</v>
      </c>
      <c r="T43">
        <f t="shared" si="0"/>
        <v>2010</v>
      </c>
      <c r="U43" s="2" t="s">
        <v>685</v>
      </c>
      <c r="V43">
        <f t="shared" si="1"/>
        <v>3.26</v>
      </c>
      <c r="W43">
        <f t="shared" si="2"/>
        <v>4.01</v>
      </c>
      <c r="X43">
        <f t="shared" si="3"/>
        <v>3.99</v>
      </c>
      <c r="Y43">
        <f t="shared" si="4"/>
        <v>3.52</v>
      </c>
      <c r="Z43">
        <f t="shared" si="5"/>
        <v>4.08</v>
      </c>
    </row>
    <row r="44" spans="1:26">
      <c r="A44">
        <f t="shared" si="6"/>
        <v>2022</v>
      </c>
      <c r="B44" t="s">
        <v>683</v>
      </c>
      <c r="C44" s="2">
        <v>44621</v>
      </c>
      <c r="D44">
        <v>0.28000000000000003</v>
      </c>
      <c r="E44">
        <v>2.3450000000000002</v>
      </c>
      <c r="F44">
        <v>1.607</v>
      </c>
      <c r="G44">
        <v>1.22</v>
      </c>
      <c r="H44">
        <v>0.78</v>
      </c>
      <c r="I44">
        <v>2.61</v>
      </c>
      <c r="J44">
        <v>1.85</v>
      </c>
      <c r="K44">
        <v>1.1599999999999999</v>
      </c>
      <c r="L44">
        <v>11.25</v>
      </c>
      <c r="M44">
        <v>2.8170000000000002</v>
      </c>
      <c r="N44">
        <v>11.1</v>
      </c>
      <c r="O44">
        <v>23.96</v>
      </c>
      <c r="S44" s="2">
        <v>40210</v>
      </c>
      <c r="T44">
        <f t="shared" si="0"/>
        <v>2010</v>
      </c>
      <c r="U44" t="s">
        <v>684</v>
      </c>
      <c r="V44">
        <f t="shared" si="1"/>
        <v>3.17</v>
      </c>
      <c r="W44">
        <f t="shared" si="2"/>
        <v>4.0199999999999996</v>
      </c>
      <c r="X44">
        <f t="shared" si="3"/>
        <v>3.98</v>
      </c>
      <c r="Y44">
        <f t="shared" si="4"/>
        <v>3.5</v>
      </c>
      <c r="Z44">
        <f t="shared" si="5"/>
        <v>4.05</v>
      </c>
    </row>
    <row r="45" spans="1:26">
      <c r="A45">
        <f t="shared" si="6"/>
        <v>2022</v>
      </c>
      <c r="B45" t="s">
        <v>684</v>
      </c>
      <c r="C45" s="2">
        <v>44593</v>
      </c>
      <c r="D45">
        <v>0.15</v>
      </c>
      <c r="E45">
        <v>1.8220000000000001</v>
      </c>
      <c r="F45">
        <v>1.411</v>
      </c>
      <c r="G45">
        <v>1.1100000000000001</v>
      </c>
      <c r="H45">
        <v>0.68</v>
      </c>
      <c r="I45">
        <v>2.46</v>
      </c>
      <c r="J45">
        <v>1.79</v>
      </c>
      <c r="K45">
        <v>1.06</v>
      </c>
      <c r="L45">
        <v>11.32</v>
      </c>
      <c r="M45">
        <v>2.7909999999999999</v>
      </c>
      <c r="N45">
        <v>12.46</v>
      </c>
      <c r="O45">
        <v>23.07</v>
      </c>
      <c r="S45" s="2">
        <v>40238</v>
      </c>
      <c r="T45">
        <f t="shared" si="0"/>
        <v>2010</v>
      </c>
      <c r="U45" s="2" t="s">
        <v>683</v>
      </c>
      <c r="V45">
        <f t="shared" si="1"/>
        <v>3.1</v>
      </c>
      <c r="W45">
        <f t="shared" si="2"/>
        <v>3.98</v>
      </c>
      <c r="X45">
        <f t="shared" si="3"/>
        <v>3.83</v>
      </c>
      <c r="Y45">
        <f t="shared" si="4"/>
        <v>3.44</v>
      </c>
      <c r="Z45">
        <f t="shared" si="5"/>
        <v>3.95</v>
      </c>
    </row>
    <row r="46" spans="1:26">
      <c r="A46">
        <f t="shared" si="6"/>
        <v>2022</v>
      </c>
      <c r="B46" t="s">
        <v>685</v>
      </c>
      <c r="C46" s="2">
        <v>44562</v>
      </c>
      <c r="D46">
        <v>-0.12</v>
      </c>
      <c r="E46">
        <v>1.784</v>
      </c>
      <c r="F46">
        <v>1.3080000000000001</v>
      </c>
      <c r="G46">
        <v>0.66</v>
      </c>
      <c r="H46">
        <v>0.31</v>
      </c>
      <c r="I46">
        <v>1.62</v>
      </c>
      <c r="J46">
        <v>1.35</v>
      </c>
      <c r="K46">
        <v>0.57999999999999996</v>
      </c>
      <c r="L46">
        <v>11.08</v>
      </c>
      <c r="M46">
        <v>2.7490000000000001</v>
      </c>
      <c r="N46">
        <v>9.44</v>
      </c>
      <c r="O46">
        <v>22.49</v>
      </c>
      <c r="S46" s="2">
        <v>40269</v>
      </c>
      <c r="T46">
        <f t="shared" si="0"/>
        <v>2010</v>
      </c>
      <c r="U46" t="s">
        <v>682</v>
      </c>
      <c r="V46">
        <f t="shared" si="1"/>
        <v>3.06</v>
      </c>
      <c r="W46">
        <f t="shared" si="2"/>
        <v>3.96</v>
      </c>
      <c r="X46">
        <f t="shared" si="3"/>
        <v>3.9</v>
      </c>
      <c r="Y46">
        <f t="shared" si="4"/>
        <v>3.4</v>
      </c>
      <c r="Z46">
        <f t="shared" si="5"/>
        <v>4</v>
      </c>
    </row>
    <row r="47" spans="1:26">
      <c r="A47">
        <f t="shared" si="6"/>
        <v>2021</v>
      </c>
      <c r="B47" t="s">
        <v>675</v>
      </c>
      <c r="C47" s="2">
        <v>44531</v>
      </c>
      <c r="D47">
        <v>-0.38</v>
      </c>
      <c r="E47">
        <v>1.512</v>
      </c>
      <c r="F47">
        <v>0.97199999999999998</v>
      </c>
      <c r="G47">
        <v>0.41</v>
      </c>
      <c r="H47">
        <v>0.05</v>
      </c>
      <c r="I47">
        <v>1.29</v>
      </c>
      <c r="J47">
        <v>1.05</v>
      </c>
      <c r="K47">
        <v>0.35</v>
      </c>
      <c r="L47">
        <v>10.31</v>
      </c>
      <c r="M47">
        <v>2.7829999999999999</v>
      </c>
      <c r="N47">
        <v>8.42</v>
      </c>
      <c r="O47">
        <v>23.05</v>
      </c>
      <c r="S47" s="2">
        <v>40299</v>
      </c>
      <c r="T47">
        <f t="shared" si="0"/>
        <v>2010</v>
      </c>
      <c r="U47" s="2" t="s">
        <v>83</v>
      </c>
      <c r="V47">
        <f t="shared" si="1"/>
        <v>2.73</v>
      </c>
      <c r="W47">
        <f t="shared" si="2"/>
        <v>3.6</v>
      </c>
      <c r="X47">
        <f t="shared" si="3"/>
        <v>4.08</v>
      </c>
      <c r="Y47">
        <f t="shared" si="4"/>
        <v>3.08</v>
      </c>
      <c r="Z47">
        <f t="shared" si="5"/>
        <v>3.99</v>
      </c>
    </row>
    <row r="48" spans="1:26">
      <c r="A48">
        <f t="shared" si="6"/>
        <v>2021</v>
      </c>
      <c r="B48" t="s">
        <v>676</v>
      </c>
      <c r="C48" s="2">
        <v>44501</v>
      </c>
      <c r="D48">
        <v>-0.31</v>
      </c>
      <c r="E48">
        <v>1.456</v>
      </c>
      <c r="F48">
        <v>0.81100000000000005</v>
      </c>
      <c r="G48">
        <v>0.47</v>
      </c>
      <c r="H48">
        <v>0.09</v>
      </c>
      <c r="I48">
        <v>1.22</v>
      </c>
      <c r="J48">
        <v>1.01</v>
      </c>
      <c r="K48">
        <v>0.39</v>
      </c>
      <c r="L48">
        <v>11.41</v>
      </c>
      <c r="M48">
        <v>2.867</v>
      </c>
      <c r="N48">
        <v>8.35</v>
      </c>
      <c r="O48">
        <v>20.2</v>
      </c>
      <c r="S48" s="2">
        <v>40330</v>
      </c>
      <c r="T48">
        <f t="shared" si="0"/>
        <v>2010</v>
      </c>
      <c r="U48" t="s">
        <v>681</v>
      </c>
      <c r="V48">
        <f t="shared" si="1"/>
        <v>2.54</v>
      </c>
      <c r="W48">
        <f t="shared" si="2"/>
        <v>3.14</v>
      </c>
      <c r="X48">
        <f t="shared" si="3"/>
        <v>4.5599999999999996</v>
      </c>
      <c r="Y48">
        <f t="shared" si="4"/>
        <v>3.07</v>
      </c>
      <c r="Z48">
        <f t="shared" si="5"/>
        <v>4.0999999999999996</v>
      </c>
    </row>
    <row r="49" spans="1:26">
      <c r="A49">
        <f t="shared" si="6"/>
        <v>2021</v>
      </c>
      <c r="B49" t="s">
        <v>677</v>
      </c>
      <c r="C49" s="2">
        <v>44470</v>
      </c>
      <c r="D49">
        <v>-0.21</v>
      </c>
      <c r="E49">
        <v>1.5609999999999999</v>
      </c>
      <c r="F49">
        <v>1.032</v>
      </c>
      <c r="G49">
        <v>0.47</v>
      </c>
      <c r="H49">
        <v>0.2</v>
      </c>
      <c r="I49">
        <v>0.96</v>
      </c>
      <c r="J49">
        <v>0.95</v>
      </c>
      <c r="K49">
        <v>0.39</v>
      </c>
      <c r="L49">
        <v>12.244999999999999</v>
      </c>
      <c r="M49">
        <v>2.976</v>
      </c>
      <c r="N49">
        <v>8.17</v>
      </c>
      <c r="O49">
        <v>19.079999999999998</v>
      </c>
      <c r="S49" s="2">
        <v>40360</v>
      </c>
      <c r="T49">
        <f t="shared" si="0"/>
        <v>2010</v>
      </c>
      <c r="U49" s="2" t="s">
        <v>680</v>
      </c>
      <c r="V49">
        <f t="shared" si="1"/>
        <v>2.62</v>
      </c>
      <c r="W49">
        <f t="shared" si="2"/>
        <v>2.97</v>
      </c>
      <c r="X49">
        <f t="shared" si="3"/>
        <v>4.43</v>
      </c>
      <c r="Y49">
        <f t="shared" si="4"/>
        <v>2.99</v>
      </c>
      <c r="Z49">
        <f t="shared" si="5"/>
        <v>4.03</v>
      </c>
    </row>
    <row r="50" spans="1:26">
      <c r="A50">
        <f t="shared" si="6"/>
        <v>2021</v>
      </c>
      <c r="B50" t="s">
        <v>678</v>
      </c>
      <c r="C50" s="2">
        <v>44440</v>
      </c>
      <c r="D50">
        <v>-0.36</v>
      </c>
      <c r="E50">
        <v>1.492</v>
      </c>
      <c r="F50">
        <v>1.022</v>
      </c>
      <c r="G50">
        <v>0.33</v>
      </c>
      <c r="H50">
        <v>0.04</v>
      </c>
      <c r="I50">
        <v>0.8</v>
      </c>
      <c r="J50">
        <v>0.78</v>
      </c>
      <c r="K50">
        <v>0.26</v>
      </c>
      <c r="L50">
        <v>11.164999999999999</v>
      </c>
      <c r="M50">
        <v>2.8740000000000001</v>
      </c>
      <c r="N50">
        <v>7.31</v>
      </c>
      <c r="O50">
        <v>17.73</v>
      </c>
      <c r="S50" s="2">
        <v>40391</v>
      </c>
      <c r="T50">
        <f t="shared" si="0"/>
        <v>2010</v>
      </c>
      <c r="U50" t="s">
        <v>679</v>
      </c>
      <c r="V50">
        <f t="shared" si="1"/>
        <v>2.35</v>
      </c>
      <c r="W50">
        <f t="shared" si="2"/>
        <v>2.68</v>
      </c>
      <c r="X50">
        <f t="shared" si="3"/>
        <v>4.04</v>
      </c>
      <c r="Y50">
        <f t="shared" si="4"/>
        <v>2.68</v>
      </c>
      <c r="Z50">
        <f t="shared" si="5"/>
        <v>3.8</v>
      </c>
    </row>
    <row r="51" spans="1:26">
      <c r="A51">
        <f t="shared" si="6"/>
        <v>2021</v>
      </c>
      <c r="B51" t="s">
        <v>679</v>
      </c>
      <c r="C51" s="2">
        <v>44409</v>
      </c>
      <c r="D51">
        <v>-0.54</v>
      </c>
      <c r="E51">
        <v>1.3069999999999999</v>
      </c>
      <c r="F51">
        <v>0.622</v>
      </c>
      <c r="G51">
        <v>0.21</v>
      </c>
      <c r="H51">
        <v>-0.11</v>
      </c>
      <c r="I51">
        <v>0.59</v>
      </c>
      <c r="J51">
        <v>0.63</v>
      </c>
      <c r="K51">
        <v>0.14000000000000001</v>
      </c>
      <c r="L51">
        <v>10.55</v>
      </c>
      <c r="M51">
        <v>2.8570000000000002</v>
      </c>
      <c r="N51">
        <v>7</v>
      </c>
      <c r="O51">
        <v>16.47</v>
      </c>
      <c r="S51" s="2">
        <v>40422</v>
      </c>
      <c r="T51">
        <f t="shared" ref="T51:T82" si="7">YEAR(S51)</f>
        <v>2010</v>
      </c>
      <c r="U51" s="2" t="s">
        <v>678</v>
      </c>
      <c r="V51">
        <f t="shared" si="1"/>
        <v>2.2999999999999998</v>
      </c>
      <c r="W51">
        <f t="shared" si="2"/>
        <v>2.84</v>
      </c>
      <c r="X51">
        <f t="shared" si="3"/>
        <v>4.09</v>
      </c>
      <c r="Y51">
        <f t="shared" si="4"/>
        <v>2.68</v>
      </c>
      <c r="Z51">
        <f t="shared" si="5"/>
        <v>3.86</v>
      </c>
    </row>
    <row r="52" spans="1:26">
      <c r="A52">
        <f t="shared" si="6"/>
        <v>2021</v>
      </c>
      <c r="B52" t="s">
        <v>680</v>
      </c>
      <c r="C52" s="2">
        <v>44378</v>
      </c>
      <c r="D52">
        <v>-0.45</v>
      </c>
      <c r="E52">
        <v>1.226</v>
      </c>
      <c r="F52">
        <v>0.56599999999999995</v>
      </c>
      <c r="G52">
        <v>0.33</v>
      </c>
      <c r="H52">
        <v>-0.01</v>
      </c>
      <c r="I52">
        <v>0.7</v>
      </c>
      <c r="J52">
        <v>0.75</v>
      </c>
      <c r="K52">
        <v>0.27</v>
      </c>
      <c r="L52">
        <v>9.1199999999999992</v>
      </c>
      <c r="M52">
        <v>2.8450000000000002</v>
      </c>
      <c r="N52">
        <v>6.89</v>
      </c>
      <c r="O52">
        <v>16.57</v>
      </c>
      <c r="S52" s="2">
        <v>40452</v>
      </c>
      <c r="T52">
        <f t="shared" si="7"/>
        <v>2010</v>
      </c>
      <c r="U52" t="s">
        <v>677</v>
      </c>
      <c r="V52">
        <f t="shared" si="1"/>
        <v>2.35</v>
      </c>
      <c r="W52">
        <f t="shared" si="2"/>
        <v>2.8</v>
      </c>
      <c r="X52">
        <f t="shared" si="3"/>
        <v>4.04</v>
      </c>
      <c r="Y52">
        <f t="shared" si="4"/>
        <v>2.72</v>
      </c>
      <c r="Z52">
        <f t="shared" si="5"/>
        <v>3.8</v>
      </c>
    </row>
    <row r="53" spans="1:26">
      <c r="A53">
        <f t="shared" si="6"/>
        <v>2021</v>
      </c>
      <c r="B53" t="s">
        <v>681</v>
      </c>
      <c r="C53" s="2">
        <v>44348</v>
      </c>
      <c r="D53">
        <v>-0.28999999999999998</v>
      </c>
      <c r="E53">
        <v>1.468</v>
      </c>
      <c r="F53">
        <v>0.71799999999999997</v>
      </c>
      <c r="G53">
        <v>0.45</v>
      </c>
      <c r="H53">
        <v>0.15</v>
      </c>
      <c r="I53">
        <v>0.81</v>
      </c>
      <c r="J53">
        <v>0.88</v>
      </c>
      <c r="K53">
        <v>0.43</v>
      </c>
      <c r="L53">
        <v>9.1150000000000002</v>
      </c>
      <c r="M53">
        <v>3.0830000000000002</v>
      </c>
      <c r="N53">
        <v>7.2</v>
      </c>
      <c r="O53">
        <v>16.68</v>
      </c>
      <c r="S53" s="2">
        <v>40483</v>
      </c>
      <c r="T53">
        <f t="shared" si="7"/>
        <v>2010</v>
      </c>
      <c r="U53" s="2" t="s">
        <v>676</v>
      </c>
      <c r="V53">
        <f t="shared" si="1"/>
        <v>2.5299999999999998</v>
      </c>
      <c r="W53">
        <f t="shared" si="2"/>
        <v>3.03</v>
      </c>
      <c r="X53">
        <f t="shared" si="3"/>
        <v>4.6900000000000004</v>
      </c>
      <c r="Y53">
        <f t="shared" si="4"/>
        <v>3</v>
      </c>
      <c r="Z53">
        <f t="shared" si="5"/>
        <v>4.18</v>
      </c>
    </row>
    <row r="54" spans="1:26">
      <c r="A54">
        <f t="shared" si="6"/>
        <v>2021</v>
      </c>
      <c r="B54" t="s">
        <v>83</v>
      </c>
      <c r="C54" s="2">
        <v>44317</v>
      </c>
      <c r="D54">
        <v>-0.22</v>
      </c>
      <c r="E54">
        <v>1.581</v>
      </c>
      <c r="F54">
        <v>0.79600000000000004</v>
      </c>
      <c r="G54">
        <v>0.52</v>
      </c>
      <c r="H54">
        <v>0.21</v>
      </c>
      <c r="I54">
        <v>0.99</v>
      </c>
      <c r="J54">
        <v>0.98</v>
      </c>
      <c r="K54">
        <v>0.53</v>
      </c>
      <c r="L54">
        <v>8.77</v>
      </c>
      <c r="M54">
        <v>3.077</v>
      </c>
      <c r="N54">
        <v>7.21</v>
      </c>
      <c r="O54">
        <v>17.82</v>
      </c>
      <c r="S54" s="2">
        <v>40513</v>
      </c>
      <c r="T54">
        <f t="shared" si="7"/>
        <v>2010</v>
      </c>
      <c r="U54" t="s">
        <v>675</v>
      </c>
      <c r="V54">
        <f t="shared" si="1"/>
        <v>2.91</v>
      </c>
      <c r="W54">
        <f t="shared" si="2"/>
        <v>3.34</v>
      </c>
      <c r="X54">
        <f t="shared" si="3"/>
        <v>5.38</v>
      </c>
      <c r="Y54">
        <f t="shared" si="4"/>
        <v>3.34</v>
      </c>
      <c r="Z54">
        <f t="shared" si="5"/>
        <v>4.5999999999999996</v>
      </c>
    </row>
    <row r="55" spans="1:26">
      <c r="A55">
        <f t="shared" si="6"/>
        <v>2021</v>
      </c>
      <c r="B55" t="s">
        <v>682</v>
      </c>
      <c r="C55" s="2">
        <v>44287</v>
      </c>
      <c r="D55">
        <v>-0.33</v>
      </c>
      <c r="E55">
        <v>1.6259999999999999</v>
      </c>
      <c r="F55">
        <v>0.84299999999999997</v>
      </c>
      <c r="G55">
        <v>0.37</v>
      </c>
      <c r="H55">
        <v>-0.01</v>
      </c>
      <c r="I55">
        <v>0.88</v>
      </c>
      <c r="J55">
        <v>0.8</v>
      </c>
      <c r="K55">
        <v>0.35</v>
      </c>
      <c r="L55">
        <v>9.125</v>
      </c>
      <c r="M55">
        <v>3.1760000000000002</v>
      </c>
      <c r="N55">
        <v>7.1</v>
      </c>
      <c r="O55">
        <v>17.72</v>
      </c>
      <c r="S55" s="2">
        <v>40544</v>
      </c>
      <c r="T55">
        <f t="shared" si="7"/>
        <v>2011</v>
      </c>
      <c r="U55" s="2" t="s">
        <v>685</v>
      </c>
      <c r="V55">
        <f t="shared" si="1"/>
        <v>3.02</v>
      </c>
      <c r="W55">
        <f t="shared" si="2"/>
        <v>3.61</v>
      </c>
      <c r="X55">
        <f t="shared" si="3"/>
        <v>5.38</v>
      </c>
      <c r="Y55">
        <f t="shared" si="4"/>
        <v>3.44</v>
      </c>
      <c r="Z55">
        <f t="shared" si="5"/>
        <v>4.7300000000000004</v>
      </c>
    </row>
    <row r="56" spans="1:26">
      <c r="A56">
        <f t="shared" si="6"/>
        <v>2021</v>
      </c>
      <c r="B56" t="s">
        <v>683</v>
      </c>
      <c r="C56" s="2">
        <v>44256</v>
      </c>
      <c r="D56">
        <v>-0.36</v>
      </c>
      <c r="E56">
        <v>1.744</v>
      </c>
      <c r="F56">
        <v>0.84599999999999997</v>
      </c>
      <c r="G56">
        <v>0.31</v>
      </c>
      <c r="H56">
        <v>-7.0000000000000007E-2</v>
      </c>
      <c r="I56">
        <v>0.91</v>
      </c>
      <c r="J56">
        <v>0.7</v>
      </c>
      <c r="K56">
        <v>0.23</v>
      </c>
      <c r="L56">
        <v>8.89</v>
      </c>
      <c r="M56">
        <v>3.2010000000000001</v>
      </c>
      <c r="N56">
        <v>7.13</v>
      </c>
      <c r="O56">
        <v>18.079999999999998</v>
      </c>
      <c r="S56" s="2">
        <v>40575</v>
      </c>
      <c r="T56">
        <f t="shared" si="7"/>
        <v>2011</v>
      </c>
      <c r="U56" t="s">
        <v>684</v>
      </c>
      <c r="V56">
        <f t="shared" si="1"/>
        <v>3.2</v>
      </c>
      <c r="W56">
        <f t="shared" si="2"/>
        <v>3.77</v>
      </c>
      <c r="X56">
        <f t="shared" si="3"/>
        <v>5.26</v>
      </c>
      <c r="Y56">
        <f t="shared" si="4"/>
        <v>3.6</v>
      </c>
      <c r="Z56">
        <f t="shared" si="5"/>
        <v>4.74</v>
      </c>
    </row>
    <row r="57" spans="1:26">
      <c r="A57">
        <f t="shared" si="6"/>
        <v>2021</v>
      </c>
      <c r="B57" t="s">
        <v>684</v>
      </c>
      <c r="C57" s="2">
        <v>44228</v>
      </c>
      <c r="D57">
        <v>-0.45</v>
      </c>
      <c r="E57">
        <v>1.407</v>
      </c>
      <c r="F57">
        <v>0.82299999999999995</v>
      </c>
      <c r="G57">
        <v>0.23</v>
      </c>
      <c r="H57">
        <v>-0.15</v>
      </c>
      <c r="I57">
        <v>0.81</v>
      </c>
      <c r="J57">
        <v>0.59</v>
      </c>
      <c r="K57">
        <v>0.16</v>
      </c>
      <c r="L57">
        <v>8.19</v>
      </c>
      <c r="M57">
        <v>3.2890000000000001</v>
      </c>
      <c r="N57">
        <v>6.82</v>
      </c>
      <c r="O57">
        <v>12.98</v>
      </c>
      <c r="S57" s="2">
        <v>40603</v>
      </c>
      <c r="T57">
        <f t="shared" si="7"/>
        <v>2011</v>
      </c>
      <c r="U57" s="2" t="s">
        <v>683</v>
      </c>
      <c r="V57">
        <f t="shared" si="1"/>
        <v>3.21</v>
      </c>
      <c r="W57">
        <f t="shared" si="2"/>
        <v>3.54</v>
      </c>
      <c r="X57">
        <f t="shared" si="3"/>
        <v>5.25</v>
      </c>
      <c r="Y57">
        <f t="shared" si="4"/>
        <v>3.61</v>
      </c>
      <c r="Z57">
        <f t="shared" si="5"/>
        <v>4.88</v>
      </c>
    </row>
    <row r="58" spans="1:26">
      <c r="A58">
        <f t="shared" si="6"/>
        <v>2021</v>
      </c>
      <c r="B58" t="s">
        <v>685</v>
      </c>
      <c r="C58" s="2">
        <v>44197</v>
      </c>
      <c r="D58">
        <v>-0.57999999999999996</v>
      </c>
      <c r="E58">
        <v>1.071</v>
      </c>
      <c r="F58">
        <v>0.32900000000000001</v>
      </c>
      <c r="G58">
        <v>7.0000000000000007E-2</v>
      </c>
      <c r="H58">
        <v>-0.31</v>
      </c>
      <c r="I58">
        <v>0.65</v>
      </c>
      <c r="J58">
        <v>0.62</v>
      </c>
      <c r="K58">
        <v>0.03</v>
      </c>
      <c r="L58">
        <v>7.58</v>
      </c>
      <c r="M58">
        <v>3.2269999999999999</v>
      </c>
      <c r="N58">
        <v>6.29</v>
      </c>
      <c r="O58">
        <v>12.57</v>
      </c>
      <c r="S58" s="2">
        <v>40634</v>
      </c>
      <c r="T58">
        <f t="shared" si="7"/>
        <v>2011</v>
      </c>
      <c r="U58" t="s">
        <v>682</v>
      </c>
      <c r="V58">
        <f t="shared" si="1"/>
        <v>3.34</v>
      </c>
      <c r="W58">
        <f t="shared" si="2"/>
        <v>3.56</v>
      </c>
      <c r="X58">
        <f t="shared" si="3"/>
        <v>5.33</v>
      </c>
      <c r="Y58">
        <f t="shared" si="4"/>
        <v>3.69</v>
      </c>
      <c r="Z58">
        <f t="shared" si="5"/>
        <v>4.84</v>
      </c>
    </row>
    <row r="59" spans="1:26">
      <c r="A59">
        <f t="shared" si="6"/>
        <v>2020</v>
      </c>
      <c r="B59" t="s">
        <v>675</v>
      </c>
      <c r="C59" s="2">
        <v>44166</v>
      </c>
      <c r="D59">
        <v>-0.62</v>
      </c>
      <c r="E59">
        <v>0.91600000000000004</v>
      </c>
      <c r="F59">
        <v>0.19600000000000001</v>
      </c>
      <c r="G59">
        <v>0.04</v>
      </c>
      <c r="H59">
        <v>-0.34</v>
      </c>
      <c r="I59">
        <v>0.63</v>
      </c>
      <c r="J59">
        <v>0.57999999999999996</v>
      </c>
      <c r="K59">
        <v>0.03</v>
      </c>
      <c r="L59">
        <v>6.9</v>
      </c>
      <c r="M59">
        <v>3.2029999999999998</v>
      </c>
      <c r="N59">
        <v>5.91</v>
      </c>
      <c r="O59">
        <v>12.51</v>
      </c>
      <c r="S59" s="2">
        <v>40664</v>
      </c>
      <c r="T59">
        <f t="shared" si="7"/>
        <v>2011</v>
      </c>
      <c r="U59" s="2" t="s">
        <v>83</v>
      </c>
      <c r="V59">
        <f t="shared" si="1"/>
        <v>3.06</v>
      </c>
      <c r="W59">
        <f t="shared" si="2"/>
        <v>3.26</v>
      </c>
      <c r="X59">
        <f t="shared" si="3"/>
        <v>5.32</v>
      </c>
      <c r="Y59">
        <f t="shared" si="4"/>
        <v>3.49</v>
      </c>
      <c r="Z59">
        <f t="shared" si="5"/>
        <v>4.76</v>
      </c>
    </row>
    <row r="60" spans="1:26">
      <c r="A60">
        <f t="shared" si="6"/>
        <v>2020</v>
      </c>
      <c r="B60" t="s">
        <v>676</v>
      </c>
      <c r="C60" s="2">
        <v>44136</v>
      </c>
      <c r="D60">
        <v>-0.61</v>
      </c>
      <c r="E60">
        <v>0.84199999999999997</v>
      </c>
      <c r="F60">
        <v>0.30599999999999999</v>
      </c>
      <c r="G60">
        <v>0.09</v>
      </c>
      <c r="H60">
        <v>-0.33</v>
      </c>
      <c r="I60">
        <v>0.75</v>
      </c>
      <c r="J60">
        <v>0.66</v>
      </c>
      <c r="K60">
        <v>7.0000000000000007E-2</v>
      </c>
      <c r="L60">
        <v>7.62</v>
      </c>
      <c r="M60">
        <v>3.28</v>
      </c>
      <c r="N60">
        <v>5.85</v>
      </c>
      <c r="O60">
        <v>11.93</v>
      </c>
      <c r="S60" s="2">
        <v>40695</v>
      </c>
      <c r="T60">
        <f t="shared" si="7"/>
        <v>2011</v>
      </c>
      <c r="U60" t="s">
        <v>681</v>
      </c>
      <c r="V60">
        <f t="shared" si="1"/>
        <v>2.89</v>
      </c>
      <c r="W60">
        <f t="shared" si="2"/>
        <v>3.12</v>
      </c>
      <c r="X60">
        <f t="shared" si="3"/>
        <v>5.48</v>
      </c>
      <c r="Y60">
        <f t="shared" si="4"/>
        <v>3.43</v>
      </c>
      <c r="Z60">
        <f t="shared" si="5"/>
        <v>4.82</v>
      </c>
    </row>
    <row r="61" spans="1:26">
      <c r="A61">
        <f t="shared" si="6"/>
        <v>2020</v>
      </c>
      <c r="B61" t="s">
        <v>677</v>
      </c>
      <c r="C61" s="2">
        <v>44105</v>
      </c>
      <c r="D61">
        <v>-0.61</v>
      </c>
      <c r="E61">
        <v>0.874</v>
      </c>
      <c r="F61">
        <v>0.26300000000000001</v>
      </c>
      <c r="G61">
        <v>0.17</v>
      </c>
      <c r="H61">
        <v>-0.3</v>
      </c>
      <c r="I61">
        <v>0.9</v>
      </c>
      <c r="J61">
        <v>0.77</v>
      </c>
      <c r="K61">
        <v>0.18</v>
      </c>
      <c r="L61">
        <v>7.61</v>
      </c>
      <c r="M61">
        <v>3.1920000000000002</v>
      </c>
      <c r="N61">
        <v>6.19</v>
      </c>
      <c r="O61">
        <v>14.1</v>
      </c>
      <c r="S61" s="2">
        <v>40725</v>
      </c>
      <c r="T61">
        <f t="shared" si="7"/>
        <v>2011</v>
      </c>
      <c r="U61" s="2" t="s">
        <v>680</v>
      </c>
      <c r="V61">
        <f t="shared" si="1"/>
        <v>2.74</v>
      </c>
      <c r="W61">
        <f t="shared" si="2"/>
        <v>2.98</v>
      </c>
      <c r="X61">
        <f t="shared" si="3"/>
        <v>5.83</v>
      </c>
      <c r="Y61">
        <f t="shared" si="4"/>
        <v>3.4</v>
      </c>
      <c r="Z61">
        <f t="shared" si="5"/>
        <v>5.46</v>
      </c>
    </row>
    <row r="62" spans="1:26">
      <c r="A62">
        <f t="shared" si="6"/>
        <v>2020</v>
      </c>
      <c r="B62" t="s">
        <v>678</v>
      </c>
      <c r="C62" s="2">
        <v>44075</v>
      </c>
      <c r="D62">
        <v>-0.52</v>
      </c>
      <c r="E62">
        <v>0.68600000000000005</v>
      </c>
      <c r="F62">
        <v>0.23200000000000001</v>
      </c>
      <c r="G62">
        <v>0.27</v>
      </c>
      <c r="H62">
        <v>-0.21</v>
      </c>
      <c r="I62">
        <v>1.08</v>
      </c>
      <c r="J62">
        <v>0.98</v>
      </c>
      <c r="K62">
        <v>0.32</v>
      </c>
      <c r="L62">
        <v>7.34</v>
      </c>
      <c r="M62">
        <v>3.1549999999999998</v>
      </c>
      <c r="N62">
        <v>6.27</v>
      </c>
      <c r="O62">
        <v>12.93</v>
      </c>
      <c r="S62" s="2">
        <v>40756</v>
      </c>
      <c r="T62">
        <f t="shared" si="7"/>
        <v>2011</v>
      </c>
      <c r="U62" t="s">
        <v>679</v>
      </c>
      <c r="V62">
        <f t="shared" si="1"/>
        <v>2.21</v>
      </c>
      <c r="W62">
        <f t="shared" si="2"/>
        <v>2.4</v>
      </c>
      <c r="X62">
        <f t="shared" si="3"/>
        <v>5.25</v>
      </c>
      <c r="Y62">
        <f t="shared" si="4"/>
        <v>2.98</v>
      </c>
      <c r="Z62">
        <f t="shared" si="5"/>
        <v>5.27</v>
      </c>
    </row>
    <row r="63" spans="1:26">
      <c r="A63">
        <f t="shared" si="6"/>
        <v>2020</v>
      </c>
      <c r="B63" t="s">
        <v>679</v>
      </c>
      <c r="C63" s="2">
        <v>44044</v>
      </c>
      <c r="D63">
        <v>-0.52</v>
      </c>
      <c r="E63">
        <v>0.70599999999999996</v>
      </c>
      <c r="F63">
        <v>0.313</v>
      </c>
      <c r="G63">
        <v>0.28999999999999998</v>
      </c>
      <c r="H63">
        <v>-0.17</v>
      </c>
      <c r="I63">
        <v>1.08</v>
      </c>
      <c r="J63">
        <v>1.03</v>
      </c>
      <c r="K63">
        <v>0.35</v>
      </c>
      <c r="L63">
        <v>6.92</v>
      </c>
      <c r="M63">
        <v>3.0529999999999999</v>
      </c>
      <c r="N63">
        <v>6.09</v>
      </c>
      <c r="O63">
        <v>13.81</v>
      </c>
      <c r="S63" s="2">
        <v>40787</v>
      </c>
      <c r="T63">
        <f t="shared" si="7"/>
        <v>2011</v>
      </c>
      <c r="U63" s="2" t="s">
        <v>678</v>
      </c>
      <c r="V63">
        <f t="shared" si="1"/>
        <v>1.83</v>
      </c>
      <c r="W63">
        <f t="shared" si="2"/>
        <v>2.1800000000000002</v>
      </c>
      <c r="X63">
        <f t="shared" si="3"/>
        <v>5.2</v>
      </c>
      <c r="Y63">
        <f t="shared" si="4"/>
        <v>2.64</v>
      </c>
      <c r="Z63">
        <f t="shared" si="5"/>
        <v>5.75</v>
      </c>
    </row>
    <row r="64" spans="1:26">
      <c r="A64">
        <f t="shared" si="6"/>
        <v>2020</v>
      </c>
      <c r="B64" t="s">
        <v>680</v>
      </c>
      <c r="C64" s="2">
        <v>44013</v>
      </c>
      <c r="D64">
        <v>-0.52</v>
      </c>
      <c r="E64">
        <v>0.53300000000000003</v>
      </c>
      <c r="F64">
        <v>0.105</v>
      </c>
      <c r="G64">
        <v>0.37</v>
      </c>
      <c r="H64">
        <v>-0.15</v>
      </c>
      <c r="I64">
        <v>1.1399999999999999</v>
      </c>
      <c r="J64">
        <v>1.2</v>
      </c>
      <c r="K64">
        <v>0.4</v>
      </c>
      <c r="L64">
        <v>6.3</v>
      </c>
      <c r="M64">
        <v>2.9729999999999999</v>
      </c>
      <c r="N64">
        <v>5.93</v>
      </c>
      <c r="O64">
        <v>12.7</v>
      </c>
      <c r="S64" s="2">
        <v>40817</v>
      </c>
      <c r="T64">
        <f t="shared" si="7"/>
        <v>2011</v>
      </c>
      <c r="U64" t="s">
        <v>677</v>
      </c>
      <c r="V64">
        <f t="shared" si="1"/>
        <v>2</v>
      </c>
      <c r="W64">
        <f t="shared" si="2"/>
        <v>2.2400000000000002</v>
      </c>
      <c r="X64">
        <f t="shared" si="3"/>
        <v>5.26</v>
      </c>
      <c r="Y64">
        <f t="shared" si="4"/>
        <v>2.99</v>
      </c>
      <c r="Z64">
        <f t="shared" si="5"/>
        <v>5.97</v>
      </c>
    </row>
    <row r="65" spans="1:26">
      <c r="A65">
        <f t="shared" si="6"/>
        <v>2020</v>
      </c>
      <c r="B65" t="s">
        <v>681</v>
      </c>
      <c r="C65" s="2">
        <v>43983</v>
      </c>
      <c r="D65">
        <v>-0.43</v>
      </c>
      <c r="E65">
        <v>0.65800000000000003</v>
      </c>
      <c r="F65">
        <v>0.16600000000000001</v>
      </c>
      <c r="G65">
        <v>0.51</v>
      </c>
      <c r="H65">
        <v>-0.04</v>
      </c>
      <c r="I65">
        <v>1.32</v>
      </c>
      <c r="J65">
        <v>1.46</v>
      </c>
      <c r="K65">
        <v>0.53</v>
      </c>
      <c r="L65">
        <v>6.71</v>
      </c>
      <c r="M65">
        <v>2.8919999999999999</v>
      </c>
      <c r="N65">
        <v>5.95</v>
      </c>
      <c r="O65">
        <v>11.81</v>
      </c>
      <c r="S65" s="2">
        <v>40848</v>
      </c>
      <c r="T65">
        <f t="shared" si="7"/>
        <v>2011</v>
      </c>
      <c r="U65" s="2" t="s">
        <v>676</v>
      </c>
      <c r="V65">
        <f t="shared" si="1"/>
        <v>1.87</v>
      </c>
      <c r="W65">
        <f t="shared" si="2"/>
        <v>1.96</v>
      </c>
      <c r="X65">
        <f t="shared" si="3"/>
        <v>6.2</v>
      </c>
      <c r="Y65">
        <f t="shared" si="4"/>
        <v>3.41</v>
      </c>
      <c r="Z65">
        <f t="shared" si="5"/>
        <v>7.06</v>
      </c>
    </row>
    <row r="66" spans="1:26">
      <c r="A66">
        <f t="shared" si="6"/>
        <v>2020</v>
      </c>
      <c r="B66" t="s">
        <v>83</v>
      </c>
      <c r="C66" s="2">
        <v>43952</v>
      </c>
      <c r="D66">
        <v>-0.52</v>
      </c>
      <c r="E66">
        <v>0.65300000000000002</v>
      </c>
      <c r="F66">
        <v>0.184</v>
      </c>
      <c r="G66">
        <v>0.74</v>
      </c>
      <c r="H66">
        <v>-0.03</v>
      </c>
      <c r="I66">
        <v>1.93</v>
      </c>
      <c r="J66">
        <v>1.76</v>
      </c>
      <c r="K66">
        <v>0.81</v>
      </c>
      <c r="L66">
        <v>6.96</v>
      </c>
      <c r="M66">
        <v>2.7069999999999999</v>
      </c>
      <c r="N66">
        <v>5.57</v>
      </c>
      <c r="O66">
        <v>12.24</v>
      </c>
      <c r="S66" s="2">
        <v>40878</v>
      </c>
      <c r="T66">
        <f t="shared" si="7"/>
        <v>2011</v>
      </c>
      <c r="U66" t="s">
        <v>675</v>
      </c>
      <c r="V66">
        <f t="shared" si="1"/>
        <v>1.93</v>
      </c>
      <c r="W66">
        <f t="shared" si="2"/>
        <v>1.81</v>
      </c>
      <c r="X66">
        <f t="shared" si="3"/>
        <v>5.53</v>
      </c>
      <c r="Y66">
        <f t="shared" si="4"/>
        <v>3.16</v>
      </c>
      <c r="Z66">
        <f t="shared" si="5"/>
        <v>6.81</v>
      </c>
    </row>
    <row r="67" spans="1:26">
      <c r="A67">
        <f t="shared" si="6"/>
        <v>2020</v>
      </c>
      <c r="B67" t="s">
        <v>682</v>
      </c>
      <c r="C67" s="2">
        <v>43922</v>
      </c>
      <c r="D67">
        <v>-0.45</v>
      </c>
      <c r="E67">
        <v>0.64600000000000002</v>
      </c>
      <c r="F67">
        <v>0.22700000000000001</v>
      </c>
      <c r="G67">
        <v>0.82</v>
      </c>
      <c r="H67">
        <v>0.06</v>
      </c>
      <c r="I67">
        <v>2.0499999999999998</v>
      </c>
      <c r="J67">
        <v>1.8</v>
      </c>
      <c r="K67">
        <v>0.97</v>
      </c>
      <c r="L67">
        <v>7.58</v>
      </c>
      <c r="M67">
        <v>2.5099999999999998</v>
      </c>
      <c r="N67">
        <v>6.11</v>
      </c>
      <c r="O67">
        <v>11.46</v>
      </c>
      <c r="S67" s="2">
        <v>40909</v>
      </c>
      <c r="T67">
        <f t="shared" si="7"/>
        <v>2012</v>
      </c>
      <c r="U67" s="2" t="s">
        <v>685</v>
      </c>
      <c r="V67">
        <f t="shared" si="1"/>
        <v>1.82</v>
      </c>
      <c r="W67">
        <f t="shared" si="2"/>
        <v>2.04</v>
      </c>
      <c r="X67">
        <f t="shared" si="3"/>
        <v>5.41</v>
      </c>
      <c r="Y67">
        <f t="shared" si="4"/>
        <v>3.18</v>
      </c>
      <c r="Z67">
        <f t="shared" si="5"/>
        <v>6.54</v>
      </c>
    </row>
    <row r="68" spans="1:26">
      <c r="A68">
        <f t="shared" si="6"/>
        <v>2020</v>
      </c>
      <c r="B68" t="s">
        <v>683</v>
      </c>
      <c r="C68" s="2">
        <v>43891</v>
      </c>
      <c r="D68">
        <v>-0.54</v>
      </c>
      <c r="E68">
        <v>0.66800000000000004</v>
      </c>
      <c r="F68">
        <v>0.35499999999999998</v>
      </c>
      <c r="G68">
        <v>0.52</v>
      </c>
      <c r="H68">
        <v>-0.06</v>
      </c>
      <c r="I68">
        <v>1.97</v>
      </c>
      <c r="J68">
        <v>1.55</v>
      </c>
      <c r="K68">
        <v>0.71</v>
      </c>
      <c r="L68">
        <v>7.65</v>
      </c>
      <c r="M68">
        <v>2.6629999999999998</v>
      </c>
      <c r="N68">
        <v>6.81</v>
      </c>
      <c r="O68">
        <v>13.12</v>
      </c>
      <c r="S68" s="2">
        <v>40940</v>
      </c>
      <c r="T68">
        <f t="shared" si="7"/>
        <v>2012</v>
      </c>
      <c r="U68" t="s">
        <v>684</v>
      </c>
      <c r="V68">
        <f t="shared" si="1"/>
        <v>1.85</v>
      </c>
      <c r="W68">
        <f t="shared" si="2"/>
        <v>2.13</v>
      </c>
      <c r="X68">
        <f t="shared" si="3"/>
        <v>5.1100000000000003</v>
      </c>
      <c r="Y68">
        <f t="shared" si="4"/>
        <v>3.02</v>
      </c>
      <c r="Z68">
        <f t="shared" si="5"/>
        <v>5.55</v>
      </c>
    </row>
    <row r="69" spans="1:26">
      <c r="A69">
        <f t="shared" si="6"/>
        <v>2020</v>
      </c>
      <c r="B69" t="s">
        <v>684</v>
      </c>
      <c r="C69" s="2">
        <v>43862</v>
      </c>
      <c r="D69">
        <v>-0.47</v>
      </c>
      <c r="E69">
        <v>1.163</v>
      </c>
      <c r="F69">
        <v>0.44</v>
      </c>
      <c r="G69">
        <v>0.27</v>
      </c>
      <c r="H69">
        <v>-0.18</v>
      </c>
      <c r="I69">
        <v>1.07</v>
      </c>
      <c r="J69">
        <v>0.95</v>
      </c>
      <c r="K69">
        <v>0.25</v>
      </c>
      <c r="L69">
        <v>6.78</v>
      </c>
      <c r="M69">
        <v>2.7949999999999999</v>
      </c>
      <c r="N69">
        <v>6.49</v>
      </c>
      <c r="O69">
        <v>12.8</v>
      </c>
      <c r="S69" s="2">
        <v>40969</v>
      </c>
      <c r="T69">
        <f t="shared" si="7"/>
        <v>2012</v>
      </c>
      <c r="U69" s="2" t="s">
        <v>683</v>
      </c>
      <c r="V69">
        <f t="shared" si="1"/>
        <v>1.83</v>
      </c>
      <c r="W69">
        <f t="shared" si="2"/>
        <v>2.17</v>
      </c>
      <c r="X69">
        <f t="shared" si="3"/>
        <v>5.17</v>
      </c>
      <c r="Y69">
        <f t="shared" si="4"/>
        <v>2.95</v>
      </c>
      <c r="Z69">
        <f t="shared" si="5"/>
        <v>5.05</v>
      </c>
    </row>
    <row r="70" spans="1:26">
      <c r="A70">
        <f t="shared" si="6"/>
        <v>2020</v>
      </c>
      <c r="B70" t="s">
        <v>685</v>
      </c>
      <c r="C70" s="2">
        <v>43831</v>
      </c>
      <c r="D70">
        <v>-0.31</v>
      </c>
      <c r="E70">
        <v>1.5049999999999999</v>
      </c>
      <c r="F70">
        <v>0.52600000000000002</v>
      </c>
      <c r="G70">
        <v>0.42</v>
      </c>
      <c r="H70">
        <v>-0.01</v>
      </c>
      <c r="I70">
        <v>1.34</v>
      </c>
      <c r="J70">
        <v>1.27</v>
      </c>
      <c r="K70">
        <v>0.37</v>
      </c>
      <c r="L70">
        <v>6.7</v>
      </c>
      <c r="M70">
        <v>3.05</v>
      </c>
      <c r="N70">
        <v>6.29</v>
      </c>
      <c r="O70">
        <v>10</v>
      </c>
      <c r="S70" s="2">
        <v>41000</v>
      </c>
      <c r="T70">
        <f t="shared" si="7"/>
        <v>2012</v>
      </c>
      <c r="U70" t="s">
        <v>682</v>
      </c>
      <c r="V70">
        <f t="shared" si="1"/>
        <v>1.62</v>
      </c>
      <c r="W70">
        <f t="shared" si="2"/>
        <v>2.0299999999999998</v>
      </c>
      <c r="X70">
        <f t="shared" si="3"/>
        <v>5.79</v>
      </c>
      <c r="Y70">
        <f t="shared" si="4"/>
        <v>2.99</v>
      </c>
      <c r="Z70">
        <f t="shared" si="5"/>
        <v>5.68</v>
      </c>
    </row>
    <row r="71" spans="1:26">
      <c r="A71">
        <f t="shared" si="6"/>
        <v>2019</v>
      </c>
      <c r="B71" t="s">
        <v>675</v>
      </c>
      <c r="C71" s="2">
        <v>43800</v>
      </c>
      <c r="D71">
        <v>-0.3</v>
      </c>
      <c r="E71">
        <v>1.919</v>
      </c>
      <c r="F71">
        <v>0.82499999999999996</v>
      </c>
      <c r="G71">
        <v>0.43</v>
      </c>
      <c r="H71">
        <v>0.04</v>
      </c>
      <c r="I71">
        <v>1.42</v>
      </c>
      <c r="J71">
        <v>1.37</v>
      </c>
      <c r="K71">
        <v>0.41</v>
      </c>
      <c r="L71">
        <v>6.8049999999999997</v>
      </c>
      <c r="M71">
        <v>3.1739999999999999</v>
      </c>
      <c r="N71">
        <v>6.23</v>
      </c>
      <c r="O71">
        <v>12</v>
      </c>
      <c r="S71" s="2">
        <v>41030</v>
      </c>
      <c r="T71">
        <f t="shared" si="7"/>
        <v>2012</v>
      </c>
      <c r="U71" s="2" t="s">
        <v>83</v>
      </c>
      <c r="V71">
        <f t="shared" si="1"/>
        <v>1.34</v>
      </c>
      <c r="W71">
        <f t="shared" si="2"/>
        <v>1.78</v>
      </c>
      <c r="X71">
        <f t="shared" si="3"/>
        <v>6.13</v>
      </c>
      <c r="Y71">
        <f t="shared" si="4"/>
        <v>2.75</v>
      </c>
      <c r="Z71">
        <f t="shared" si="5"/>
        <v>5.78</v>
      </c>
    </row>
    <row r="72" spans="1:26">
      <c r="A72">
        <f t="shared" si="6"/>
        <v>2019</v>
      </c>
      <c r="B72" t="s">
        <v>676</v>
      </c>
      <c r="C72" s="2">
        <v>43770</v>
      </c>
      <c r="D72">
        <v>-0.35</v>
      </c>
      <c r="E72">
        <v>1.774</v>
      </c>
      <c r="F72">
        <v>0.7</v>
      </c>
      <c r="G72">
        <v>0.39</v>
      </c>
      <c r="H72">
        <v>-0.02</v>
      </c>
      <c r="I72">
        <v>1.36</v>
      </c>
      <c r="J72">
        <v>1.27</v>
      </c>
      <c r="K72">
        <v>0.35</v>
      </c>
      <c r="L72">
        <v>6.8849999999999998</v>
      </c>
      <c r="M72">
        <v>3.1920000000000002</v>
      </c>
      <c r="N72">
        <v>6.4</v>
      </c>
      <c r="O72">
        <v>12.18</v>
      </c>
      <c r="S72" s="2">
        <v>41061</v>
      </c>
      <c r="T72">
        <f t="shared" si="7"/>
        <v>2012</v>
      </c>
      <c r="U72" t="s">
        <v>681</v>
      </c>
      <c r="V72">
        <f t="shared" si="1"/>
        <v>1.3</v>
      </c>
      <c r="W72">
        <f t="shared" si="2"/>
        <v>1.6</v>
      </c>
      <c r="X72">
        <f t="shared" si="3"/>
        <v>6.59</v>
      </c>
      <c r="Y72">
        <f t="shared" si="4"/>
        <v>2.57</v>
      </c>
      <c r="Z72">
        <f t="shared" si="5"/>
        <v>5.9</v>
      </c>
    </row>
    <row r="73" spans="1:26">
      <c r="A73">
        <f t="shared" si="6"/>
        <v>2019</v>
      </c>
      <c r="B73" t="s">
        <v>677</v>
      </c>
      <c r="C73" s="2">
        <v>43739</v>
      </c>
      <c r="D73">
        <v>-0.47</v>
      </c>
      <c r="E73">
        <v>1.6879999999999999</v>
      </c>
      <c r="F73">
        <v>0.63100000000000001</v>
      </c>
      <c r="G73">
        <v>0.2</v>
      </c>
      <c r="H73">
        <v>-0.16</v>
      </c>
      <c r="I73">
        <v>1.34</v>
      </c>
      <c r="J73">
        <v>1</v>
      </c>
      <c r="K73">
        <v>0.19</v>
      </c>
      <c r="L73">
        <v>6.44</v>
      </c>
      <c r="M73">
        <v>3.2810000000000001</v>
      </c>
      <c r="N73">
        <v>6.48</v>
      </c>
      <c r="O73">
        <v>12.67</v>
      </c>
      <c r="S73" s="2">
        <v>41091</v>
      </c>
      <c r="T73">
        <f t="shared" si="7"/>
        <v>2012</v>
      </c>
      <c r="U73" s="2" t="s">
        <v>680</v>
      </c>
      <c r="V73">
        <f t="shared" si="1"/>
        <v>1.24</v>
      </c>
      <c r="W73">
        <f t="shared" si="2"/>
        <v>1.47</v>
      </c>
      <c r="X73">
        <f t="shared" si="3"/>
        <v>6.79</v>
      </c>
      <c r="Y73">
        <f t="shared" si="4"/>
        <v>2.2799999999999998</v>
      </c>
      <c r="Z73">
        <f t="shared" si="5"/>
        <v>6</v>
      </c>
    </row>
    <row r="74" spans="1:26">
      <c r="A74">
        <f t="shared" si="6"/>
        <v>2019</v>
      </c>
      <c r="B74" t="s">
        <v>678</v>
      </c>
      <c r="C74" s="2">
        <v>43709</v>
      </c>
      <c r="D74">
        <v>-0.59</v>
      </c>
      <c r="E74">
        <v>1.6679999999999999</v>
      </c>
      <c r="F74">
        <v>0.48599999999999999</v>
      </c>
      <c r="G74">
        <v>0.18</v>
      </c>
      <c r="H74">
        <v>-0.28000000000000003</v>
      </c>
      <c r="I74">
        <v>1.5</v>
      </c>
      <c r="J74">
        <v>0.9</v>
      </c>
      <c r="K74">
        <v>0.2</v>
      </c>
      <c r="L74">
        <v>7.0449999999999999</v>
      </c>
      <c r="M74">
        <v>3.1549999999999998</v>
      </c>
      <c r="N74">
        <v>7.02</v>
      </c>
      <c r="O74">
        <v>13.2</v>
      </c>
      <c r="S74" s="2">
        <v>41122</v>
      </c>
      <c r="T74">
        <f t="shared" si="7"/>
        <v>2012</v>
      </c>
      <c r="U74" t="s">
        <v>679</v>
      </c>
      <c r="V74">
        <f t="shared" si="1"/>
        <v>1.34</v>
      </c>
      <c r="W74">
        <f t="shared" si="2"/>
        <v>1.49</v>
      </c>
      <c r="X74">
        <f t="shared" si="3"/>
        <v>6.58</v>
      </c>
      <c r="Y74">
        <f t="shared" si="4"/>
        <v>2.12</v>
      </c>
      <c r="Z74">
        <f t="shared" si="5"/>
        <v>5.82</v>
      </c>
    </row>
    <row r="75" spans="1:26">
      <c r="A75">
        <f t="shared" si="6"/>
        <v>2019</v>
      </c>
      <c r="B75" t="s">
        <v>679</v>
      </c>
      <c r="C75" s="2">
        <v>43678</v>
      </c>
      <c r="D75">
        <v>-0.65</v>
      </c>
      <c r="E75">
        <v>1.4990000000000001</v>
      </c>
      <c r="F75">
        <v>0.47899999999999998</v>
      </c>
      <c r="G75">
        <v>0.14000000000000001</v>
      </c>
      <c r="H75">
        <v>-0.34</v>
      </c>
      <c r="I75">
        <v>1.98</v>
      </c>
      <c r="J75">
        <v>1.4</v>
      </c>
      <c r="K75">
        <v>0.17</v>
      </c>
      <c r="L75">
        <v>7.44</v>
      </c>
      <c r="M75">
        <v>3.0680000000000001</v>
      </c>
      <c r="N75">
        <v>7.16</v>
      </c>
      <c r="O75">
        <v>15.69</v>
      </c>
      <c r="S75" s="2">
        <v>41153</v>
      </c>
      <c r="T75">
        <f t="shared" si="7"/>
        <v>2012</v>
      </c>
      <c r="U75" s="2" t="s">
        <v>678</v>
      </c>
      <c r="V75">
        <f t="shared" si="1"/>
        <v>1.49</v>
      </c>
      <c r="W75">
        <f t="shared" si="2"/>
        <v>1.53</v>
      </c>
      <c r="X75">
        <f t="shared" si="3"/>
        <v>5.91</v>
      </c>
      <c r="Y75">
        <f t="shared" si="4"/>
        <v>2.2400000000000002</v>
      </c>
      <c r="Z75">
        <f t="shared" si="5"/>
        <v>5.25</v>
      </c>
    </row>
    <row r="76" spans="1:26">
      <c r="A76">
        <f t="shared" si="6"/>
        <v>2019</v>
      </c>
      <c r="B76" t="s">
        <v>680</v>
      </c>
      <c r="C76" s="2">
        <v>43647</v>
      </c>
      <c r="D76">
        <v>-0.39</v>
      </c>
      <c r="E76">
        <v>2.0070000000000001</v>
      </c>
      <c r="F76">
        <v>0.60899999999999999</v>
      </c>
      <c r="G76">
        <v>0.35</v>
      </c>
      <c r="H76">
        <v>-7.0000000000000007E-2</v>
      </c>
      <c r="I76">
        <v>2.16</v>
      </c>
      <c r="J76">
        <v>1.65</v>
      </c>
      <c r="K76">
        <v>0.45</v>
      </c>
      <c r="L76">
        <v>7.25</v>
      </c>
      <c r="M76">
        <v>3.1829999999999998</v>
      </c>
      <c r="N76">
        <v>7.3</v>
      </c>
      <c r="O76">
        <v>14.91</v>
      </c>
      <c r="S76" s="2">
        <v>41183</v>
      </c>
      <c r="T76">
        <f t="shared" si="7"/>
        <v>2012</v>
      </c>
      <c r="U76" t="s">
        <v>677</v>
      </c>
      <c r="V76">
        <f t="shared" si="1"/>
        <v>1.47</v>
      </c>
      <c r="W76">
        <f t="shared" si="2"/>
        <v>1.54</v>
      </c>
      <c r="X76">
        <f t="shared" si="3"/>
        <v>5.64</v>
      </c>
      <c r="Y76">
        <f t="shared" si="4"/>
        <v>2.19</v>
      </c>
      <c r="Z76">
        <f t="shared" si="5"/>
        <v>4.95</v>
      </c>
    </row>
    <row r="77" spans="1:26">
      <c r="A77">
        <f t="shared" si="6"/>
        <v>2019</v>
      </c>
      <c r="B77" t="s">
        <v>681</v>
      </c>
      <c r="C77" s="2">
        <v>43617</v>
      </c>
      <c r="D77">
        <v>-0.31</v>
      </c>
      <c r="E77">
        <v>2.0070000000000001</v>
      </c>
      <c r="F77">
        <v>0.83199999999999996</v>
      </c>
      <c r="G77">
        <v>0.5</v>
      </c>
      <c r="H77">
        <v>0.08</v>
      </c>
      <c r="I77">
        <v>2.67</v>
      </c>
      <c r="J77">
        <v>2.2799999999999998</v>
      </c>
      <c r="K77">
        <v>0.59</v>
      </c>
      <c r="L77">
        <v>7.48</v>
      </c>
      <c r="M77">
        <v>3.2789999999999999</v>
      </c>
      <c r="N77">
        <v>7.41</v>
      </c>
      <c r="O77">
        <v>16.2</v>
      </c>
      <c r="S77" s="2">
        <v>41214</v>
      </c>
      <c r="T77">
        <f t="shared" si="7"/>
        <v>2012</v>
      </c>
      <c r="U77" s="2" t="s">
        <v>676</v>
      </c>
      <c r="V77">
        <f t="shared" si="1"/>
        <v>1.34</v>
      </c>
      <c r="W77">
        <f t="shared" si="2"/>
        <v>1.55</v>
      </c>
      <c r="X77">
        <f t="shared" si="3"/>
        <v>5.69</v>
      </c>
      <c r="Y77">
        <f t="shared" si="4"/>
        <v>2.14</v>
      </c>
      <c r="Z77">
        <f t="shared" si="5"/>
        <v>4.8499999999999996</v>
      </c>
    </row>
    <row r="78" spans="1:26">
      <c r="A78">
        <f t="shared" si="6"/>
        <v>2019</v>
      </c>
      <c r="B78" t="s">
        <v>83</v>
      </c>
      <c r="C78" s="2">
        <v>43586</v>
      </c>
      <c r="D78">
        <v>-0.13</v>
      </c>
      <c r="E78">
        <v>2.133</v>
      </c>
      <c r="F78">
        <v>0.88800000000000001</v>
      </c>
      <c r="G78">
        <v>0.87</v>
      </c>
      <c r="H78">
        <v>0.3</v>
      </c>
      <c r="I78">
        <v>3.37</v>
      </c>
      <c r="J78">
        <v>2.64</v>
      </c>
      <c r="K78">
        <v>1.02</v>
      </c>
      <c r="L78">
        <v>8.4700000000000006</v>
      </c>
      <c r="M78">
        <v>3.2970000000000002</v>
      </c>
      <c r="N78">
        <v>7.91</v>
      </c>
      <c r="O78">
        <v>18.16</v>
      </c>
      <c r="S78" s="2">
        <v>41244</v>
      </c>
      <c r="T78">
        <f t="shared" si="7"/>
        <v>2012</v>
      </c>
      <c r="U78" t="s">
        <v>675</v>
      </c>
      <c r="V78">
        <f t="shared" si="1"/>
        <v>1.3</v>
      </c>
      <c r="W78">
        <f t="shared" si="2"/>
        <v>1.6</v>
      </c>
      <c r="X78">
        <f t="shared" si="3"/>
        <v>5.34</v>
      </c>
      <c r="Y78">
        <f t="shared" si="4"/>
        <v>2.0099999999999998</v>
      </c>
      <c r="Z78">
        <f t="shared" si="5"/>
        <v>4.54</v>
      </c>
    </row>
    <row r="79" spans="1:26">
      <c r="A79">
        <f t="shared" si="6"/>
        <v>2019</v>
      </c>
      <c r="B79" t="s">
        <v>682</v>
      </c>
      <c r="C79" s="2">
        <v>43556</v>
      </c>
      <c r="D79">
        <v>-0.04</v>
      </c>
      <c r="E79">
        <v>2.504</v>
      </c>
      <c r="F79">
        <v>1.1859999999999999</v>
      </c>
      <c r="G79">
        <v>1.04</v>
      </c>
      <c r="H79">
        <v>0.37</v>
      </c>
      <c r="I79">
        <v>3.42</v>
      </c>
      <c r="J79">
        <v>2.62</v>
      </c>
      <c r="K79">
        <v>1.18</v>
      </c>
      <c r="L79">
        <v>8.9649999999999999</v>
      </c>
      <c r="M79">
        <v>3.4159999999999999</v>
      </c>
      <c r="N79">
        <v>8.14</v>
      </c>
      <c r="O79">
        <v>18.95</v>
      </c>
      <c r="S79" s="2">
        <v>41275</v>
      </c>
      <c r="T79">
        <f t="shared" si="7"/>
        <v>2013</v>
      </c>
      <c r="U79" s="2" t="s">
        <v>685</v>
      </c>
      <c r="V79">
        <f t="shared" si="1"/>
        <v>1.51</v>
      </c>
      <c r="W79">
        <f t="shared" si="2"/>
        <v>1.82</v>
      </c>
      <c r="X79">
        <f t="shared" si="3"/>
        <v>5.05</v>
      </c>
      <c r="Y79">
        <f t="shared" si="4"/>
        <v>2.17</v>
      </c>
      <c r="Z79">
        <f t="shared" si="5"/>
        <v>4.21</v>
      </c>
    </row>
    <row r="80" spans="1:26">
      <c r="A80">
        <f t="shared" si="6"/>
        <v>2019</v>
      </c>
      <c r="B80" t="s">
        <v>683</v>
      </c>
      <c r="C80" s="2">
        <v>43525</v>
      </c>
      <c r="D80">
        <v>0.01</v>
      </c>
      <c r="E80">
        <v>2.407</v>
      </c>
      <c r="F80">
        <v>0.996</v>
      </c>
      <c r="G80">
        <v>1.1200000000000001</v>
      </c>
      <c r="H80">
        <v>0.44</v>
      </c>
      <c r="I80">
        <v>3.76</v>
      </c>
      <c r="J80">
        <v>2.69</v>
      </c>
      <c r="K80">
        <v>1.33</v>
      </c>
      <c r="L80">
        <v>8.9849999999999994</v>
      </c>
      <c r="M80">
        <v>3.0750000000000002</v>
      </c>
      <c r="N80">
        <v>8.42</v>
      </c>
      <c r="O80">
        <v>17.86</v>
      </c>
      <c r="S80" s="2">
        <v>41306</v>
      </c>
      <c r="T80">
        <f t="shared" si="7"/>
        <v>2013</v>
      </c>
      <c r="U80" t="s">
        <v>684</v>
      </c>
      <c r="V80">
        <f t="shared" si="1"/>
        <v>1.54</v>
      </c>
      <c r="W80">
        <f t="shared" si="2"/>
        <v>1.92</v>
      </c>
      <c r="X80">
        <f t="shared" si="3"/>
        <v>5.22</v>
      </c>
      <c r="Y80">
        <f t="shared" si="4"/>
        <v>2.2400000000000002</v>
      </c>
      <c r="Z80">
        <f t="shared" si="5"/>
        <v>4.49</v>
      </c>
    </row>
    <row r="81" spans="1:26">
      <c r="A81">
        <f t="shared" si="6"/>
        <v>2019</v>
      </c>
      <c r="B81" t="s">
        <v>684</v>
      </c>
      <c r="C81" s="2">
        <v>43497</v>
      </c>
      <c r="D81">
        <v>0.06</v>
      </c>
      <c r="E81">
        <v>2.7170000000000001</v>
      </c>
      <c r="F81">
        <v>1.3029999999999999</v>
      </c>
      <c r="G81">
        <v>1.3</v>
      </c>
      <c r="H81">
        <v>0.55000000000000004</v>
      </c>
      <c r="I81">
        <v>3.84</v>
      </c>
      <c r="J81">
        <v>2.81</v>
      </c>
      <c r="K81">
        <v>1.55</v>
      </c>
      <c r="L81">
        <v>9.02</v>
      </c>
      <c r="M81">
        <v>3.2080000000000002</v>
      </c>
      <c r="N81">
        <v>8.42</v>
      </c>
      <c r="O81">
        <v>14.47</v>
      </c>
      <c r="S81" s="2">
        <v>41334</v>
      </c>
      <c r="T81">
        <f t="shared" si="7"/>
        <v>2013</v>
      </c>
      <c r="U81" s="2" t="s">
        <v>683</v>
      </c>
      <c r="V81">
        <f t="shared" si="1"/>
        <v>1.35</v>
      </c>
      <c r="W81">
        <f t="shared" si="2"/>
        <v>1.65</v>
      </c>
      <c r="X81">
        <f t="shared" si="3"/>
        <v>4.92</v>
      </c>
      <c r="Y81">
        <f t="shared" si="4"/>
        <v>2.0699999999999998</v>
      </c>
      <c r="Z81">
        <f t="shared" si="5"/>
        <v>4.6399999999999997</v>
      </c>
    </row>
    <row r="82" spans="1:26">
      <c r="A82">
        <f t="shared" si="6"/>
        <v>2019</v>
      </c>
      <c r="B82" t="s">
        <v>685</v>
      </c>
      <c r="C82" s="2">
        <v>43466</v>
      </c>
      <c r="D82">
        <v>0.13</v>
      </c>
      <c r="E82">
        <v>2.63</v>
      </c>
      <c r="F82">
        <v>1.22</v>
      </c>
      <c r="G82">
        <v>1.38</v>
      </c>
      <c r="H82">
        <v>0.65</v>
      </c>
      <c r="I82">
        <v>4.21</v>
      </c>
      <c r="J82">
        <v>2.77</v>
      </c>
      <c r="K82">
        <v>1.67</v>
      </c>
      <c r="L82">
        <v>8.8699999999999992</v>
      </c>
      <c r="M82">
        <v>3.13</v>
      </c>
      <c r="N82">
        <v>8.11</v>
      </c>
      <c r="O82">
        <v>13.84</v>
      </c>
      <c r="S82" s="2">
        <v>41365</v>
      </c>
      <c r="T82">
        <f t="shared" si="7"/>
        <v>2013</v>
      </c>
      <c r="U82" t="s">
        <v>682</v>
      </c>
      <c r="V82">
        <f t="shared" si="1"/>
        <v>1.2</v>
      </c>
      <c r="W82">
        <f t="shared" si="2"/>
        <v>1.46</v>
      </c>
      <c r="X82">
        <f t="shared" si="3"/>
        <v>4.59</v>
      </c>
      <c r="Y82">
        <f t="shared" si="4"/>
        <v>1.8</v>
      </c>
      <c r="Z82">
        <f t="shared" si="5"/>
        <v>4.28</v>
      </c>
    </row>
    <row r="83" spans="1:26">
      <c r="A83">
        <f t="shared" si="6"/>
        <v>2018</v>
      </c>
      <c r="B83" t="s">
        <v>675</v>
      </c>
      <c r="C83" s="2">
        <v>43435</v>
      </c>
      <c r="D83">
        <v>0.19</v>
      </c>
      <c r="E83">
        <v>2.6859999999999999</v>
      </c>
      <c r="F83">
        <v>1.2689999999999999</v>
      </c>
      <c r="G83">
        <v>1.42</v>
      </c>
      <c r="H83">
        <v>0.7</v>
      </c>
      <c r="I83">
        <v>4.28</v>
      </c>
      <c r="J83">
        <v>2.98</v>
      </c>
      <c r="K83">
        <v>1.73</v>
      </c>
      <c r="L83">
        <v>9.32</v>
      </c>
      <c r="M83">
        <v>3.27</v>
      </c>
      <c r="N83">
        <v>8.73</v>
      </c>
      <c r="O83">
        <v>15.83</v>
      </c>
      <c r="S83" s="2">
        <v>41395</v>
      </c>
      <c r="T83">
        <f t="shared" ref="T83:T114" si="8">YEAR(S83)</f>
        <v>2013</v>
      </c>
      <c r="U83" s="2" t="s">
        <v>83</v>
      </c>
      <c r="V83">
        <f t="shared" si="1"/>
        <v>1.29</v>
      </c>
      <c r="W83">
        <f t="shared" si="2"/>
        <v>1.62</v>
      </c>
      <c r="X83">
        <f t="shared" si="3"/>
        <v>4.25</v>
      </c>
      <c r="Y83">
        <f t="shared" si="4"/>
        <v>1.87</v>
      </c>
      <c r="Z83">
        <f t="shared" si="5"/>
        <v>3.96</v>
      </c>
    </row>
    <row r="84" spans="1:26">
      <c r="A84">
        <f t="shared" si="6"/>
        <v>2018</v>
      </c>
      <c r="B84" t="s">
        <v>676</v>
      </c>
      <c r="C84" s="2">
        <v>43405</v>
      </c>
      <c r="D84">
        <v>0.31</v>
      </c>
      <c r="E84">
        <v>2.9929999999999999</v>
      </c>
      <c r="F84">
        <v>1.3640000000000001</v>
      </c>
      <c r="G84">
        <v>1.59</v>
      </c>
      <c r="H84">
        <v>0.76</v>
      </c>
      <c r="I84">
        <v>4.42</v>
      </c>
      <c r="J84">
        <v>3.44</v>
      </c>
      <c r="K84">
        <v>1.92</v>
      </c>
      <c r="L84">
        <v>9.93</v>
      </c>
      <c r="M84">
        <v>3.3980000000000001</v>
      </c>
      <c r="N84">
        <v>8.69</v>
      </c>
      <c r="O84">
        <v>16.2</v>
      </c>
      <c r="S84" s="2">
        <v>41426</v>
      </c>
      <c r="T84">
        <f t="shared" si="8"/>
        <v>2013</v>
      </c>
      <c r="U84" t="s">
        <v>681</v>
      </c>
      <c r="V84">
        <f t="shared" ref="V84:V147" si="9">INDEX($D$32:$D$767,MATCH(S84,$C$32:$C$768,0))</f>
        <v>1.53</v>
      </c>
      <c r="W84">
        <f t="shared" ref="W84:W147" si="10">INDEX($F$32:$F$767,MATCH(S84,$C$32:$C$768,0))</f>
        <v>1.96</v>
      </c>
      <c r="X84">
        <f t="shared" ref="X84:X147" si="11">INDEX($G$32:$G$767,MATCH(S84,$C$32:$C$768,0))</f>
        <v>4.67</v>
      </c>
      <c r="Y84">
        <f t="shared" ref="Y84:Y147" si="12">INDEX($H$32:$H$767,MATCH(S84,$C$32:$C$768,0))</f>
        <v>2.21</v>
      </c>
      <c r="Z84">
        <f t="shared" ref="Z84:Z147" si="13">INDEX($J$32:$J$767,MATCH(S84,$C$32:$C$768,0))</f>
        <v>4.38</v>
      </c>
    </row>
    <row r="85" spans="1:26">
      <c r="A85">
        <f t="shared" si="6"/>
        <v>2018</v>
      </c>
      <c r="B85" t="s">
        <v>677</v>
      </c>
      <c r="C85" s="2">
        <v>43374</v>
      </c>
      <c r="D85">
        <v>0.4</v>
      </c>
      <c r="E85">
        <v>3.149</v>
      </c>
      <c r="F85">
        <v>1.4370000000000001</v>
      </c>
      <c r="G85">
        <v>1.59</v>
      </c>
      <c r="H85">
        <v>0.82</v>
      </c>
      <c r="I85">
        <v>4.37</v>
      </c>
      <c r="J85">
        <v>3.47</v>
      </c>
      <c r="K85">
        <v>1.96</v>
      </c>
      <c r="L85">
        <v>10.24</v>
      </c>
      <c r="M85">
        <v>3.5329999999999999</v>
      </c>
      <c r="N85">
        <v>8.6199999999999992</v>
      </c>
      <c r="O85">
        <v>17.73</v>
      </c>
      <c r="S85" s="2">
        <v>41456</v>
      </c>
      <c r="T85">
        <f t="shared" si="8"/>
        <v>2013</v>
      </c>
      <c r="U85" s="2" t="s">
        <v>680</v>
      </c>
      <c r="V85">
        <f t="shared" si="9"/>
        <v>1.56</v>
      </c>
      <c r="W85">
        <f t="shared" si="10"/>
        <v>2.09</v>
      </c>
      <c r="X85">
        <f t="shared" si="11"/>
        <v>4.67</v>
      </c>
      <c r="Y85">
        <f t="shared" si="12"/>
        <v>2.25</v>
      </c>
      <c r="Z85">
        <f t="shared" si="13"/>
        <v>4.42</v>
      </c>
    </row>
    <row r="86" spans="1:26">
      <c r="A86">
        <f t="shared" si="6"/>
        <v>2018</v>
      </c>
      <c r="B86" t="s">
        <v>678</v>
      </c>
      <c r="C86" s="2">
        <v>43344</v>
      </c>
      <c r="D86">
        <v>0.37</v>
      </c>
      <c r="E86">
        <v>3.0649999999999999</v>
      </c>
      <c r="F86">
        <v>1.5740000000000001</v>
      </c>
      <c r="G86">
        <v>1.46</v>
      </c>
      <c r="H86">
        <v>0.77</v>
      </c>
      <c r="I86">
        <v>4.17</v>
      </c>
      <c r="J86">
        <v>2.96</v>
      </c>
      <c r="K86">
        <v>1.88</v>
      </c>
      <c r="L86">
        <v>11.635</v>
      </c>
      <c r="M86">
        <v>3.6549999999999998</v>
      </c>
      <c r="N86">
        <v>8.57</v>
      </c>
      <c r="O86">
        <v>17.309999999999999</v>
      </c>
      <c r="S86" s="2">
        <v>41487</v>
      </c>
      <c r="T86">
        <f t="shared" si="8"/>
        <v>2013</v>
      </c>
      <c r="U86" t="s">
        <v>679</v>
      </c>
      <c r="V86">
        <f t="shared" si="9"/>
        <v>1.73</v>
      </c>
      <c r="W86">
        <f t="shared" si="10"/>
        <v>2.29</v>
      </c>
      <c r="X86">
        <f t="shared" si="11"/>
        <v>4.5</v>
      </c>
      <c r="Y86">
        <f t="shared" si="12"/>
        <v>2.36</v>
      </c>
      <c r="Z86">
        <f t="shared" si="13"/>
        <v>4.42</v>
      </c>
    </row>
    <row r="87" spans="1:26">
      <c r="A87">
        <f t="shared" si="6"/>
        <v>2018</v>
      </c>
      <c r="B87" t="s">
        <v>679</v>
      </c>
      <c r="C87" s="2">
        <v>43313</v>
      </c>
      <c r="D87">
        <v>0.28999999999999998</v>
      </c>
      <c r="E87">
        <v>2.86</v>
      </c>
      <c r="F87">
        <v>1.429</v>
      </c>
      <c r="G87">
        <v>1.4</v>
      </c>
      <c r="H87">
        <v>0.7</v>
      </c>
      <c r="I87">
        <v>4.18</v>
      </c>
      <c r="J87">
        <v>3.16</v>
      </c>
      <c r="K87">
        <v>1.82</v>
      </c>
      <c r="L87">
        <v>12.19</v>
      </c>
      <c r="M87">
        <v>3.6</v>
      </c>
      <c r="N87">
        <v>8.74</v>
      </c>
      <c r="O87">
        <v>20.7</v>
      </c>
      <c r="S87" s="2">
        <v>41518</v>
      </c>
      <c r="T87">
        <f t="shared" si="8"/>
        <v>2013</v>
      </c>
      <c r="U87" s="2" t="s">
        <v>678</v>
      </c>
      <c r="V87">
        <f t="shared" si="9"/>
        <v>1.89</v>
      </c>
      <c r="W87">
        <f t="shared" si="10"/>
        <v>2.44</v>
      </c>
      <c r="X87">
        <f t="shared" si="11"/>
        <v>4.42</v>
      </c>
      <c r="Y87">
        <f t="shared" si="12"/>
        <v>2.4900000000000002</v>
      </c>
      <c r="Z87">
        <f t="shared" si="13"/>
        <v>4.54</v>
      </c>
    </row>
    <row r="88" spans="1:26">
      <c r="A88">
        <f t="shared" si="6"/>
        <v>2018</v>
      </c>
      <c r="B88" t="s">
        <v>680</v>
      </c>
      <c r="C88" s="2">
        <v>43282</v>
      </c>
      <c r="D88">
        <v>0.28000000000000003</v>
      </c>
      <c r="E88">
        <v>2.9620000000000002</v>
      </c>
      <c r="F88">
        <v>1.331</v>
      </c>
      <c r="G88">
        <v>1.32</v>
      </c>
      <c r="H88">
        <v>0.67</v>
      </c>
      <c r="I88">
        <v>3.88</v>
      </c>
      <c r="J88">
        <v>2.64</v>
      </c>
      <c r="K88">
        <v>1.76</v>
      </c>
      <c r="L88">
        <v>11.09</v>
      </c>
      <c r="M88">
        <v>3.5329999999999999</v>
      </c>
      <c r="N88">
        <v>7.69</v>
      </c>
      <c r="O88">
        <v>17.940000000000001</v>
      </c>
      <c r="S88" s="2">
        <v>41548</v>
      </c>
      <c r="T88">
        <f t="shared" si="8"/>
        <v>2013</v>
      </c>
      <c r="U88" t="s">
        <v>677</v>
      </c>
      <c r="V88">
        <f t="shared" si="9"/>
        <v>1.76</v>
      </c>
      <c r="W88">
        <f t="shared" si="10"/>
        <v>2.2599999999999998</v>
      </c>
      <c r="X88">
        <f t="shared" si="11"/>
        <v>4.22</v>
      </c>
      <c r="Y88">
        <f t="shared" si="12"/>
        <v>2.39</v>
      </c>
      <c r="Z88">
        <f t="shared" si="13"/>
        <v>4.25</v>
      </c>
    </row>
    <row r="89" spans="1:26">
      <c r="A89">
        <f t="shared" si="6"/>
        <v>2018</v>
      </c>
      <c r="B89" t="s">
        <v>681</v>
      </c>
      <c r="C89" s="2">
        <v>43252</v>
      </c>
      <c r="D89">
        <v>0.33</v>
      </c>
      <c r="E89">
        <v>2.86</v>
      </c>
      <c r="F89">
        <v>1.28</v>
      </c>
      <c r="G89">
        <v>1.37</v>
      </c>
      <c r="H89">
        <v>0.75</v>
      </c>
      <c r="I89">
        <v>4.3899999999999997</v>
      </c>
      <c r="J89">
        <v>2.74</v>
      </c>
      <c r="K89">
        <v>1.87</v>
      </c>
      <c r="L89">
        <v>11.62</v>
      </c>
      <c r="M89">
        <v>3.5430000000000001</v>
      </c>
      <c r="N89">
        <v>7.7</v>
      </c>
      <c r="O89">
        <v>16.3</v>
      </c>
      <c r="S89" s="2">
        <v>41579</v>
      </c>
      <c r="T89">
        <f t="shared" si="8"/>
        <v>2013</v>
      </c>
      <c r="U89" s="2" t="s">
        <v>676</v>
      </c>
      <c r="V89">
        <f t="shared" si="9"/>
        <v>1.68</v>
      </c>
      <c r="W89">
        <f t="shared" si="10"/>
        <v>2.31</v>
      </c>
      <c r="X89">
        <f t="shared" si="11"/>
        <v>4.0999999999999996</v>
      </c>
      <c r="Y89">
        <f t="shared" si="12"/>
        <v>2.27</v>
      </c>
      <c r="Z89">
        <f t="shared" si="13"/>
        <v>4.0999999999999996</v>
      </c>
    </row>
    <row r="90" spans="1:26">
      <c r="A90">
        <f t="shared" si="6"/>
        <v>2018</v>
      </c>
      <c r="B90" t="s">
        <v>83</v>
      </c>
      <c r="C90" s="2">
        <v>43221</v>
      </c>
      <c r="D90">
        <v>0.45</v>
      </c>
      <c r="E90">
        <v>2.86</v>
      </c>
      <c r="F90">
        <v>1.2290000000000001</v>
      </c>
      <c r="G90">
        <v>1.39</v>
      </c>
      <c r="H90">
        <v>0.78</v>
      </c>
      <c r="I90">
        <v>4.29</v>
      </c>
      <c r="J90">
        <v>2.1800000000000002</v>
      </c>
      <c r="K90">
        <v>1.84</v>
      </c>
      <c r="L90">
        <v>11.22</v>
      </c>
      <c r="M90">
        <v>3.6459999999999999</v>
      </c>
      <c r="N90">
        <v>7.36</v>
      </c>
      <c r="O90">
        <v>13.85</v>
      </c>
      <c r="S90" s="2">
        <v>41609</v>
      </c>
      <c r="T90">
        <f t="shared" si="8"/>
        <v>2013</v>
      </c>
      <c r="U90" t="s">
        <v>675</v>
      </c>
      <c r="V90">
        <f t="shared" si="9"/>
        <v>1.8</v>
      </c>
      <c r="W90">
        <f t="shared" si="10"/>
        <v>2.5</v>
      </c>
      <c r="X90">
        <f t="shared" si="11"/>
        <v>4.13</v>
      </c>
      <c r="Y90">
        <f t="shared" si="12"/>
        <v>2.33</v>
      </c>
      <c r="Z90">
        <f t="shared" si="13"/>
        <v>4.1100000000000003</v>
      </c>
    </row>
    <row r="91" spans="1:26">
      <c r="A91">
        <f t="shared" si="6"/>
        <v>2018</v>
      </c>
      <c r="B91" t="s">
        <v>682</v>
      </c>
      <c r="C91" s="2">
        <v>43191</v>
      </c>
      <c r="D91">
        <v>0.48</v>
      </c>
      <c r="E91">
        <v>2.9550000000000001</v>
      </c>
      <c r="F91">
        <v>1.4179999999999999</v>
      </c>
      <c r="G91">
        <v>1.21</v>
      </c>
      <c r="H91">
        <v>0.78</v>
      </c>
      <c r="I91">
        <v>4.04</v>
      </c>
      <c r="J91">
        <v>1.77</v>
      </c>
      <c r="K91">
        <v>1.66</v>
      </c>
      <c r="L91">
        <v>9.67</v>
      </c>
      <c r="M91">
        <v>3.653</v>
      </c>
      <c r="N91">
        <v>7.25</v>
      </c>
      <c r="O91">
        <v>12.24</v>
      </c>
      <c r="S91" s="2">
        <v>41640</v>
      </c>
      <c r="T91">
        <f t="shared" si="8"/>
        <v>2014</v>
      </c>
      <c r="U91" s="2" t="s">
        <v>685</v>
      </c>
      <c r="V91">
        <f t="shared" si="9"/>
        <v>1.76</v>
      </c>
      <c r="W91">
        <f t="shared" si="10"/>
        <v>2.48</v>
      </c>
      <c r="X91">
        <f t="shared" si="11"/>
        <v>3.79</v>
      </c>
      <c r="Y91">
        <f t="shared" si="12"/>
        <v>2.38</v>
      </c>
      <c r="Z91">
        <f t="shared" si="13"/>
        <v>3.87</v>
      </c>
    </row>
    <row r="92" spans="1:26">
      <c r="A92">
        <f t="shared" si="6"/>
        <v>2018</v>
      </c>
      <c r="B92" t="s">
        <v>683</v>
      </c>
      <c r="C92" s="2">
        <v>43160</v>
      </c>
      <c r="D92">
        <v>0.53</v>
      </c>
      <c r="E92">
        <v>2.7410000000000001</v>
      </c>
      <c r="F92">
        <v>1.35</v>
      </c>
      <c r="G92">
        <v>1.33</v>
      </c>
      <c r="H92">
        <v>0.84</v>
      </c>
      <c r="I92">
        <v>4.2699999999999996</v>
      </c>
      <c r="J92">
        <v>1.97</v>
      </c>
      <c r="K92">
        <v>1.79</v>
      </c>
      <c r="L92">
        <v>9.4550000000000001</v>
      </c>
      <c r="M92">
        <v>3.778</v>
      </c>
      <c r="N92">
        <v>7.05</v>
      </c>
      <c r="O92">
        <v>12.19</v>
      </c>
      <c r="S92" s="2">
        <v>41671</v>
      </c>
      <c r="T92">
        <f t="shared" si="8"/>
        <v>2014</v>
      </c>
      <c r="U92" t="s">
        <v>684</v>
      </c>
      <c r="V92">
        <f t="shared" si="9"/>
        <v>1.56</v>
      </c>
      <c r="W92">
        <f t="shared" si="10"/>
        <v>2.37</v>
      </c>
      <c r="X92">
        <f t="shared" si="11"/>
        <v>3.56</v>
      </c>
      <c r="Y92">
        <f t="shared" si="12"/>
        <v>2.25</v>
      </c>
      <c r="Z92">
        <f t="shared" si="13"/>
        <v>3.65</v>
      </c>
    </row>
    <row r="93" spans="1:26">
      <c r="A93">
        <f t="shared" si="6"/>
        <v>2018</v>
      </c>
      <c r="B93" t="s">
        <v>684</v>
      </c>
      <c r="C93" s="2">
        <v>43132</v>
      </c>
      <c r="D93">
        <v>0.66</v>
      </c>
      <c r="E93">
        <v>2.8639999999999999</v>
      </c>
      <c r="F93">
        <v>1.502</v>
      </c>
      <c r="G93">
        <v>1.51</v>
      </c>
      <c r="H93">
        <v>0.98</v>
      </c>
      <c r="I93">
        <v>4.1399999999999997</v>
      </c>
      <c r="J93">
        <v>2.08</v>
      </c>
      <c r="K93">
        <v>2.0299999999999998</v>
      </c>
      <c r="L93">
        <v>9.6199999999999992</v>
      </c>
      <c r="M93">
        <v>3.8570000000000002</v>
      </c>
      <c r="N93">
        <v>7.03</v>
      </c>
      <c r="O93">
        <v>11.58</v>
      </c>
      <c r="S93" s="2">
        <v>41699</v>
      </c>
      <c r="T93">
        <f t="shared" si="8"/>
        <v>2014</v>
      </c>
      <c r="U93" s="2" t="s">
        <v>683</v>
      </c>
      <c r="V93">
        <f t="shared" si="9"/>
        <v>1.51</v>
      </c>
      <c r="W93">
        <f t="shared" si="10"/>
        <v>2.34</v>
      </c>
      <c r="X93">
        <f t="shared" si="11"/>
        <v>3.31</v>
      </c>
      <c r="Y93">
        <f t="shared" si="12"/>
        <v>2.15</v>
      </c>
      <c r="Z93">
        <f t="shared" si="13"/>
        <v>3.4</v>
      </c>
    </row>
    <row r="94" spans="1:26">
      <c r="A94">
        <f t="shared" si="6"/>
        <v>2018</v>
      </c>
      <c r="B94" t="s">
        <v>685</v>
      </c>
      <c r="C94" s="2">
        <v>43101</v>
      </c>
      <c r="D94">
        <v>0.47</v>
      </c>
      <c r="E94">
        <v>2.7120000000000002</v>
      </c>
      <c r="F94">
        <v>1.512</v>
      </c>
      <c r="G94">
        <v>1.47</v>
      </c>
      <c r="H94">
        <v>0.86</v>
      </c>
      <c r="I94">
        <v>3.79</v>
      </c>
      <c r="J94">
        <v>1.98</v>
      </c>
      <c r="K94">
        <v>1.85</v>
      </c>
      <c r="L94">
        <v>9.7200000000000006</v>
      </c>
      <c r="M94">
        <v>3.944</v>
      </c>
      <c r="N94">
        <v>7.23</v>
      </c>
      <c r="O94">
        <v>11.4</v>
      </c>
      <c r="S94" s="2">
        <v>41730</v>
      </c>
      <c r="T94">
        <f t="shared" si="8"/>
        <v>2014</v>
      </c>
      <c r="U94" t="s">
        <v>682</v>
      </c>
      <c r="V94">
        <f t="shared" si="9"/>
        <v>1.46</v>
      </c>
      <c r="W94">
        <f t="shared" si="10"/>
        <v>2.2999999999999998</v>
      </c>
      <c r="X94">
        <f t="shared" si="11"/>
        <v>3.11</v>
      </c>
      <c r="Y94">
        <f t="shared" si="12"/>
        <v>2.0299999999999998</v>
      </c>
      <c r="Z94">
        <f t="shared" si="13"/>
        <v>3.23</v>
      </c>
    </row>
    <row r="95" spans="1:26">
      <c r="A95">
        <f t="shared" si="6"/>
        <v>2017</v>
      </c>
      <c r="B95" t="s">
        <v>675</v>
      </c>
      <c r="C95" s="2">
        <v>43070</v>
      </c>
      <c r="D95">
        <v>0.3</v>
      </c>
      <c r="E95">
        <v>2.4049999999999998</v>
      </c>
      <c r="F95">
        <v>1.1879999999999999</v>
      </c>
      <c r="G95">
        <v>1.44</v>
      </c>
      <c r="H95">
        <v>0.67</v>
      </c>
      <c r="I95">
        <v>4.4400000000000004</v>
      </c>
      <c r="J95">
        <v>1.8</v>
      </c>
      <c r="K95">
        <v>1.83</v>
      </c>
      <c r="L95">
        <v>10.27</v>
      </c>
      <c r="M95">
        <v>3.915</v>
      </c>
      <c r="N95">
        <v>7.59</v>
      </c>
      <c r="O95">
        <v>11.43</v>
      </c>
      <c r="S95" s="2">
        <v>41760</v>
      </c>
      <c r="T95">
        <f t="shared" si="8"/>
        <v>2014</v>
      </c>
      <c r="U95" s="2" t="s">
        <v>83</v>
      </c>
      <c r="V95">
        <f t="shared" si="9"/>
        <v>1.33</v>
      </c>
      <c r="W95">
        <f t="shared" si="10"/>
        <v>2.27</v>
      </c>
      <c r="X95">
        <f t="shared" si="11"/>
        <v>2.93</v>
      </c>
      <c r="Y95">
        <f t="shared" si="12"/>
        <v>1.84</v>
      </c>
      <c r="Z95">
        <f t="shared" si="13"/>
        <v>3.12</v>
      </c>
    </row>
    <row r="96" spans="1:26">
      <c r="A96">
        <f t="shared" si="6"/>
        <v>2017</v>
      </c>
      <c r="B96" t="s">
        <v>676</v>
      </c>
      <c r="C96" s="2">
        <v>43040</v>
      </c>
      <c r="D96">
        <v>0.31</v>
      </c>
      <c r="E96">
        <v>2.415</v>
      </c>
      <c r="F96">
        <v>1.327</v>
      </c>
      <c r="G96">
        <v>1.49</v>
      </c>
      <c r="H96">
        <v>0.72</v>
      </c>
      <c r="I96">
        <v>5.22</v>
      </c>
      <c r="J96">
        <v>1.79</v>
      </c>
      <c r="K96">
        <v>1.98</v>
      </c>
      <c r="L96">
        <v>10.39</v>
      </c>
      <c r="M96">
        <v>3.9169999999999998</v>
      </c>
      <c r="N96">
        <v>7.61</v>
      </c>
      <c r="O96">
        <v>12.01</v>
      </c>
      <c r="S96" s="2">
        <v>41791</v>
      </c>
      <c r="T96">
        <f t="shared" si="8"/>
        <v>2014</v>
      </c>
      <c r="U96" t="s">
        <v>681</v>
      </c>
      <c r="V96">
        <f t="shared" si="9"/>
        <v>1.26</v>
      </c>
      <c r="W96">
        <f t="shared" si="10"/>
        <v>2.35</v>
      </c>
      <c r="X96">
        <f t="shared" si="11"/>
        <v>2.72</v>
      </c>
      <c r="Y96">
        <f t="shared" si="12"/>
        <v>1.71</v>
      </c>
      <c r="Z96">
        <f t="shared" si="13"/>
        <v>2.92</v>
      </c>
    </row>
    <row r="97" spans="1:26">
      <c r="A97">
        <f t="shared" si="6"/>
        <v>2017</v>
      </c>
      <c r="B97" t="s">
        <v>677</v>
      </c>
      <c r="C97" s="2">
        <v>43009</v>
      </c>
      <c r="D97">
        <v>0.37</v>
      </c>
      <c r="E97">
        <v>2.3769999999999998</v>
      </c>
      <c r="F97">
        <v>1.331</v>
      </c>
      <c r="G97">
        <v>1.61</v>
      </c>
      <c r="H97">
        <v>0.81</v>
      </c>
      <c r="I97">
        <v>5.59</v>
      </c>
      <c r="J97">
        <v>2.0699999999999998</v>
      </c>
      <c r="K97">
        <v>2.3199999999999998</v>
      </c>
      <c r="L97">
        <v>9.9</v>
      </c>
      <c r="M97">
        <v>3.9159999999999999</v>
      </c>
      <c r="N97">
        <v>7.62</v>
      </c>
      <c r="O97">
        <v>11.51</v>
      </c>
      <c r="S97" s="2">
        <v>41821</v>
      </c>
      <c r="T97">
        <f t="shared" si="8"/>
        <v>2014</v>
      </c>
      <c r="U97" s="2" t="s">
        <v>680</v>
      </c>
      <c r="V97">
        <f t="shared" si="9"/>
        <v>1.1100000000000001</v>
      </c>
      <c r="W97">
        <f t="shared" si="10"/>
        <v>2.31</v>
      </c>
      <c r="X97">
        <f t="shared" si="11"/>
        <v>2.68</v>
      </c>
      <c r="Y97">
        <f t="shared" si="12"/>
        <v>1.56</v>
      </c>
      <c r="Z97">
        <f t="shared" si="13"/>
        <v>2.79</v>
      </c>
    </row>
    <row r="98" spans="1:26">
      <c r="A98">
        <f t="shared" si="6"/>
        <v>2017</v>
      </c>
      <c r="B98" t="s">
        <v>678</v>
      </c>
      <c r="C98" s="2">
        <v>42979</v>
      </c>
      <c r="D98">
        <v>0.35</v>
      </c>
      <c r="E98">
        <v>2.339</v>
      </c>
      <c r="F98">
        <v>1.3660000000000001</v>
      </c>
      <c r="G98">
        <v>1.54</v>
      </c>
      <c r="H98">
        <v>0.7</v>
      </c>
      <c r="I98">
        <v>5.56</v>
      </c>
      <c r="J98">
        <v>2.11</v>
      </c>
      <c r="K98">
        <v>2.63</v>
      </c>
      <c r="L98">
        <v>9.7449999999999992</v>
      </c>
      <c r="M98">
        <v>3.6379999999999999</v>
      </c>
      <c r="N98">
        <v>7.57</v>
      </c>
      <c r="O98">
        <v>10.69</v>
      </c>
      <c r="S98" s="2">
        <v>41852</v>
      </c>
      <c r="T98">
        <f t="shared" si="8"/>
        <v>2014</v>
      </c>
      <c r="U98" t="s">
        <v>679</v>
      </c>
      <c r="V98">
        <f t="shared" si="9"/>
        <v>0.95</v>
      </c>
      <c r="W98">
        <f t="shared" si="10"/>
        <v>2.12</v>
      </c>
      <c r="X98">
        <f t="shared" si="11"/>
        <v>2.41</v>
      </c>
      <c r="Y98">
        <f t="shared" si="12"/>
        <v>1.41</v>
      </c>
      <c r="Z98">
        <f t="shared" si="13"/>
        <v>2.63</v>
      </c>
    </row>
    <row r="99" spans="1:26">
      <c r="A99">
        <f t="shared" si="6"/>
        <v>2017</v>
      </c>
      <c r="B99" t="s">
        <v>679</v>
      </c>
      <c r="C99" s="2">
        <v>42948</v>
      </c>
      <c r="D99">
        <v>0.35</v>
      </c>
      <c r="E99">
        <v>2.12</v>
      </c>
      <c r="F99">
        <v>1.036</v>
      </c>
      <c r="G99">
        <v>1.48</v>
      </c>
      <c r="H99">
        <v>0.71</v>
      </c>
      <c r="I99">
        <v>5.55</v>
      </c>
      <c r="J99">
        <v>2.11</v>
      </c>
      <c r="K99">
        <v>2.83</v>
      </c>
      <c r="L99">
        <v>9.9550000000000001</v>
      </c>
      <c r="M99">
        <v>3.6749999999999998</v>
      </c>
      <c r="N99">
        <v>7.74</v>
      </c>
      <c r="O99">
        <v>10.36</v>
      </c>
      <c r="S99" s="2">
        <v>41883</v>
      </c>
      <c r="T99">
        <f t="shared" si="8"/>
        <v>2014</v>
      </c>
      <c r="U99" s="2" t="s">
        <v>678</v>
      </c>
      <c r="V99">
        <f t="shared" si="9"/>
        <v>0.92</v>
      </c>
      <c r="W99">
        <f t="shared" si="10"/>
        <v>2.08</v>
      </c>
      <c r="X99">
        <f t="shared" si="11"/>
        <v>2.2000000000000002</v>
      </c>
      <c r="Y99">
        <f t="shared" si="12"/>
        <v>1.35</v>
      </c>
      <c r="Z99">
        <f t="shared" si="13"/>
        <v>2.4</v>
      </c>
    </row>
    <row r="100" spans="1:26">
      <c r="A100">
        <f t="shared" ref="A100:A163" si="14">YEAR(C100)</f>
        <v>2017</v>
      </c>
      <c r="B100" t="s">
        <v>680</v>
      </c>
      <c r="C100" s="2">
        <v>42917</v>
      </c>
      <c r="D100">
        <v>0.46</v>
      </c>
      <c r="E100">
        <v>2.2959999999999998</v>
      </c>
      <c r="F100">
        <v>1.2310000000000001</v>
      </c>
      <c r="G100">
        <v>1.6</v>
      </c>
      <c r="H100">
        <v>0.84</v>
      </c>
      <c r="I100">
        <v>5.33</v>
      </c>
      <c r="J100">
        <v>2.23</v>
      </c>
      <c r="K100">
        <v>3.03</v>
      </c>
      <c r="L100">
        <v>10.015000000000001</v>
      </c>
      <c r="M100">
        <v>3.629</v>
      </c>
      <c r="N100">
        <v>7.82</v>
      </c>
      <c r="O100">
        <v>10.34</v>
      </c>
      <c r="S100" s="2">
        <v>41913</v>
      </c>
      <c r="T100">
        <f t="shared" si="8"/>
        <v>2014</v>
      </c>
      <c r="U100" t="s">
        <v>677</v>
      </c>
      <c r="V100">
        <f t="shared" si="9"/>
        <v>0.79</v>
      </c>
      <c r="W100">
        <f t="shared" si="10"/>
        <v>1.82</v>
      </c>
      <c r="X100">
        <f t="shared" si="11"/>
        <v>2.12</v>
      </c>
      <c r="Y100">
        <f t="shared" si="12"/>
        <v>1.26</v>
      </c>
      <c r="Z100">
        <f t="shared" si="13"/>
        <v>2.42</v>
      </c>
    </row>
    <row r="101" spans="1:26">
      <c r="A101">
        <f t="shared" si="14"/>
        <v>2017</v>
      </c>
      <c r="B101" t="s">
        <v>681</v>
      </c>
      <c r="C101" s="2">
        <v>42887</v>
      </c>
      <c r="D101">
        <v>0.25</v>
      </c>
      <c r="E101">
        <v>2.3039999999999998</v>
      </c>
      <c r="F101">
        <v>1.2589999999999999</v>
      </c>
      <c r="G101">
        <v>1.45</v>
      </c>
      <c r="H101">
        <v>0.66</v>
      </c>
      <c r="I101">
        <v>5.76</v>
      </c>
      <c r="J101">
        <v>2.0499999999999998</v>
      </c>
      <c r="K101">
        <v>2.97</v>
      </c>
      <c r="L101">
        <v>10.53</v>
      </c>
      <c r="M101">
        <v>3.5779999999999998</v>
      </c>
      <c r="N101">
        <v>7.69</v>
      </c>
      <c r="O101">
        <v>10.28</v>
      </c>
      <c r="S101" s="2">
        <v>41944</v>
      </c>
      <c r="T101">
        <f t="shared" si="8"/>
        <v>2014</v>
      </c>
      <c r="U101" s="2" t="s">
        <v>676</v>
      </c>
      <c r="V101">
        <f t="shared" si="9"/>
        <v>0.72</v>
      </c>
      <c r="W101">
        <f t="shared" si="10"/>
        <v>1.72</v>
      </c>
      <c r="X101">
        <f t="shared" si="11"/>
        <v>2.0699999999999998</v>
      </c>
      <c r="Y101">
        <f t="shared" si="12"/>
        <v>1.1399999999999999</v>
      </c>
      <c r="Z101">
        <f t="shared" si="13"/>
        <v>2.29</v>
      </c>
    </row>
    <row r="102" spans="1:26">
      <c r="A102">
        <f t="shared" si="14"/>
        <v>2017</v>
      </c>
      <c r="B102" t="s">
        <v>83</v>
      </c>
      <c r="C102" s="2">
        <v>42856</v>
      </c>
      <c r="D102">
        <v>0.34</v>
      </c>
      <c r="E102">
        <v>2.16</v>
      </c>
      <c r="F102">
        <v>1.0489999999999999</v>
      </c>
      <c r="G102">
        <v>1.57</v>
      </c>
      <c r="H102">
        <v>0.81</v>
      </c>
      <c r="I102">
        <v>5.86</v>
      </c>
      <c r="J102">
        <v>2.19</v>
      </c>
      <c r="K102">
        <v>3.29</v>
      </c>
      <c r="L102">
        <v>10.74</v>
      </c>
      <c r="M102">
        <v>3.67</v>
      </c>
      <c r="N102">
        <v>7.64</v>
      </c>
      <c r="O102">
        <v>10.19</v>
      </c>
      <c r="S102" s="2">
        <v>41974</v>
      </c>
      <c r="T102">
        <f t="shared" si="8"/>
        <v>2014</v>
      </c>
      <c r="U102" t="s">
        <v>675</v>
      </c>
      <c r="V102">
        <f t="shared" si="9"/>
        <v>0.59</v>
      </c>
      <c r="W102">
        <f t="shared" si="10"/>
        <v>1.52</v>
      </c>
      <c r="X102">
        <f t="shared" si="11"/>
        <v>1.78</v>
      </c>
      <c r="Y102">
        <f t="shared" si="12"/>
        <v>0.92</v>
      </c>
      <c r="Z102">
        <f t="shared" si="13"/>
        <v>1.99</v>
      </c>
    </row>
    <row r="103" spans="1:26">
      <c r="A103">
        <f t="shared" si="14"/>
        <v>2017</v>
      </c>
      <c r="B103" t="s">
        <v>682</v>
      </c>
      <c r="C103" s="2">
        <v>42826</v>
      </c>
      <c r="D103">
        <v>0.22</v>
      </c>
      <c r="E103">
        <v>2.206</v>
      </c>
      <c r="F103">
        <v>1.087</v>
      </c>
      <c r="G103">
        <v>1.61</v>
      </c>
      <c r="H103">
        <v>0.88</v>
      </c>
      <c r="I103">
        <v>6.7</v>
      </c>
      <c r="J103">
        <v>2.2599999999999998</v>
      </c>
      <c r="K103">
        <v>3.77</v>
      </c>
      <c r="L103">
        <v>10.315</v>
      </c>
      <c r="M103">
        <v>3.4769999999999999</v>
      </c>
      <c r="N103">
        <v>7.61</v>
      </c>
      <c r="O103">
        <v>10.23</v>
      </c>
      <c r="S103" s="2">
        <v>42005</v>
      </c>
      <c r="T103">
        <f t="shared" si="8"/>
        <v>2015</v>
      </c>
      <c r="U103" s="2" t="s">
        <v>685</v>
      </c>
      <c r="V103">
        <f t="shared" si="9"/>
        <v>0.39</v>
      </c>
      <c r="W103">
        <f t="shared" si="10"/>
        <v>1.21</v>
      </c>
      <c r="X103">
        <f t="shared" si="11"/>
        <v>1.54</v>
      </c>
      <c r="Y103">
        <f t="shared" si="12"/>
        <v>0.67</v>
      </c>
      <c r="Z103">
        <f t="shared" si="13"/>
        <v>1.7</v>
      </c>
    </row>
    <row r="104" spans="1:26">
      <c r="A104">
        <f t="shared" si="14"/>
        <v>2017</v>
      </c>
      <c r="B104" t="s">
        <v>683</v>
      </c>
      <c r="C104" s="2">
        <v>42795</v>
      </c>
      <c r="D104">
        <v>0.35</v>
      </c>
      <c r="E104">
        <v>2.2890000000000001</v>
      </c>
      <c r="F104">
        <v>1.1399999999999999</v>
      </c>
      <c r="G104">
        <v>1.72</v>
      </c>
      <c r="H104">
        <v>1.02</v>
      </c>
      <c r="I104">
        <v>7.17</v>
      </c>
      <c r="J104">
        <v>2.4</v>
      </c>
      <c r="K104">
        <v>3.99</v>
      </c>
      <c r="L104">
        <v>10.11</v>
      </c>
      <c r="M104">
        <v>3.31</v>
      </c>
      <c r="N104">
        <v>7.93</v>
      </c>
      <c r="O104">
        <v>10.65</v>
      </c>
      <c r="S104" s="2">
        <v>42036</v>
      </c>
      <c r="T104">
        <f t="shared" si="8"/>
        <v>2015</v>
      </c>
      <c r="U104" t="s">
        <v>684</v>
      </c>
      <c r="V104">
        <f t="shared" si="9"/>
        <v>0.3</v>
      </c>
      <c r="W104">
        <f t="shared" si="10"/>
        <v>1.59</v>
      </c>
      <c r="X104">
        <f t="shared" si="11"/>
        <v>1.52</v>
      </c>
      <c r="Y104">
        <f t="shared" si="12"/>
        <v>0.6</v>
      </c>
      <c r="Z104">
        <f t="shared" si="13"/>
        <v>1.56</v>
      </c>
    </row>
    <row r="105" spans="1:26">
      <c r="A105">
        <f t="shared" si="14"/>
        <v>2017</v>
      </c>
      <c r="B105" t="s">
        <v>684</v>
      </c>
      <c r="C105" s="2">
        <v>42767</v>
      </c>
      <c r="D105">
        <v>0.26</v>
      </c>
      <c r="E105">
        <v>2.3969999999999998</v>
      </c>
      <c r="F105">
        <v>1.151</v>
      </c>
      <c r="G105">
        <v>1.7</v>
      </c>
      <c r="H105">
        <v>1.03</v>
      </c>
      <c r="I105">
        <v>7.52</v>
      </c>
      <c r="J105">
        <v>2.35</v>
      </c>
      <c r="K105">
        <v>4.04</v>
      </c>
      <c r="L105">
        <v>10.25</v>
      </c>
      <c r="M105">
        <v>3.3580000000000001</v>
      </c>
      <c r="N105">
        <v>8.27</v>
      </c>
      <c r="O105">
        <v>10.6</v>
      </c>
      <c r="S105" s="2">
        <v>42064</v>
      </c>
      <c r="T105">
        <f t="shared" si="8"/>
        <v>2015</v>
      </c>
      <c r="U105" s="2" t="s">
        <v>683</v>
      </c>
      <c r="V105">
        <f t="shared" si="9"/>
        <v>0.23</v>
      </c>
      <c r="W105">
        <f t="shared" si="10"/>
        <v>1.71</v>
      </c>
      <c r="X105">
        <f t="shared" si="11"/>
        <v>1.23</v>
      </c>
      <c r="Y105">
        <f t="shared" si="12"/>
        <v>0.51</v>
      </c>
      <c r="Z105">
        <f t="shared" si="13"/>
        <v>1.29</v>
      </c>
    </row>
    <row r="106" spans="1:26">
      <c r="A106">
        <f t="shared" si="14"/>
        <v>2017</v>
      </c>
      <c r="B106" t="s">
        <v>685</v>
      </c>
      <c r="C106" s="2">
        <v>42736</v>
      </c>
      <c r="D106">
        <v>0.25</v>
      </c>
      <c r="E106">
        <v>2.4660000000000002</v>
      </c>
      <c r="F106">
        <v>1.4179999999999999</v>
      </c>
      <c r="G106">
        <v>1.46</v>
      </c>
      <c r="H106">
        <v>0.86</v>
      </c>
      <c r="I106">
        <v>7.04</v>
      </c>
      <c r="J106">
        <v>1.99</v>
      </c>
      <c r="K106">
        <v>3.95</v>
      </c>
      <c r="L106">
        <v>10.935</v>
      </c>
      <c r="M106">
        <v>3.363</v>
      </c>
      <c r="N106">
        <v>8.18</v>
      </c>
      <c r="O106">
        <v>10.69</v>
      </c>
      <c r="S106" s="2">
        <v>42095</v>
      </c>
      <c r="T106">
        <f t="shared" si="8"/>
        <v>2015</v>
      </c>
      <c r="U106" t="s">
        <v>682</v>
      </c>
      <c r="V106">
        <f t="shared" si="9"/>
        <v>0.12</v>
      </c>
      <c r="W106">
        <f t="shared" si="10"/>
        <v>1.65</v>
      </c>
      <c r="X106">
        <f t="shared" si="11"/>
        <v>1.31</v>
      </c>
      <c r="Y106">
        <f t="shared" si="12"/>
        <v>0.44</v>
      </c>
      <c r="Z106">
        <f t="shared" si="13"/>
        <v>1.36</v>
      </c>
    </row>
    <row r="107" spans="1:26">
      <c r="A107">
        <f t="shared" si="14"/>
        <v>2016</v>
      </c>
      <c r="B107" t="s">
        <v>675</v>
      </c>
      <c r="C107" s="2">
        <v>42705</v>
      </c>
      <c r="D107">
        <v>0.25</v>
      </c>
      <c r="E107">
        <v>2.4460000000000002</v>
      </c>
      <c r="F107">
        <v>1.24</v>
      </c>
      <c r="G107">
        <v>1.44</v>
      </c>
      <c r="H107">
        <v>0.75</v>
      </c>
      <c r="I107">
        <v>6.94</v>
      </c>
      <c r="J107">
        <v>1.89</v>
      </c>
      <c r="K107">
        <v>3.74</v>
      </c>
      <c r="L107">
        <v>11.46</v>
      </c>
      <c r="M107">
        <v>3.0659999999999998</v>
      </c>
      <c r="N107">
        <v>8.3800000000000008</v>
      </c>
      <c r="O107">
        <v>11.09</v>
      </c>
      <c r="S107" s="2">
        <v>42125</v>
      </c>
      <c r="T107">
        <f t="shared" si="8"/>
        <v>2015</v>
      </c>
      <c r="U107" s="2" t="s">
        <v>83</v>
      </c>
      <c r="V107">
        <f t="shared" si="9"/>
        <v>0.56000000000000005</v>
      </c>
      <c r="W107">
        <f t="shared" si="10"/>
        <v>1.94</v>
      </c>
      <c r="X107">
        <f t="shared" si="11"/>
        <v>1.78</v>
      </c>
      <c r="Y107">
        <f t="shared" si="12"/>
        <v>0.89</v>
      </c>
      <c r="Z107">
        <f t="shared" si="13"/>
        <v>1.81</v>
      </c>
    </row>
    <row r="108" spans="1:26">
      <c r="A108">
        <f t="shared" si="14"/>
        <v>2016</v>
      </c>
      <c r="B108" t="s">
        <v>676</v>
      </c>
      <c r="C108" s="2">
        <v>42675</v>
      </c>
      <c r="D108">
        <v>0.19</v>
      </c>
      <c r="E108">
        <v>2.39</v>
      </c>
      <c r="F108">
        <v>1.4179999999999999</v>
      </c>
      <c r="G108">
        <v>1.43</v>
      </c>
      <c r="H108">
        <v>0.67</v>
      </c>
      <c r="I108">
        <v>7.33</v>
      </c>
      <c r="J108">
        <v>1.94</v>
      </c>
      <c r="K108">
        <v>3.51</v>
      </c>
      <c r="L108">
        <v>11.9</v>
      </c>
      <c r="M108">
        <v>2.9430000000000001</v>
      </c>
      <c r="N108">
        <v>8.81</v>
      </c>
      <c r="O108">
        <v>10.85</v>
      </c>
      <c r="S108" s="2">
        <v>42156</v>
      </c>
      <c r="T108">
        <f t="shared" si="8"/>
        <v>2015</v>
      </c>
      <c r="U108" t="s">
        <v>681</v>
      </c>
      <c r="V108">
        <f t="shared" si="9"/>
        <v>0.79</v>
      </c>
      <c r="W108">
        <f t="shared" si="10"/>
        <v>2.06</v>
      </c>
      <c r="X108">
        <f t="shared" si="11"/>
        <v>2.2200000000000002</v>
      </c>
      <c r="Y108">
        <f t="shared" si="12"/>
        <v>1.2</v>
      </c>
      <c r="Z108">
        <f t="shared" si="13"/>
        <v>2.2000000000000002</v>
      </c>
    </row>
    <row r="109" spans="1:26">
      <c r="A109">
        <f t="shared" si="14"/>
        <v>2016</v>
      </c>
      <c r="B109" t="s">
        <v>677</v>
      </c>
      <c r="C109" s="2">
        <v>42644</v>
      </c>
      <c r="D109">
        <v>0</v>
      </c>
      <c r="E109">
        <v>1.825</v>
      </c>
      <c r="F109">
        <v>1.246</v>
      </c>
      <c r="G109">
        <v>1.07</v>
      </c>
      <c r="H109">
        <v>0.33</v>
      </c>
      <c r="I109">
        <v>8.33</v>
      </c>
      <c r="J109">
        <v>1.45</v>
      </c>
      <c r="K109">
        <v>3.33</v>
      </c>
      <c r="L109">
        <v>11.47</v>
      </c>
      <c r="M109">
        <v>2.7440000000000002</v>
      </c>
      <c r="N109">
        <v>8.58</v>
      </c>
      <c r="O109">
        <v>9.82</v>
      </c>
      <c r="S109" s="2">
        <v>42186</v>
      </c>
      <c r="T109">
        <f t="shared" si="8"/>
        <v>2015</v>
      </c>
      <c r="U109" s="2" t="s">
        <v>680</v>
      </c>
      <c r="V109">
        <f t="shared" si="9"/>
        <v>0.71</v>
      </c>
      <c r="W109">
        <f t="shared" si="10"/>
        <v>2.0299999999999998</v>
      </c>
      <c r="X109">
        <f t="shared" si="11"/>
        <v>2.1</v>
      </c>
      <c r="Y109">
        <f t="shared" si="12"/>
        <v>1.1100000000000001</v>
      </c>
      <c r="Z109">
        <f t="shared" si="13"/>
        <v>2.04</v>
      </c>
    </row>
    <row r="110" spans="1:26">
      <c r="A110">
        <f t="shared" si="14"/>
        <v>2016</v>
      </c>
      <c r="B110" t="s">
        <v>678</v>
      </c>
      <c r="C110" s="2">
        <v>42614</v>
      </c>
      <c r="D110">
        <v>-0.09</v>
      </c>
      <c r="E110">
        <v>1.5980000000000001</v>
      </c>
      <c r="F110">
        <v>0.748</v>
      </c>
      <c r="G110">
        <v>1.04</v>
      </c>
      <c r="H110">
        <v>0.18</v>
      </c>
      <c r="I110">
        <v>8.34</v>
      </c>
      <c r="J110">
        <v>1.27</v>
      </c>
      <c r="K110">
        <v>3.26</v>
      </c>
      <c r="L110">
        <v>11.63</v>
      </c>
      <c r="M110">
        <v>2.7690000000000001</v>
      </c>
      <c r="N110">
        <v>8.16</v>
      </c>
      <c r="O110">
        <v>9.5</v>
      </c>
      <c r="S110" s="2">
        <v>42217</v>
      </c>
      <c r="T110">
        <f t="shared" si="8"/>
        <v>2015</v>
      </c>
      <c r="U110" t="s">
        <v>679</v>
      </c>
      <c r="V110">
        <f t="shared" si="9"/>
        <v>0.61</v>
      </c>
      <c r="W110">
        <f t="shared" si="10"/>
        <v>1.95</v>
      </c>
      <c r="X110">
        <f t="shared" si="11"/>
        <v>1.96</v>
      </c>
      <c r="Y110">
        <f t="shared" si="12"/>
        <v>1.01</v>
      </c>
      <c r="Z110">
        <f t="shared" si="13"/>
        <v>1.84</v>
      </c>
    </row>
    <row r="111" spans="1:26">
      <c r="A111">
        <f t="shared" si="14"/>
        <v>2016</v>
      </c>
      <c r="B111" t="s">
        <v>679</v>
      </c>
      <c r="C111" s="2">
        <v>42583</v>
      </c>
      <c r="D111">
        <v>-0.13</v>
      </c>
      <c r="E111">
        <v>1.5780000000000001</v>
      </c>
      <c r="F111">
        <v>0.64200000000000002</v>
      </c>
      <c r="G111">
        <v>1.01</v>
      </c>
      <c r="H111">
        <v>0.15</v>
      </c>
      <c r="I111">
        <v>8.19</v>
      </c>
      <c r="J111">
        <v>1.18</v>
      </c>
      <c r="K111">
        <v>2.91</v>
      </c>
      <c r="L111">
        <v>12.11</v>
      </c>
      <c r="M111">
        <v>2.8050000000000002</v>
      </c>
      <c r="N111">
        <v>8.23</v>
      </c>
      <c r="O111">
        <v>9.6</v>
      </c>
      <c r="S111" s="2">
        <v>42248</v>
      </c>
      <c r="T111">
        <f t="shared" si="8"/>
        <v>2015</v>
      </c>
      <c r="U111" s="2" t="s">
        <v>678</v>
      </c>
      <c r="V111">
        <f t="shared" si="9"/>
        <v>0.65</v>
      </c>
      <c r="W111">
        <f t="shared" si="10"/>
        <v>1.7649999999999999</v>
      </c>
      <c r="X111">
        <f t="shared" si="11"/>
        <v>2.0299999999999998</v>
      </c>
      <c r="Y111">
        <f t="shared" si="12"/>
        <v>1</v>
      </c>
      <c r="Z111">
        <f t="shared" si="13"/>
        <v>1.92</v>
      </c>
    </row>
    <row r="112" spans="1:26">
      <c r="A112">
        <f t="shared" si="14"/>
        <v>2016</v>
      </c>
      <c r="B112" t="s">
        <v>680</v>
      </c>
      <c r="C112" s="2">
        <v>42552</v>
      </c>
      <c r="D112">
        <v>-0.15</v>
      </c>
      <c r="E112">
        <v>1.45</v>
      </c>
      <c r="F112">
        <v>0.68600000000000005</v>
      </c>
      <c r="G112">
        <v>1.17</v>
      </c>
      <c r="H112">
        <v>0.17</v>
      </c>
      <c r="I112">
        <v>7.99</v>
      </c>
      <c r="J112">
        <v>1.23</v>
      </c>
      <c r="K112">
        <v>3.06</v>
      </c>
      <c r="L112">
        <v>11.83</v>
      </c>
      <c r="M112">
        <v>2.8050000000000002</v>
      </c>
      <c r="N112">
        <v>8.41</v>
      </c>
      <c r="O112">
        <v>9.51</v>
      </c>
      <c r="S112" s="2">
        <v>42278</v>
      </c>
      <c r="T112">
        <f t="shared" si="8"/>
        <v>2015</v>
      </c>
      <c r="U112" t="s">
        <v>677</v>
      </c>
      <c r="V112">
        <f t="shared" si="9"/>
        <v>0.52</v>
      </c>
      <c r="W112">
        <f t="shared" si="10"/>
        <v>1.9259999999999999</v>
      </c>
      <c r="X112">
        <f t="shared" si="11"/>
        <v>1.73</v>
      </c>
      <c r="Y112">
        <f t="shared" si="12"/>
        <v>0.87</v>
      </c>
      <c r="Z112">
        <f t="shared" si="13"/>
        <v>1.7</v>
      </c>
    </row>
    <row r="113" spans="1:26">
      <c r="A113">
        <f t="shared" si="14"/>
        <v>2016</v>
      </c>
      <c r="B113" t="s">
        <v>681</v>
      </c>
      <c r="C113" s="2">
        <v>42522</v>
      </c>
      <c r="D113">
        <v>-0.02</v>
      </c>
      <c r="E113">
        <v>1.4750000000000001</v>
      </c>
      <c r="F113">
        <v>0.871</v>
      </c>
      <c r="G113">
        <v>1.48</v>
      </c>
      <c r="H113">
        <v>0.39</v>
      </c>
      <c r="I113">
        <v>7.92</v>
      </c>
      <c r="J113">
        <v>1.45</v>
      </c>
      <c r="K113">
        <v>3.2</v>
      </c>
      <c r="L113">
        <v>12.19</v>
      </c>
      <c r="M113">
        <v>2.875</v>
      </c>
      <c r="N113">
        <v>8.31</v>
      </c>
      <c r="O113">
        <v>9.0299999999999994</v>
      </c>
      <c r="S113" s="2">
        <v>42309</v>
      </c>
      <c r="T113">
        <f t="shared" si="8"/>
        <v>2015</v>
      </c>
      <c r="U113" s="2" t="s">
        <v>676</v>
      </c>
      <c r="V113">
        <f t="shared" si="9"/>
        <v>0.52</v>
      </c>
      <c r="W113">
        <f t="shared" si="10"/>
        <v>1.83</v>
      </c>
      <c r="X113">
        <f t="shared" si="11"/>
        <v>1.72</v>
      </c>
      <c r="Y113">
        <f t="shared" si="12"/>
        <v>0.88</v>
      </c>
      <c r="Z113">
        <f t="shared" si="13"/>
        <v>1.57</v>
      </c>
    </row>
    <row r="114" spans="1:26">
      <c r="A114">
        <f t="shared" si="14"/>
        <v>2016</v>
      </c>
      <c r="B114" t="s">
        <v>83</v>
      </c>
      <c r="C114" s="2">
        <v>42491</v>
      </c>
      <c r="D114">
        <v>0.13</v>
      </c>
      <c r="E114">
        <v>1.851</v>
      </c>
      <c r="F114">
        <v>1.431</v>
      </c>
      <c r="G114">
        <v>1.57</v>
      </c>
      <c r="H114">
        <v>0.51</v>
      </c>
      <c r="I114">
        <v>7.64</v>
      </c>
      <c r="J114">
        <v>1.53</v>
      </c>
      <c r="K114">
        <v>3.15</v>
      </c>
      <c r="L114">
        <v>13.05</v>
      </c>
      <c r="M114">
        <v>2.9950000000000001</v>
      </c>
      <c r="N114">
        <v>8.8800000000000008</v>
      </c>
      <c r="O114">
        <v>9.69</v>
      </c>
      <c r="S114" s="2">
        <v>42339</v>
      </c>
      <c r="T114">
        <f t="shared" si="8"/>
        <v>2015</v>
      </c>
      <c r="U114" t="s">
        <v>675</v>
      </c>
      <c r="V114">
        <f t="shared" si="9"/>
        <v>0.55000000000000004</v>
      </c>
      <c r="W114">
        <f t="shared" si="10"/>
        <v>1.9610000000000001</v>
      </c>
      <c r="X114">
        <f t="shared" si="11"/>
        <v>1.69</v>
      </c>
      <c r="Y114">
        <f t="shared" si="12"/>
        <v>0.93</v>
      </c>
      <c r="Z114">
        <f t="shared" si="13"/>
        <v>1.58</v>
      </c>
    </row>
    <row r="115" spans="1:26">
      <c r="A115">
        <f t="shared" si="14"/>
        <v>2016</v>
      </c>
      <c r="B115" t="s">
        <v>682</v>
      </c>
      <c r="C115" s="2">
        <v>42461</v>
      </c>
      <c r="D115">
        <v>0.13</v>
      </c>
      <c r="E115">
        <v>1.835</v>
      </c>
      <c r="F115">
        <v>1.5980000000000001</v>
      </c>
      <c r="G115">
        <v>1.53</v>
      </c>
      <c r="H115">
        <v>0.51</v>
      </c>
      <c r="I115">
        <v>9.0299999999999994</v>
      </c>
      <c r="J115">
        <v>1.44</v>
      </c>
      <c r="K115">
        <v>3.13</v>
      </c>
      <c r="L115">
        <v>12.45</v>
      </c>
      <c r="M115">
        <v>2.9460000000000002</v>
      </c>
      <c r="N115">
        <v>8.8800000000000008</v>
      </c>
      <c r="O115">
        <v>9.0399999999999991</v>
      </c>
      <c r="S115" s="2">
        <v>42370</v>
      </c>
      <c r="T115">
        <f t="shared" ref="T115:T146" si="15">YEAR(S115)</f>
        <v>2016</v>
      </c>
      <c r="U115" s="2" t="s">
        <v>685</v>
      </c>
      <c r="V115">
        <f t="shared" si="9"/>
        <v>0.43</v>
      </c>
      <c r="W115">
        <f t="shared" si="10"/>
        <v>1.5609999999999999</v>
      </c>
      <c r="X115">
        <f t="shared" si="11"/>
        <v>1.72</v>
      </c>
      <c r="Y115">
        <f t="shared" si="12"/>
        <v>0.84</v>
      </c>
      <c r="Z115">
        <f t="shared" si="13"/>
        <v>1.53</v>
      </c>
    </row>
    <row r="116" spans="1:26">
      <c r="A116">
        <f t="shared" si="14"/>
        <v>2016</v>
      </c>
      <c r="B116" t="s">
        <v>683</v>
      </c>
      <c r="C116" s="2">
        <v>42430</v>
      </c>
      <c r="D116">
        <v>0.17</v>
      </c>
      <c r="E116">
        <v>1.77</v>
      </c>
      <c r="F116">
        <v>1.4179999999999999</v>
      </c>
      <c r="G116">
        <v>1.54</v>
      </c>
      <c r="H116">
        <v>0.51</v>
      </c>
      <c r="I116">
        <v>9.1199999999999992</v>
      </c>
      <c r="J116">
        <v>1.38</v>
      </c>
      <c r="K116">
        <v>2.84</v>
      </c>
      <c r="L116">
        <v>14</v>
      </c>
      <c r="M116">
        <v>2.8860000000000001</v>
      </c>
      <c r="N116">
        <v>9.1</v>
      </c>
      <c r="O116">
        <v>9.7100000000000009</v>
      </c>
      <c r="S116" s="2">
        <v>42401</v>
      </c>
      <c r="T116">
        <f t="shared" si="15"/>
        <v>2016</v>
      </c>
      <c r="U116" t="s">
        <v>684</v>
      </c>
      <c r="V116">
        <f t="shared" si="9"/>
        <v>0.17</v>
      </c>
      <c r="W116">
        <f t="shared" si="10"/>
        <v>1.337</v>
      </c>
      <c r="X116">
        <f t="shared" si="11"/>
        <v>1.72</v>
      </c>
      <c r="Y116">
        <f t="shared" si="12"/>
        <v>0.59</v>
      </c>
      <c r="Z116">
        <f t="shared" si="13"/>
        <v>1.56</v>
      </c>
    </row>
    <row r="117" spans="1:26">
      <c r="A117">
        <f t="shared" si="14"/>
        <v>2016</v>
      </c>
      <c r="B117" t="s">
        <v>684</v>
      </c>
      <c r="C117" s="2">
        <v>42401</v>
      </c>
      <c r="D117">
        <v>0.17</v>
      </c>
      <c r="E117">
        <v>1.738</v>
      </c>
      <c r="F117">
        <v>1.337</v>
      </c>
      <c r="G117">
        <v>1.72</v>
      </c>
      <c r="H117">
        <v>0.59</v>
      </c>
      <c r="I117">
        <v>10.41</v>
      </c>
      <c r="J117">
        <v>1.56</v>
      </c>
      <c r="K117">
        <v>3.23</v>
      </c>
      <c r="L117">
        <v>15.935</v>
      </c>
      <c r="M117">
        <v>2.9089999999999998</v>
      </c>
      <c r="N117">
        <v>9.68</v>
      </c>
      <c r="O117">
        <v>10.32</v>
      </c>
      <c r="S117" s="2">
        <v>42430</v>
      </c>
      <c r="T117">
        <f t="shared" si="15"/>
        <v>2016</v>
      </c>
      <c r="U117" s="2" t="s">
        <v>683</v>
      </c>
      <c r="V117">
        <f t="shared" si="9"/>
        <v>0.17</v>
      </c>
      <c r="W117">
        <f t="shared" si="10"/>
        <v>1.4179999999999999</v>
      </c>
      <c r="X117">
        <f t="shared" si="11"/>
        <v>1.54</v>
      </c>
      <c r="Y117">
        <f t="shared" si="12"/>
        <v>0.51</v>
      </c>
      <c r="Z117">
        <f t="shared" si="13"/>
        <v>1.38</v>
      </c>
    </row>
    <row r="118" spans="1:26">
      <c r="A118">
        <f t="shared" si="14"/>
        <v>2016</v>
      </c>
      <c r="B118" t="s">
        <v>685</v>
      </c>
      <c r="C118" s="2">
        <v>42370</v>
      </c>
      <c r="D118">
        <v>0.43</v>
      </c>
      <c r="E118">
        <v>1.923</v>
      </c>
      <c r="F118">
        <v>1.5609999999999999</v>
      </c>
      <c r="G118">
        <v>1.72</v>
      </c>
      <c r="H118">
        <v>0.84</v>
      </c>
      <c r="I118">
        <v>9.08</v>
      </c>
      <c r="J118">
        <v>1.53</v>
      </c>
      <c r="K118">
        <v>2.71</v>
      </c>
      <c r="L118">
        <v>16</v>
      </c>
      <c r="M118">
        <v>2.9089999999999998</v>
      </c>
      <c r="N118">
        <v>10.3</v>
      </c>
      <c r="O118">
        <v>10.54</v>
      </c>
      <c r="S118" s="2">
        <v>42461</v>
      </c>
      <c r="T118">
        <f t="shared" si="15"/>
        <v>2016</v>
      </c>
      <c r="U118" t="s">
        <v>682</v>
      </c>
      <c r="V118">
        <f t="shared" si="9"/>
        <v>0.13</v>
      </c>
      <c r="W118">
        <f t="shared" si="10"/>
        <v>1.5980000000000001</v>
      </c>
      <c r="X118">
        <f t="shared" si="11"/>
        <v>1.53</v>
      </c>
      <c r="Y118">
        <f t="shared" si="12"/>
        <v>0.51</v>
      </c>
      <c r="Z118">
        <f t="shared" si="13"/>
        <v>1.44</v>
      </c>
    </row>
    <row r="119" spans="1:26">
      <c r="A119">
        <f t="shared" si="14"/>
        <v>2015</v>
      </c>
      <c r="B119" t="s">
        <v>675</v>
      </c>
      <c r="C119" s="2">
        <v>42339</v>
      </c>
      <c r="D119">
        <v>0.55000000000000004</v>
      </c>
      <c r="E119">
        <v>2.2690000000000001</v>
      </c>
      <c r="F119">
        <v>1.9610000000000001</v>
      </c>
      <c r="G119">
        <v>1.69</v>
      </c>
      <c r="H119">
        <v>0.93</v>
      </c>
      <c r="I119">
        <v>8.2100000000000009</v>
      </c>
      <c r="J119">
        <v>1.58</v>
      </c>
      <c r="K119">
        <v>2.4900000000000002</v>
      </c>
      <c r="L119">
        <v>16.489999999999998</v>
      </c>
      <c r="M119">
        <v>2.8620000000000001</v>
      </c>
      <c r="N119">
        <v>9.74</v>
      </c>
      <c r="O119">
        <v>10.47</v>
      </c>
      <c r="S119" s="2">
        <v>42491</v>
      </c>
      <c r="T119">
        <f t="shared" si="15"/>
        <v>2016</v>
      </c>
      <c r="U119" s="2" t="s">
        <v>83</v>
      </c>
      <c r="V119">
        <f t="shared" si="9"/>
        <v>0.13</v>
      </c>
      <c r="W119">
        <f t="shared" si="10"/>
        <v>1.431</v>
      </c>
      <c r="X119">
        <f t="shared" si="11"/>
        <v>1.57</v>
      </c>
      <c r="Y119">
        <f t="shared" si="12"/>
        <v>0.51</v>
      </c>
      <c r="Z119">
        <f t="shared" si="13"/>
        <v>1.53</v>
      </c>
    </row>
    <row r="120" spans="1:26">
      <c r="A120">
        <f t="shared" si="14"/>
        <v>2015</v>
      </c>
      <c r="B120" t="s">
        <v>676</v>
      </c>
      <c r="C120" s="2">
        <v>42309</v>
      </c>
      <c r="D120">
        <v>0.52</v>
      </c>
      <c r="E120">
        <v>2.2080000000000002</v>
      </c>
      <c r="F120">
        <v>1.83</v>
      </c>
      <c r="G120">
        <v>1.72</v>
      </c>
      <c r="H120">
        <v>0.88</v>
      </c>
      <c r="I120">
        <v>7.41</v>
      </c>
      <c r="J120">
        <v>1.57</v>
      </c>
      <c r="K120">
        <v>2.57</v>
      </c>
      <c r="L120">
        <v>15.815</v>
      </c>
      <c r="M120">
        <v>3.0880000000000001</v>
      </c>
      <c r="N120">
        <v>9.85</v>
      </c>
      <c r="O120">
        <v>9.9</v>
      </c>
      <c r="S120" s="2">
        <v>42522</v>
      </c>
      <c r="T120">
        <f t="shared" si="15"/>
        <v>2016</v>
      </c>
      <c r="U120" t="s">
        <v>681</v>
      </c>
      <c r="V120">
        <f t="shared" si="9"/>
        <v>-0.02</v>
      </c>
      <c r="W120">
        <f t="shared" si="10"/>
        <v>0.871</v>
      </c>
      <c r="X120">
        <f t="shared" si="11"/>
        <v>1.48</v>
      </c>
      <c r="Y120">
        <f t="shared" si="12"/>
        <v>0.39</v>
      </c>
      <c r="Z120">
        <f t="shared" si="13"/>
        <v>1.45</v>
      </c>
    </row>
    <row r="121" spans="1:26">
      <c r="A121">
        <f t="shared" si="14"/>
        <v>2015</v>
      </c>
      <c r="B121" t="s">
        <v>677</v>
      </c>
      <c r="C121" s="2">
        <v>42278</v>
      </c>
      <c r="D121">
        <v>0.52</v>
      </c>
      <c r="E121">
        <v>2.1459999999999999</v>
      </c>
      <c r="F121">
        <v>1.9259999999999999</v>
      </c>
      <c r="G121">
        <v>1.73</v>
      </c>
      <c r="H121">
        <v>0.87</v>
      </c>
      <c r="I121">
        <v>7.81</v>
      </c>
      <c r="J121">
        <v>1.7</v>
      </c>
      <c r="K121">
        <v>2.41</v>
      </c>
      <c r="L121">
        <v>15.89</v>
      </c>
      <c r="M121">
        <v>3.0870000000000002</v>
      </c>
      <c r="N121">
        <v>10.050000000000001</v>
      </c>
      <c r="O121">
        <v>9.5399999999999991</v>
      </c>
      <c r="S121" s="2">
        <v>42552</v>
      </c>
      <c r="T121">
        <f t="shared" si="15"/>
        <v>2016</v>
      </c>
      <c r="U121" s="2" t="s">
        <v>680</v>
      </c>
      <c r="V121">
        <f t="shared" si="9"/>
        <v>-0.15</v>
      </c>
      <c r="W121">
        <f t="shared" si="10"/>
        <v>0.68600000000000005</v>
      </c>
      <c r="X121">
        <f t="shared" si="11"/>
        <v>1.17</v>
      </c>
      <c r="Y121">
        <f t="shared" si="12"/>
        <v>0.17</v>
      </c>
      <c r="Z121">
        <f t="shared" si="13"/>
        <v>1.23</v>
      </c>
    </row>
    <row r="122" spans="1:26">
      <c r="A122">
        <f t="shared" si="14"/>
        <v>2015</v>
      </c>
      <c r="B122" t="s">
        <v>678</v>
      </c>
      <c r="C122" s="2">
        <v>42248</v>
      </c>
      <c r="D122">
        <v>0.65</v>
      </c>
      <c r="E122">
        <v>2.0350000000000001</v>
      </c>
      <c r="F122">
        <v>1.7649999999999999</v>
      </c>
      <c r="G122">
        <v>2.0299999999999998</v>
      </c>
      <c r="H122">
        <v>1</v>
      </c>
      <c r="I122">
        <v>8.5399999999999991</v>
      </c>
      <c r="J122">
        <v>1.92</v>
      </c>
      <c r="K122">
        <v>2.59</v>
      </c>
      <c r="L122">
        <v>15.47</v>
      </c>
      <c r="M122">
        <v>3.2759999999999998</v>
      </c>
      <c r="N122">
        <v>11.22</v>
      </c>
      <c r="O122">
        <v>10.76</v>
      </c>
      <c r="S122" s="2">
        <v>42583</v>
      </c>
      <c r="T122">
        <f t="shared" si="15"/>
        <v>2016</v>
      </c>
      <c r="U122" t="s">
        <v>679</v>
      </c>
      <c r="V122">
        <f t="shared" si="9"/>
        <v>-0.13</v>
      </c>
      <c r="W122">
        <f t="shared" si="10"/>
        <v>0.64200000000000002</v>
      </c>
      <c r="X122">
        <f t="shared" si="11"/>
        <v>1.01</v>
      </c>
      <c r="Y122">
        <f t="shared" si="12"/>
        <v>0.15</v>
      </c>
      <c r="Z122">
        <f t="shared" si="13"/>
        <v>1.18</v>
      </c>
    </row>
    <row r="123" spans="1:26">
      <c r="A123">
        <f t="shared" si="14"/>
        <v>2015</v>
      </c>
      <c r="B123" t="s">
        <v>679</v>
      </c>
      <c r="C123" s="2">
        <v>42217</v>
      </c>
      <c r="D123">
        <v>0.61</v>
      </c>
      <c r="E123">
        <v>2.214</v>
      </c>
      <c r="F123">
        <v>1.95</v>
      </c>
      <c r="G123">
        <v>1.96</v>
      </c>
      <c r="H123">
        <v>1.01</v>
      </c>
      <c r="I123">
        <v>10.26</v>
      </c>
      <c r="J123">
        <v>1.84</v>
      </c>
      <c r="K123">
        <v>2.52</v>
      </c>
      <c r="L123">
        <v>14.28</v>
      </c>
      <c r="M123">
        <v>3.3940000000000001</v>
      </c>
      <c r="N123">
        <v>11.79</v>
      </c>
      <c r="O123">
        <v>9.94</v>
      </c>
      <c r="S123" s="2">
        <v>42614</v>
      </c>
      <c r="T123">
        <f t="shared" si="15"/>
        <v>2016</v>
      </c>
      <c r="U123" s="2" t="s">
        <v>678</v>
      </c>
      <c r="V123">
        <f t="shared" si="9"/>
        <v>-0.09</v>
      </c>
      <c r="W123">
        <f t="shared" si="10"/>
        <v>0.748</v>
      </c>
      <c r="X123">
        <f t="shared" si="11"/>
        <v>1.04</v>
      </c>
      <c r="Y123">
        <f t="shared" si="12"/>
        <v>0.18</v>
      </c>
      <c r="Z123">
        <f t="shared" si="13"/>
        <v>1.27</v>
      </c>
    </row>
    <row r="124" spans="1:26">
      <c r="A124">
        <f t="shared" si="14"/>
        <v>2015</v>
      </c>
      <c r="B124" t="s">
        <v>680</v>
      </c>
      <c r="C124" s="2">
        <v>42186</v>
      </c>
      <c r="D124">
        <v>0.71</v>
      </c>
      <c r="E124">
        <v>2.1869999999999998</v>
      </c>
      <c r="F124">
        <v>2.0299999999999998</v>
      </c>
      <c r="G124">
        <v>2.1</v>
      </c>
      <c r="H124">
        <v>1.1100000000000001</v>
      </c>
      <c r="I124">
        <v>11.43</v>
      </c>
      <c r="J124">
        <v>2.04</v>
      </c>
      <c r="K124">
        <v>2.74</v>
      </c>
      <c r="L124">
        <v>12.98</v>
      </c>
      <c r="M124">
        <v>3.4740000000000002</v>
      </c>
      <c r="N124">
        <v>10.91</v>
      </c>
      <c r="O124">
        <v>9.34</v>
      </c>
      <c r="S124" s="2">
        <v>42644</v>
      </c>
      <c r="T124">
        <f t="shared" si="15"/>
        <v>2016</v>
      </c>
      <c r="U124" t="s">
        <v>677</v>
      </c>
      <c r="V124">
        <f t="shared" si="9"/>
        <v>0</v>
      </c>
      <c r="W124">
        <f t="shared" si="10"/>
        <v>1.246</v>
      </c>
      <c r="X124">
        <f t="shared" si="11"/>
        <v>1.07</v>
      </c>
      <c r="Y124">
        <f t="shared" si="12"/>
        <v>0.33</v>
      </c>
      <c r="Z124">
        <f t="shared" si="13"/>
        <v>1.45</v>
      </c>
    </row>
    <row r="125" spans="1:26">
      <c r="A125">
        <f t="shared" si="14"/>
        <v>2015</v>
      </c>
      <c r="B125" t="s">
        <v>681</v>
      </c>
      <c r="C125" s="2">
        <v>42156</v>
      </c>
      <c r="D125">
        <v>0.79</v>
      </c>
      <c r="E125">
        <v>2.3490000000000002</v>
      </c>
      <c r="F125">
        <v>2.06</v>
      </c>
      <c r="G125">
        <v>2.2200000000000002</v>
      </c>
      <c r="H125">
        <v>1.2</v>
      </c>
      <c r="I125">
        <v>11.43</v>
      </c>
      <c r="J125">
        <v>2.2000000000000002</v>
      </c>
      <c r="K125">
        <v>2.93</v>
      </c>
      <c r="L125">
        <v>12.63</v>
      </c>
      <c r="M125">
        <v>3.629</v>
      </c>
      <c r="N125">
        <v>11.08</v>
      </c>
      <c r="O125">
        <v>9.19</v>
      </c>
      <c r="S125" s="2">
        <v>42675</v>
      </c>
      <c r="T125">
        <f t="shared" si="15"/>
        <v>2016</v>
      </c>
      <c r="U125" s="2" t="s">
        <v>676</v>
      </c>
      <c r="V125">
        <f t="shared" si="9"/>
        <v>0.19</v>
      </c>
      <c r="W125">
        <f t="shared" si="10"/>
        <v>1.4179999999999999</v>
      </c>
      <c r="X125">
        <f t="shared" si="11"/>
        <v>1.43</v>
      </c>
      <c r="Y125">
        <f t="shared" si="12"/>
        <v>0.67</v>
      </c>
      <c r="Z125">
        <f t="shared" si="13"/>
        <v>1.94</v>
      </c>
    </row>
    <row r="126" spans="1:26">
      <c r="A126">
        <f t="shared" si="14"/>
        <v>2015</v>
      </c>
      <c r="B126" t="s">
        <v>83</v>
      </c>
      <c r="C126" s="2">
        <v>42125</v>
      </c>
      <c r="D126">
        <v>0.56000000000000005</v>
      </c>
      <c r="E126">
        <v>2.1230000000000002</v>
      </c>
      <c r="F126">
        <v>1.94</v>
      </c>
      <c r="G126">
        <v>1.78</v>
      </c>
      <c r="H126">
        <v>0.89</v>
      </c>
      <c r="I126">
        <v>10.95</v>
      </c>
      <c r="J126">
        <v>1.81</v>
      </c>
      <c r="K126">
        <v>2.41</v>
      </c>
      <c r="L126">
        <v>12.255000000000001</v>
      </c>
      <c r="M126">
        <v>3.5910000000000002</v>
      </c>
      <c r="N126">
        <v>10.7</v>
      </c>
      <c r="O126">
        <v>8.9600000000000009</v>
      </c>
      <c r="S126" s="2">
        <v>42705</v>
      </c>
      <c r="T126">
        <f t="shared" si="15"/>
        <v>2016</v>
      </c>
      <c r="U126" t="s">
        <v>675</v>
      </c>
      <c r="V126">
        <f t="shared" si="9"/>
        <v>0.25</v>
      </c>
      <c r="W126">
        <f t="shared" si="10"/>
        <v>1.24</v>
      </c>
      <c r="X126">
        <f t="shared" si="11"/>
        <v>1.44</v>
      </c>
      <c r="Y126">
        <f t="shared" si="12"/>
        <v>0.75</v>
      </c>
      <c r="Z126">
        <f t="shared" si="13"/>
        <v>1.89</v>
      </c>
    </row>
    <row r="127" spans="1:26">
      <c r="A127">
        <f t="shared" si="14"/>
        <v>2015</v>
      </c>
      <c r="B127" t="s">
        <v>682</v>
      </c>
      <c r="C127" s="2">
        <v>42095</v>
      </c>
      <c r="D127">
        <v>0.12</v>
      </c>
      <c r="E127">
        <v>2.0350000000000001</v>
      </c>
      <c r="F127">
        <v>1.65</v>
      </c>
      <c r="G127">
        <v>1.31</v>
      </c>
      <c r="H127">
        <v>0.44</v>
      </c>
      <c r="I127">
        <v>12</v>
      </c>
      <c r="J127">
        <v>1.36</v>
      </c>
      <c r="K127">
        <v>1.87</v>
      </c>
      <c r="L127">
        <v>12.8</v>
      </c>
      <c r="M127">
        <v>3.4220000000000002</v>
      </c>
      <c r="N127">
        <v>10.71</v>
      </c>
      <c r="O127">
        <v>9.14</v>
      </c>
      <c r="S127" s="2">
        <v>42736</v>
      </c>
      <c r="T127">
        <f t="shared" si="15"/>
        <v>2017</v>
      </c>
      <c r="U127" s="2" t="s">
        <v>685</v>
      </c>
      <c r="V127">
        <f t="shared" si="9"/>
        <v>0.25</v>
      </c>
      <c r="W127">
        <f t="shared" si="10"/>
        <v>1.4179999999999999</v>
      </c>
      <c r="X127">
        <f t="shared" si="11"/>
        <v>1.46</v>
      </c>
      <c r="Y127">
        <f t="shared" si="12"/>
        <v>0.86</v>
      </c>
      <c r="Z127">
        <f t="shared" si="13"/>
        <v>1.99</v>
      </c>
    </row>
    <row r="128" spans="1:26">
      <c r="A128">
        <f t="shared" si="14"/>
        <v>2015</v>
      </c>
      <c r="B128" t="s">
        <v>683</v>
      </c>
      <c r="C128" s="2">
        <v>42064</v>
      </c>
      <c r="D128">
        <v>0.23</v>
      </c>
      <c r="E128">
        <v>1.927</v>
      </c>
      <c r="F128">
        <v>1.71</v>
      </c>
      <c r="G128">
        <v>1.23</v>
      </c>
      <c r="H128">
        <v>0.51</v>
      </c>
      <c r="I128">
        <v>10.52</v>
      </c>
      <c r="J128">
        <v>1.29</v>
      </c>
      <c r="K128">
        <v>1.74</v>
      </c>
      <c r="L128">
        <v>13.055</v>
      </c>
      <c r="M128">
        <v>3.6230000000000002</v>
      </c>
      <c r="N128">
        <v>12.12</v>
      </c>
      <c r="O128">
        <v>8.2100000000000009</v>
      </c>
      <c r="S128" s="2">
        <v>42767</v>
      </c>
      <c r="T128">
        <f t="shared" si="15"/>
        <v>2017</v>
      </c>
      <c r="U128" t="s">
        <v>684</v>
      </c>
      <c r="V128">
        <f t="shared" si="9"/>
        <v>0.26</v>
      </c>
      <c r="W128">
        <f t="shared" si="10"/>
        <v>1.151</v>
      </c>
      <c r="X128">
        <f t="shared" si="11"/>
        <v>1.7</v>
      </c>
      <c r="Y128">
        <f t="shared" si="12"/>
        <v>1.03</v>
      </c>
      <c r="Z128">
        <f t="shared" si="13"/>
        <v>2.35</v>
      </c>
    </row>
    <row r="129" spans="1:26">
      <c r="A129">
        <f t="shared" si="14"/>
        <v>2015</v>
      </c>
      <c r="B129" t="s">
        <v>684</v>
      </c>
      <c r="C129" s="2">
        <v>42036</v>
      </c>
      <c r="D129">
        <v>0.3</v>
      </c>
      <c r="E129">
        <v>1.996</v>
      </c>
      <c r="F129">
        <v>1.59</v>
      </c>
      <c r="G129">
        <v>1.52</v>
      </c>
      <c r="H129">
        <v>0.6</v>
      </c>
      <c r="I129">
        <v>9.7200000000000006</v>
      </c>
      <c r="J129">
        <v>1.56</v>
      </c>
      <c r="K129">
        <v>2.3199999999999998</v>
      </c>
      <c r="L129">
        <v>12.43</v>
      </c>
      <c r="M129">
        <v>3.379</v>
      </c>
      <c r="N129">
        <v>13.41</v>
      </c>
      <c r="O129">
        <v>8.2100000000000009</v>
      </c>
      <c r="S129" s="2">
        <v>42795</v>
      </c>
      <c r="T129">
        <f t="shared" si="15"/>
        <v>2017</v>
      </c>
      <c r="U129" s="2" t="s">
        <v>683</v>
      </c>
      <c r="V129">
        <f t="shared" si="9"/>
        <v>0.35</v>
      </c>
      <c r="W129">
        <f t="shared" si="10"/>
        <v>1.1399999999999999</v>
      </c>
      <c r="X129">
        <f t="shared" si="11"/>
        <v>1.72</v>
      </c>
      <c r="Y129">
        <f t="shared" si="12"/>
        <v>1.02</v>
      </c>
      <c r="Z129">
        <f t="shared" si="13"/>
        <v>2.4</v>
      </c>
    </row>
    <row r="130" spans="1:26">
      <c r="A130">
        <f t="shared" si="14"/>
        <v>2015</v>
      </c>
      <c r="B130" t="s">
        <v>685</v>
      </c>
      <c r="C130" s="2">
        <v>42005</v>
      </c>
      <c r="D130">
        <v>0.39</v>
      </c>
      <c r="E130">
        <v>1.639</v>
      </c>
      <c r="F130">
        <v>1.21</v>
      </c>
      <c r="G130">
        <v>1.54</v>
      </c>
      <c r="H130">
        <v>0.67</v>
      </c>
      <c r="I130">
        <v>9.48</v>
      </c>
      <c r="J130">
        <v>1.7</v>
      </c>
      <c r="K130">
        <v>2.4900000000000002</v>
      </c>
      <c r="L130">
        <v>11.97</v>
      </c>
      <c r="M130">
        <v>3.5139999999999998</v>
      </c>
      <c r="N130">
        <v>13.91</v>
      </c>
      <c r="O130">
        <v>6.99</v>
      </c>
      <c r="S130" s="2">
        <v>42826</v>
      </c>
      <c r="T130">
        <f t="shared" si="15"/>
        <v>2017</v>
      </c>
      <c r="U130" t="s">
        <v>682</v>
      </c>
      <c r="V130">
        <f t="shared" si="9"/>
        <v>0.22</v>
      </c>
      <c r="W130">
        <f t="shared" si="10"/>
        <v>1.087</v>
      </c>
      <c r="X130">
        <f t="shared" si="11"/>
        <v>1.61</v>
      </c>
      <c r="Y130">
        <f t="shared" si="12"/>
        <v>0.88</v>
      </c>
      <c r="Z130">
        <f t="shared" si="13"/>
        <v>2.2599999999999998</v>
      </c>
    </row>
    <row r="131" spans="1:26">
      <c r="A131">
        <f t="shared" si="14"/>
        <v>2014</v>
      </c>
      <c r="B131" t="s">
        <v>675</v>
      </c>
      <c r="C131" s="2">
        <v>41974</v>
      </c>
      <c r="D131">
        <v>0.59</v>
      </c>
      <c r="E131">
        <v>2.17</v>
      </c>
      <c r="F131">
        <v>1.52</v>
      </c>
      <c r="G131">
        <v>1.78</v>
      </c>
      <c r="H131">
        <v>0.92</v>
      </c>
      <c r="I131">
        <v>8.42</v>
      </c>
      <c r="J131">
        <v>1.99</v>
      </c>
      <c r="K131">
        <v>2.81</v>
      </c>
      <c r="L131">
        <v>12.425000000000001</v>
      </c>
      <c r="M131">
        <v>3.6480000000000001</v>
      </c>
      <c r="N131">
        <v>14.09</v>
      </c>
      <c r="O131">
        <v>8.09</v>
      </c>
      <c r="S131" s="2">
        <v>42856</v>
      </c>
      <c r="T131">
        <f t="shared" si="15"/>
        <v>2017</v>
      </c>
      <c r="U131" s="2" t="s">
        <v>83</v>
      </c>
      <c r="V131">
        <f t="shared" si="9"/>
        <v>0.34</v>
      </c>
      <c r="W131">
        <f t="shared" si="10"/>
        <v>1.0489999999999999</v>
      </c>
      <c r="X131">
        <f t="shared" si="11"/>
        <v>1.57</v>
      </c>
      <c r="Y131">
        <f t="shared" si="12"/>
        <v>0.81</v>
      </c>
      <c r="Z131">
        <f t="shared" si="13"/>
        <v>2.19</v>
      </c>
    </row>
    <row r="132" spans="1:26">
      <c r="A132">
        <f t="shared" si="14"/>
        <v>2014</v>
      </c>
      <c r="B132" t="s">
        <v>676</v>
      </c>
      <c r="C132" s="2">
        <v>41944</v>
      </c>
      <c r="D132">
        <v>0.72</v>
      </c>
      <c r="E132">
        <v>2.173</v>
      </c>
      <c r="F132">
        <v>1.72</v>
      </c>
      <c r="G132">
        <v>2.0699999999999998</v>
      </c>
      <c r="H132">
        <v>1.1399999999999999</v>
      </c>
      <c r="I132">
        <v>8.1</v>
      </c>
      <c r="J132">
        <v>2.29</v>
      </c>
      <c r="K132">
        <v>3.13</v>
      </c>
      <c r="L132">
        <v>11.824999999999999</v>
      </c>
      <c r="M132">
        <v>3.5459999999999998</v>
      </c>
      <c r="N132">
        <v>10.61</v>
      </c>
      <c r="O132">
        <v>7.6</v>
      </c>
      <c r="S132" s="2">
        <v>42887</v>
      </c>
      <c r="T132">
        <f t="shared" si="15"/>
        <v>2017</v>
      </c>
      <c r="U132" t="s">
        <v>681</v>
      </c>
      <c r="V132">
        <f t="shared" si="9"/>
        <v>0.25</v>
      </c>
      <c r="W132">
        <f t="shared" si="10"/>
        <v>1.2589999999999999</v>
      </c>
      <c r="X132">
        <f t="shared" si="11"/>
        <v>1.45</v>
      </c>
      <c r="Y132">
        <f t="shared" si="12"/>
        <v>0.66</v>
      </c>
      <c r="Z132">
        <f t="shared" si="13"/>
        <v>2.0499999999999998</v>
      </c>
    </row>
    <row r="133" spans="1:26">
      <c r="A133">
        <f t="shared" si="14"/>
        <v>2014</v>
      </c>
      <c r="B133" t="s">
        <v>677</v>
      </c>
      <c r="C133" s="2">
        <v>41913</v>
      </c>
      <c r="D133">
        <v>0.79</v>
      </c>
      <c r="E133">
        <v>2.335</v>
      </c>
      <c r="F133">
        <v>1.82</v>
      </c>
      <c r="G133">
        <v>2.12</v>
      </c>
      <c r="H133">
        <v>1.26</v>
      </c>
      <c r="I133">
        <v>7.26</v>
      </c>
      <c r="J133">
        <v>2.42</v>
      </c>
      <c r="K133">
        <v>3.21</v>
      </c>
      <c r="L133">
        <v>12.07</v>
      </c>
      <c r="M133">
        <v>3.786</v>
      </c>
      <c r="N133">
        <v>9.99</v>
      </c>
      <c r="O133">
        <v>8.48</v>
      </c>
      <c r="S133" s="2">
        <v>42917</v>
      </c>
      <c r="T133">
        <f t="shared" si="15"/>
        <v>2017</v>
      </c>
      <c r="U133" s="2" t="s">
        <v>680</v>
      </c>
      <c r="V133">
        <f t="shared" si="9"/>
        <v>0.46</v>
      </c>
      <c r="W133">
        <f t="shared" si="10"/>
        <v>1.2310000000000001</v>
      </c>
      <c r="X133">
        <f t="shared" si="11"/>
        <v>1.6</v>
      </c>
      <c r="Y133">
        <f t="shared" si="12"/>
        <v>0.84</v>
      </c>
      <c r="Z133">
        <f t="shared" si="13"/>
        <v>2.23</v>
      </c>
    </row>
    <row r="134" spans="1:26">
      <c r="A134">
        <f t="shared" si="14"/>
        <v>2014</v>
      </c>
      <c r="B134" t="s">
        <v>678</v>
      </c>
      <c r="C134" s="2">
        <v>41883</v>
      </c>
      <c r="D134">
        <v>0.92</v>
      </c>
      <c r="E134">
        <v>2.4950000000000001</v>
      </c>
      <c r="F134">
        <v>2.08</v>
      </c>
      <c r="G134">
        <v>2.2000000000000002</v>
      </c>
      <c r="H134">
        <v>1.35</v>
      </c>
      <c r="I134">
        <v>5.89</v>
      </c>
      <c r="J134">
        <v>2.4</v>
      </c>
      <c r="K134">
        <v>3.18</v>
      </c>
      <c r="L134">
        <v>12.34</v>
      </c>
      <c r="M134">
        <v>4.0279999999999996</v>
      </c>
      <c r="N134">
        <v>9.4</v>
      </c>
      <c r="O134">
        <v>9.7200000000000006</v>
      </c>
      <c r="S134" s="2">
        <v>42948</v>
      </c>
      <c r="T134">
        <f t="shared" si="15"/>
        <v>2017</v>
      </c>
      <c r="U134" t="s">
        <v>679</v>
      </c>
      <c r="V134">
        <f t="shared" si="9"/>
        <v>0.35</v>
      </c>
      <c r="W134">
        <f t="shared" si="10"/>
        <v>1.036</v>
      </c>
      <c r="X134">
        <f t="shared" si="11"/>
        <v>1.48</v>
      </c>
      <c r="Y134">
        <f t="shared" si="12"/>
        <v>0.71</v>
      </c>
      <c r="Z134">
        <f t="shared" si="13"/>
        <v>2.11</v>
      </c>
    </row>
    <row r="135" spans="1:26">
      <c r="A135">
        <f t="shared" si="14"/>
        <v>2014</v>
      </c>
      <c r="B135" t="s">
        <v>679</v>
      </c>
      <c r="C135" s="2">
        <v>41852</v>
      </c>
      <c r="D135">
        <v>0.95</v>
      </c>
      <c r="E135">
        <v>2.3450000000000002</v>
      </c>
      <c r="F135">
        <v>2.12</v>
      </c>
      <c r="G135">
        <v>2.41</v>
      </c>
      <c r="H135">
        <v>1.41</v>
      </c>
      <c r="I135">
        <v>6.09</v>
      </c>
      <c r="J135">
        <v>2.63</v>
      </c>
      <c r="K135">
        <v>3.47</v>
      </c>
      <c r="L135">
        <v>11.215</v>
      </c>
      <c r="M135">
        <v>4.2480000000000002</v>
      </c>
      <c r="N135">
        <v>9.74</v>
      </c>
      <c r="O135">
        <v>8.93</v>
      </c>
      <c r="S135" s="2">
        <v>42979</v>
      </c>
      <c r="T135">
        <f t="shared" si="15"/>
        <v>2017</v>
      </c>
      <c r="U135" s="2" t="s">
        <v>678</v>
      </c>
      <c r="V135">
        <f t="shared" si="9"/>
        <v>0.35</v>
      </c>
      <c r="W135">
        <f t="shared" si="10"/>
        <v>1.3660000000000001</v>
      </c>
      <c r="X135">
        <f t="shared" si="11"/>
        <v>1.54</v>
      </c>
      <c r="Y135">
        <f t="shared" si="12"/>
        <v>0.7</v>
      </c>
      <c r="Z135">
        <f t="shared" si="13"/>
        <v>2.11</v>
      </c>
    </row>
    <row r="136" spans="1:26">
      <c r="A136">
        <f t="shared" si="14"/>
        <v>2014</v>
      </c>
      <c r="B136" t="s">
        <v>680</v>
      </c>
      <c r="C136" s="2">
        <v>41821</v>
      </c>
      <c r="D136">
        <v>1.1100000000000001</v>
      </c>
      <c r="E136">
        <v>2.5619999999999998</v>
      </c>
      <c r="F136">
        <v>2.31</v>
      </c>
      <c r="G136">
        <v>2.68</v>
      </c>
      <c r="H136">
        <v>1.56</v>
      </c>
      <c r="I136">
        <v>6.1</v>
      </c>
      <c r="J136">
        <v>2.79</v>
      </c>
      <c r="K136">
        <v>3.69</v>
      </c>
      <c r="L136">
        <v>12.02</v>
      </c>
      <c r="M136">
        <v>4.298</v>
      </c>
      <c r="N136">
        <v>9.51</v>
      </c>
      <c r="O136">
        <v>8.8800000000000008</v>
      </c>
      <c r="S136" s="2">
        <v>43009</v>
      </c>
      <c r="T136">
        <f t="shared" si="15"/>
        <v>2017</v>
      </c>
      <c r="U136" t="s">
        <v>677</v>
      </c>
      <c r="V136">
        <f t="shared" si="9"/>
        <v>0.37</v>
      </c>
      <c r="W136">
        <f t="shared" si="10"/>
        <v>1.331</v>
      </c>
      <c r="X136">
        <f t="shared" si="11"/>
        <v>1.61</v>
      </c>
      <c r="Y136">
        <f t="shared" si="12"/>
        <v>0.81</v>
      </c>
      <c r="Z136">
        <f t="shared" si="13"/>
        <v>2.0699999999999998</v>
      </c>
    </row>
    <row r="137" spans="1:26">
      <c r="A137">
        <f t="shared" si="14"/>
        <v>2014</v>
      </c>
      <c r="B137" t="s">
        <v>681</v>
      </c>
      <c r="C137" s="2">
        <v>41791</v>
      </c>
      <c r="D137">
        <v>1.26</v>
      </c>
      <c r="E137">
        <v>2.532</v>
      </c>
      <c r="F137">
        <v>2.35</v>
      </c>
      <c r="G137">
        <v>2.72</v>
      </c>
      <c r="H137">
        <v>1.71</v>
      </c>
      <c r="I137">
        <v>5.93</v>
      </c>
      <c r="J137">
        <v>2.92</v>
      </c>
      <c r="K137">
        <v>3.5</v>
      </c>
      <c r="L137">
        <v>12.195</v>
      </c>
      <c r="M137">
        <v>4.0599999999999996</v>
      </c>
      <c r="N137">
        <v>8.33</v>
      </c>
      <c r="O137">
        <v>8.74</v>
      </c>
      <c r="S137" s="2">
        <v>43040</v>
      </c>
      <c r="T137">
        <f t="shared" si="15"/>
        <v>2017</v>
      </c>
      <c r="U137" s="2" t="s">
        <v>676</v>
      </c>
      <c r="V137">
        <f t="shared" si="9"/>
        <v>0.31</v>
      </c>
      <c r="W137">
        <f t="shared" si="10"/>
        <v>1.327</v>
      </c>
      <c r="X137">
        <f t="shared" si="11"/>
        <v>1.49</v>
      </c>
      <c r="Y137">
        <f t="shared" si="12"/>
        <v>0.72</v>
      </c>
      <c r="Z137">
        <f t="shared" si="13"/>
        <v>1.79</v>
      </c>
    </row>
    <row r="138" spans="1:26">
      <c r="A138">
        <f t="shared" si="14"/>
        <v>2014</v>
      </c>
      <c r="B138" t="s">
        <v>83</v>
      </c>
      <c r="C138" s="2">
        <v>41760</v>
      </c>
      <c r="D138">
        <v>1.33</v>
      </c>
      <c r="E138">
        <v>2.4750000000000001</v>
      </c>
      <c r="F138">
        <v>2.27</v>
      </c>
      <c r="G138">
        <v>2.93</v>
      </c>
      <c r="H138">
        <v>1.84</v>
      </c>
      <c r="I138">
        <v>6.38</v>
      </c>
      <c r="J138">
        <v>3.12</v>
      </c>
      <c r="K138">
        <v>3.66</v>
      </c>
      <c r="L138">
        <v>12.105</v>
      </c>
      <c r="M138">
        <v>4.16</v>
      </c>
      <c r="N138">
        <v>8.6</v>
      </c>
      <c r="O138">
        <v>8.98</v>
      </c>
      <c r="S138" s="2">
        <v>43070</v>
      </c>
      <c r="T138">
        <f t="shared" si="15"/>
        <v>2017</v>
      </c>
      <c r="U138" t="s">
        <v>675</v>
      </c>
      <c r="V138">
        <f t="shared" si="9"/>
        <v>0.3</v>
      </c>
      <c r="W138">
        <f t="shared" si="10"/>
        <v>1.1879999999999999</v>
      </c>
      <c r="X138">
        <f t="shared" si="11"/>
        <v>1.44</v>
      </c>
      <c r="Y138">
        <f t="shared" si="12"/>
        <v>0.67</v>
      </c>
      <c r="Z138">
        <f t="shared" si="13"/>
        <v>1.8</v>
      </c>
    </row>
    <row r="139" spans="1:26">
      <c r="A139">
        <f t="shared" si="14"/>
        <v>2014</v>
      </c>
      <c r="B139" t="s">
        <v>682</v>
      </c>
      <c r="C139" s="2">
        <v>41730</v>
      </c>
      <c r="D139">
        <v>1.46</v>
      </c>
      <c r="E139">
        <v>2.6459999999999999</v>
      </c>
      <c r="F139">
        <v>2.2999999999999998</v>
      </c>
      <c r="G139">
        <v>3.11</v>
      </c>
      <c r="H139">
        <v>2.0299999999999998</v>
      </c>
      <c r="I139">
        <v>6.2</v>
      </c>
      <c r="J139">
        <v>3.23</v>
      </c>
      <c r="K139">
        <v>3.82</v>
      </c>
      <c r="L139">
        <v>12.44</v>
      </c>
      <c r="M139">
        <v>4.33</v>
      </c>
      <c r="N139">
        <v>9.4700000000000006</v>
      </c>
      <c r="O139">
        <v>9.18</v>
      </c>
      <c r="S139" s="2">
        <v>43101</v>
      </c>
      <c r="T139">
        <f t="shared" si="15"/>
        <v>2018</v>
      </c>
      <c r="U139" s="2" t="s">
        <v>685</v>
      </c>
      <c r="V139">
        <f t="shared" si="9"/>
        <v>0.47</v>
      </c>
      <c r="W139">
        <f t="shared" si="10"/>
        <v>1.512</v>
      </c>
      <c r="X139">
        <f t="shared" si="11"/>
        <v>1.47</v>
      </c>
      <c r="Y139">
        <f t="shared" si="12"/>
        <v>0.86</v>
      </c>
      <c r="Z139">
        <f t="shared" si="13"/>
        <v>1.98</v>
      </c>
    </row>
    <row r="140" spans="1:26">
      <c r="A140">
        <f t="shared" si="14"/>
        <v>2014</v>
      </c>
      <c r="B140" t="s">
        <v>683</v>
      </c>
      <c r="C140" s="2">
        <v>41699</v>
      </c>
      <c r="D140">
        <v>1.51</v>
      </c>
      <c r="E140">
        <v>2.7189999999999999</v>
      </c>
      <c r="F140">
        <v>2.34</v>
      </c>
      <c r="G140">
        <v>3.31</v>
      </c>
      <c r="H140">
        <v>2.15</v>
      </c>
      <c r="I140">
        <v>6.9</v>
      </c>
      <c r="J140">
        <v>3.4</v>
      </c>
      <c r="K140">
        <v>4.43</v>
      </c>
      <c r="L140">
        <v>12.8</v>
      </c>
      <c r="M140">
        <v>4.4800000000000004</v>
      </c>
      <c r="N140">
        <v>8.93</v>
      </c>
      <c r="O140">
        <v>10.02</v>
      </c>
      <c r="S140" s="2">
        <v>43132</v>
      </c>
      <c r="T140">
        <f t="shared" si="15"/>
        <v>2018</v>
      </c>
      <c r="U140" t="s">
        <v>684</v>
      </c>
      <c r="V140">
        <f t="shared" si="9"/>
        <v>0.66</v>
      </c>
      <c r="W140">
        <f t="shared" si="10"/>
        <v>1.502</v>
      </c>
      <c r="X140">
        <f t="shared" si="11"/>
        <v>1.51</v>
      </c>
      <c r="Y140">
        <f t="shared" si="12"/>
        <v>0.98</v>
      </c>
      <c r="Z140">
        <f t="shared" si="13"/>
        <v>2.08</v>
      </c>
    </row>
    <row r="141" spans="1:26">
      <c r="A141">
        <f t="shared" si="14"/>
        <v>2014</v>
      </c>
      <c r="B141" t="s">
        <v>684</v>
      </c>
      <c r="C141" s="2">
        <v>41671</v>
      </c>
      <c r="D141">
        <v>1.56</v>
      </c>
      <c r="E141">
        <v>2.649</v>
      </c>
      <c r="F141">
        <v>2.37</v>
      </c>
      <c r="G141">
        <v>3.56</v>
      </c>
      <c r="H141">
        <v>2.25</v>
      </c>
      <c r="I141">
        <v>7.7</v>
      </c>
      <c r="J141">
        <v>3.65</v>
      </c>
      <c r="K141">
        <v>4.9400000000000004</v>
      </c>
      <c r="L141">
        <v>12.7</v>
      </c>
      <c r="M141">
        <v>4.42</v>
      </c>
      <c r="N141">
        <v>8.33</v>
      </c>
      <c r="O141">
        <v>10.27</v>
      </c>
      <c r="S141" s="2">
        <v>43160</v>
      </c>
      <c r="T141">
        <f t="shared" si="15"/>
        <v>2018</v>
      </c>
      <c r="U141" s="2" t="s">
        <v>683</v>
      </c>
      <c r="V141">
        <f t="shared" si="9"/>
        <v>0.53</v>
      </c>
      <c r="W141">
        <f t="shared" si="10"/>
        <v>1.35</v>
      </c>
      <c r="X141">
        <f t="shared" si="11"/>
        <v>1.33</v>
      </c>
      <c r="Y141">
        <f t="shared" si="12"/>
        <v>0.84</v>
      </c>
      <c r="Z141">
        <f t="shared" si="13"/>
        <v>1.97</v>
      </c>
    </row>
    <row r="142" spans="1:26">
      <c r="A142">
        <f t="shared" si="14"/>
        <v>2014</v>
      </c>
      <c r="B142" t="s">
        <v>685</v>
      </c>
      <c r="C142" s="2">
        <v>41640</v>
      </c>
      <c r="D142">
        <v>1.76</v>
      </c>
      <c r="E142">
        <v>2.6440000000000001</v>
      </c>
      <c r="F142">
        <v>2.48</v>
      </c>
      <c r="G142">
        <v>3.79</v>
      </c>
      <c r="H142">
        <v>2.38</v>
      </c>
      <c r="I142">
        <v>8.18</v>
      </c>
      <c r="J142">
        <v>3.87</v>
      </c>
      <c r="K142">
        <v>5.21</v>
      </c>
      <c r="L142">
        <v>13.4</v>
      </c>
      <c r="M142">
        <v>4.55</v>
      </c>
      <c r="N142">
        <v>8.39</v>
      </c>
      <c r="O142">
        <v>10.1</v>
      </c>
      <c r="S142" s="2">
        <v>43191</v>
      </c>
      <c r="T142">
        <f t="shared" si="15"/>
        <v>2018</v>
      </c>
      <c r="U142" t="s">
        <v>682</v>
      </c>
      <c r="V142">
        <f t="shared" si="9"/>
        <v>0.48</v>
      </c>
      <c r="W142">
        <f t="shared" si="10"/>
        <v>1.4179999999999999</v>
      </c>
      <c r="X142">
        <f t="shared" si="11"/>
        <v>1.21</v>
      </c>
      <c r="Y142">
        <f t="shared" si="12"/>
        <v>0.78</v>
      </c>
      <c r="Z142">
        <f t="shared" si="13"/>
        <v>1.77</v>
      </c>
    </row>
    <row r="143" spans="1:26">
      <c r="A143">
        <f t="shared" si="14"/>
        <v>2013</v>
      </c>
      <c r="B143" t="s">
        <v>675</v>
      </c>
      <c r="C143" s="2">
        <v>41609</v>
      </c>
      <c r="D143">
        <v>1.8</v>
      </c>
      <c r="E143">
        <v>3.0259999999999998</v>
      </c>
      <c r="F143">
        <v>2.5</v>
      </c>
      <c r="G143">
        <v>4.13</v>
      </c>
      <c r="H143">
        <v>2.33</v>
      </c>
      <c r="I143">
        <v>8.66</v>
      </c>
      <c r="J143">
        <v>4.1100000000000003</v>
      </c>
      <c r="K143">
        <v>6.04</v>
      </c>
      <c r="L143">
        <v>13.21</v>
      </c>
      <c r="M143">
        <v>4.63</v>
      </c>
      <c r="N143">
        <v>7.71</v>
      </c>
      <c r="O143">
        <v>10.27</v>
      </c>
      <c r="S143" s="2">
        <v>43221</v>
      </c>
      <c r="T143">
        <f t="shared" si="15"/>
        <v>2018</v>
      </c>
      <c r="U143" s="2" t="s">
        <v>83</v>
      </c>
      <c r="V143">
        <f t="shared" si="9"/>
        <v>0.45</v>
      </c>
      <c r="W143">
        <f t="shared" si="10"/>
        <v>1.2290000000000001</v>
      </c>
      <c r="X143">
        <f t="shared" si="11"/>
        <v>1.39</v>
      </c>
      <c r="Y143">
        <f t="shared" si="12"/>
        <v>0.78</v>
      </c>
      <c r="Z143">
        <f t="shared" si="13"/>
        <v>2.1800000000000002</v>
      </c>
    </row>
    <row r="144" spans="1:26">
      <c r="A144">
        <f t="shared" si="14"/>
        <v>2013</v>
      </c>
      <c r="B144" t="s">
        <v>676</v>
      </c>
      <c r="C144" s="2">
        <v>41579</v>
      </c>
      <c r="D144">
        <v>1.68</v>
      </c>
      <c r="E144">
        <v>2.746</v>
      </c>
      <c r="F144">
        <v>2.31</v>
      </c>
      <c r="G144">
        <v>4.0999999999999996</v>
      </c>
      <c r="H144">
        <v>2.27</v>
      </c>
      <c r="I144">
        <v>8.41</v>
      </c>
      <c r="J144">
        <v>4.0999999999999996</v>
      </c>
      <c r="K144">
        <v>5.98</v>
      </c>
      <c r="L144">
        <v>12.94</v>
      </c>
      <c r="M144">
        <v>4.3970000000000002</v>
      </c>
      <c r="N144">
        <v>7.81</v>
      </c>
      <c r="O144">
        <v>9.17</v>
      </c>
      <c r="S144" s="2">
        <v>43252</v>
      </c>
      <c r="T144">
        <f t="shared" si="15"/>
        <v>2018</v>
      </c>
      <c r="U144" t="s">
        <v>681</v>
      </c>
      <c r="V144">
        <f t="shared" si="9"/>
        <v>0.33</v>
      </c>
      <c r="W144">
        <f t="shared" si="10"/>
        <v>1.28</v>
      </c>
      <c r="X144">
        <f t="shared" si="11"/>
        <v>1.37</v>
      </c>
      <c r="Y144">
        <f t="shared" si="12"/>
        <v>0.75</v>
      </c>
      <c r="Z144">
        <f t="shared" si="13"/>
        <v>2.74</v>
      </c>
    </row>
    <row r="145" spans="1:26">
      <c r="A145">
        <f t="shared" si="14"/>
        <v>2013</v>
      </c>
      <c r="B145" t="s">
        <v>677</v>
      </c>
      <c r="C145" s="2">
        <v>41548</v>
      </c>
      <c r="D145">
        <v>1.76</v>
      </c>
      <c r="E145">
        <v>2.552</v>
      </c>
      <c r="F145">
        <v>2.2599999999999998</v>
      </c>
      <c r="G145">
        <v>4.22</v>
      </c>
      <c r="H145">
        <v>2.39</v>
      </c>
      <c r="I145">
        <v>8.74</v>
      </c>
      <c r="J145">
        <v>4.25</v>
      </c>
      <c r="K145">
        <v>6.33</v>
      </c>
      <c r="L145">
        <v>11.73</v>
      </c>
      <c r="M145">
        <v>4.22</v>
      </c>
      <c r="N145">
        <v>7.15</v>
      </c>
      <c r="O145">
        <v>8.75</v>
      </c>
      <c r="S145" s="2">
        <v>43282</v>
      </c>
      <c r="T145">
        <f t="shared" si="15"/>
        <v>2018</v>
      </c>
      <c r="U145" s="2" t="s">
        <v>680</v>
      </c>
      <c r="V145">
        <f t="shared" si="9"/>
        <v>0.28000000000000003</v>
      </c>
      <c r="W145">
        <f t="shared" si="10"/>
        <v>1.331</v>
      </c>
      <c r="X145">
        <f t="shared" si="11"/>
        <v>1.32</v>
      </c>
      <c r="Y145">
        <f t="shared" si="12"/>
        <v>0.67</v>
      </c>
      <c r="Z145">
        <f t="shared" si="13"/>
        <v>2.64</v>
      </c>
    </row>
    <row r="146" spans="1:26">
      <c r="A146">
        <f t="shared" si="14"/>
        <v>2013</v>
      </c>
      <c r="B146" t="s">
        <v>678</v>
      </c>
      <c r="C146" s="2">
        <v>41518</v>
      </c>
      <c r="D146">
        <v>1.89</v>
      </c>
      <c r="E146">
        <v>2.6150000000000002</v>
      </c>
      <c r="F146">
        <v>2.44</v>
      </c>
      <c r="G146">
        <v>4.42</v>
      </c>
      <c r="H146">
        <v>2.4900000000000002</v>
      </c>
      <c r="I146">
        <v>10.15</v>
      </c>
      <c r="J146">
        <v>4.54</v>
      </c>
      <c r="K146">
        <v>7.06</v>
      </c>
      <c r="L146">
        <v>11.7</v>
      </c>
      <c r="M146">
        <v>4.05</v>
      </c>
      <c r="N146">
        <v>7.31</v>
      </c>
      <c r="O146">
        <v>8.98</v>
      </c>
      <c r="S146" s="2">
        <v>43313</v>
      </c>
      <c r="T146">
        <f t="shared" si="15"/>
        <v>2018</v>
      </c>
      <c r="U146" t="s">
        <v>679</v>
      </c>
      <c r="V146">
        <f t="shared" si="9"/>
        <v>0.28999999999999998</v>
      </c>
      <c r="W146">
        <f t="shared" si="10"/>
        <v>1.429</v>
      </c>
      <c r="X146">
        <f t="shared" si="11"/>
        <v>1.4</v>
      </c>
      <c r="Y146">
        <f t="shared" si="12"/>
        <v>0.7</v>
      </c>
      <c r="Z146">
        <f t="shared" si="13"/>
        <v>3.16</v>
      </c>
    </row>
    <row r="147" spans="1:26">
      <c r="A147">
        <f t="shared" si="14"/>
        <v>2013</v>
      </c>
      <c r="B147" t="s">
        <v>679</v>
      </c>
      <c r="C147" s="2">
        <v>41487</v>
      </c>
      <c r="D147">
        <v>1.73</v>
      </c>
      <c r="E147">
        <v>2.7890000000000001</v>
      </c>
      <c r="F147">
        <v>2.29</v>
      </c>
      <c r="G147">
        <v>4.5</v>
      </c>
      <c r="H147">
        <v>2.36</v>
      </c>
      <c r="I147">
        <v>10.01</v>
      </c>
      <c r="J147">
        <v>4.42</v>
      </c>
      <c r="K147">
        <v>6.6</v>
      </c>
      <c r="L147">
        <v>11.98</v>
      </c>
      <c r="M147">
        <v>4.05</v>
      </c>
      <c r="N147">
        <v>7.71</v>
      </c>
      <c r="O147">
        <v>10.029999999999999</v>
      </c>
      <c r="S147" s="2">
        <v>43344</v>
      </c>
      <c r="T147">
        <f t="shared" ref="T147:T178" si="16">YEAR(S147)</f>
        <v>2018</v>
      </c>
      <c r="U147" s="2" t="s">
        <v>678</v>
      </c>
      <c r="V147">
        <f t="shared" si="9"/>
        <v>0.37</v>
      </c>
      <c r="W147">
        <f t="shared" si="10"/>
        <v>1.5740000000000001</v>
      </c>
      <c r="X147">
        <f t="shared" si="11"/>
        <v>1.46</v>
      </c>
      <c r="Y147">
        <f t="shared" si="12"/>
        <v>0.77</v>
      </c>
      <c r="Z147">
        <f t="shared" si="13"/>
        <v>2.96</v>
      </c>
    </row>
    <row r="148" spans="1:26">
      <c r="A148">
        <f t="shared" si="14"/>
        <v>2013</v>
      </c>
      <c r="B148" t="s">
        <v>680</v>
      </c>
      <c r="C148" s="2">
        <v>41456</v>
      </c>
      <c r="D148">
        <v>1.56</v>
      </c>
      <c r="E148">
        <v>2.5880000000000001</v>
      </c>
      <c r="F148">
        <v>2.09</v>
      </c>
      <c r="G148">
        <v>4.67</v>
      </c>
      <c r="H148">
        <v>2.25</v>
      </c>
      <c r="I148">
        <v>10.53</v>
      </c>
      <c r="J148">
        <v>4.42</v>
      </c>
      <c r="K148">
        <v>6.87</v>
      </c>
      <c r="L148">
        <v>10.99</v>
      </c>
      <c r="M148">
        <v>3.6</v>
      </c>
      <c r="N148">
        <v>7.52</v>
      </c>
      <c r="O148">
        <v>9.14</v>
      </c>
      <c r="S148" s="2">
        <v>43374</v>
      </c>
      <c r="T148">
        <f t="shared" si="16"/>
        <v>2018</v>
      </c>
      <c r="U148" t="s">
        <v>677</v>
      </c>
      <c r="V148">
        <f t="shared" ref="V148:V200" si="17">INDEX($D$32:$D$767,MATCH(S148,$C$32:$C$768,0))</f>
        <v>0.4</v>
      </c>
      <c r="W148">
        <f t="shared" ref="W148:W201" si="18">INDEX($F$32:$F$767,MATCH(S148,$C$32:$C$768,0))</f>
        <v>1.4370000000000001</v>
      </c>
      <c r="X148">
        <f t="shared" ref="X148:X200" si="19">INDEX($G$32:$G$767,MATCH(S148,$C$32:$C$768,0))</f>
        <v>1.59</v>
      </c>
      <c r="Y148">
        <f t="shared" ref="Y148:Y200" si="20">INDEX($H$32:$H$767,MATCH(S148,$C$32:$C$768,0))</f>
        <v>0.82</v>
      </c>
      <c r="Z148">
        <f t="shared" ref="Z148:Z200" si="21">INDEX($J$32:$J$767,MATCH(S148,$C$32:$C$768,0))</f>
        <v>3.47</v>
      </c>
    </row>
    <row r="149" spans="1:26">
      <c r="A149">
        <f t="shared" si="14"/>
        <v>2013</v>
      </c>
      <c r="B149" t="s">
        <v>681</v>
      </c>
      <c r="C149" s="2">
        <v>41426</v>
      </c>
      <c r="D149">
        <v>1.53</v>
      </c>
      <c r="E149">
        <v>2.4870000000000001</v>
      </c>
      <c r="F149">
        <v>1.96</v>
      </c>
      <c r="G149">
        <v>4.67</v>
      </c>
      <c r="H149">
        <v>2.21</v>
      </c>
      <c r="I149">
        <v>10.07</v>
      </c>
      <c r="J149">
        <v>4.38</v>
      </c>
      <c r="K149">
        <v>6.3</v>
      </c>
      <c r="L149">
        <v>11.18</v>
      </c>
      <c r="M149">
        <v>3.6</v>
      </c>
      <c r="N149">
        <v>7.62</v>
      </c>
      <c r="O149">
        <v>8.56</v>
      </c>
      <c r="S149" s="2">
        <v>43405</v>
      </c>
      <c r="T149">
        <f t="shared" si="16"/>
        <v>2018</v>
      </c>
      <c r="U149" s="2" t="s">
        <v>676</v>
      </c>
      <c r="V149">
        <f t="shared" si="17"/>
        <v>0.31</v>
      </c>
      <c r="W149">
        <f t="shared" si="18"/>
        <v>1.3640000000000001</v>
      </c>
      <c r="X149">
        <f t="shared" si="19"/>
        <v>1.59</v>
      </c>
      <c r="Y149">
        <f t="shared" si="20"/>
        <v>0.76</v>
      </c>
      <c r="Z149">
        <f t="shared" si="21"/>
        <v>3.44</v>
      </c>
    </row>
    <row r="150" spans="1:26">
      <c r="A150">
        <f t="shared" si="14"/>
        <v>2013</v>
      </c>
      <c r="B150" t="s">
        <v>83</v>
      </c>
      <c r="C150" s="2">
        <v>41395</v>
      </c>
      <c r="D150">
        <v>1.29</v>
      </c>
      <c r="E150">
        <v>2.1320000000000001</v>
      </c>
      <c r="F150">
        <v>1.62</v>
      </c>
      <c r="G150">
        <v>4.25</v>
      </c>
      <c r="H150">
        <v>1.87</v>
      </c>
      <c r="I150">
        <v>9.07</v>
      </c>
      <c r="J150">
        <v>3.96</v>
      </c>
      <c r="K150">
        <v>5.46</v>
      </c>
      <c r="L150">
        <v>10.52</v>
      </c>
      <c r="M150">
        <v>3.4449999999999998</v>
      </c>
      <c r="N150">
        <v>7.36</v>
      </c>
      <c r="O150">
        <v>6.77</v>
      </c>
      <c r="S150" s="2">
        <v>43435</v>
      </c>
      <c r="T150">
        <f t="shared" si="16"/>
        <v>2018</v>
      </c>
      <c r="U150" t="s">
        <v>675</v>
      </c>
      <c r="V150">
        <f t="shared" si="17"/>
        <v>0.19</v>
      </c>
      <c r="W150">
        <f t="shared" si="18"/>
        <v>1.2689999999999999</v>
      </c>
      <c r="X150">
        <f t="shared" si="19"/>
        <v>1.42</v>
      </c>
      <c r="Y150">
        <f t="shared" si="20"/>
        <v>0.7</v>
      </c>
      <c r="Z150">
        <f t="shared" si="21"/>
        <v>2.98</v>
      </c>
    </row>
    <row r="151" spans="1:26">
      <c r="A151">
        <f t="shared" si="14"/>
        <v>2013</v>
      </c>
      <c r="B151" t="s">
        <v>682</v>
      </c>
      <c r="C151" s="2">
        <v>41365</v>
      </c>
      <c r="D151">
        <v>1.2</v>
      </c>
      <c r="E151">
        <v>1.673</v>
      </c>
      <c r="F151">
        <v>1.46</v>
      </c>
      <c r="G151">
        <v>4.59</v>
      </c>
      <c r="H151">
        <v>1.8</v>
      </c>
      <c r="I151">
        <v>11.58</v>
      </c>
      <c r="J151">
        <v>4.28</v>
      </c>
      <c r="K151">
        <v>6.15</v>
      </c>
      <c r="L151">
        <v>9.61</v>
      </c>
      <c r="M151">
        <v>3.5</v>
      </c>
      <c r="N151">
        <v>6.53</v>
      </c>
      <c r="O151">
        <v>6.17</v>
      </c>
      <c r="S151" s="2">
        <v>43466</v>
      </c>
      <c r="T151">
        <f t="shared" si="16"/>
        <v>2019</v>
      </c>
      <c r="U151" s="2" t="s">
        <v>685</v>
      </c>
      <c r="V151">
        <f t="shared" si="17"/>
        <v>0.13</v>
      </c>
      <c r="W151">
        <f t="shared" si="18"/>
        <v>1.22</v>
      </c>
      <c r="X151">
        <f t="shared" si="19"/>
        <v>1.38</v>
      </c>
      <c r="Y151">
        <f t="shared" si="20"/>
        <v>0.65</v>
      </c>
      <c r="Z151">
        <f t="shared" si="21"/>
        <v>2.77</v>
      </c>
    </row>
    <row r="152" spans="1:26">
      <c r="A152">
        <f t="shared" si="14"/>
        <v>2013</v>
      </c>
      <c r="B152" t="s">
        <v>683</v>
      </c>
      <c r="C152" s="2">
        <v>41334</v>
      </c>
      <c r="D152">
        <v>1.35</v>
      </c>
      <c r="E152">
        <v>1.8520000000000001</v>
      </c>
      <c r="F152">
        <v>1.65</v>
      </c>
      <c r="G152">
        <v>4.92</v>
      </c>
      <c r="H152">
        <v>2.0699999999999998</v>
      </c>
      <c r="I152">
        <v>11.38</v>
      </c>
      <c r="J152">
        <v>4.6399999999999997</v>
      </c>
      <c r="K152">
        <v>6.1</v>
      </c>
      <c r="L152">
        <v>10.1</v>
      </c>
      <c r="M152">
        <v>3.444</v>
      </c>
      <c r="N152">
        <v>6.91</v>
      </c>
      <c r="O152">
        <v>7.04</v>
      </c>
      <c r="S152" s="2">
        <v>43497</v>
      </c>
      <c r="T152">
        <f t="shared" si="16"/>
        <v>2019</v>
      </c>
      <c r="U152" t="s">
        <v>684</v>
      </c>
      <c r="V152">
        <f t="shared" si="17"/>
        <v>0.06</v>
      </c>
      <c r="W152">
        <f t="shared" si="18"/>
        <v>1.3029999999999999</v>
      </c>
      <c r="X152">
        <f t="shared" si="19"/>
        <v>1.3</v>
      </c>
      <c r="Y152">
        <f t="shared" si="20"/>
        <v>0.55000000000000004</v>
      </c>
      <c r="Z152">
        <f t="shared" si="21"/>
        <v>2.81</v>
      </c>
    </row>
    <row r="153" spans="1:26">
      <c r="A153">
        <f t="shared" si="14"/>
        <v>2013</v>
      </c>
      <c r="B153" t="s">
        <v>684</v>
      </c>
      <c r="C153" s="2">
        <v>41306</v>
      </c>
      <c r="D153">
        <v>1.54</v>
      </c>
      <c r="E153">
        <v>1.881</v>
      </c>
      <c r="F153">
        <v>1.92</v>
      </c>
      <c r="G153">
        <v>5.22</v>
      </c>
      <c r="H153">
        <v>2.2400000000000002</v>
      </c>
      <c r="I153">
        <v>10.95</v>
      </c>
      <c r="J153">
        <v>4.49</v>
      </c>
      <c r="K153">
        <v>6.4</v>
      </c>
      <c r="L153">
        <v>9.4600000000000009</v>
      </c>
      <c r="M153">
        <v>3.6</v>
      </c>
      <c r="N153">
        <v>6.69</v>
      </c>
      <c r="O153">
        <v>6.7</v>
      </c>
      <c r="S153" s="2">
        <v>43525</v>
      </c>
      <c r="T153">
        <f t="shared" si="16"/>
        <v>2019</v>
      </c>
      <c r="U153" s="2" t="s">
        <v>683</v>
      </c>
      <c r="V153">
        <f t="shared" si="17"/>
        <v>0.01</v>
      </c>
      <c r="W153">
        <f t="shared" si="18"/>
        <v>0.996</v>
      </c>
      <c r="X153">
        <f t="shared" si="19"/>
        <v>1.1200000000000001</v>
      </c>
      <c r="Y153">
        <f t="shared" si="20"/>
        <v>0.44</v>
      </c>
      <c r="Z153">
        <f t="shared" si="21"/>
        <v>2.69</v>
      </c>
    </row>
    <row r="154" spans="1:26">
      <c r="A154">
        <f t="shared" si="14"/>
        <v>2013</v>
      </c>
      <c r="B154" t="s">
        <v>685</v>
      </c>
      <c r="C154" s="2">
        <v>41275</v>
      </c>
      <c r="D154">
        <v>1.51</v>
      </c>
      <c r="E154">
        <v>1.9850000000000001</v>
      </c>
      <c r="F154">
        <v>1.82</v>
      </c>
      <c r="G154">
        <v>5.05</v>
      </c>
      <c r="H154">
        <v>2.17</v>
      </c>
      <c r="I154">
        <v>11.1</v>
      </c>
      <c r="J154">
        <v>4.21</v>
      </c>
      <c r="K154">
        <v>6.24</v>
      </c>
      <c r="L154">
        <v>9.5500000000000007</v>
      </c>
      <c r="M154">
        <v>3.6</v>
      </c>
      <c r="N154">
        <v>6.6</v>
      </c>
      <c r="O154">
        <v>6.7</v>
      </c>
      <c r="S154" s="2">
        <v>43556</v>
      </c>
      <c r="T154">
        <f t="shared" si="16"/>
        <v>2019</v>
      </c>
      <c r="U154" t="s">
        <v>682</v>
      </c>
      <c r="V154">
        <f t="shared" si="17"/>
        <v>-0.04</v>
      </c>
      <c r="W154">
        <f t="shared" si="18"/>
        <v>1.1859999999999999</v>
      </c>
      <c r="X154">
        <f t="shared" si="19"/>
        <v>1.04</v>
      </c>
      <c r="Y154">
        <f t="shared" si="20"/>
        <v>0.37</v>
      </c>
      <c r="Z154">
        <f t="shared" si="21"/>
        <v>2.62</v>
      </c>
    </row>
    <row r="155" spans="1:26">
      <c r="A155">
        <f t="shared" si="14"/>
        <v>2012</v>
      </c>
      <c r="B155" t="s">
        <v>675</v>
      </c>
      <c r="C155" s="2">
        <v>41244</v>
      </c>
      <c r="D155">
        <v>1.3</v>
      </c>
      <c r="E155">
        <v>1.756</v>
      </c>
      <c r="F155">
        <v>1.6</v>
      </c>
      <c r="G155">
        <v>5.34</v>
      </c>
      <c r="H155">
        <v>2.0099999999999998</v>
      </c>
      <c r="I155">
        <v>13.33</v>
      </c>
      <c r="J155">
        <v>4.54</v>
      </c>
      <c r="K155">
        <v>7.25</v>
      </c>
      <c r="L155">
        <v>9.18</v>
      </c>
      <c r="M155">
        <v>3.5750000000000002</v>
      </c>
      <c r="N155">
        <v>6.85</v>
      </c>
      <c r="O155">
        <v>6.55</v>
      </c>
      <c r="S155" s="2">
        <v>43586</v>
      </c>
      <c r="T155">
        <f t="shared" si="16"/>
        <v>2019</v>
      </c>
      <c r="U155" s="2" t="s">
        <v>83</v>
      </c>
      <c r="V155">
        <f t="shared" si="17"/>
        <v>-0.13</v>
      </c>
      <c r="W155">
        <f t="shared" si="18"/>
        <v>0.88800000000000001</v>
      </c>
      <c r="X155">
        <f t="shared" si="19"/>
        <v>0.87</v>
      </c>
      <c r="Y155">
        <f t="shared" si="20"/>
        <v>0.3</v>
      </c>
      <c r="Z155">
        <f t="shared" si="21"/>
        <v>2.64</v>
      </c>
    </row>
    <row r="156" spans="1:26">
      <c r="A156">
        <f t="shared" si="14"/>
        <v>2012</v>
      </c>
      <c r="B156" t="s">
        <v>676</v>
      </c>
      <c r="C156" s="2">
        <v>41214</v>
      </c>
      <c r="D156">
        <v>1.34</v>
      </c>
      <c r="E156">
        <v>1.6160000000000001</v>
      </c>
      <c r="F156">
        <v>1.55</v>
      </c>
      <c r="G156">
        <v>5.69</v>
      </c>
      <c r="H156">
        <v>2.14</v>
      </c>
      <c r="I156">
        <v>17.2</v>
      </c>
      <c r="J156">
        <v>4.8499999999999996</v>
      </c>
      <c r="K156">
        <v>8.32</v>
      </c>
      <c r="L156">
        <v>9.4499999999999993</v>
      </c>
      <c r="M156">
        <v>3.5720000000000001</v>
      </c>
      <c r="N156">
        <v>6.93</v>
      </c>
      <c r="O156">
        <v>6.87</v>
      </c>
      <c r="S156" s="2">
        <v>43617</v>
      </c>
      <c r="T156">
        <f t="shared" si="16"/>
        <v>2019</v>
      </c>
      <c r="U156" t="s">
        <v>681</v>
      </c>
      <c r="V156">
        <f t="shared" si="17"/>
        <v>-0.31</v>
      </c>
      <c r="W156">
        <f t="shared" si="18"/>
        <v>0.83199999999999996</v>
      </c>
      <c r="X156">
        <f t="shared" si="19"/>
        <v>0.5</v>
      </c>
      <c r="Y156">
        <f t="shared" si="20"/>
        <v>0.08</v>
      </c>
      <c r="Z156">
        <f t="shared" si="21"/>
        <v>2.2799999999999998</v>
      </c>
    </row>
    <row r="157" spans="1:26">
      <c r="A157">
        <f t="shared" si="14"/>
        <v>2012</v>
      </c>
      <c r="B157" t="s">
        <v>677</v>
      </c>
      <c r="C157" s="2">
        <v>41183</v>
      </c>
      <c r="D157">
        <v>1.47</v>
      </c>
      <c r="E157">
        <v>1.694</v>
      </c>
      <c r="F157">
        <v>1.54</v>
      </c>
      <c r="G157">
        <v>5.64</v>
      </c>
      <c r="H157">
        <v>2.19</v>
      </c>
      <c r="I157">
        <v>17.96</v>
      </c>
      <c r="J157">
        <v>4.95</v>
      </c>
      <c r="K157">
        <v>8.17</v>
      </c>
      <c r="L157">
        <v>9.23</v>
      </c>
      <c r="M157">
        <v>3.57</v>
      </c>
      <c r="N157">
        <v>7.4050000000000002</v>
      </c>
      <c r="O157">
        <v>7.96</v>
      </c>
      <c r="S157" s="2">
        <v>43647</v>
      </c>
      <c r="T157">
        <f t="shared" si="16"/>
        <v>2019</v>
      </c>
      <c r="U157" s="2" t="s">
        <v>680</v>
      </c>
      <c r="V157">
        <f t="shared" si="17"/>
        <v>-0.39</v>
      </c>
      <c r="W157">
        <f t="shared" si="18"/>
        <v>0.60899999999999999</v>
      </c>
      <c r="X157">
        <f t="shared" si="19"/>
        <v>0.35</v>
      </c>
      <c r="Y157">
        <f t="shared" si="20"/>
        <v>-7.0000000000000007E-2</v>
      </c>
      <c r="Z157">
        <f t="shared" si="21"/>
        <v>1.65</v>
      </c>
    </row>
    <row r="158" spans="1:26">
      <c r="A158">
        <f t="shared" si="14"/>
        <v>2012</v>
      </c>
      <c r="B158" t="s">
        <v>678</v>
      </c>
      <c r="C158" s="2">
        <v>41153</v>
      </c>
      <c r="D158">
        <v>1.49</v>
      </c>
      <c r="E158">
        <v>1.633</v>
      </c>
      <c r="F158">
        <v>1.53</v>
      </c>
      <c r="G158">
        <v>5.91</v>
      </c>
      <c r="H158">
        <v>2.2400000000000002</v>
      </c>
      <c r="I158">
        <v>20.91</v>
      </c>
      <c r="J158">
        <v>5.25</v>
      </c>
      <c r="K158">
        <v>8.6199999999999992</v>
      </c>
      <c r="L158">
        <v>9.7850000000000001</v>
      </c>
      <c r="M158">
        <v>3.47</v>
      </c>
      <c r="N158">
        <v>7.7610000000000001</v>
      </c>
      <c r="O158">
        <v>8.11</v>
      </c>
      <c r="S158" s="2">
        <v>43678</v>
      </c>
      <c r="T158">
        <f t="shared" si="16"/>
        <v>2019</v>
      </c>
      <c r="U158" t="s">
        <v>679</v>
      </c>
      <c r="V158">
        <f t="shared" si="17"/>
        <v>-0.65</v>
      </c>
      <c r="W158">
        <f t="shared" si="18"/>
        <v>0.47899999999999998</v>
      </c>
      <c r="X158">
        <f t="shared" si="19"/>
        <v>0.14000000000000001</v>
      </c>
      <c r="Y158">
        <f t="shared" si="20"/>
        <v>-0.34</v>
      </c>
      <c r="Z158">
        <f t="shared" si="21"/>
        <v>1.4</v>
      </c>
    </row>
    <row r="159" spans="1:26">
      <c r="A159">
        <f t="shared" si="14"/>
        <v>2012</v>
      </c>
      <c r="B159" t="s">
        <v>679</v>
      </c>
      <c r="C159" s="2">
        <v>41122</v>
      </c>
      <c r="D159">
        <v>1.34</v>
      </c>
      <c r="E159">
        <v>1.548</v>
      </c>
      <c r="F159">
        <v>1.49</v>
      </c>
      <c r="G159">
        <v>6.58</v>
      </c>
      <c r="H159">
        <v>2.12</v>
      </c>
      <c r="I159">
        <v>24.34</v>
      </c>
      <c r="J159">
        <v>5.82</v>
      </c>
      <c r="K159">
        <v>9.89</v>
      </c>
      <c r="L159">
        <v>9.57</v>
      </c>
      <c r="M159">
        <v>3.45</v>
      </c>
      <c r="N159">
        <v>7.86</v>
      </c>
      <c r="O159">
        <v>8.17</v>
      </c>
      <c r="S159" s="2">
        <v>43709</v>
      </c>
      <c r="T159">
        <f t="shared" si="16"/>
        <v>2019</v>
      </c>
      <c r="U159" s="2" t="s">
        <v>678</v>
      </c>
      <c r="V159">
        <f t="shared" si="17"/>
        <v>-0.59</v>
      </c>
      <c r="W159">
        <f t="shared" si="18"/>
        <v>0.48599999999999999</v>
      </c>
      <c r="X159">
        <f t="shared" si="19"/>
        <v>0.18</v>
      </c>
      <c r="Y159">
        <f t="shared" si="20"/>
        <v>-0.28000000000000003</v>
      </c>
      <c r="Z159">
        <f t="shared" si="21"/>
        <v>0.9</v>
      </c>
    </row>
    <row r="160" spans="1:26">
      <c r="A160">
        <f t="shared" si="14"/>
        <v>2012</v>
      </c>
      <c r="B160" t="s">
        <v>680</v>
      </c>
      <c r="C160" s="2">
        <v>41091</v>
      </c>
      <c r="D160">
        <v>1.24</v>
      </c>
      <c r="E160">
        <v>1.47</v>
      </c>
      <c r="F160">
        <v>1.47</v>
      </c>
      <c r="G160">
        <v>6.79</v>
      </c>
      <c r="H160">
        <v>2.2799999999999998</v>
      </c>
      <c r="I160">
        <v>25.82</v>
      </c>
      <c r="J160">
        <v>6</v>
      </c>
      <c r="K160">
        <v>10.49</v>
      </c>
      <c r="L160">
        <v>9.4600000000000009</v>
      </c>
      <c r="M160">
        <v>3.33</v>
      </c>
      <c r="N160">
        <v>7.976</v>
      </c>
      <c r="O160">
        <v>8.14</v>
      </c>
      <c r="S160" s="2">
        <v>43739</v>
      </c>
      <c r="T160">
        <f t="shared" si="16"/>
        <v>2019</v>
      </c>
      <c r="U160" t="s">
        <v>677</v>
      </c>
      <c r="V160">
        <f t="shared" si="17"/>
        <v>-0.47</v>
      </c>
      <c r="W160">
        <f t="shared" si="18"/>
        <v>0.63100000000000001</v>
      </c>
      <c r="X160">
        <f t="shared" si="19"/>
        <v>0.2</v>
      </c>
      <c r="Y160">
        <f t="shared" si="20"/>
        <v>-0.16</v>
      </c>
      <c r="Z160">
        <f t="shared" si="21"/>
        <v>1</v>
      </c>
    </row>
    <row r="161" spans="1:26">
      <c r="A161">
        <f t="shared" si="14"/>
        <v>2012</v>
      </c>
      <c r="B161" t="s">
        <v>681</v>
      </c>
      <c r="C161" s="2">
        <v>41061</v>
      </c>
      <c r="D161">
        <v>1.3</v>
      </c>
      <c r="E161">
        <v>1.643</v>
      </c>
      <c r="F161">
        <v>1.6</v>
      </c>
      <c r="G161">
        <v>6.59</v>
      </c>
      <c r="H161">
        <v>2.57</v>
      </c>
      <c r="I161">
        <v>27.82</v>
      </c>
      <c r="J161">
        <v>5.9</v>
      </c>
      <c r="K161">
        <v>10.56</v>
      </c>
      <c r="L161">
        <v>9.92</v>
      </c>
      <c r="M161">
        <v>3.37</v>
      </c>
      <c r="N161">
        <v>8.4600000000000009</v>
      </c>
      <c r="O161">
        <v>8.77</v>
      </c>
      <c r="S161" s="2">
        <v>43770</v>
      </c>
      <c r="T161">
        <f t="shared" si="16"/>
        <v>2019</v>
      </c>
      <c r="U161" s="2" t="s">
        <v>676</v>
      </c>
      <c r="V161">
        <f t="shared" si="17"/>
        <v>-0.35</v>
      </c>
      <c r="W161">
        <f t="shared" si="18"/>
        <v>0.7</v>
      </c>
      <c r="X161">
        <f t="shared" si="19"/>
        <v>0.39</v>
      </c>
      <c r="Y161">
        <f t="shared" si="20"/>
        <v>-0.02</v>
      </c>
      <c r="Z161">
        <f t="shared" si="21"/>
        <v>1.27</v>
      </c>
    </row>
    <row r="162" spans="1:26">
      <c r="A162">
        <f t="shared" si="14"/>
        <v>2012</v>
      </c>
      <c r="B162" t="s">
        <v>83</v>
      </c>
      <c r="C162" s="2">
        <v>41030</v>
      </c>
      <c r="D162">
        <v>1.34</v>
      </c>
      <c r="E162">
        <v>1.5629999999999999</v>
      </c>
      <c r="F162">
        <v>1.78</v>
      </c>
      <c r="G162">
        <v>6.13</v>
      </c>
      <c r="H162">
        <v>2.75</v>
      </c>
      <c r="I162">
        <v>26.9</v>
      </c>
      <c r="J162">
        <v>5.78</v>
      </c>
      <c r="K162">
        <v>11.59</v>
      </c>
      <c r="L162">
        <v>10.472</v>
      </c>
      <c r="M162">
        <v>3.5</v>
      </c>
      <c r="N162">
        <v>8.7059999999999995</v>
      </c>
      <c r="O162">
        <v>9.26</v>
      </c>
      <c r="S162" s="2">
        <v>43800</v>
      </c>
      <c r="T162">
        <f t="shared" si="16"/>
        <v>2019</v>
      </c>
      <c r="U162" t="s">
        <v>675</v>
      </c>
      <c r="V162">
        <f t="shared" si="17"/>
        <v>-0.3</v>
      </c>
      <c r="W162">
        <f t="shared" si="18"/>
        <v>0.82499999999999996</v>
      </c>
      <c r="X162">
        <f t="shared" si="19"/>
        <v>0.43</v>
      </c>
      <c r="Y162">
        <f t="shared" si="20"/>
        <v>0.04</v>
      </c>
      <c r="Z162">
        <f t="shared" si="21"/>
        <v>1.37</v>
      </c>
    </row>
    <row r="163" spans="1:26">
      <c r="A163">
        <f t="shared" si="14"/>
        <v>2012</v>
      </c>
      <c r="B163" t="s">
        <v>682</v>
      </c>
      <c r="C163" s="2">
        <v>41000</v>
      </c>
      <c r="D163">
        <v>1.62</v>
      </c>
      <c r="E163">
        <v>1.919</v>
      </c>
      <c r="F163">
        <v>2.0299999999999998</v>
      </c>
      <c r="G163">
        <v>5.79</v>
      </c>
      <c r="H163">
        <v>2.99</v>
      </c>
      <c r="I163">
        <v>21.48</v>
      </c>
      <c r="J163">
        <v>5.68</v>
      </c>
      <c r="K163">
        <v>12.01</v>
      </c>
      <c r="L163">
        <v>10.71</v>
      </c>
      <c r="M163">
        <v>3.55</v>
      </c>
      <c r="N163">
        <v>7.9909999999999997</v>
      </c>
      <c r="O163">
        <v>9.26</v>
      </c>
      <c r="S163" s="2">
        <v>43831</v>
      </c>
      <c r="T163">
        <f t="shared" si="16"/>
        <v>2020</v>
      </c>
      <c r="U163" s="2" t="s">
        <v>685</v>
      </c>
      <c r="V163">
        <f t="shared" si="17"/>
        <v>-0.31</v>
      </c>
      <c r="W163">
        <f t="shared" si="18"/>
        <v>0.52600000000000002</v>
      </c>
      <c r="X163">
        <f t="shared" si="19"/>
        <v>0.42</v>
      </c>
      <c r="Y163">
        <f t="shared" si="20"/>
        <v>-0.01</v>
      </c>
      <c r="Z163">
        <f t="shared" si="21"/>
        <v>1.27</v>
      </c>
    </row>
    <row r="164" spans="1:26">
      <c r="A164">
        <f t="shared" ref="A164:A214" si="22">YEAR(C164)</f>
        <v>2012</v>
      </c>
      <c r="B164" t="s">
        <v>683</v>
      </c>
      <c r="C164" s="2">
        <v>40969</v>
      </c>
      <c r="D164">
        <v>1.83</v>
      </c>
      <c r="E164">
        <v>2.214</v>
      </c>
      <c r="F164">
        <v>2.17</v>
      </c>
      <c r="G164">
        <v>5.17</v>
      </c>
      <c r="H164">
        <v>2.95</v>
      </c>
      <c r="I164">
        <v>19.07</v>
      </c>
      <c r="J164">
        <v>5.05</v>
      </c>
      <c r="K164">
        <v>13.01</v>
      </c>
      <c r="L164">
        <v>11.244</v>
      </c>
      <c r="M164">
        <v>3.55</v>
      </c>
      <c r="N164">
        <v>7.8250000000000002</v>
      </c>
      <c r="O164">
        <v>9.64</v>
      </c>
      <c r="S164" s="2">
        <v>43862</v>
      </c>
      <c r="T164">
        <f t="shared" si="16"/>
        <v>2020</v>
      </c>
      <c r="U164" t="s">
        <v>684</v>
      </c>
      <c r="V164">
        <f t="shared" si="17"/>
        <v>-0.47</v>
      </c>
      <c r="W164">
        <f t="shared" si="18"/>
        <v>0.44</v>
      </c>
      <c r="X164">
        <f t="shared" si="19"/>
        <v>0.27</v>
      </c>
      <c r="Y164">
        <f t="shared" si="20"/>
        <v>-0.18</v>
      </c>
      <c r="Z164">
        <f t="shared" si="21"/>
        <v>0.95</v>
      </c>
    </row>
    <row r="165" spans="1:26">
      <c r="A165">
        <f t="shared" si="22"/>
        <v>2012</v>
      </c>
      <c r="B165" t="s">
        <v>684</v>
      </c>
      <c r="C165" s="2">
        <v>40940</v>
      </c>
      <c r="D165">
        <v>1.85</v>
      </c>
      <c r="E165">
        <v>1.974</v>
      </c>
      <c r="F165">
        <v>2.13</v>
      </c>
      <c r="G165">
        <v>5.1100000000000003</v>
      </c>
      <c r="H165">
        <v>3.02</v>
      </c>
      <c r="I165">
        <v>29.24</v>
      </c>
      <c r="J165">
        <v>5.55</v>
      </c>
      <c r="K165">
        <v>12.81</v>
      </c>
      <c r="L165">
        <v>11.394</v>
      </c>
      <c r="M165">
        <v>3.55</v>
      </c>
      <c r="N165">
        <v>8.0180000000000007</v>
      </c>
      <c r="O165">
        <v>9.49</v>
      </c>
      <c r="S165" s="2">
        <v>43891</v>
      </c>
      <c r="T165">
        <f t="shared" si="16"/>
        <v>2020</v>
      </c>
      <c r="U165" s="2" t="s">
        <v>683</v>
      </c>
      <c r="V165">
        <f t="shared" si="17"/>
        <v>-0.54</v>
      </c>
      <c r="W165">
        <f t="shared" si="18"/>
        <v>0.35499999999999998</v>
      </c>
      <c r="X165">
        <f t="shared" si="19"/>
        <v>0.52</v>
      </c>
      <c r="Y165">
        <f t="shared" si="20"/>
        <v>-0.06</v>
      </c>
      <c r="Z165">
        <f t="shared" si="21"/>
        <v>1.55</v>
      </c>
    </row>
    <row r="166" spans="1:26">
      <c r="A166">
        <f t="shared" si="22"/>
        <v>2012</v>
      </c>
      <c r="B166" t="s">
        <v>685</v>
      </c>
      <c r="C166" s="2">
        <v>40909</v>
      </c>
      <c r="D166">
        <v>1.82</v>
      </c>
      <c r="E166">
        <v>1.7949999999999999</v>
      </c>
      <c r="F166">
        <v>2.04</v>
      </c>
      <c r="G166">
        <v>5.41</v>
      </c>
      <c r="H166">
        <v>3.18</v>
      </c>
      <c r="I166">
        <v>25.91</v>
      </c>
      <c r="J166">
        <v>6.54</v>
      </c>
      <c r="K166">
        <v>13.85</v>
      </c>
      <c r="L166">
        <v>11.23</v>
      </c>
      <c r="M166">
        <v>3.4</v>
      </c>
      <c r="N166">
        <v>8.2899999999999991</v>
      </c>
      <c r="O166">
        <v>9.76</v>
      </c>
      <c r="S166" s="2">
        <v>43922</v>
      </c>
      <c r="T166">
        <f t="shared" si="16"/>
        <v>2020</v>
      </c>
      <c r="U166" t="s">
        <v>682</v>
      </c>
      <c r="V166">
        <f t="shared" si="17"/>
        <v>-0.45</v>
      </c>
      <c r="W166">
        <f t="shared" si="18"/>
        <v>0.22700000000000001</v>
      </c>
      <c r="X166">
        <f t="shared" si="19"/>
        <v>0.82</v>
      </c>
      <c r="Y166">
        <f t="shared" si="20"/>
        <v>0.06</v>
      </c>
      <c r="Z166">
        <f t="shared" si="21"/>
        <v>1.8</v>
      </c>
    </row>
    <row r="167" spans="1:26">
      <c r="A167">
        <f t="shared" si="22"/>
        <v>2011</v>
      </c>
      <c r="B167" t="s">
        <v>675</v>
      </c>
      <c r="C167" s="2">
        <v>40878</v>
      </c>
      <c r="D167">
        <v>1.93</v>
      </c>
      <c r="E167">
        <v>1.8759999999999999</v>
      </c>
      <c r="F167">
        <v>1.81</v>
      </c>
      <c r="G167">
        <v>5.53</v>
      </c>
      <c r="H167">
        <v>3.16</v>
      </c>
      <c r="I167">
        <v>21.14</v>
      </c>
      <c r="J167">
        <v>6.81</v>
      </c>
      <c r="K167">
        <v>13.08</v>
      </c>
      <c r="L167">
        <v>11.12</v>
      </c>
      <c r="M167">
        <v>3.55</v>
      </c>
      <c r="N167">
        <v>8.5</v>
      </c>
      <c r="O167">
        <v>10</v>
      </c>
      <c r="S167" s="2">
        <v>43952</v>
      </c>
      <c r="T167">
        <f t="shared" si="16"/>
        <v>2020</v>
      </c>
      <c r="U167" s="2" t="s">
        <v>83</v>
      </c>
      <c r="V167">
        <f t="shared" si="17"/>
        <v>-0.52</v>
      </c>
      <c r="W167">
        <f t="shared" si="18"/>
        <v>0.184</v>
      </c>
      <c r="X167">
        <f t="shared" si="19"/>
        <v>0.74</v>
      </c>
      <c r="Y167">
        <f t="shared" si="20"/>
        <v>-0.03</v>
      </c>
      <c r="Z167">
        <f t="shared" si="21"/>
        <v>1.76</v>
      </c>
    </row>
    <row r="168" spans="1:26">
      <c r="A168">
        <f t="shared" si="22"/>
        <v>2011</v>
      </c>
      <c r="B168" t="s">
        <v>676</v>
      </c>
      <c r="C168" s="2">
        <v>40848</v>
      </c>
      <c r="D168">
        <v>1.87</v>
      </c>
      <c r="E168">
        <v>2.0710000000000002</v>
      </c>
      <c r="F168">
        <v>1.96</v>
      </c>
      <c r="G168">
        <v>6.2</v>
      </c>
      <c r="H168">
        <v>3.41</v>
      </c>
      <c r="I168">
        <v>17.920000000000002</v>
      </c>
      <c r="J168">
        <v>7.06</v>
      </c>
      <c r="K168">
        <v>11.89</v>
      </c>
      <c r="L168">
        <v>11.103999999999999</v>
      </c>
      <c r="M168">
        <v>3.62</v>
      </c>
      <c r="N168">
        <v>8.3059999999999992</v>
      </c>
      <c r="O168">
        <v>9.93</v>
      </c>
      <c r="S168" s="2">
        <v>43983</v>
      </c>
      <c r="T168">
        <f t="shared" si="16"/>
        <v>2020</v>
      </c>
      <c r="U168" t="s">
        <v>681</v>
      </c>
      <c r="V168">
        <f t="shared" si="17"/>
        <v>-0.43</v>
      </c>
      <c r="W168">
        <f t="shared" si="18"/>
        <v>0.16600000000000001</v>
      </c>
      <c r="X168">
        <f t="shared" si="19"/>
        <v>0.51</v>
      </c>
      <c r="Y168">
        <f t="shared" si="20"/>
        <v>-0.04</v>
      </c>
      <c r="Z168">
        <f t="shared" si="21"/>
        <v>1.46</v>
      </c>
    </row>
    <row r="169" spans="1:26">
      <c r="A169">
        <f t="shared" si="22"/>
        <v>2011</v>
      </c>
      <c r="B169" t="s">
        <v>677</v>
      </c>
      <c r="C169" s="2">
        <v>40817</v>
      </c>
      <c r="D169">
        <v>2</v>
      </c>
      <c r="E169">
        <v>2.1160000000000001</v>
      </c>
      <c r="F169">
        <v>2.2400000000000002</v>
      </c>
      <c r="G169">
        <v>5.26</v>
      </c>
      <c r="H169">
        <v>2.99</v>
      </c>
      <c r="I169">
        <v>18.04</v>
      </c>
      <c r="J169">
        <v>5.97</v>
      </c>
      <c r="K169">
        <v>11.72</v>
      </c>
      <c r="L169">
        <v>11.45</v>
      </c>
      <c r="M169">
        <v>3.81</v>
      </c>
      <c r="N169">
        <v>8.7119999999999997</v>
      </c>
      <c r="O169">
        <v>9.74</v>
      </c>
      <c r="S169" s="2">
        <v>44013</v>
      </c>
      <c r="T169">
        <f t="shared" si="16"/>
        <v>2020</v>
      </c>
      <c r="U169" s="2" t="s">
        <v>680</v>
      </c>
      <c r="V169">
        <f t="shared" si="17"/>
        <v>-0.52</v>
      </c>
      <c r="W169">
        <f t="shared" si="18"/>
        <v>0.105</v>
      </c>
      <c r="X169">
        <f t="shared" si="19"/>
        <v>0.37</v>
      </c>
      <c r="Y169">
        <f t="shared" si="20"/>
        <v>-0.15</v>
      </c>
      <c r="Z169">
        <f t="shared" si="21"/>
        <v>1.2</v>
      </c>
    </row>
    <row r="170" spans="1:26">
      <c r="A170">
        <f t="shared" si="22"/>
        <v>2011</v>
      </c>
      <c r="B170" t="s">
        <v>678</v>
      </c>
      <c r="C170" s="2">
        <v>40787</v>
      </c>
      <c r="D170">
        <v>1.83</v>
      </c>
      <c r="E170">
        <v>1.917</v>
      </c>
      <c r="F170">
        <v>2.1800000000000002</v>
      </c>
      <c r="G170">
        <v>5.2</v>
      </c>
      <c r="H170">
        <v>2.64</v>
      </c>
      <c r="I170">
        <v>17.78</v>
      </c>
      <c r="J170">
        <v>5.75</v>
      </c>
      <c r="K170">
        <v>11.34</v>
      </c>
      <c r="L170">
        <v>11.619</v>
      </c>
      <c r="M170">
        <v>3.87</v>
      </c>
      <c r="N170">
        <v>8.7110000000000003</v>
      </c>
      <c r="O170">
        <v>9.61</v>
      </c>
      <c r="S170" s="2">
        <v>44044</v>
      </c>
      <c r="T170">
        <f t="shared" si="16"/>
        <v>2020</v>
      </c>
      <c r="U170" t="s">
        <v>679</v>
      </c>
      <c r="V170">
        <f t="shared" si="17"/>
        <v>-0.52</v>
      </c>
      <c r="W170">
        <f t="shared" si="18"/>
        <v>0.313</v>
      </c>
      <c r="X170">
        <f t="shared" si="19"/>
        <v>0.28999999999999998</v>
      </c>
      <c r="Y170">
        <f t="shared" si="20"/>
        <v>-0.17</v>
      </c>
      <c r="Z170">
        <f t="shared" si="21"/>
        <v>1.03</v>
      </c>
    </row>
    <row r="171" spans="1:26">
      <c r="A171">
        <f t="shared" si="22"/>
        <v>2011</v>
      </c>
      <c r="B171" t="s">
        <v>679</v>
      </c>
      <c r="C171" s="2">
        <v>40756</v>
      </c>
      <c r="D171">
        <v>2.21</v>
      </c>
      <c r="E171">
        <v>2.234</v>
      </c>
      <c r="F171">
        <v>2.4</v>
      </c>
      <c r="G171">
        <v>5.25</v>
      </c>
      <c r="H171">
        <v>2.98</v>
      </c>
      <c r="I171">
        <v>15.9</v>
      </c>
      <c r="J171">
        <v>5.27</v>
      </c>
      <c r="K171">
        <v>10.93</v>
      </c>
      <c r="L171">
        <v>11.643000000000001</v>
      </c>
      <c r="M171">
        <v>4</v>
      </c>
      <c r="N171">
        <v>8.0229999999999997</v>
      </c>
      <c r="O171">
        <v>8.9700000000000006</v>
      </c>
      <c r="S171" s="2">
        <v>44075</v>
      </c>
      <c r="T171">
        <f t="shared" si="16"/>
        <v>2020</v>
      </c>
      <c r="U171" s="2" t="s">
        <v>678</v>
      </c>
      <c r="V171">
        <f t="shared" si="17"/>
        <v>-0.52</v>
      </c>
      <c r="W171">
        <f t="shared" si="18"/>
        <v>0.23200000000000001</v>
      </c>
      <c r="X171">
        <f t="shared" si="19"/>
        <v>0.27</v>
      </c>
      <c r="Y171">
        <f t="shared" si="20"/>
        <v>-0.21</v>
      </c>
      <c r="Z171">
        <f t="shared" si="21"/>
        <v>0.98</v>
      </c>
    </row>
    <row r="172" spans="1:26">
      <c r="A172">
        <f t="shared" si="22"/>
        <v>2011</v>
      </c>
      <c r="B172" t="s">
        <v>680</v>
      </c>
      <c r="C172" s="2">
        <v>40725</v>
      </c>
      <c r="D172">
        <v>2.74</v>
      </c>
      <c r="E172">
        <v>2.7919999999999998</v>
      </c>
      <c r="F172">
        <v>2.98</v>
      </c>
      <c r="G172">
        <v>5.83</v>
      </c>
      <c r="H172">
        <v>3.4</v>
      </c>
      <c r="I172">
        <v>16.149999999999999</v>
      </c>
      <c r="J172">
        <v>5.46</v>
      </c>
      <c r="K172">
        <v>12.15</v>
      </c>
      <c r="L172">
        <v>12.81</v>
      </c>
      <c r="M172">
        <v>4.12</v>
      </c>
      <c r="N172">
        <v>7.71</v>
      </c>
      <c r="O172">
        <v>9.6999999999999993</v>
      </c>
      <c r="S172" s="2">
        <v>44105</v>
      </c>
      <c r="T172">
        <f t="shared" si="16"/>
        <v>2020</v>
      </c>
      <c r="U172" t="s">
        <v>677</v>
      </c>
      <c r="V172">
        <f t="shared" si="17"/>
        <v>-0.61</v>
      </c>
      <c r="W172">
        <f t="shared" si="18"/>
        <v>0.26300000000000001</v>
      </c>
      <c r="X172">
        <f t="shared" si="19"/>
        <v>0.17</v>
      </c>
      <c r="Y172">
        <f t="shared" si="20"/>
        <v>-0.3</v>
      </c>
      <c r="Z172">
        <f t="shared" si="21"/>
        <v>0.77</v>
      </c>
    </row>
    <row r="173" spans="1:26">
      <c r="A173">
        <f t="shared" si="22"/>
        <v>2011</v>
      </c>
      <c r="B173" t="s">
        <v>681</v>
      </c>
      <c r="C173" s="2">
        <v>40695</v>
      </c>
      <c r="D173">
        <v>2.89</v>
      </c>
      <c r="E173">
        <v>3.16</v>
      </c>
      <c r="F173">
        <v>3.12</v>
      </c>
      <c r="G173">
        <v>5.48</v>
      </c>
      <c r="H173">
        <v>3.43</v>
      </c>
      <c r="I173">
        <v>16.690000000000001</v>
      </c>
      <c r="J173">
        <v>4.82</v>
      </c>
      <c r="K173">
        <v>10.87</v>
      </c>
      <c r="L173">
        <v>12.462999999999999</v>
      </c>
      <c r="M173">
        <v>3.88</v>
      </c>
      <c r="N173">
        <v>8.1270000000000007</v>
      </c>
      <c r="O173">
        <v>9.67</v>
      </c>
      <c r="S173" s="2">
        <v>44136</v>
      </c>
      <c r="T173">
        <f t="shared" si="16"/>
        <v>2020</v>
      </c>
      <c r="U173" s="2" t="s">
        <v>676</v>
      </c>
      <c r="V173">
        <f t="shared" si="17"/>
        <v>-0.61</v>
      </c>
      <c r="W173">
        <f t="shared" si="18"/>
        <v>0.30599999999999999</v>
      </c>
      <c r="X173">
        <f t="shared" si="19"/>
        <v>0.09</v>
      </c>
      <c r="Y173">
        <f t="shared" si="20"/>
        <v>-0.33</v>
      </c>
      <c r="Z173">
        <f t="shared" si="21"/>
        <v>0.66</v>
      </c>
    </row>
    <row r="174" spans="1:26">
      <c r="A174">
        <f t="shared" si="22"/>
        <v>2011</v>
      </c>
      <c r="B174" t="s">
        <v>83</v>
      </c>
      <c r="C174" s="2">
        <v>40664</v>
      </c>
      <c r="D174">
        <v>3.06</v>
      </c>
      <c r="E174">
        <v>3.0590000000000002</v>
      </c>
      <c r="F174">
        <v>3.26</v>
      </c>
      <c r="G174">
        <v>5.32</v>
      </c>
      <c r="H174">
        <v>3.49</v>
      </c>
      <c r="I174">
        <v>15.94</v>
      </c>
      <c r="J174">
        <v>4.76</v>
      </c>
      <c r="K174">
        <v>9.6300000000000008</v>
      </c>
      <c r="L174">
        <v>12.547000000000001</v>
      </c>
      <c r="M174">
        <v>3.84</v>
      </c>
      <c r="N174">
        <v>8.1790000000000003</v>
      </c>
      <c r="O174">
        <v>9.65</v>
      </c>
      <c r="S174" s="2">
        <v>44166</v>
      </c>
      <c r="T174">
        <f t="shared" si="16"/>
        <v>2020</v>
      </c>
      <c r="U174" t="s">
        <v>675</v>
      </c>
      <c r="V174">
        <f t="shared" si="17"/>
        <v>-0.62</v>
      </c>
      <c r="W174">
        <f t="shared" si="18"/>
        <v>0.19600000000000001</v>
      </c>
      <c r="X174">
        <f t="shared" si="19"/>
        <v>0.04</v>
      </c>
      <c r="Y174">
        <f t="shared" si="20"/>
        <v>-0.34</v>
      </c>
      <c r="Z174">
        <f t="shared" si="21"/>
        <v>0.57999999999999996</v>
      </c>
    </row>
    <row r="175" spans="1:26">
      <c r="A175">
        <f t="shared" si="22"/>
        <v>2011</v>
      </c>
      <c r="B175" t="s">
        <v>682</v>
      </c>
      <c r="C175" s="2">
        <v>40634</v>
      </c>
      <c r="D175">
        <v>3.34</v>
      </c>
      <c r="E175">
        <v>3.29</v>
      </c>
      <c r="F175">
        <v>3.56</v>
      </c>
      <c r="G175">
        <v>5.33</v>
      </c>
      <c r="H175">
        <v>3.69</v>
      </c>
      <c r="I175">
        <v>13.86</v>
      </c>
      <c r="J175">
        <v>4.84</v>
      </c>
      <c r="K175">
        <v>9.19</v>
      </c>
      <c r="L175">
        <v>12.413</v>
      </c>
      <c r="M175">
        <v>3.88</v>
      </c>
      <c r="N175">
        <v>7.734</v>
      </c>
      <c r="O175">
        <v>9.35</v>
      </c>
      <c r="S175" s="2">
        <v>44197</v>
      </c>
      <c r="T175">
        <f t="shared" si="16"/>
        <v>2021</v>
      </c>
      <c r="U175" s="2" t="s">
        <v>685</v>
      </c>
      <c r="V175">
        <f t="shared" si="17"/>
        <v>-0.57999999999999996</v>
      </c>
      <c r="W175">
        <f t="shared" si="18"/>
        <v>0.32900000000000001</v>
      </c>
      <c r="X175">
        <f t="shared" si="19"/>
        <v>7.0000000000000007E-2</v>
      </c>
      <c r="Y175">
        <f t="shared" si="20"/>
        <v>-0.31</v>
      </c>
      <c r="Z175">
        <f t="shared" si="21"/>
        <v>0.62</v>
      </c>
    </row>
    <row r="176" spans="1:26">
      <c r="A176">
        <f t="shared" si="22"/>
        <v>2011</v>
      </c>
      <c r="B176" t="s">
        <v>683</v>
      </c>
      <c r="C176" s="2">
        <v>40603</v>
      </c>
      <c r="D176">
        <v>3.21</v>
      </c>
      <c r="E176">
        <v>3.47</v>
      </c>
      <c r="F176">
        <v>3.54</v>
      </c>
      <c r="G176">
        <v>5.25</v>
      </c>
      <c r="H176">
        <v>3.61</v>
      </c>
      <c r="I176">
        <v>12.44</v>
      </c>
      <c r="J176">
        <v>4.88</v>
      </c>
      <c r="K176">
        <v>7.8</v>
      </c>
      <c r="L176">
        <v>12.438000000000001</v>
      </c>
      <c r="M176">
        <v>3.9</v>
      </c>
      <c r="N176">
        <v>7.8170000000000002</v>
      </c>
      <c r="O176">
        <v>9.5299999999999994</v>
      </c>
      <c r="S176" s="2">
        <v>44228</v>
      </c>
      <c r="T176">
        <f t="shared" si="16"/>
        <v>2021</v>
      </c>
      <c r="U176" t="s">
        <v>684</v>
      </c>
      <c r="V176">
        <f t="shared" si="17"/>
        <v>-0.45</v>
      </c>
      <c r="W176">
        <f t="shared" si="18"/>
        <v>0.82299999999999995</v>
      </c>
      <c r="X176">
        <f t="shared" si="19"/>
        <v>0.23</v>
      </c>
      <c r="Y176">
        <f t="shared" si="20"/>
        <v>-0.15</v>
      </c>
      <c r="Z176">
        <f t="shared" si="21"/>
        <v>0.59</v>
      </c>
    </row>
    <row r="177" spans="1:26">
      <c r="A177">
        <f t="shared" si="22"/>
        <v>2011</v>
      </c>
      <c r="B177" t="s">
        <v>684</v>
      </c>
      <c r="C177" s="2">
        <v>40575</v>
      </c>
      <c r="D177">
        <v>3.2</v>
      </c>
      <c r="E177">
        <v>3.4220000000000002</v>
      </c>
      <c r="F177">
        <v>3.77</v>
      </c>
      <c r="G177">
        <v>5.26</v>
      </c>
      <c r="H177">
        <v>3.6</v>
      </c>
      <c r="I177">
        <v>11.4</v>
      </c>
      <c r="J177">
        <v>4.74</v>
      </c>
      <c r="K177">
        <v>7.34</v>
      </c>
      <c r="L177">
        <v>12.493</v>
      </c>
      <c r="M177">
        <v>3.94</v>
      </c>
      <c r="N177">
        <v>8.7629999999999999</v>
      </c>
      <c r="O177">
        <v>9.6999999999999993</v>
      </c>
      <c r="S177" s="2">
        <v>44256</v>
      </c>
      <c r="T177">
        <f t="shared" si="16"/>
        <v>2021</v>
      </c>
      <c r="U177" s="2" t="s">
        <v>683</v>
      </c>
      <c r="V177">
        <f t="shared" si="17"/>
        <v>-0.36</v>
      </c>
      <c r="W177">
        <f t="shared" si="18"/>
        <v>0.84599999999999997</v>
      </c>
      <c r="X177">
        <f t="shared" si="19"/>
        <v>0.31</v>
      </c>
      <c r="Y177">
        <f t="shared" si="20"/>
        <v>-7.0000000000000007E-2</v>
      </c>
      <c r="Z177">
        <f t="shared" si="21"/>
        <v>0.7</v>
      </c>
    </row>
    <row r="178" spans="1:26">
      <c r="A178">
        <f t="shared" si="22"/>
        <v>2011</v>
      </c>
      <c r="B178" t="s">
        <v>685</v>
      </c>
      <c r="C178" s="2">
        <v>40544</v>
      </c>
      <c r="D178">
        <v>3.02</v>
      </c>
      <c r="E178">
        <v>3.3740000000000001</v>
      </c>
      <c r="F178">
        <v>3.61</v>
      </c>
      <c r="G178">
        <v>5.38</v>
      </c>
      <c r="H178">
        <v>3.44</v>
      </c>
      <c r="I178">
        <v>11.73</v>
      </c>
      <c r="J178">
        <v>4.7300000000000004</v>
      </c>
      <c r="K178">
        <v>6.95</v>
      </c>
      <c r="L178">
        <v>12.438000000000001</v>
      </c>
      <c r="M178">
        <v>3.89</v>
      </c>
      <c r="N178">
        <v>8.25</v>
      </c>
      <c r="O178">
        <v>9.67</v>
      </c>
      <c r="S178" s="2">
        <v>44287</v>
      </c>
      <c r="T178">
        <f t="shared" si="16"/>
        <v>2021</v>
      </c>
      <c r="U178" t="s">
        <v>682</v>
      </c>
      <c r="V178">
        <f t="shared" si="17"/>
        <v>-0.33</v>
      </c>
      <c r="W178">
        <f t="shared" si="18"/>
        <v>0.84299999999999997</v>
      </c>
      <c r="X178">
        <f t="shared" si="19"/>
        <v>0.37</v>
      </c>
      <c r="Y178">
        <f t="shared" si="20"/>
        <v>-0.01</v>
      </c>
      <c r="Z178">
        <f t="shared" si="21"/>
        <v>0.8</v>
      </c>
    </row>
    <row r="179" spans="1:26">
      <c r="A179">
        <f t="shared" si="22"/>
        <v>2010</v>
      </c>
      <c r="B179" t="s">
        <v>675</v>
      </c>
      <c r="C179" s="2">
        <v>40513</v>
      </c>
      <c r="D179">
        <v>2.91</v>
      </c>
      <c r="E179">
        <v>3.2879999999999998</v>
      </c>
      <c r="F179">
        <v>3.34</v>
      </c>
      <c r="G179">
        <v>5.38</v>
      </c>
      <c r="H179">
        <v>3.34</v>
      </c>
      <c r="I179">
        <v>12.01</v>
      </c>
      <c r="J179">
        <v>4.5999999999999996</v>
      </c>
      <c r="K179">
        <v>6.53</v>
      </c>
      <c r="L179">
        <v>12.438000000000001</v>
      </c>
      <c r="M179">
        <v>3.9</v>
      </c>
      <c r="N179">
        <v>7.4409999999999998</v>
      </c>
      <c r="O179">
        <v>8.61</v>
      </c>
      <c r="S179" s="2">
        <v>44317</v>
      </c>
      <c r="T179">
        <f t="shared" ref="T179:T198" si="23">YEAR(S179)</f>
        <v>2021</v>
      </c>
      <c r="U179" s="2" t="s">
        <v>83</v>
      </c>
      <c r="V179">
        <f t="shared" si="17"/>
        <v>-0.22</v>
      </c>
      <c r="W179">
        <f t="shared" si="18"/>
        <v>0.79600000000000004</v>
      </c>
      <c r="X179">
        <f t="shared" si="19"/>
        <v>0.52</v>
      </c>
      <c r="Y179">
        <f t="shared" si="20"/>
        <v>0.21</v>
      </c>
      <c r="Z179">
        <f t="shared" si="21"/>
        <v>0.98</v>
      </c>
    </row>
    <row r="180" spans="1:26">
      <c r="A180">
        <f t="shared" si="22"/>
        <v>2010</v>
      </c>
      <c r="B180" t="s">
        <v>676</v>
      </c>
      <c r="C180" s="2">
        <v>40483</v>
      </c>
      <c r="D180">
        <v>2.5299999999999998</v>
      </c>
      <c r="E180">
        <v>2.7970000000000002</v>
      </c>
      <c r="F180">
        <v>3.03</v>
      </c>
      <c r="G180">
        <v>4.6900000000000004</v>
      </c>
      <c r="H180">
        <v>3</v>
      </c>
      <c r="I180">
        <v>11.52</v>
      </c>
      <c r="J180">
        <v>4.18</v>
      </c>
      <c r="K180">
        <v>6.91</v>
      </c>
      <c r="L180">
        <v>12.606999999999999</v>
      </c>
      <c r="M180">
        <v>3.9</v>
      </c>
      <c r="N180">
        <v>7.67</v>
      </c>
      <c r="O180">
        <v>9.14</v>
      </c>
      <c r="S180" s="2">
        <v>44348</v>
      </c>
      <c r="T180">
        <f t="shared" si="23"/>
        <v>2021</v>
      </c>
      <c r="U180" t="s">
        <v>681</v>
      </c>
      <c r="V180">
        <f t="shared" si="17"/>
        <v>-0.28999999999999998</v>
      </c>
      <c r="W180">
        <f t="shared" si="18"/>
        <v>0.71799999999999997</v>
      </c>
      <c r="X180">
        <f t="shared" si="19"/>
        <v>0.45</v>
      </c>
      <c r="Y180">
        <f t="shared" si="20"/>
        <v>0.15</v>
      </c>
      <c r="Z180">
        <f t="shared" si="21"/>
        <v>0.88</v>
      </c>
    </row>
    <row r="181" spans="1:26">
      <c r="A181">
        <f t="shared" si="22"/>
        <v>2010</v>
      </c>
      <c r="B181" t="s">
        <v>677</v>
      </c>
      <c r="C181" s="2">
        <v>40452</v>
      </c>
      <c r="D181">
        <v>2.35</v>
      </c>
      <c r="E181">
        <v>2.6030000000000002</v>
      </c>
      <c r="F181">
        <v>2.8</v>
      </c>
      <c r="G181">
        <v>4.04</v>
      </c>
      <c r="H181">
        <v>2.72</v>
      </c>
      <c r="I181">
        <v>9.57</v>
      </c>
      <c r="J181">
        <v>3.8</v>
      </c>
      <c r="K181">
        <v>6.05</v>
      </c>
      <c r="L181">
        <v>11.92</v>
      </c>
      <c r="M181">
        <v>3.67</v>
      </c>
      <c r="N181">
        <v>7.5910000000000002</v>
      </c>
      <c r="O181">
        <v>8.51</v>
      </c>
      <c r="S181" s="2">
        <v>44378</v>
      </c>
      <c r="T181">
        <f t="shared" si="23"/>
        <v>2021</v>
      </c>
      <c r="U181" s="2" t="s">
        <v>680</v>
      </c>
      <c r="V181">
        <f t="shared" si="17"/>
        <v>-0.45</v>
      </c>
      <c r="W181">
        <f t="shared" si="18"/>
        <v>0.56599999999999995</v>
      </c>
      <c r="X181">
        <f t="shared" si="19"/>
        <v>0.33</v>
      </c>
      <c r="Y181">
        <f t="shared" si="20"/>
        <v>-0.01</v>
      </c>
      <c r="Z181">
        <f t="shared" si="21"/>
        <v>0.75</v>
      </c>
    </row>
    <row r="182" spans="1:26">
      <c r="A182">
        <f t="shared" si="22"/>
        <v>2010</v>
      </c>
      <c r="B182" t="s">
        <v>678</v>
      </c>
      <c r="C182" s="2">
        <v>40422</v>
      </c>
      <c r="D182">
        <v>2.2999999999999998</v>
      </c>
      <c r="E182">
        <v>2.512</v>
      </c>
      <c r="F182">
        <v>2.84</v>
      </c>
      <c r="G182">
        <v>4.09</v>
      </c>
      <c r="H182">
        <v>2.68</v>
      </c>
      <c r="I182">
        <v>11.34</v>
      </c>
      <c r="J182">
        <v>3.86</v>
      </c>
      <c r="K182">
        <v>6.08</v>
      </c>
      <c r="L182">
        <v>12.02</v>
      </c>
      <c r="M182">
        <v>3.2530000000000001</v>
      </c>
      <c r="N182">
        <v>7.2640000000000002</v>
      </c>
      <c r="O182">
        <v>9</v>
      </c>
      <c r="S182" s="2">
        <v>44409</v>
      </c>
      <c r="T182">
        <f t="shared" si="23"/>
        <v>2021</v>
      </c>
      <c r="U182" t="s">
        <v>679</v>
      </c>
      <c r="V182">
        <f t="shared" si="17"/>
        <v>-0.54</v>
      </c>
      <c r="W182">
        <f t="shared" si="18"/>
        <v>0.622</v>
      </c>
      <c r="X182">
        <f t="shared" si="19"/>
        <v>0.21</v>
      </c>
      <c r="Y182">
        <f t="shared" si="20"/>
        <v>-0.11</v>
      </c>
      <c r="Z182">
        <f t="shared" si="21"/>
        <v>0.63</v>
      </c>
    </row>
    <row r="183" spans="1:26">
      <c r="A183">
        <f t="shared" si="22"/>
        <v>2010</v>
      </c>
      <c r="B183" t="s">
        <v>679</v>
      </c>
      <c r="C183" s="2">
        <v>40391</v>
      </c>
      <c r="D183">
        <v>2.35</v>
      </c>
      <c r="E183">
        <v>2.4700000000000002</v>
      </c>
      <c r="F183">
        <v>2.68</v>
      </c>
      <c r="G183">
        <v>4.04</v>
      </c>
      <c r="H183">
        <v>2.68</v>
      </c>
      <c r="I183">
        <v>10.7</v>
      </c>
      <c r="J183">
        <v>3.8</v>
      </c>
      <c r="K183">
        <v>5.31</v>
      </c>
      <c r="L183">
        <v>11.51</v>
      </c>
      <c r="M183">
        <v>3.2210000000000001</v>
      </c>
      <c r="N183">
        <v>7.3079999999999998</v>
      </c>
      <c r="O183">
        <v>9.0399999999999991</v>
      </c>
      <c r="S183" s="2">
        <v>44440</v>
      </c>
      <c r="T183">
        <f t="shared" si="23"/>
        <v>2021</v>
      </c>
      <c r="U183" s="2" t="s">
        <v>678</v>
      </c>
      <c r="V183">
        <f t="shared" si="17"/>
        <v>-0.36</v>
      </c>
      <c r="W183">
        <f t="shared" si="18"/>
        <v>1.022</v>
      </c>
      <c r="X183">
        <f t="shared" si="19"/>
        <v>0.33</v>
      </c>
      <c r="Y183">
        <f t="shared" si="20"/>
        <v>0.04</v>
      </c>
      <c r="Z183">
        <f t="shared" si="21"/>
        <v>0.78</v>
      </c>
    </row>
    <row r="184" spans="1:26">
      <c r="A184">
        <f t="shared" si="22"/>
        <v>2010</v>
      </c>
      <c r="B184" t="s">
        <v>680</v>
      </c>
      <c r="C184" s="2">
        <v>40360</v>
      </c>
      <c r="D184">
        <v>2.62</v>
      </c>
      <c r="E184">
        <v>2.9049999999999998</v>
      </c>
      <c r="F184">
        <v>2.97</v>
      </c>
      <c r="G184">
        <v>4.43</v>
      </c>
      <c r="H184">
        <v>2.99</v>
      </c>
      <c r="I184">
        <v>10.34</v>
      </c>
      <c r="J184">
        <v>4.03</v>
      </c>
      <c r="K184">
        <v>5.49</v>
      </c>
      <c r="L184">
        <v>12.01</v>
      </c>
      <c r="M184">
        <v>3.31</v>
      </c>
      <c r="N184">
        <v>7.077</v>
      </c>
      <c r="O184">
        <v>9.0399999999999991</v>
      </c>
      <c r="S184" s="2">
        <v>44470</v>
      </c>
      <c r="T184">
        <f t="shared" si="23"/>
        <v>2021</v>
      </c>
      <c r="U184" t="s">
        <v>677</v>
      </c>
      <c r="V184">
        <f t="shared" si="17"/>
        <v>-0.21</v>
      </c>
      <c r="W184">
        <f t="shared" si="18"/>
        <v>1.032</v>
      </c>
      <c r="X184">
        <f t="shared" si="19"/>
        <v>0.47</v>
      </c>
      <c r="Y184">
        <f t="shared" si="20"/>
        <v>0.2</v>
      </c>
      <c r="Z184">
        <f t="shared" si="21"/>
        <v>0.95</v>
      </c>
    </row>
    <row r="185" spans="1:26">
      <c r="A185">
        <f t="shared" si="22"/>
        <v>2010</v>
      </c>
      <c r="B185" t="s">
        <v>681</v>
      </c>
      <c r="C185" s="2">
        <v>40330</v>
      </c>
      <c r="D185">
        <v>2.54</v>
      </c>
      <c r="E185">
        <v>2.9350000000000001</v>
      </c>
      <c r="F185">
        <v>3.14</v>
      </c>
      <c r="G185">
        <v>4.5599999999999996</v>
      </c>
      <c r="H185">
        <v>3.07</v>
      </c>
      <c r="I185">
        <v>9.1</v>
      </c>
      <c r="J185">
        <v>4.0999999999999996</v>
      </c>
      <c r="K185">
        <v>5.54</v>
      </c>
      <c r="L185">
        <v>12.788</v>
      </c>
      <c r="M185">
        <v>3.33</v>
      </c>
      <c r="N185">
        <v>7.173</v>
      </c>
      <c r="O185">
        <v>9.82</v>
      </c>
      <c r="S185" s="2">
        <v>44501</v>
      </c>
      <c r="T185">
        <f t="shared" si="23"/>
        <v>2021</v>
      </c>
      <c r="U185" s="2" t="s">
        <v>676</v>
      </c>
      <c r="V185">
        <f t="shared" si="17"/>
        <v>-0.31</v>
      </c>
      <c r="W185">
        <f t="shared" si="18"/>
        <v>0.81100000000000005</v>
      </c>
      <c r="X185">
        <f t="shared" si="19"/>
        <v>0.47</v>
      </c>
      <c r="Y185">
        <f t="shared" si="20"/>
        <v>0.09</v>
      </c>
      <c r="Z185">
        <f t="shared" si="21"/>
        <v>1.01</v>
      </c>
    </row>
    <row r="186" spans="1:26">
      <c r="A186">
        <f t="shared" si="22"/>
        <v>2010</v>
      </c>
      <c r="B186" t="s">
        <v>83</v>
      </c>
      <c r="C186" s="2">
        <v>40299</v>
      </c>
      <c r="D186">
        <v>2.73</v>
      </c>
      <c r="E186">
        <v>3.3029999999999999</v>
      </c>
      <c r="F186">
        <v>3.6</v>
      </c>
      <c r="G186">
        <v>4.08</v>
      </c>
      <c r="H186">
        <v>3.08</v>
      </c>
      <c r="I186">
        <v>7.97</v>
      </c>
      <c r="J186">
        <v>3.99</v>
      </c>
      <c r="K186">
        <v>5.0199999999999996</v>
      </c>
      <c r="L186">
        <v>13.37</v>
      </c>
      <c r="M186">
        <v>3.31</v>
      </c>
      <c r="N186">
        <v>7.55</v>
      </c>
      <c r="O186">
        <v>10.75</v>
      </c>
      <c r="S186" s="2">
        <v>44531</v>
      </c>
      <c r="T186">
        <f t="shared" si="23"/>
        <v>2021</v>
      </c>
      <c r="U186" t="s">
        <v>675</v>
      </c>
      <c r="V186">
        <f t="shared" si="17"/>
        <v>-0.38</v>
      </c>
      <c r="W186">
        <f t="shared" si="18"/>
        <v>0.97199999999999998</v>
      </c>
      <c r="X186">
        <f t="shared" si="19"/>
        <v>0.41</v>
      </c>
      <c r="Y186">
        <f t="shared" si="20"/>
        <v>0.05</v>
      </c>
      <c r="Z186">
        <f t="shared" si="21"/>
        <v>1.05</v>
      </c>
    </row>
    <row r="187" spans="1:26">
      <c r="A187">
        <f t="shared" si="22"/>
        <v>2010</v>
      </c>
      <c r="B187" t="s">
        <v>682</v>
      </c>
      <c r="C187" s="2">
        <v>40269</v>
      </c>
      <c r="D187">
        <v>3.06</v>
      </c>
      <c r="E187">
        <v>3.6589999999999998</v>
      </c>
      <c r="F187">
        <v>3.96</v>
      </c>
      <c r="G187">
        <v>3.9</v>
      </c>
      <c r="H187">
        <v>3.4</v>
      </c>
      <c r="I187">
        <v>7.83</v>
      </c>
      <c r="J187">
        <v>4</v>
      </c>
      <c r="K187">
        <v>4.78</v>
      </c>
      <c r="L187">
        <v>12.507</v>
      </c>
      <c r="M187">
        <v>3.34</v>
      </c>
      <c r="N187">
        <v>7.1130000000000004</v>
      </c>
      <c r="O187">
        <v>10.73</v>
      </c>
      <c r="S187" s="2">
        <v>44562</v>
      </c>
      <c r="T187">
        <f t="shared" si="23"/>
        <v>2022</v>
      </c>
      <c r="U187" s="2" t="s">
        <v>685</v>
      </c>
      <c r="V187">
        <f t="shared" si="17"/>
        <v>-0.12</v>
      </c>
      <c r="W187">
        <f t="shared" si="18"/>
        <v>1.3080000000000001</v>
      </c>
      <c r="X187">
        <f t="shared" si="19"/>
        <v>0.66</v>
      </c>
      <c r="Y187">
        <f t="shared" si="20"/>
        <v>0.31</v>
      </c>
      <c r="Z187">
        <f t="shared" si="21"/>
        <v>1.35</v>
      </c>
    </row>
    <row r="188" spans="1:26">
      <c r="A188">
        <f t="shared" si="22"/>
        <v>2010</v>
      </c>
      <c r="B188" t="s">
        <v>683</v>
      </c>
      <c r="C188" s="2">
        <v>40238</v>
      </c>
      <c r="D188">
        <v>3.1</v>
      </c>
      <c r="E188">
        <v>3.8330000000000002</v>
      </c>
      <c r="F188">
        <v>3.98</v>
      </c>
      <c r="G188">
        <v>3.83</v>
      </c>
      <c r="H188">
        <v>3.44</v>
      </c>
      <c r="I188">
        <v>6.24</v>
      </c>
      <c r="J188">
        <v>3.95</v>
      </c>
      <c r="K188">
        <v>4.3099999999999996</v>
      </c>
      <c r="L188">
        <v>13.260999999999999</v>
      </c>
      <c r="M188">
        <v>3.58</v>
      </c>
      <c r="N188">
        <v>6.9329999999999998</v>
      </c>
      <c r="O188">
        <v>10.55</v>
      </c>
      <c r="S188" s="2">
        <v>44593</v>
      </c>
      <c r="T188">
        <f t="shared" si="23"/>
        <v>2022</v>
      </c>
      <c r="U188" t="s">
        <v>684</v>
      </c>
      <c r="V188">
        <f t="shared" si="17"/>
        <v>0.15</v>
      </c>
      <c r="W188">
        <f t="shared" si="18"/>
        <v>1.411</v>
      </c>
      <c r="X188">
        <f t="shared" si="19"/>
        <v>1.1100000000000001</v>
      </c>
      <c r="Y188">
        <f t="shared" si="20"/>
        <v>0.68</v>
      </c>
      <c r="Z188">
        <f t="shared" si="21"/>
        <v>1.79</v>
      </c>
    </row>
    <row r="189" spans="1:26">
      <c r="A189">
        <f t="shared" si="22"/>
        <v>2010</v>
      </c>
      <c r="B189" t="s">
        <v>684</v>
      </c>
      <c r="C189" s="2">
        <v>40210</v>
      </c>
      <c r="D189">
        <v>3.17</v>
      </c>
      <c r="E189">
        <v>3.6190000000000002</v>
      </c>
      <c r="F189">
        <v>4.0199999999999996</v>
      </c>
      <c r="G189">
        <v>3.98</v>
      </c>
      <c r="H189">
        <v>3.5</v>
      </c>
      <c r="I189">
        <v>6.46</v>
      </c>
      <c r="J189">
        <v>4.05</v>
      </c>
      <c r="K189">
        <v>4.5599999999999996</v>
      </c>
      <c r="L189">
        <v>12.81</v>
      </c>
      <c r="M189">
        <v>3.55</v>
      </c>
      <c r="N189">
        <v>7.7229999999999999</v>
      </c>
      <c r="O189">
        <v>10.88</v>
      </c>
      <c r="S189" s="2">
        <v>44621</v>
      </c>
      <c r="T189">
        <f t="shared" si="23"/>
        <v>2022</v>
      </c>
      <c r="U189" s="2" t="s">
        <v>683</v>
      </c>
      <c r="V189">
        <f t="shared" si="17"/>
        <v>0.28000000000000003</v>
      </c>
      <c r="W189">
        <f t="shared" si="18"/>
        <v>1.607</v>
      </c>
      <c r="X189">
        <f t="shared" si="19"/>
        <v>1.22</v>
      </c>
      <c r="Y189">
        <f t="shared" si="20"/>
        <v>0.78</v>
      </c>
      <c r="Z189">
        <f t="shared" si="21"/>
        <v>1.85</v>
      </c>
    </row>
    <row r="190" spans="1:26">
      <c r="A190">
        <f t="shared" si="22"/>
        <v>2010</v>
      </c>
      <c r="B190" t="s">
        <v>685</v>
      </c>
      <c r="C190" s="2">
        <v>40179</v>
      </c>
      <c r="D190">
        <v>3.26</v>
      </c>
      <c r="E190">
        <v>3.5880000000000001</v>
      </c>
      <c r="F190">
        <v>4.01</v>
      </c>
      <c r="G190">
        <v>3.99</v>
      </c>
      <c r="H190">
        <v>3.52</v>
      </c>
      <c r="I190">
        <v>6.02</v>
      </c>
      <c r="J190">
        <v>4.08</v>
      </c>
      <c r="K190">
        <v>4.17</v>
      </c>
      <c r="L190">
        <v>12.87</v>
      </c>
      <c r="M190">
        <v>3.6</v>
      </c>
      <c r="N190">
        <v>7.7510000000000003</v>
      </c>
      <c r="O190"/>
      <c r="S190" s="2">
        <v>44652</v>
      </c>
      <c r="T190">
        <f t="shared" si="23"/>
        <v>2022</v>
      </c>
      <c r="U190" t="s">
        <v>682</v>
      </c>
      <c r="V190">
        <f t="shared" si="17"/>
        <v>0.74</v>
      </c>
      <c r="W190">
        <f t="shared" si="18"/>
        <v>1.909</v>
      </c>
      <c r="X190">
        <f t="shared" si="19"/>
        <v>1.69</v>
      </c>
      <c r="Y190">
        <f t="shared" si="20"/>
        <v>1.28</v>
      </c>
      <c r="Z190">
        <f t="shared" si="21"/>
        <v>2.44</v>
      </c>
    </row>
    <row r="191" spans="1:26">
      <c r="A191">
        <f t="shared" si="22"/>
        <v>2009</v>
      </c>
      <c r="B191" t="s">
        <v>675</v>
      </c>
      <c r="C191" s="2">
        <v>40148</v>
      </c>
      <c r="D191">
        <v>3.14</v>
      </c>
      <c r="E191">
        <v>3.8370000000000002</v>
      </c>
      <c r="F191">
        <v>3.6</v>
      </c>
      <c r="G191">
        <v>3.81</v>
      </c>
      <c r="H191">
        <v>3.48</v>
      </c>
      <c r="I191">
        <v>5.49</v>
      </c>
      <c r="J191">
        <v>4.01</v>
      </c>
      <c r="K191">
        <v>3.91</v>
      </c>
      <c r="L191">
        <v>12.81</v>
      </c>
      <c r="M191">
        <v>3.6</v>
      </c>
      <c r="N191">
        <v>8.0009999999999994</v>
      </c>
      <c r="O191"/>
      <c r="S191" s="2">
        <v>44682</v>
      </c>
      <c r="T191">
        <f t="shared" si="23"/>
        <v>2022</v>
      </c>
      <c r="U191" s="2" t="s">
        <v>83</v>
      </c>
      <c r="V191">
        <f t="shared" si="17"/>
        <v>0.95</v>
      </c>
      <c r="W191">
        <f t="shared" si="18"/>
        <v>2.1</v>
      </c>
      <c r="X191">
        <f t="shared" si="19"/>
        <v>2.04</v>
      </c>
      <c r="Y191">
        <f t="shared" si="20"/>
        <v>1.52</v>
      </c>
      <c r="Z191">
        <f t="shared" si="21"/>
        <v>2.99</v>
      </c>
    </row>
    <row r="192" spans="1:26">
      <c r="A192">
        <f t="shared" si="22"/>
        <v>2009</v>
      </c>
      <c r="B192" t="s">
        <v>676</v>
      </c>
      <c r="C192" s="2">
        <v>40118</v>
      </c>
      <c r="D192">
        <v>3.22</v>
      </c>
      <c r="E192">
        <v>3.198</v>
      </c>
      <c r="F192">
        <v>3.46</v>
      </c>
      <c r="G192">
        <v>3.79</v>
      </c>
      <c r="H192">
        <v>3.56</v>
      </c>
      <c r="I192">
        <v>4.84</v>
      </c>
      <c r="J192">
        <v>4.0599999999999996</v>
      </c>
      <c r="K192">
        <v>3.8</v>
      </c>
      <c r="L192">
        <v>12.82</v>
      </c>
      <c r="M192">
        <v>3.56</v>
      </c>
      <c r="N192">
        <v>9.0869999999999997</v>
      </c>
      <c r="O192"/>
      <c r="S192" s="2">
        <v>44713</v>
      </c>
      <c r="T192">
        <f t="shared" si="23"/>
        <v>2022</v>
      </c>
      <c r="U192" t="s">
        <v>681</v>
      </c>
      <c r="V192">
        <f t="shared" si="17"/>
        <v>1.45</v>
      </c>
      <c r="W192">
        <f t="shared" si="18"/>
        <v>2.2400000000000002</v>
      </c>
      <c r="X192">
        <f t="shared" si="19"/>
        <v>2.63</v>
      </c>
      <c r="Y192">
        <f t="shared" si="20"/>
        <v>2.06</v>
      </c>
      <c r="Z192">
        <f t="shared" si="21"/>
        <v>3.63</v>
      </c>
    </row>
    <row r="193" spans="1:26">
      <c r="A193">
        <f t="shared" si="22"/>
        <v>2009</v>
      </c>
      <c r="B193" t="s">
        <v>677</v>
      </c>
      <c r="C193" s="2">
        <v>40087</v>
      </c>
      <c r="D193">
        <v>3.21</v>
      </c>
      <c r="E193">
        <v>3.3879999999999999</v>
      </c>
      <c r="F193">
        <v>3.34</v>
      </c>
      <c r="G193">
        <v>3.78</v>
      </c>
      <c r="H193">
        <v>3.56</v>
      </c>
      <c r="I193">
        <v>4.57</v>
      </c>
      <c r="J193">
        <v>4.0999999999999996</v>
      </c>
      <c r="K193">
        <v>3.85</v>
      </c>
      <c r="L193">
        <v>11.98</v>
      </c>
      <c r="M193">
        <v>3.7</v>
      </c>
      <c r="N193">
        <v>9.2759999999999998</v>
      </c>
      <c r="O193"/>
      <c r="S193" s="2">
        <v>44743</v>
      </c>
      <c r="T193">
        <f t="shared" si="23"/>
        <v>2022</v>
      </c>
      <c r="U193" s="2" t="s">
        <v>680</v>
      </c>
      <c r="V193">
        <f t="shared" si="17"/>
        <v>1.08</v>
      </c>
      <c r="W193">
        <f t="shared" si="18"/>
        <v>1.8714999999999999</v>
      </c>
      <c r="X193">
        <f t="shared" si="19"/>
        <v>2.31</v>
      </c>
      <c r="Y193">
        <f t="shared" si="20"/>
        <v>1.71</v>
      </c>
      <c r="Z193">
        <f t="shared" si="21"/>
        <v>3.36</v>
      </c>
    </row>
    <row r="194" spans="1:26">
      <c r="A194">
        <f t="shared" si="22"/>
        <v>2009</v>
      </c>
      <c r="B194" t="s">
        <v>678</v>
      </c>
      <c r="C194" s="2">
        <v>40057</v>
      </c>
      <c r="D194">
        <v>3.26</v>
      </c>
      <c r="E194">
        <v>3.3050000000000002</v>
      </c>
      <c r="F194">
        <v>3.42</v>
      </c>
      <c r="G194">
        <v>3.81</v>
      </c>
      <c r="H194">
        <v>3.59</v>
      </c>
      <c r="I194">
        <v>4.5599999999999996</v>
      </c>
      <c r="J194">
        <v>4.09</v>
      </c>
      <c r="K194">
        <v>3.94</v>
      </c>
      <c r="L194">
        <v>13.09</v>
      </c>
      <c r="M194">
        <v>3.54</v>
      </c>
      <c r="N194">
        <v>10.878</v>
      </c>
      <c r="O194"/>
      <c r="S194" s="2">
        <v>44774</v>
      </c>
      <c r="T194">
        <f t="shared" si="23"/>
        <v>2022</v>
      </c>
      <c r="U194" t="s">
        <v>679</v>
      </c>
      <c r="V194">
        <f t="shared" si="17"/>
        <v>1.03</v>
      </c>
      <c r="W194">
        <f t="shared" si="18"/>
        <v>2.8294999999999999</v>
      </c>
      <c r="X194">
        <f t="shared" si="19"/>
        <v>2.15</v>
      </c>
      <c r="Y194">
        <f t="shared" si="20"/>
        <v>1.69</v>
      </c>
      <c r="Z194">
        <f t="shared" si="21"/>
        <v>3.3</v>
      </c>
    </row>
    <row r="195" spans="1:26">
      <c r="A195">
        <f t="shared" si="22"/>
        <v>2009</v>
      </c>
      <c r="B195" t="s">
        <v>679</v>
      </c>
      <c r="C195" s="2">
        <v>40026</v>
      </c>
      <c r="D195">
        <v>3.31</v>
      </c>
      <c r="E195">
        <v>3.4009999999999998</v>
      </c>
      <c r="F195">
        <v>3.45</v>
      </c>
      <c r="G195">
        <v>3.79</v>
      </c>
      <c r="H195">
        <v>3.59</v>
      </c>
      <c r="I195">
        <v>4.5199999999999996</v>
      </c>
      <c r="J195">
        <v>4.12</v>
      </c>
      <c r="K195">
        <v>3.95</v>
      </c>
      <c r="L195">
        <v>12.36</v>
      </c>
      <c r="M195">
        <v>3.55</v>
      </c>
      <c r="N195">
        <v>11.515000000000001</v>
      </c>
      <c r="O195"/>
      <c r="S195" s="2">
        <v>44805</v>
      </c>
      <c r="T195">
        <f t="shared" si="23"/>
        <v>2022</v>
      </c>
      <c r="U195" s="2" t="s">
        <v>678</v>
      </c>
      <c r="V195">
        <f t="shared" si="17"/>
        <v>1.8</v>
      </c>
      <c r="W195">
        <f t="shared" si="18"/>
        <v>4.0960000000000001</v>
      </c>
      <c r="X195">
        <f t="shared" si="19"/>
        <v>2.92</v>
      </c>
      <c r="Y195">
        <f t="shared" si="20"/>
        <v>2.41</v>
      </c>
      <c r="Z195">
        <f t="shared" si="21"/>
        <v>4.1399999999999997</v>
      </c>
    </row>
    <row r="196" spans="1:26">
      <c r="A196">
        <f t="shared" si="22"/>
        <v>2009</v>
      </c>
      <c r="B196" t="s">
        <v>680</v>
      </c>
      <c r="C196" s="2">
        <v>39995</v>
      </c>
      <c r="D196">
        <v>3.34</v>
      </c>
      <c r="E196">
        <v>3.4820000000000002</v>
      </c>
      <c r="F196">
        <v>3.55</v>
      </c>
      <c r="G196">
        <v>4.01</v>
      </c>
      <c r="H196">
        <v>3.73</v>
      </c>
      <c r="I196">
        <v>4.8899999999999997</v>
      </c>
      <c r="J196">
        <v>4.37</v>
      </c>
      <c r="K196">
        <v>4.25</v>
      </c>
      <c r="L196">
        <v>12.06</v>
      </c>
      <c r="M196">
        <v>3.55</v>
      </c>
      <c r="N196">
        <v>11.316000000000001</v>
      </c>
      <c r="O196"/>
      <c r="S196" s="2">
        <v>44835</v>
      </c>
      <c r="T196">
        <f t="shared" si="23"/>
        <v>2022</v>
      </c>
      <c r="U196" t="s">
        <v>677</v>
      </c>
      <c r="V196">
        <f t="shared" si="17"/>
        <v>2.19</v>
      </c>
      <c r="W196">
        <f t="shared" si="18"/>
        <v>3.5230000000000001</v>
      </c>
      <c r="X196">
        <f t="shared" si="19"/>
        <v>3.29</v>
      </c>
      <c r="Y196">
        <f t="shared" si="20"/>
        <v>2.77</v>
      </c>
      <c r="Z196">
        <f t="shared" si="21"/>
        <v>4.53</v>
      </c>
    </row>
    <row r="197" spans="1:26">
      <c r="A197">
        <f t="shared" si="22"/>
        <v>2009</v>
      </c>
      <c r="B197" t="s">
        <v>681</v>
      </c>
      <c r="C197" s="2">
        <v>39965</v>
      </c>
      <c r="D197">
        <v>3.47</v>
      </c>
      <c r="E197">
        <v>3.5369999999999999</v>
      </c>
      <c r="F197">
        <v>3.52</v>
      </c>
      <c r="G197">
        <v>4.25</v>
      </c>
      <c r="H197">
        <v>3.9</v>
      </c>
      <c r="I197">
        <v>5.33</v>
      </c>
      <c r="J197">
        <v>4.6100000000000003</v>
      </c>
      <c r="K197">
        <v>4.5</v>
      </c>
      <c r="L197">
        <v>12.97</v>
      </c>
      <c r="M197">
        <v>3.28</v>
      </c>
      <c r="N197">
        <v>11.297000000000001</v>
      </c>
      <c r="O197"/>
      <c r="S197" s="2">
        <v>44866</v>
      </c>
      <c r="T197">
        <f t="shared" si="23"/>
        <v>2022</v>
      </c>
      <c r="U197" s="2" t="s">
        <v>676</v>
      </c>
      <c r="V197">
        <f t="shared" si="17"/>
        <v>2.0699999999999998</v>
      </c>
      <c r="W197">
        <f t="shared" si="18"/>
        <v>3.1629999999999998</v>
      </c>
      <c r="X197">
        <f t="shared" si="19"/>
        <v>3.06</v>
      </c>
      <c r="Y197">
        <f t="shared" si="20"/>
        <v>2.58</v>
      </c>
      <c r="Z197">
        <f t="shared" si="21"/>
        <v>4.24</v>
      </c>
    </row>
    <row r="198" spans="1:26">
      <c r="A198">
        <f t="shared" si="22"/>
        <v>2009</v>
      </c>
      <c r="B198" t="s">
        <v>83</v>
      </c>
      <c r="C198" s="2">
        <v>39934</v>
      </c>
      <c r="D198">
        <v>3.37</v>
      </c>
      <c r="E198">
        <v>3.4609999999999999</v>
      </c>
      <c r="F198">
        <v>3.41</v>
      </c>
      <c r="G198">
        <v>4.0599999999999996</v>
      </c>
      <c r="H198">
        <v>3.8</v>
      </c>
      <c r="I198">
        <v>5.22</v>
      </c>
      <c r="J198">
        <v>4.42</v>
      </c>
      <c r="K198">
        <v>4.29</v>
      </c>
      <c r="L198">
        <v>12.56</v>
      </c>
      <c r="M198">
        <v>3.06</v>
      </c>
      <c r="N198">
        <v>11.28</v>
      </c>
      <c r="O198"/>
      <c r="S198" s="2">
        <v>44896</v>
      </c>
      <c r="T198">
        <f t="shared" si="23"/>
        <v>2022</v>
      </c>
      <c r="U198" t="s">
        <v>675</v>
      </c>
      <c r="V198">
        <f t="shared" si="17"/>
        <v>2.08</v>
      </c>
      <c r="W198">
        <f t="shared" si="18"/>
        <v>3.669</v>
      </c>
      <c r="X198">
        <f t="shared" si="19"/>
        <v>3.09</v>
      </c>
      <c r="Y198">
        <f t="shared" si="20"/>
        <v>2.69</v>
      </c>
      <c r="Z198">
        <f t="shared" si="21"/>
        <v>4.26</v>
      </c>
    </row>
    <row r="199" spans="1:26">
      <c r="A199">
        <f t="shared" si="22"/>
        <v>2009</v>
      </c>
      <c r="B199" t="s">
        <v>682</v>
      </c>
      <c r="C199" s="2">
        <v>39904</v>
      </c>
      <c r="D199">
        <v>3.13</v>
      </c>
      <c r="E199">
        <v>3.1190000000000002</v>
      </c>
      <c r="F199">
        <v>3.16</v>
      </c>
      <c r="G199">
        <v>4.01</v>
      </c>
      <c r="H199">
        <v>3.66</v>
      </c>
      <c r="I199">
        <v>5.5</v>
      </c>
      <c r="J199">
        <v>4.3600000000000003</v>
      </c>
      <c r="K199">
        <v>4.53</v>
      </c>
      <c r="L199">
        <v>16.940000000000001</v>
      </c>
      <c r="M199">
        <v>3.18</v>
      </c>
      <c r="N199">
        <v>10.677</v>
      </c>
      <c r="O199"/>
      <c r="S199" s="2">
        <v>44927</v>
      </c>
      <c r="T199">
        <f t="shared" ref="T199:T201" si="24">YEAR(S199)</f>
        <v>2023</v>
      </c>
      <c r="U199" s="2" t="s">
        <v>685</v>
      </c>
      <c r="V199">
        <f t="shared" si="17"/>
        <v>2.19</v>
      </c>
      <c r="W199">
        <f t="shared" si="18"/>
        <v>3.3340000000000001</v>
      </c>
      <c r="X199">
        <f t="shared" si="19"/>
        <v>3.2</v>
      </c>
      <c r="Y199">
        <f t="shared" si="20"/>
        <v>2.69</v>
      </c>
      <c r="Z199">
        <f t="shared" si="21"/>
        <v>4.24</v>
      </c>
    </row>
    <row r="200" spans="1:26">
      <c r="A200">
        <f t="shared" si="22"/>
        <v>2009</v>
      </c>
      <c r="B200" t="s">
        <v>683</v>
      </c>
      <c r="C200" s="2">
        <v>39873</v>
      </c>
      <c r="D200">
        <v>3.02</v>
      </c>
      <c r="E200">
        <v>2.6680000000000001</v>
      </c>
      <c r="F200">
        <v>3</v>
      </c>
      <c r="G200">
        <v>4.0599999999999996</v>
      </c>
      <c r="H200">
        <v>3.65</v>
      </c>
      <c r="I200">
        <v>5.87</v>
      </c>
      <c r="J200">
        <v>4.46</v>
      </c>
      <c r="K200">
        <v>4.68</v>
      </c>
      <c r="L200">
        <v>17.329999999999998</v>
      </c>
      <c r="M200">
        <v>3.16</v>
      </c>
      <c r="N200">
        <v>12.795999999999999</v>
      </c>
      <c r="O200"/>
      <c r="S200" s="2">
        <v>44958</v>
      </c>
      <c r="T200">
        <f t="shared" si="24"/>
        <v>2023</v>
      </c>
      <c r="U200" t="s">
        <v>684</v>
      </c>
      <c r="V200">
        <f t="shared" si="17"/>
        <v>2.37</v>
      </c>
      <c r="W200">
        <f t="shared" si="18"/>
        <v>3.8239999999999998</v>
      </c>
      <c r="X200">
        <f t="shared" si="19"/>
        <v>3.38</v>
      </c>
      <c r="Y200">
        <f t="shared" si="20"/>
        <v>2.87</v>
      </c>
      <c r="Z200">
        <f t="shared" si="21"/>
        <v>4.2699999999999996</v>
      </c>
    </row>
    <row r="201" spans="1:26">
      <c r="A201">
        <f t="shared" si="22"/>
        <v>2009</v>
      </c>
      <c r="B201" t="s">
        <v>684</v>
      </c>
      <c r="C201" s="2">
        <v>39845</v>
      </c>
      <c r="D201">
        <v>3.13</v>
      </c>
      <c r="E201">
        <v>3.0209999999999999</v>
      </c>
      <c r="F201">
        <v>3.23</v>
      </c>
      <c r="G201">
        <v>4.2300000000000004</v>
      </c>
      <c r="H201">
        <v>3.68</v>
      </c>
      <c r="I201">
        <v>5.7</v>
      </c>
      <c r="J201">
        <v>4.54</v>
      </c>
      <c r="K201">
        <v>4.5199999999999996</v>
      </c>
      <c r="L201">
        <v>14.07</v>
      </c>
      <c r="M201">
        <v>3.1</v>
      </c>
      <c r="N201">
        <v>12.693</v>
      </c>
      <c r="O201"/>
      <c r="S201" s="2">
        <v>44986</v>
      </c>
      <c r="T201">
        <f t="shared" si="24"/>
        <v>2023</v>
      </c>
      <c r="U201" s="2" t="s">
        <v>683</v>
      </c>
      <c r="V201">
        <f>INDEX($D$32:$D$767,MATCH(S201,$C$32:$C$768,0))</f>
        <v>2.38</v>
      </c>
      <c r="W201">
        <f t="shared" si="18"/>
        <v>3.49</v>
      </c>
      <c r="X201">
        <f>INDEX($G$30:$G$767,MATCH(S201,$C$30:$C$768,0))</f>
        <v>3.43</v>
      </c>
      <c r="Y201">
        <f>INDEX($H$30:$H$767,MATCH(S201,$C$30:$C$768,0))</f>
        <v>2.92</v>
      </c>
      <c r="Z201">
        <f>INDEX($J$30:$J$767,MATCH(S201,$C$30:$C$768,0))</f>
        <v>4.24</v>
      </c>
    </row>
    <row r="202" spans="1:26">
      <c r="A202">
        <f t="shared" si="22"/>
        <v>2009</v>
      </c>
      <c r="B202" t="s">
        <v>685</v>
      </c>
      <c r="C202" s="2">
        <v>39814</v>
      </c>
      <c r="D202">
        <v>3.07</v>
      </c>
      <c r="E202">
        <v>2.851</v>
      </c>
      <c r="F202">
        <v>3.17</v>
      </c>
      <c r="G202">
        <v>4.1500000000000004</v>
      </c>
      <c r="H202">
        <v>3.6</v>
      </c>
      <c r="I202">
        <v>5.6</v>
      </c>
      <c r="J202">
        <v>4.62</v>
      </c>
      <c r="K202">
        <v>4.32</v>
      </c>
      <c r="L202">
        <v>13.584</v>
      </c>
      <c r="M202">
        <v>3.0990000000000002</v>
      </c>
      <c r="N202">
        <v>12.574999999999999</v>
      </c>
      <c r="O202"/>
      <c r="S202" s="2">
        <v>45017</v>
      </c>
      <c r="T202">
        <f t="shared" ref="T202:T204" si="25">YEAR(S202)</f>
        <v>2023</v>
      </c>
      <c r="U202" t="s">
        <v>682</v>
      </c>
      <c r="V202">
        <f>INDEX($D$30:$D$767,MATCH(S202,$C$30:$C$768,0))</f>
        <v>2.36</v>
      </c>
      <c r="W202">
        <f>INDEX($F$30:$F$767,MATCH(S202,$C$30:$C$768,0))</f>
        <v>3.64</v>
      </c>
      <c r="X202">
        <f>INDEX($G$30:$G$767,MATCH(S202,$C$30:$C$768,0))</f>
        <v>3.4</v>
      </c>
      <c r="Y202">
        <f t="shared" ref="Y202:Y203" si="26">INDEX($H$30:$H$767,MATCH(S202,$C$30:$C$768,0))</f>
        <v>2.9</v>
      </c>
      <c r="Z202">
        <f t="shared" ref="Z202:Z203" si="27">INDEX($J$30:$J$767,MATCH(S202,$C$30:$C$768,0))</f>
        <v>4.2300000000000004</v>
      </c>
    </row>
    <row r="203" spans="1:26">
      <c r="A203">
        <f t="shared" si="22"/>
        <v>2008</v>
      </c>
      <c r="B203" t="s">
        <v>675</v>
      </c>
      <c r="C203" s="2">
        <v>39783</v>
      </c>
      <c r="D203">
        <v>3.05</v>
      </c>
      <c r="E203">
        <v>2.2200000000000002</v>
      </c>
      <c r="F203">
        <v>3.36</v>
      </c>
      <c r="G203">
        <v>3.86</v>
      </c>
      <c r="H203">
        <v>3.54</v>
      </c>
      <c r="I203">
        <v>5.08</v>
      </c>
      <c r="J203">
        <v>4.47</v>
      </c>
      <c r="K203">
        <v>4</v>
      </c>
      <c r="L203">
        <v>13.739000000000001</v>
      </c>
      <c r="M203">
        <v>2.7490000000000001</v>
      </c>
      <c r="N203">
        <v>9.4870000000000001</v>
      </c>
      <c r="O203"/>
      <c r="S203" s="2">
        <v>45047</v>
      </c>
      <c r="T203">
        <f t="shared" si="25"/>
        <v>2023</v>
      </c>
      <c r="U203" s="2" t="s">
        <v>83</v>
      </c>
      <c r="V203">
        <f>INDEX($D$30:$D$767,MATCH(S203,$C$30:$C$768,0))</f>
        <v>2.34</v>
      </c>
      <c r="W203">
        <f>INDEX($F$30:$F$767,MATCH(S203,$C$30:$C$768,0))</f>
        <v>4.1790000000000003</v>
      </c>
      <c r="X203">
        <f t="shared" ref="X203" si="28">INDEX($G$30:$G$767,MATCH(S203,$C$30:$C$768,0))</f>
        <v>3.41</v>
      </c>
      <c r="Y203">
        <f t="shared" si="26"/>
        <v>2.94</v>
      </c>
      <c r="Z203">
        <f t="shared" si="27"/>
        <v>4.3099999999999996</v>
      </c>
    </row>
    <row r="204" spans="1:26">
      <c r="A204">
        <f t="shared" si="22"/>
        <v>2008</v>
      </c>
      <c r="B204" t="s">
        <v>676</v>
      </c>
      <c r="C204" s="2">
        <v>39753</v>
      </c>
      <c r="D204">
        <v>3.56</v>
      </c>
      <c r="E204">
        <v>2.92</v>
      </c>
      <c r="F204">
        <v>4.13</v>
      </c>
      <c r="G204">
        <v>4.1500000000000004</v>
      </c>
      <c r="H204">
        <v>3.98</v>
      </c>
      <c r="I204">
        <v>5.09</v>
      </c>
      <c r="J204">
        <v>4.74</v>
      </c>
      <c r="K204">
        <v>4.3499999999999996</v>
      </c>
      <c r="L204">
        <v>14.878</v>
      </c>
      <c r="M204">
        <v>2.9239999999999999</v>
      </c>
      <c r="N204">
        <v>8.1340000000000003</v>
      </c>
      <c r="O204"/>
      <c r="S204" s="2">
        <v>45078</v>
      </c>
      <c r="T204">
        <f t="shared" si="25"/>
        <v>2023</v>
      </c>
      <c r="U204" s="2" t="s">
        <v>681</v>
      </c>
      <c r="V204">
        <f>INDEX($D$4:$D$767,MATCH(S204,$C$4:$C$768,0))</f>
        <v>2.38</v>
      </c>
      <c r="W204">
        <f>INDEX($F$4:$F$767,MATCH(S204,$C$4:$C$768,0))</f>
        <v>4.3869999999999996</v>
      </c>
      <c r="X204">
        <f>INDEX($G$4:$G$767,MATCH(S204,$C$4:$C$768,0))</f>
        <v>3.4</v>
      </c>
      <c r="Y204">
        <f>INDEX($H$4:$H$767,MATCH(S204,$C$4:$C$768,0))</f>
        <v>2.93</v>
      </c>
      <c r="Z204">
        <f>INDEX($J$4:$J$767,MATCH(S204,$C$4:$C$768,0))</f>
        <v>4.07</v>
      </c>
    </row>
    <row r="205" spans="1:26">
      <c r="A205">
        <f t="shared" si="22"/>
        <v>2008</v>
      </c>
      <c r="B205" t="s">
        <v>677</v>
      </c>
      <c r="C205" s="2">
        <v>39722</v>
      </c>
      <c r="D205">
        <v>3.88</v>
      </c>
      <c r="E205">
        <v>3.97</v>
      </c>
      <c r="F205">
        <v>4.5199999999999996</v>
      </c>
      <c r="G205">
        <v>4.47</v>
      </c>
      <c r="H205">
        <v>4.18</v>
      </c>
      <c r="I205">
        <v>4.93</v>
      </c>
      <c r="J205">
        <v>4.78</v>
      </c>
      <c r="K205">
        <v>4.5599999999999996</v>
      </c>
      <c r="L205">
        <v>13.461</v>
      </c>
      <c r="M205">
        <v>2.9750000000000001</v>
      </c>
      <c r="N205">
        <v>8.5950000000000006</v>
      </c>
      <c r="O205"/>
      <c r="S205" s="2">
        <v>45108</v>
      </c>
      <c r="T205">
        <f t="shared" ref="T205:T213" si="29">YEAR(S205)</f>
        <v>2023</v>
      </c>
      <c r="U205" t="s">
        <v>680</v>
      </c>
      <c r="V205">
        <f>INDEX($D$4:$D$767,MATCH(S205,$C$4:$C$768,0))</f>
        <v>2.46</v>
      </c>
      <c r="W205">
        <f>INDEX($F$4:$F$767,MATCH(S205,$C$4:$C$768,0))</f>
        <v>4.3365</v>
      </c>
      <c r="X205">
        <f>INDEX($G$4:$G$767,MATCH(S205,$C$4:$C$768,0))</f>
        <v>3.49</v>
      </c>
      <c r="Y205">
        <f>INDEX($H$4:$H$767,MATCH(S205,$C$4:$C$768,0))</f>
        <v>3.04</v>
      </c>
      <c r="Z205">
        <f>INDEX($J$4:$J$767,MATCH(S205,$C$4:$C$768,0))</f>
        <v>4.16</v>
      </c>
    </row>
    <row r="206" spans="1:26">
      <c r="A206">
        <f t="shared" si="22"/>
        <v>2008</v>
      </c>
      <c r="B206" t="s">
        <v>678</v>
      </c>
      <c r="C206" s="2">
        <v>39692</v>
      </c>
      <c r="D206">
        <v>4.09</v>
      </c>
      <c r="E206">
        <v>3.8290000000000002</v>
      </c>
      <c r="F206">
        <v>4.57</v>
      </c>
      <c r="G206">
        <v>4.57</v>
      </c>
      <c r="H206">
        <v>4.3600000000000003</v>
      </c>
      <c r="I206">
        <v>4.88</v>
      </c>
      <c r="J206">
        <v>4.8</v>
      </c>
      <c r="K206">
        <v>4.66</v>
      </c>
      <c r="L206">
        <v>13.59</v>
      </c>
      <c r="M206">
        <v>3.7040000000000002</v>
      </c>
      <c r="N206">
        <v>7.4589999999999996</v>
      </c>
      <c r="O206"/>
      <c r="S206" s="2">
        <v>45139</v>
      </c>
      <c r="T206">
        <f t="shared" si="29"/>
        <v>2023</v>
      </c>
      <c r="U206" s="2" t="s">
        <v>679</v>
      </c>
      <c r="V206">
        <f>INDEX($D$4:$D$767,MATCH(S206,$C$4:$C$768,0))</f>
        <v>2.5499999999999998</v>
      </c>
      <c r="W206">
        <f>INDEX($F$4:$F$767,MATCH(S206,$C$4:$C$768,0))</f>
        <v>4.3600000000000003</v>
      </c>
      <c r="X206">
        <f>INDEX($G$4:$G$767,MATCH(S206,$C$4:$C$768,0))</f>
        <v>3.57</v>
      </c>
      <c r="Y206">
        <f>INDEX($H$4:$H$767,MATCH(S206,$C$4:$C$768,0))</f>
        <v>3.11</v>
      </c>
      <c r="Z206">
        <f>INDEX($J$4:$J$767,MATCH(S206,$C$4:$C$768,0))</f>
        <v>4.22</v>
      </c>
    </row>
    <row r="207" spans="1:26">
      <c r="A207">
        <f t="shared" si="22"/>
        <v>2008</v>
      </c>
      <c r="B207" t="s">
        <v>679</v>
      </c>
      <c r="C207" s="2">
        <v>39661</v>
      </c>
      <c r="D207">
        <v>4.2</v>
      </c>
      <c r="E207">
        <v>3.8250000000000002</v>
      </c>
      <c r="F207">
        <v>4.68</v>
      </c>
      <c r="G207">
        <v>4.5599999999999996</v>
      </c>
      <c r="H207">
        <v>4.4000000000000004</v>
      </c>
      <c r="I207">
        <v>4.87</v>
      </c>
      <c r="J207">
        <v>4.8099999999999996</v>
      </c>
      <c r="K207">
        <v>4.6900000000000004</v>
      </c>
      <c r="L207">
        <v>13.308</v>
      </c>
      <c r="M207">
        <v>4.2699999999999996</v>
      </c>
      <c r="N207">
        <v>8.2899999999999991</v>
      </c>
      <c r="O207"/>
      <c r="S207" s="2">
        <v>45170</v>
      </c>
      <c r="T207">
        <f t="shared" si="29"/>
        <v>2023</v>
      </c>
      <c r="U207" s="2" t="s">
        <v>678</v>
      </c>
      <c r="V207">
        <f>INDEX($D$4:$D$767,MATCH(S207,$C$4:$C$768,0))</f>
        <v>2.66</v>
      </c>
      <c r="W207">
        <f>INDEX($F$4:$F$767,MATCH(S207,$C$4:$C$768,0))</f>
        <v>4.3962000000000003</v>
      </c>
      <c r="X207">
        <f>INDEX($G$4:$G$767,MATCH(S207,$C$4:$C$768,0))</f>
        <v>3.71</v>
      </c>
      <c r="Y207">
        <f>INDEX($H$4:$H$767,MATCH(S207,$C$4:$C$768,0))</f>
        <v>3.22</v>
      </c>
      <c r="Z207">
        <f>INDEX($J$4:$J$767,MATCH(S207,$C$4:$C$768,0))</f>
        <v>4.51</v>
      </c>
    </row>
    <row r="208" spans="1:26">
      <c r="A208">
        <f t="shared" si="22"/>
        <v>2008</v>
      </c>
      <c r="B208" t="s">
        <v>680</v>
      </c>
      <c r="C208" s="2">
        <v>39630</v>
      </c>
      <c r="D208">
        <v>4.49</v>
      </c>
      <c r="E208">
        <v>3.9580000000000002</v>
      </c>
      <c r="F208">
        <v>5</v>
      </c>
      <c r="G208">
        <v>4.8</v>
      </c>
      <c r="H208">
        <v>4.6900000000000004</v>
      </c>
      <c r="I208">
        <v>5.15</v>
      </c>
      <c r="J208">
        <v>5.0999999999999996</v>
      </c>
      <c r="K208">
        <v>4.95</v>
      </c>
      <c r="L208">
        <v>12.545</v>
      </c>
      <c r="M208">
        <v>4.5869999999999997</v>
      </c>
      <c r="N208">
        <v>7.2110000000000003</v>
      </c>
      <c r="O208"/>
      <c r="S208" s="2">
        <v>45200</v>
      </c>
      <c r="T208">
        <f t="shared" si="29"/>
        <v>2023</v>
      </c>
      <c r="U208" t="s">
        <v>677</v>
      </c>
      <c r="V208">
        <f>INDEX($D$4:$D$767,MATCH(S208,$C$4:$C$768,0))</f>
        <v>2.82</v>
      </c>
      <c r="W208">
        <f>INDEX($F$4:$F$767,MATCH(S208,$C$4:$C$768,0))</f>
        <v>4.5179999999999998</v>
      </c>
      <c r="X208">
        <f>INDEX($G$4:$G$767,MATCH(S208,$C$4:$C$768,0))</f>
        <v>3.95</v>
      </c>
      <c r="Y208">
        <f>INDEX($H$4:$H$767,MATCH(S208,$C$4:$C$768,0))</f>
        <v>3.45</v>
      </c>
      <c r="Z208">
        <f>INDEX($J$4:$J$767,MATCH(S208,$C$4:$C$768,0))</f>
        <v>4.8899999999999997</v>
      </c>
    </row>
    <row r="209" spans="1:21">
      <c r="A209">
        <f t="shared" si="22"/>
        <v>2008</v>
      </c>
      <c r="B209" t="s">
        <v>681</v>
      </c>
      <c r="C209" s="2">
        <v>39600</v>
      </c>
      <c r="D209">
        <v>4.5199999999999996</v>
      </c>
      <c r="E209">
        <v>3.9750000000000001</v>
      </c>
      <c r="F209">
        <v>5.16</v>
      </c>
      <c r="G209">
        <v>4.79</v>
      </c>
      <c r="H209">
        <v>4.7300000000000004</v>
      </c>
      <c r="I209">
        <v>5.17</v>
      </c>
      <c r="J209">
        <v>5.1100000000000003</v>
      </c>
      <c r="K209">
        <v>4.96</v>
      </c>
      <c r="L209">
        <v>13.018000000000001</v>
      </c>
      <c r="M209">
        <v>4.4509999999999996</v>
      </c>
      <c r="N209">
        <v>6.5910000000000002</v>
      </c>
      <c r="O209"/>
      <c r="S209" s="2">
        <v>45231</v>
      </c>
      <c r="T209">
        <f t="shared" si="29"/>
        <v>2023</v>
      </c>
      <c r="U209" s="2" t="s">
        <v>676</v>
      </c>
    </row>
    <row r="210" spans="1:21">
      <c r="A210">
        <f t="shared" si="22"/>
        <v>2008</v>
      </c>
      <c r="B210" t="s">
        <v>83</v>
      </c>
      <c r="C210" s="2">
        <v>39569</v>
      </c>
      <c r="D210">
        <v>4.2</v>
      </c>
      <c r="E210">
        <v>4.0670000000000002</v>
      </c>
      <c r="F210">
        <v>4.84</v>
      </c>
      <c r="G210">
        <v>4.43</v>
      </c>
      <c r="H210">
        <v>4.41</v>
      </c>
      <c r="I210">
        <v>4.74</v>
      </c>
      <c r="J210">
        <v>4.7</v>
      </c>
      <c r="K210">
        <v>4.5999999999999996</v>
      </c>
      <c r="L210">
        <v>13.228999999999999</v>
      </c>
      <c r="M210">
        <v>4.1760000000000002</v>
      </c>
      <c r="N210">
        <v>6.7089999999999996</v>
      </c>
      <c r="O210"/>
      <c r="S210" s="2">
        <v>45261</v>
      </c>
      <c r="T210">
        <f t="shared" si="29"/>
        <v>2023</v>
      </c>
      <c r="U210" s="2" t="s">
        <v>675</v>
      </c>
    </row>
    <row r="211" spans="1:21">
      <c r="A211">
        <f t="shared" si="22"/>
        <v>2008</v>
      </c>
      <c r="B211" t="s">
        <v>682</v>
      </c>
      <c r="C211" s="2">
        <v>39539</v>
      </c>
      <c r="D211">
        <v>4.04</v>
      </c>
      <c r="E211">
        <v>3.734</v>
      </c>
      <c r="F211">
        <v>4.62</v>
      </c>
      <c r="G211">
        <v>4.32</v>
      </c>
      <c r="H211">
        <v>4.2699999999999996</v>
      </c>
      <c r="I211">
        <v>4.54</v>
      </c>
      <c r="J211">
        <v>4.53</v>
      </c>
      <c r="K211">
        <v>4.5199999999999996</v>
      </c>
      <c r="L211">
        <v>12.78</v>
      </c>
      <c r="M211">
        <v>4.08</v>
      </c>
      <c r="N211">
        <v>6.468</v>
      </c>
      <c r="O211"/>
      <c r="S211" s="2">
        <v>45292</v>
      </c>
      <c r="T211">
        <f t="shared" si="29"/>
        <v>2024</v>
      </c>
      <c r="U211" t="s">
        <v>685</v>
      </c>
    </row>
    <row r="212" spans="1:21">
      <c r="A212">
        <f t="shared" si="22"/>
        <v>2008</v>
      </c>
      <c r="B212" t="s">
        <v>683</v>
      </c>
      <c r="C212" s="2">
        <v>39508</v>
      </c>
      <c r="D212">
        <v>3.8</v>
      </c>
      <c r="E212">
        <v>3.4209999999999998</v>
      </c>
      <c r="F212">
        <v>4.42</v>
      </c>
      <c r="G212">
        <v>4.12</v>
      </c>
      <c r="H212">
        <v>4.0199999999999996</v>
      </c>
      <c r="I212">
        <v>4.42</v>
      </c>
      <c r="J212">
        <v>4.38</v>
      </c>
      <c r="K212">
        <v>4.3600000000000003</v>
      </c>
      <c r="L212">
        <v>11.923999999999999</v>
      </c>
      <c r="M212">
        <v>4.1500000000000004</v>
      </c>
      <c r="N212">
        <v>6.4320000000000004</v>
      </c>
      <c r="O212"/>
      <c r="S212" s="2">
        <v>45323</v>
      </c>
      <c r="T212">
        <f t="shared" si="29"/>
        <v>2024</v>
      </c>
      <c r="U212" s="2" t="s">
        <v>684</v>
      </c>
    </row>
    <row r="213" spans="1:21">
      <c r="A213">
        <f t="shared" si="22"/>
        <v>2008</v>
      </c>
      <c r="B213" t="s">
        <v>684</v>
      </c>
      <c r="C213" s="2">
        <v>39479</v>
      </c>
      <c r="D213">
        <v>3.95</v>
      </c>
      <c r="E213">
        <v>3.5190000000000001</v>
      </c>
      <c r="F213">
        <v>4.45</v>
      </c>
      <c r="G213">
        <v>4.1500000000000004</v>
      </c>
      <c r="H213">
        <v>4.08</v>
      </c>
      <c r="I213">
        <v>4.3600000000000003</v>
      </c>
      <c r="J213">
        <v>4.3499999999999996</v>
      </c>
      <c r="K213">
        <v>4.2699999999999996</v>
      </c>
      <c r="L213">
        <v>11.499000000000001</v>
      </c>
      <c r="M213">
        <v>4.13</v>
      </c>
      <c r="N213">
        <v>6.7359999999999998</v>
      </c>
      <c r="O213"/>
      <c r="S213" s="2">
        <v>45352</v>
      </c>
      <c r="T213">
        <f t="shared" si="29"/>
        <v>2024</v>
      </c>
      <c r="U213" s="2" t="s">
        <v>683</v>
      </c>
    </row>
    <row r="214" spans="1:21">
      <c r="A214">
        <f t="shared" si="22"/>
        <v>2008</v>
      </c>
      <c r="B214" t="s">
        <v>685</v>
      </c>
      <c r="C214" s="2">
        <v>39448</v>
      </c>
      <c r="D214">
        <v>4.03</v>
      </c>
      <c r="E214">
        <v>3.597</v>
      </c>
      <c r="F214">
        <v>4.26</v>
      </c>
      <c r="G214">
        <v>4.18</v>
      </c>
      <c r="H214">
        <v>4.1500000000000004</v>
      </c>
      <c r="I214">
        <v>4.4000000000000004</v>
      </c>
      <c r="J214">
        <v>4.4000000000000004</v>
      </c>
      <c r="K214">
        <v>4.3099999999999996</v>
      </c>
      <c r="L214">
        <v>12.005000000000001</v>
      </c>
      <c r="M214">
        <v>4.3</v>
      </c>
      <c r="N214">
        <v>6.2809999999999997</v>
      </c>
      <c r="O214"/>
    </row>
  </sheetData>
  <phoneticPr fontId="17" type="noConversion"/>
  <pageMargins left="0.7" right="0.7" top="0.78740157499999996" bottom="0.78740157499999996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790C7-4CCF-4D29-AE31-C8A3DD6EC17F}">
  <dimension ref="A1:M88"/>
  <sheetViews>
    <sheetView zoomScale="70" zoomScaleNormal="70" workbookViewId="0">
      <selection activeCell="E2" sqref="E2"/>
    </sheetView>
  </sheetViews>
  <sheetFormatPr baseColWidth="10" defaultRowHeight="14.5"/>
  <cols>
    <col min="2" max="2" width="16.26953125" customWidth="1"/>
    <col min="3" max="3" width="25.7265625" customWidth="1"/>
    <col min="4" max="4" width="14.81640625" customWidth="1"/>
    <col min="5" max="5" width="16.1796875" customWidth="1"/>
    <col min="6" max="6" width="12.26953125" bestFit="1" customWidth="1"/>
  </cols>
  <sheetData>
    <row r="1" spans="1:13">
      <c r="A1" s="63" t="s">
        <v>772</v>
      </c>
      <c r="B1" s="57"/>
      <c r="C1" s="57"/>
      <c r="D1" s="57"/>
      <c r="E1" s="64" t="s">
        <v>1730</v>
      </c>
    </row>
    <row r="2" spans="1:13">
      <c r="A2" s="52" t="s">
        <v>445</v>
      </c>
      <c r="B2" s="47"/>
      <c r="C2" t="s">
        <v>769</v>
      </c>
      <c r="D2" s="47"/>
      <c r="E2" s="53"/>
    </row>
    <row r="3" spans="1:13">
      <c r="A3" s="62" t="s">
        <v>702</v>
      </c>
      <c r="B3" s="54"/>
      <c r="C3" s="54"/>
      <c r="D3" s="54"/>
      <c r="E3" s="55"/>
    </row>
    <row r="5" spans="1:13">
      <c r="A5" s="1" t="s">
        <v>771</v>
      </c>
      <c r="B5" s="1" t="s">
        <v>1563</v>
      </c>
      <c r="C5" s="1" t="s">
        <v>1595</v>
      </c>
      <c r="D5" s="1" t="s">
        <v>762</v>
      </c>
      <c r="E5" s="1" t="s">
        <v>763</v>
      </c>
      <c r="F5" s="1" t="s">
        <v>1597</v>
      </c>
      <c r="G5" s="1" t="s">
        <v>765</v>
      </c>
      <c r="H5" s="1" t="s">
        <v>778</v>
      </c>
      <c r="I5" s="1" t="s">
        <v>766</v>
      </c>
      <c r="J5" s="1" t="s">
        <v>23</v>
      </c>
      <c r="K5" s="1" t="s">
        <v>767</v>
      </c>
      <c r="L5" s="1" t="s">
        <v>768</v>
      </c>
      <c r="M5" s="1" t="s">
        <v>770</v>
      </c>
    </row>
    <row r="6" spans="1:13">
      <c r="A6">
        <v>1951</v>
      </c>
      <c r="B6">
        <v>4</v>
      </c>
      <c r="C6">
        <v>9.83</v>
      </c>
      <c r="D6">
        <v>7.6</v>
      </c>
      <c r="E6">
        <v>6</v>
      </c>
      <c r="F6">
        <v>12.213715429000001</v>
      </c>
      <c r="I6">
        <v>50528</v>
      </c>
      <c r="J6">
        <v>10.4</v>
      </c>
    </row>
    <row r="7" spans="1:13">
      <c r="A7">
        <v>1952</v>
      </c>
      <c r="B7">
        <v>6.6</v>
      </c>
      <c r="C7">
        <v>9.25</v>
      </c>
      <c r="D7">
        <v>2.1</v>
      </c>
      <c r="E7">
        <v>4.5</v>
      </c>
      <c r="F7">
        <v>12.607885305</v>
      </c>
      <c r="I7">
        <v>50859</v>
      </c>
      <c r="J7">
        <v>9.5</v>
      </c>
    </row>
    <row r="8" spans="1:13">
      <c r="A8">
        <v>1953</v>
      </c>
      <c r="B8">
        <v>7.6</v>
      </c>
      <c r="C8">
        <v>8.8000000000000007</v>
      </c>
      <c r="D8">
        <v>-1.7</v>
      </c>
      <c r="E8">
        <v>3.5</v>
      </c>
      <c r="F8">
        <v>13.866791244</v>
      </c>
      <c r="I8">
        <v>51350</v>
      </c>
      <c r="J8">
        <v>8.4</v>
      </c>
    </row>
    <row r="9" spans="1:13">
      <c r="A9">
        <v>1954</v>
      </c>
      <c r="B9">
        <v>8.1</v>
      </c>
      <c r="C9">
        <v>7.65</v>
      </c>
      <c r="D9">
        <v>0.4</v>
      </c>
      <c r="E9">
        <v>3</v>
      </c>
      <c r="F9">
        <v>14.059021776</v>
      </c>
      <c r="I9">
        <v>51880</v>
      </c>
      <c r="J9">
        <v>7.6</v>
      </c>
    </row>
    <row r="10" spans="1:13">
      <c r="A10">
        <v>1955</v>
      </c>
      <c r="B10">
        <v>7.4</v>
      </c>
      <c r="C10">
        <v>12.02</v>
      </c>
      <c r="D10">
        <v>1.4</v>
      </c>
      <c r="E10">
        <v>3.5</v>
      </c>
      <c r="F10">
        <v>15.251267765</v>
      </c>
      <c r="I10">
        <v>52382</v>
      </c>
      <c r="J10">
        <v>5.6</v>
      </c>
    </row>
    <row r="11" spans="1:13">
      <c r="A11">
        <v>1956</v>
      </c>
      <c r="B11">
        <v>6.6</v>
      </c>
      <c r="C11">
        <v>7.64</v>
      </c>
      <c r="D11">
        <v>2.8</v>
      </c>
      <c r="E11">
        <v>5</v>
      </c>
      <c r="F11">
        <v>15.693570775</v>
      </c>
      <c r="I11">
        <v>53008</v>
      </c>
      <c r="J11">
        <v>4.4000000000000004</v>
      </c>
    </row>
    <row r="12" spans="1:13">
      <c r="A12">
        <v>1957</v>
      </c>
      <c r="B12">
        <v>8.8000000000000007</v>
      </c>
      <c r="C12">
        <v>5.9</v>
      </c>
      <c r="D12">
        <v>2</v>
      </c>
      <c r="E12">
        <v>4</v>
      </c>
      <c r="F12">
        <v>15.146999052</v>
      </c>
      <c r="I12">
        <v>53656</v>
      </c>
      <c r="J12">
        <v>3.7</v>
      </c>
    </row>
    <row r="13" spans="1:13">
      <c r="A13">
        <v>1958</v>
      </c>
      <c r="B13">
        <v>9.1</v>
      </c>
      <c r="C13">
        <v>4.3499999999999996</v>
      </c>
      <c r="D13">
        <v>2.2999999999999998</v>
      </c>
      <c r="E13">
        <v>3</v>
      </c>
      <c r="F13">
        <v>15.289360414000001</v>
      </c>
      <c r="I13">
        <v>54292</v>
      </c>
      <c r="J13">
        <v>3.7</v>
      </c>
    </row>
    <row r="14" spans="1:13">
      <c r="A14">
        <v>1959</v>
      </c>
      <c r="B14">
        <v>9.4</v>
      </c>
      <c r="C14">
        <v>7.81</v>
      </c>
      <c r="D14">
        <v>0.6</v>
      </c>
      <c r="E14">
        <v>4</v>
      </c>
      <c r="F14">
        <v>16.507044848</v>
      </c>
      <c r="I14">
        <v>54876</v>
      </c>
      <c r="J14">
        <v>2.6</v>
      </c>
    </row>
    <row r="15" spans="1:13">
      <c r="A15">
        <v>1960</v>
      </c>
      <c r="B15">
        <v>9.1999999999999993</v>
      </c>
      <c r="C15">
        <v>8.65</v>
      </c>
      <c r="D15">
        <v>1.6</v>
      </c>
      <c r="E15">
        <v>4</v>
      </c>
      <c r="F15">
        <v>15.341177078999999</v>
      </c>
      <c r="I15">
        <v>55433</v>
      </c>
      <c r="J15">
        <v>1.3</v>
      </c>
    </row>
    <row r="16" spans="1:13">
      <c r="A16">
        <v>1961</v>
      </c>
      <c r="B16">
        <v>9.9</v>
      </c>
      <c r="C16">
        <v>4.63</v>
      </c>
      <c r="D16">
        <v>2.5</v>
      </c>
      <c r="E16">
        <v>3</v>
      </c>
      <c r="F16">
        <v>15.718657319</v>
      </c>
      <c r="H16" s="100">
        <v>10.140372931</v>
      </c>
      <c r="I16">
        <v>56175</v>
      </c>
      <c r="J16">
        <v>0.8</v>
      </c>
    </row>
    <row r="17" spans="1:13">
      <c r="A17">
        <v>1962</v>
      </c>
      <c r="B17">
        <v>9.5</v>
      </c>
      <c r="C17">
        <v>4.6399999999999997</v>
      </c>
      <c r="D17">
        <v>2.8</v>
      </c>
      <c r="E17">
        <v>3</v>
      </c>
      <c r="F17">
        <v>16.048659901000001</v>
      </c>
      <c r="H17" s="100">
        <v>8.1415255850000001</v>
      </c>
      <c r="I17">
        <v>56938</v>
      </c>
      <c r="J17">
        <v>0.7</v>
      </c>
    </row>
    <row r="18" spans="1:13">
      <c r="A18">
        <v>1963</v>
      </c>
      <c r="B18">
        <v>10.7</v>
      </c>
      <c r="C18">
        <v>2.81</v>
      </c>
      <c r="D18">
        <v>3</v>
      </c>
      <c r="E18">
        <v>3</v>
      </c>
      <c r="F18">
        <v>16.232998982000002</v>
      </c>
      <c r="H18" s="100">
        <v>7.3790677220000003</v>
      </c>
      <c r="I18">
        <v>57587</v>
      </c>
      <c r="J18">
        <v>0.8</v>
      </c>
      <c r="L18">
        <v>16.27</v>
      </c>
      <c r="M18">
        <v>6.0999999999999999E-2</v>
      </c>
    </row>
    <row r="19" spans="1:13">
      <c r="A19">
        <v>1964</v>
      </c>
      <c r="B19">
        <v>11.8</v>
      </c>
      <c r="C19">
        <v>6.68</v>
      </c>
      <c r="D19">
        <v>2.4</v>
      </c>
      <c r="E19">
        <v>3</v>
      </c>
      <c r="F19">
        <v>17.252309912000001</v>
      </c>
      <c r="H19" s="100">
        <v>9.3701367839999996</v>
      </c>
      <c r="I19">
        <v>58266</v>
      </c>
      <c r="J19">
        <v>0.8</v>
      </c>
      <c r="L19">
        <v>6.2</v>
      </c>
      <c r="M19">
        <v>6.2E-2</v>
      </c>
    </row>
    <row r="20" spans="1:13">
      <c r="A20">
        <v>1965</v>
      </c>
      <c r="B20">
        <v>12.9</v>
      </c>
      <c r="C20">
        <v>5.37</v>
      </c>
      <c r="D20">
        <v>3.2</v>
      </c>
      <c r="E20">
        <v>4</v>
      </c>
      <c r="F20">
        <v>16.671210121000001</v>
      </c>
      <c r="H20" s="100">
        <v>11.360742904</v>
      </c>
      <c r="I20">
        <v>59012</v>
      </c>
      <c r="J20">
        <v>0.7</v>
      </c>
      <c r="L20">
        <v>19.470000000000002</v>
      </c>
      <c r="M20">
        <v>7.0999999999999994E-2</v>
      </c>
    </row>
    <row r="21" spans="1:13">
      <c r="A21">
        <v>1966</v>
      </c>
      <c r="B21">
        <v>12.3</v>
      </c>
      <c r="C21">
        <v>2.78</v>
      </c>
      <c r="D21">
        <v>3.3</v>
      </c>
      <c r="E21">
        <v>5</v>
      </c>
      <c r="F21">
        <v>16.424439566</v>
      </c>
      <c r="H21" s="100">
        <v>6.0928043040000004</v>
      </c>
      <c r="I21">
        <v>59638</v>
      </c>
      <c r="J21">
        <v>0.7</v>
      </c>
      <c r="L21">
        <v>11.1</v>
      </c>
      <c r="M21">
        <v>8.1000000000000003E-2</v>
      </c>
    </row>
    <row r="22" spans="1:13">
      <c r="A22">
        <v>1967</v>
      </c>
      <c r="B22">
        <v>11.8</v>
      </c>
      <c r="C22">
        <v>-0.31</v>
      </c>
      <c r="D22">
        <v>1.9</v>
      </c>
      <c r="E22">
        <v>3</v>
      </c>
      <c r="F22">
        <v>14.78930356</v>
      </c>
      <c r="G22">
        <v>7.18</v>
      </c>
      <c r="H22" s="100">
        <v>2.3770283980000002</v>
      </c>
      <c r="I22">
        <v>59873</v>
      </c>
      <c r="J22">
        <v>2.1</v>
      </c>
      <c r="L22">
        <v>9.19</v>
      </c>
      <c r="M22">
        <v>7.0000000000000007E-2</v>
      </c>
    </row>
    <row r="23" spans="1:13">
      <c r="A23">
        <v>1968</v>
      </c>
      <c r="B23">
        <v>13.1</v>
      </c>
      <c r="C23">
        <v>5.46</v>
      </c>
      <c r="D23">
        <v>1.6</v>
      </c>
      <c r="E23">
        <v>3</v>
      </c>
      <c r="F23">
        <v>14.298288724000001</v>
      </c>
      <c r="G23">
        <v>7.05</v>
      </c>
      <c r="H23" s="100">
        <v>8.0923781810000008</v>
      </c>
      <c r="I23">
        <v>60184</v>
      </c>
      <c r="J23">
        <v>1.5</v>
      </c>
      <c r="L23">
        <v>8.89</v>
      </c>
      <c r="M23">
        <v>6.5000000000000002E-2</v>
      </c>
    </row>
    <row r="24" spans="1:13">
      <c r="A24">
        <v>1969</v>
      </c>
      <c r="B24">
        <v>13.8</v>
      </c>
      <c r="C24">
        <v>7.45</v>
      </c>
      <c r="D24">
        <v>1.8</v>
      </c>
      <c r="E24">
        <v>6</v>
      </c>
      <c r="F24">
        <v>14.290862863999999</v>
      </c>
      <c r="G24">
        <v>7.2</v>
      </c>
      <c r="H24" s="100">
        <v>10.877534655</v>
      </c>
      <c r="I24">
        <v>60848</v>
      </c>
      <c r="J24">
        <v>0.7</v>
      </c>
      <c r="K24">
        <v>6.3</v>
      </c>
      <c r="L24">
        <v>3.82</v>
      </c>
      <c r="M24">
        <v>6.8000000000000005E-2</v>
      </c>
    </row>
    <row r="25" spans="1:13">
      <c r="A25">
        <v>1970</v>
      </c>
      <c r="B25">
        <v>14.7</v>
      </c>
      <c r="C25">
        <v>5.04</v>
      </c>
      <c r="D25">
        <v>3.6</v>
      </c>
      <c r="E25">
        <v>6</v>
      </c>
      <c r="F25">
        <v>6.64448142</v>
      </c>
      <c r="G25">
        <v>8.56</v>
      </c>
      <c r="H25" s="100">
        <v>12.119646639000001</v>
      </c>
      <c r="I25">
        <v>60651</v>
      </c>
      <c r="J25">
        <v>0.6</v>
      </c>
      <c r="K25">
        <v>16.5</v>
      </c>
      <c r="L25">
        <v>8.2000000000000011</v>
      </c>
      <c r="M25">
        <v>8.3000000000000004E-2</v>
      </c>
    </row>
    <row r="26" spans="1:13">
      <c r="A26">
        <v>1971</v>
      </c>
      <c r="B26">
        <v>14.4</v>
      </c>
      <c r="C26">
        <v>3.14</v>
      </c>
      <c r="D26">
        <v>5.2</v>
      </c>
      <c r="E26">
        <v>4</v>
      </c>
      <c r="F26">
        <v>7.2756346189999999</v>
      </c>
      <c r="G26">
        <v>8.5</v>
      </c>
      <c r="H26" s="100">
        <v>10.712804681</v>
      </c>
      <c r="I26">
        <v>61302</v>
      </c>
      <c r="J26">
        <v>0.7</v>
      </c>
      <c r="K26">
        <v>9.6</v>
      </c>
      <c r="L26">
        <v>6.88</v>
      </c>
      <c r="M26">
        <v>0.08</v>
      </c>
    </row>
    <row r="27" spans="1:13">
      <c r="A27">
        <v>1972</v>
      </c>
      <c r="B27">
        <v>15.3</v>
      </c>
      <c r="C27">
        <v>4.28</v>
      </c>
      <c r="D27">
        <v>5.4</v>
      </c>
      <c r="E27">
        <v>4.5</v>
      </c>
      <c r="F27">
        <v>7.9909251320000001</v>
      </c>
      <c r="G27">
        <v>8.2899999999999991</v>
      </c>
      <c r="H27" s="100">
        <v>11.582320626</v>
      </c>
      <c r="I27">
        <v>61672</v>
      </c>
      <c r="J27">
        <v>0.9</v>
      </c>
      <c r="K27">
        <v>5.0999999999999996</v>
      </c>
      <c r="L27">
        <v>6.4470000000000001</v>
      </c>
      <c r="M27">
        <v>7.9000000000000001E-2</v>
      </c>
    </row>
    <row r="28" spans="1:13">
      <c r="A28">
        <v>1973</v>
      </c>
      <c r="B28">
        <v>14.7</v>
      </c>
      <c r="C28">
        <v>4.78</v>
      </c>
      <c r="D28">
        <v>7.1</v>
      </c>
      <c r="E28">
        <v>7</v>
      </c>
      <c r="F28">
        <v>7.7836303029999998</v>
      </c>
      <c r="G28">
        <v>9.89</v>
      </c>
      <c r="H28" s="100">
        <v>8.8247361160000004</v>
      </c>
      <c r="I28">
        <v>61976</v>
      </c>
      <c r="J28">
        <v>1</v>
      </c>
      <c r="K28">
        <v>5.8</v>
      </c>
      <c r="L28">
        <v>6.9669999999999996</v>
      </c>
      <c r="M28">
        <v>9.2999999999999999E-2</v>
      </c>
    </row>
    <row r="29" spans="1:13">
      <c r="A29">
        <v>1974</v>
      </c>
      <c r="B29">
        <v>15.6</v>
      </c>
      <c r="C29">
        <v>0.89</v>
      </c>
      <c r="D29">
        <v>6.9</v>
      </c>
      <c r="E29">
        <v>6</v>
      </c>
      <c r="F29">
        <v>6.5624881180000001</v>
      </c>
      <c r="G29">
        <v>10.47</v>
      </c>
      <c r="H29" s="100">
        <v>8.5306919830000005</v>
      </c>
      <c r="I29">
        <v>62054</v>
      </c>
      <c r="J29">
        <v>2.2000000000000002</v>
      </c>
      <c r="K29">
        <v>7.6</v>
      </c>
      <c r="L29">
        <v>7.1800000000000006</v>
      </c>
      <c r="M29">
        <v>0.104</v>
      </c>
    </row>
    <row r="30" spans="1:13">
      <c r="A30">
        <v>1975</v>
      </c>
      <c r="B30">
        <v>16.2</v>
      </c>
      <c r="C30">
        <v>-0.87</v>
      </c>
      <c r="D30">
        <v>6</v>
      </c>
      <c r="E30">
        <v>3.5</v>
      </c>
      <c r="F30">
        <v>5.7784795190000002</v>
      </c>
      <c r="G30">
        <v>8.69</v>
      </c>
      <c r="H30" s="100">
        <v>10.200214741</v>
      </c>
      <c r="I30">
        <v>61829</v>
      </c>
      <c r="J30">
        <v>4</v>
      </c>
      <c r="K30">
        <v>2.1</v>
      </c>
      <c r="L30">
        <v>1.7209999999999999</v>
      </c>
      <c r="M30">
        <v>8.5000000000000006E-2</v>
      </c>
    </row>
    <row r="31" spans="1:13">
      <c r="A31">
        <v>1976</v>
      </c>
      <c r="B31">
        <v>14.5</v>
      </c>
      <c r="C31">
        <v>4.96</v>
      </c>
      <c r="D31">
        <v>4.2</v>
      </c>
      <c r="E31">
        <v>3.5</v>
      </c>
      <c r="F31">
        <v>5.811851356</v>
      </c>
      <c r="G31">
        <v>7.84</v>
      </c>
      <c r="H31" s="100">
        <v>5.9519715729999998</v>
      </c>
      <c r="I31">
        <v>61531</v>
      </c>
      <c r="J31">
        <v>4</v>
      </c>
      <c r="K31">
        <v>3.2</v>
      </c>
      <c r="L31" s="44">
        <v>2.2018348620000001</v>
      </c>
      <c r="M31">
        <v>7.8E-2</v>
      </c>
    </row>
    <row r="32" spans="1:13">
      <c r="A32">
        <v>1977</v>
      </c>
      <c r="B32">
        <v>13.2</v>
      </c>
      <c r="C32">
        <v>3.35</v>
      </c>
      <c r="D32">
        <v>3.7</v>
      </c>
      <c r="E32">
        <v>3</v>
      </c>
      <c r="F32">
        <v>5.9336412479999998</v>
      </c>
      <c r="G32">
        <v>7.01</v>
      </c>
      <c r="H32" s="100">
        <v>6.5453168530000001</v>
      </c>
      <c r="I32">
        <v>61401</v>
      </c>
      <c r="J32">
        <v>3.9</v>
      </c>
      <c r="K32">
        <v>4.3</v>
      </c>
      <c r="L32" s="44">
        <v>5.5655296229999998</v>
      </c>
      <c r="M32">
        <v>6.2E-2</v>
      </c>
    </row>
    <row r="33" spans="1:13">
      <c r="A33">
        <v>1978</v>
      </c>
      <c r="B33">
        <v>13.3</v>
      </c>
      <c r="C33">
        <v>3</v>
      </c>
      <c r="D33">
        <v>2.7</v>
      </c>
      <c r="E33">
        <v>3</v>
      </c>
      <c r="F33">
        <v>6.0285150380000001</v>
      </c>
      <c r="G33">
        <v>6.42</v>
      </c>
      <c r="H33" s="100">
        <v>6.3082273500000001</v>
      </c>
      <c r="I33">
        <v>61327</v>
      </c>
      <c r="J33">
        <v>3.8</v>
      </c>
      <c r="K33">
        <v>5.9</v>
      </c>
      <c r="L33" s="44">
        <v>7.3129251699999998</v>
      </c>
      <c r="M33">
        <v>5.8000000000000003E-2</v>
      </c>
    </row>
    <row r="34" spans="1:13">
      <c r="A34">
        <v>1979</v>
      </c>
      <c r="B34">
        <v>13.9</v>
      </c>
      <c r="C34">
        <v>4.1500000000000004</v>
      </c>
      <c r="D34">
        <v>4.0999999999999996</v>
      </c>
      <c r="E34">
        <v>6</v>
      </c>
      <c r="F34">
        <v>6.3997721629999997</v>
      </c>
      <c r="G34">
        <v>7.66</v>
      </c>
      <c r="H34" s="100">
        <v>8.2429915470000008</v>
      </c>
      <c r="I34">
        <v>61359</v>
      </c>
      <c r="J34">
        <v>3.3</v>
      </c>
      <c r="K34">
        <v>8.8000000000000007</v>
      </c>
      <c r="L34" s="44">
        <v>8.8748019019999997</v>
      </c>
      <c r="M34">
        <v>7.3999999999999996E-2</v>
      </c>
    </row>
    <row r="35" spans="1:13">
      <c r="A35">
        <v>1980</v>
      </c>
      <c r="B35">
        <v>13.1</v>
      </c>
      <c r="C35">
        <v>1.41</v>
      </c>
      <c r="D35">
        <v>5.4</v>
      </c>
      <c r="E35">
        <v>7.5</v>
      </c>
      <c r="F35">
        <v>6.7265256430000004</v>
      </c>
      <c r="G35">
        <v>9.5500000000000007</v>
      </c>
      <c r="H35" s="100">
        <v>13.143613501000001</v>
      </c>
      <c r="I35">
        <v>61566</v>
      </c>
      <c r="J35">
        <v>3.3</v>
      </c>
      <c r="K35">
        <v>10.9</v>
      </c>
      <c r="L35" s="44">
        <v>7.4235807859999996</v>
      </c>
      <c r="M35">
        <v>8.5000000000000006E-2</v>
      </c>
    </row>
    <row r="36" spans="1:13">
      <c r="A36">
        <v>1981</v>
      </c>
      <c r="B36">
        <v>13.5</v>
      </c>
      <c r="C36">
        <v>0.52</v>
      </c>
      <c r="D36">
        <v>6.3</v>
      </c>
      <c r="E36">
        <v>7.5</v>
      </c>
      <c r="F36">
        <v>6.4483706510000003</v>
      </c>
      <c r="G36">
        <v>11.06</v>
      </c>
      <c r="H36" s="100">
        <v>6.5161441269999996</v>
      </c>
      <c r="I36">
        <v>61682</v>
      </c>
      <c r="J36">
        <v>4.8</v>
      </c>
      <c r="K36">
        <v>5.2</v>
      </c>
      <c r="L36" s="44">
        <v>7.0460704610000002</v>
      </c>
      <c r="M36">
        <v>0.10100000000000001</v>
      </c>
    </row>
    <row r="37" spans="1:13">
      <c r="A37">
        <v>1982</v>
      </c>
      <c r="B37">
        <v>12.9</v>
      </c>
      <c r="C37">
        <v>-0.39</v>
      </c>
      <c r="D37">
        <v>5.2</v>
      </c>
      <c r="E37">
        <v>5</v>
      </c>
      <c r="F37">
        <v>6.095023308</v>
      </c>
      <c r="G37" t="s">
        <v>764</v>
      </c>
      <c r="H37" s="100">
        <v>3.223503569</v>
      </c>
      <c r="I37">
        <v>61638</v>
      </c>
      <c r="J37">
        <v>6.7</v>
      </c>
      <c r="K37">
        <v>2.6</v>
      </c>
      <c r="L37" s="44">
        <v>0.88607594899999997</v>
      </c>
      <c r="M37">
        <v>0.09</v>
      </c>
    </row>
    <row r="38" spans="1:13">
      <c r="A38">
        <v>1983</v>
      </c>
      <c r="B38">
        <v>11.3</v>
      </c>
      <c r="C38">
        <v>1.57</v>
      </c>
      <c r="D38">
        <v>3.2</v>
      </c>
      <c r="E38">
        <v>4</v>
      </c>
      <c r="F38">
        <v>6.3065670679999997</v>
      </c>
      <c r="G38">
        <v>8.99</v>
      </c>
      <c r="H38" s="100">
        <v>2.651132273</v>
      </c>
      <c r="I38">
        <v>61423</v>
      </c>
      <c r="J38">
        <v>8.1</v>
      </c>
      <c r="K38">
        <v>1.7</v>
      </c>
      <c r="L38" s="44">
        <v>0.25094102899999998</v>
      </c>
      <c r="M38">
        <v>0.08</v>
      </c>
    </row>
    <row r="39" spans="1:13">
      <c r="A39">
        <v>1984</v>
      </c>
      <c r="B39">
        <v>11.8</v>
      </c>
      <c r="C39">
        <v>2.82</v>
      </c>
      <c r="D39">
        <v>2.5</v>
      </c>
      <c r="E39">
        <v>4.5</v>
      </c>
      <c r="F39">
        <v>6.3036093419999997</v>
      </c>
      <c r="G39">
        <v>8.8699999999999992</v>
      </c>
      <c r="H39" s="100">
        <v>4.9580209379999998</v>
      </c>
      <c r="I39">
        <v>61175</v>
      </c>
      <c r="J39">
        <v>8.1</v>
      </c>
      <c r="K39">
        <v>2.5</v>
      </c>
      <c r="L39" s="44">
        <v>-2.1276595739999999</v>
      </c>
      <c r="M39">
        <v>7.9000000000000001E-2</v>
      </c>
    </row>
    <row r="40" spans="1:13">
      <c r="A40">
        <v>1985</v>
      </c>
      <c r="B40">
        <v>11.7</v>
      </c>
      <c r="C40">
        <v>2.33</v>
      </c>
      <c r="D40">
        <v>2</v>
      </c>
      <c r="E40">
        <v>4</v>
      </c>
      <c r="F40">
        <v>5.5647545230000004</v>
      </c>
      <c r="G40">
        <v>7.96</v>
      </c>
      <c r="H40" s="100">
        <v>3.5815392720000001</v>
      </c>
      <c r="I40">
        <v>61024</v>
      </c>
      <c r="J40">
        <v>8.1999999999999993</v>
      </c>
      <c r="K40">
        <v>0.8</v>
      </c>
      <c r="L40" s="44">
        <v>-1.023017903</v>
      </c>
      <c r="M40">
        <v>6.9000000000000006E-2</v>
      </c>
    </row>
    <row r="41" spans="1:13">
      <c r="A41">
        <v>1986</v>
      </c>
      <c r="B41">
        <v>12.5</v>
      </c>
      <c r="C41">
        <v>2.29</v>
      </c>
      <c r="D41">
        <v>-0.1</v>
      </c>
      <c r="E41">
        <v>3.5</v>
      </c>
      <c r="F41">
        <v>5.3406998159999999</v>
      </c>
      <c r="G41">
        <v>6.98</v>
      </c>
      <c r="H41" s="100">
        <v>3.762791585</v>
      </c>
      <c r="I41">
        <v>61066</v>
      </c>
      <c r="J41">
        <v>7.9</v>
      </c>
      <c r="K41">
        <v>1.8</v>
      </c>
      <c r="L41" s="44">
        <v>0.25839793300000002</v>
      </c>
      <c r="M41">
        <v>5.8999999999999997E-2</v>
      </c>
    </row>
    <row r="42" spans="1:13">
      <c r="A42">
        <v>1987</v>
      </c>
      <c r="B42">
        <v>12.7</v>
      </c>
      <c r="C42">
        <v>1.4</v>
      </c>
      <c r="D42">
        <v>0.2</v>
      </c>
      <c r="E42">
        <v>2.5</v>
      </c>
      <c r="F42">
        <v>5.2791678009999998</v>
      </c>
      <c r="G42">
        <v>6.59</v>
      </c>
      <c r="H42" s="100">
        <v>3.6156202140000002</v>
      </c>
      <c r="I42">
        <v>61077</v>
      </c>
      <c r="J42">
        <v>7.9</v>
      </c>
      <c r="K42">
        <v>1.7</v>
      </c>
      <c r="L42" s="44">
        <v>-0.902061856</v>
      </c>
      <c r="M42">
        <v>6.0999999999999999E-2</v>
      </c>
    </row>
    <row r="43" spans="1:13">
      <c r="A43">
        <v>1988</v>
      </c>
      <c r="B43">
        <v>13.1</v>
      </c>
      <c r="C43">
        <v>3.71</v>
      </c>
      <c r="D43">
        <v>1.2</v>
      </c>
      <c r="E43">
        <v>3.5</v>
      </c>
      <c r="F43">
        <v>5.3450133089999996</v>
      </c>
      <c r="G43">
        <v>6.68</v>
      </c>
      <c r="H43" s="100">
        <v>5.0693900469999997</v>
      </c>
      <c r="I43">
        <v>61450</v>
      </c>
      <c r="J43">
        <v>7.7</v>
      </c>
      <c r="K43">
        <v>2.1</v>
      </c>
      <c r="L43" s="44">
        <v>1.6905071519999999</v>
      </c>
      <c r="M43">
        <v>6.5000000000000002E-2</v>
      </c>
    </row>
    <row r="44" spans="1:13">
      <c r="A44">
        <v>1989</v>
      </c>
      <c r="B44">
        <v>12.5</v>
      </c>
      <c r="C44">
        <v>3.89</v>
      </c>
      <c r="D44">
        <v>2.8</v>
      </c>
      <c r="E44">
        <v>6</v>
      </c>
      <c r="F44">
        <v>5.5227957959999996</v>
      </c>
      <c r="G44">
        <v>7.94</v>
      </c>
      <c r="H44" s="100">
        <v>6.4466669479999998</v>
      </c>
      <c r="I44">
        <v>62063</v>
      </c>
      <c r="J44">
        <v>7.1</v>
      </c>
      <c r="K44">
        <v>3.2</v>
      </c>
      <c r="L44" s="44">
        <v>3.3248081840000001</v>
      </c>
      <c r="M44">
        <v>6.9000000000000006E-2</v>
      </c>
    </row>
    <row r="45" spans="1:13">
      <c r="A45">
        <v>1990</v>
      </c>
      <c r="B45">
        <v>13.7</v>
      </c>
      <c r="C45">
        <v>5.27</v>
      </c>
      <c r="D45">
        <v>2.6</v>
      </c>
      <c r="E45">
        <v>6</v>
      </c>
      <c r="F45">
        <v>5.8223895670000001</v>
      </c>
      <c r="G45">
        <v>9.73</v>
      </c>
      <c r="H45" s="100">
        <v>8.5947617409999992</v>
      </c>
      <c r="I45">
        <v>63254</v>
      </c>
      <c r="J45">
        <v>6.4</v>
      </c>
      <c r="K45">
        <v>6.2</v>
      </c>
      <c r="L45" s="44">
        <v>7.7970297029999998</v>
      </c>
      <c r="M45">
        <v>8.6999999999999994E-2</v>
      </c>
    </row>
    <row r="46" spans="1:13">
      <c r="A46">
        <v>1991</v>
      </c>
      <c r="B46">
        <v>12.9</v>
      </c>
      <c r="C46">
        <v>5.0999999999999996</v>
      </c>
      <c r="D46">
        <v>3.7</v>
      </c>
      <c r="E46">
        <v>8</v>
      </c>
      <c r="F46">
        <v>6.062933535</v>
      </c>
      <c r="G46">
        <v>9.7899999999999991</v>
      </c>
      <c r="H46" s="100">
        <v>22.287838594</v>
      </c>
      <c r="I46">
        <v>64074</v>
      </c>
      <c r="J46">
        <v>5.7</v>
      </c>
      <c r="K46">
        <v>6.9</v>
      </c>
      <c r="L46" s="44">
        <v>4.8220436280000003</v>
      </c>
      <c r="M46">
        <v>8.5000000000000006E-2</v>
      </c>
    </row>
    <row r="47" spans="1:13">
      <c r="A47">
        <v>1992</v>
      </c>
      <c r="B47">
        <v>12.9</v>
      </c>
      <c r="C47">
        <v>1.92</v>
      </c>
      <c r="D47">
        <v>3.9</v>
      </c>
      <c r="E47">
        <v>8.25</v>
      </c>
      <c r="F47">
        <v>6.6104602659999996</v>
      </c>
      <c r="G47">
        <v>9.35</v>
      </c>
      <c r="H47" s="100">
        <v>7.1198493039999997</v>
      </c>
      <c r="I47">
        <v>80594</v>
      </c>
      <c r="J47">
        <v>7.8</v>
      </c>
      <c r="K47">
        <v>6.2</v>
      </c>
      <c r="L47" s="44">
        <v>5.1478641840000003</v>
      </c>
      <c r="M47">
        <v>7.8E-2</v>
      </c>
    </row>
    <row r="48" spans="1:13">
      <c r="A48">
        <v>1993</v>
      </c>
      <c r="B48">
        <v>12.4</v>
      </c>
      <c r="C48">
        <v>-0.98</v>
      </c>
      <c r="D48">
        <v>3.6</v>
      </c>
      <c r="E48">
        <v>5.75</v>
      </c>
      <c r="F48">
        <v>7.0320808269999997</v>
      </c>
      <c r="G48">
        <v>7.52</v>
      </c>
      <c r="H48" s="100">
        <v>3.7715271989999999</v>
      </c>
      <c r="I48">
        <v>81179</v>
      </c>
      <c r="J48">
        <v>8.9</v>
      </c>
      <c r="K48">
        <v>4.2</v>
      </c>
      <c r="L48" s="44">
        <v>4.2708333329999997</v>
      </c>
      <c r="M48">
        <v>6.5000000000000002E-2</v>
      </c>
    </row>
    <row r="49" spans="1:13">
      <c r="A49">
        <v>1994</v>
      </c>
      <c r="B49">
        <v>11.7</v>
      </c>
      <c r="C49">
        <v>2.39</v>
      </c>
      <c r="D49">
        <v>2.7</v>
      </c>
      <c r="E49">
        <v>4.5</v>
      </c>
      <c r="F49">
        <v>7.6747287579999997</v>
      </c>
      <c r="G49">
        <v>7.61</v>
      </c>
      <c r="H49" s="100">
        <v>2.799423859</v>
      </c>
      <c r="I49">
        <v>81422</v>
      </c>
      <c r="J49">
        <v>9.6</v>
      </c>
      <c r="K49">
        <v>2.1</v>
      </c>
      <c r="L49" s="44">
        <v>3.7962037959999999</v>
      </c>
      <c r="M49">
        <v>6.9000000000000006E-2</v>
      </c>
    </row>
    <row r="50" spans="1:13">
      <c r="A50">
        <v>1995</v>
      </c>
      <c r="B50">
        <v>11.4</v>
      </c>
      <c r="C50">
        <v>1.54</v>
      </c>
      <c r="D50">
        <v>1.9</v>
      </c>
      <c r="E50">
        <v>3</v>
      </c>
      <c r="F50">
        <v>7.6029367519999997</v>
      </c>
      <c r="G50">
        <v>7.49</v>
      </c>
      <c r="H50" s="100">
        <v>2.3221832199999999</v>
      </c>
      <c r="I50">
        <v>81661</v>
      </c>
      <c r="J50">
        <v>9.4</v>
      </c>
      <c r="K50">
        <v>2.1</v>
      </c>
      <c r="L50" s="44">
        <v>0.96246390800000003</v>
      </c>
      <c r="M50">
        <v>6.8000000000000005E-2</v>
      </c>
    </row>
    <row r="51" spans="1:13">
      <c r="A51">
        <v>1996</v>
      </c>
      <c r="B51">
        <v>10.9</v>
      </c>
      <c r="C51">
        <v>0.81</v>
      </c>
      <c r="D51">
        <v>1.4</v>
      </c>
      <c r="E51">
        <v>2.5</v>
      </c>
      <c r="F51">
        <v>7.4729100959999997</v>
      </c>
      <c r="G51">
        <v>6.44</v>
      </c>
      <c r="H51" s="100">
        <v>2.037316621</v>
      </c>
      <c r="I51">
        <v>81896</v>
      </c>
      <c r="J51">
        <v>10.4</v>
      </c>
      <c r="K51">
        <v>-0.3</v>
      </c>
      <c r="L51" s="44">
        <v>-1.334604385</v>
      </c>
      <c r="M51">
        <v>6.2E-2</v>
      </c>
    </row>
    <row r="52" spans="1:13">
      <c r="A52">
        <v>1997</v>
      </c>
      <c r="B52">
        <v>10.6</v>
      </c>
      <c r="C52">
        <v>1.79</v>
      </c>
      <c r="D52">
        <v>1.9</v>
      </c>
      <c r="E52">
        <v>2.5</v>
      </c>
      <c r="F52">
        <v>7.3392142370000002</v>
      </c>
      <c r="G52">
        <v>5.9</v>
      </c>
      <c r="H52" s="100">
        <v>1.336819674</v>
      </c>
      <c r="I52">
        <v>82052</v>
      </c>
      <c r="J52">
        <v>11.4</v>
      </c>
      <c r="K52">
        <v>-0.7</v>
      </c>
      <c r="L52" s="44">
        <v>-1.7391304350000001</v>
      </c>
      <c r="M52">
        <v>5.6000000000000001E-2</v>
      </c>
    </row>
    <row r="53" spans="1:13">
      <c r="A53">
        <v>1998</v>
      </c>
      <c r="B53">
        <v>10.4</v>
      </c>
      <c r="C53">
        <v>2.0099999999999998</v>
      </c>
      <c r="D53">
        <v>0.8</v>
      </c>
      <c r="E53">
        <v>2.5</v>
      </c>
      <c r="F53">
        <v>7.1655364820000003</v>
      </c>
      <c r="G53">
        <v>5.41</v>
      </c>
      <c r="H53" s="100">
        <v>1.354904925</v>
      </c>
      <c r="I53">
        <v>82029</v>
      </c>
      <c r="J53">
        <v>11.1</v>
      </c>
      <c r="K53">
        <v>-0.2</v>
      </c>
      <c r="L53" s="44">
        <v>-0.98328416900000004</v>
      </c>
      <c r="M53">
        <v>4.5999999999999999E-2</v>
      </c>
    </row>
    <row r="54" spans="1:13">
      <c r="A54">
        <v>1999</v>
      </c>
      <c r="B54">
        <v>9.8000000000000007</v>
      </c>
      <c r="C54">
        <v>1.89</v>
      </c>
      <c r="D54">
        <v>0.7</v>
      </c>
      <c r="E54">
        <v>2</v>
      </c>
      <c r="F54">
        <v>7.0711538840000001</v>
      </c>
      <c r="G54">
        <v>5.14</v>
      </c>
      <c r="H54" s="100">
        <v>2.6019627189999999</v>
      </c>
      <c r="I54">
        <v>82087</v>
      </c>
      <c r="J54">
        <v>10.5</v>
      </c>
      <c r="K54">
        <v>-0.3</v>
      </c>
      <c r="L54" s="44">
        <v>9.9304866000000006E-2</v>
      </c>
      <c r="M54">
        <v>4.4999999999999998E-2</v>
      </c>
    </row>
    <row r="55" spans="1:13">
      <c r="A55">
        <v>2000</v>
      </c>
      <c r="B55">
        <v>9.3000000000000007</v>
      </c>
      <c r="C55">
        <v>2.91</v>
      </c>
      <c r="D55">
        <v>1.3</v>
      </c>
      <c r="E55">
        <v>3.75</v>
      </c>
      <c r="F55">
        <v>6.687339089</v>
      </c>
      <c r="G55">
        <v>6.36</v>
      </c>
      <c r="H55" s="100">
        <v>1.209183718</v>
      </c>
      <c r="I55">
        <v>81457</v>
      </c>
      <c r="J55">
        <v>9.6</v>
      </c>
      <c r="K55">
        <v>0.7</v>
      </c>
      <c r="L55" s="44">
        <v>0.59523809500000002</v>
      </c>
      <c r="M55">
        <v>5.2999999999999999E-2</v>
      </c>
    </row>
    <row r="56" spans="1:13">
      <c r="A56">
        <v>2001</v>
      </c>
      <c r="B56">
        <v>10</v>
      </c>
      <c r="C56">
        <v>1.68</v>
      </c>
      <c r="D56">
        <v>2</v>
      </c>
      <c r="E56">
        <v>2.25</v>
      </c>
      <c r="F56">
        <v>6.098990122</v>
      </c>
      <c r="G56">
        <v>5.68</v>
      </c>
      <c r="H56" s="100">
        <v>4.6524994619999998</v>
      </c>
      <c r="I56">
        <v>81517</v>
      </c>
      <c r="J56">
        <v>9.4</v>
      </c>
      <c r="K56">
        <v>0.2</v>
      </c>
      <c r="L56" s="44">
        <v>-9.8619329000000006E-2</v>
      </c>
      <c r="M56">
        <v>4.8000000000000001E-2</v>
      </c>
    </row>
    <row r="57" spans="1:13">
      <c r="A57">
        <v>2002</v>
      </c>
      <c r="B57">
        <v>10.1</v>
      </c>
      <c r="C57">
        <v>-0.2</v>
      </c>
      <c r="D57">
        <v>1.4</v>
      </c>
      <c r="E57">
        <v>1.75</v>
      </c>
      <c r="F57">
        <v>5.6618382980000002</v>
      </c>
      <c r="G57">
        <v>5.53</v>
      </c>
      <c r="H57" s="100">
        <v>-3.7511114999999998E-2</v>
      </c>
      <c r="I57">
        <v>81578</v>
      </c>
      <c r="J57">
        <v>9.8000000000000007</v>
      </c>
      <c r="K57">
        <v>-0.1</v>
      </c>
      <c r="L57" s="44">
        <v>-0.69101678200000005</v>
      </c>
      <c r="M57">
        <v>4.8000000000000001E-2</v>
      </c>
    </row>
    <row r="58" spans="1:13">
      <c r="A58">
        <v>2003</v>
      </c>
      <c r="B58">
        <v>10.6</v>
      </c>
      <c r="C58">
        <v>-0.7</v>
      </c>
      <c r="D58">
        <v>1</v>
      </c>
      <c r="E58">
        <v>1</v>
      </c>
      <c r="F58">
        <v>5.5163074200000004</v>
      </c>
      <c r="G58">
        <v>4.91</v>
      </c>
      <c r="H58" s="100">
        <v>2.3605737320000002</v>
      </c>
      <c r="I58">
        <v>81549</v>
      </c>
      <c r="J58">
        <v>10.5</v>
      </c>
      <c r="K58">
        <v>0.1</v>
      </c>
      <c r="L58" s="44">
        <v>-1.391650099</v>
      </c>
      <c r="M58">
        <v>4.1000000000000002E-2</v>
      </c>
    </row>
    <row r="59" spans="1:13">
      <c r="A59">
        <v>2004</v>
      </c>
      <c r="B59">
        <v>10.6</v>
      </c>
      <c r="C59">
        <v>1.18</v>
      </c>
      <c r="D59">
        <v>1.6</v>
      </c>
      <c r="E59">
        <v>1</v>
      </c>
      <c r="F59">
        <v>5.2741191240000003</v>
      </c>
      <c r="G59">
        <v>4.74</v>
      </c>
      <c r="H59" s="100">
        <v>1.8794359650000001</v>
      </c>
      <c r="I59">
        <v>81456</v>
      </c>
      <c r="J59">
        <v>10.5</v>
      </c>
      <c r="K59">
        <v>1.1000000000000001</v>
      </c>
      <c r="L59" s="44">
        <v>-1.310483871</v>
      </c>
      <c r="M59">
        <v>0.04</v>
      </c>
    </row>
    <row r="60" spans="1:13">
      <c r="A60">
        <v>2005</v>
      </c>
      <c r="B60">
        <v>10.6</v>
      </c>
      <c r="C60">
        <v>0.73</v>
      </c>
      <c r="D60">
        <v>1.6</v>
      </c>
      <c r="E60">
        <v>1.25</v>
      </c>
      <c r="F60">
        <v>5.0360309570000004</v>
      </c>
      <c r="G60">
        <v>4.25</v>
      </c>
      <c r="H60" s="100">
        <v>1.5490834600000001</v>
      </c>
      <c r="I60">
        <v>81337</v>
      </c>
      <c r="J60">
        <v>11.7</v>
      </c>
      <c r="K60">
        <v>1.2</v>
      </c>
      <c r="L60" s="44">
        <v>-0.91930541399999999</v>
      </c>
      <c r="M60">
        <v>3.4000000000000002E-2</v>
      </c>
    </row>
    <row r="61" spans="1:13">
      <c r="A61">
        <v>2006</v>
      </c>
      <c r="B61">
        <v>10.6</v>
      </c>
      <c r="C61">
        <v>3.82</v>
      </c>
      <c r="D61">
        <v>1.6</v>
      </c>
      <c r="E61">
        <v>2.5</v>
      </c>
      <c r="F61">
        <v>5.2342479080000004</v>
      </c>
      <c r="G61">
        <v>4.6100000000000003</v>
      </c>
      <c r="H61" s="100">
        <v>2.2920969520000001</v>
      </c>
      <c r="I61">
        <v>81173</v>
      </c>
      <c r="J61">
        <v>10.8</v>
      </c>
      <c r="K61">
        <v>2.4</v>
      </c>
      <c r="L61" s="44">
        <v>0.10309278400000001</v>
      </c>
      <c r="M61">
        <v>3.7999999999999999E-2</v>
      </c>
    </row>
    <row r="62" spans="1:13">
      <c r="A62">
        <v>2007</v>
      </c>
      <c r="B62">
        <v>10.7</v>
      </c>
      <c r="C62">
        <v>2.98</v>
      </c>
      <c r="D62">
        <v>2.2999999999999998</v>
      </c>
      <c r="E62">
        <v>3</v>
      </c>
      <c r="F62">
        <v>5.1934948289999996</v>
      </c>
      <c r="G62">
        <v>5.09</v>
      </c>
      <c r="H62" s="100">
        <v>1.541300307</v>
      </c>
      <c r="I62">
        <v>80992</v>
      </c>
      <c r="J62">
        <v>9</v>
      </c>
      <c r="K62">
        <v>6.8</v>
      </c>
      <c r="L62" s="44">
        <v>-0.20597322300000001</v>
      </c>
      <c r="M62">
        <v>4.2000000000000003E-2</v>
      </c>
    </row>
    <row r="63" spans="1:13">
      <c r="A63">
        <v>2008</v>
      </c>
      <c r="B63">
        <v>10.9</v>
      </c>
      <c r="C63">
        <v>0.96</v>
      </c>
      <c r="D63">
        <v>2.6</v>
      </c>
      <c r="E63">
        <v>2</v>
      </c>
      <c r="F63">
        <v>5.092146445</v>
      </c>
      <c r="G63">
        <v>5.22</v>
      </c>
      <c r="H63" s="100">
        <v>2.2483829449999999</v>
      </c>
      <c r="I63">
        <v>80764</v>
      </c>
      <c r="J63">
        <v>7.8</v>
      </c>
      <c r="K63">
        <v>3.4</v>
      </c>
      <c r="L63" s="44">
        <v>3.3023735809999999</v>
      </c>
      <c r="M63">
        <v>0.04</v>
      </c>
    </row>
    <row r="64" spans="1:13">
      <c r="A64">
        <v>2009</v>
      </c>
      <c r="B64">
        <v>10.4</v>
      </c>
      <c r="C64">
        <v>-5.69</v>
      </c>
      <c r="D64">
        <v>0.3</v>
      </c>
      <c r="E64">
        <v>0.25</v>
      </c>
      <c r="F64">
        <v>5.1945635860000001</v>
      </c>
      <c r="G64">
        <v>4.25</v>
      </c>
      <c r="H64" s="100">
        <v>-0.90789033799999996</v>
      </c>
      <c r="I64">
        <v>80483</v>
      </c>
      <c r="J64">
        <v>8.1</v>
      </c>
      <c r="K64">
        <v>1.2</v>
      </c>
      <c r="L64" s="44">
        <v>-0.69930069900000003</v>
      </c>
      <c r="M64">
        <v>3.2000000000000001E-2</v>
      </c>
    </row>
    <row r="65" spans="1:13">
      <c r="A65">
        <v>2010</v>
      </c>
      <c r="B65">
        <v>10.3</v>
      </c>
      <c r="C65">
        <v>4.18</v>
      </c>
      <c r="D65">
        <v>1</v>
      </c>
      <c r="E65">
        <v>0.25</v>
      </c>
      <c r="F65">
        <v>5.2354156920000001</v>
      </c>
      <c r="G65">
        <v>3.69</v>
      </c>
      <c r="H65" s="100">
        <v>2.323319653</v>
      </c>
      <c r="I65">
        <v>80284</v>
      </c>
      <c r="J65">
        <v>7.7</v>
      </c>
      <c r="K65">
        <v>1</v>
      </c>
      <c r="L65" s="44">
        <v>0.60362172999999997</v>
      </c>
      <c r="M65">
        <v>2.7E-2</v>
      </c>
    </row>
    <row r="66" spans="1:13">
      <c r="A66">
        <v>2011</v>
      </c>
      <c r="B66">
        <v>10</v>
      </c>
      <c r="C66">
        <v>3.93</v>
      </c>
      <c r="D66">
        <v>2.2000000000000002</v>
      </c>
      <c r="E66">
        <v>0.25</v>
      </c>
      <c r="F66">
        <v>5.6398595169999997</v>
      </c>
      <c r="G66">
        <v>3.84</v>
      </c>
      <c r="H66" s="100">
        <v>3.4127661470000001</v>
      </c>
      <c r="I66">
        <v>80275</v>
      </c>
      <c r="J66">
        <v>7.1</v>
      </c>
      <c r="K66">
        <v>2.8</v>
      </c>
      <c r="L66" s="44">
        <v>2.4</v>
      </c>
      <c r="M66">
        <v>2.5999999999999999E-2</v>
      </c>
    </row>
    <row r="67" spans="1:13">
      <c r="A67">
        <v>2012</v>
      </c>
      <c r="B67">
        <v>9.6999999999999993</v>
      </c>
      <c r="C67">
        <v>0.42</v>
      </c>
      <c r="D67">
        <v>1.9</v>
      </c>
      <c r="E67">
        <v>0</v>
      </c>
      <c r="F67">
        <v>5.8805380810000001</v>
      </c>
      <c r="G67">
        <v>3.06</v>
      </c>
      <c r="H67" s="100">
        <v>2.3021874580000001</v>
      </c>
      <c r="I67">
        <v>80426</v>
      </c>
      <c r="J67">
        <v>6.8</v>
      </c>
      <c r="K67">
        <v>2.7</v>
      </c>
      <c r="L67" s="44">
        <v>3.02734375</v>
      </c>
      <c r="M67">
        <v>1.4999999999999999E-2</v>
      </c>
    </row>
    <row r="68" spans="1:13">
      <c r="A68">
        <v>2013</v>
      </c>
      <c r="B68">
        <v>9.3000000000000007</v>
      </c>
      <c r="C68">
        <v>0.44</v>
      </c>
      <c r="D68">
        <v>1.5</v>
      </c>
      <c r="E68">
        <v>0</v>
      </c>
      <c r="F68">
        <v>5.8589289840000003</v>
      </c>
      <c r="G68">
        <v>2.76</v>
      </c>
      <c r="H68" s="100">
        <v>1.425880603</v>
      </c>
      <c r="I68">
        <v>80646</v>
      </c>
      <c r="J68">
        <v>6.9</v>
      </c>
      <c r="K68">
        <v>2.1</v>
      </c>
      <c r="L68" s="44">
        <v>3.033175355</v>
      </c>
      <c r="M68">
        <v>1.6E-2</v>
      </c>
    </row>
    <row r="69" spans="1:13">
      <c r="A69">
        <v>2014</v>
      </c>
      <c r="B69">
        <v>9.8000000000000007</v>
      </c>
      <c r="C69">
        <v>2.21</v>
      </c>
      <c r="D69">
        <v>1</v>
      </c>
      <c r="E69">
        <v>-0.2</v>
      </c>
      <c r="F69">
        <v>5.9271784470000002</v>
      </c>
      <c r="G69">
        <v>2.4900000000000002</v>
      </c>
      <c r="H69" s="100">
        <v>2.5090976399999998</v>
      </c>
      <c r="I69">
        <v>80983</v>
      </c>
      <c r="J69">
        <v>6.7</v>
      </c>
      <c r="K69">
        <v>1.7</v>
      </c>
      <c r="L69" s="44">
        <v>2.9438822450000002</v>
      </c>
      <c r="M69">
        <v>1.2E-2</v>
      </c>
    </row>
    <row r="70" spans="1:13">
      <c r="A70">
        <v>2015</v>
      </c>
      <c r="B70">
        <v>10.1</v>
      </c>
      <c r="C70">
        <v>1.49</v>
      </c>
      <c r="D70">
        <v>0.5</v>
      </c>
      <c r="E70">
        <v>-0.3</v>
      </c>
      <c r="F70">
        <v>5.7949295809999999</v>
      </c>
      <c r="G70">
        <v>1.95</v>
      </c>
      <c r="H70" s="100">
        <v>2.7709179060000002</v>
      </c>
      <c r="I70">
        <v>81687</v>
      </c>
      <c r="J70">
        <v>6.4</v>
      </c>
      <c r="K70">
        <v>1.4</v>
      </c>
      <c r="L70" s="44">
        <v>4.6470062560000001</v>
      </c>
      <c r="M70">
        <v>5.0000000000000001E-3</v>
      </c>
    </row>
    <row r="71" spans="1:13">
      <c r="A71">
        <v>2016</v>
      </c>
      <c r="B71">
        <v>10.199999999999999</v>
      </c>
      <c r="C71">
        <v>2.23</v>
      </c>
      <c r="D71">
        <v>0.5</v>
      </c>
      <c r="E71">
        <v>-0.4</v>
      </c>
      <c r="F71">
        <v>6.007069167</v>
      </c>
      <c r="G71">
        <v>1.76</v>
      </c>
      <c r="H71" s="100">
        <v>3.4996140979999999</v>
      </c>
      <c r="I71">
        <v>82349</v>
      </c>
      <c r="J71">
        <v>6.1</v>
      </c>
      <c r="K71">
        <v>1.9</v>
      </c>
      <c r="L71" s="44">
        <v>7.600341588</v>
      </c>
      <c r="M71">
        <v>1E-3</v>
      </c>
    </row>
    <row r="72" spans="1:13">
      <c r="A72">
        <v>2017</v>
      </c>
      <c r="B72">
        <v>10.6</v>
      </c>
      <c r="C72">
        <v>2.68</v>
      </c>
      <c r="D72">
        <v>1.5</v>
      </c>
      <c r="E72">
        <v>-0.4</v>
      </c>
      <c r="F72">
        <v>5.9926051979999997</v>
      </c>
      <c r="G72">
        <v>1.83</v>
      </c>
      <c r="H72" s="100">
        <v>3.337637999</v>
      </c>
      <c r="I72">
        <v>82657</v>
      </c>
      <c r="J72">
        <v>5.7</v>
      </c>
      <c r="K72">
        <v>3.3</v>
      </c>
      <c r="L72" s="44">
        <v>6.1111111109999996</v>
      </c>
      <c r="M72">
        <v>4.0000000000000001E-3</v>
      </c>
    </row>
    <row r="73" spans="1:13">
      <c r="A73">
        <v>2018</v>
      </c>
      <c r="B73">
        <v>11.3</v>
      </c>
      <c r="C73">
        <v>0.98</v>
      </c>
      <c r="D73">
        <v>1.8</v>
      </c>
      <c r="E73">
        <v>-0.4</v>
      </c>
      <c r="F73">
        <v>6.2506054170000001</v>
      </c>
      <c r="G73">
        <v>1.87</v>
      </c>
      <c r="H73" s="100">
        <v>4.1108553299999997</v>
      </c>
      <c r="I73">
        <v>82906</v>
      </c>
      <c r="J73">
        <v>5.2</v>
      </c>
      <c r="K73">
        <v>4.7</v>
      </c>
      <c r="L73" s="44">
        <v>6.5818997760000002</v>
      </c>
      <c r="M73">
        <v>5.0000000000000001E-3</v>
      </c>
    </row>
    <row r="74" spans="1:13">
      <c r="A74">
        <v>2019</v>
      </c>
      <c r="B74">
        <v>10.9</v>
      </c>
      <c r="C74">
        <v>1.06</v>
      </c>
      <c r="D74">
        <v>1.4</v>
      </c>
      <c r="E74">
        <v>-0.5</v>
      </c>
      <c r="F74">
        <v>6.3987899060000002</v>
      </c>
      <c r="G74">
        <v>1.52</v>
      </c>
      <c r="H74" s="100">
        <v>2.1300007660000002</v>
      </c>
      <c r="I74">
        <v>83093</v>
      </c>
      <c r="J74">
        <v>5</v>
      </c>
      <c r="K74">
        <v>4.7</v>
      </c>
      <c r="L74" s="44">
        <v>5.8245614039999998</v>
      </c>
      <c r="M74">
        <v>-2E-3</v>
      </c>
    </row>
    <row r="75" spans="1:13">
      <c r="A75">
        <v>2020</v>
      </c>
      <c r="B75">
        <v>16.5</v>
      </c>
      <c r="C75">
        <v>-3.7</v>
      </c>
      <c r="D75">
        <v>0.5</v>
      </c>
      <c r="E75">
        <v>-0.5</v>
      </c>
      <c r="F75">
        <v>6.9526078739999999</v>
      </c>
      <c r="G75">
        <v>1.25</v>
      </c>
      <c r="H75" s="100">
        <v>1.3148696479999999</v>
      </c>
      <c r="I75">
        <v>83161</v>
      </c>
      <c r="J75">
        <v>5.9</v>
      </c>
      <c r="K75">
        <v>1.4</v>
      </c>
      <c r="L75" s="44">
        <v>7.692307692</v>
      </c>
      <c r="M75">
        <v>-5.0000000000000001E-3</v>
      </c>
    </row>
    <row r="76" spans="1:13">
      <c r="A76">
        <v>2021</v>
      </c>
      <c r="B76">
        <v>14.9</v>
      </c>
      <c r="C76">
        <v>2.63</v>
      </c>
      <c r="D76">
        <v>3.1</v>
      </c>
      <c r="E76">
        <v>-0.5</v>
      </c>
      <c r="F76">
        <v>6.9524941599999996</v>
      </c>
      <c r="G76">
        <v>1.26</v>
      </c>
      <c r="H76" s="100">
        <v>2.4450796939999999</v>
      </c>
      <c r="I76">
        <v>83196</v>
      </c>
      <c r="J76">
        <v>5.7</v>
      </c>
      <c r="K76">
        <v>8.6</v>
      </c>
      <c r="L76" s="44">
        <v>11.637931033999999</v>
      </c>
      <c r="M76">
        <v>-3.0000000000000001E-3</v>
      </c>
    </row>
    <row r="77" spans="1:13">
      <c r="A77">
        <v>2022</v>
      </c>
      <c r="B77">
        <v>11.1</v>
      </c>
      <c r="C77">
        <v>1.79</v>
      </c>
      <c r="D77">
        <v>6.9</v>
      </c>
      <c r="E77">
        <v>2</v>
      </c>
      <c r="F77">
        <v>7.3294796499999997</v>
      </c>
      <c r="G77">
        <v>2.33</v>
      </c>
      <c r="H77" s="100">
        <v>6.3331193050000003</v>
      </c>
      <c r="I77">
        <v>83794</v>
      </c>
      <c r="J77">
        <v>5.3</v>
      </c>
      <c r="K77">
        <v>16.8</v>
      </c>
      <c r="L77" s="44">
        <v>5.3</v>
      </c>
      <c r="M77">
        <v>1.4999999999999999E-2</v>
      </c>
    </row>
    <row r="78" spans="1:13">
      <c r="A78">
        <v>2023</v>
      </c>
      <c r="B78">
        <v>11.4</v>
      </c>
      <c r="C78">
        <v>-0.3</v>
      </c>
      <c r="D78">
        <v>5.9</v>
      </c>
      <c r="E78">
        <v>4</v>
      </c>
      <c r="F78">
        <v>7.206005105</v>
      </c>
      <c r="H78" s="100">
        <v>6.053684348</v>
      </c>
      <c r="I78">
        <v>84537</v>
      </c>
      <c r="J78">
        <v>5.7</v>
      </c>
      <c r="K78">
        <v>8.6999999999999993</v>
      </c>
    </row>
    <row r="82" spans="1:13">
      <c r="A82" s="1" t="s">
        <v>771</v>
      </c>
      <c r="B82" s="1" t="s">
        <v>1563</v>
      </c>
      <c r="C82" s="1" t="s">
        <v>1595</v>
      </c>
      <c r="D82" s="1" t="s">
        <v>762</v>
      </c>
      <c r="E82" s="1" t="s">
        <v>763</v>
      </c>
      <c r="F82" s="1" t="s">
        <v>1597</v>
      </c>
      <c r="G82" s="1" t="s">
        <v>765</v>
      </c>
      <c r="H82" s="1" t="s">
        <v>778</v>
      </c>
      <c r="I82" s="1" t="s">
        <v>766</v>
      </c>
      <c r="J82" s="1" t="s">
        <v>23</v>
      </c>
      <c r="K82" s="1" t="s">
        <v>767</v>
      </c>
      <c r="L82" s="1" t="s">
        <v>768</v>
      </c>
      <c r="M82" s="1" t="s">
        <v>770</v>
      </c>
    </row>
    <row r="86" spans="1:13">
      <c r="F86" s="267" t="s">
        <v>1596</v>
      </c>
      <c r="G86" s="267"/>
      <c r="H86" s="267"/>
      <c r="I86" s="267"/>
    </row>
    <row r="87" spans="1:13">
      <c r="F87" s="267"/>
      <c r="G87" s="267"/>
      <c r="H87" s="267"/>
      <c r="I87" s="267"/>
    </row>
    <row r="88" spans="1:13">
      <c r="F88" s="267"/>
      <c r="G88" s="267"/>
      <c r="H88" s="267"/>
      <c r="I88" s="267"/>
    </row>
  </sheetData>
  <mergeCells count="1">
    <mergeCell ref="F86:I88"/>
  </mergeCells>
  <pageMargins left="0.7" right="0.7" top="0.78740157499999996" bottom="0.78740157499999996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104FE-1953-4F3E-B6F9-207A6189E106}">
  <dimension ref="A1:S102"/>
  <sheetViews>
    <sheetView zoomScale="55" zoomScaleNormal="55" workbookViewId="0">
      <selection activeCell="B14" sqref="B14"/>
    </sheetView>
  </sheetViews>
  <sheetFormatPr baseColWidth="10" defaultRowHeight="14.5"/>
  <cols>
    <col min="1" max="1" width="23.1796875" customWidth="1"/>
    <col min="4" max="4" width="7.7265625" bestFit="1" customWidth="1"/>
    <col min="5" max="5" width="14.81640625" customWidth="1"/>
    <col min="13" max="13" width="10.81640625" style="18"/>
  </cols>
  <sheetData>
    <row r="1" spans="1:19">
      <c r="A1" s="63" t="s">
        <v>404</v>
      </c>
      <c r="B1" s="57"/>
      <c r="C1" s="57"/>
      <c r="D1" s="57"/>
      <c r="E1" s="64" t="s">
        <v>1309</v>
      </c>
      <c r="F1" s="57"/>
      <c r="G1" s="57"/>
      <c r="H1" s="57"/>
      <c r="I1" s="57"/>
      <c r="J1" s="57"/>
      <c r="K1" s="57"/>
      <c r="L1" s="58"/>
      <c r="M1" s="46" t="s">
        <v>612</v>
      </c>
    </row>
    <row r="2" spans="1:19">
      <c r="A2" s="52" t="s">
        <v>183</v>
      </c>
      <c r="B2" s="47"/>
      <c r="C2" s="47"/>
      <c r="D2" s="47"/>
      <c r="E2" s="47"/>
      <c r="F2" s="47"/>
      <c r="G2" s="47"/>
      <c r="H2" s="47"/>
      <c r="I2" s="47"/>
      <c r="J2" s="47"/>
      <c r="K2" s="47"/>
      <c r="L2" s="53"/>
    </row>
    <row r="3" spans="1:19">
      <c r="A3" s="52" t="s">
        <v>184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53"/>
    </row>
    <row r="4" spans="1:19">
      <c r="A4" s="62" t="s">
        <v>711</v>
      </c>
      <c r="B4" s="54"/>
      <c r="C4" s="54"/>
      <c r="D4" s="54"/>
      <c r="E4" s="54"/>
      <c r="F4" s="54"/>
      <c r="G4" s="54"/>
      <c r="H4" s="54"/>
      <c r="I4" s="54"/>
      <c r="J4" s="54"/>
      <c r="K4" s="54"/>
      <c r="L4" s="55"/>
    </row>
    <row r="5" spans="1:19" ht="52.5">
      <c r="A5" s="3"/>
      <c r="B5" s="268" t="s">
        <v>254</v>
      </c>
      <c r="C5" s="268"/>
      <c r="D5" s="268" t="s">
        <v>255</v>
      </c>
      <c r="E5" s="268"/>
      <c r="F5" s="268" t="s">
        <v>256</v>
      </c>
      <c r="G5" s="268"/>
      <c r="H5" s="4"/>
      <c r="I5" s="5" t="s">
        <v>257</v>
      </c>
      <c r="J5" s="6" t="s">
        <v>258</v>
      </c>
      <c r="K5" s="6" t="s">
        <v>259</v>
      </c>
      <c r="L5" s="17" t="s">
        <v>701</v>
      </c>
    </row>
    <row r="6" spans="1:19" ht="66.650000000000006" customHeight="1">
      <c r="A6" s="3" t="s">
        <v>186</v>
      </c>
      <c r="B6" s="4" t="s">
        <v>260</v>
      </c>
      <c r="C6" s="4" t="s">
        <v>261</v>
      </c>
      <c r="D6" s="4" t="s">
        <v>179</v>
      </c>
      <c r="E6" s="4" t="s">
        <v>262</v>
      </c>
      <c r="F6" s="4" t="s">
        <v>263</v>
      </c>
      <c r="G6" s="4" t="s">
        <v>264</v>
      </c>
      <c r="H6" s="4"/>
      <c r="I6" s="7"/>
      <c r="J6" s="7"/>
      <c r="K6" s="7"/>
      <c r="L6" s="17"/>
      <c r="O6" s="27"/>
    </row>
    <row r="7" spans="1:19" ht="17.5" customHeight="1">
      <c r="A7" s="3" t="s">
        <v>1538</v>
      </c>
      <c r="B7" s="4"/>
      <c r="C7" s="4"/>
      <c r="D7" s="4"/>
      <c r="E7" s="4"/>
      <c r="F7" s="4"/>
      <c r="G7" s="4"/>
      <c r="H7" s="4"/>
      <c r="I7" s="7"/>
      <c r="J7" s="7"/>
      <c r="K7" s="7"/>
      <c r="L7" s="17"/>
      <c r="O7" s="27"/>
    </row>
    <row r="8" spans="1:19" ht="19.5" customHeight="1">
      <c r="A8" s="3" t="s">
        <v>788</v>
      </c>
      <c r="B8" s="123">
        <v>1035.27</v>
      </c>
      <c r="C8" s="124">
        <v>6</v>
      </c>
      <c r="D8" s="125">
        <v>108.31</v>
      </c>
      <c r="E8" s="124">
        <v>-0.8</v>
      </c>
      <c r="F8" s="86">
        <v>107.87</v>
      </c>
      <c r="G8" s="87">
        <v>-0.1</v>
      </c>
      <c r="H8" s="126"/>
      <c r="I8" s="127"/>
      <c r="J8" s="128"/>
      <c r="K8" s="127"/>
      <c r="L8" s="122">
        <f>F8/F12-1</f>
        <v>-3.970452446906636E-3</v>
      </c>
      <c r="O8" s="27"/>
    </row>
    <row r="9" spans="1:19">
      <c r="A9" s="3" t="s">
        <v>777</v>
      </c>
      <c r="B9" s="123">
        <v>1009.82</v>
      </c>
      <c r="C9" s="124">
        <v>6.3</v>
      </c>
      <c r="D9" s="125">
        <v>106.3</v>
      </c>
      <c r="E9" s="124">
        <v>-0.4</v>
      </c>
      <c r="F9" s="86">
        <v>108.01</v>
      </c>
      <c r="G9" s="87">
        <v>0.1</v>
      </c>
      <c r="H9" s="126">
        <v>0.8</v>
      </c>
      <c r="I9" s="127"/>
      <c r="J9" s="128"/>
      <c r="K9" s="127"/>
      <c r="L9" s="122">
        <f>F9/F13-1</f>
        <v>9.2669817440471647E-4</v>
      </c>
      <c r="N9" s="27"/>
      <c r="O9" s="27"/>
      <c r="P9" s="86"/>
      <c r="Q9" s="87"/>
      <c r="R9" s="27"/>
      <c r="S9" s="27"/>
    </row>
    <row r="10" spans="1:19">
      <c r="A10" s="27" t="s">
        <v>694</v>
      </c>
      <c r="B10" s="123">
        <v>1006.63</v>
      </c>
      <c r="C10" s="124">
        <v>6.7</v>
      </c>
      <c r="D10" s="125">
        <v>108.24</v>
      </c>
      <c r="E10" s="124">
        <v>0.2</v>
      </c>
      <c r="F10" s="86">
        <v>107.86</v>
      </c>
      <c r="G10" s="87">
        <v>0</v>
      </c>
      <c r="H10" s="126">
        <v>-0.2</v>
      </c>
      <c r="I10" s="127"/>
      <c r="J10" s="128"/>
      <c r="K10" s="127"/>
      <c r="L10" s="122">
        <f>F10/F14-1</f>
        <v>-1.7584451642758125E-3</v>
      </c>
      <c r="N10" s="27"/>
      <c r="O10" s="27"/>
      <c r="P10" s="86"/>
      <c r="Q10" s="87"/>
      <c r="R10" s="27"/>
      <c r="S10" s="27"/>
    </row>
    <row r="11" spans="1:19">
      <c r="A11" s="3" t="s">
        <v>265</v>
      </c>
      <c r="B11" s="123">
        <v>1006.61</v>
      </c>
      <c r="C11" s="124">
        <v>6.2</v>
      </c>
      <c r="D11" s="125">
        <v>108.9</v>
      </c>
      <c r="E11" s="124">
        <v>0.2</v>
      </c>
      <c r="F11" s="86">
        <v>107.86</v>
      </c>
      <c r="G11" s="87">
        <v>-0.4</v>
      </c>
      <c r="H11" s="126">
        <v>0.8</v>
      </c>
      <c r="I11" s="127">
        <f>AVERAGE(F11:F14)/AVERAGE(F15:F18)*100-100</f>
        <v>1.8790522220912322</v>
      </c>
      <c r="J11" s="128">
        <f>(F11/AVERAGE(F11:F14)-1)*100</f>
        <v>-0.15736369526982985</v>
      </c>
      <c r="K11" s="127">
        <f>AVERAGE(D11:D14)/AVERAGE(D15:D18)*100-100</f>
        <v>1.8038570084666077</v>
      </c>
      <c r="L11" s="122">
        <f t="shared" ref="L11:L19" si="0">F11/F15-1</f>
        <v>8.2258366049727805E-3</v>
      </c>
      <c r="N11" s="27"/>
      <c r="O11" s="27"/>
      <c r="P11" s="86"/>
      <c r="Q11" s="87"/>
      <c r="R11" s="27"/>
      <c r="S11" s="27"/>
    </row>
    <row r="12" spans="1:19">
      <c r="A12" s="3" t="s">
        <v>266</v>
      </c>
      <c r="B12" s="8">
        <v>976.58</v>
      </c>
      <c r="C12" s="9">
        <v>5.8</v>
      </c>
      <c r="D12" s="10">
        <v>109.21</v>
      </c>
      <c r="E12" s="9">
        <v>1.2</v>
      </c>
      <c r="F12" s="11">
        <v>108.3</v>
      </c>
      <c r="G12" s="12">
        <v>0.4</v>
      </c>
      <c r="H12" s="7">
        <v>1.3</v>
      </c>
      <c r="I12" s="13"/>
      <c r="J12" s="14"/>
      <c r="K12" s="13"/>
      <c r="L12" s="122">
        <f t="shared" si="0"/>
        <v>1.243339253996445E-2</v>
      </c>
      <c r="N12" s="27"/>
      <c r="O12" s="27"/>
      <c r="P12" s="86"/>
      <c r="Q12" s="87"/>
      <c r="R12" s="27"/>
      <c r="S12" s="27"/>
    </row>
    <row r="13" spans="1:19">
      <c r="A13" s="3" t="s">
        <v>267</v>
      </c>
      <c r="B13" s="8">
        <v>950.28</v>
      </c>
      <c r="C13" s="9">
        <v>7.7</v>
      </c>
      <c r="D13" s="10">
        <v>106.73</v>
      </c>
      <c r="E13" s="9">
        <v>1.6</v>
      </c>
      <c r="F13" s="11">
        <v>107.91</v>
      </c>
      <c r="G13" s="12">
        <v>-0.1</v>
      </c>
      <c r="H13" s="7">
        <v>1.5</v>
      </c>
      <c r="I13" s="13"/>
      <c r="J13" s="14"/>
      <c r="K13" s="13"/>
      <c r="L13" s="122">
        <f t="shared" si="0"/>
        <v>1.552795031055898E-2</v>
      </c>
      <c r="N13" s="27"/>
      <c r="O13" s="27"/>
      <c r="P13" s="86"/>
      <c r="Q13" s="87"/>
      <c r="R13" s="27"/>
      <c r="S13" s="27"/>
    </row>
    <row r="14" spans="1:19">
      <c r="A14" s="3" t="s">
        <v>268</v>
      </c>
      <c r="B14" s="8">
        <v>943.34</v>
      </c>
      <c r="C14" s="9">
        <v>9.1</v>
      </c>
      <c r="D14" s="10">
        <v>108.03</v>
      </c>
      <c r="E14" s="9">
        <v>4.3</v>
      </c>
      <c r="F14" s="11">
        <v>108.05</v>
      </c>
      <c r="G14" s="12">
        <v>1</v>
      </c>
      <c r="H14" s="7">
        <v>4</v>
      </c>
      <c r="I14" s="13"/>
      <c r="J14" s="14"/>
      <c r="K14" s="13"/>
      <c r="L14" s="122">
        <f t="shared" si="0"/>
        <v>3.9542043486626932E-2</v>
      </c>
      <c r="N14" s="27"/>
      <c r="O14" s="27"/>
      <c r="P14" s="86"/>
      <c r="Q14" s="87"/>
      <c r="R14" s="27"/>
      <c r="S14" s="27"/>
    </row>
    <row r="15" spans="1:19">
      <c r="A15" s="3" t="s">
        <v>269</v>
      </c>
      <c r="B15" s="8">
        <v>947.72</v>
      </c>
      <c r="C15" s="9">
        <v>6.5</v>
      </c>
      <c r="D15" s="10">
        <v>108.68</v>
      </c>
      <c r="E15" s="9">
        <v>1.6</v>
      </c>
      <c r="F15" s="11">
        <v>106.98</v>
      </c>
      <c r="G15" s="12">
        <v>0</v>
      </c>
      <c r="H15" s="7">
        <v>1.6</v>
      </c>
      <c r="I15" s="13">
        <v>3.1242402139557583</v>
      </c>
      <c r="J15" s="14">
        <v>0.88883649652247154</v>
      </c>
      <c r="K15" s="13">
        <v>3.1688261270442126</v>
      </c>
      <c r="L15" s="122">
        <f t="shared" si="0"/>
        <v>1.6147416413373916E-2</v>
      </c>
      <c r="N15" s="27"/>
      <c r="O15" s="27"/>
      <c r="P15" s="86"/>
      <c r="Q15" s="87"/>
      <c r="R15" s="27"/>
      <c r="S15" s="27"/>
    </row>
    <row r="16" spans="1:19">
      <c r="A16" s="3" t="s">
        <v>270</v>
      </c>
      <c r="B16" s="8">
        <v>922.94</v>
      </c>
      <c r="C16" s="9">
        <v>6.9</v>
      </c>
      <c r="D16" s="10">
        <v>107.91</v>
      </c>
      <c r="E16" s="9">
        <v>2.4</v>
      </c>
      <c r="F16" s="11">
        <v>106.97</v>
      </c>
      <c r="G16" s="12">
        <v>0.7</v>
      </c>
      <c r="H16" s="7">
        <v>2.4</v>
      </c>
      <c r="I16" s="7"/>
      <c r="J16" s="7"/>
      <c r="K16" s="7"/>
      <c r="L16" s="122">
        <f t="shared" si="0"/>
        <v>2.4028336205246026E-2</v>
      </c>
      <c r="N16" s="27"/>
      <c r="O16" s="27"/>
      <c r="P16" s="86"/>
      <c r="Q16" s="87"/>
      <c r="R16" s="27"/>
      <c r="S16" s="27"/>
    </row>
    <row r="17" spans="1:19">
      <c r="A17" s="3" t="s">
        <v>271</v>
      </c>
      <c r="B17" s="8">
        <v>882.21</v>
      </c>
      <c r="C17" s="9">
        <v>12.2</v>
      </c>
      <c r="D17" s="10">
        <v>105.04</v>
      </c>
      <c r="E17" s="9">
        <v>11.2</v>
      </c>
      <c r="F17" s="11">
        <v>106.26</v>
      </c>
      <c r="G17" s="12">
        <v>2.2000000000000002</v>
      </c>
      <c r="H17" s="12">
        <v>10.8</v>
      </c>
      <c r="I17" s="13"/>
      <c r="J17" s="14"/>
      <c r="K17" s="7"/>
      <c r="L17" s="122">
        <f t="shared" si="0"/>
        <v>0.1079136690647482</v>
      </c>
      <c r="N17" s="27"/>
      <c r="O17" s="27"/>
      <c r="P17" s="86"/>
      <c r="Q17" s="87"/>
      <c r="R17" s="27"/>
      <c r="S17" s="27"/>
    </row>
    <row r="18" spans="1:19">
      <c r="A18" s="3" t="s">
        <v>272</v>
      </c>
      <c r="B18" s="8">
        <v>864.58</v>
      </c>
      <c r="C18" s="9">
        <v>0</v>
      </c>
      <c r="D18" s="10">
        <v>103.57</v>
      </c>
      <c r="E18" s="9">
        <v>-1.7</v>
      </c>
      <c r="F18" s="11">
        <v>103.94</v>
      </c>
      <c r="G18" s="12">
        <v>-1.3</v>
      </c>
      <c r="H18" s="12">
        <v>-1.5</v>
      </c>
      <c r="I18" s="13"/>
      <c r="J18" s="14"/>
      <c r="K18" s="7"/>
      <c r="L18" s="122">
        <f t="shared" si="0"/>
        <v>-1.6185518220539596E-2</v>
      </c>
      <c r="N18" s="27"/>
      <c r="O18" s="27"/>
      <c r="P18" s="86"/>
      <c r="Q18" s="87"/>
      <c r="R18" s="27"/>
      <c r="S18" s="27"/>
    </row>
    <row r="19" spans="1:19">
      <c r="A19" s="3" t="s">
        <v>273</v>
      </c>
      <c r="B19" s="8">
        <v>889.73</v>
      </c>
      <c r="C19" s="9">
        <v>-0.2</v>
      </c>
      <c r="D19" s="10">
        <v>106.94</v>
      </c>
      <c r="E19" s="9">
        <v>-1.2</v>
      </c>
      <c r="F19" s="11">
        <v>105.28</v>
      </c>
      <c r="G19" s="12">
        <v>0.8</v>
      </c>
      <c r="H19" s="12">
        <v>-2.2000000000000002</v>
      </c>
      <c r="I19" s="13">
        <v>-4.1973353209727122</v>
      </c>
      <c r="J19" s="14">
        <v>2.3875516654510154</v>
      </c>
      <c r="K19" s="13">
        <v>-3.8291914595729963</v>
      </c>
      <c r="L19" s="122">
        <f t="shared" si="0"/>
        <v>-2.1106462110646151E-2</v>
      </c>
      <c r="N19" s="27"/>
      <c r="O19" s="27"/>
      <c r="P19" s="86"/>
      <c r="Q19" s="87"/>
      <c r="R19" s="27"/>
      <c r="S19" s="27"/>
    </row>
    <row r="20" spans="1:19">
      <c r="A20" s="3" t="s">
        <v>274</v>
      </c>
      <c r="B20" s="8">
        <v>863.29</v>
      </c>
      <c r="C20" s="9">
        <v>-1.7</v>
      </c>
      <c r="D20" s="10">
        <v>105.37</v>
      </c>
      <c r="E20" s="9">
        <v>-2.5</v>
      </c>
      <c r="F20" s="11">
        <v>104.46</v>
      </c>
      <c r="G20" s="12">
        <v>8.9</v>
      </c>
      <c r="H20" s="12">
        <v>-2.6</v>
      </c>
      <c r="I20" s="13"/>
      <c r="J20" s="14"/>
      <c r="K20" s="7"/>
      <c r="L20" s="17"/>
      <c r="N20" s="27"/>
      <c r="O20" s="27"/>
      <c r="P20" s="86"/>
      <c r="Q20" s="87"/>
      <c r="R20" s="27"/>
      <c r="S20" s="27"/>
    </row>
    <row r="21" spans="1:19">
      <c r="A21" s="3" t="s">
        <v>275</v>
      </c>
      <c r="B21" s="8">
        <v>786.4</v>
      </c>
      <c r="C21" s="9">
        <v>-7.8</v>
      </c>
      <c r="D21" s="10">
        <v>94.46</v>
      </c>
      <c r="E21" s="9">
        <v>-10.7</v>
      </c>
      <c r="F21" s="11">
        <v>95.91</v>
      </c>
      <c r="G21" s="12">
        <v>-9.1999999999999993</v>
      </c>
      <c r="H21" s="12">
        <v>-10.6</v>
      </c>
      <c r="I21" s="13"/>
      <c r="J21" s="14"/>
      <c r="K21" s="7"/>
      <c r="L21" s="17"/>
      <c r="N21" s="27"/>
      <c r="O21" s="27"/>
      <c r="P21" s="86"/>
      <c r="Q21" s="87"/>
      <c r="R21" s="27"/>
      <c r="S21" s="27"/>
    </row>
    <row r="22" spans="1:19">
      <c r="A22" s="3" t="s">
        <v>276</v>
      </c>
      <c r="B22" s="8">
        <v>864.31</v>
      </c>
      <c r="C22" s="9">
        <v>1.5</v>
      </c>
      <c r="D22" s="10">
        <v>105.37</v>
      </c>
      <c r="E22" s="9">
        <v>-1.1000000000000001</v>
      </c>
      <c r="F22" s="11">
        <v>105.65</v>
      </c>
      <c r="G22" s="12">
        <v>-1.8</v>
      </c>
      <c r="H22" s="12">
        <v>-1.5</v>
      </c>
      <c r="I22" s="13"/>
      <c r="J22" s="14"/>
      <c r="K22" s="7"/>
      <c r="L22" s="17"/>
      <c r="N22" s="27"/>
      <c r="O22" s="27"/>
      <c r="P22" s="86"/>
      <c r="Q22" s="87"/>
      <c r="R22" s="27"/>
      <c r="S22" s="27"/>
    </row>
    <row r="23" spans="1:19">
      <c r="A23" s="3" t="s">
        <v>277</v>
      </c>
      <c r="B23" s="8">
        <v>891.79</v>
      </c>
      <c r="C23" s="9">
        <v>3</v>
      </c>
      <c r="D23" s="10">
        <v>108.24</v>
      </c>
      <c r="E23" s="9">
        <v>0.7</v>
      </c>
      <c r="F23" s="11">
        <v>107.55</v>
      </c>
      <c r="G23" s="12">
        <v>0.3</v>
      </c>
      <c r="H23" s="12">
        <v>0.9</v>
      </c>
      <c r="I23" s="13">
        <v>1.104490968607962</v>
      </c>
      <c r="J23" s="14">
        <v>0.20497530979222134</v>
      </c>
      <c r="K23" s="13">
        <v>1.0707294639277478</v>
      </c>
      <c r="L23" s="17"/>
      <c r="N23" s="27"/>
      <c r="O23" s="27"/>
      <c r="P23" s="86"/>
      <c r="Q23" s="87"/>
      <c r="R23" s="27"/>
      <c r="S23" s="27"/>
    </row>
    <row r="24" spans="1:19">
      <c r="A24" s="3" t="s">
        <v>278</v>
      </c>
      <c r="B24" s="8">
        <v>878.25</v>
      </c>
      <c r="C24" s="9">
        <v>4.3</v>
      </c>
      <c r="D24" s="10">
        <v>108.04</v>
      </c>
      <c r="E24" s="9">
        <v>2</v>
      </c>
      <c r="F24" s="11">
        <v>107.23</v>
      </c>
      <c r="G24" s="12">
        <v>0</v>
      </c>
      <c r="H24" s="12">
        <v>1.5</v>
      </c>
      <c r="I24" s="13"/>
      <c r="J24" s="14"/>
      <c r="K24" s="7"/>
      <c r="L24" s="17"/>
      <c r="N24" s="27"/>
      <c r="O24" s="27"/>
      <c r="P24" s="86"/>
      <c r="Q24" s="87"/>
      <c r="R24" s="27"/>
      <c r="S24" s="27"/>
    </row>
    <row r="25" spans="1:19">
      <c r="A25" s="3" t="s">
        <v>279</v>
      </c>
      <c r="B25" s="8">
        <v>852.84</v>
      </c>
      <c r="C25" s="9">
        <v>2.2999999999999998</v>
      </c>
      <c r="D25" s="10">
        <v>105.73</v>
      </c>
      <c r="E25" s="9">
        <v>0.1</v>
      </c>
      <c r="F25" s="11">
        <v>107.25</v>
      </c>
      <c r="G25" s="12">
        <v>0</v>
      </c>
      <c r="H25" s="12">
        <v>0.5</v>
      </c>
      <c r="I25" s="13"/>
      <c r="J25" s="14"/>
      <c r="K25" s="7"/>
      <c r="L25" s="17"/>
      <c r="N25" s="27"/>
      <c r="O25" s="27"/>
      <c r="P25" s="86"/>
      <c r="Q25" s="87"/>
      <c r="R25" s="27"/>
      <c r="S25" s="27"/>
    </row>
    <row r="26" spans="1:19">
      <c r="A26" s="3" t="s">
        <v>280</v>
      </c>
      <c r="B26" s="8">
        <v>851.23</v>
      </c>
      <c r="C26" s="9">
        <v>3.4</v>
      </c>
      <c r="D26" s="10">
        <v>106.54</v>
      </c>
      <c r="E26" s="9">
        <v>1.4</v>
      </c>
      <c r="F26" s="11">
        <v>107.29</v>
      </c>
      <c r="G26" s="12">
        <v>0.7</v>
      </c>
      <c r="H26" s="12">
        <v>1.5</v>
      </c>
      <c r="I26" s="13"/>
      <c r="J26" s="14"/>
      <c r="K26" s="7"/>
      <c r="L26" s="17"/>
      <c r="N26" s="27"/>
      <c r="O26" s="27"/>
      <c r="P26" s="86"/>
      <c r="Q26" s="87"/>
      <c r="R26" s="27"/>
      <c r="S26" s="27"/>
    </row>
    <row r="27" spans="1:19">
      <c r="A27" s="3" t="s">
        <v>281</v>
      </c>
      <c r="B27" s="8">
        <v>866.12</v>
      </c>
      <c r="C27" s="9">
        <v>2.7</v>
      </c>
      <c r="D27" s="10">
        <v>107.45</v>
      </c>
      <c r="E27" s="9">
        <v>0.3</v>
      </c>
      <c r="F27" s="11">
        <v>106.56</v>
      </c>
      <c r="G27" s="12">
        <v>0.9</v>
      </c>
      <c r="H27" s="12">
        <v>0.1</v>
      </c>
      <c r="I27" s="13">
        <v>1.0109900566154408</v>
      </c>
      <c r="J27" s="14">
        <v>0.37915361608931164</v>
      </c>
      <c r="K27" s="13">
        <v>0.98361436600933416</v>
      </c>
      <c r="L27" s="17"/>
      <c r="N27" s="27"/>
      <c r="O27" s="27"/>
      <c r="P27" s="86"/>
      <c r="Q27" s="87"/>
      <c r="R27" s="27"/>
      <c r="S27" s="27"/>
    </row>
    <row r="28" spans="1:19">
      <c r="A28" s="3" t="s">
        <v>282</v>
      </c>
      <c r="B28" s="8">
        <v>842.26</v>
      </c>
      <c r="C28" s="9">
        <v>2.2000000000000002</v>
      </c>
      <c r="D28" s="10">
        <v>105.92</v>
      </c>
      <c r="E28" s="9">
        <v>0.2</v>
      </c>
      <c r="F28" s="11">
        <v>105.71</v>
      </c>
      <c r="G28" s="12">
        <v>-0.8</v>
      </c>
      <c r="H28" s="12">
        <v>0.2</v>
      </c>
      <c r="I28" s="13"/>
      <c r="J28" s="14"/>
      <c r="K28" s="7"/>
      <c r="L28" s="17"/>
      <c r="N28" s="27"/>
      <c r="O28" s="27"/>
      <c r="P28" s="86"/>
      <c r="Q28" s="87"/>
      <c r="R28" s="27"/>
      <c r="S28" s="27"/>
    </row>
    <row r="29" spans="1:19">
      <c r="A29" s="3" t="s">
        <v>283</v>
      </c>
      <c r="B29" s="8">
        <v>833.55</v>
      </c>
      <c r="C29" s="9">
        <v>4</v>
      </c>
      <c r="D29" s="10">
        <v>105.58</v>
      </c>
      <c r="E29" s="9">
        <v>2.1</v>
      </c>
      <c r="F29" s="11">
        <v>106.55</v>
      </c>
      <c r="G29" s="12">
        <v>0.7</v>
      </c>
      <c r="H29" s="12">
        <v>1.8</v>
      </c>
      <c r="I29" s="13"/>
      <c r="J29" s="14"/>
      <c r="K29" s="7"/>
      <c r="L29" s="17"/>
      <c r="N29" s="27"/>
      <c r="O29" s="27"/>
      <c r="P29" s="86"/>
      <c r="Q29" s="87"/>
      <c r="R29" s="27"/>
      <c r="S29" s="27"/>
    </row>
    <row r="30" spans="1:19">
      <c r="A30" s="3" t="s">
        <v>284</v>
      </c>
      <c r="B30" s="8">
        <v>823.52</v>
      </c>
      <c r="C30" s="9">
        <v>3.1</v>
      </c>
      <c r="D30" s="10">
        <v>105.06</v>
      </c>
      <c r="E30" s="9">
        <v>1.3</v>
      </c>
      <c r="F30" s="11">
        <v>105.8</v>
      </c>
      <c r="G30" s="12">
        <v>-0.6</v>
      </c>
      <c r="H30" s="12">
        <v>2</v>
      </c>
      <c r="I30" s="13"/>
      <c r="J30" s="14"/>
      <c r="K30" s="7"/>
      <c r="L30" s="17"/>
      <c r="N30" s="27"/>
      <c r="O30" s="27"/>
      <c r="P30" s="86"/>
      <c r="Q30" s="87"/>
    </row>
    <row r="31" spans="1:19">
      <c r="A31" s="3" t="s">
        <v>285</v>
      </c>
      <c r="B31" s="8">
        <v>843.19</v>
      </c>
      <c r="C31" s="9">
        <v>4.9000000000000004</v>
      </c>
      <c r="D31" s="10">
        <v>107.08</v>
      </c>
      <c r="E31" s="9">
        <v>3.1</v>
      </c>
      <c r="F31" s="11">
        <v>106.42</v>
      </c>
      <c r="G31" s="12">
        <v>0.9</v>
      </c>
      <c r="H31" s="12">
        <v>3.7</v>
      </c>
      <c r="I31" s="13">
        <v>2.9813086401607052</v>
      </c>
      <c r="J31" s="14">
        <v>1.2607640706027823</v>
      </c>
      <c r="K31" s="13">
        <v>2.6802308520003777</v>
      </c>
      <c r="L31" s="17"/>
    </row>
    <row r="32" spans="1:19">
      <c r="A32" s="3" t="s">
        <v>286</v>
      </c>
      <c r="B32" s="8">
        <v>823.94</v>
      </c>
      <c r="C32" s="9">
        <v>4.4000000000000004</v>
      </c>
      <c r="D32" s="10">
        <v>105.7</v>
      </c>
      <c r="E32" s="9">
        <v>2.7</v>
      </c>
      <c r="F32" s="11">
        <v>105.46</v>
      </c>
      <c r="G32" s="12">
        <v>0.7</v>
      </c>
      <c r="H32" s="12">
        <v>3.2</v>
      </c>
      <c r="I32" s="13"/>
      <c r="J32" s="14"/>
      <c r="K32" s="7"/>
      <c r="L32" s="17"/>
    </row>
    <row r="33" spans="1:12">
      <c r="A33" s="3" t="s">
        <v>287</v>
      </c>
      <c r="B33" s="8">
        <v>801.19</v>
      </c>
      <c r="C33" s="9">
        <v>2.8</v>
      </c>
      <c r="D33" s="10">
        <v>103.39</v>
      </c>
      <c r="E33" s="9">
        <v>1.3</v>
      </c>
      <c r="F33" s="11">
        <v>104.69</v>
      </c>
      <c r="G33" s="12">
        <v>0.8</v>
      </c>
      <c r="H33" s="12">
        <v>2.7</v>
      </c>
      <c r="I33" s="13"/>
      <c r="J33" s="14"/>
      <c r="K33" s="7"/>
      <c r="L33" s="17"/>
    </row>
    <row r="34" spans="1:12">
      <c r="A34" s="3" t="s">
        <v>288</v>
      </c>
      <c r="B34" s="8">
        <v>798.84</v>
      </c>
      <c r="C34" s="9">
        <v>4.7</v>
      </c>
      <c r="D34" s="10">
        <v>103.71</v>
      </c>
      <c r="E34" s="9">
        <v>3.6</v>
      </c>
      <c r="F34" s="11">
        <v>103.81</v>
      </c>
      <c r="G34" s="12">
        <v>1.2</v>
      </c>
      <c r="H34" s="12">
        <v>2.4</v>
      </c>
      <c r="I34" s="13"/>
      <c r="J34" s="14"/>
      <c r="K34" s="7"/>
      <c r="L34" s="17"/>
    </row>
    <row r="35" spans="1:12">
      <c r="A35" s="3" t="s">
        <v>289</v>
      </c>
      <c r="B35" s="8">
        <v>803.73</v>
      </c>
      <c r="C35" s="9">
        <v>2.8682230072185462</v>
      </c>
      <c r="D35" s="10">
        <v>103.86</v>
      </c>
      <c r="E35" s="9">
        <v>1.36638688268593</v>
      </c>
      <c r="F35" s="11">
        <v>102.57</v>
      </c>
      <c r="G35" s="12">
        <v>0.3522160258291791</v>
      </c>
      <c r="H35" s="12">
        <v>1.9</v>
      </c>
      <c r="I35" s="13">
        <v>2.1444299869882997</v>
      </c>
      <c r="J35" s="14">
        <v>0.50709193797309204</v>
      </c>
      <c r="K35" s="13">
        <v>2.230000000000004</v>
      </c>
      <c r="L35" s="17"/>
    </row>
    <row r="36" spans="1:12">
      <c r="A36" s="3" t="s">
        <v>290</v>
      </c>
      <c r="B36" s="8">
        <v>788.98</v>
      </c>
      <c r="C36" s="9">
        <v>3.0443924928493971</v>
      </c>
      <c r="D36" s="10">
        <v>102.93</v>
      </c>
      <c r="E36" s="9">
        <v>1.8604651162790873</v>
      </c>
      <c r="F36" s="11">
        <v>102.21</v>
      </c>
      <c r="G36" s="12">
        <v>0.25502697400685292</v>
      </c>
      <c r="H36" s="12">
        <v>2</v>
      </c>
      <c r="I36" s="13"/>
      <c r="J36" s="14"/>
      <c r="K36" s="7"/>
      <c r="L36" s="17"/>
    </row>
    <row r="37" spans="1:12">
      <c r="A37" s="3" t="s">
        <v>291</v>
      </c>
      <c r="B37" s="8">
        <v>779.08</v>
      </c>
      <c r="C37" s="9">
        <v>5.0001347745222375</v>
      </c>
      <c r="D37" s="10">
        <v>102.02</v>
      </c>
      <c r="E37" s="9">
        <v>3.573604060913695</v>
      </c>
      <c r="F37" s="11">
        <v>101.95</v>
      </c>
      <c r="G37" s="12">
        <v>0.4631454473787926</v>
      </c>
      <c r="H37" s="12">
        <v>2.2000000000000002</v>
      </c>
      <c r="I37" s="13"/>
      <c r="J37" s="14"/>
      <c r="K37" s="7"/>
      <c r="L37" s="17"/>
    </row>
    <row r="38" spans="1:12">
      <c r="A38" s="3" t="s">
        <v>292</v>
      </c>
      <c r="B38" s="8">
        <v>762.95</v>
      </c>
      <c r="C38" s="9">
        <v>3.4915424370260979</v>
      </c>
      <c r="D38" s="10">
        <v>100.11</v>
      </c>
      <c r="E38" s="9">
        <v>2.1634860700071528</v>
      </c>
      <c r="F38" s="11">
        <v>101.48</v>
      </c>
      <c r="G38" s="12">
        <v>0.83465818759935928</v>
      </c>
      <c r="H38" s="12">
        <v>2.5</v>
      </c>
      <c r="I38" s="13"/>
      <c r="J38" s="14"/>
      <c r="K38" s="7"/>
      <c r="L38" s="17"/>
    </row>
    <row r="39" spans="1:12">
      <c r="A39" s="3" t="s">
        <v>293</v>
      </c>
      <c r="B39" s="8">
        <v>781.32</v>
      </c>
      <c r="C39" s="9">
        <v>3.8092074669501272</v>
      </c>
      <c r="D39" s="10">
        <v>102.46</v>
      </c>
      <c r="E39" s="9">
        <v>1.8894192521877358</v>
      </c>
      <c r="F39" s="11">
        <v>100.64</v>
      </c>
      <c r="G39" s="12">
        <v>0.43912175648701179</v>
      </c>
      <c r="H39" s="12"/>
      <c r="I39" s="13">
        <v>1.2387587080430649</v>
      </c>
      <c r="J39" s="14">
        <v>0.73065759183266188</v>
      </c>
      <c r="K39" s="13">
        <v>1.4867813467296003</v>
      </c>
      <c r="L39" s="17"/>
    </row>
    <row r="40" spans="1:12">
      <c r="A40" s="3" t="s">
        <v>294</v>
      </c>
      <c r="B40" s="8">
        <v>765.67</v>
      </c>
      <c r="C40" s="9">
        <v>3.368344313640776</v>
      </c>
      <c r="D40" s="10">
        <v>101.05</v>
      </c>
      <c r="E40" s="9">
        <v>1.5169780992565762</v>
      </c>
      <c r="F40" s="11">
        <v>100.2</v>
      </c>
      <c r="G40" s="12">
        <v>0.43099127994388198</v>
      </c>
      <c r="H40" s="12"/>
      <c r="I40" s="13"/>
      <c r="J40" s="14"/>
      <c r="K40" s="7"/>
      <c r="L40" s="17"/>
    </row>
    <row r="41" spans="1:12">
      <c r="A41" s="3" t="s">
        <v>295</v>
      </c>
      <c r="B41" s="8">
        <v>741.98</v>
      </c>
      <c r="C41" s="9">
        <v>3.432028549124567</v>
      </c>
      <c r="D41" s="10">
        <v>98.5</v>
      </c>
      <c r="E41" s="9">
        <v>1.5254586683158209</v>
      </c>
      <c r="F41" s="11">
        <v>99.77</v>
      </c>
      <c r="G41" s="12">
        <v>0.7472483085933419</v>
      </c>
      <c r="H41" s="12"/>
      <c r="I41" s="13"/>
      <c r="J41" s="14"/>
      <c r="K41" s="7"/>
      <c r="L41" s="17"/>
    </row>
    <row r="42" spans="1:12">
      <c r="A42" s="3" t="s">
        <v>296</v>
      </c>
      <c r="B42" s="8">
        <v>737.21</v>
      </c>
      <c r="C42" s="9">
        <v>2.8617273615180636</v>
      </c>
      <c r="D42" s="10">
        <v>97.99</v>
      </c>
      <c r="E42" s="9">
        <v>0.99979385693671929</v>
      </c>
      <c r="F42" s="11">
        <v>99.03</v>
      </c>
      <c r="G42" s="12">
        <v>-0.50236109715663702</v>
      </c>
      <c r="H42" s="12"/>
      <c r="I42" s="13"/>
      <c r="J42" s="14"/>
      <c r="K42" s="7"/>
      <c r="L42" s="17"/>
    </row>
    <row r="43" spans="1:12">
      <c r="A43" s="3" t="s">
        <v>297</v>
      </c>
      <c r="B43" s="15">
        <v>752.65</v>
      </c>
      <c r="C43" s="9">
        <v>4.333300988369686</v>
      </c>
      <c r="D43" s="10">
        <v>100.56</v>
      </c>
      <c r="E43" s="9">
        <v>2.4345523072221624</v>
      </c>
      <c r="F43" s="11">
        <v>99.53</v>
      </c>
      <c r="G43" s="12">
        <v>0.80008102086289057</v>
      </c>
      <c r="H43" s="12"/>
      <c r="I43" s="13">
        <v>2.2085857801253042</v>
      </c>
      <c r="J43" s="14">
        <v>0.85370487650411331</v>
      </c>
      <c r="K43" s="13">
        <v>2.2173811561503101</v>
      </c>
      <c r="L43" s="17"/>
    </row>
    <row r="44" spans="1:12">
      <c r="A44" s="3" t="s">
        <v>298</v>
      </c>
      <c r="B44" s="15">
        <v>740.72</v>
      </c>
      <c r="C44" s="9">
        <v>3.6450389690346725</v>
      </c>
      <c r="D44" s="10">
        <v>99.54</v>
      </c>
      <c r="E44" s="9">
        <v>1.8207855973813452</v>
      </c>
      <c r="F44" s="11">
        <v>98.74</v>
      </c>
      <c r="G44" s="12">
        <v>0.49872773536894499</v>
      </c>
      <c r="H44" s="12"/>
      <c r="I44" s="13"/>
      <c r="J44" s="14"/>
      <c r="K44" s="7"/>
    </row>
    <row r="45" spans="1:12">
      <c r="A45" s="3" t="s">
        <v>299</v>
      </c>
      <c r="B45" s="15">
        <v>717.36</v>
      </c>
      <c r="C45" s="9">
        <v>3.5256086473381316</v>
      </c>
      <c r="D45" s="10">
        <v>97.02</v>
      </c>
      <c r="E45" s="9">
        <v>1.4111006585136465</v>
      </c>
      <c r="F45" s="11">
        <v>98.25</v>
      </c>
      <c r="G45" s="12">
        <v>2.0360378703031756E-2</v>
      </c>
      <c r="H45" s="12"/>
      <c r="I45" s="13"/>
      <c r="J45" s="14"/>
      <c r="K45" s="7"/>
    </row>
    <row r="46" spans="1:12">
      <c r="A46" s="3" t="s">
        <v>300</v>
      </c>
      <c r="B46" s="15">
        <v>716.7</v>
      </c>
      <c r="C46" s="9">
        <v>5.0325341461984863</v>
      </c>
      <c r="D46" s="10">
        <v>97.02</v>
      </c>
      <c r="E46" s="9">
        <v>3.2237472071497137</v>
      </c>
      <c r="F46" s="11">
        <v>98.23</v>
      </c>
      <c r="G46" s="12">
        <v>0.96618357487923845</v>
      </c>
      <c r="H46" s="12"/>
      <c r="I46" s="13"/>
      <c r="J46" s="14"/>
      <c r="K46" s="7"/>
    </row>
    <row r="47" spans="1:12">
      <c r="A47" s="3" t="s">
        <v>301</v>
      </c>
      <c r="B47" s="15">
        <v>721.39</v>
      </c>
      <c r="C47" s="9">
        <v>2.7987174919843198</v>
      </c>
      <c r="D47" s="10">
        <v>98.17</v>
      </c>
      <c r="E47" s="9">
        <v>1.2479372937293789</v>
      </c>
      <c r="F47" s="11">
        <v>97.29</v>
      </c>
      <c r="G47" s="12">
        <v>0.28863003814039701</v>
      </c>
      <c r="H47" s="12"/>
      <c r="I47" s="13">
        <v>0.54932180885684545</v>
      </c>
      <c r="J47" s="14">
        <v>0.76122417275128473</v>
      </c>
      <c r="K47" s="7"/>
    </row>
    <row r="48" spans="1:12">
      <c r="A48" s="3" t="s">
        <v>302</v>
      </c>
      <c r="B48" s="15">
        <v>714.67</v>
      </c>
      <c r="C48" s="9">
        <v>3.1359136433168686</v>
      </c>
      <c r="D48" s="10">
        <v>97.76</v>
      </c>
      <c r="E48" s="9">
        <v>1.1798799420409836</v>
      </c>
      <c r="F48" s="11">
        <v>97.01</v>
      </c>
      <c r="G48" s="12">
        <v>0.5493366500829211</v>
      </c>
      <c r="H48" s="12"/>
      <c r="I48" s="13"/>
      <c r="J48" s="14"/>
      <c r="K48" s="7"/>
    </row>
    <row r="49" spans="1:11">
      <c r="A49" s="3" t="s">
        <v>303</v>
      </c>
      <c r="B49" s="15">
        <v>692.93</v>
      </c>
      <c r="C49" s="9">
        <v>3.0977072205442511</v>
      </c>
      <c r="D49" s="10">
        <v>95.67</v>
      </c>
      <c r="E49" s="9">
        <v>0.82200442617768488</v>
      </c>
      <c r="F49" s="11">
        <v>96.48</v>
      </c>
      <c r="G49" s="12">
        <v>1.0896898575021083</v>
      </c>
      <c r="H49" s="12"/>
      <c r="I49" s="13"/>
      <c r="J49" s="14"/>
      <c r="K49" s="7"/>
    </row>
    <row r="50" spans="1:11">
      <c r="A50" s="3" t="s">
        <v>304</v>
      </c>
      <c r="B50" s="15">
        <v>682.36</v>
      </c>
      <c r="C50" s="9">
        <v>0.56741978747550093</v>
      </c>
      <c r="D50" s="10">
        <v>93.99</v>
      </c>
      <c r="E50" s="9">
        <v>-1.5399120050282846</v>
      </c>
      <c r="F50" s="11">
        <v>95.44</v>
      </c>
      <c r="G50" s="12">
        <v>-0.45890696704213951</v>
      </c>
      <c r="H50" s="12"/>
      <c r="I50" s="13"/>
      <c r="J50" s="14"/>
      <c r="K50" s="7"/>
    </row>
    <row r="51" spans="1:11">
      <c r="A51" s="3" t="s">
        <v>305</v>
      </c>
      <c r="B51" s="15">
        <v>701.75</v>
      </c>
      <c r="C51" s="9">
        <v>1.4324121184088767</v>
      </c>
      <c r="D51" s="10">
        <v>96.96</v>
      </c>
      <c r="E51" s="9">
        <v>-0.10302905419329988</v>
      </c>
      <c r="F51" s="11">
        <v>95.88</v>
      </c>
      <c r="G51" s="12">
        <v>-0.45681063122923149</v>
      </c>
      <c r="H51" s="12"/>
      <c r="I51" s="13">
        <v>0.61556999161777526</v>
      </c>
      <c r="J51" s="14">
        <v>-0.15360183280831441</v>
      </c>
      <c r="K51" s="6"/>
    </row>
    <row r="52" spans="1:11">
      <c r="A52" s="3" t="s">
        <v>306</v>
      </c>
      <c r="B52" s="15">
        <v>692.94</v>
      </c>
      <c r="C52" s="9">
        <v>1.5609198434683265</v>
      </c>
      <c r="D52" s="10">
        <v>96.62</v>
      </c>
      <c r="E52" s="9">
        <v>-7.2396318130103055E-2</v>
      </c>
      <c r="F52" s="11">
        <v>96.32</v>
      </c>
      <c r="G52" s="12">
        <v>0.27066416822817985</v>
      </c>
      <c r="H52" s="12"/>
      <c r="I52" s="6"/>
      <c r="J52" s="6"/>
      <c r="K52" s="6"/>
    </row>
    <row r="53" spans="1:11">
      <c r="A53" s="3" t="s">
        <v>307</v>
      </c>
      <c r="B53" s="15">
        <v>672.11</v>
      </c>
      <c r="C53" s="9">
        <v>1.7700857030374664</v>
      </c>
      <c r="D53" s="10">
        <v>94.89</v>
      </c>
      <c r="E53" s="9">
        <v>0.42332521959995972</v>
      </c>
      <c r="F53" s="11">
        <v>96.06</v>
      </c>
      <c r="G53" s="12">
        <v>0.21909233176839393</v>
      </c>
      <c r="H53" s="12"/>
      <c r="I53" s="6"/>
      <c r="J53" s="6"/>
      <c r="K53" s="6"/>
    </row>
    <row r="54" spans="1:11">
      <c r="A54" s="3" t="s">
        <v>308</v>
      </c>
      <c r="B54" s="15">
        <v>678.51</v>
      </c>
      <c r="C54" s="9">
        <v>2.9589839304411214</v>
      </c>
      <c r="D54" s="10">
        <v>95.46</v>
      </c>
      <c r="E54" s="9">
        <v>1.4884116521369322</v>
      </c>
      <c r="F54" s="11">
        <v>95.85</v>
      </c>
      <c r="G54" s="12">
        <v>0.20909566126501034</v>
      </c>
      <c r="H54" s="12"/>
      <c r="I54" s="6"/>
      <c r="J54" s="6"/>
      <c r="K54" s="6"/>
    </row>
    <row r="55" spans="1:11">
      <c r="A55" s="3" t="s">
        <v>309</v>
      </c>
      <c r="B55" s="15">
        <v>691.84</v>
      </c>
      <c r="C55" s="9">
        <v>3.4248725576667312</v>
      </c>
      <c r="D55" s="10">
        <v>97.06</v>
      </c>
      <c r="E55" s="9">
        <v>1.9752048749737412</v>
      </c>
      <c r="F55" s="11">
        <v>95.65</v>
      </c>
      <c r="G55" s="12">
        <v>-0.323051271363056</v>
      </c>
      <c r="H55" s="12"/>
      <c r="I55" s="13">
        <v>3.990629511590555</v>
      </c>
      <c r="J55" s="14">
        <v>0.22003352891870609</v>
      </c>
      <c r="K55" s="6"/>
    </row>
    <row r="56" spans="1:11">
      <c r="A56" s="3" t="s">
        <v>310</v>
      </c>
      <c r="B56" s="15">
        <v>682.29</v>
      </c>
      <c r="C56" s="9">
        <v>4.7453099573213677</v>
      </c>
      <c r="D56" s="10">
        <v>96.69</v>
      </c>
      <c r="E56" s="9">
        <v>3.6778897705339801</v>
      </c>
      <c r="F56" s="11">
        <v>95.96</v>
      </c>
      <c r="G56" s="12">
        <v>0.88309503784691401</v>
      </c>
      <c r="H56" s="12"/>
      <c r="I56" s="6"/>
      <c r="J56" s="6"/>
      <c r="K56" s="6"/>
    </row>
    <row r="57" spans="1:11">
      <c r="A57" s="3" t="s">
        <v>311</v>
      </c>
      <c r="B57" s="15">
        <v>660.42</v>
      </c>
      <c r="C57" s="9">
        <v>5.2462151394422278</v>
      </c>
      <c r="D57" s="10">
        <v>94.49</v>
      </c>
      <c r="E57" s="9">
        <v>3.7781438769906686</v>
      </c>
      <c r="F57" s="11">
        <v>95.12</v>
      </c>
      <c r="G57" s="12">
        <v>9.4706934652208474E-2</v>
      </c>
      <c r="H57" s="12"/>
      <c r="I57" s="6"/>
      <c r="J57" s="6"/>
      <c r="K57" s="6"/>
    </row>
    <row r="58" spans="1:11">
      <c r="A58" s="3" t="s">
        <v>312</v>
      </c>
      <c r="B58" s="15">
        <v>659.01</v>
      </c>
      <c r="C58" s="9">
        <v>6.8797742422030694</v>
      </c>
      <c r="D58" s="10">
        <v>94.06</v>
      </c>
      <c r="E58" s="9">
        <v>6.3906797873543724</v>
      </c>
      <c r="F58" s="11">
        <v>95.03</v>
      </c>
      <c r="G58" s="12">
        <v>1.9416434241579026</v>
      </c>
      <c r="H58" s="12"/>
      <c r="I58" s="6"/>
      <c r="J58" s="6"/>
      <c r="K58" s="6"/>
    </row>
    <row r="59" spans="1:11">
      <c r="A59" s="3" t="s">
        <v>313</v>
      </c>
      <c r="B59" s="15">
        <v>668.93</v>
      </c>
      <c r="C59" s="9">
        <v>5.2422082723682735</v>
      </c>
      <c r="D59" s="10">
        <v>95.18</v>
      </c>
      <c r="E59" s="9">
        <v>4.7084708470846977</v>
      </c>
      <c r="F59" s="11">
        <v>93.22</v>
      </c>
      <c r="G59" s="12">
        <v>0.81107386179301955</v>
      </c>
      <c r="H59" s="12"/>
      <c r="I59" s="13">
        <v>4.0413773558169055</v>
      </c>
      <c r="J59" s="14">
        <v>1.5717359919370288</v>
      </c>
      <c r="K59" s="6"/>
    </row>
    <row r="60" spans="1:11">
      <c r="A60" s="3" t="s">
        <v>314</v>
      </c>
      <c r="B60" s="15">
        <v>651.38</v>
      </c>
      <c r="C60" s="9">
        <v>5.2752367715033728</v>
      </c>
      <c r="D60" s="10">
        <v>93.26</v>
      </c>
      <c r="E60" s="9">
        <v>4.6924113156713076</v>
      </c>
      <c r="F60" s="11">
        <v>92.47</v>
      </c>
      <c r="G60" s="12">
        <v>0.81770606192760908</v>
      </c>
      <c r="H60" s="12"/>
      <c r="I60" s="6"/>
      <c r="J60" s="6"/>
      <c r="K60" s="6"/>
    </row>
    <row r="61" spans="1:11">
      <c r="A61" s="3" t="s">
        <v>315</v>
      </c>
      <c r="B61" s="15">
        <v>627.5</v>
      </c>
      <c r="C61" s="9">
        <v>5.0472922072486881</v>
      </c>
      <c r="D61" s="10">
        <v>91.05</v>
      </c>
      <c r="E61" s="9">
        <v>4.7635484984466672</v>
      </c>
      <c r="F61" s="11">
        <v>91.72</v>
      </c>
      <c r="G61" s="12">
        <v>2.2519509476031061</v>
      </c>
      <c r="H61" s="12"/>
      <c r="I61" s="6"/>
      <c r="J61" s="6"/>
      <c r="K61" s="6"/>
    </row>
    <row r="62" spans="1:11">
      <c r="A62" s="3" t="s">
        <v>316</v>
      </c>
      <c r="B62" s="15">
        <v>616.59</v>
      </c>
      <c r="C62" s="9">
        <v>3.7977879905055403</v>
      </c>
      <c r="D62" s="10">
        <v>88.41</v>
      </c>
      <c r="E62" s="9">
        <v>2.5281224631798551</v>
      </c>
      <c r="F62" s="11">
        <v>89.7</v>
      </c>
      <c r="G62" s="12">
        <v>0.80917060013486264</v>
      </c>
      <c r="H62" s="12"/>
      <c r="I62" s="6"/>
      <c r="J62" s="6"/>
      <c r="K62" s="6"/>
    </row>
    <row r="63" spans="1:11">
      <c r="A63" s="3" t="s">
        <v>317</v>
      </c>
      <c r="B63" s="15">
        <v>635.61</v>
      </c>
      <c r="C63" s="9">
        <v>-0.83004384254130059</v>
      </c>
      <c r="D63" s="10">
        <v>90.9</v>
      </c>
      <c r="E63" s="9">
        <v>-2.6766595289079191</v>
      </c>
      <c r="F63" s="11">
        <v>88.98</v>
      </c>
      <c r="G63" s="12">
        <v>0.73587682554060052</v>
      </c>
      <c r="H63" s="12"/>
      <c r="I63" s="13">
        <v>-5.6399422367224759</v>
      </c>
      <c r="J63" s="14">
        <v>0.87005809834208581</v>
      </c>
      <c r="K63" s="6"/>
    </row>
    <row r="64" spans="1:11">
      <c r="A64" s="3" t="s">
        <v>318</v>
      </c>
      <c r="B64" s="15">
        <v>618.74</v>
      </c>
      <c r="C64" s="9">
        <v>-3.5464309654086605</v>
      </c>
      <c r="D64" s="10">
        <v>89.08</v>
      </c>
      <c r="E64" s="9">
        <v>-5.4854111405835511</v>
      </c>
      <c r="F64" s="11">
        <v>88.33</v>
      </c>
      <c r="G64" s="12">
        <v>0.55783242258651455</v>
      </c>
      <c r="H64" s="12"/>
      <c r="I64" s="6"/>
      <c r="J64" s="6"/>
      <c r="K64" s="6"/>
    </row>
    <row r="65" spans="1:11">
      <c r="A65" s="3" t="s">
        <v>319</v>
      </c>
      <c r="B65" s="15">
        <v>597.35</v>
      </c>
      <c r="C65" s="9">
        <v>-6.3465186648480056</v>
      </c>
      <c r="D65" s="10">
        <v>86.91</v>
      </c>
      <c r="E65" s="9">
        <v>-7.9245682805381961</v>
      </c>
      <c r="F65" s="11">
        <v>87.84</v>
      </c>
      <c r="G65" s="12">
        <v>0.15963511972634592</v>
      </c>
      <c r="H65" s="12"/>
      <c r="I65" s="6"/>
      <c r="J65" s="6"/>
      <c r="K65" s="6"/>
    </row>
    <row r="66" spans="1:11">
      <c r="A66" s="3" t="s">
        <v>320</v>
      </c>
      <c r="B66" s="15">
        <v>594.03</v>
      </c>
      <c r="C66" s="9">
        <v>-5.1433955033214147</v>
      </c>
      <c r="D66" s="10">
        <v>86.23</v>
      </c>
      <c r="E66" s="9">
        <v>-6.6875879233849105</v>
      </c>
      <c r="F66" s="11">
        <v>87.7</v>
      </c>
      <c r="G66" s="12">
        <v>-4.6842734485382067</v>
      </c>
      <c r="H66" s="12"/>
      <c r="I66" s="16"/>
      <c r="J66" s="16"/>
      <c r="K66" s="16"/>
    </row>
    <row r="67" spans="1:11">
      <c r="A67" s="3" t="s">
        <v>321</v>
      </c>
      <c r="B67" s="15">
        <v>640.92999999999995</v>
      </c>
      <c r="C67" s="9">
        <v>-0.99479432163987269</v>
      </c>
      <c r="D67" s="10">
        <v>93.4</v>
      </c>
      <c r="E67" s="9">
        <v>-1.9113631590002029</v>
      </c>
      <c r="F67" s="11">
        <v>92.01</v>
      </c>
      <c r="G67" s="12">
        <v>-1.5935828877005349</v>
      </c>
      <c r="H67" s="12"/>
      <c r="I67" s="13">
        <v>0.6866097633215702</v>
      </c>
      <c r="J67" s="14">
        <v>-1.5777932288602359</v>
      </c>
      <c r="K67" s="16"/>
    </row>
    <row r="68" spans="1:11">
      <c r="A68" s="3" t="s">
        <v>322</v>
      </c>
      <c r="B68" s="15">
        <v>641.49</v>
      </c>
      <c r="C68" s="9">
        <v>1.8011870378011281</v>
      </c>
      <c r="D68" s="10">
        <v>94.25</v>
      </c>
      <c r="E68" s="9">
        <v>0.9749303621169787</v>
      </c>
      <c r="F68" s="11">
        <v>93.5</v>
      </c>
      <c r="G68" s="12">
        <v>-0.63761955366629763</v>
      </c>
      <c r="H68" s="12"/>
      <c r="I68" s="6"/>
      <c r="J68" s="6"/>
      <c r="K68" s="6"/>
    </row>
    <row r="69" spans="1:11">
      <c r="A69" s="3" t="s">
        <v>323</v>
      </c>
      <c r="B69" s="15">
        <v>637.83000000000004</v>
      </c>
      <c r="C69" s="9">
        <v>3.8726488071004042</v>
      </c>
      <c r="D69" s="10">
        <v>94.39</v>
      </c>
      <c r="E69" s="9">
        <v>2.9222549340312014</v>
      </c>
      <c r="F69" s="11">
        <v>94.1</v>
      </c>
      <c r="G69" s="12">
        <v>-0.24382487013674847</v>
      </c>
      <c r="H69" s="12"/>
      <c r="I69" s="6"/>
      <c r="J69" s="6"/>
      <c r="K69" s="6"/>
    </row>
    <row r="70" spans="1:11">
      <c r="A70" s="3" t="s">
        <v>324</v>
      </c>
      <c r="B70" s="15">
        <v>626.24</v>
      </c>
      <c r="C70" s="9">
        <v>3.001694106810973</v>
      </c>
      <c r="D70" s="10">
        <v>92.41</v>
      </c>
      <c r="E70" s="9">
        <v>1.9752813948355623</v>
      </c>
      <c r="F70" s="11">
        <v>94.33</v>
      </c>
      <c r="G70" s="12">
        <v>0.64013656246666528</v>
      </c>
      <c r="H70" s="12"/>
      <c r="I70" s="6"/>
      <c r="J70" s="6"/>
      <c r="K70" s="6"/>
    </row>
    <row r="71" spans="1:11">
      <c r="A71" s="3" t="s">
        <v>325</v>
      </c>
      <c r="B71" s="15">
        <v>647.37</v>
      </c>
      <c r="C71" s="9">
        <v>3.8617038344296475</v>
      </c>
      <c r="D71" s="10">
        <v>95.22</v>
      </c>
      <c r="E71" s="9">
        <v>1.8940609951845886</v>
      </c>
      <c r="F71" s="11">
        <v>93.73</v>
      </c>
      <c r="G71" s="12">
        <v>0.6442607108343168</v>
      </c>
      <c r="H71" s="12"/>
      <c r="I71" s="13">
        <v>3.0922970159611367</v>
      </c>
      <c r="J71" s="14">
        <v>0.95048331942164666</v>
      </c>
      <c r="K71" s="6"/>
    </row>
    <row r="72" spans="1:11">
      <c r="A72" s="3" t="s">
        <v>326</v>
      </c>
      <c r="B72" s="15">
        <v>630.14</v>
      </c>
      <c r="C72" s="9">
        <v>4.8590541485006753</v>
      </c>
      <c r="D72" s="10">
        <v>93.34</v>
      </c>
      <c r="E72" s="9">
        <v>2.9447446785044775</v>
      </c>
      <c r="F72" s="11">
        <v>93.13</v>
      </c>
      <c r="G72" s="12">
        <v>0.51807879114946331</v>
      </c>
      <c r="H72" s="12"/>
      <c r="I72" s="6"/>
      <c r="J72" s="6"/>
      <c r="K72" s="6"/>
    </row>
    <row r="73" spans="1:11">
      <c r="A73" s="3" t="s">
        <v>327</v>
      </c>
      <c r="B73" s="15">
        <v>614.04999999999995</v>
      </c>
      <c r="C73" s="9">
        <v>4.7741737335130523</v>
      </c>
      <c r="D73" s="10">
        <v>91.71</v>
      </c>
      <c r="E73" s="9">
        <v>3.1376518218623346</v>
      </c>
      <c r="F73" s="11">
        <v>92.65</v>
      </c>
      <c r="G73" s="12">
        <v>0.83804962995213828</v>
      </c>
      <c r="H73" s="12"/>
      <c r="I73" s="6"/>
      <c r="J73" s="6"/>
      <c r="K73" s="6"/>
    </row>
    <row r="74" spans="1:11">
      <c r="A74" s="3" t="s">
        <v>328</v>
      </c>
      <c r="B74" s="15">
        <v>607.99</v>
      </c>
      <c r="C74" s="9">
        <v>5.7797031856220826</v>
      </c>
      <c r="D74" s="10">
        <v>90.62</v>
      </c>
      <c r="E74" s="9">
        <v>4.0293881299506324</v>
      </c>
      <c r="F74" s="11">
        <v>91.88</v>
      </c>
      <c r="G74" s="12">
        <v>6.5345240688301942E-2</v>
      </c>
      <c r="H74" s="12"/>
      <c r="I74" s="6"/>
      <c r="J74" s="6"/>
      <c r="K74" s="6"/>
    </row>
    <row r="75" spans="1:11">
      <c r="A75" s="3" t="s">
        <v>329</v>
      </c>
      <c r="B75" s="15">
        <v>623.29999999999995</v>
      </c>
      <c r="C75" s="9">
        <v>5.4046741299421512</v>
      </c>
      <c r="D75" s="10">
        <v>93.45</v>
      </c>
      <c r="E75" s="9">
        <v>4.7176154190945851</v>
      </c>
      <c r="F75" s="11">
        <v>91.82</v>
      </c>
      <c r="G75" s="12">
        <v>1.5146489773355256</v>
      </c>
      <c r="H75" s="12"/>
      <c r="I75" s="13">
        <v>3.9952657255852841</v>
      </c>
      <c r="J75" s="14">
        <v>1.9514226231783338</v>
      </c>
      <c r="K75" s="6"/>
    </row>
    <row r="76" spans="1:11">
      <c r="A76" s="3" t="s">
        <v>330</v>
      </c>
      <c r="B76" s="15">
        <v>600.94000000000005</v>
      </c>
      <c r="C76" s="9">
        <v>3.8987534362627372</v>
      </c>
      <c r="D76" s="10">
        <v>90.67</v>
      </c>
      <c r="E76" s="9">
        <v>3.5400251227589479</v>
      </c>
      <c r="F76" s="11">
        <v>90.45</v>
      </c>
      <c r="G76" s="12">
        <v>0.77994428969358864</v>
      </c>
      <c r="H76" s="12"/>
      <c r="I76" s="6"/>
      <c r="J76" s="6"/>
      <c r="K76" s="6"/>
    </row>
    <row r="77" spans="1:11">
      <c r="A77" s="3" t="s">
        <v>331</v>
      </c>
      <c r="B77" s="15">
        <v>586.07000000000005</v>
      </c>
      <c r="C77" s="9">
        <v>3.1740722484332196</v>
      </c>
      <c r="D77" s="10">
        <v>88.92</v>
      </c>
      <c r="E77" s="9">
        <v>2.7027027027026946</v>
      </c>
      <c r="F77" s="11">
        <v>89.75</v>
      </c>
      <c r="G77" s="12">
        <v>1.722770032868624</v>
      </c>
      <c r="H77" s="12"/>
      <c r="I77" s="6"/>
      <c r="J77" s="6"/>
      <c r="K77" s="6"/>
    </row>
    <row r="78" spans="1:11">
      <c r="A78" s="3" t="s">
        <v>332</v>
      </c>
      <c r="B78" s="15">
        <v>574.77</v>
      </c>
      <c r="C78" s="9">
        <v>4.4011334326297771</v>
      </c>
      <c r="D78" s="10">
        <v>87.11</v>
      </c>
      <c r="E78" s="9">
        <v>4.2858853106668278</v>
      </c>
      <c r="F78" s="11">
        <v>88.23</v>
      </c>
      <c r="G78" s="12">
        <v>0.96120837624442856</v>
      </c>
      <c r="H78" s="12"/>
      <c r="I78" s="6"/>
      <c r="J78" s="6"/>
      <c r="K78" s="6"/>
    </row>
    <row r="79" spans="1:11">
      <c r="A79" s="3" t="s">
        <v>333</v>
      </c>
      <c r="B79" s="15">
        <v>591.34</v>
      </c>
      <c r="C79" s="9">
        <v>1.6886779474480704</v>
      </c>
      <c r="D79" s="10">
        <v>89.24</v>
      </c>
      <c r="E79" s="9">
        <v>1.2250453720508148</v>
      </c>
      <c r="F79" s="11">
        <v>87.39</v>
      </c>
      <c r="G79" s="12">
        <v>0.47137272936306829</v>
      </c>
      <c r="H79" s="12"/>
      <c r="I79" s="6"/>
      <c r="J79" s="6"/>
      <c r="K79" s="6"/>
    </row>
    <row r="80" spans="1:11">
      <c r="A80" s="3" t="s">
        <v>334</v>
      </c>
      <c r="B80" s="15">
        <v>578.39</v>
      </c>
      <c r="C80" s="9">
        <v>1.35457189920443</v>
      </c>
      <c r="D80" s="10">
        <v>87.57</v>
      </c>
      <c r="E80" s="9">
        <v>1.1785095320623782</v>
      </c>
      <c r="F80" s="11">
        <v>86.98</v>
      </c>
      <c r="G80" s="12">
        <v>0.84637681159421163</v>
      </c>
      <c r="H80" s="12"/>
      <c r="I80" s="6"/>
      <c r="J80" s="6"/>
      <c r="K80" s="6"/>
    </row>
    <row r="81" spans="1:11">
      <c r="A81" s="3" t="s">
        <v>335</v>
      </c>
      <c r="B81" s="15">
        <v>568.04</v>
      </c>
      <c r="C81" s="9">
        <v>1.4067409311625312</v>
      </c>
      <c r="D81" s="10">
        <v>86.58</v>
      </c>
      <c r="E81" s="9">
        <v>1.1330452049994193</v>
      </c>
      <c r="F81" s="11">
        <v>86.25</v>
      </c>
      <c r="G81" s="12">
        <v>0.53619302949061876</v>
      </c>
      <c r="H81" s="12"/>
      <c r="I81" s="6"/>
      <c r="J81" s="6"/>
      <c r="K81" s="6"/>
    </row>
    <row r="82" spans="1:11">
      <c r="A82" s="3" t="s">
        <v>336</v>
      </c>
      <c r="B82" s="15">
        <v>550.54</v>
      </c>
      <c r="C82" s="9">
        <v>6.5433130975307563E-2</v>
      </c>
      <c r="D82" s="10">
        <v>83.53</v>
      </c>
      <c r="E82" s="9">
        <v>-0.6777645659928595</v>
      </c>
      <c r="F82" s="11">
        <v>85.79</v>
      </c>
      <c r="G82" s="12">
        <v>0</v>
      </c>
      <c r="H82" s="12"/>
      <c r="I82" s="6"/>
      <c r="J82" s="6"/>
      <c r="K82" s="6"/>
    </row>
    <row r="83" spans="1:11">
      <c r="A83" s="3" t="s">
        <v>337</v>
      </c>
      <c r="B83" s="15">
        <v>581.52</v>
      </c>
      <c r="C83" s="9">
        <v>1.7354793561931388</v>
      </c>
      <c r="D83" s="10">
        <v>88.16</v>
      </c>
      <c r="E83" s="9">
        <v>0.82342177493137569</v>
      </c>
      <c r="F83" s="11">
        <v>85.79</v>
      </c>
      <c r="G83" s="12">
        <v>-9.3164085245135198E-2</v>
      </c>
      <c r="H83" s="12"/>
      <c r="I83" s="6"/>
      <c r="J83" s="6"/>
      <c r="K83" s="6"/>
    </row>
    <row r="84" spans="1:11">
      <c r="A84" s="3" t="s">
        <v>338</v>
      </c>
      <c r="B84" s="15">
        <v>570.66</v>
      </c>
      <c r="C84" s="9">
        <v>1.3731725081271122</v>
      </c>
      <c r="D84" s="10">
        <v>86.55</v>
      </c>
      <c r="E84" s="9">
        <v>0.44098874318207493</v>
      </c>
      <c r="F84" s="11">
        <v>85.87</v>
      </c>
      <c r="G84" s="12">
        <v>-0.20918070889017315</v>
      </c>
      <c r="H84" s="12"/>
      <c r="I84" s="6"/>
      <c r="J84" s="6"/>
      <c r="K84" s="6"/>
    </row>
    <row r="85" spans="1:11">
      <c r="A85" s="3" t="s">
        <v>339</v>
      </c>
      <c r="B85" s="15">
        <v>560.16</v>
      </c>
      <c r="C85" s="9">
        <v>3.4345224905827649</v>
      </c>
      <c r="D85" s="10">
        <v>85.61</v>
      </c>
      <c r="E85" s="9">
        <v>1.8560380725758563</v>
      </c>
      <c r="F85" s="11">
        <v>86.05</v>
      </c>
      <c r="G85" s="12">
        <v>0.51395864969046556</v>
      </c>
      <c r="H85" s="12"/>
      <c r="I85" s="6"/>
      <c r="J85" s="6"/>
      <c r="K85" s="6"/>
    </row>
    <row r="86" spans="1:11">
      <c r="A86" s="3" t="s">
        <v>340</v>
      </c>
      <c r="B86" s="15">
        <v>550.17999999999995</v>
      </c>
      <c r="C86" s="9">
        <v>2.7452005677149458</v>
      </c>
      <c r="D86" s="10">
        <v>84.1</v>
      </c>
      <c r="E86" s="9">
        <v>1.6559893629880378</v>
      </c>
      <c r="F86" s="11">
        <v>85.61</v>
      </c>
      <c r="G86" s="12">
        <v>-0.17490671641792233</v>
      </c>
      <c r="H86" s="12"/>
      <c r="I86" s="6"/>
      <c r="J86" s="6"/>
      <c r="K86" s="6"/>
    </row>
    <row r="87" spans="1:11">
      <c r="A87" s="3" t="s">
        <v>341</v>
      </c>
      <c r="B87" s="15">
        <v>571.6</v>
      </c>
      <c r="C87" s="9">
        <v>0.80062074560012775</v>
      </c>
      <c r="D87" s="10">
        <v>87.44</v>
      </c>
      <c r="E87" s="9">
        <v>-0.23958927552767761</v>
      </c>
      <c r="F87" s="11">
        <v>85.76</v>
      </c>
      <c r="G87" s="12">
        <v>0.28063610851263832</v>
      </c>
      <c r="H87" s="12"/>
      <c r="I87" s="6"/>
      <c r="J87" s="6"/>
      <c r="K87" s="6"/>
    </row>
    <row r="88" spans="1:11">
      <c r="A88" s="3" t="s">
        <v>342</v>
      </c>
      <c r="B88" s="15">
        <v>562.92999999999995</v>
      </c>
      <c r="C88" s="9">
        <v>0.47477109250897342</v>
      </c>
      <c r="D88" s="10">
        <v>86.17</v>
      </c>
      <c r="E88" s="9">
        <v>-0.73724225319664072</v>
      </c>
      <c r="F88" s="11">
        <v>85.52</v>
      </c>
      <c r="G88" s="12">
        <v>0.76587722398961944</v>
      </c>
      <c r="H88" s="12"/>
      <c r="I88" s="6"/>
      <c r="J88" s="6"/>
      <c r="K88" s="6"/>
    </row>
    <row r="89" spans="1:11">
      <c r="A89" s="3" t="s">
        <v>343</v>
      </c>
      <c r="B89" s="15">
        <v>541.55999999999995</v>
      </c>
      <c r="C89" s="9">
        <v>0.32976397791692591</v>
      </c>
      <c r="D89" s="10">
        <v>84.05</v>
      </c>
      <c r="E89" s="9">
        <v>-1.3844890296843886</v>
      </c>
      <c r="F89" s="11">
        <v>84.87</v>
      </c>
      <c r="G89" s="12">
        <v>0.10615711252654592</v>
      </c>
      <c r="H89" s="12"/>
      <c r="I89" s="6"/>
      <c r="J89" s="6"/>
      <c r="K89" s="6"/>
    </row>
    <row r="90" spans="1:11">
      <c r="A90" s="3" t="s">
        <v>344</v>
      </c>
      <c r="B90" s="15">
        <v>535.48</v>
      </c>
      <c r="C90" s="9">
        <v>0.84179205664676715</v>
      </c>
      <c r="D90" s="10">
        <v>82.73</v>
      </c>
      <c r="E90" s="9">
        <v>-0.45722536397543934</v>
      </c>
      <c r="F90" s="11">
        <v>84.78</v>
      </c>
      <c r="G90" s="12">
        <v>-1.4758861127251492</v>
      </c>
      <c r="H90" s="12"/>
      <c r="I90" s="6"/>
      <c r="J90" s="6"/>
      <c r="K90" s="6"/>
    </row>
    <row r="91" spans="1:11">
      <c r="A91" s="3" t="s">
        <v>345</v>
      </c>
      <c r="B91" s="15">
        <v>567.05999999999995</v>
      </c>
      <c r="C91" s="9">
        <v>0.77304472996746654</v>
      </c>
      <c r="D91" s="10">
        <v>87.65</v>
      </c>
      <c r="E91" s="9">
        <v>3.4238758274369729E-2</v>
      </c>
      <c r="F91" s="11">
        <v>86.05</v>
      </c>
      <c r="G91" s="12">
        <v>-0.12766945218199055</v>
      </c>
      <c r="H91" s="12"/>
      <c r="I91" s="6"/>
      <c r="J91" s="6"/>
      <c r="K91" s="6"/>
    </row>
    <row r="92" spans="1:11">
      <c r="A92" s="3" t="s">
        <v>346</v>
      </c>
      <c r="B92" s="15">
        <v>560.27</v>
      </c>
      <c r="C92" s="9">
        <v>2.3847812579949448</v>
      </c>
      <c r="D92" s="10">
        <v>86.81</v>
      </c>
      <c r="E92" s="9">
        <v>0.80120761727822298</v>
      </c>
      <c r="F92" s="11">
        <v>86.16</v>
      </c>
      <c r="G92" s="12">
        <v>0.4664179104477455</v>
      </c>
      <c r="H92" s="12"/>
      <c r="I92" s="6"/>
      <c r="J92" s="6"/>
      <c r="K92" s="6"/>
    </row>
    <row r="93" spans="1:11">
      <c r="A93" s="3" t="s">
        <v>347</v>
      </c>
      <c r="B93" s="15">
        <v>539.78</v>
      </c>
      <c r="C93" s="9">
        <v>1.3937936734540415</v>
      </c>
      <c r="D93" s="10">
        <v>85.23</v>
      </c>
      <c r="E93" s="9">
        <v>2.347142354184939E-2</v>
      </c>
      <c r="F93" s="11">
        <v>85.76</v>
      </c>
      <c r="G93" s="12">
        <v>0.43330600772924299</v>
      </c>
      <c r="H93" s="12"/>
      <c r="I93" s="6"/>
      <c r="J93" s="6"/>
      <c r="K93" s="6"/>
    </row>
    <row r="94" spans="1:11">
      <c r="A94" s="3" t="s">
        <v>348</v>
      </c>
      <c r="B94" s="15">
        <v>531.01</v>
      </c>
      <c r="C94" s="9">
        <v>0.14332861857613466</v>
      </c>
      <c r="D94" s="10">
        <v>83.11</v>
      </c>
      <c r="E94" s="9">
        <v>-1.6915069789448864</v>
      </c>
      <c r="F94" s="11">
        <v>85.39</v>
      </c>
      <c r="G94" s="12">
        <v>-0.52423112767941404</v>
      </c>
      <c r="H94" s="12"/>
      <c r="I94" s="6"/>
      <c r="J94" s="6"/>
      <c r="K94" s="6"/>
    </row>
    <row r="95" spans="1:11">
      <c r="A95" s="3" t="s">
        <v>349</v>
      </c>
      <c r="B95" s="15">
        <v>562.71</v>
      </c>
      <c r="C95" s="9">
        <v>3.631742757693516</v>
      </c>
      <c r="D95" s="10">
        <v>87.62</v>
      </c>
      <c r="E95" s="9">
        <v>1.553082985628194</v>
      </c>
      <c r="F95" s="11">
        <v>85.84</v>
      </c>
      <c r="G95" s="12">
        <v>-6.9848661233990583E-2</v>
      </c>
      <c r="H95" s="12"/>
      <c r="I95" s="6"/>
      <c r="J95" s="6"/>
      <c r="K95" s="6"/>
    </row>
    <row r="96" spans="1:11">
      <c r="A96" s="3" t="s">
        <v>350</v>
      </c>
      <c r="B96" s="15">
        <v>547.22</v>
      </c>
      <c r="C96" s="9">
        <v>2.8415711332456368</v>
      </c>
      <c r="D96" s="10">
        <v>86.12</v>
      </c>
      <c r="E96" s="9">
        <v>1.4489339144775499</v>
      </c>
      <c r="F96" s="11">
        <v>85.9</v>
      </c>
      <c r="G96" s="12">
        <v>-0.20910780669144913</v>
      </c>
      <c r="H96" s="12"/>
      <c r="I96" s="6"/>
      <c r="J96" s="6"/>
      <c r="K96" s="6"/>
    </row>
    <row r="97" spans="1:11">
      <c r="A97" s="3" t="s">
        <v>351</v>
      </c>
      <c r="B97" s="15">
        <v>532.36</v>
      </c>
      <c r="C97" s="9">
        <v>2.4971601301526931</v>
      </c>
      <c r="D97" s="10">
        <v>85.21</v>
      </c>
      <c r="E97" s="9">
        <v>1.5734890928596883</v>
      </c>
      <c r="F97" s="11">
        <v>86.08</v>
      </c>
      <c r="G97" s="12">
        <v>-4.6446818392936962E-2</v>
      </c>
      <c r="H97" s="12"/>
      <c r="I97" s="6"/>
      <c r="J97" s="6"/>
      <c r="K97" s="6"/>
    </row>
    <row r="98" spans="1:11">
      <c r="A98" s="3" t="s">
        <v>352</v>
      </c>
      <c r="B98" s="15">
        <v>530.25</v>
      </c>
      <c r="C98" s="9">
        <v>3.0391947299897026</v>
      </c>
      <c r="D98" s="10">
        <v>84.54</v>
      </c>
      <c r="E98" s="9">
        <v>2.187839961319952</v>
      </c>
      <c r="F98" s="11">
        <v>86.12</v>
      </c>
      <c r="G98" s="12">
        <v>2.0258263238952736</v>
      </c>
      <c r="H98" s="12"/>
      <c r="I98" s="6"/>
      <c r="J98" s="6"/>
      <c r="K98" s="6"/>
    </row>
    <row r="99" spans="1:11">
      <c r="A99" s="3" t="s">
        <v>353</v>
      </c>
      <c r="B99" s="15">
        <v>542.99</v>
      </c>
      <c r="C99" s="9">
        <v>0.75521413196764797</v>
      </c>
      <c r="D99" s="10">
        <v>86.28</v>
      </c>
      <c r="E99" s="9">
        <v>1.0422766131865728</v>
      </c>
      <c r="F99" s="11">
        <v>84.41</v>
      </c>
      <c r="G99" s="12">
        <v>-0.29529884242853655</v>
      </c>
      <c r="H99" s="12"/>
      <c r="I99" s="6"/>
      <c r="J99" s="6"/>
      <c r="K99" s="6"/>
    </row>
    <row r="100" spans="1:11">
      <c r="A100" s="3" t="s">
        <v>354</v>
      </c>
      <c r="B100" s="15">
        <v>532.1</v>
      </c>
      <c r="C100" s="9">
        <v>2.1560082170215367</v>
      </c>
      <c r="D100" s="10">
        <v>84.89</v>
      </c>
      <c r="E100" s="9">
        <v>2.5241545893719888</v>
      </c>
      <c r="F100" s="11">
        <v>84.66</v>
      </c>
      <c r="G100" s="12">
        <v>-4.7225501770967071E-2</v>
      </c>
      <c r="H100" s="12"/>
      <c r="I100" s="6"/>
      <c r="J100" s="6"/>
      <c r="K100" s="6"/>
    </row>
    <row r="101" spans="1:11">
      <c r="A101" s="3" t="s">
        <v>355</v>
      </c>
      <c r="B101" s="15">
        <v>519.39</v>
      </c>
      <c r="C101" s="9">
        <v>3.0024789291026082</v>
      </c>
      <c r="D101" s="10">
        <v>83.89</v>
      </c>
      <c r="E101" s="9">
        <v>3.9400322140998583</v>
      </c>
      <c r="F101" s="11">
        <v>84.7</v>
      </c>
      <c r="G101" s="12">
        <v>0.80933111164010541</v>
      </c>
      <c r="H101" s="12"/>
      <c r="I101" s="6"/>
      <c r="J101" s="6"/>
      <c r="K101" s="6"/>
    </row>
    <row r="102" spans="1:11">
      <c r="A102" s="3" t="s">
        <v>356</v>
      </c>
      <c r="B102" s="15">
        <v>514.61</v>
      </c>
      <c r="C102" s="9">
        <v>3.8692879056999772</v>
      </c>
      <c r="D102" s="10">
        <v>82.73</v>
      </c>
      <c r="E102" s="9">
        <v>4.2464717741935516</v>
      </c>
      <c r="F102" s="11">
        <v>84.02</v>
      </c>
      <c r="G102" s="12">
        <v>1.424432641236109</v>
      </c>
      <c r="H102" s="12"/>
      <c r="I102" s="6"/>
      <c r="J102" s="6"/>
      <c r="K102" s="6"/>
    </row>
  </sheetData>
  <mergeCells count="3">
    <mergeCell ref="B5:C5"/>
    <mergeCell ref="D5:E5"/>
    <mergeCell ref="F5:G5"/>
  </mergeCells>
  <pageMargins left="0.7" right="0.7" top="0.78740157499999996" bottom="0.78740157499999996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5B681-0E9B-4BBD-BC6E-598CB13115B5}">
  <dimension ref="A1:K323"/>
  <sheetViews>
    <sheetView zoomScale="80" zoomScaleNormal="80" workbookViewId="0">
      <selection activeCell="E24" sqref="E24"/>
    </sheetView>
  </sheetViews>
  <sheetFormatPr baseColWidth="10" defaultRowHeight="14.5"/>
  <cols>
    <col min="5" max="5" width="14.81640625" customWidth="1"/>
    <col min="8" max="8" width="10.81640625" style="18"/>
  </cols>
  <sheetData>
    <row r="1" spans="1:11">
      <c r="A1" s="63" t="s">
        <v>253</v>
      </c>
      <c r="B1" s="57"/>
      <c r="C1" s="57"/>
      <c r="D1" s="57"/>
      <c r="E1" s="64" t="s">
        <v>1730</v>
      </c>
      <c r="F1" s="57"/>
      <c r="G1" s="58"/>
      <c r="H1" s="1" t="s">
        <v>612</v>
      </c>
    </row>
    <row r="2" spans="1:11">
      <c r="A2" s="52" t="s">
        <v>183</v>
      </c>
      <c r="B2" s="47"/>
      <c r="C2" s="47"/>
      <c r="D2" s="47"/>
      <c r="E2" s="47"/>
      <c r="F2" s="47"/>
      <c r="G2" s="53"/>
      <c r="H2"/>
    </row>
    <row r="3" spans="1:11">
      <c r="A3" s="52" t="s">
        <v>405</v>
      </c>
      <c r="B3" s="47"/>
      <c r="C3" s="47"/>
      <c r="D3" s="47"/>
      <c r="E3" s="47"/>
      <c r="F3" s="47"/>
      <c r="G3" s="53"/>
      <c r="H3"/>
    </row>
    <row r="4" spans="1:11">
      <c r="A4" s="62" t="s">
        <v>689</v>
      </c>
      <c r="B4" s="54"/>
      <c r="C4" s="54"/>
      <c r="D4" s="54"/>
      <c r="E4" s="54"/>
      <c r="F4" s="54"/>
      <c r="G4" s="55"/>
    </row>
    <row r="7" spans="1:11">
      <c r="A7" s="1"/>
      <c r="B7" s="1" t="s">
        <v>251</v>
      </c>
      <c r="C7" s="1" t="s">
        <v>252</v>
      </c>
      <c r="D7" s="1" t="s">
        <v>1439</v>
      </c>
    </row>
    <row r="8" spans="1:11">
      <c r="A8" s="1"/>
      <c r="B8" s="1"/>
      <c r="C8" s="1"/>
      <c r="D8" s="1"/>
      <c r="H8" s="1"/>
      <c r="K8" s="66"/>
    </row>
    <row r="9" spans="1:11">
      <c r="A9" s="2">
        <v>45717</v>
      </c>
      <c r="B9" s="1"/>
      <c r="C9" s="1"/>
      <c r="D9" s="1"/>
      <c r="H9"/>
    </row>
    <row r="10" spans="1:11">
      <c r="A10" s="2">
        <v>45689</v>
      </c>
      <c r="B10" s="1"/>
      <c r="C10" s="1"/>
      <c r="D10" s="1"/>
      <c r="H10"/>
    </row>
    <row r="11" spans="1:11">
      <c r="A11" s="2">
        <v>45658</v>
      </c>
      <c r="B11" s="1"/>
      <c r="C11" s="1"/>
      <c r="D11" s="1"/>
      <c r="H11"/>
    </row>
    <row r="12" spans="1:11">
      <c r="A12" s="2">
        <v>45627</v>
      </c>
      <c r="B12" s="27">
        <v>3</v>
      </c>
      <c r="C12" s="27">
        <v>4.5</v>
      </c>
      <c r="D12" s="269">
        <v>1</v>
      </c>
      <c r="H12"/>
    </row>
    <row r="13" spans="1:11">
      <c r="A13" s="2">
        <v>45597</v>
      </c>
      <c r="B13" s="27">
        <v>3.25</v>
      </c>
      <c r="C13" s="27">
        <v>4.75</v>
      </c>
      <c r="D13" s="269">
        <v>2</v>
      </c>
    </row>
    <row r="14" spans="1:11">
      <c r="A14" s="2">
        <v>45566</v>
      </c>
      <c r="B14" s="27">
        <v>3.25</v>
      </c>
      <c r="C14" s="27">
        <v>5</v>
      </c>
      <c r="D14" s="269">
        <v>3</v>
      </c>
    </row>
    <row r="15" spans="1:11">
      <c r="A15" s="2">
        <v>45536</v>
      </c>
      <c r="B15" s="27">
        <v>3.5</v>
      </c>
      <c r="C15" s="27">
        <v>5</v>
      </c>
      <c r="D15" s="269">
        <v>4</v>
      </c>
    </row>
    <row r="16" spans="1:11">
      <c r="A16" s="2">
        <v>45505</v>
      </c>
      <c r="B16" s="27">
        <v>3.75</v>
      </c>
      <c r="C16" s="27">
        <v>5.5</v>
      </c>
      <c r="D16" s="269">
        <v>5</v>
      </c>
      <c r="E16" s="1"/>
      <c r="F16" s="1"/>
      <c r="G16" s="1"/>
    </row>
    <row r="17" spans="1:7">
      <c r="A17" s="2">
        <v>45474</v>
      </c>
      <c r="B17" s="27">
        <v>3.75</v>
      </c>
      <c r="C17" s="27">
        <v>5.5</v>
      </c>
      <c r="D17" s="269">
        <v>6</v>
      </c>
      <c r="G17" s="66"/>
    </row>
    <row r="18" spans="1:7">
      <c r="A18" s="2">
        <v>45444</v>
      </c>
      <c r="B18" s="27">
        <v>3.75</v>
      </c>
      <c r="C18" s="27">
        <v>5.5</v>
      </c>
      <c r="D18" s="269">
        <v>7</v>
      </c>
      <c r="G18" s="66"/>
    </row>
    <row r="19" spans="1:7">
      <c r="A19" s="2">
        <v>45413</v>
      </c>
      <c r="B19" s="27">
        <v>4.5</v>
      </c>
      <c r="C19" s="27">
        <v>5.5</v>
      </c>
      <c r="D19" s="269">
        <v>8</v>
      </c>
      <c r="G19" s="66"/>
    </row>
    <row r="20" spans="1:7">
      <c r="A20" s="2">
        <v>45383</v>
      </c>
      <c r="B20" s="27">
        <v>4.5</v>
      </c>
      <c r="C20" s="27">
        <v>5.5</v>
      </c>
      <c r="D20" s="269">
        <v>9</v>
      </c>
      <c r="E20" s="1"/>
      <c r="F20" s="1"/>
      <c r="G20" s="66"/>
    </row>
    <row r="21" spans="1:7">
      <c r="A21" s="2">
        <v>45352</v>
      </c>
      <c r="B21" s="27">
        <v>4.5</v>
      </c>
      <c r="C21" s="27">
        <v>5.5</v>
      </c>
      <c r="D21" s="269">
        <v>10</v>
      </c>
    </row>
    <row r="22" spans="1:7">
      <c r="A22" s="2">
        <v>45323</v>
      </c>
      <c r="B22" s="78">
        <v>4.5</v>
      </c>
      <c r="C22" s="78">
        <v>5.5</v>
      </c>
      <c r="D22" s="269">
        <v>11</v>
      </c>
    </row>
    <row r="23" spans="1:7">
      <c r="A23" s="2">
        <v>45292</v>
      </c>
      <c r="B23" s="78">
        <v>4.5</v>
      </c>
      <c r="C23" s="78">
        <v>5.5</v>
      </c>
      <c r="D23" s="269">
        <v>12</v>
      </c>
    </row>
    <row r="24" spans="1:7">
      <c r="A24" s="2">
        <v>45261</v>
      </c>
      <c r="B24" s="78">
        <v>4.5</v>
      </c>
      <c r="C24" s="78">
        <v>5.5</v>
      </c>
      <c r="D24" s="269">
        <v>13</v>
      </c>
    </row>
    <row r="25" spans="1:7">
      <c r="A25" s="2">
        <v>45231</v>
      </c>
      <c r="B25" s="78">
        <v>4.5</v>
      </c>
      <c r="C25" s="78">
        <v>5.5</v>
      </c>
      <c r="D25" s="269">
        <v>14</v>
      </c>
    </row>
    <row r="26" spans="1:7">
      <c r="A26" s="2">
        <v>45200</v>
      </c>
      <c r="B26" s="78">
        <v>4.5</v>
      </c>
      <c r="C26" s="78">
        <v>5.5</v>
      </c>
      <c r="D26" s="269">
        <v>15</v>
      </c>
    </row>
    <row r="27" spans="1:7">
      <c r="A27" s="2">
        <v>45170</v>
      </c>
      <c r="B27" s="78">
        <v>4.5</v>
      </c>
      <c r="C27" s="78">
        <v>5.5</v>
      </c>
      <c r="D27" s="269">
        <v>16</v>
      </c>
    </row>
    <row r="28" spans="1:7">
      <c r="A28" s="2">
        <v>45139</v>
      </c>
      <c r="B28" s="78">
        <v>4.25</v>
      </c>
      <c r="C28" s="78">
        <v>5.5</v>
      </c>
      <c r="D28" s="269">
        <v>17</v>
      </c>
    </row>
    <row r="29" spans="1:7">
      <c r="A29" s="2">
        <v>45108</v>
      </c>
      <c r="B29" s="78">
        <v>4.25</v>
      </c>
      <c r="C29" s="78">
        <v>5.5</v>
      </c>
      <c r="D29" s="269">
        <v>18</v>
      </c>
    </row>
    <row r="30" spans="1:7">
      <c r="A30" s="2">
        <v>45078</v>
      </c>
      <c r="B30" s="78">
        <v>4</v>
      </c>
      <c r="C30" s="78">
        <v>5.25</v>
      </c>
      <c r="D30" s="269">
        <v>19</v>
      </c>
    </row>
    <row r="31" spans="1:7">
      <c r="A31" s="2">
        <v>45047</v>
      </c>
      <c r="B31" s="78">
        <v>3.75</v>
      </c>
      <c r="C31" s="78">
        <v>5.25</v>
      </c>
      <c r="D31" s="269">
        <v>20</v>
      </c>
    </row>
    <row r="32" spans="1:7">
      <c r="A32" s="2">
        <v>45017</v>
      </c>
      <c r="B32" s="78">
        <v>3.5</v>
      </c>
      <c r="C32" s="78">
        <v>5</v>
      </c>
      <c r="D32" s="269">
        <v>21</v>
      </c>
    </row>
    <row r="33" spans="1:4">
      <c r="A33" s="2">
        <v>44986</v>
      </c>
      <c r="B33" s="78">
        <v>3.5</v>
      </c>
      <c r="C33" s="78">
        <v>5</v>
      </c>
      <c r="D33" s="269">
        <v>22</v>
      </c>
    </row>
    <row r="34" spans="1:4">
      <c r="A34" s="2">
        <v>44958</v>
      </c>
      <c r="B34" s="78">
        <v>3</v>
      </c>
      <c r="C34" s="78">
        <v>4.75</v>
      </c>
      <c r="D34" s="269">
        <v>23</v>
      </c>
    </row>
    <row r="35" spans="1:4">
      <c r="A35" s="2">
        <v>44927</v>
      </c>
      <c r="B35" s="78">
        <v>3</v>
      </c>
      <c r="C35" s="78">
        <v>4.75</v>
      </c>
      <c r="D35" s="269">
        <v>24</v>
      </c>
    </row>
    <row r="36" spans="1:4">
      <c r="A36" s="2">
        <v>44896</v>
      </c>
      <c r="B36" s="78">
        <v>2.5</v>
      </c>
      <c r="C36" s="78">
        <v>4.5</v>
      </c>
      <c r="D36" s="269">
        <v>25</v>
      </c>
    </row>
    <row r="37" spans="1:4">
      <c r="A37" s="2">
        <v>44866</v>
      </c>
      <c r="B37" s="78">
        <v>2</v>
      </c>
      <c r="C37" s="78">
        <v>4</v>
      </c>
      <c r="D37" s="269">
        <v>26</v>
      </c>
    </row>
    <row r="38" spans="1:4">
      <c r="A38" s="2">
        <v>44835</v>
      </c>
      <c r="B38" s="78">
        <v>2</v>
      </c>
      <c r="C38" s="78">
        <v>3.25</v>
      </c>
      <c r="D38" s="269">
        <v>27</v>
      </c>
    </row>
    <row r="39" spans="1:4">
      <c r="A39" s="2">
        <v>44805</v>
      </c>
      <c r="B39" s="78">
        <v>1.25</v>
      </c>
      <c r="C39" s="78">
        <v>3.25</v>
      </c>
      <c r="D39" s="269">
        <v>28</v>
      </c>
    </row>
    <row r="40" spans="1:4">
      <c r="A40" s="2">
        <v>44774</v>
      </c>
      <c r="B40" s="78">
        <v>0.5</v>
      </c>
      <c r="C40" s="78">
        <v>2.5</v>
      </c>
      <c r="D40" s="269">
        <v>29</v>
      </c>
    </row>
    <row r="41" spans="1:4">
      <c r="A41" s="2">
        <v>44743</v>
      </c>
      <c r="B41" s="78">
        <v>0.5</v>
      </c>
      <c r="C41" s="78">
        <v>2.5</v>
      </c>
      <c r="D41" s="269">
        <v>30</v>
      </c>
    </row>
    <row r="42" spans="1:4">
      <c r="A42" s="2">
        <v>44713</v>
      </c>
      <c r="B42" s="78">
        <v>0</v>
      </c>
      <c r="C42" s="78">
        <v>1.7500000000000002</v>
      </c>
      <c r="D42" s="269">
        <v>31</v>
      </c>
    </row>
    <row r="43" spans="1:4">
      <c r="A43" s="2">
        <v>44682</v>
      </c>
      <c r="B43" s="78">
        <v>0</v>
      </c>
      <c r="C43" s="78">
        <v>1</v>
      </c>
      <c r="D43" s="269">
        <v>32</v>
      </c>
    </row>
    <row r="44" spans="1:4">
      <c r="A44" s="2">
        <v>44652</v>
      </c>
      <c r="B44" s="78">
        <v>0</v>
      </c>
      <c r="C44" s="78">
        <v>1</v>
      </c>
      <c r="D44" s="269">
        <v>33</v>
      </c>
    </row>
    <row r="45" spans="1:4">
      <c r="A45" s="2">
        <v>44621</v>
      </c>
      <c r="B45" s="78">
        <v>0</v>
      </c>
      <c r="C45" s="78">
        <v>0.5</v>
      </c>
      <c r="D45" s="269">
        <v>34</v>
      </c>
    </row>
    <row r="46" spans="1:4">
      <c r="A46" s="2">
        <v>44593</v>
      </c>
      <c r="B46" s="78">
        <v>0</v>
      </c>
      <c r="C46" s="78">
        <v>0.5</v>
      </c>
      <c r="D46" s="269">
        <v>35</v>
      </c>
    </row>
    <row r="47" spans="1:4">
      <c r="A47" s="2">
        <v>44562</v>
      </c>
      <c r="B47" s="78">
        <v>0</v>
      </c>
      <c r="C47" s="78">
        <v>0.25</v>
      </c>
      <c r="D47" s="269">
        <v>36</v>
      </c>
    </row>
    <row r="48" spans="1:4">
      <c r="A48" s="2">
        <v>44531</v>
      </c>
      <c r="B48" s="78">
        <v>0</v>
      </c>
      <c r="C48" s="78">
        <v>0.25</v>
      </c>
      <c r="D48" s="269">
        <v>37</v>
      </c>
    </row>
    <row r="49" spans="1:4">
      <c r="A49" s="2">
        <v>44501</v>
      </c>
      <c r="B49" s="78">
        <v>0</v>
      </c>
      <c r="C49" s="78">
        <v>0.25</v>
      </c>
      <c r="D49" s="269">
        <v>38</v>
      </c>
    </row>
    <row r="50" spans="1:4">
      <c r="A50" s="2">
        <v>44470</v>
      </c>
      <c r="B50" s="78">
        <v>0</v>
      </c>
      <c r="C50" s="78">
        <v>0.25</v>
      </c>
      <c r="D50" s="269">
        <v>39</v>
      </c>
    </row>
    <row r="51" spans="1:4">
      <c r="A51" s="2">
        <v>44440</v>
      </c>
      <c r="B51" s="78">
        <v>0</v>
      </c>
      <c r="C51" s="78">
        <v>0.25</v>
      </c>
      <c r="D51" s="269">
        <v>40</v>
      </c>
    </row>
    <row r="52" spans="1:4">
      <c r="A52" s="2">
        <v>44409</v>
      </c>
      <c r="B52" s="78">
        <v>0</v>
      </c>
      <c r="C52" s="78">
        <v>0.25</v>
      </c>
      <c r="D52" s="269">
        <v>41</v>
      </c>
    </row>
    <row r="53" spans="1:4">
      <c r="A53" s="2">
        <v>44378</v>
      </c>
      <c r="B53" s="78">
        <v>0</v>
      </c>
      <c r="C53" s="78">
        <v>0.25</v>
      </c>
      <c r="D53" s="269">
        <v>42</v>
      </c>
    </row>
    <row r="54" spans="1:4">
      <c r="A54" s="2">
        <v>44348</v>
      </c>
      <c r="B54" s="77">
        <v>0</v>
      </c>
      <c r="C54" s="78">
        <v>0.25</v>
      </c>
      <c r="D54" s="269">
        <v>43</v>
      </c>
    </row>
    <row r="55" spans="1:4">
      <c r="A55" s="2">
        <v>44317</v>
      </c>
      <c r="B55" s="77">
        <v>0</v>
      </c>
      <c r="C55" s="78">
        <v>0.25</v>
      </c>
      <c r="D55" s="269">
        <v>44</v>
      </c>
    </row>
    <row r="56" spans="1:4">
      <c r="A56" s="2">
        <v>44287</v>
      </c>
      <c r="B56" s="77">
        <v>0</v>
      </c>
      <c r="C56" s="78">
        <v>0.25</v>
      </c>
      <c r="D56" s="269">
        <v>45</v>
      </c>
    </row>
    <row r="57" spans="1:4">
      <c r="A57" s="2">
        <v>44256</v>
      </c>
      <c r="B57" s="77">
        <v>0</v>
      </c>
      <c r="C57" s="78">
        <v>0.25</v>
      </c>
      <c r="D57" s="269">
        <v>46</v>
      </c>
    </row>
    <row r="58" spans="1:4">
      <c r="A58" s="2">
        <v>44228</v>
      </c>
      <c r="B58" s="77">
        <v>0</v>
      </c>
      <c r="C58" s="78">
        <v>0.25</v>
      </c>
      <c r="D58" s="269">
        <v>47</v>
      </c>
    </row>
    <row r="59" spans="1:4">
      <c r="A59" s="2">
        <v>44197</v>
      </c>
      <c r="B59" s="77">
        <v>0</v>
      </c>
      <c r="C59" s="78">
        <v>0.25</v>
      </c>
      <c r="D59" s="269">
        <v>48</v>
      </c>
    </row>
    <row r="60" spans="1:4">
      <c r="A60" s="2">
        <v>44166</v>
      </c>
      <c r="B60" s="77">
        <v>0</v>
      </c>
      <c r="C60" s="78">
        <v>0.25</v>
      </c>
      <c r="D60" s="269">
        <v>49</v>
      </c>
    </row>
    <row r="61" spans="1:4">
      <c r="A61" s="2">
        <v>44136</v>
      </c>
      <c r="B61" s="77">
        <v>0</v>
      </c>
      <c r="C61" s="78">
        <v>0.25</v>
      </c>
      <c r="D61" s="269">
        <v>50</v>
      </c>
    </row>
    <row r="62" spans="1:4">
      <c r="A62" s="2">
        <v>44105</v>
      </c>
      <c r="B62" s="77">
        <v>0</v>
      </c>
      <c r="C62" s="78">
        <v>0.25</v>
      </c>
      <c r="D62" s="269">
        <v>51</v>
      </c>
    </row>
    <row r="63" spans="1:4">
      <c r="A63" s="2">
        <v>44075</v>
      </c>
      <c r="B63" s="77">
        <v>0</v>
      </c>
      <c r="C63" s="78">
        <v>0.25</v>
      </c>
      <c r="D63" s="269">
        <v>52</v>
      </c>
    </row>
    <row r="64" spans="1:4">
      <c r="A64" s="2">
        <v>44044</v>
      </c>
      <c r="B64" s="77">
        <v>0</v>
      </c>
      <c r="C64" s="78">
        <v>0.25</v>
      </c>
      <c r="D64" s="269">
        <v>53</v>
      </c>
    </row>
    <row r="65" spans="1:4">
      <c r="A65" s="2">
        <v>44013</v>
      </c>
      <c r="B65" s="77">
        <v>0</v>
      </c>
      <c r="C65" s="78">
        <v>0.25</v>
      </c>
      <c r="D65" s="269">
        <v>54</v>
      </c>
    </row>
    <row r="66" spans="1:4">
      <c r="A66" s="2">
        <v>43983</v>
      </c>
      <c r="B66" s="77">
        <v>0</v>
      </c>
      <c r="C66" s="78">
        <v>0.25</v>
      </c>
      <c r="D66" s="269">
        <v>55</v>
      </c>
    </row>
    <row r="67" spans="1:4">
      <c r="A67" s="2">
        <v>43952</v>
      </c>
      <c r="B67" s="77">
        <v>0</v>
      </c>
      <c r="C67" s="78">
        <v>0.25</v>
      </c>
      <c r="D67" s="269">
        <v>56</v>
      </c>
    </row>
    <row r="68" spans="1:4">
      <c r="A68" s="2">
        <v>43922</v>
      </c>
      <c r="B68" s="77">
        <v>0</v>
      </c>
      <c r="C68" s="78">
        <v>0.25</v>
      </c>
      <c r="D68" s="269">
        <v>57</v>
      </c>
    </row>
    <row r="69" spans="1:4">
      <c r="A69" s="2">
        <v>43891</v>
      </c>
      <c r="B69" s="77">
        <v>0</v>
      </c>
      <c r="C69" s="78">
        <v>0.25</v>
      </c>
      <c r="D69" s="269">
        <v>58</v>
      </c>
    </row>
    <row r="70" spans="1:4">
      <c r="A70" s="2">
        <v>43862</v>
      </c>
      <c r="B70" s="77">
        <v>0</v>
      </c>
      <c r="C70" s="78">
        <v>1.7500000000000002</v>
      </c>
      <c r="D70" s="269">
        <v>59</v>
      </c>
    </row>
    <row r="71" spans="1:4">
      <c r="A71" s="2">
        <v>43831</v>
      </c>
      <c r="B71" s="77">
        <v>0</v>
      </c>
      <c r="C71" s="78">
        <v>1.7500000000000002</v>
      </c>
      <c r="D71" s="269">
        <v>60</v>
      </c>
    </row>
    <row r="72" spans="1:4">
      <c r="A72" s="2">
        <v>43800</v>
      </c>
      <c r="B72" s="77">
        <v>0</v>
      </c>
      <c r="C72" s="78">
        <v>1.7500000000000002</v>
      </c>
      <c r="D72" s="269">
        <v>61</v>
      </c>
    </row>
    <row r="73" spans="1:4">
      <c r="A73" s="2">
        <v>43770</v>
      </c>
      <c r="B73" s="77">
        <v>0</v>
      </c>
      <c r="C73" s="78">
        <v>1.7500000000000002</v>
      </c>
      <c r="D73" s="269">
        <v>62</v>
      </c>
    </row>
    <row r="74" spans="1:4">
      <c r="A74" s="2">
        <v>43739</v>
      </c>
      <c r="B74" s="77">
        <v>0</v>
      </c>
      <c r="C74" s="78">
        <v>1.7500000000000002</v>
      </c>
      <c r="D74" s="269">
        <v>63</v>
      </c>
    </row>
    <row r="75" spans="1:4">
      <c r="A75" s="2">
        <v>43709</v>
      </c>
      <c r="B75" s="77">
        <v>0</v>
      </c>
      <c r="C75" s="78">
        <v>2</v>
      </c>
      <c r="D75" s="269">
        <v>64</v>
      </c>
    </row>
    <row r="76" spans="1:4">
      <c r="A76" s="2">
        <v>43678</v>
      </c>
      <c r="B76" s="77">
        <v>0</v>
      </c>
      <c r="C76" s="78">
        <v>2.25</v>
      </c>
      <c r="D76" s="269">
        <v>65</v>
      </c>
    </row>
    <row r="77" spans="1:4">
      <c r="A77" s="2">
        <v>43647</v>
      </c>
      <c r="B77" s="77">
        <v>0</v>
      </c>
      <c r="C77" s="78">
        <v>2.25</v>
      </c>
      <c r="D77" s="269">
        <v>66</v>
      </c>
    </row>
    <row r="78" spans="1:4">
      <c r="A78" s="2">
        <v>43617</v>
      </c>
      <c r="B78" s="77">
        <v>0</v>
      </c>
      <c r="C78" s="78">
        <v>2.5</v>
      </c>
      <c r="D78" s="269">
        <v>67</v>
      </c>
    </row>
    <row r="79" spans="1:4">
      <c r="A79" s="2">
        <v>43586</v>
      </c>
      <c r="B79" s="77">
        <v>0</v>
      </c>
      <c r="C79" s="78">
        <v>2.5</v>
      </c>
      <c r="D79" s="269">
        <v>68</v>
      </c>
    </row>
    <row r="80" spans="1:4">
      <c r="A80" s="2">
        <v>43556</v>
      </c>
      <c r="B80" s="77">
        <v>0</v>
      </c>
      <c r="C80" s="78">
        <v>2.5</v>
      </c>
      <c r="D80" s="269">
        <v>69</v>
      </c>
    </row>
    <row r="81" spans="1:4">
      <c r="A81" s="2">
        <v>43525</v>
      </c>
      <c r="B81" s="77">
        <v>0</v>
      </c>
      <c r="C81" s="78">
        <v>2.5</v>
      </c>
      <c r="D81" s="269">
        <v>70</v>
      </c>
    </row>
    <row r="82" spans="1:4">
      <c r="A82" s="2">
        <v>43497</v>
      </c>
      <c r="B82" s="77">
        <v>0</v>
      </c>
      <c r="C82" s="78">
        <v>2.5</v>
      </c>
      <c r="D82" s="269">
        <v>71</v>
      </c>
    </row>
    <row r="83" spans="1:4">
      <c r="A83" s="2">
        <v>43466</v>
      </c>
      <c r="B83" s="77">
        <v>0</v>
      </c>
      <c r="C83" s="78">
        <v>2.5</v>
      </c>
      <c r="D83" s="269">
        <v>72</v>
      </c>
    </row>
    <row r="84" spans="1:4">
      <c r="A84" s="2">
        <v>43435</v>
      </c>
      <c r="B84" s="77">
        <v>0</v>
      </c>
      <c r="C84" s="78">
        <v>2.5</v>
      </c>
      <c r="D84" s="269">
        <v>73</v>
      </c>
    </row>
    <row r="85" spans="1:4">
      <c r="A85" s="2">
        <v>43405</v>
      </c>
      <c r="B85" s="77">
        <v>0</v>
      </c>
      <c r="C85" s="78">
        <v>2.25</v>
      </c>
      <c r="D85" s="269">
        <v>74</v>
      </c>
    </row>
    <row r="86" spans="1:4">
      <c r="A86" s="2">
        <v>43374</v>
      </c>
      <c r="B86" s="77">
        <v>0</v>
      </c>
      <c r="C86" s="78">
        <v>2.25</v>
      </c>
      <c r="D86" s="269">
        <v>75</v>
      </c>
    </row>
    <row r="87" spans="1:4">
      <c r="A87" s="2">
        <v>43344</v>
      </c>
      <c r="B87" s="77">
        <v>0</v>
      </c>
      <c r="C87" s="78">
        <v>2.25</v>
      </c>
      <c r="D87" s="269">
        <v>76</v>
      </c>
    </row>
    <row r="88" spans="1:4">
      <c r="A88" s="2">
        <v>43313</v>
      </c>
      <c r="B88" s="77">
        <v>0</v>
      </c>
      <c r="C88" s="78">
        <v>2</v>
      </c>
      <c r="D88" s="269">
        <v>77</v>
      </c>
    </row>
    <row r="89" spans="1:4">
      <c r="A89" s="2">
        <v>43282</v>
      </c>
      <c r="B89" s="77">
        <v>0</v>
      </c>
      <c r="C89" s="78">
        <v>2</v>
      </c>
      <c r="D89" s="269">
        <v>78</v>
      </c>
    </row>
    <row r="90" spans="1:4">
      <c r="A90" s="2">
        <v>43252</v>
      </c>
      <c r="B90" s="77">
        <v>0</v>
      </c>
      <c r="C90" s="78">
        <v>2</v>
      </c>
      <c r="D90" s="269">
        <v>79</v>
      </c>
    </row>
    <row r="91" spans="1:4">
      <c r="A91" s="2">
        <v>43221</v>
      </c>
      <c r="B91" s="77">
        <v>0</v>
      </c>
      <c r="C91" s="78">
        <v>1.7500000000000002</v>
      </c>
      <c r="D91" s="269">
        <v>80</v>
      </c>
    </row>
    <row r="92" spans="1:4">
      <c r="A92" s="2">
        <v>43191</v>
      </c>
      <c r="B92" s="77">
        <v>0</v>
      </c>
      <c r="C92" s="78">
        <v>1.7500000000000002</v>
      </c>
      <c r="D92" s="269">
        <v>81</v>
      </c>
    </row>
    <row r="93" spans="1:4">
      <c r="A93" s="2">
        <v>43160</v>
      </c>
      <c r="B93" s="77">
        <v>0</v>
      </c>
      <c r="C93" s="78">
        <v>1.7500000000000002</v>
      </c>
      <c r="D93" s="269">
        <v>82</v>
      </c>
    </row>
    <row r="94" spans="1:4">
      <c r="A94" s="2">
        <v>43132</v>
      </c>
      <c r="B94" s="77">
        <v>0</v>
      </c>
      <c r="C94" s="78">
        <v>1.5</v>
      </c>
      <c r="D94" s="269">
        <v>83</v>
      </c>
    </row>
    <row r="95" spans="1:4">
      <c r="A95" s="2">
        <v>43101</v>
      </c>
      <c r="B95" s="77">
        <v>0</v>
      </c>
      <c r="C95" s="78">
        <v>1.5</v>
      </c>
      <c r="D95" s="269">
        <v>84</v>
      </c>
    </row>
    <row r="96" spans="1:4">
      <c r="A96" s="2">
        <v>43070</v>
      </c>
      <c r="B96" s="77">
        <v>0</v>
      </c>
      <c r="C96" s="78">
        <v>1.5</v>
      </c>
      <c r="D96" s="269">
        <v>85</v>
      </c>
    </row>
    <row r="97" spans="1:4">
      <c r="A97" s="2">
        <v>43040</v>
      </c>
      <c r="B97" s="77">
        <v>0</v>
      </c>
      <c r="C97" s="78">
        <v>1.25</v>
      </c>
      <c r="D97" s="269">
        <v>86</v>
      </c>
    </row>
    <row r="98" spans="1:4">
      <c r="A98" s="2">
        <v>43009</v>
      </c>
      <c r="B98" s="77">
        <v>0</v>
      </c>
      <c r="C98" s="78">
        <v>1.25</v>
      </c>
      <c r="D98" s="269">
        <v>87</v>
      </c>
    </row>
    <row r="99" spans="1:4">
      <c r="A99" s="2">
        <v>42979</v>
      </c>
      <c r="B99" s="77">
        <v>0</v>
      </c>
      <c r="C99" s="78">
        <v>1.25</v>
      </c>
      <c r="D99" s="269">
        <v>88</v>
      </c>
    </row>
    <row r="100" spans="1:4">
      <c r="A100" s="2">
        <v>42948</v>
      </c>
      <c r="B100" s="77">
        <v>0</v>
      </c>
      <c r="C100" s="78">
        <v>1.25</v>
      </c>
      <c r="D100" s="269">
        <v>89</v>
      </c>
    </row>
    <row r="101" spans="1:4">
      <c r="A101" s="2">
        <v>42917</v>
      </c>
      <c r="B101" s="77">
        <v>0</v>
      </c>
      <c r="C101" s="78">
        <v>1.25</v>
      </c>
      <c r="D101" s="269">
        <v>90</v>
      </c>
    </row>
    <row r="102" spans="1:4">
      <c r="A102" s="2">
        <v>42887</v>
      </c>
      <c r="B102" s="77">
        <v>0</v>
      </c>
      <c r="C102" s="78">
        <v>1.25</v>
      </c>
      <c r="D102" s="269">
        <v>91</v>
      </c>
    </row>
    <row r="103" spans="1:4">
      <c r="A103" s="2">
        <v>42856</v>
      </c>
      <c r="B103" s="77">
        <v>0</v>
      </c>
      <c r="C103" s="78">
        <v>1</v>
      </c>
      <c r="D103" s="269">
        <v>92</v>
      </c>
    </row>
    <row r="104" spans="1:4">
      <c r="A104" s="2">
        <v>42826</v>
      </c>
      <c r="B104" s="77">
        <v>0</v>
      </c>
      <c r="C104" s="78">
        <v>1</v>
      </c>
      <c r="D104" s="269">
        <v>93</v>
      </c>
    </row>
    <row r="105" spans="1:4">
      <c r="A105" s="2">
        <v>42795</v>
      </c>
      <c r="B105" s="77">
        <v>0</v>
      </c>
      <c r="C105" s="78">
        <v>1</v>
      </c>
      <c r="D105" s="269">
        <v>94</v>
      </c>
    </row>
    <row r="106" spans="1:4">
      <c r="A106" s="2">
        <v>42767</v>
      </c>
      <c r="B106" s="77">
        <v>0</v>
      </c>
      <c r="C106" s="78">
        <v>0.75</v>
      </c>
      <c r="D106" s="269">
        <v>95</v>
      </c>
    </row>
    <row r="107" spans="1:4">
      <c r="A107" s="2">
        <v>42736</v>
      </c>
      <c r="B107" s="77">
        <v>0</v>
      </c>
      <c r="C107" s="78">
        <v>0.75</v>
      </c>
      <c r="D107" s="269">
        <v>96</v>
      </c>
    </row>
    <row r="108" spans="1:4">
      <c r="A108" s="2">
        <v>42705</v>
      </c>
      <c r="B108" s="77">
        <v>0</v>
      </c>
      <c r="C108" s="78">
        <v>0.75</v>
      </c>
      <c r="D108" s="269">
        <v>97</v>
      </c>
    </row>
    <row r="109" spans="1:4">
      <c r="A109" s="2">
        <v>42675</v>
      </c>
      <c r="B109" s="77">
        <v>0</v>
      </c>
      <c r="C109" s="78">
        <v>0.5</v>
      </c>
      <c r="D109" s="269">
        <v>98</v>
      </c>
    </row>
    <row r="110" spans="1:4">
      <c r="A110" s="2">
        <v>42644</v>
      </c>
      <c r="B110" s="77">
        <v>0</v>
      </c>
      <c r="C110" s="78">
        <v>0.5</v>
      </c>
      <c r="D110" s="269">
        <v>99</v>
      </c>
    </row>
    <row r="111" spans="1:4">
      <c r="A111" s="2">
        <v>42614</v>
      </c>
      <c r="B111" s="77">
        <v>0</v>
      </c>
      <c r="C111" s="78">
        <v>0.5</v>
      </c>
      <c r="D111" s="269">
        <v>100</v>
      </c>
    </row>
    <row r="112" spans="1:4">
      <c r="A112" s="2">
        <v>42583</v>
      </c>
      <c r="B112" s="77">
        <v>0</v>
      </c>
      <c r="C112" s="78">
        <v>0.5</v>
      </c>
      <c r="D112" s="269">
        <v>101</v>
      </c>
    </row>
    <row r="113" spans="1:4">
      <c r="A113" s="2">
        <v>42552</v>
      </c>
      <c r="B113" s="77">
        <v>0</v>
      </c>
      <c r="C113" s="78">
        <v>0.5</v>
      </c>
      <c r="D113" s="269">
        <v>102</v>
      </c>
    </row>
    <row r="114" spans="1:4">
      <c r="A114" s="2">
        <v>42522</v>
      </c>
      <c r="B114" s="77">
        <v>0</v>
      </c>
      <c r="C114" s="78">
        <v>0.5</v>
      </c>
      <c r="D114" s="269">
        <v>103</v>
      </c>
    </row>
    <row r="115" spans="1:4">
      <c r="A115" s="2">
        <v>42491</v>
      </c>
      <c r="B115" s="77">
        <v>0</v>
      </c>
      <c r="C115" s="78">
        <v>0.5</v>
      </c>
      <c r="D115" s="269">
        <v>104</v>
      </c>
    </row>
    <row r="116" spans="1:4">
      <c r="A116" s="2">
        <v>42461</v>
      </c>
      <c r="B116" s="77">
        <v>0</v>
      </c>
      <c r="C116" s="78">
        <v>0.5</v>
      </c>
      <c r="D116" s="269">
        <v>105</v>
      </c>
    </row>
    <row r="117" spans="1:4">
      <c r="A117" s="2">
        <v>42430</v>
      </c>
      <c r="B117" s="77">
        <v>0</v>
      </c>
      <c r="C117" s="78">
        <v>0.5</v>
      </c>
      <c r="D117" s="269">
        <v>106</v>
      </c>
    </row>
    <row r="118" spans="1:4">
      <c r="A118" s="2">
        <v>42401</v>
      </c>
      <c r="B118" s="77">
        <v>0.05</v>
      </c>
      <c r="C118" s="78">
        <v>0.5</v>
      </c>
      <c r="D118" s="269">
        <v>107</v>
      </c>
    </row>
    <row r="119" spans="1:4">
      <c r="A119" s="2">
        <v>42370</v>
      </c>
      <c r="B119" s="77">
        <v>0.05</v>
      </c>
      <c r="C119" s="78">
        <v>0.5</v>
      </c>
      <c r="D119" s="269">
        <v>108</v>
      </c>
    </row>
    <row r="120" spans="1:4">
      <c r="A120" s="2">
        <v>42339</v>
      </c>
      <c r="B120" s="77">
        <v>0.05</v>
      </c>
      <c r="C120" s="78">
        <v>0.5</v>
      </c>
      <c r="D120" s="269">
        <v>109</v>
      </c>
    </row>
    <row r="121" spans="1:4">
      <c r="A121" s="2">
        <v>42309</v>
      </c>
      <c r="B121" s="77">
        <v>0.05</v>
      </c>
      <c r="C121" s="78">
        <v>0.25</v>
      </c>
      <c r="D121" s="269">
        <v>110</v>
      </c>
    </row>
    <row r="122" spans="1:4">
      <c r="A122" s="2">
        <v>42278</v>
      </c>
      <c r="B122" s="77">
        <v>0.05</v>
      </c>
      <c r="C122" s="78">
        <v>0.25</v>
      </c>
      <c r="D122" s="269">
        <v>111</v>
      </c>
    </row>
    <row r="123" spans="1:4">
      <c r="A123" s="2">
        <v>42248</v>
      </c>
      <c r="B123" s="77">
        <v>0.05</v>
      </c>
      <c r="C123" s="78">
        <v>0.25</v>
      </c>
      <c r="D123" s="269">
        <v>112</v>
      </c>
    </row>
    <row r="124" spans="1:4">
      <c r="A124" s="2">
        <v>42217</v>
      </c>
      <c r="B124" s="77">
        <v>0.05</v>
      </c>
      <c r="C124" s="78">
        <v>0.25</v>
      </c>
      <c r="D124" s="269">
        <v>113</v>
      </c>
    </row>
    <row r="125" spans="1:4">
      <c r="A125" s="2">
        <v>42186</v>
      </c>
      <c r="B125" s="77">
        <v>0.05</v>
      </c>
      <c r="C125" s="78">
        <v>0.25</v>
      </c>
      <c r="D125" s="269">
        <v>114</v>
      </c>
    </row>
    <row r="126" spans="1:4">
      <c r="A126" s="2">
        <v>42156</v>
      </c>
      <c r="B126" s="77">
        <v>0.05</v>
      </c>
      <c r="C126" s="78">
        <v>0.25</v>
      </c>
      <c r="D126" s="269">
        <v>115</v>
      </c>
    </row>
    <row r="127" spans="1:4">
      <c r="A127" s="2">
        <v>42125</v>
      </c>
      <c r="B127" s="77">
        <v>0.05</v>
      </c>
      <c r="C127" s="78">
        <v>0.25</v>
      </c>
      <c r="D127" s="269">
        <v>116</v>
      </c>
    </row>
    <row r="128" spans="1:4">
      <c r="A128" s="2">
        <v>42095</v>
      </c>
      <c r="B128" s="77">
        <v>0.05</v>
      </c>
      <c r="C128" s="78">
        <v>0.25</v>
      </c>
      <c r="D128" s="269">
        <v>117</v>
      </c>
    </row>
    <row r="129" spans="1:4">
      <c r="A129" s="2">
        <v>42064</v>
      </c>
      <c r="B129" s="77">
        <v>0.05</v>
      </c>
      <c r="C129" s="78">
        <v>0.25</v>
      </c>
      <c r="D129" s="269">
        <v>118</v>
      </c>
    </row>
    <row r="130" spans="1:4">
      <c r="A130" s="2">
        <v>42036</v>
      </c>
      <c r="B130" s="77">
        <v>0.05</v>
      </c>
      <c r="C130" s="78">
        <v>0.25</v>
      </c>
      <c r="D130" s="269">
        <v>119</v>
      </c>
    </row>
    <row r="131" spans="1:4">
      <c r="A131" s="2">
        <v>42005</v>
      </c>
      <c r="B131" s="77">
        <v>0.05</v>
      </c>
      <c r="C131" s="78">
        <v>0.25</v>
      </c>
      <c r="D131" s="269">
        <v>120</v>
      </c>
    </row>
    <row r="132" spans="1:4">
      <c r="A132" s="2">
        <v>41974</v>
      </c>
      <c r="B132" s="77">
        <v>0.05</v>
      </c>
      <c r="C132" s="78">
        <v>0.25</v>
      </c>
      <c r="D132" s="269">
        <v>121</v>
      </c>
    </row>
    <row r="133" spans="1:4">
      <c r="A133" s="2">
        <v>41944</v>
      </c>
      <c r="B133" s="77">
        <v>0.05</v>
      </c>
      <c r="C133" s="78">
        <v>0.25</v>
      </c>
      <c r="D133" s="269">
        <v>122</v>
      </c>
    </row>
    <row r="134" spans="1:4">
      <c r="A134" s="2">
        <v>41913</v>
      </c>
      <c r="B134" s="77">
        <v>0.05</v>
      </c>
      <c r="C134" s="78">
        <v>0.25</v>
      </c>
      <c r="D134" s="269">
        <v>123</v>
      </c>
    </row>
    <row r="135" spans="1:4">
      <c r="A135" s="2">
        <v>41883</v>
      </c>
      <c r="B135" s="77">
        <v>0.05</v>
      </c>
      <c r="C135" s="78">
        <v>0.25</v>
      </c>
      <c r="D135" s="269">
        <v>124</v>
      </c>
    </row>
    <row r="136" spans="1:4">
      <c r="A136" s="2">
        <v>41852</v>
      </c>
      <c r="B136" s="77">
        <v>0.15</v>
      </c>
      <c r="C136" s="78">
        <v>0.25</v>
      </c>
      <c r="D136" s="269">
        <v>125</v>
      </c>
    </row>
    <row r="137" spans="1:4">
      <c r="A137" s="2">
        <v>41821</v>
      </c>
      <c r="B137" s="77">
        <v>0.15</v>
      </c>
      <c r="C137" s="78">
        <v>0.25</v>
      </c>
      <c r="D137" s="269">
        <v>126</v>
      </c>
    </row>
    <row r="138" spans="1:4">
      <c r="A138" s="2">
        <v>41791</v>
      </c>
      <c r="B138" s="77">
        <v>0.15</v>
      </c>
      <c r="C138" s="78">
        <v>0.25</v>
      </c>
      <c r="D138" s="269">
        <v>127</v>
      </c>
    </row>
    <row r="139" spans="1:4">
      <c r="A139" s="2">
        <v>41760</v>
      </c>
      <c r="B139" s="77">
        <v>0.25</v>
      </c>
      <c r="C139" s="78">
        <v>0.25</v>
      </c>
      <c r="D139" s="269">
        <v>128</v>
      </c>
    </row>
    <row r="140" spans="1:4">
      <c r="A140" s="2">
        <v>41730</v>
      </c>
      <c r="B140" s="77">
        <v>0.25</v>
      </c>
      <c r="C140" s="78">
        <v>0.25</v>
      </c>
      <c r="D140" s="269">
        <v>129</v>
      </c>
    </row>
    <row r="141" spans="1:4">
      <c r="A141" s="2">
        <v>41699</v>
      </c>
      <c r="B141" s="77">
        <v>0.25</v>
      </c>
      <c r="C141" s="78">
        <v>0.25</v>
      </c>
      <c r="D141" s="269">
        <v>130</v>
      </c>
    </row>
    <row r="142" spans="1:4">
      <c r="A142" s="2">
        <v>41671</v>
      </c>
      <c r="B142" s="77">
        <v>0.25</v>
      </c>
      <c r="C142" s="78">
        <v>0.25</v>
      </c>
      <c r="D142" s="269">
        <v>131</v>
      </c>
    </row>
    <row r="143" spans="1:4">
      <c r="A143" s="2">
        <v>41640</v>
      </c>
      <c r="B143" s="77">
        <v>0.25</v>
      </c>
      <c r="C143" s="78">
        <v>0.25</v>
      </c>
      <c r="D143" s="269">
        <v>132</v>
      </c>
    </row>
    <row r="144" spans="1:4">
      <c r="A144" s="2">
        <v>41609</v>
      </c>
      <c r="B144" s="77">
        <v>0.25</v>
      </c>
      <c r="C144" s="78">
        <v>0.25</v>
      </c>
      <c r="D144" s="269">
        <v>133</v>
      </c>
    </row>
    <row r="145" spans="1:4">
      <c r="A145" s="2">
        <v>41579</v>
      </c>
      <c r="B145" s="77">
        <v>0.25</v>
      </c>
      <c r="C145" s="78">
        <v>0.25</v>
      </c>
      <c r="D145" s="269">
        <v>134</v>
      </c>
    </row>
    <row r="146" spans="1:4">
      <c r="A146" s="2">
        <v>41548</v>
      </c>
      <c r="B146" s="77">
        <v>0.5</v>
      </c>
      <c r="C146" s="78">
        <v>0.25</v>
      </c>
      <c r="D146" s="269">
        <v>135</v>
      </c>
    </row>
    <row r="147" spans="1:4">
      <c r="A147" s="2">
        <v>41518</v>
      </c>
      <c r="B147" s="77">
        <v>0.5</v>
      </c>
      <c r="C147" s="78">
        <v>0.25</v>
      </c>
      <c r="D147" s="269">
        <v>136</v>
      </c>
    </row>
    <row r="148" spans="1:4">
      <c r="A148" s="2">
        <v>41487</v>
      </c>
      <c r="B148" s="77">
        <v>0.5</v>
      </c>
      <c r="C148" s="78">
        <v>0.25</v>
      </c>
      <c r="D148" s="269">
        <v>137</v>
      </c>
    </row>
    <row r="149" spans="1:4">
      <c r="A149" s="2">
        <v>41456</v>
      </c>
      <c r="B149" s="77">
        <v>0.5</v>
      </c>
      <c r="C149" s="78">
        <v>0.25</v>
      </c>
      <c r="D149" s="269">
        <v>138</v>
      </c>
    </row>
    <row r="150" spans="1:4">
      <c r="A150" s="2">
        <v>41426</v>
      </c>
      <c r="B150" s="77">
        <v>0.5</v>
      </c>
      <c r="C150" s="78">
        <v>0.25</v>
      </c>
      <c r="D150" s="269">
        <v>139</v>
      </c>
    </row>
    <row r="151" spans="1:4">
      <c r="A151" s="2">
        <v>41395</v>
      </c>
      <c r="B151" s="77">
        <v>0.5</v>
      </c>
      <c r="C151" s="78">
        <v>0.25</v>
      </c>
      <c r="D151" s="269">
        <v>140</v>
      </c>
    </row>
    <row r="152" spans="1:4">
      <c r="A152" s="2">
        <v>41365</v>
      </c>
      <c r="B152" s="77">
        <v>0.75</v>
      </c>
      <c r="C152" s="78">
        <v>0.25</v>
      </c>
      <c r="D152" s="269">
        <v>141</v>
      </c>
    </row>
    <row r="153" spans="1:4">
      <c r="A153" s="2">
        <v>41334</v>
      </c>
      <c r="B153" s="77">
        <v>0.75</v>
      </c>
      <c r="C153" s="78">
        <v>0.25</v>
      </c>
      <c r="D153" s="269">
        <v>142</v>
      </c>
    </row>
    <row r="154" spans="1:4">
      <c r="A154" s="2">
        <v>41306</v>
      </c>
      <c r="B154" s="77">
        <v>0.75</v>
      </c>
      <c r="C154" s="78">
        <v>0.25</v>
      </c>
      <c r="D154" s="269">
        <v>143</v>
      </c>
    </row>
    <row r="155" spans="1:4">
      <c r="A155" s="2">
        <v>41275</v>
      </c>
      <c r="B155" s="77">
        <v>0.75</v>
      </c>
      <c r="C155" s="78">
        <v>0.25</v>
      </c>
      <c r="D155" s="269">
        <v>144</v>
      </c>
    </row>
    <row r="156" spans="1:4">
      <c r="A156" s="2">
        <v>41244</v>
      </c>
      <c r="B156" s="77">
        <v>0.75</v>
      </c>
      <c r="C156" s="78">
        <v>0.25</v>
      </c>
      <c r="D156" s="269">
        <v>145</v>
      </c>
    </row>
    <row r="157" spans="1:4">
      <c r="A157" s="2">
        <v>41214</v>
      </c>
      <c r="B157" s="77">
        <v>0.75</v>
      </c>
      <c r="C157" s="78">
        <v>0.25</v>
      </c>
      <c r="D157" s="269">
        <v>146</v>
      </c>
    </row>
    <row r="158" spans="1:4">
      <c r="A158" s="2">
        <v>41183</v>
      </c>
      <c r="B158" s="77">
        <v>0.75</v>
      </c>
      <c r="C158" s="78">
        <v>0.25</v>
      </c>
      <c r="D158" s="269">
        <v>147</v>
      </c>
    </row>
    <row r="159" spans="1:4">
      <c r="A159" s="2">
        <v>41153</v>
      </c>
      <c r="B159" s="77">
        <v>0.75</v>
      </c>
      <c r="C159" s="78">
        <v>0.25</v>
      </c>
      <c r="D159" s="269">
        <v>148</v>
      </c>
    </row>
    <row r="160" spans="1:4">
      <c r="A160" s="2">
        <v>41122</v>
      </c>
      <c r="B160" s="77">
        <v>0.75</v>
      </c>
      <c r="C160" s="78">
        <v>0.25</v>
      </c>
      <c r="D160" s="269">
        <v>149</v>
      </c>
    </row>
    <row r="161" spans="1:4">
      <c r="A161" s="2">
        <v>41091</v>
      </c>
      <c r="B161" s="77">
        <v>0.75</v>
      </c>
      <c r="C161" s="78">
        <v>0.25</v>
      </c>
      <c r="D161" s="269">
        <v>150</v>
      </c>
    </row>
    <row r="162" spans="1:4">
      <c r="A162" s="2">
        <v>41061</v>
      </c>
      <c r="B162" s="77">
        <v>1</v>
      </c>
      <c r="C162" s="78">
        <v>0.25</v>
      </c>
      <c r="D162" s="269">
        <v>151</v>
      </c>
    </row>
    <row r="163" spans="1:4">
      <c r="A163" s="2">
        <v>41030</v>
      </c>
      <c r="B163" s="77">
        <v>1</v>
      </c>
      <c r="C163" s="78">
        <v>0.25</v>
      </c>
      <c r="D163" s="269">
        <v>152</v>
      </c>
    </row>
    <row r="164" spans="1:4">
      <c r="A164" s="2">
        <v>41000</v>
      </c>
      <c r="B164" s="77">
        <v>1</v>
      </c>
      <c r="C164" s="78">
        <v>0.25</v>
      </c>
      <c r="D164" s="269">
        <v>153</v>
      </c>
    </row>
    <row r="165" spans="1:4">
      <c r="A165" s="2">
        <v>40969</v>
      </c>
      <c r="B165" s="77">
        <v>1</v>
      </c>
      <c r="C165" s="78">
        <v>0.25</v>
      </c>
      <c r="D165" s="269">
        <v>154</v>
      </c>
    </row>
    <row r="166" spans="1:4">
      <c r="A166" s="2">
        <v>40940</v>
      </c>
      <c r="B166" s="77">
        <v>1</v>
      </c>
      <c r="C166" s="78">
        <v>0.25</v>
      </c>
      <c r="D166" s="269">
        <v>155</v>
      </c>
    </row>
    <row r="167" spans="1:4">
      <c r="A167" s="2">
        <v>40909</v>
      </c>
      <c r="B167" s="77">
        <v>1</v>
      </c>
      <c r="C167" s="78">
        <v>0.25</v>
      </c>
      <c r="D167" s="269">
        <v>156</v>
      </c>
    </row>
    <row r="168" spans="1:4">
      <c r="A168" s="2">
        <v>40878</v>
      </c>
      <c r="B168" s="77">
        <v>1</v>
      </c>
      <c r="C168" s="78">
        <v>0.25</v>
      </c>
      <c r="D168" s="269">
        <v>157</v>
      </c>
    </row>
    <row r="169" spans="1:4">
      <c r="A169" s="2">
        <v>40848</v>
      </c>
      <c r="B169" s="77">
        <v>1.25</v>
      </c>
      <c r="C169" s="78">
        <v>0.25</v>
      </c>
      <c r="D169" s="269">
        <v>158</v>
      </c>
    </row>
    <row r="170" spans="1:4">
      <c r="A170" s="2">
        <v>40817</v>
      </c>
      <c r="B170" s="77">
        <v>1.5</v>
      </c>
      <c r="C170" s="78">
        <v>0.25</v>
      </c>
      <c r="D170" s="269">
        <v>159</v>
      </c>
    </row>
    <row r="171" spans="1:4">
      <c r="A171" s="2">
        <v>40787</v>
      </c>
      <c r="B171" s="77">
        <v>1.5</v>
      </c>
      <c r="C171" s="78">
        <v>0.25</v>
      </c>
      <c r="D171" s="269">
        <v>160</v>
      </c>
    </row>
    <row r="172" spans="1:4">
      <c r="A172" s="2">
        <v>40756</v>
      </c>
      <c r="B172" s="77">
        <v>1.5</v>
      </c>
      <c r="C172" s="78">
        <v>0.25</v>
      </c>
      <c r="D172" s="269">
        <v>161</v>
      </c>
    </row>
    <row r="173" spans="1:4">
      <c r="A173" s="2">
        <v>40725</v>
      </c>
      <c r="B173" s="77">
        <v>1.5</v>
      </c>
      <c r="C173" s="78">
        <v>0.25</v>
      </c>
      <c r="D173" s="269">
        <v>162</v>
      </c>
    </row>
    <row r="174" spans="1:4">
      <c r="A174" s="2">
        <v>40695</v>
      </c>
      <c r="B174" s="77">
        <v>1.25</v>
      </c>
      <c r="C174" s="78">
        <v>0.25</v>
      </c>
      <c r="D174" s="269">
        <v>163</v>
      </c>
    </row>
    <row r="175" spans="1:4">
      <c r="A175" s="2">
        <v>40664</v>
      </c>
      <c r="B175" s="77">
        <v>1.25</v>
      </c>
      <c r="C175" s="78">
        <v>0.25</v>
      </c>
      <c r="D175" s="269">
        <v>164</v>
      </c>
    </row>
    <row r="176" spans="1:4">
      <c r="A176" s="2">
        <v>40634</v>
      </c>
      <c r="B176" s="77">
        <v>1.25</v>
      </c>
      <c r="C176" s="78">
        <v>0.25</v>
      </c>
      <c r="D176" s="269">
        <v>165</v>
      </c>
    </row>
    <row r="177" spans="1:4">
      <c r="A177" s="2">
        <v>40603</v>
      </c>
      <c r="B177" s="77">
        <v>1</v>
      </c>
      <c r="C177" s="78">
        <v>0.25</v>
      </c>
      <c r="D177" s="269">
        <v>166</v>
      </c>
    </row>
    <row r="178" spans="1:4">
      <c r="A178" s="2">
        <v>40575</v>
      </c>
      <c r="B178" s="77">
        <v>1</v>
      </c>
      <c r="C178" s="78">
        <v>0.25</v>
      </c>
      <c r="D178" s="269">
        <v>167</v>
      </c>
    </row>
    <row r="179" spans="1:4">
      <c r="A179" s="2">
        <v>40544</v>
      </c>
      <c r="B179" s="77">
        <v>1</v>
      </c>
      <c r="C179" s="78">
        <v>0.25</v>
      </c>
      <c r="D179" s="269">
        <v>168</v>
      </c>
    </row>
    <row r="180" spans="1:4">
      <c r="A180" s="2">
        <v>40513</v>
      </c>
      <c r="B180" s="77">
        <v>1</v>
      </c>
      <c r="C180" s="78">
        <v>0.25</v>
      </c>
      <c r="D180" s="269">
        <v>169</v>
      </c>
    </row>
    <row r="181" spans="1:4">
      <c r="A181" s="2">
        <v>40483</v>
      </c>
      <c r="B181" s="77">
        <v>1</v>
      </c>
      <c r="C181" s="78">
        <v>0.25</v>
      </c>
      <c r="D181" s="269">
        <v>170</v>
      </c>
    </row>
    <row r="182" spans="1:4">
      <c r="A182" s="2">
        <v>40452</v>
      </c>
      <c r="B182" s="77">
        <v>1</v>
      </c>
      <c r="C182" s="78">
        <v>0.25</v>
      </c>
      <c r="D182" s="269">
        <v>171</v>
      </c>
    </row>
    <row r="183" spans="1:4">
      <c r="A183" s="2">
        <v>40422</v>
      </c>
      <c r="B183" s="77">
        <v>1</v>
      </c>
      <c r="C183" s="78">
        <v>0.25</v>
      </c>
      <c r="D183" s="269">
        <v>172</v>
      </c>
    </row>
    <row r="184" spans="1:4">
      <c r="A184" s="2">
        <v>40391</v>
      </c>
      <c r="B184" s="77">
        <v>1</v>
      </c>
      <c r="C184" s="78">
        <v>0.25</v>
      </c>
      <c r="D184" s="269">
        <v>173</v>
      </c>
    </row>
    <row r="185" spans="1:4">
      <c r="A185" s="2">
        <v>40360</v>
      </c>
      <c r="B185" s="77">
        <v>1</v>
      </c>
      <c r="C185" s="78">
        <v>0.25</v>
      </c>
      <c r="D185" s="269">
        <v>174</v>
      </c>
    </row>
    <row r="186" spans="1:4">
      <c r="A186" s="2">
        <v>40330</v>
      </c>
      <c r="B186" s="77">
        <v>1</v>
      </c>
      <c r="C186" s="78">
        <v>0.25</v>
      </c>
      <c r="D186" s="269">
        <v>175</v>
      </c>
    </row>
    <row r="187" spans="1:4">
      <c r="A187" s="2">
        <v>40299</v>
      </c>
      <c r="B187" s="77">
        <v>1</v>
      </c>
      <c r="C187" s="78">
        <v>0.25</v>
      </c>
      <c r="D187" s="269">
        <v>176</v>
      </c>
    </row>
    <row r="188" spans="1:4">
      <c r="A188" s="2">
        <v>40269</v>
      </c>
      <c r="B188" s="77">
        <v>1</v>
      </c>
      <c r="C188" s="78">
        <v>0.25</v>
      </c>
      <c r="D188" s="269">
        <v>177</v>
      </c>
    </row>
    <row r="189" spans="1:4">
      <c r="A189" s="2">
        <v>40238</v>
      </c>
      <c r="B189" s="77">
        <v>1</v>
      </c>
      <c r="C189" s="78">
        <v>0.25</v>
      </c>
      <c r="D189" s="269">
        <v>178</v>
      </c>
    </row>
    <row r="190" spans="1:4">
      <c r="A190" s="2">
        <v>40210</v>
      </c>
      <c r="B190" s="77">
        <v>1</v>
      </c>
      <c r="C190" s="78">
        <v>0.25</v>
      </c>
      <c r="D190" s="269">
        <v>179</v>
      </c>
    </row>
    <row r="191" spans="1:4">
      <c r="A191" s="2">
        <v>40179</v>
      </c>
      <c r="B191" s="77">
        <v>1</v>
      </c>
      <c r="C191" s="78">
        <v>0.25</v>
      </c>
      <c r="D191" s="269">
        <v>180</v>
      </c>
    </row>
    <row r="192" spans="1:4">
      <c r="A192" s="2">
        <v>40148</v>
      </c>
      <c r="B192" s="77">
        <v>1</v>
      </c>
      <c r="C192" s="78">
        <v>0.25</v>
      </c>
      <c r="D192" s="269">
        <v>181</v>
      </c>
    </row>
    <row r="193" spans="1:4">
      <c r="A193" s="2">
        <v>40118</v>
      </c>
      <c r="B193" s="77">
        <v>1</v>
      </c>
      <c r="C193" s="78">
        <v>0.25</v>
      </c>
      <c r="D193" s="269">
        <v>182</v>
      </c>
    </row>
    <row r="194" spans="1:4">
      <c r="A194" s="2">
        <v>40087</v>
      </c>
      <c r="B194" s="77">
        <v>1</v>
      </c>
      <c r="C194" s="78">
        <v>0.25</v>
      </c>
      <c r="D194" s="269">
        <v>183</v>
      </c>
    </row>
    <row r="195" spans="1:4">
      <c r="A195" s="2">
        <v>40057</v>
      </c>
      <c r="B195" s="77">
        <v>1</v>
      </c>
      <c r="C195" s="78">
        <v>0.25</v>
      </c>
      <c r="D195" s="269">
        <v>184</v>
      </c>
    </row>
    <row r="196" spans="1:4">
      <c r="A196" s="2">
        <v>40026</v>
      </c>
      <c r="B196" s="77">
        <v>1</v>
      </c>
      <c r="C196" s="78">
        <v>0.25</v>
      </c>
      <c r="D196" s="269">
        <v>185</v>
      </c>
    </row>
    <row r="197" spans="1:4">
      <c r="A197" s="2">
        <v>39995</v>
      </c>
      <c r="B197" s="77">
        <v>1</v>
      </c>
      <c r="C197" s="78">
        <v>0.25</v>
      </c>
      <c r="D197" s="269">
        <v>186</v>
      </c>
    </row>
    <row r="198" spans="1:4">
      <c r="A198" s="2">
        <v>39965</v>
      </c>
      <c r="B198" s="77">
        <v>1</v>
      </c>
      <c r="C198" s="78">
        <v>0.25</v>
      </c>
      <c r="D198" s="269">
        <v>187</v>
      </c>
    </row>
    <row r="199" spans="1:4">
      <c r="A199" s="2">
        <v>39934</v>
      </c>
      <c r="B199" s="77">
        <v>1</v>
      </c>
      <c r="C199" s="78">
        <v>0.25</v>
      </c>
      <c r="D199" s="269">
        <v>188</v>
      </c>
    </row>
    <row r="200" spans="1:4">
      <c r="A200" s="2">
        <v>39904</v>
      </c>
      <c r="B200" s="77">
        <v>1.25</v>
      </c>
      <c r="C200" s="78">
        <v>0.25</v>
      </c>
      <c r="D200" s="269">
        <v>189</v>
      </c>
    </row>
    <row r="201" spans="1:4">
      <c r="A201" s="2">
        <v>39873</v>
      </c>
      <c r="B201" s="77">
        <v>1.5</v>
      </c>
      <c r="C201" s="78">
        <v>0.25</v>
      </c>
      <c r="D201" s="269">
        <v>190</v>
      </c>
    </row>
    <row r="202" spans="1:4">
      <c r="A202" s="2">
        <v>39845</v>
      </c>
      <c r="B202" s="77">
        <v>2</v>
      </c>
      <c r="C202" s="78">
        <v>0.25</v>
      </c>
      <c r="D202" s="269">
        <v>191</v>
      </c>
    </row>
    <row r="203" spans="1:4">
      <c r="A203" s="2">
        <v>39814</v>
      </c>
      <c r="B203" s="77">
        <v>2</v>
      </c>
      <c r="C203" s="78">
        <v>0.25</v>
      </c>
      <c r="D203" s="269">
        <v>192</v>
      </c>
    </row>
    <row r="204" spans="1:4">
      <c r="A204" s="2">
        <v>39783</v>
      </c>
      <c r="B204" s="77">
        <v>2.5</v>
      </c>
      <c r="C204" s="78">
        <v>0.25</v>
      </c>
      <c r="D204" s="269">
        <v>193</v>
      </c>
    </row>
    <row r="205" spans="1:4">
      <c r="A205" s="2">
        <v>39753</v>
      </c>
      <c r="B205" s="77">
        <v>3.25</v>
      </c>
      <c r="C205" s="78">
        <v>1</v>
      </c>
      <c r="D205" s="269">
        <v>194</v>
      </c>
    </row>
    <row r="206" spans="1:4">
      <c r="A206" s="2">
        <v>39722</v>
      </c>
      <c r="B206" s="77">
        <v>3.75</v>
      </c>
      <c r="C206" s="78">
        <v>1</v>
      </c>
      <c r="D206" s="269">
        <v>195</v>
      </c>
    </row>
    <row r="207" spans="1:4">
      <c r="A207" s="2">
        <v>39692</v>
      </c>
      <c r="B207" s="77">
        <v>4.25</v>
      </c>
      <c r="C207" s="78">
        <v>1.5</v>
      </c>
      <c r="D207" s="269">
        <v>196</v>
      </c>
    </row>
    <row r="208" spans="1:4">
      <c r="A208" s="2">
        <v>39661</v>
      </c>
      <c r="B208" s="77">
        <v>4.25</v>
      </c>
      <c r="C208" s="78">
        <v>1.5</v>
      </c>
      <c r="D208" s="269">
        <v>197</v>
      </c>
    </row>
    <row r="209" spans="1:4">
      <c r="A209" s="2">
        <v>39630</v>
      </c>
      <c r="B209" s="77">
        <v>4.25</v>
      </c>
      <c r="C209" s="78">
        <v>2</v>
      </c>
      <c r="D209" s="269">
        <v>198</v>
      </c>
    </row>
    <row r="210" spans="1:4">
      <c r="A210" s="2">
        <v>39600</v>
      </c>
      <c r="B210" s="77">
        <v>4</v>
      </c>
      <c r="C210" s="78">
        <v>2</v>
      </c>
      <c r="D210" s="269">
        <v>199</v>
      </c>
    </row>
    <row r="211" spans="1:4">
      <c r="A211" s="2">
        <v>39569</v>
      </c>
      <c r="B211" s="77">
        <v>4</v>
      </c>
      <c r="C211" s="78">
        <v>2</v>
      </c>
      <c r="D211" s="269">
        <v>200</v>
      </c>
    </row>
    <row r="212" spans="1:4">
      <c r="A212" s="2">
        <v>39539</v>
      </c>
      <c r="B212" s="77">
        <v>4</v>
      </c>
      <c r="C212" s="78">
        <v>2</v>
      </c>
      <c r="D212" s="269">
        <v>201</v>
      </c>
    </row>
    <row r="213" spans="1:4">
      <c r="A213" s="2">
        <v>39508</v>
      </c>
      <c r="B213" s="77">
        <v>4</v>
      </c>
      <c r="C213" s="78">
        <v>2.25</v>
      </c>
      <c r="D213" s="269">
        <v>202</v>
      </c>
    </row>
    <row r="214" spans="1:4">
      <c r="A214" s="2">
        <v>39479</v>
      </c>
      <c r="B214" s="77">
        <v>4</v>
      </c>
      <c r="C214" s="78">
        <v>3</v>
      </c>
      <c r="D214" s="269">
        <v>203</v>
      </c>
    </row>
    <row r="215" spans="1:4">
      <c r="A215" s="2">
        <v>39448</v>
      </c>
      <c r="B215" s="77">
        <v>4</v>
      </c>
      <c r="C215" s="78">
        <v>3</v>
      </c>
      <c r="D215" s="269">
        <v>204</v>
      </c>
    </row>
    <row r="216" spans="1:4">
      <c r="A216" s="2">
        <v>39417</v>
      </c>
      <c r="B216" s="77">
        <v>4</v>
      </c>
      <c r="C216" s="78">
        <v>4.25</v>
      </c>
      <c r="D216" s="269">
        <v>205</v>
      </c>
    </row>
    <row r="217" spans="1:4">
      <c r="A217" s="2">
        <v>39387</v>
      </c>
      <c r="B217" s="77">
        <v>4</v>
      </c>
      <c r="C217" s="78">
        <v>4.5</v>
      </c>
      <c r="D217" s="269">
        <v>206</v>
      </c>
    </row>
    <row r="218" spans="1:4">
      <c r="A218" s="2">
        <v>39356</v>
      </c>
      <c r="B218" s="77">
        <v>4</v>
      </c>
      <c r="C218" s="78">
        <v>4.5</v>
      </c>
      <c r="D218" s="269">
        <v>207</v>
      </c>
    </row>
    <row r="219" spans="1:4">
      <c r="A219" s="2">
        <v>39326</v>
      </c>
      <c r="B219" s="77">
        <v>4</v>
      </c>
      <c r="C219" s="78">
        <v>4.75</v>
      </c>
      <c r="D219" s="269">
        <v>208</v>
      </c>
    </row>
    <row r="220" spans="1:4">
      <c r="A220" s="2">
        <v>39295</v>
      </c>
      <c r="B220" s="77">
        <v>4</v>
      </c>
      <c r="C220" s="78">
        <v>5.25</v>
      </c>
      <c r="D220" s="269">
        <v>209</v>
      </c>
    </row>
    <row r="221" spans="1:4">
      <c r="A221" s="2">
        <v>39264</v>
      </c>
      <c r="B221" s="77">
        <v>4</v>
      </c>
      <c r="C221" s="78">
        <v>5.25</v>
      </c>
      <c r="D221" s="269">
        <v>210</v>
      </c>
    </row>
    <row r="222" spans="1:4">
      <c r="A222" s="2">
        <v>39234</v>
      </c>
      <c r="B222" s="77">
        <v>4</v>
      </c>
      <c r="C222" s="78">
        <v>5.25</v>
      </c>
      <c r="D222" s="269">
        <v>211</v>
      </c>
    </row>
    <row r="223" spans="1:4">
      <c r="A223" s="2">
        <v>39203</v>
      </c>
      <c r="B223" s="77">
        <v>3.75</v>
      </c>
      <c r="C223" s="78">
        <v>5.25</v>
      </c>
      <c r="D223" s="269">
        <v>212</v>
      </c>
    </row>
    <row r="224" spans="1:4">
      <c r="A224" s="2">
        <v>39173</v>
      </c>
      <c r="B224" s="77">
        <v>3.75</v>
      </c>
      <c r="C224" s="78">
        <v>5.25</v>
      </c>
      <c r="D224" s="269">
        <v>213</v>
      </c>
    </row>
    <row r="225" spans="1:4">
      <c r="A225" s="2">
        <v>39142</v>
      </c>
      <c r="B225" s="77">
        <v>3.75</v>
      </c>
      <c r="C225" s="78">
        <v>5.25</v>
      </c>
      <c r="D225" s="269">
        <v>214</v>
      </c>
    </row>
    <row r="226" spans="1:4">
      <c r="A226" s="2">
        <v>39114</v>
      </c>
      <c r="B226" s="77">
        <v>3.5</v>
      </c>
      <c r="C226" s="78">
        <v>5.25</v>
      </c>
      <c r="D226" s="269">
        <v>215</v>
      </c>
    </row>
    <row r="227" spans="1:4">
      <c r="A227" s="2">
        <v>39083</v>
      </c>
      <c r="B227" s="77">
        <v>3.5</v>
      </c>
      <c r="C227" s="78">
        <v>5.25</v>
      </c>
      <c r="D227" s="269">
        <v>216</v>
      </c>
    </row>
    <row r="228" spans="1:4">
      <c r="A228" s="2">
        <v>39052</v>
      </c>
      <c r="B228" s="77">
        <v>3.5</v>
      </c>
      <c r="C228" s="78">
        <v>5.25</v>
      </c>
      <c r="D228" s="269">
        <v>217</v>
      </c>
    </row>
    <row r="229" spans="1:4">
      <c r="A229" s="2">
        <v>39022</v>
      </c>
      <c r="B229" s="77">
        <v>3.25</v>
      </c>
      <c r="C229" s="78">
        <v>5.25</v>
      </c>
      <c r="D229" s="269">
        <v>218</v>
      </c>
    </row>
    <row r="230" spans="1:4">
      <c r="A230" s="2">
        <v>38991</v>
      </c>
      <c r="B230" s="77">
        <v>3.25</v>
      </c>
      <c r="C230" s="78">
        <v>5.25</v>
      </c>
      <c r="D230" s="269">
        <v>219</v>
      </c>
    </row>
    <row r="231" spans="1:4">
      <c r="A231" s="2">
        <v>38961</v>
      </c>
      <c r="B231" s="77">
        <v>3</v>
      </c>
      <c r="C231" s="78">
        <v>5.25</v>
      </c>
      <c r="D231" s="269">
        <v>220</v>
      </c>
    </row>
    <row r="232" spans="1:4">
      <c r="A232" s="2">
        <v>38930</v>
      </c>
      <c r="B232" s="77">
        <v>3</v>
      </c>
      <c r="C232" s="78">
        <v>5.25</v>
      </c>
      <c r="D232" s="269">
        <v>221</v>
      </c>
    </row>
    <row r="233" spans="1:4">
      <c r="A233" s="2">
        <v>38899</v>
      </c>
      <c r="B233" s="77">
        <v>2.75</v>
      </c>
      <c r="C233" s="78">
        <v>5.25</v>
      </c>
      <c r="D233" s="269">
        <v>222</v>
      </c>
    </row>
    <row r="234" spans="1:4">
      <c r="A234" s="2">
        <v>38869</v>
      </c>
      <c r="B234" s="77">
        <v>2.75</v>
      </c>
      <c r="C234" s="78">
        <v>5.25</v>
      </c>
      <c r="D234" s="269">
        <v>223</v>
      </c>
    </row>
    <row r="235" spans="1:4">
      <c r="A235" s="2">
        <v>38838</v>
      </c>
      <c r="B235" s="77">
        <v>2.5</v>
      </c>
      <c r="C235" s="78">
        <v>5</v>
      </c>
      <c r="D235" s="269">
        <v>224</v>
      </c>
    </row>
    <row r="236" spans="1:4">
      <c r="A236" s="2">
        <v>38808</v>
      </c>
      <c r="B236" s="77">
        <v>2.5</v>
      </c>
      <c r="C236" s="78">
        <v>4.75</v>
      </c>
      <c r="D236" s="269">
        <v>225</v>
      </c>
    </row>
    <row r="237" spans="1:4">
      <c r="A237" s="2">
        <v>38777</v>
      </c>
      <c r="B237" s="77">
        <v>2.5</v>
      </c>
      <c r="C237" s="78">
        <v>4.75</v>
      </c>
      <c r="D237" s="269">
        <v>226</v>
      </c>
    </row>
    <row r="238" spans="1:4">
      <c r="A238" s="2">
        <v>38749</v>
      </c>
      <c r="B238" s="77">
        <v>2.25</v>
      </c>
      <c r="C238" s="78">
        <v>4.5</v>
      </c>
      <c r="D238" s="269">
        <v>227</v>
      </c>
    </row>
    <row r="239" spans="1:4">
      <c r="A239" s="2">
        <v>38718</v>
      </c>
      <c r="B239" s="77">
        <v>2.25</v>
      </c>
      <c r="C239" s="78">
        <v>4.5</v>
      </c>
      <c r="D239" s="269">
        <v>228</v>
      </c>
    </row>
    <row r="240" spans="1:4">
      <c r="A240" s="2">
        <v>38687</v>
      </c>
      <c r="B240" s="77">
        <v>2.25</v>
      </c>
      <c r="C240" s="78">
        <v>4.25</v>
      </c>
      <c r="D240" s="269">
        <v>229</v>
      </c>
    </row>
    <row r="241" spans="1:4">
      <c r="A241" s="2">
        <v>38657</v>
      </c>
      <c r="B241" s="77">
        <v>2</v>
      </c>
      <c r="C241" s="78">
        <v>4</v>
      </c>
      <c r="D241" s="269">
        <v>230</v>
      </c>
    </row>
    <row r="242" spans="1:4">
      <c r="A242" s="2">
        <v>38626</v>
      </c>
      <c r="B242" s="77">
        <v>2</v>
      </c>
      <c r="C242" s="78">
        <v>3.75</v>
      </c>
      <c r="D242" s="269">
        <v>231</v>
      </c>
    </row>
    <row r="243" spans="1:4">
      <c r="A243" s="2">
        <v>38596</v>
      </c>
      <c r="B243" s="77">
        <v>2</v>
      </c>
      <c r="C243" s="78">
        <v>3.75</v>
      </c>
      <c r="D243" s="269">
        <v>232</v>
      </c>
    </row>
    <row r="244" spans="1:4">
      <c r="A244" s="2">
        <v>38565</v>
      </c>
      <c r="B244" s="77">
        <v>2</v>
      </c>
      <c r="C244" s="78">
        <v>3.5</v>
      </c>
      <c r="D244" s="269">
        <v>233</v>
      </c>
    </row>
    <row r="245" spans="1:4">
      <c r="A245" s="2">
        <v>38534</v>
      </c>
      <c r="B245" s="77">
        <v>2</v>
      </c>
      <c r="C245" s="78">
        <v>3.25</v>
      </c>
      <c r="D245" s="269">
        <v>234</v>
      </c>
    </row>
    <row r="246" spans="1:4">
      <c r="A246" s="2">
        <v>38504</v>
      </c>
      <c r="B246" s="77">
        <v>2</v>
      </c>
      <c r="C246" s="78">
        <v>3.25</v>
      </c>
      <c r="D246" s="269">
        <v>235</v>
      </c>
    </row>
    <row r="247" spans="1:4">
      <c r="A247" s="2">
        <v>38473</v>
      </c>
      <c r="B247" s="77">
        <v>2</v>
      </c>
      <c r="C247" s="78">
        <v>3</v>
      </c>
      <c r="D247" s="269">
        <v>236</v>
      </c>
    </row>
    <row r="248" spans="1:4">
      <c r="A248" s="2">
        <v>38443</v>
      </c>
      <c r="B248" s="77">
        <v>2</v>
      </c>
      <c r="C248" s="78">
        <v>2.75</v>
      </c>
      <c r="D248" s="269">
        <v>237</v>
      </c>
    </row>
    <row r="249" spans="1:4">
      <c r="A249" s="2">
        <v>38412</v>
      </c>
      <c r="B249" s="77">
        <v>2</v>
      </c>
      <c r="C249" s="78">
        <v>2.75</v>
      </c>
      <c r="D249" s="269">
        <v>238</v>
      </c>
    </row>
    <row r="250" spans="1:4">
      <c r="A250" s="2">
        <v>38384</v>
      </c>
      <c r="B250" s="77">
        <v>2</v>
      </c>
      <c r="C250" s="78">
        <v>2.5</v>
      </c>
      <c r="D250" s="269">
        <v>239</v>
      </c>
    </row>
    <row r="251" spans="1:4">
      <c r="A251" s="2">
        <v>38353</v>
      </c>
      <c r="B251" s="77">
        <v>2</v>
      </c>
      <c r="C251" s="78">
        <v>2.25</v>
      </c>
      <c r="D251" s="269">
        <v>240</v>
      </c>
    </row>
    <row r="252" spans="1:4">
      <c r="A252" s="2">
        <v>38322</v>
      </c>
      <c r="B252" s="77">
        <v>2</v>
      </c>
      <c r="C252" s="78">
        <v>2.25</v>
      </c>
      <c r="D252" s="269">
        <v>241</v>
      </c>
    </row>
    <row r="253" spans="1:4">
      <c r="A253" s="2">
        <v>38292</v>
      </c>
      <c r="B253" s="77">
        <v>2</v>
      </c>
      <c r="C253" s="78">
        <v>2</v>
      </c>
      <c r="D253" s="269">
        <v>242</v>
      </c>
    </row>
    <row r="254" spans="1:4">
      <c r="A254" s="2">
        <v>38261</v>
      </c>
      <c r="B254" s="77">
        <v>2</v>
      </c>
      <c r="C254" s="78">
        <v>1.75</v>
      </c>
      <c r="D254" s="269">
        <v>243</v>
      </c>
    </row>
    <row r="255" spans="1:4">
      <c r="A255" s="2">
        <v>38231</v>
      </c>
      <c r="B255" s="77">
        <v>2</v>
      </c>
      <c r="C255" s="78">
        <v>1.75</v>
      </c>
      <c r="D255" s="269">
        <v>244</v>
      </c>
    </row>
    <row r="256" spans="1:4">
      <c r="A256" s="2">
        <v>38200</v>
      </c>
      <c r="B256" s="77">
        <v>2</v>
      </c>
      <c r="C256" s="78">
        <v>1.5</v>
      </c>
      <c r="D256" s="269">
        <v>245</v>
      </c>
    </row>
    <row r="257" spans="1:4">
      <c r="A257" s="2">
        <v>38169</v>
      </c>
      <c r="B257" s="77">
        <v>2</v>
      </c>
      <c r="C257" s="78">
        <v>1.25</v>
      </c>
      <c r="D257" s="269">
        <v>246</v>
      </c>
    </row>
    <row r="258" spans="1:4">
      <c r="A258" s="2">
        <v>38139</v>
      </c>
      <c r="B258" s="77">
        <v>2</v>
      </c>
      <c r="C258" s="78">
        <v>1.25</v>
      </c>
      <c r="D258" s="269">
        <v>247</v>
      </c>
    </row>
    <row r="259" spans="1:4">
      <c r="A259" s="2">
        <v>38108</v>
      </c>
      <c r="B259" s="77">
        <v>2</v>
      </c>
      <c r="C259" s="78">
        <v>1</v>
      </c>
      <c r="D259" s="269">
        <v>248</v>
      </c>
    </row>
    <row r="260" spans="1:4">
      <c r="A260" s="2">
        <v>38078</v>
      </c>
      <c r="B260" s="77">
        <v>2</v>
      </c>
      <c r="C260" s="78">
        <v>1</v>
      </c>
      <c r="D260" s="269">
        <v>249</v>
      </c>
    </row>
    <row r="261" spans="1:4">
      <c r="A261" s="2">
        <v>38047</v>
      </c>
      <c r="B261" s="77">
        <v>2</v>
      </c>
      <c r="C261" s="78">
        <v>1</v>
      </c>
      <c r="D261" s="269">
        <v>250</v>
      </c>
    </row>
    <row r="262" spans="1:4">
      <c r="A262" s="2">
        <v>38018</v>
      </c>
      <c r="B262" s="77">
        <v>2</v>
      </c>
      <c r="C262" s="78">
        <v>1</v>
      </c>
      <c r="D262" s="269">
        <v>251</v>
      </c>
    </row>
    <row r="263" spans="1:4">
      <c r="A263" s="2">
        <v>37987</v>
      </c>
      <c r="B263" s="77">
        <v>2</v>
      </c>
      <c r="C263" s="78">
        <v>1</v>
      </c>
      <c r="D263" s="269">
        <v>252</v>
      </c>
    </row>
    <row r="264" spans="1:4">
      <c r="A264" s="2">
        <v>37956</v>
      </c>
      <c r="B264" s="77">
        <v>2</v>
      </c>
      <c r="C264" s="78">
        <v>1</v>
      </c>
      <c r="D264" s="269">
        <v>253</v>
      </c>
    </row>
    <row r="265" spans="1:4">
      <c r="A265" s="2">
        <v>37926</v>
      </c>
      <c r="B265" s="77">
        <v>2</v>
      </c>
      <c r="C265" s="78">
        <v>1</v>
      </c>
      <c r="D265" s="269">
        <v>254</v>
      </c>
    </row>
    <row r="266" spans="1:4">
      <c r="A266" s="2">
        <v>37895</v>
      </c>
      <c r="B266" s="77">
        <v>2</v>
      </c>
      <c r="C266" s="78">
        <v>1</v>
      </c>
      <c r="D266" s="269">
        <v>255</v>
      </c>
    </row>
    <row r="267" spans="1:4">
      <c r="A267" s="2">
        <v>37865</v>
      </c>
      <c r="B267" s="77">
        <v>2</v>
      </c>
      <c r="C267" s="78">
        <v>1</v>
      </c>
      <c r="D267" s="269">
        <v>256</v>
      </c>
    </row>
    <row r="268" spans="1:4">
      <c r="A268" s="2">
        <v>37834</v>
      </c>
      <c r="B268" s="77">
        <v>2</v>
      </c>
      <c r="C268" s="78">
        <v>1</v>
      </c>
      <c r="D268" s="269">
        <v>257</v>
      </c>
    </row>
    <row r="269" spans="1:4">
      <c r="A269" s="2">
        <v>37803</v>
      </c>
      <c r="B269" s="77">
        <v>2</v>
      </c>
      <c r="C269" s="78">
        <v>1</v>
      </c>
      <c r="D269" s="269">
        <v>258</v>
      </c>
    </row>
    <row r="270" spans="1:4">
      <c r="A270" s="2">
        <v>37773</v>
      </c>
      <c r="B270" s="77">
        <v>2</v>
      </c>
      <c r="C270" s="78">
        <v>1</v>
      </c>
      <c r="D270" s="269">
        <v>259</v>
      </c>
    </row>
    <row r="271" spans="1:4">
      <c r="A271" s="2">
        <v>37742</v>
      </c>
      <c r="B271" s="77">
        <v>2.5</v>
      </c>
      <c r="C271" s="78">
        <v>1.25</v>
      </c>
      <c r="D271" s="269">
        <v>260</v>
      </c>
    </row>
    <row r="272" spans="1:4">
      <c r="A272" s="2">
        <v>37712</v>
      </c>
      <c r="B272" s="77">
        <v>2.5</v>
      </c>
      <c r="C272" s="78">
        <v>1.25</v>
      </c>
      <c r="D272" s="269">
        <v>261</v>
      </c>
    </row>
    <row r="273" spans="1:4">
      <c r="A273" s="2">
        <v>37681</v>
      </c>
      <c r="B273" s="77">
        <v>2.5</v>
      </c>
      <c r="C273" s="78">
        <v>1.25</v>
      </c>
      <c r="D273" s="269">
        <v>262</v>
      </c>
    </row>
    <row r="274" spans="1:4">
      <c r="A274" s="2">
        <v>37653</v>
      </c>
      <c r="B274" s="77">
        <v>2.75</v>
      </c>
      <c r="C274" s="78">
        <v>1.25</v>
      </c>
      <c r="D274" s="269">
        <v>263</v>
      </c>
    </row>
    <row r="275" spans="1:4">
      <c r="A275" s="2">
        <v>37622</v>
      </c>
      <c r="B275" s="77">
        <v>2.75</v>
      </c>
      <c r="C275" s="78">
        <v>1.25</v>
      </c>
      <c r="D275" s="269">
        <v>264</v>
      </c>
    </row>
    <row r="276" spans="1:4">
      <c r="A276" s="2">
        <v>37591</v>
      </c>
      <c r="B276" s="77">
        <v>2.75</v>
      </c>
      <c r="C276" s="78">
        <v>1.25</v>
      </c>
      <c r="D276" s="269">
        <v>265</v>
      </c>
    </row>
    <row r="277" spans="1:4">
      <c r="A277" s="2">
        <v>37561</v>
      </c>
      <c r="B277" s="77">
        <v>3.25</v>
      </c>
      <c r="C277" s="78">
        <v>1.25</v>
      </c>
      <c r="D277" s="269">
        <v>266</v>
      </c>
    </row>
    <row r="278" spans="1:4">
      <c r="A278" s="2">
        <v>37530</v>
      </c>
      <c r="B278" s="77">
        <v>3.25</v>
      </c>
      <c r="C278" s="78">
        <v>1.75</v>
      </c>
      <c r="D278" s="269">
        <v>267</v>
      </c>
    </row>
    <row r="279" spans="1:4">
      <c r="A279" s="2">
        <v>37500</v>
      </c>
      <c r="B279" s="77">
        <v>3.25</v>
      </c>
      <c r="C279" s="78">
        <v>1.75</v>
      </c>
      <c r="D279" s="269">
        <v>268</v>
      </c>
    </row>
    <row r="280" spans="1:4">
      <c r="A280" s="2">
        <v>37469</v>
      </c>
      <c r="B280" s="77">
        <v>3.25</v>
      </c>
      <c r="C280" s="78">
        <v>1.75</v>
      </c>
      <c r="D280" s="269">
        <v>269</v>
      </c>
    </row>
    <row r="281" spans="1:4">
      <c r="A281" s="2">
        <v>37438</v>
      </c>
      <c r="B281" s="77">
        <v>3.25</v>
      </c>
      <c r="C281" s="78">
        <v>1.75</v>
      </c>
      <c r="D281" s="269">
        <v>270</v>
      </c>
    </row>
    <row r="282" spans="1:4">
      <c r="A282" s="2">
        <v>37408</v>
      </c>
      <c r="B282" s="77">
        <v>3.25</v>
      </c>
      <c r="C282" s="78">
        <v>1.75</v>
      </c>
      <c r="D282" s="269">
        <v>271</v>
      </c>
    </row>
    <row r="283" spans="1:4">
      <c r="A283" s="2">
        <v>37377</v>
      </c>
      <c r="B283" s="77">
        <v>3.25</v>
      </c>
      <c r="C283" s="78">
        <v>1.75</v>
      </c>
      <c r="D283" s="269">
        <v>272</v>
      </c>
    </row>
    <row r="284" spans="1:4">
      <c r="A284" s="2">
        <v>37347</v>
      </c>
      <c r="B284" s="77">
        <v>3.25</v>
      </c>
      <c r="C284" s="78">
        <v>1.75</v>
      </c>
      <c r="D284" s="269">
        <v>273</v>
      </c>
    </row>
    <row r="285" spans="1:4">
      <c r="A285" s="2">
        <v>37316</v>
      </c>
      <c r="B285" s="77">
        <v>3.25</v>
      </c>
      <c r="C285" s="78">
        <v>1.75</v>
      </c>
      <c r="D285" s="269">
        <v>274</v>
      </c>
    </row>
    <row r="286" spans="1:4">
      <c r="A286" s="2">
        <v>37288</v>
      </c>
      <c r="B286" s="77">
        <v>3.25</v>
      </c>
      <c r="C286" s="78">
        <v>1.75</v>
      </c>
      <c r="D286" s="269">
        <v>275</v>
      </c>
    </row>
    <row r="287" spans="1:4">
      <c r="A287" s="2">
        <v>37257</v>
      </c>
      <c r="B287" s="77">
        <v>3.25</v>
      </c>
      <c r="C287" s="78">
        <v>1.75</v>
      </c>
      <c r="D287" s="269">
        <v>276</v>
      </c>
    </row>
    <row r="288" spans="1:4">
      <c r="A288" s="2">
        <v>37226</v>
      </c>
      <c r="B288" s="77">
        <v>3.25</v>
      </c>
      <c r="C288" s="78">
        <v>1.75</v>
      </c>
      <c r="D288" s="269">
        <v>277</v>
      </c>
    </row>
    <row r="289" spans="1:4">
      <c r="A289" s="2">
        <v>37196</v>
      </c>
      <c r="B289" s="77">
        <v>3.25</v>
      </c>
      <c r="C289" s="78">
        <v>2</v>
      </c>
      <c r="D289" s="269">
        <v>278</v>
      </c>
    </row>
    <row r="290" spans="1:4">
      <c r="A290" s="2">
        <v>37165</v>
      </c>
      <c r="B290" s="77">
        <v>3.75</v>
      </c>
      <c r="C290" s="78">
        <v>2.5</v>
      </c>
      <c r="D290" s="269">
        <v>279</v>
      </c>
    </row>
    <row r="291" spans="1:4">
      <c r="A291" s="2">
        <v>37135</v>
      </c>
      <c r="B291" s="77">
        <v>3.75</v>
      </c>
      <c r="C291" s="78">
        <v>3</v>
      </c>
      <c r="D291" s="269">
        <v>280</v>
      </c>
    </row>
    <row r="292" spans="1:4">
      <c r="A292" s="2">
        <v>37104</v>
      </c>
      <c r="B292" s="77">
        <v>4.5</v>
      </c>
      <c r="C292" s="78">
        <v>3.5</v>
      </c>
      <c r="D292" s="269">
        <v>281</v>
      </c>
    </row>
    <row r="293" spans="1:4">
      <c r="A293" s="2">
        <v>37073</v>
      </c>
      <c r="B293" s="77">
        <v>4.5</v>
      </c>
      <c r="C293" s="78">
        <v>3.75</v>
      </c>
      <c r="D293" s="269">
        <v>282</v>
      </c>
    </row>
    <row r="294" spans="1:4">
      <c r="A294" s="2">
        <v>37043</v>
      </c>
      <c r="B294" s="77">
        <v>4.5</v>
      </c>
      <c r="C294" s="78">
        <v>3.75</v>
      </c>
      <c r="D294" s="269">
        <v>283</v>
      </c>
    </row>
    <row r="295" spans="1:4">
      <c r="A295" s="2">
        <v>37012</v>
      </c>
      <c r="B295" s="77">
        <v>4.5</v>
      </c>
      <c r="C295" s="78">
        <v>4</v>
      </c>
      <c r="D295" s="269">
        <v>284</v>
      </c>
    </row>
    <row r="296" spans="1:4">
      <c r="A296" s="2">
        <v>36982</v>
      </c>
      <c r="B296" s="77">
        <v>4.75</v>
      </c>
      <c r="C296" s="78">
        <v>4.5</v>
      </c>
      <c r="D296" s="269">
        <v>285</v>
      </c>
    </row>
    <row r="297" spans="1:4">
      <c r="A297" s="2">
        <v>36951</v>
      </c>
      <c r="B297" s="77">
        <v>4.75</v>
      </c>
      <c r="C297" s="78">
        <v>5</v>
      </c>
      <c r="D297" s="269">
        <v>286</v>
      </c>
    </row>
    <row r="298" spans="1:4">
      <c r="A298" s="2">
        <v>36923</v>
      </c>
      <c r="B298" s="77">
        <v>4.75</v>
      </c>
      <c r="C298" s="78">
        <v>5.5</v>
      </c>
      <c r="D298" s="269">
        <v>287</v>
      </c>
    </row>
    <row r="299" spans="1:4">
      <c r="A299" s="2">
        <v>36892</v>
      </c>
      <c r="B299" s="77">
        <v>4.75</v>
      </c>
      <c r="C299" s="78">
        <v>5.5</v>
      </c>
      <c r="D299" s="269">
        <v>288</v>
      </c>
    </row>
    <row r="300" spans="1:4">
      <c r="A300" s="2">
        <v>36861</v>
      </c>
      <c r="B300" s="77">
        <v>4.75</v>
      </c>
      <c r="C300" s="78">
        <v>6.5</v>
      </c>
      <c r="D300" s="269">
        <v>289</v>
      </c>
    </row>
    <row r="301" spans="1:4">
      <c r="A301" s="2">
        <v>36831</v>
      </c>
      <c r="B301" s="77">
        <v>4.75</v>
      </c>
      <c r="C301" s="78">
        <v>6.5</v>
      </c>
      <c r="D301" s="269">
        <v>290</v>
      </c>
    </row>
    <row r="302" spans="1:4">
      <c r="A302" s="2">
        <v>36800</v>
      </c>
      <c r="B302" s="77">
        <v>4.75</v>
      </c>
      <c r="C302" s="78">
        <v>6.5</v>
      </c>
      <c r="D302" s="269">
        <v>291</v>
      </c>
    </row>
    <row r="303" spans="1:4">
      <c r="A303" s="2">
        <v>36770</v>
      </c>
      <c r="B303" s="77">
        <v>4.5</v>
      </c>
      <c r="C303" s="78">
        <v>6.5</v>
      </c>
      <c r="D303" s="269">
        <v>292</v>
      </c>
    </row>
    <row r="304" spans="1:4">
      <c r="A304" s="2">
        <v>36739</v>
      </c>
      <c r="B304" s="77">
        <v>4.25</v>
      </c>
      <c r="C304" s="78">
        <v>6.5</v>
      </c>
      <c r="D304" s="269">
        <v>293</v>
      </c>
    </row>
    <row r="305" spans="1:4">
      <c r="A305" s="2">
        <v>36708</v>
      </c>
      <c r="B305" s="77">
        <v>4.25</v>
      </c>
      <c r="C305" s="78">
        <v>6.5</v>
      </c>
      <c r="D305" s="269">
        <v>294</v>
      </c>
    </row>
    <row r="306" spans="1:4">
      <c r="A306" s="2">
        <v>36678</v>
      </c>
      <c r="B306" s="77">
        <v>4.25</v>
      </c>
      <c r="C306" s="78">
        <v>6.5</v>
      </c>
      <c r="D306" s="269">
        <v>295</v>
      </c>
    </row>
    <row r="307" spans="1:4">
      <c r="A307" s="2">
        <v>36647</v>
      </c>
      <c r="B307" s="77">
        <v>3.75</v>
      </c>
      <c r="C307" s="78">
        <v>6.5</v>
      </c>
      <c r="D307" s="269">
        <v>296</v>
      </c>
    </row>
    <row r="308" spans="1:4">
      <c r="A308" s="2">
        <v>36617</v>
      </c>
      <c r="B308" s="77">
        <v>3.5</v>
      </c>
      <c r="C308" s="78">
        <v>6.5</v>
      </c>
      <c r="D308" s="269">
        <v>297</v>
      </c>
    </row>
    <row r="309" spans="1:4">
      <c r="A309" s="2">
        <v>36586</v>
      </c>
      <c r="B309" s="77">
        <v>3.5</v>
      </c>
      <c r="C309" s="78">
        <v>6</v>
      </c>
      <c r="D309" s="269">
        <v>298</v>
      </c>
    </row>
    <row r="310" spans="1:4">
      <c r="A310" s="2">
        <v>36557</v>
      </c>
      <c r="B310" s="77">
        <v>3.25</v>
      </c>
      <c r="C310" s="78">
        <v>5.75</v>
      </c>
      <c r="D310" s="269">
        <v>299</v>
      </c>
    </row>
    <row r="311" spans="1:4">
      <c r="A311" s="2">
        <v>36526</v>
      </c>
      <c r="B311" s="77">
        <v>3</v>
      </c>
      <c r="C311" s="78">
        <v>5.5</v>
      </c>
      <c r="D311" s="269">
        <v>300</v>
      </c>
    </row>
    <row r="312" spans="1:4">
      <c r="A312" s="2">
        <v>36495</v>
      </c>
      <c r="B312" s="77">
        <v>3</v>
      </c>
      <c r="C312" s="78">
        <v>5.5</v>
      </c>
      <c r="D312" s="269">
        <v>301</v>
      </c>
    </row>
    <row r="313" spans="1:4">
      <c r="A313" s="2">
        <v>36465</v>
      </c>
      <c r="B313" s="77">
        <v>3</v>
      </c>
      <c r="C313" s="78">
        <v>5.5</v>
      </c>
      <c r="D313" s="269">
        <v>302</v>
      </c>
    </row>
    <row r="314" spans="1:4">
      <c r="A314" s="2">
        <v>36434</v>
      </c>
      <c r="B314" s="77">
        <v>2.5</v>
      </c>
      <c r="C314" s="78">
        <v>5.25</v>
      </c>
      <c r="D314" s="269">
        <v>303</v>
      </c>
    </row>
    <row r="315" spans="1:4">
      <c r="A315" s="2">
        <v>36404</v>
      </c>
      <c r="B315" s="77">
        <v>2.5</v>
      </c>
      <c r="C315" s="78">
        <v>5.25</v>
      </c>
      <c r="D315" s="269">
        <v>304</v>
      </c>
    </row>
    <row r="316" spans="1:4">
      <c r="A316" s="2">
        <v>36373</v>
      </c>
      <c r="B316" s="77">
        <v>2.5</v>
      </c>
      <c r="C316" s="78">
        <v>5.25</v>
      </c>
      <c r="D316" s="269">
        <v>305</v>
      </c>
    </row>
    <row r="317" spans="1:4">
      <c r="A317" s="2">
        <v>36342</v>
      </c>
      <c r="B317" s="77">
        <v>2.5</v>
      </c>
      <c r="C317" s="78">
        <v>5</v>
      </c>
      <c r="D317" s="269">
        <v>306</v>
      </c>
    </row>
    <row r="318" spans="1:4">
      <c r="A318" s="2">
        <v>36312</v>
      </c>
      <c r="B318" s="77">
        <v>2.5</v>
      </c>
      <c r="C318" s="78">
        <v>5</v>
      </c>
      <c r="D318" s="269">
        <v>307</v>
      </c>
    </row>
    <row r="319" spans="1:4">
      <c r="A319" s="2">
        <v>36281</v>
      </c>
      <c r="B319" s="77">
        <v>2.5</v>
      </c>
      <c r="C319" s="78">
        <v>4.75</v>
      </c>
      <c r="D319" s="269">
        <v>308</v>
      </c>
    </row>
    <row r="320" spans="1:4">
      <c r="A320" s="2">
        <v>36251</v>
      </c>
      <c r="B320" s="77">
        <v>2.5</v>
      </c>
      <c r="C320" s="78">
        <v>4.75</v>
      </c>
      <c r="D320" s="269">
        <v>309</v>
      </c>
    </row>
    <row r="321" spans="1:4">
      <c r="A321" s="2">
        <v>36220</v>
      </c>
      <c r="B321" s="77">
        <v>3</v>
      </c>
      <c r="C321" s="78">
        <v>4.75</v>
      </c>
      <c r="D321" s="269">
        <v>310</v>
      </c>
    </row>
    <row r="322" spans="1:4">
      <c r="A322" s="2">
        <v>36192</v>
      </c>
      <c r="B322" s="77">
        <v>3</v>
      </c>
      <c r="C322" s="78">
        <v>4.75</v>
      </c>
      <c r="D322" s="269">
        <v>311</v>
      </c>
    </row>
    <row r="323" spans="1:4">
      <c r="A323" s="2">
        <v>36161</v>
      </c>
      <c r="B323" s="77">
        <v>3</v>
      </c>
      <c r="C323" s="78">
        <v>4.75</v>
      </c>
      <c r="D323" s="269">
        <v>312</v>
      </c>
    </row>
  </sheetData>
  <pageMargins left="0.7" right="0.7" top="0.78740157499999996" bottom="0.78740157499999996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CD40-47A5-44FD-8B5C-9E5B18560F72}">
  <dimension ref="A1:F92"/>
  <sheetViews>
    <sheetView zoomScale="80" zoomScaleNormal="80" workbookViewId="0">
      <selection activeCell="E2" sqref="E2"/>
    </sheetView>
  </sheetViews>
  <sheetFormatPr baseColWidth="10" defaultRowHeight="14.5"/>
  <cols>
    <col min="4" max="4" width="26.453125" customWidth="1"/>
  </cols>
  <sheetData>
    <row r="1" spans="1:6">
      <c r="A1" t="s">
        <v>1331</v>
      </c>
      <c r="B1" s="57"/>
      <c r="C1" s="57"/>
      <c r="D1" s="57"/>
      <c r="E1" s="64" t="s">
        <v>1730</v>
      </c>
      <c r="F1" s="58"/>
    </row>
    <row r="2" spans="1:6">
      <c r="A2" t="s">
        <v>1329</v>
      </c>
      <c r="B2" s="47"/>
      <c r="C2" s="47"/>
      <c r="D2" s="47"/>
      <c r="E2" s="85" t="s">
        <v>1600</v>
      </c>
      <c r="F2" s="53"/>
    </row>
    <row r="3" spans="1:6">
      <c r="A3" s="52" t="s">
        <v>1332</v>
      </c>
      <c r="B3" s="47"/>
      <c r="C3" s="47"/>
      <c r="D3" s="47"/>
      <c r="E3" s="47"/>
      <c r="F3" s="53"/>
    </row>
    <row r="4" spans="1:6">
      <c r="A4" t="s">
        <v>1330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199" t="s">
        <v>1770</v>
      </c>
      <c r="E6" s="54"/>
      <c r="F6" s="55"/>
    </row>
    <row r="8" spans="1:6">
      <c r="A8" t="s">
        <v>1333</v>
      </c>
      <c r="B8" t="s">
        <v>1414</v>
      </c>
    </row>
    <row r="9" spans="1:6">
      <c r="A9" t="s">
        <v>1334</v>
      </c>
      <c r="B9">
        <v>2.2999999999999998</v>
      </c>
    </row>
    <row r="10" spans="1:6">
      <c r="A10" t="s">
        <v>1335</v>
      </c>
      <c r="B10">
        <v>2.2000000000000002</v>
      </c>
    </row>
    <row r="11" spans="1:6">
      <c r="A11" t="s">
        <v>1336</v>
      </c>
      <c r="B11">
        <v>2.2000000000000002</v>
      </c>
    </row>
    <row r="12" spans="1:6">
      <c r="A12" t="s">
        <v>1337</v>
      </c>
      <c r="B12">
        <v>2.4</v>
      </c>
    </row>
    <row r="13" spans="1:6">
      <c r="A13" t="s">
        <v>1338</v>
      </c>
      <c r="B13">
        <v>2.1</v>
      </c>
    </row>
    <row r="14" spans="1:6">
      <c r="A14" t="s">
        <v>1339</v>
      </c>
      <c r="B14">
        <v>1.9</v>
      </c>
    </row>
    <row r="15" spans="1:6">
      <c r="A15" t="s">
        <v>1340</v>
      </c>
      <c r="B15">
        <v>1.5</v>
      </c>
    </row>
    <row r="16" spans="1:6">
      <c r="A16" t="s">
        <v>1341</v>
      </c>
      <c r="B16">
        <v>1.3</v>
      </c>
    </row>
    <row r="17" spans="1:2">
      <c r="A17" t="s">
        <v>1342</v>
      </c>
      <c r="B17">
        <v>1.5</v>
      </c>
    </row>
    <row r="18" spans="1:2">
      <c r="A18" t="s">
        <v>1343</v>
      </c>
      <c r="B18">
        <v>1.8</v>
      </c>
    </row>
    <row r="19" spans="1:2">
      <c r="A19" t="s">
        <v>1344</v>
      </c>
      <c r="B19">
        <v>1.8</v>
      </c>
    </row>
    <row r="20" spans="1:2">
      <c r="A20" t="s">
        <v>1345</v>
      </c>
      <c r="B20">
        <v>1.6</v>
      </c>
    </row>
    <row r="21" spans="1:2">
      <c r="A21" t="s">
        <v>1346</v>
      </c>
      <c r="B21">
        <v>1.1000000000000001</v>
      </c>
    </row>
    <row r="22" spans="1:2">
      <c r="A22" t="s">
        <v>1347</v>
      </c>
      <c r="B22">
        <v>0.7</v>
      </c>
    </row>
    <row r="23" spans="1:2">
      <c r="A23" t="s">
        <v>1348</v>
      </c>
      <c r="B23">
        <v>0.3</v>
      </c>
    </row>
    <row r="24" spans="1:2">
      <c r="A24" t="s">
        <v>1349</v>
      </c>
      <c r="B24">
        <v>-0.2</v>
      </c>
    </row>
    <row r="25" spans="1:2">
      <c r="A25" t="s">
        <v>1350</v>
      </c>
      <c r="B25">
        <v>-0.5</v>
      </c>
    </row>
    <row r="26" spans="1:2">
      <c r="A26" t="s">
        <v>1351</v>
      </c>
      <c r="B26">
        <v>-0.6</v>
      </c>
    </row>
    <row r="27" spans="1:2">
      <c r="A27" t="s">
        <v>1352</v>
      </c>
      <c r="B27">
        <v>-0.5</v>
      </c>
    </row>
    <row r="28" spans="1:2">
      <c r="A28" t="s">
        <v>1353</v>
      </c>
      <c r="B28">
        <v>-0.4</v>
      </c>
    </row>
    <row r="29" spans="1:2">
      <c r="A29" t="s">
        <v>1354</v>
      </c>
      <c r="B29">
        <v>-0.6</v>
      </c>
    </row>
    <row r="30" spans="1:2">
      <c r="A30" t="s">
        <v>1355</v>
      </c>
      <c r="B30">
        <v>-0.8</v>
      </c>
    </row>
    <row r="31" spans="1:2">
      <c r="A31" t="s">
        <v>1356</v>
      </c>
      <c r="B31">
        <v>-0.7</v>
      </c>
    </row>
    <row r="32" spans="1:2">
      <c r="A32" t="s">
        <v>1357</v>
      </c>
      <c r="B32">
        <v>-0.3</v>
      </c>
    </row>
    <row r="33" spans="1:2">
      <c r="A33" t="s">
        <v>1358</v>
      </c>
      <c r="B33">
        <v>0.2</v>
      </c>
    </row>
    <row r="34" spans="1:2">
      <c r="A34" t="s">
        <v>1359</v>
      </c>
      <c r="B34">
        <v>0.4</v>
      </c>
    </row>
    <row r="35" spans="1:2">
      <c r="A35" t="s">
        <v>1360</v>
      </c>
      <c r="B35">
        <v>0.3</v>
      </c>
    </row>
    <row r="36" spans="1:2">
      <c r="A36" t="s">
        <v>1361</v>
      </c>
      <c r="B36">
        <v>0.5</v>
      </c>
    </row>
    <row r="37" spans="1:2">
      <c r="A37" t="s">
        <v>1362</v>
      </c>
      <c r="B37">
        <v>0.7</v>
      </c>
    </row>
    <row r="38" spans="1:2">
      <c r="A38" t="s">
        <v>1363</v>
      </c>
      <c r="B38">
        <v>1</v>
      </c>
    </row>
    <row r="39" spans="1:2">
      <c r="A39" t="s">
        <v>1364</v>
      </c>
      <c r="B39">
        <v>1.3</v>
      </c>
    </row>
    <row r="40" spans="1:2">
      <c r="A40" t="s">
        <v>1365</v>
      </c>
      <c r="B40">
        <v>1.2</v>
      </c>
    </row>
    <row r="41" spans="1:2">
      <c r="A41" t="s">
        <v>1366</v>
      </c>
      <c r="B41">
        <v>1.2</v>
      </c>
    </row>
    <row r="42" spans="1:2">
      <c r="A42" t="s">
        <v>1367</v>
      </c>
      <c r="B42">
        <v>1.2</v>
      </c>
    </row>
    <row r="43" spans="1:2">
      <c r="A43" t="s">
        <v>1368</v>
      </c>
      <c r="B43">
        <v>1.3</v>
      </c>
    </row>
    <row r="44" spans="1:2">
      <c r="A44" t="s">
        <v>1369</v>
      </c>
      <c r="B44">
        <v>1.6</v>
      </c>
    </row>
    <row r="45" spans="1:2">
      <c r="A45" t="s">
        <v>1370</v>
      </c>
      <c r="B45">
        <v>1.9</v>
      </c>
    </row>
    <row r="46" spans="1:2">
      <c r="A46" t="s">
        <v>1371</v>
      </c>
      <c r="B46">
        <v>2.1</v>
      </c>
    </row>
    <row r="47" spans="1:2">
      <c r="A47" t="s">
        <v>1372</v>
      </c>
      <c r="B47">
        <v>2.1</v>
      </c>
    </row>
    <row r="48" spans="1:2">
      <c r="A48" t="s">
        <v>1373</v>
      </c>
      <c r="B48">
        <v>2.2000000000000002</v>
      </c>
    </row>
    <row r="49" spans="1:2">
      <c r="A49" t="s">
        <v>1374</v>
      </c>
      <c r="B49">
        <v>2</v>
      </c>
    </row>
    <row r="50" spans="1:2">
      <c r="A50" t="s">
        <v>1375</v>
      </c>
      <c r="B50">
        <v>2</v>
      </c>
    </row>
    <row r="51" spans="1:2">
      <c r="A51" t="s">
        <v>1376</v>
      </c>
      <c r="B51">
        <v>2</v>
      </c>
    </row>
    <row r="52" spans="1:2">
      <c r="A52" t="s">
        <v>1377</v>
      </c>
      <c r="B52">
        <v>2.1</v>
      </c>
    </row>
    <row r="53" spans="1:2">
      <c r="A53" t="s">
        <v>1378</v>
      </c>
      <c r="B53">
        <v>2.4</v>
      </c>
    </row>
    <row r="54" spans="1:2">
      <c r="A54" t="s">
        <v>1379</v>
      </c>
      <c r="B54">
        <v>2.5</v>
      </c>
    </row>
    <row r="55" spans="1:2">
      <c r="A55" t="s">
        <v>1380</v>
      </c>
      <c r="B55">
        <v>2.9</v>
      </c>
    </row>
    <row r="56" spans="1:2">
      <c r="A56" t="s">
        <v>1381</v>
      </c>
      <c r="B56">
        <v>3.3</v>
      </c>
    </row>
    <row r="57" spans="1:2">
      <c r="A57" t="s">
        <v>1382</v>
      </c>
      <c r="B57">
        <v>3.5</v>
      </c>
    </row>
    <row r="58" spans="1:2">
      <c r="A58" t="s">
        <v>1383</v>
      </c>
      <c r="B58">
        <v>3.7</v>
      </c>
    </row>
    <row r="59" spans="1:2">
      <c r="A59" t="s">
        <v>1384</v>
      </c>
      <c r="B59">
        <v>3.8</v>
      </c>
    </row>
    <row r="60" spans="1:2">
      <c r="A60" t="s">
        <v>1385</v>
      </c>
      <c r="B60">
        <v>3.7</v>
      </c>
    </row>
    <row r="61" spans="1:2">
      <c r="A61" t="s">
        <v>1386</v>
      </c>
      <c r="B61">
        <v>3.7</v>
      </c>
    </row>
    <row r="62" spans="1:2">
      <c r="A62" t="s">
        <v>1387</v>
      </c>
      <c r="B62">
        <v>3.8</v>
      </c>
    </row>
    <row r="63" spans="1:2">
      <c r="A63" t="s">
        <v>1388</v>
      </c>
      <c r="B63">
        <v>3.9</v>
      </c>
    </row>
    <row r="64" spans="1:2">
      <c r="A64" t="s">
        <v>1389</v>
      </c>
      <c r="B64">
        <v>3.9</v>
      </c>
    </row>
    <row r="65" spans="1:2">
      <c r="A65" t="s">
        <v>1390</v>
      </c>
      <c r="B65">
        <v>4</v>
      </c>
    </row>
    <row r="66" spans="1:2">
      <c r="A66" t="s">
        <v>1391</v>
      </c>
      <c r="B66">
        <v>4.2</v>
      </c>
    </row>
    <row r="67" spans="1:2">
      <c r="A67" t="s">
        <v>1392</v>
      </c>
      <c r="B67">
        <v>4.3</v>
      </c>
    </row>
    <row r="68" spans="1:2">
      <c r="A68" t="s">
        <v>1393</v>
      </c>
      <c r="B68">
        <v>4.4000000000000004</v>
      </c>
    </row>
    <row r="69" spans="1:2">
      <c r="A69" t="s">
        <v>1394</v>
      </c>
      <c r="B69">
        <v>4.5999999999999996</v>
      </c>
    </row>
    <row r="70" spans="1:2">
      <c r="A70" t="s">
        <v>1395</v>
      </c>
      <c r="B70">
        <v>4.5999999999999996</v>
      </c>
    </row>
    <row r="71" spans="1:2">
      <c r="A71" t="s">
        <v>1396</v>
      </c>
      <c r="B71">
        <v>4.8</v>
      </c>
    </row>
    <row r="72" spans="1:2">
      <c r="A72" t="s">
        <v>1397</v>
      </c>
      <c r="B72">
        <v>5</v>
      </c>
    </row>
    <row r="73" spans="1:2">
      <c r="A73" t="s">
        <v>1398</v>
      </c>
      <c r="B73">
        <v>5.4</v>
      </c>
    </row>
    <row r="74" spans="1:2">
      <c r="A74" t="s">
        <v>1399</v>
      </c>
      <c r="B74">
        <v>5.7</v>
      </c>
    </row>
    <row r="75" spans="1:2">
      <c r="A75" t="s">
        <v>1400</v>
      </c>
      <c r="B75">
        <v>5.9</v>
      </c>
    </row>
    <row r="76" spans="1:2">
      <c r="A76" t="s">
        <v>1401</v>
      </c>
      <c r="B76">
        <v>6.2</v>
      </c>
    </row>
    <row r="77" spans="1:2">
      <c r="A77" t="s">
        <v>1402</v>
      </c>
      <c r="B77">
        <v>6.5</v>
      </c>
    </row>
    <row r="78" spans="1:2">
      <c r="A78" t="s">
        <v>1403</v>
      </c>
      <c r="B78">
        <v>6.6</v>
      </c>
    </row>
    <row r="79" spans="1:2">
      <c r="A79" t="s">
        <v>1404</v>
      </c>
      <c r="B79">
        <v>7</v>
      </c>
    </row>
    <row r="80" spans="1:2">
      <c r="A80" t="s">
        <v>1405</v>
      </c>
      <c r="B80">
        <v>7.1</v>
      </c>
    </row>
    <row r="81" spans="1:2">
      <c r="A81" t="s">
        <v>1406</v>
      </c>
      <c r="B81">
        <v>7.1</v>
      </c>
    </row>
    <row r="82" spans="1:2">
      <c r="A82" t="s">
        <v>1407</v>
      </c>
      <c r="B82">
        <v>7</v>
      </c>
    </row>
    <row r="83" spans="1:2">
      <c r="A83" t="s">
        <v>1408</v>
      </c>
      <c r="B83">
        <v>6.9</v>
      </c>
    </row>
    <row r="84" spans="1:2">
      <c r="A84" t="s">
        <v>1409</v>
      </c>
      <c r="B84">
        <v>6.4</v>
      </c>
    </row>
    <row r="85" spans="1:2">
      <c r="A85" t="s">
        <v>1410</v>
      </c>
      <c r="B85">
        <v>5.5</v>
      </c>
    </row>
    <row r="86" spans="1:2">
      <c r="A86" t="s">
        <v>1411</v>
      </c>
      <c r="B86">
        <v>4.3</v>
      </c>
    </row>
    <row r="87" spans="1:2">
      <c r="A87" t="s">
        <v>1412</v>
      </c>
      <c r="B87">
        <v>2.8</v>
      </c>
    </row>
    <row r="88" spans="1:2">
      <c r="A88" t="s">
        <v>1413</v>
      </c>
      <c r="B88">
        <v>1.8</v>
      </c>
    </row>
    <row r="89" spans="1:2">
      <c r="A89" t="s">
        <v>1598</v>
      </c>
      <c r="B89">
        <v>1.1000000000000001</v>
      </c>
    </row>
    <row r="90" spans="1:2">
      <c r="A90" t="s">
        <v>1599</v>
      </c>
      <c r="B90">
        <v>0.9</v>
      </c>
    </row>
    <row r="91" spans="1:2">
      <c r="A91" t="s">
        <v>1799</v>
      </c>
      <c r="B91">
        <v>0.9</v>
      </c>
    </row>
    <row r="92" spans="1:2">
      <c r="A92" t="s">
        <v>1800</v>
      </c>
      <c r="B92">
        <v>1</v>
      </c>
    </row>
  </sheetData>
  <phoneticPr fontId="17" type="noConversion"/>
  <hyperlinks>
    <hyperlink ref="E2" r:id="rId1" xr:uid="{714D8652-2F28-4ADC-AE93-52154961DAB1}"/>
    <hyperlink ref="D6" location="'KPI Finanzierung'!A1" display="KPI Finanzierung" xr:uid="{CE70CC1F-6DAB-40F4-9D5D-C5262F1BC350}"/>
  </hyperlinks>
  <pageMargins left="0.7" right="0.7" top="0.78740157499999996" bottom="0.78740157499999996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DB86-97DB-44AB-9A7E-F326AE30386F}">
  <dimension ref="A1:F69"/>
  <sheetViews>
    <sheetView zoomScale="85" zoomScaleNormal="85" workbookViewId="0">
      <selection activeCell="E2" sqref="E2"/>
    </sheetView>
  </sheetViews>
  <sheetFormatPr baseColWidth="10" defaultRowHeight="14.5"/>
  <cols>
    <col min="2" max="2" width="21.1796875" bestFit="1" customWidth="1"/>
    <col min="3" max="3" width="20.54296875" bestFit="1" customWidth="1"/>
    <col min="5" max="5" width="18.26953125" customWidth="1"/>
  </cols>
  <sheetData>
    <row r="1" spans="1:6">
      <c r="A1" t="s">
        <v>1654</v>
      </c>
      <c r="B1" s="57"/>
      <c r="C1" s="57"/>
      <c r="D1" s="57"/>
      <c r="E1" s="64" t="s">
        <v>1730</v>
      </c>
      <c r="F1" s="58"/>
    </row>
    <row r="2" spans="1:6">
      <c r="A2" t="s">
        <v>1329</v>
      </c>
      <c r="B2" s="47"/>
      <c r="C2" s="47"/>
      <c r="D2" s="47"/>
      <c r="E2" s="85" t="s">
        <v>1600</v>
      </c>
      <c r="F2" s="53"/>
    </row>
    <row r="3" spans="1:6">
      <c r="A3" s="52" t="s">
        <v>1462</v>
      </c>
      <c r="B3" s="47"/>
      <c r="C3" s="47"/>
      <c r="D3" s="47"/>
      <c r="E3" s="47"/>
      <c r="F3" s="53"/>
    </row>
    <row r="4" spans="1:6">
      <c r="A4" t="s">
        <v>1330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54"/>
      <c r="F6" s="55"/>
    </row>
    <row r="8" spans="1:6">
      <c r="A8" t="s">
        <v>1355</v>
      </c>
      <c r="B8">
        <v>66.63</v>
      </c>
    </row>
    <row r="9" spans="1:6">
      <c r="A9" t="s">
        <v>1356</v>
      </c>
      <c r="B9">
        <v>66.94</v>
      </c>
    </row>
    <row r="10" spans="1:6">
      <c r="A10" t="s">
        <v>1357</v>
      </c>
      <c r="B10">
        <v>67.540000000000006</v>
      </c>
    </row>
    <row r="11" spans="1:6">
      <c r="A11" t="s">
        <v>1358</v>
      </c>
      <c r="B11">
        <v>67.349999999999994</v>
      </c>
    </row>
    <row r="12" spans="1:6">
      <c r="A12" t="s">
        <v>1359</v>
      </c>
      <c r="B12">
        <v>66.91</v>
      </c>
    </row>
    <row r="13" spans="1:6">
      <c r="A13" t="s">
        <v>1360</v>
      </c>
      <c r="B13">
        <v>66.75</v>
      </c>
    </row>
    <row r="14" spans="1:6">
      <c r="A14" t="s">
        <v>1361</v>
      </c>
      <c r="B14">
        <v>66.61</v>
      </c>
    </row>
    <row r="15" spans="1:6">
      <c r="A15" t="s">
        <v>1362</v>
      </c>
      <c r="B15">
        <v>66.25</v>
      </c>
    </row>
    <row r="16" spans="1:6">
      <c r="A16" t="s">
        <v>1363</v>
      </c>
      <c r="B16">
        <v>65.680000000000007</v>
      </c>
    </row>
    <row r="17" spans="1:2">
      <c r="A17" t="s">
        <v>1364</v>
      </c>
      <c r="B17">
        <v>65.27</v>
      </c>
    </row>
    <row r="18" spans="1:2">
      <c r="A18" t="s">
        <v>1365</v>
      </c>
      <c r="B18">
        <v>65.11</v>
      </c>
    </row>
    <row r="19" spans="1:2">
      <c r="A19" t="s">
        <v>1366</v>
      </c>
      <c r="B19">
        <v>64.98</v>
      </c>
    </row>
    <row r="20" spans="1:2">
      <c r="A20" t="s">
        <v>1367</v>
      </c>
      <c r="B20">
        <v>64.3</v>
      </c>
    </row>
    <row r="21" spans="1:2">
      <c r="A21" t="s">
        <v>1368</v>
      </c>
      <c r="B21">
        <v>64.25</v>
      </c>
    </row>
    <row r="22" spans="1:2">
      <c r="A22" t="s">
        <v>1369</v>
      </c>
      <c r="B22">
        <v>64.41</v>
      </c>
    </row>
    <row r="23" spans="1:2">
      <c r="A23" t="s">
        <v>1370</v>
      </c>
      <c r="B23">
        <v>64.81</v>
      </c>
    </row>
    <row r="24" spans="1:2">
      <c r="A24" t="s">
        <v>1371</v>
      </c>
      <c r="B24">
        <v>64.989999999999995</v>
      </c>
    </row>
    <row r="25" spans="1:2">
      <c r="A25" t="s">
        <v>1372</v>
      </c>
      <c r="B25">
        <v>65.05</v>
      </c>
    </row>
    <row r="26" spans="1:2">
      <c r="A26" t="s">
        <v>1373</v>
      </c>
      <c r="B26">
        <v>65.19</v>
      </c>
    </row>
    <row r="27" spans="1:2">
      <c r="A27" t="s">
        <v>1374</v>
      </c>
      <c r="B27">
        <v>65.2</v>
      </c>
    </row>
    <row r="28" spans="1:2">
      <c r="A28" t="s">
        <v>1375</v>
      </c>
      <c r="B28">
        <v>64.849999999999994</v>
      </c>
    </row>
    <row r="29" spans="1:2">
      <c r="A29" t="s">
        <v>1376</v>
      </c>
      <c r="B29">
        <v>64.86</v>
      </c>
    </row>
    <row r="30" spans="1:2">
      <c r="A30" t="s">
        <v>1377</v>
      </c>
      <c r="B30">
        <v>65.08</v>
      </c>
    </row>
    <row r="31" spans="1:2">
      <c r="A31" t="s">
        <v>1378</v>
      </c>
      <c r="B31">
        <v>64.98</v>
      </c>
    </row>
    <row r="32" spans="1:2">
      <c r="A32" t="s">
        <v>1379</v>
      </c>
      <c r="B32">
        <v>64.73</v>
      </c>
    </row>
    <row r="33" spans="1:2">
      <c r="A33" t="s">
        <v>1380</v>
      </c>
      <c r="B33">
        <v>64.78</v>
      </c>
    </row>
    <row r="34" spans="1:2">
      <c r="A34" t="s">
        <v>1381</v>
      </c>
      <c r="B34">
        <v>65.08</v>
      </c>
    </row>
    <row r="35" spans="1:2">
      <c r="A35" t="s">
        <v>1382</v>
      </c>
      <c r="B35">
        <v>65.05</v>
      </c>
    </row>
    <row r="36" spans="1:2">
      <c r="A36" t="s">
        <v>1383</v>
      </c>
      <c r="B36">
        <v>64.72</v>
      </c>
    </row>
    <row r="37" spans="1:2">
      <c r="A37" t="s">
        <v>1384</v>
      </c>
      <c r="B37">
        <v>64.88</v>
      </c>
    </row>
    <row r="38" spans="1:2">
      <c r="A38" t="s">
        <v>1385</v>
      </c>
      <c r="B38">
        <v>65.25</v>
      </c>
    </row>
    <row r="39" spans="1:2">
      <c r="A39" t="s">
        <v>1386</v>
      </c>
      <c r="B39">
        <v>65.39</v>
      </c>
    </row>
    <row r="40" spans="1:2">
      <c r="A40" t="s">
        <v>1387</v>
      </c>
      <c r="B40">
        <v>65.099999999999994</v>
      </c>
    </row>
    <row r="41" spans="1:2">
      <c r="A41" t="s">
        <v>1388</v>
      </c>
      <c r="B41">
        <v>65.47</v>
      </c>
    </row>
    <row r="42" spans="1:2">
      <c r="A42" t="s">
        <v>1389</v>
      </c>
      <c r="B42">
        <v>65.8</v>
      </c>
    </row>
    <row r="43" spans="1:2">
      <c r="A43" t="s">
        <v>1390</v>
      </c>
      <c r="B43">
        <v>65.94</v>
      </c>
    </row>
    <row r="44" spans="1:2">
      <c r="A44" t="s">
        <v>1391</v>
      </c>
      <c r="B44">
        <v>64.84</v>
      </c>
    </row>
    <row r="45" spans="1:2">
      <c r="A45" t="s">
        <v>1392</v>
      </c>
      <c r="B45">
        <v>65.040000000000006</v>
      </c>
    </row>
    <row r="46" spans="1:2">
      <c r="A46" t="s">
        <v>1393</v>
      </c>
      <c r="B46">
        <v>65.33</v>
      </c>
    </row>
    <row r="47" spans="1:2">
      <c r="A47" t="s">
        <v>1394</v>
      </c>
      <c r="B47">
        <v>65.38</v>
      </c>
    </row>
    <row r="48" spans="1:2">
      <c r="A48" t="s">
        <v>1395</v>
      </c>
      <c r="B48">
        <v>65.62</v>
      </c>
    </row>
    <row r="49" spans="1:2">
      <c r="A49" t="s">
        <v>1396</v>
      </c>
      <c r="B49">
        <v>66.31</v>
      </c>
    </row>
    <row r="50" spans="1:2">
      <c r="A50" t="s">
        <v>1397</v>
      </c>
      <c r="B50">
        <v>66.84</v>
      </c>
    </row>
    <row r="51" spans="1:2">
      <c r="A51" t="s">
        <v>1398</v>
      </c>
      <c r="B51">
        <v>67.459999999999994</v>
      </c>
    </row>
    <row r="52" spans="1:2">
      <c r="A52" t="s">
        <v>1399</v>
      </c>
      <c r="B52">
        <v>67.45</v>
      </c>
    </row>
    <row r="53" spans="1:2">
      <c r="A53" t="s">
        <v>1400</v>
      </c>
      <c r="B53">
        <v>68.680000000000007</v>
      </c>
    </row>
    <row r="54" spans="1:2">
      <c r="A54" t="s">
        <v>1401</v>
      </c>
      <c r="B54">
        <v>70.05</v>
      </c>
    </row>
    <row r="55" spans="1:2">
      <c r="A55" t="s">
        <v>1402</v>
      </c>
      <c r="B55">
        <v>71.16</v>
      </c>
    </row>
    <row r="56" spans="1:2">
      <c r="A56" t="s">
        <v>1403</v>
      </c>
      <c r="B56">
        <v>71.81</v>
      </c>
    </row>
    <row r="57" spans="1:2">
      <c r="A57" t="s">
        <v>1404</v>
      </c>
      <c r="B57">
        <v>72.31</v>
      </c>
    </row>
    <row r="58" spans="1:2">
      <c r="A58" t="s">
        <v>1405</v>
      </c>
      <c r="B58">
        <v>73.42</v>
      </c>
    </row>
    <row r="59" spans="1:2">
      <c r="A59" t="s">
        <v>1406</v>
      </c>
      <c r="B59">
        <v>74.010000000000005</v>
      </c>
    </row>
    <row r="60" spans="1:2">
      <c r="A60" t="s">
        <v>1407</v>
      </c>
      <c r="B60">
        <v>74</v>
      </c>
    </row>
    <row r="61" spans="1:2">
      <c r="A61" t="s">
        <v>1408</v>
      </c>
      <c r="B61">
        <v>74.069999999999993</v>
      </c>
    </row>
    <row r="62" spans="1:2">
      <c r="A62" t="s">
        <v>1409</v>
      </c>
      <c r="B62">
        <v>73.27</v>
      </c>
    </row>
    <row r="63" spans="1:2">
      <c r="A63" t="s">
        <v>1410</v>
      </c>
      <c r="B63">
        <v>72.28</v>
      </c>
    </row>
    <row r="64" spans="1:2">
      <c r="A64" t="s">
        <v>1411</v>
      </c>
      <c r="B64">
        <v>71.069999999999993</v>
      </c>
    </row>
    <row r="65" spans="1:2">
      <c r="A65" t="s">
        <v>1412</v>
      </c>
      <c r="B65">
        <v>69.900000000000006</v>
      </c>
    </row>
    <row r="66" spans="1:2">
      <c r="A66" t="s">
        <v>1413</v>
      </c>
      <c r="B66">
        <v>69.17</v>
      </c>
    </row>
    <row r="67" spans="1:2">
      <c r="A67" t="s">
        <v>1598</v>
      </c>
      <c r="B67">
        <v>68.540000000000006</v>
      </c>
    </row>
    <row r="68" spans="1:2">
      <c r="A68" t="s">
        <v>1599</v>
      </c>
      <c r="B68">
        <v>67.680000000000007</v>
      </c>
    </row>
    <row r="69" spans="1:2">
      <c r="A69" t="s">
        <v>1799</v>
      </c>
      <c r="B69">
        <v>67.28</v>
      </c>
    </row>
  </sheetData>
  <hyperlinks>
    <hyperlink ref="E2" r:id="rId1" xr:uid="{BB865B45-848A-4DCF-A121-1397C29C64BB}"/>
  </hyperlinks>
  <pageMargins left="0.7" right="0.7" top="0.78740157499999996" bottom="0.78740157499999996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FB3C-C45F-4498-81B2-A89595A06821}">
  <dimension ref="A1:F71"/>
  <sheetViews>
    <sheetView zoomScale="80" zoomScaleNormal="80" workbookViewId="0">
      <selection activeCell="E2" sqref="E2"/>
    </sheetView>
  </sheetViews>
  <sheetFormatPr baseColWidth="10" defaultRowHeight="14.5"/>
  <sheetData>
    <row r="1" spans="1:6">
      <c r="A1" t="s">
        <v>1459</v>
      </c>
      <c r="B1" s="57"/>
      <c r="C1" s="57"/>
      <c r="D1" s="57"/>
      <c r="E1" s="64" t="s">
        <v>1730</v>
      </c>
      <c r="F1" s="58"/>
    </row>
    <row r="2" spans="1:6">
      <c r="A2" t="s">
        <v>1460</v>
      </c>
      <c r="B2" s="47"/>
      <c r="C2" s="47"/>
      <c r="D2" s="47"/>
      <c r="E2" s="85" t="s">
        <v>1600</v>
      </c>
      <c r="F2" s="53"/>
    </row>
    <row r="3" spans="1:6">
      <c r="A3" s="52" t="s">
        <v>1462</v>
      </c>
      <c r="B3" s="47"/>
      <c r="C3" s="47"/>
      <c r="D3" s="47"/>
      <c r="E3" s="47"/>
      <c r="F3" s="53"/>
    </row>
    <row r="4" spans="1:6">
      <c r="A4" t="s">
        <v>1461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199" t="s">
        <v>1770</v>
      </c>
      <c r="F6" s="55"/>
    </row>
    <row r="7" spans="1:6">
      <c r="A7" t="s">
        <v>1418</v>
      </c>
      <c r="B7" t="s">
        <v>225</v>
      </c>
    </row>
    <row r="9" spans="1:6">
      <c r="B9" t="s">
        <v>1451</v>
      </c>
      <c r="D9" t="s">
        <v>1333</v>
      </c>
      <c r="E9" t="s">
        <v>1451</v>
      </c>
    </row>
    <row r="10" spans="1:6">
      <c r="A10">
        <v>1999</v>
      </c>
      <c r="B10">
        <v>69.47</v>
      </c>
      <c r="D10" t="s">
        <v>1355</v>
      </c>
      <c r="E10">
        <v>66.63</v>
      </c>
    </row>
    <row r="11" spans="1:6">
      <c r="A11">
        <v>2000</v>
      </c>
      <c r="B11">
        <v>72.959999999999994</v>
      </c>
      <c r="D11" t="s">
        <v>1356</v>
      </c>
      <c r="E11">
        <v>66.94</v>
      </c>
    </row>
    <row r="12" spans="1:6">
      <c r="A12">
        <v>2001</v>
      </c>
      <c r="B12">
        <v>72.08</v>
      </c>
      <c r="D12" t="s">
        <v>1357</v>
      </c>
      <c r="E12">
        <v>67.540000000000006</v>
      </c>
    </row>
    <row r="13" spans="1:6">
      <c r="A13">
        <v>2002</v>
      </c>
      <c r="B13">
        <v>74</v>
      </c>
      <c r="D13" t="s">
        <v>1358</v>
      </c>
      <c r="E13">
        <v>67.349999999999994</v>
      </c>
    </row>
    <row r="14" spans="1:6">
      <c r="A14">
        <v>2003</v>
      </c>
      <c r="B14">
        <v>73.77</v>
      </c>
      <c r="D14" t="s">
        <v>1359</v>
      </c>
      <c r="E14">
        <v>66.91</v>
      </c>
    </row>
    <row r="15" spans="1:6">
      <c r="A15">
        <v>2004</v>
      </c>
      <c r="B15">
        <v>73.349999999999994</v>
      </c>
      <c r="D15" t="s">
        <v>1360</v>
      </c>
      <c r="E15">
        <v>66.75</v>
      </c>
    </row>
    <row r="16" spans="1:6">
      <c r="A16">
        <v>2005</v>
      </c>
      <c r="B16">
        <v>72.77</v>
      </c>
      <c r="D16" t="s">
        <v>1361</v>
      </c>
      <c r="E16">
        <v>66.61</v>
      </c>
    </row>
    <row r="17" spans="1:5">
      <c r="A17">
        <v>2006</v>
      </c>
      <c r="B17">
        <v>72.59</v>
      </c>
      <c r="D17" t="s">
        <v>1362</v>
      </c>
      <c r="E17">
        <v>66.25</v>
      </c>
    </row>
    <row r="18" spans="1:5">
      <c r="A18">
        <v>2007</v>
      </c>
      <c r="B18">
        <v>71.41</v>
      </c>
      <c r="D18" t="s">
        <v>1363</v>
      </c>
      <c r="E18">
        <v>65.680000000000007</v>
      </c>
    </row>
    <row r="19" spans="1:5">
      <c r="A19">
        <v>2008</v>
      </c>
      <c r="B19">
        <v>69.19</v>
      </c>
      <c r="D19" t="s">
        <v>1364</v>
      </c>
      <c r="E19">
        <v>65.27</v>
      </c>
    </row>
    <row r="20" spans="1:5">
      <c r="A20">
        <v>2009</v>
      </c>
      <c r="B20">
        <v>69.510000000000005</v>
      </c>
      <c r="D20" t="s">
        <v>1365</v>
      </c>
      <c r="E20">
        <v>65.11</v>
      </c>
    </row>
    <row r="21" spans="1:5">
      <c r="A21">
        <v>2010</v>
      </c>
      <c r="B21">
        <v>68.209999999999994</v>
      </c>
      <c r="D21" t="s">
        <v>1366</v>
      </c>
      <c r="E21">
        <v>64.98</v>
      </c>
    </row>
    <row r="22" spans="1:5">
      <c r="A22">
        <v>2011</v>
      </c>
      <c r="B22">
        <v>66.56</v>
      </c>
      <c r="D22" t="s">
        <v>1367</v>
      </c>
      <c r="E22">
        <v>64.3</v>
      </c>
    </row>
    <row r="23" spans="1:5">
      <c r="A23">
        <v>2012</v>
      </c>
      <c r="B23">
        <v>65.98</v>
      </c>
      <c r="D23" t="s">
        <v>1368</v>
      </c>
      <c r="E23">
        <v>64.25</v>
      </c>
    </row>
    <row r="24" spans="1:5">
      <c r="A24">
        <v>2013</v>
      </c>
      <c r="B24">
        <v>66.430000000000007</v>
      </c>
      <c r="D24" t="s">
        <v>1369</v>
      </c>
      <c r="E24">
        <v>64.41</v>
      </c>
    </row>
    <row r="25" spans="1:5">
      <c r="A25">
        <v>2014</v>
      </c>
      <c r="B25">
        <v>66.099999999999994</v>
      </c>
      <c r="D25" t="s">
        <v>1370</v>
      </c>
      <c r="E25">
        <v>64.81</v>
      </c>
    </row>
    <row r="26" spans="1:5">
      <c r="A26">
        <v>2015</v>
      </c>
      <c r="B26">
        <v>66.13</v>
      </c>
      <c r="D26" t="s">
        <v>1371</v>
      </c>
      <c r="E26">
        <v>64.989999999999995</v>
      </c>
    </row>
    <row r="27" spans="1:5">
      <c r="A27">
        <v>2016</v>
      </c>
      <c r="B27">
        <v>66.150000000000006</v>
      </c>
      <c r="D27" t="s">
        <v>1372</v>
      </c>
      <c r="E27">
        <v>65.05</v>
      </c>
    </row>
    <row r="28" spans="1:5">
      <c r="A28">
        <v>2017</v>
      </c>
      <c r="B28">
        <v>66.64</v>
      </c>
      <c r="D28" t="s">
        <v>1373</v>
      </c>
      <c r="E28">
        <v>65.19</v>
      </c>
    </row>
    <row r="29" spans="1:5">
      <c r="A29">
        <v>2018</v>
      </c>
      <c r="B29">
        <v>65.989999999999995</v>
      </c>
      <c r="D29" t="s">
        <v>1374</v>
      </c>
      <c r="E29">
        <v>65.2</v>
      </c>
    </row>
    <row r="30" spans="1:5">
      <c r="A30">
        <v>2019</v>
      </c>
      <c r="B30">
        <v>67.98</v>
      </c>
      <c r="D30" t="s">
        <v>1375</v>
      </c>
      <c r="E30">
        <v>64.849999999999994</v>
      </c>
    </row>
    <row r="31" spans="1:5">
      <c r="A31">
        <v>2020</v>
      </c>
      <c r="B31">
        <v>71.16</v>
      </c>
      <c r="D31" t="s">
        <v>1376</v>
      </c>
      <c r="E31">
        <v>64.86</v>
      </c>
    </row>
    <row r="32" spans="1:5">
      <c r="A32">
        <v>2021</v>
      </c>
      <c r="B32">
        <v>74.31</v>
      </c>
      <c r="D32" t="s">
        <v>1377</v>
      </c>
      <c r="E32">
        <v>65.08</v>
      </c>
    </row>
    <row r="33" spans="1:5">
      <c r="A33">
        <v>2022</v>
      </c>
      <c r="B33">
        <v>74.37</v>
      </c>
      <c r="D33" t="s">
        <v>1378</v>
      </c>
      <c r="E33">
        <v>64.98</v>
      </c>
    </row>
    <row r="34" spans="1:5">
      <c r="A34">
        <v>2023</v>
      </c>
      <c r="B34">
        <v>71.91</v>
      </c>
      <c r="D34" t="s">
        <v>1379</v>
      </c>
      <c r="E34">
        <v>64.73</v>
      </c>
    </row>
    <row r="35" spans="1:5">
      <c r="D35" t="s">
        <v>1380</v>
      </c>
      <c r="E35">
        <v>64.78</v>
      </c>
    </row>
    <row r="36" spans="1:5">
      <c r="D36" t="s">
        <v>1381</v>
      </c>
      <c r="E36">
        <v>65.08</v>
      </c>
    </row>
    <row r="37" spans="1:5">
      <c r="D37" t="s">
        <v>1382</v>
      </c>
      <c r="E37">
        <v>65.05</v>
      </c>
    </row>
    <row r="38" spans="1:5">
      <c r="D38" t="s">
        <v>1383</v>
      </c>
      <c r="E38">
        <v>64.72</v>
      </c>
    </row>
    <row r="39" spans="1:5">
      <c r="D39" t="s">
        <v>1384</v>
      </c>
      <c r="E39">
        <v>64.88</v>
      </c>
    </row>
    <row r="40" spans="1:5">
      <c r="D40" t="s">
        <v>1385</v>
      </c>
      <c r="E40">
        <v>65.25</v>
      </c>
    </row>
    <row r="41" spans="1:5">
      <c r="D41" t="s">
        <v>1386</v>
      </c>
      <c r="E41">
        <v>65.39</v>
      </c>
    </row>
    <row r="42" spans="1:5">
      <c r="D42" t="s">
        <v>1387</v>
      </c>
      <c r="E42">
        <v>65.099999999999994</v>
      </c>
    </row>
    <row r="43" spans="1:5">
      <c r="D43" t="s">
        <v>1388</v>
      </c>
      <c r="E43">
        <v>65.47</v>
      </c>
    </row>
    <row r="44" spans="1:5">
      <c r="D44" t="s">
        <v>1389</v>
      </c>
      <c r="E44">
        <v>65.8</v>
      </c>
    </row>
    <row r="45" spans="1:5">
      <c r="D45" t="s">
        <v>1390</v>
      </c>
      <c r="E45">
        <v>65.94</v>
      </c>
    </row>
    <row r="46" spans="1:5">
      <c r="D46" t="s">
        <v>1391</v>
      </c>
      <c r="E46">
        <v>64.84</v>
      </c>
    </row>
    <row r="47" spans="1:5">
      <c r="D47" t="s">
        <v>1392</v>
      </c>
      <c r="E47">
        <v>65.040000000000006</v>
      </c>
    </row>
    <row r="48" spans="1:5">
      <c r="D48" t="s">
        <v>1393</v>
      </c>
      <c r="E48">
        <v>65.33</v>
      </c>
    </row>
    <row r="49" spans="4:5">
      <c r="D49" t="s">
        <v>1394</v>
      </c>
      <c r="E49">
        <v>65.38</v>
      </c>
    </row>
    <row r="50" spans="4:5">
      <c r="D50" t="s">
        <v>1395</v>
      </c>
      <c r="E50">
        <v>65.62</v>
      </c>
    </row>
    <row r="51" spans="4:5">
      <c r="D51" t="s">
        <v>1396</v>
      </c>
      <c r="E51">
        <v>66.31</v>
      </c>
    </row>
    <row r="52" spans="4:5">
      <c r="D52" t="s">
        <v>1397</v>
      </c>
      <c r="E52">
        <v>66.84</v>
      </c>
    </row>
    <row r="53" spans="4:5">
      <c r="D53" t="s">
        <v>1398</v>
      </c>
      <c r="E53">
        <v>67.459999999999994</v>
      </c>
    </row>
    <row r="54" spans="4:5">
      <c r="D54" t="s">
        <v>1399</v>
      </c>
      <c r="E54">
        <v>67.45</v>
      </c>
    </row>
    <row r="55" spans="4:5">
      <c r="D55" t="s">
        <v>1400</v>
      </c>
      <c r="E55">
        <v>68.680000000000007</v>
      </c>
    </row>
    <row r="56" spans="4:5">
      <c r="D56" t="s">
        <v>1401</v>
      </c>
      <c r="E56">
        <v>70.05</v>
      </c>
    </row>
    <row r="57" spans="4:5">
      <c r="D57" t="s">
        <v>1402</v>
      </c>
      <c r="E57">
        <v>71.16</v>
      </c>
    </row>
    <row r="58" spans="4:5">
      <c r="D58" t="s">
        <v>1403</v>
      </c>
      <c r="E58">
        <v>71.81</v>
      </c>
    </row>
    <row r="59" spans="4:5">
      <c r="D59" t="s">
        <v>1404</v>
      </c>
      <c r="E59">
        <v>72.31</v>
      </c>
    </row>
    <row r="60" spans="4:5">
      <c r="D60" t="s">
        <v>1405</v>
      </c>
      <c r="E60">
        <v>73.42</v>
      </c>
    </row>
    <row r="61" spans="4:5">
      <c r="D61" t="s">
        <v>1406</v>
      </c>
      <c r="E61">
        <v>74.010000000000005</v>
      </c>
    </row>
    <row r="62" spans="4:5">
      <c r="D62" t="s">
        <v>1407</v>
      </c>
      <c r="E62">
        <v>74</v>
      </c>
    </row>
    <row r="63" spans="4:5">
      <c r="D63" t="s">
        <v>1408</v>
      </c>
      <c r="E63">
        <v>74.069999999999993</v>
      </c>
    </row>
    <row r="64" spans="4:5">
      <c r="D64" t="s">
        <v>1409</v>
      </c>
      <c r="E64">
        <v>73.27</v>
      </c>
    </row>
    <row r="65" spans="4:5">
      <c r="D65" t="s">
        <v>1410</v>
      </c>
      <c r="E65">
        <v>72.28</v>
      </c>
    </row>
    <row r="66" spans="4:5">
      <c r="D66" t="s">
        <v>1411</v>
      </c>
      <c r="E66">
        <v>71.069999999999993</v>
      </c>
    </row>
    <row r="67" spans="4:5">
      <c r="D67" t="s">
        <v>1412</v>
      </c>
      <c r="E67">
        <v>69.900000000000006</v>
      </c>
    </row>
    <row r="68" spans="4:5">
      <c r="D68" t="s">
        <v>1413</v>
      </c>
      <c r="E68">
        <v>69.17</v>
      </c>
    </row>
    <row r="69" spans="4:5">
      <c r="D69" t="s">
        <v>1598</v>
      </c>
      <c r="E69">
        <v>68.540000000000006</v>
      </c>
    </row>
    <row r="70" spans="4:5">
      <c r="D70" t="s">
        <v>1599</v>
      </c>
      <c r="E70">
        <v>67.680000000000007</v>
      </c>
    </row>
    <row r="71" spans="4:5">
      <c r="D71" t="s">
        <v>1799</v>
      </c>
      <c r="E71">
        <v>67.28</v>
      </c>
    </row>
  </sheetData>
  <hyperlinks>
    <hyperlink ref="E2" r:id="rId1" xr:uid="{A57BFBEC-1343-4E7F-B404-20E4559E3F58}"/>
    <hyperlink ref="E6" location="'KPI Finanzierung'!A1" display="KPI Finanzierung" xr:uid="{55B0CE06-3921-49B6-ADE3-F9CC3DC0E5E0}"/>
  </hyperlinks>
  <pageMargins left="0.7" right="0.7" top="0.78740157499999996" bottom="0.78740157499999996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9DF55-EFA1-452D-8DF9-02C43C53799D}">
  <dimension ref="A1:F152"/>
  <sheetViews>
    <sheetView zoomScale="70" zoomScaleNormal="70" workbookViewId="0">
      <selection activeCell="G15" sqref="G15"/>
    </sheetView>
  </sheetViews>
  <sheetFormatPr baseColWidth="10" defaultRowHeight="14.5"/>
  <sheetData>
    <row r="1" spans="1:6">
      <c r="A1" t="s">
        <v>1463</v>
      </c>
      <c r="B1" s="57"/>
      <c r="C1" s="57"/>
      <c r="D1" s="57"/>
      <c r="E1" s="64" t="s">
        <v>1730</v>
      </c>
      <c r="F1" s="58"/>
    </row>
    <row r="2" spans="1:6">
      <c r="A2" t="s">
        <v>1464</v>
      </c>
      <c r="B2" s="47"/>
      <c r="C2" s="47"/>
      <c r="D2" s="47"/>
      <c r="E2" s="85" t="s">
        <v>1600</v>
      </c>
      <c r="F2" s="53"/>
    </row>
    <row r="3" spans="1:6">
      <c r="A3" s="52" t="s">
        <v>1466</v>
      </c>
      <c r="B3" s="47"/>
      <c r="C3" s="47"/>
      <c r="D3" s="47"/>
      <c r="E3" s="47"/>
      <c r="F3" s="53"/>
    </row>
    <row r="4" spans="1:6">
      <c r="A4" t="s">
        <v>1465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241" t="s">
        <v>1728</v>
      </c>
      <c r="E6" s="54"/>
      <c r="F6" s="55"/>
    </row>
    <row r="7" spans="1:6">
      <c r="A7" t="s">
        <v>1418</v>
      </c>
      <c r="B7" t="s">
        <v>1419</v>
      </c>
    </row>
    <row r="9" spans="1:6">
      <c r="B9" t="s">
        <v>193</v>
      </c>
    </row>
    <row r="10" spans="1:6">
      <c r="A10" t="s">
        <v>1467</v>
      </c>
      <c r="B10">
        <v>170.542</v>
      </c>
    </row>
    <row r="11" spans="1:6">
      <c r="A11" t="s">
        <v>1468</v>
      </c>
      <c r="B11">
        <v>174.376</v>
      </c>
    </row>
    <row r="12" spans="1:6">
      <c r="A12" t="s">
        <v>1469</v>
      </c>
      <c r="B12">
        <v>186.78399999999999</v>
      </c>
    </row>
    <row r="13" spans="1:6">
      <c r="A13" t="s">
        <v>1470</v>
      </c>
      <c r="B13">
        <v>189.10499999999999</v>
      </c>
    </row>
    <row r="14" spans="1:6">
      <c r="A14" t="s">
        <v>1471</v>
      </c>
      <c r="B14">
        <v>195.35900000000001</v>
      </c>
    </row>
    <row r="15" spans="1:6">
      <c r="A15" t="s">
        <v>1472</v>
      </c>
      <c r="B15">
        <v>193.49299999999999</v>
      </c>
    </row>
    <row r="16" spans="1:6">
      <c r="A16" t="s">
        <v>1473</v>
      </c>
      <c r="B16">
        <v>190.92099999999999</v>
      </c>
    </row>
    <row r="17" spans="1:2">
      <c r="A17" t="s">
        <v>1474</v>
      </c>
      <c r="B17">
        <v>212.81200000000001</v>
      </c>
    </row>
    <row r="18" spans="1:2">
      <c r="A18" t="s">
        <v>1475</v>
      </c>
      <c r="B18">
        <v>217.30099999999999</v>
      </c>
    </row>
    <row r="19" spans="1:2">
      <c r="A19" t="s">
        <v>1476</v>
      </c>
      <c r="B19">
        <v>232.48400000000001</v>
      </c>
    </row>
    <row r="20" spans="1:2">
      <c r="A20" t="s">
        <v>1477</v>
      </c>
      <c r="B20">
        <v>255.68700000000001</v>
      </c>
    </row>
    <row r="21" spans="1:2">
      <c r="A21" t="s">
        <v>1478</v>
      </c>
      <c r="B21">
        <v>280.15100000000001</v>
      </c>
    </row>
    <row r="22" spans="1:2">
      <c r="A22" t="s">
        <v>1479</v>
      </c>
      <c r="B22">
        <v>305.322</v>
      </c>
    </row>
    <row r="23" spans="1:2">
      <c r="A23" t="s">
        <v>1480</v>
      </c>
      <c r="B23">
        <v>298.86500000000001</v>
      </c>
    </row>
    <row r="24" spans="1:2">
      <c r="A24" t="s">
        <v>1481</v>
      </c>
      <c r="B24">
        <v>286.053</v>
      </c>
    </row>
    <row r="25" spans="1:2">
      <c r="A25" t="s">
        <v>1482</v>
      </c>
      <c r="B25">
        <v>308.24700000000001</v>
      </c>
    </row>
    <row r="26" spans="1:2">
      <c r="A26" t="s">
        <v>1483</v>
      </c>
      <c r="B26">
        <v>290.33999999999997</v>
      </c>
    </row>
    <row r="27" spans="1:2">
      <c r="A27" t="s">
        <v>1484</v>
      </c>
      <c r="B27">
        <v>276.01499999999999</v>
      </c>
    </row>
    <row r="28" spans="1:2">
      <c r="A28" t="s">
        <v>1485</v>
      </c>
      <c r="B28">
        <v>266.63299999999998</v>
      </c>
    </row>
    <row r="29" spans="1:2">
      <c r="A29" t="s">
        <v>1486</v>
      </c>
      <c r="B29">
        <v>275.91399999999999</v>
      </c>
    </row>
    <row r="30" spans="1:2">
      <c r="A30" t="s">
        <v>1487</v>
      </c>
      <c r="B30">
        <v>267.94499999999999</v>
      </c>
    </row>
    <row r="31" spans="1:2">
      <c r="A31" t="s">
        <v>1488</v>
      </c>
      <c r="B31">
        <v>289.28100000000001</v>
      </c>
    </row>
    <row r="32" spans="1:2">
      <c r="A32" t="s">
        <v>1489</v>
      </c>
      <c r="B32">
        <v>292.459</v>
      </c>
    </row>
    <row r="33" spans="1:2">
      <c r="A33" t="s">
        <v>1490</v>
      </c>
      <c r="B33">
        <v>276.267</v>
      </c>
    </row>
    <row r="34" spans="1:2">
      <c r="A34" t="s">
        <v>1491</v>
      </c>
      <c r="B34">
        <v>260.02499999999998</v>
      </c>
    </row>
    <row r="35" spans="1:2">
      <c r="A35" t="s">
        <v>1492</v>
      </c>
      <c r="B35">
        <v>247.51599999999999</v>
      </c>
    </row>
    <row r="36" spans="1:2">
      <c r="A36" t="s">
        <v>1493</v>
      </c>
      <c r="B36">
        <v>246.91</v>
      </c>
    </row>
    <row r="37" spans="1:2">
      <c r="A37" t="s">
        <v>1494</v>
      </c>
      <c r="B37">
        <v>236.67099999999999</v>
      </c>
    </row>
    <row r="38" spans="1:2">
      <c r="A38" t="s">
        <v>1495</v>
      </c>
      <c r="B38">
        <v>240.90799999999999</v>
      </c>
    </row>
    <row r="39" spans="1:2">
      <c r="A39" t="s">
        <v>1496</v>
      </c>
      <c r="B39">
        <v>235.41</v>
      </c>
    </row>
    <row r="40" spans="1:2">
      <c r="A40" t="s">
        <v>1497</v>
      </c>
      <c r="B40">
        <v>241.917</v>
      </c>
    </row>
    <row r="41" spans="1:2">
      <c r="A41" t="s">
        <v>1498</v>
      </c>
      <c r="B41">
        <v>227.69200000000001</v>
      </c>
    </row>
    <row r="42" spans="1:2">
      <c r="A42" t="s">
        <v>1499</v>
      </c>
      <c r="B42">
        <v>236.87299999999999</v>
      </c>
    </row>
    <row r="43" spans="1:2">
      <c r="A43" t="s">
        <v>1500</v>
      </c>
      <c r="B43">
        <v>229.96199999999999</v>
      </c>
    </row>
    <row r="44" spans="1:2">
      <c r="A44" t="s">
        <v>1501</v>
      </c>
      <c r="B44">
        <v>233.947</v>
      </c>
    </row>
    <row r="45" spans="1:2">
      <c r="A45" t="s">
        <v>1502</v>
      </c>
      <c r="B45">
        <v>206.20400000000001</v>
      </c>
    </row>
    <row r="46" spans="1:2">
      <c r="A46" t="s">
        <v>1503</v>
      </c>
      <c r="B46">
        <v>210.39099999999999</v>
      </c>
    </row>
    <row r="47" spans="1:2">
      <c r="A47" t="s">
        <v>1504</v>
      </c>
      <c r="B47">
        <v>198.285</v>
      </c>
    </row>
    <row r="48" spans="1:2">
      <c r="A48" t="s">
        <v>1505</v>
      </c>
      <c r="B48">
        <v>183.55600000000001</v>
      </c>
    </row>
    <row r="49" spans="1:2">
      <c r="A49" t="s">
        <v>1506</v>
      </c>
      <c r="B49">
        <v>167.71799999999999</v>
      </c>
    </row>
    <row r="50" spans="1:2">
      <c r="A50" t="s">
        <v>1507</v>
      </c>
      <c r="B50">
        <v>173.67</v>
      </c>
    </row>
    <row r="51" spans="1:2">
      <c r="A51" t="s">
        <v>1508</v>
      </c>
      <c r="B51">
        <v>173.16499999999999</v>
      </c>
    </row>
    <row r="52" spans="1:2">
      <c r="A52" t="s">
        <v>1509</v>
      </c>
      <c r="B52">
        <v>151.929</v>
      </c>
    </row>
    <row r="53" spans="1:2">
      <c r="A53" t="s">
        <v>1510</v>
      </c>
      <c r="B53">
        <v>136.595</v>
      </c>
    </row>
    <row r="54" spans="1:2">
      <c r="A54" t="s">
        <v>1511</v>
      </c>
      <c r="B54">
        <v>145.523</v>
      </c>
    </row>
    <row r="55" spans="1:2">
      <c r="A55" t="s">
        <v>1512</v>
      </c>
      <c r="B55">
        <v>143.75800000000001</v>
      </c>
    </row>
    <row r="56" spans="1:2">
      <c r="A56" t="s">
        <v>1513</v>
      </c>
      <c r="B56">
        <v>132.10599999999999</v>
      </c>
    </row>
    <row r="57" spans="1:2">
      <c r="A57" t="s">
        <v>1456</v>
      </c>
      <c r="B57">
        <v>142.648</v>
      </c>
    </row>
    <row r="58" spans="1:2">
      <c r="A58" t="s">
        <v>1425</v>
      </c>
      <c r="B58">
        <v>131.19800000000001</v>
      </c>
    </row>
    <row r="59" spans="1:2">
      <c r="A59" t="s">
        <v>1426</v>
      </c>
      <c r="B59">
        <v>126.30500000000001</v>
      </c>
    </row>
    <row r="60" spans="1:2">
      <c r="A60" t="s">
        <v>1427</v>
      </c>
      <c r="B60">
        <v>129.63399999999999</v>
      </c>
    </row>
    <row r="61" spans="1:2">
      <c r="A61" t="s">
        <v>1334</v>
      </c>
      <c r="B61">
        <v>135.88900000000001</v>
      </c>
    </row>
    <row r="62" spans="1:2">
      <c r="A62" t="s">
        <v>1335</v>
      </c>
      <c r="B62">
        <v>121.967</v>
      </c>
    </row>
    <row r="63" spans="1:2">
      <c r="A63" t="s">
        <v>1336</v>
      </c>
      <c r="B63">
        <v>118.739</v>
      </c>
    </row>
    <row r="64" spans="1:2">
      <c r="A64" t="s">
        <v>1337</v>
      </c>
      <c r="B64">
        <v>115.712</v>
      </c>
    </row>
    <row r="65" spans="1:2">
      <c r="A65" t="s">
        <v>1338</v>
      </c>
      <c r="B65">
        <v>111.72799999999999</v>
      </c>
    </row>
    <row r="66" spans="1:2">
      <c r="A66" t="s">
        <v>1339</v>
      </c>
      <c r="B66">
        <v>106.583</v>
      </c>
    </row>
    <row r="67" spans="1:2">
      <c r="A67" t="s">
        <v>1340</v>
      </c>
      <c r="B67">
        <v>107.238</v>
      </c>
    </row>
    <row r="68" spans="1:2">
      <c r="A68" t="s">
        <v>1341</v>
      </c>
      <c r="B68">
        <v>107.339</v>
      </c>
    </row>
    <row r="69" spans="1:2">
      <c r="A69" t="s">
        <v>1342</v>
      </c>
      <c r="B69">
        <v>113.443</v>
      </c>
    </row>
    <row r="70" spans="1:2">
      <c r="A70" t="s">
        <v>1343</v>
      </c>
      <c r="B70">
        <v>108.298</v>
      </c>
    </row>
    <row r="71" spans="1:2">
      <c r="A71" t="s">
        <v>1344</v>
      </c>
      <c r="B71">
        <v>115.158</v>
      </c>
    </row>
    <row r="72" spans="1:2">
      <c r="A72" t="s">
        <v>1345</v>
      </c>
      <c r="B72">
        <v>113.846</v>
      </c>
    </row>
    <row r="73" spans="1:2">
      <c r="A73" t="s">
        <v>1346</v>
      </c>
      <c r="B73">
        <v>107.44</v>
      </c>
    </row>
    <row r="74" spans="1:2">
      <c r="A74" t="s">
        <v>1347</v>
      </c>
      <c r="B74">
        <v>101.337</v>
      </c>
    </row>
    <row r="75" spans="1:2">
      <c r="A75" t="s">
        <v>1348</v>
      </c>
      <c r="B75">
        <v>104.363</v>
      </c>
    </row>
    <row r="76" spans="1:2">
      <c r="A76" t="s">
        <v>1349</v>
      </c>
      <c r="B76">
        <v>101.337</v>
      </c>
    </row>
    <row r="77" spans="1:2">
      <c r="A77" t="s">
        <v>1350</v>
      </c>
      <c r="B77">
        <v>96.141000000000005</v>
      </c>
    </row>
    <row r="78" spans="1:2">
      <c r="A78" t="s">
        <v>1351</v>
      </c>
      <c r="B78">
        <v>97.956999999999994</v>
      </c>
    </row>
    <row r="79" spans="1:2">
      <c r="A79" t="s">
        <v>1352</v>
      </c>
      <c r="B79">
        <v>90.34</v>
      </c>
    </row>
    <row r="80" spans="1:2">
      <c r="A80" t="s">
        <v>1353</v>
      </c>
      <c r="B80">
        <v>95.284000000000006</v>
      </c>
    </row>
    <row r="81" spans="1:2">
      <c r="A81" t="s">
        <v>1354</v>
      </c>
      <c r="B81">
        <v>91.096999999999994</v>
      </c>
    </row>
    <row r="82" spans="1:2">
      <c r="A82" t="s">
        <v>1355</v>
      </c>
      <c r="B82">
        <v>81.513000000000005</v>
      </c>
    </row>
    <row r="83" spans="1:2">
      <c r="A83" t="s">
        <v>1356</v>
      </c>
      <c r="B83">
        <v>93.367000000000004</v>
      </c>
    </row>
    <row r="84" spans="1:2">
      <c r="A84" t="s">
        <v>1357</v>
      </c>
      <c r="B84">
        <v>97.049000000000007</v>
      </c>
    </row>
    <row r="85" spans="1:2">
      <c r="A85" t="s">
        <v>1358</v>
      </c>
      <c r="B85">
        <v>97.704999999999998</v>
      </c>
    </row>
    <row r="86" spans="1:2">
      <c r="A86" t="s">
        <v>1359</v>
      </c>
      <c r="B86">
        <v>88.373000000000005</v>
      </c>
    </row>
    <row r="87" spans="1:2">
      <c r="A87" t="s">
        <v>1360</v>
      </c>
      <c r="B87">
        <v>99.016000000000005</v>
      </c>
    </row>
    <row r="88" spans="1:2">
      <c r="A88" t="s">
        <v>1361</v>
      </c>
      <c r="B88">
        <v>108.449</v>
      </c>
    </row>
    <row r="89" spans="1:2">
      <c r="A89" t="s">
        <v>1362</v>
      </c>
      <c r="B89">
        <v>104.161</v>
      </c>
    </row>
    <row r="90" spans="1:2">
      <c r="A90" t="s">
        <v>1363</v>
      </c>
      <c r="B90">
        <v>111.072</v>
      </c>
    </row>
    <row r="91" spans="1:2">
      <c r="A91" t="s">
        <v>1364</v>
      </c>
      <c r="B91">
        <v>120.202</v>
      </c>
    </row>
    <row r="92" spans="1:2">
      <c r="A92" t="s">
        <v>1365</v>
      </c>
      <c r="B92">
        <v>116.67100000000001</v>
      </c>
    </row>
    <row r="93" spans="1:2">
      <c r="A93" t="s">
        <v>1366</v>
      </c>
      <c r="B93">
        <v>125.902</v>
      </c>
    </row>
    <row r="94" spans="1:2">
      <c r="A94" t="s">
        <v>1367</v>
      </c>
      <c r="B94">
        <v>127.919</v>
      </c>
    </row>
    <row r="95" spans="1:2">
      <c r="A95" t="s">
        <v>1368</v>
      </c>
      <c r="B95">
        <v>127.41500000000001</v>
      </c>
    </row>
    <row r="96" spans="1:2">
      <c r="A96" t="s">
        <v>1369</v>
      </c>
      <c r="B96">
        <v>125.29600000000001</v>
      </c>
    </row>
    <row r="97" spans="1:2">
      <c r="A97" t="s">
        <v>1370</v>
      </c>
      <c r="B97">
        <v>125.498</v>
      </c>
    </row>
    <row r="98" spans="1:2">
      <c r="A98" t="s">
        <v>1371</v>
      </c>
      <c r="B98">
        <v>126.30500000000001</v>
      </c>
    </row>
    <row r="99" spans="1:2">
      <c r="A99" t="s">
        <v>1372</v>
      </c>
      <c r="B99">
        <v>135.08199999999999</v>
      </c>
    </row>
    <row r="100" spans="1:2">
      <c r="A100" t="s">
        <v>1373</v>
      </c>
      <c r="B100">
        <v>135.536</v>
      </c>
    </row>
    <row r="101" spans="1:2">
      <c r="A101" t="s">
        <v>1374</v>
      </c>
      <c r="B101">
        <v>130.39099999999999</v>
      </c>
    </row>
    <row r="102" spans="1:2">
      <c r="A102" t="s">
        <v>1375</v>
      </c>
      <c r="B102">
        <v>141.03399999999999</v>
      </c>
    </row>
    <row r="103" spans="1:2">
      <c r="A103" t="s">
        <v>1376</v>
      </c>
      <c r="B103">
        <v>139.26900000000001</v>
      </c>
    </row>
    <row r="104" spans="1:2">
      <c r="A104" t="s">
        <v>1377</v>
      </c>
      <c r="B104">
        <v>123.279</v>
      </c>
    </row>
    <row r="105" spans="1:2">
      <c r="A105" t="s">
        <v>1378</v>
      </c>
      <c r="B105">
        <v>140.53</v>
      </c>
    </row>
    <row r="106" spans="1:2">
      <c r="A106" t="s">
        <v>1379</v>
      </c>
      <c r="B106">
        <v>146.12899999999999</v>
      </c>
    </row>
    <row r="107" spans="1:2">
      <c r="A107" t="s">
        <v>1380</v>
      </c>
      <c r="B107">
        <v>146.381</v>
      </c>
    </row>
    <row r="108" spans="1:2">
      <c r="A108" t="s">
        <v>1381</v>
      </c>
      <c r="B108">
        <v>162.018</v>
      </c>
    </row>
    <row r="109" spans="1:2">
      <c r="A109" t="s">
        <v>1382</v>
      </c>
      <c r="B109">
        <v>149.054</v>
      </c>
    </row>
    <row r="110" spans="1:2">
      <c r="A110" t="s">
        <v>1383</v>
      </c>
      <c r="B110">
        <v>170.39099999999999</v>
      </c>
    </row>
    <row r="111" spans="1:2">
      <c r="A111" t="s">
        <v>1384</v>
      </c>
      <c r="B111">
        <v>176.696</v>
      </c>
    </row>
    <row r="112" spans="1:2">
      <c r="A112" t="s">
        <v>1385</v>
      </c>
      <c r="B112">
        <v>177.70500000000001</v>
      </c>
    </row>
    <row r="113" spans="1:2">
      <c r="A113" t="s">
        <v>1386</v>
      </c>
      <c r="B113">
        <v>168.928</v>
      </c>
    </row>
    <row r="114" spans="1:2">
      <c r="A114" t="s">
        <v>1387</v>
      </c>
      <c r="B114">
        <v>177.20099999999999</v>
      </c>
    </row>
    <row r="115" spans="1:2">
      <c r="A115" t="s">
        <v>1388</v>
      </c>
      <c r="B115">
        <v>176.84700000000001</v>
      </c>
    </row>
    <row r="116" spans="1:2">
      <c r="A116" t="s">
        <v>1389</v>
      </c>
      <c r="B116">
        <v>168.726</v>
      </c>
    </row>
    <row r="117" spans="1:2">
      <c r="A117" t="s">
        <v>1390</v>
      </c>
      <c r="B117">
        <v>185.27099999999999</v>
      </c>
    </row>
    <row r="118" spans="1:2">
      <c r="A118" t="s">
        <v>1391</v>
      </c>
      <c r="B118">
        <v>173.87100000000001</v>
      </c>
    </row>
    <row r="119" spans="1:2">
      <c r="A119" t="s">
        <v>1392</v>
      </c>
      <c r="B119">
        <v>181.488</v>
      </c>
    </row>
    <row r="120" spans="1:2">
      <c r="A120" t="s">
        <v>1393</v>
      </c>
      <c r="B120">
        <v>191.072</v>
      </c>
    </row>
    <row r="121" spans="1:2">
      <c r="A121" t="s">
        <v>1394</v>
      </c>
      <c r="B121">
        <v>206.65799999999999</v>
      </c>
    </row>
    <row r="122" spans="1:2">
      <c r="A122" t="s">
        <v>1395</v>
      </c>
      <c r="B122">
        <v>190.517</v>
      </c>
    </row>
    <row r="123" spans="1:2">
      <c r="A123" t="s">
        <v>1396</v>
      </c>
      <c r="B123">
        <v>189.91200000000001</v>
      </c>
    </row>
    <row r="124" spans="1:2">
      <c r="A124" t="s">
        <v>1397</v>
      </c>
      <c r="B124">
        <v>195.864</v>
      </c>
    </row>
    <row r="125" spans="1:2">
      <c r="A125" t="s">
        <v>1398</v>
      </c>
      <c r="B125">
        <v>211.501</v>
      </c>
    </row>
    <row r="126" spans="1:2">
      <c r="A126" t="s">
        <v>1399</v>
      </c>
      <c r="B126">
        <v>204.08600000000001</v>
      </c>
    </row>
    <row r="127" spans="1:2">
      <c r="A127" t="s">
        <v>1400</v>
      </c>
      <c r="B127">
        <v>180.27699999999999</v>
      </c>
    </row>
    <row r="128" spans="1:2">
      <c r="A128" t="s">
        <v>1401</v>
      </c>
      <c r="B128">
        <v>209.07900000000001</v>
      </c>
    </row>
    <row r="129" spans="1:2">
      <c r="A129" t="s">
        <v>1402</v>
      </c>
      <c r="B129">
        <v>229.357</v>
      </c>
    </row>
    <row r="130" spans="1:2">
      <c r="A130" t="s">
        <v>1403</v>
      </c>
      <c r="B130">
        <v>209.38200000000001</v>
      </c>
    </row>
    <row r="131" spans="1:2">
      <c r="A131" t="s">
        <v>1404</v>
      </c>
      <c r="B131">
        <v>211.34899999999999</v>
      </c>
    </row>
    <row r="132" spans="1:2">
      <c r="A132" t="s">
        <v>1405</v>
      </c>
      <c r="B132">
        <v>207.41499999999999</v>
      </c>
    </row>
    <row r="133" spans="1:2">
      <c r="A133" t="s">
        <v>1406</v>
      </c>
      <c r="B133">
        <v>197.42699999999999</v>
      </c>
    </row>
    <row r="134" spans="1:2">
      <c r="A134" t="s">
        <v>1407</v>
      </c>
      <c r="B134">
        <v>211.904</v>
      </c>
    </row>
    <row r="135" spans="1:2">
      <c r="A135" t="s">
        <v>1408</v>
      </c>
      <c r="B135">
        <v>179.624</v>
      </c>
    </row>
    <row r="136" spans="1:2">
      <c r="A136" t="s">
        <v>1409</v>
      </c>
      <c r="B136">
        <v>159.28299999999999</v>
      </c>
    </row>
    <row r="137" spans="1:2">
      <c r="A137" t="s">
        <v>1410</v>
      </c>
      <c r="B137">
        <v>142.66499999999999</v>
      </c>
    </row>
    <row r="138" spans="1:2">
      <c r="A138" t="s">
        <v>1411</v>
      </c>
      <c r="B138">
        <v>139.631</v>
      </c>
    </row>
    <row r="139" spans="1:2">
      <c r="A139" t="s">
        <v>1412</v>
      </c>
      <c r="B139">
        <v>142.596</v>
      </c>
    </row>
    <row r="140" spans="1:2">
      <c r="A140" t="s">
        <v>1413</v>
      </c>
      <c r="B140">
        <v>142.04400000000001</v>
      </c>
    </row>
    <row r="141" spans="1:2">
      <c r="A141" t="s">
        <v>1598</v>
      </c>
      <c r="B141">
        <v>137.494</v>
      </c>
    </row>
    <row r="142" spans="1:2">
      <c r="A142" t="s">
        <v>1599</v>
      </c>
      <c r="B142">
        <v>131.357</v>
      </c>
    </row>
    <row r="143" spans="1:2">
      <c r="A143" t="s">
        <v>1799</v>
      </c>
      <c r="B143">
        <v>134.804</v>
      </c>
    </row>
    <row r="144" spans="1:2">
      <c r="A144" t="s">
        <v>1800</v>
      </c>
      <c r="B144">
        <v>135.63200000000001</v>
      </c>
    </row>
    <row r="145" spans="1:3">
      <c r="A145" t="s">
        <v>1801</v>
      </c>
    </row>
    <row r="148" spans="1:3">
      <c r="B148" s="1" t="s">
        <v>1664</v>
      </c>
      <c r="C148" s="1"/>
    </row>
    <row r="149" spans="1:3">
      <c r="A149" s="1" t="s">
        <v>704</v>
      </c>
      <c r="B149" s="99">
        <f>B142/B141-1</f>
        <v>-4.4634674967634957E-2</v>
      </c>
      <c r="C149" s="99"/>
    </row>
    <row r="150" spans="1:3">
      <c r="A150" s="1" t="s">
        <v>1615</v>
      </c>
      <c r="B150" s="99">
        <f>B142/B138-1</f>
        <v>-5.9256182366379972E-2</v>
      </c>
      <c r="C150" s="99"/>
    </row>
    <row r="151" spans="1:3">
      <c r="A151" s="1" t="s">
        <v>1616</v>
      </c>
      <c r="B151" s="222">
        <f>(B142- AVERAGE(B10:B141))/_xlfn.STDEV.P(B10:B141)</f>
        <v>-0.69449772113675101</v>
      </c>
      <c r="C151" s="222"/>
    </row>
    <row r="152" spans="1:3">
      <c r="A152" s="1" t="s">
        <v>1617</v>
      </c>
      <c r="B152" s="222">
        <f>(B142-AVERAGE(B90:B134))/_xlfn.STDEV.P(B90:B134)</f>
        <v>-1.0427258368662833</v>
      </c>
      <c r="C152" s="222"/>
    </row>
  </sheetData>
  <hyperlinks>
    <hyperlink ref="E2" r:id="rId1" xr:uid="{97271B40-23DA-48B2-8E59-78F1FBC446C6}"/>
    <hyperlink ref="D6" location="'KPI Angebot'!A1" display="Angebots KPIs" xr:uid="{D04D879F-BCA4-48EF-B510-8FE93B51793B}"/>
  </hyperlinks>
  <pageMargins left="0.7" right="0.7" top="0.78740157499999996" bottom="0.78740157499999996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7D45-50A7-41F7-A05B-3FA2C47241DB}">
  <dimension ref="A1:F96"/>
  <sheetViews>
    <sheetView zoomScale="80" zoomScaleNormal="80" workbookViewId="0">
      <selection activeCell="I17" sqref="I17"/>
    </sheetView>
  </sheetViews>
  <sheetFormatPr baseColWidth="10" defaultRowHeight="14.5"/>
  <sheetData>
    <row r="1" spans="1:6">
      <c r="A1" t="s">
        <v>1440</v>
      </c>
      <c r="B1" s="57"/>
      <c r="C1" s="57"/>
      <c r="D1" s="57"/>
      <c r="E1" s="64" t="s">
        <v>1730</v>
      </c>
      <c r="F1" s="58"/>
    </row>
    <row r="2" spans="1:6">
      <c r="A2" t="s">
        <v>1441</v>
      </c>
      <c r="B2" s="47"/>
      <c r="C2" s="47"/>
      <c r="D2" s="47"/>
      <c r="E2" s="85" t="s">
        <v>1600</v>
      </c>
      <c r="F2" s="53"/>
    </row>
    <row r="3" spans="1:6">
      <c r="A3" t="s">
        <v>1442</v>
      </c>
      <c r="B3" s="47"/>
      <c r="C3" s="47"/>
      <c r="D3" s="47"/>
      <c r="E3" s="47"/>
      <c r="F3" s="53"/>
    </row>
    <row r="4" spans="1:6">
      <c r="A4" t="s">
        <v>1417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199" t="s">
        <v>1770</v>
      </c>
      <c r="F6" s="55"/>
    </row>
    <row r="7" spans="1:6">
      <c r="A7" t="s">
        <v>1418</v>
      </c>
      <c r="B7" t="s">
        <v>1419</v>
      </c>
    </row>
    <row r="9" spans="1:6">
      <c r="B9" t="s">
        <v>193</v>
      </c>
    </row>
    <row r="10" spans="1:6">
      <c r="A10" t="s">
        <v>1425</v>
      </c>
      <c r="B10">
        <v>116.8</v>
      </c>
    </row>
    <row r="11" spans="1:6">
      <c r="A11" t="s">
        <v>1426</v>
      </c>
      <c r="B11">
        <v>113.8</v>
      </c>
    </row>
    <row r="12" spans="1:6">
      <c r="A12" t="s">
        <v>1427</v>
      </c>
      <c r="B12">
        <v>110.8</v>
      </c>
    </row>
    <row r="13" spans="1:6">
      <c r="A13" t="s">
        <v>1334</v>
      </c>
      <c r="B13">
        <v>114.9</v>
      </c>
    </row>
    <row r="14" spans="1:6">
      <c r="A14" t="s">
        <v>1335</v>
      </c>
      <c r="B14">
        <v>113.7</v>
      </c>
    </row>
    <row r="15" spans="1:6">
      <c r="A15" t="s">
        <v>1336</v>
      </c>
      <c r="B15">
        <v>112.9</v>
      </c>
    </row>
    <row r="16" spans="1:6">
      <c r="A16" t="s">
        <v>1337</v>
      </c>
      <c r="B16">
        <v>112.9</v>
      </c>
    </row>
    <row r="17" spans="1:2">
      <c r="A17" t="s">
        <v>1338</v>
      </c>
      <c r="B17">
        <v>110.2</v>
      </c>
    </row>
    <row r="18" spans="1:2">
      <c r="A18" t="s">
        <v>1339</v>
      </c>
      <c r="B18">
        <v>110.7</v>
      </c>
    </row>
    <row r="19" spans="1:2">
      <c r="A19" t="s">
        <v>1340</v>
      </c>
      <c r="B19">
        <v>107.5</v>
      </c>
    </row>
    <row r="20" spans="1:2">
      <c r="A20" t="s">
        <v>1341</v>
      </c>
      <c r="B20">
        <v>104.9</v>
      </c>
    </row>
    <row r="21" spans="1:2">
      <c r="A21" t="s">
        <v>1342</v>
      </c>
      <c r="B21">
        <v>103.2</v>
      </c>
    </row>
    <row r="22" spans="1:2">
      <c r="A22" t="s">
        <v>1343</v>
      </c>
      <c r="B22">
        <v>106.1</v>
      </c>
    </row>
    <row r="23" spans="1:2">
      <c r="A23" t="s">
        <v>1344</v>
      </c>
      <c r="B23">
        <v>110</v>
      </c>
    </row>
    <row r="24" spans="1:2">
      <c r="A24" t="s">
        <v>1345</v>
      </c>
      <c r="B24">
        <v>112.2</v>
      </c>
    </row>
    <row r="25" spans="1:2">
      <c r="A25" t="s">
        <v>1346</v>
      </c>
      <c r="B25">
        <v>107.8</v>
      </c>
    </row>
    <row r="26" spans="1:2">
      <c r="A26" t="s">
        <v>1347</v>
      </c>
      <c r="B26">
        <v>110.4</v>
      </c>
    </row>
    <row r="27" spans="1:2">
      <c r="A27" t="s">
        <v>1348</v>
      </c>
      <c r="B27">
        <v>111.3</v>
      </c>
    </row>
    <row r="28" spans="1:2">
      <c r="A28" t="s">
        <v>1349</v>
      </c>
      <c r="B28">
        <v>114.7</v>
      </c>
    </row>
    <row r="29" spans="1:2">
      <c r="A29" t="s">
        <v>1350</v>
      </c>
      <c r="B29">
        <v>112.4</v>
      </c>
    </row>
    <row r="30" spans="1:2">
      <c r="A30" t="s">
        <v>1351</v>
      </c>
      <c r="B30">
        <v>114.3</v>
      </c>
    </row>
    <row r="31" spans="1:2">
      <c r="A31" t="s">
        <v>1352</v>
      </c>
      <c r="B31">
        <v>114.2</v>
      </c>
    </row>
    <row r="32" spans="1:2">
      <c r="A32" t="s">
        <v>1353</v>
      </c>
      <c r="B32">
        <v>116.2</v>
      </c>
    </row>
    <row r="33" spans="1:2">
      <c r="A33" t="s">
        <v>1354</v>
      </c>
      <c r="B33">
        <v>116.6</v>
      </c>
    </row>
    <row r="34" spans="1:2">
      <c r="A34" t="s">
        <v>1355</v>
      </c>
      <c r="B34">
        <v>110.5</v>
      </c>
    </row>
    <row r="35" spans="1:2">
      <c r="A35" t="s">
        <v>1356</v>
      </c>
      <c r="B35">
        <v>106.3</v>
      </c>
    </row>
    <row r="36" spans="1:2">
      <c r="A36" t="s">
        <v>1357</v>
      </c>
      <c r="B36">
        <v>107.7</v>
      </c>
    </row>
    <row r="37" spans="1:2">
      <c r="A37" t="s">
        <v>1358</v>
      </c>
      <c r="B37">
        <v>106.9</v>
      </c>
    </row>
    <row r="38" spans="1:2">
      <c r="A38" t="s">
        <v>1359</v>
      </c>
      <c r="B38">
        <v>103.6</v>
      </c>
    </row>
    <row r="39" spans="1:2">
      <c r="A39" t="s">
        <v>1360</v>
      </c>
      <c r="B39">
        <v>101.2</v>
      </c>
    </row>
    <row r="40" spans="1:2">
      <c r="A40" t="s">
        <v>1361</v>
      </c>
      <c r="B40">
        <v>98.5</v>
      </c>
    </row>
    <row r="41" spans="1:2">
      <c r="A41" t="s">
        <v>1362</v>
      </c>
      <c r="B41">
        <v>96.7</v>
      </c>
    </row>
    <row r="42" spans="1:2">
      <c r="A42" t="s">
        <v>1363</v>
      </c>
      <c r="B42">
        <v>100.6</v>
      </c>
    </row>
    <row r="43" spans="1:2">
      <c r="A43" t="s">
        <v>1364</v>
      </c>
      <c r="B43">
        <v>103.1</v>
      </c>
    </row>
    <row r="44" spans="1:2">
      <c r="A44" t="s">
        <v>1365</v>
      </c>
      <c r="B44">
        <v>100.3</v>
      </c>
    </row>
    <row r="45" spans="1:2">
      <c r="A45" t="s">
        <v>1366</v>
      </c>
      <c r="B45">
        <v>94.7</v>
      </c>
    </row>
    <row r="46" spans="1:2">
      <c r="A46" t="s">
        <v>1367</v>
      </c>
      <c r="B46">
        <v>92.7</v>
      </c>
    </row>
    <row r="47" spans="1:2">
      <c r="A47" t="s">
        <v>1368</v>
      </c>
      <c r="B47">
        <v>91.1</v>
      </c>
    </row>
    <row r="48" spans="1:2">
      <c r="A48" t="s">
        <v>1369</v>
      </c>
      <c r="B48">
        <v>88.2</v>
      </c>
    </row>
    <row r="49" spans="1:2">
      <c r="A49" t="s">
        <v>1370</v>
      </c>
      <c r="B49">
        <v>87.8</v>
      </c>
    </row>
    <row r="50" spans="1:2">
      <c r="A50" t="s">
        <v>1371</v>
      </c>
      <c r="B50">
        <v>88.1</v>
      </c>
    </row>
    <row r="51" spans="1:2">
      <c r="A51" t="s">
        <v>1372</v>
      </c>
      <c r="B51">
        <v>87</v>
      </c>
    </row>
    <row r="52" spans="1:2">
      <c r="A52" t="s">
        <v>1373</v>
      </c>
      <c r="B52">
        <v>88.4</v>
      </c>
    </row>
    <row r="53" spans="1:2">
      <c r="A53" t="s">
        <v>1374</v>
      </c>
      <c r="B53">
        <v>89.9</v>
      </c>
    </row>
    <row r="54" spans="1:2">
      <c r="A54" t="s">
        <v>1375</v>
      </c>
      <c r="B54">
        <v>89</v>
      </c>
    </row>
    <row r="55" spans="1:2">
      <c r="A55" t="s">
        <v>1376</v>
      </c>
      <c r="B55">
        <v>87.8</v>
      </c>
    </row>
    <row r="56" spans="1:2">
      <c r="A56" t="s">
        <v>1377</v>
      </c>
      <c r="B56">
        <v>85.6</v>
      </c>
    </row>
    <row r="57" spans="1:2">
      <c r="A57" t="s">
        <v>1378</v>
      </c>
      <c r="B57">
        <v>83.1</v>
      </c>
    </row>
    <row r="58" spans="1:2">
      <c r="A58" t="s">
        <v>1379</v>
      </c>
      <c r="B58">
        <v>82.3</v>
      </c>
    </row>
    <row r="59" spans="1:2">
      <c r="A59" t="s">
        <v>1380</v>
      </c>
      <c r="B59">
        <v>79.3</v>
      </c>
    </row>
    <row r="60" spans="1:2">
      <c r="A60" t="s">
        <v>1381</v>
      </c>
      <c r="B60">
        <v>82.7</v>
      </c>
    </row>
    <row r="61" spans="1:2">
      <c r="A61" t="s">
        <v>1382</v>
      </c>
      <c r="B61">
        <v>83.1</v>
      </c>
    </row>
    <row r="62" spans="1:2">
      <c r="A62" t="s">
        <v>1383</v>
      </c>
      <c r="B62">
        <v>82</v>
      </c>
    </row>
    <row r="63" spans="1:2">
      <c r="A63" t="s">
        <v>1384</v>
      </c>
      <c r="B63">
        <v>81.5</v>
      </c>
    </row>
    <row r="64" spans="1:2">
      <c r="A64" t="s">
        <v>1385</v>
      </c>
      <c r="B64">
        <v>80.900000000000006</v>
      </c>
    </row>
    <row r="65" spans="1:2">
      <c r="A65" t="s">
        <v>1386</v>
      </c>
      <c r="B65">
        <v>80.5</v>
      </c>
    </row>
    <row r="66" spans="1:2">
      <c r="A66" t="s">
        <v>1387</v>
      </c>
      <c r="B66">
        <v>82.5</v>
      </c>
    </row>
    <row r="67" spans="1:2">
      <c r="A67" t="s">
        <v>1388</v>
      </c>
      <c r="B67">
        <v>84.3</v>
      </c>
    </row>
    <row r="68" spans="1:2">
      <c r="A68" t="s">
        <v>1389</v>
      </c>
      <c r="B68">
        <v>85.5</v>
      </c>
    </row>
    <row r="69" spans="1:2">
      <c r="A69" t="s">
        <v>1390</v>
      </c>
      <c r="B69">
        <v>85.7</v>
      </c>
    </row>
    <row r="70" spans="1:2">
      <c r="A70" t="s">
        <v>1391</v>
      </c>
      <c r="B70">
        <v>86.1</v>
      </c>
    </row>
    <row r="71" spans="1:2">
      <c r="A71" t="s">
        <v>1392</v>
      </c>
      <c r="B71">
        <v>88.2</v>
      </c>
    </row>
    <row r="72" spans="1:2">
      <c r="A72" t="s">
        <v>1393</v>
      </c>
      <c r="B72">
        <v>90.1</v>
      </c>
    </row>
    <row r="73" spans="1:2">
      <c r="A73" t="s">
        <v>1394</v>
      </c>
      <c r="B73">
        <v>90.3</v>
      </c>
    </row>
    <row r="74" spans="1:2">
      <c r="A74" t="s">
        <v>1395</v>
      </c>
      <c r="B74">
        <v>89.9</v>
      </c>
    </row>
    <row r="75" spans="1:2">
      <c r="A75" t="s">
        <v>1396</v>
      </c>
      <c r="B75">
        <v>89.1</v>
      </c>
    </row>
    <row r="76" spans="1:2">
      <c r="A76" t="s">
        <v>1397</v>
      </c>
      <c r="B76">
        <v>87.4</v>
      </c>
    </row>
    <row r="77" spans="1:2">
      <c r="A77" t="s">
        <v>1398</v>
      </c>
      <c r="B77">
        <v>86.8</v>
      </c>
    </row>
    <row r="78" spans="1:2">
      <c r="A78" t="s">
        <v>1399</v>
      </c>
      <c r="B78">
        <v>86.3</v>
      </c>
    </row>
    <row r="79" spans="1:2">
      <c r="A79" t="s">
        <v>1400</v>
      </c>
      <c r="B79">
        <v>90</v>
      </c>
    </row>
    <row r="80" spans="1:2">
      <c r="A80" t="s">
        <v>1401</v>
      </c>
      <c r="B80">
        <v>89.4</v>
      </c>
    </row>
    <row r="81" spans="1:2">
      <c r="A81" t="s">
        <v>1402</v>
      </c>
      <c r="B81">
        <v>91</v>
      </c>
    </row>
    <row r="82" spans="1:2">
      <c r="A82" t="s">
        <v>1403</v>
      </c>
      <c r="B82">
        <v>93.5</v>
      </c>
    </row>
    <row r="83" spans="1:2">
      <c r="A83" t="s">
        <v>1404</v>
      </c>
      <c r="B83">
        <v>95.8</v>
      </c>
    </row>
    <row r="84" spans="1:2">
      <c r="A84" t="s">
        <v>1405</v>
      </c>
      <c r="B84">
        <v>100.3</v>
      </c>
    </row>
    <row r="85" spans="1:2">
      <c r="A85" t="s">
        <v>1406</v>
      </c>
      <c r="B85">
        <v>102</v>
      </c>
    </row>
    <row r="86" spans="1:2">
      <c r="A86" t="s">
        <v>1407</v>
      </c>
      <c r="B86">
        <v>104.4</v>
      </c>
    </row>
    <row r="87" spans="1:2">
      <c r="A87" t="s">
        <v>1408</v>
      </c>
      <c r="B87">
        <v>117.8</v>
      </c>
    </row>
    <row r="88" spans="1:2">
      <c r="A88" t="s">
        <v>1409</v>
      </c>
      <c r="B88">
        <v>126.2</v>
      </c>
    </row>
    <row r="89" spans="1:2">
      <c r="A89" t="s">
        <v>1410</v>
      </c>
      <c r="B89">
        <v>132.69999999999999</v>
      </c>
    </row>
    <row r="90" spans="1:2">
      <c r="A90" t="s">
        <v>1411</v>
      </c>
      <c r="B90">
        <v>130.80000000000001</v>
      </c>
    </row>
    <row r="91" spans="1:2">
      <c r="A91" t="s">
        <v>1412</v>
      </c>
      <c r="B91">
        <v>128.69999999999999</v>
      </c>
    </row>
    <row r="92" spans="1:2">
      <c r="A92" t="s">
        <v>1413</v>
      </c>
      <c r="B92">
        <v>127.9</v>
      </c>
    </row>
    <row r="93" spans="1:2">
      <c r="A93" t="s">
        <v>1598</v>
      </c>
      <c r="B93">
        <v>125.8</v>
      </c>
    </row>
    <row r="94" spans="1:2">
      <c r="A94" t="s">
        <v>1599</v>
      </c>
      <c r="B94">
        <v>119.4</v>
      </c>
    </row>
    <row r="95" spans="1:2">
      <c r="A95" t="s">
        <v>1799</v>
      </c>
      <c r="B95">
        <v>119.9</v>
      </c>
    </row>
    <row r="96" spans="1:2">
      <c r="A96" t="s">
        <v>1800</v>
      </c>
      <c r="B96">
        <v>118.8</v>
      </c>
    </row>
  </sheetData>
  <hyperlinks>
    <hyperlink ref="E2" r:id="rId1" xr:uid="{7CCE49BB-7F34-4B81-88A9-F28319445B84}"/>
    <hyperlink ref="E6" location="'KPI Finanzierung'!A1" display="KPI Finanzierung" xr:uid="{D8421646-F799-4AE2-994E-E45C9BA6A85F}"/>
  </hyperlinks>
  <pageMargins left="0.7" right="0.7" top="0.78740157499999996" bottom="0.78740157499999996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CEBC5-80EC-45EE-8CCA-5C89B0AA4B8A}">
  <dimension ref="A1:F96"/>
  <sheetViews>
    <sheetView zoomScale="85" zoomScaleNormal="85" workbookViewId="0">
      <selection activeCell="G18" sqref="G18"/>
    </sheetView>
  </sheetViews>
  <sheetFormatPr baseColWidth="10" defaultRowHeight="14.5"/>
  <sheetData>
    <row r="1" spans="1:6">
      <c r="A1" t="s">
        <v>1447</v>
      </c>
      <c r="B1" s="57"/>
      <c r="C1" s="57"/>
      <c r="D1" s="57"/>
      <c r="E1" s="64" t="s">
        <v>1730</v>
      </c>
      <c r="F1" s="58"/>
    </row>
    <row r="2" spans="1:6">
      <c r="A2" t="s">
        <v>1448</v>
      </c>
      <c r="B2" s="47"/>
      <c r="C2" s="47"/>
      <c r="D2" s="47"/>
      <c r="E2" s="85" t="s">
        <v>1600</v>
      </c>
      <c r="F2" s="53"/>
    </row>
    <row r="3" spans="1:6">
      <c r="A3" t="s">
        <v>1450</v>
      </c>
      <c r="B3" s="47"/>
      <c r="C3" s="47"/>
      <c r="D3" s="47"/>
      <c r="E3" s="47"/>
      <c r="F3" s="53"/>
    </row>
    <row r="4" spans="1:6">
      <c r="A4" t="s">
        <v>1449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54"/>
      <c r="F6" s="55"/>
    </row>
    <row r="7" spans="1:6">
      <c r="A7" t="s">
        <v>1418</v>
      </c>
      <c r="B7" t="s">
        <v>1419</v>
      </c>
    </row>
    <row r="9" spans="1:6">
      <c r="B9" t="s">
        <v>1451</v>
      </c>
    </row>
    <row r="10" spans="1:6">
      <c r="A10" t="s">
        <v>1425</v>
      </c>
      <c r="B10">
        <v>41.597000000000001</v>
      </c>
    </row>
    <row r="11" spans="1:6">
      <c r="A11" t="s">
        <v>1426</v>
      </c>
      <c r="B11">
        <v>41.930999999999997</v>
      </c>
    </row>
    <row r="12" spans="1:6">
      <c r="A12" t="s">
        <v>1427</v>
      </c>
      <c r="B12">
        <v>41.529000000000003</v>
      </c>
    </row>
    <row r="13" spans="1:6">
      <c r="A13" t="s">
        <v>1334</v>
      </c>
      <c r="B13">
        <v>41.600999999999999</v>
      </c>
    </row>
    <row r="14" spans="1:6">
      <c r="A14" t="s">
        <v>1335</v>
      </c>
      <c r="B14">
        <v>41.591000000000001</v>
      </c>
    </row>
    <row r="15" spans="1:6">
      <c r="A15" t="s">
        <v>1336</v>
      </c>
      <c r="B15">
        <v>41.238</v>
      </c>
    </row>
    <row r="16" spans="1:6">
      <c r="A16" t="s">
        <v>1337</v>
      </c>
      <c r="B16">
        <v>41.598999999999997</v>
      </c>
    </row>
    <row r="17" spans="1:2">
      <c r="A17" t="s">
        <v>1338</v>
      </c>
      <c r="B17">
        <v>41.779000000000003</v>
      </c>
    </row>
    <row r="18" spans="1:2">
      <c r="A18" t="s">
        <v>1339</v>
      </c>
      <c r="B18">
        <v>41.746000000000002</v>
      </c>
    </row>
    <row r="19" spans="1:2">
      <c r="A19" t="s">
        <v>1340</v>
      </c>
      <c r="B19">
        <v>41.609000000000002</v>
      </c>
    </row>
    <row r="20" spans="1:2">
      <c r="A20" t="s">
        <v>1341</v>
      </c>
      <c r="B20">
        <v>41.395000000000003</v>
      </c>
    </row>
    <row r="21" spans="1:2">
      <c r="A21" t="s">
        <v>1342</v>
      </c>
      <c r="B21">
        <v>41.286000000000001</v>
      </c>
    </row>
    <row r="22" spans="1:2">
      <c r="A22" t="s">
        <v>1343</v>
      </c>
      <c r="B22">
        <v>41.466999999999999</v>
      </c>
    </row>
    <row r="23" spans="1:2">
      <c r="A23" t="s">
        <v>1344</v>
      </c>
      <c r="B23">
        <v>40.710999999999999</v>
      </c>
    </row>
    <row r="24" spans="1:2">
      <c r="A24" t="s">
        <v>1345</v>
      </c>
      <c r="B24">
        <v>40.466000000000001</v>
      </c>
    </row>
    <row r="25" spans="1:2">
      <c r="A25" t="s">
        <v>1346</v>
      </c>
      <c r="B25">
        <v>39.74</v>
      </c>
    </row>
    <row r="26" spans="1:2">
      <c r="A26" t="s">
        <v>1347</v>
      </c>
      <c r="B26">
        <v>39.359000000000002</v>
      </c>
    </row>
    <row r="27" spans="1:2">
      <c r="A27" t="s">
        <v>1348</v>
      </c>
      <c r="B27">
        <v>38.844000000000001</v>
      </c>
    </row>
    <row r="28" spans="1:2">
      <c r="A28" t="s">
        <v>1349</v>
      </c>
      <c r="B28">
        <v>38.404000000000003</v>
      </c>
    </row>
    <row r="29" spans="1:2">
      <c r="A29" t="s">
        <v>1350</v>
      </c>
      <c r="B29">
        <v>37.908000000000001</v>
      </c>
    </row>
    <row r="30" spans="1:2">
      <c r="A30" t="s">
        <v>1351</v>
      </c>
      <c r="B30">
        <v>37.634</v>
      </c>
    </row>
    <row r="31" spans="1:2">
      <c r="A31" t="s">
        <v>1352</v>
      </c>
      <c r="B31">
        <v>37.582000000000001</v>
      </c>
    </row>
    <row r="32" spans="1:2">
      <c r="A32" t="s">
        <v>1353</v>
      </c>
      <c r="B32">
        <v>37.689</v>
      </c>
    </row>
    <row r="33" spans="1:2">
      <c r="A33" t="s">
        <v>1354</v>
      </c>
      <c r="B33">
        <v>38.003999999999998</v>
      </c>
    </row>
    <row r="34" spans="1:2">
      <c r="A34" t="s">
        <v>1355</v>
      </c>
      <c r="B34">
        <v>39.468000000000004</v>
      </c>
    </row>
    <row r="35" spans="1:2">
      <c r="A35" t="s">
        <v>1356</v>
      </c>
      <c r="B35">
        <v>39.281999999999996</v>
      </c>
    </row>
    <row r="36" spans="1:2">
      <c r="A36" t="s">
        <v>1357</v>
      </c>
      <c r="B36">
        <v>38.9</v>
      </c>
    </row>
    <row r="37" spans="1:2">
      <c r="A37" t="s">
        <v>1358</v>
      </c>
      <c r="B37">
        <v>38.588999999999999</v>
      </c>
    </row>
    <row r="38" spans="1:2">
      <c r="A38" t="s">
        <v>1359</v>
      </c>
      <c r="B38">
        <v>38.265000000000001</v>
      </c>
    </row>
    <row r="39" spans="1:2">
      <c r="A39" t="s">
        <v>1360</v>
      </c>
      <c r="B39">
        <v>37.707000000000001</v>
      </c>
    </row>
    <row r="40" spans="1:2">
      <c r="A40" t="s">
        <v>1361</v>
      </c>
      <c r="B40">
        <v>37.164999999999999</v>
      </c>
    </row>
    <row r="41" spans="1:2">
      <c r="A41" t="s">
        <v>1362</v>
      </c>
      <c r="B41">
        <v>36.86</v>
      </c>
    </row>
    <row r="42" spans="1:2">
      <c r="A42" t="s">
        <v>1363</v>
      </c>
      <c r="B42">
        <v>36.237000000000002</v>
      </c>
    </row>
    <row r="43" spans="1:2">
      <c r="A43" t="s">
        <v>1364</v>
      </c>
      <c r="B43">
        <v>36.19</v>
      </c>
    </row>
    <row r="44" spans="1:2">
      <c r="A44" t="s">
        <v>1365</v>
      </c>
      <c r="B44">
        <v>35.828000000000003</v>
      </c>
    </row>
    <row r="45" spans="1:2">
      <c r="A45" t="s">
        <v>1366</v>
      </c>
      <c r="B45">
        <v>35.801000000000002</v>
      </c>
    </row>
    <row r="46" spans="1:2">
      <c r="A46" t="s">
        <v>1367</v>
      </c>
      <c r="B46">
        <v>35.848999999999997</v>
      </c>
    </row>
    <row r="47" spans="1:2">
      <c r="A47" t="s">
        <v>1368</v>
      </c>
      <c r="B47">
        <v>35.786999999999999</v>
      </c>
    </row>
    <row r="48" spans="1:2">
      <c r="A48" t="s">
        <v>1369</v>
      </c>
      <c r="B48">
        <v>35.597999999999999</v>
      </c>
    </row>
    <row r="49" spans="1:2">
      <c r="A49" t="s">
        <v>1370</v>
      </c>
      <c r="B49">
        <v>35.82</v>
      </c>
    </row>
    <row r="50" spans="1:2">
      <c r="A50" t="s">
        <v>1371</v>
      </c>
      <c r="B50">
        <v>35.985999999999997</v>
      </c>
    </row>
    <row r="51" spans="1:2">
      <c r="A51" t="s">
        <v>1372</v>
      </c>
      <c r="B51">
        <v>35.679000000000002</v>
      </c>
    </row>
    <row r="52" spans="1:2">
      <c r="A52" t="s">
        <v>1373</v>
      </c>
      <c r="B52">
        <v>35.524000000000001</v>
      </c>
    </row>
    <row r="53" spans="1:2">
      <c r="A53" t="s">
        <v>1374</v>
      </c>
      <c r="B53">
        <v>35.527000000000001</v>
      </c>
    </row>
    <row r="54" spans="1:2">
      <c r="A54" t="s">
        <v>1375</v>
      </c>
      <c r="B54">
        <v>35.024999999999999</v>
      </c>
    </row>
    <row r="55" spans="1:2">
      <c r="A55" t="s">
        <v>1376</v>
      </c>
      <c r="B55">
        <v>35.040999999999997</v>
      </c>
    </row>
    <row r="56" spans="1:2">
      <c r="A56" t="s">
        <v>1377</v>
      </c>
      <c r="B56">
        <v>35.005000000000003</v>
      </c>
    </row>
    <row r="57" spans="1:2">
      <c r="A57" t="s">
        <v>1378</v>
      </c>
      <c r="B57">
        <v>34.951000000000001</v>
      </c>
    </row>
    <row r="58" spans="1:2">
      <c r="A58" t="s">
        <v>1379</v>
      </c>
      <c r="B58">
        <v>35.125999999999998</v>
      </c>
    </row>
    <row r="59" spans="1:2">
      <c r="A59" t="s">
        <v>1380</v>
      </c>
      <c r="B59">
        <v>34.984999999999999</v>
      </c>
    </row>
    <row r="60" spans="1:2">
      <c r="A60" t="s">
        <v>1381</v>
      </c>
      <c r="B60">
        <v>35.070999999999998</v>
      </c>
    </row>
    <row r="61" spans="1:2">
      <c r="A61" t="s">
        <v>1382</v>
      </c>
      <c r="B61">
        <v>35.174999999999997</v>
      </c>
    </row>
    <row r="62" spans="1:2">
      <c r="A62" t="s">
        <v>1383</v>
      </c>
      <c r="B62">
        <v>35.003999999999998</v>
      </c>
    </row>
    <row r="63" spans="1:2">
      <c r="A63" t="s">
        <v>1384</v>
      </c>
      <c r="B63">
        <v>35.045999999999999</v>
      </c>
    </row>
    <row r="64" spans="1:2">
      <c r="A64" t="s">
        <v>1385</v>
      </c>
      <c r="B64">
        <v>35.255000000000003</v>
      </c>
    </row>
    <row r="65" spans="1:2">
      <c r="A65" t="s">
        <v>1386</v>
      </c>
      <c r="B65">
        <v>35.287999999999997</v>
      </c>
    </row>
    <row r="66" spans="1:2">
      <c r="A66" t="s">
        <v>1387</v>
      </c>
      <c r="B66">
        <v>35.107999999999997</v>
      </c>
    </row>
    <row r="67" spans="1:2">
      <c r="A67" t="s">
        <v>1388</v>
      </c>
      <c r="B67">
        <v>35</v>
      </c>
    </row>
    <row r="68" spans="1:2">
      <c r="A68" t="s">
        <v>1389</v>
      </c>
      <c r="B68">
        <v>35.006999999999998</v>
      </c>
    </row>
    <row r="69" spans="1:2">
      <c r="A69" t="s">
        <v>1390</v>
      </c>
      <c r="B69">
        <v>34.875999999999998</v>
      </c>
    </row>
    <row r="70" spans="1:2">
      <c r="A70" t="s">
        <v>1391</v>
      </c>
      <c r="B70">
        <v>35.341000000000001</v>
      </c>
    </row>
    <row r="71" spans="1:2">
      <c r="A71" t="s">
        <v>1392</v>
      </c>
      <c r="B71">
        <v>35.314999999999998</v>
      </c>
    </row>
    <row r="72" spans="1:2">
      <c r="A72" t="s">
        <v>1393</v>
      </c>
      <c r="B72">
        <v>35.845999999999997</v>
      </c>
    </row>
    <row r="73" spans="1:2">
      <c r="A73" t="s">
        <v>1394</v>
      </c>
      <c r="B73">
        <v>35.691000000000003</v>
      </c>
    </row>
    <row r="74" spans="1:2">
      <c r="A74" t="s">
        <v>1395</v>
      </c>
      <c r="B74">
        <v>35.822000000000003</v>
      </c>
    </row>
    <row r="75" spans="1:2">
      <c r="A75" t="s">
        <v>1396</v>
      </c>
      <c r="B75">
        <v>36.171999999999997</v>
      </c>
    </row>
    <row r="76" spans="1:2">
      <c r="A76" t="s">
        <v>1397</v>
      </c>
      <c r="B76">
        <v>36.378999999999998</v>
      </c>
    </row>
    <row r="77" spans="1:2">
      <c r="A77" t="s">
        <v>1398</v>
      </c>
      <c r="B77">
        <v>36.558999999999997</v>
      </c>
    </row>
    <row r="78" spans="1:2">
      <c r="A78" t="s">
        <v>1399</v>
      </c>
      <c r="B78">
        <v>37.548000000000002</v>
      </c>
    </row>
    <row r="79" spans="1:2">
      <c r="A79" t="s">
        <v>1400</v>
      </c>
      <c r="B79">
        <v>41.536000000000001</v>
      </c>
    </row>
    <row r="80" spans="1:2">
      <c r="A80" t="s">
        <v>1401</v>
      </c>
      <c r="B80">
        <v>39.250999999999998</v>
      </c>
    </row>
    <row r="81" spans="1:2">
      <c r="A81" t="s">
        <v>1402</v>
      </c>
      <c r="B81">
        <v>39.329000000000001</v>
      </c>
    </row>
    <row r="82" spans="1:2">
      <c r="A82" t="s">
        <v>1403</v>
      </c>
      <c r="B82">
        <v>39.950000000000003</v>
      </c>
    </row>
    <row r="83" spans="1:2">
      <c r="A83" t="s">
        <v>1404</v>
      </c>
      <c r="B83">
        <v>39.728000000000002</v>
      </c>
    </row>
    <row r="84" spans="1:2">
      <c r="A84" t="s">
        <v>1405</v>
      </c>
      <c r="B84">
        <v>39.389000000000003</v>
      </c>
    </row>
    <row r="85" spans="1:2">
      <c r="A85" t="s">
        <v>1406</v>
      </c>
      <c r="B85">
        <v>39.576999999999998</v>
      </c>
    </row>
    <row r="86" spans="1:2">
      <c r="A86" t="s">
        <v>1407</v>
      </c>
      <c r="B86">
        <v>39.328000000000003</v>
      </c>
    </row>
    <row r="87" spans="1:2">
      <c r="A87" t="s">
        <v>1408</v>
      </c>
      <c r="B87">
        <v>39.521999999999998</v>
      </c>
    </row>
    <row r="88" spans="1:2">
      <c r="A88" t="s">
        <v>1409</v>
      </c>
      <c r="B88">
        <v>39.659999999999997</v>
      </c>
    </row>
    <row r="89" spans="1:2">
      <c r="A89" t="s">
        <v>1410</v>
      </c>
      <c r="B89">
        <v>38.384999999999998</v>
      </c>
    </row>
    <row r="90" spans="1:2">
      <c r="A90" t="s">
        <v>1411</v>
      </c>
      <c r="B90">
        <v>37.957999999999998</v>
      </c>
    </row>
    <row r="91" spans="1:2">
      <c r="A91" t="s">
        <v>1412</v>
      </c>
      <c r="B91">
        <v>37.673000000000002</v>
      </c>
    </row>
    <row r="92" spans="1:2">
      <c r="A92" t="s">
        <v>1413</v>
      </c>
      <c r="B92">
        <v>37.329000000000001</v>
      </c>
    </row>
    <row r="93" spans="1:2">
      <c r="A93" t="s">
        <v>1598</v>
      </c>
      <c r="B93">
        <v>36.988999999999997</v>
      </c>
    </row>
    <row r="94" spans="1:2">
      <c r="A94" t="s">
        <v>1599</v>
      </c>
      <c r="B94">
        <v>36.957999999999998</v>
      </c>
    </row>
    <row r="95" spans="1:2">
      <c r="A95" t="s">
        <v>1799</v>
      </c>
      <c r="B95">
        <v>36.837000000000003</v>
      </c>
    </row>
    <row r="96" spans="1:2">
      <c r="A96" t="s">
        <v>1800</v>
      </c>
      <c r="B96">
        <v>36.787999999999997</v>
      </c>
    </row>
  </sheetData>
  <phoneticPr fontId="17" type="noConversion"/>
  <hyperlinks>
    <hyperlink ref="E2" r:id="rId1" xr:uid="{6CBB5D3E-08B6-4C46-9EC0-1ED59E15571B}"/>
  </hyperlinks>
  <pageMargins left="0.7" right="0.7" top="0.78740157499999996" bottom="0.78740157499999996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CE6B4-A1F5-41DE-8A62-0E66B2BB2368}">
  <dimension ref="A1:F97"/>
  <sheetViews>
    <sheetView zoomScale="85" zoomScaleNormal="85" workbookViewId="0">
      <selection activeCell="E2" sqref="E2"/>
    </sheetView>
  </sheetViews>
  <sheetFormatPr baseColWidth="10" defaultRowHeight="14.5"/>
  <sheetData>
    <row r="1" spans="1:6">
      <c r="A1" t="s">
        <v>1447</v>
      </c>
      <c r="B1" s="57"/>
      <c r="C1" s="57"/>
      <c r="D1" s="57"/>
      <c r="E1" s="64" t="s">
        <v>1730</v>
      </c>
      <c r="F1" s="58"/>
    </row>
    <row r="2" spans="1:6">
      <c r="A2" t="s">
        <v>1453</v>
      </c>
      <c r="B2" s="47"/>
      <c r="C2" s="47"/>
      <c r="D2" s="47"/>
      <c r="E2" s="85" t="s">
        <v>1600</v>
      </c>
      <c r="F2" s="53"/>
    </row>
    <row r="3" spans="1:6">
      <c r="A3" t="s">
        <v>1454</v>
      </c>
      <c r="B3" s="47"/>
      <c r="C3" s="47"/>
      <c r="D3" s="47"/>
      <c r="E3" s="47"/>
      <c r="F3" s="53"/>
    </row>
    <row r="4" spans="1:6">
      <c r="A4" t="s">
        <v>1452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199" t="s">
        <v>1770</v>
      </c>
      <c r="E6" s="54"/>
      <c r="F6" s="55"/>
    </row>
    <row r="7" spans="1:6">
      <c r="A7" t="s">
        <v>1418</v>
      </c>
      <c r="B7" t="s">
        <v>1455</v>
      </c>
    </row>
    <row r="9" spans="1:6">
      <c r="B9" t="s">
        <v>1457</v>
      </c>
      <c r="C9" t="s">
        <v>1458</v>
      </c>
    </row>
    <row r="10" spans="1:6">
      <c r="A10" t="s">
        <v>1456</v>
      </c>
      <c r="B10">
        <v>53.3</v>
      </c>
      <c r="C10">
        <v>80</v>
      </c>
    </row>
    <row r="11" spans="1:6">
      <c r="A11" t="s">
        <v>1425</v>
      </c>
      <c r="B11">
        <v>53.3</v>
      </c>
      <c r="C11">
        <v>53.3</v>
      </c>
    </row>
    <row r="12" spans="1:6">
      <c r="A12" t="s">
        <v>1426</v>
      </c>
      <c r="B12">
        <v>26.7</v>
      </c>
      <c r="C12">
        <v>46.7</v>
      </c>
    </row>
    <row r="13" spans="1:6">
      <c r="A13" t="s">
        <v>1427</v>
      </c>
      <c r="B13">
        <v>-20</v>
      </c>
      <c r="C13">
        <v>33.299999999999997</v>
      </c>
    </row>
    <row r="14" spans="1:6">
      <c r="A14" t="s">
        <v>1334</v>
      </c>
      <c r="B14">
        <v>6.3</v>
      </c>
      <c r="C14">
        <v>37.5</v>
      </c>
    </row>
    <row r="15" spans="1:6">
      <c r="A15" t="s">
        <v>1335</v>
      </c>
      <c r="B15">
        <v>-18.8</v>
      </c>
      <c r="C15">
        <v>18.8</v>
      </c>
    </row>
    <row r="16" spans="1:6">
      <c r="A16" t="s">
        <v>1336</v>
      </c>
      <c r="B16">
        <v>-31.3</v>
      </c>
      <c r="C16">
        <v>18.8</v>
      </c>
    </row>
    <row r="17" spans="1:3">
      <c r="A17" t="s">
        <v>1337</v>
      </c>
      <c r="B17">
        <v>-18.8</v>
      </c>
      <c r="C17">
        <v>25</v>
      </c>
    </row>
    <row r="18" spans="1:3">
      <c r="A18" t="s">
        <v>1338</v>
      </c>
      <c r="B18">
        <v>-25</v>
      </c>
      <c r="C18">
        <v>12.5</v>
      </c>
    </row>
    <row r="19" spans="1:3">
      <c r="A19" t="s">
        <v>1339</v>
      </c>
      <c r="B19">
        <v>-50</v>
      </c>
      <c r="C19">
        <v>6.3</v>
      </c>
    </row>
    <row r="20" spans="1:3">
      <c r="A20" t="s">
        <v>1340</v>
      </c>
      <c r="B20">
        <v>-56.3</v>
      </c>
      <c r="C20">
        <v>18.8</v>
      </c>
    </row>
    <row r="21" spans="1:3">
      <c r="A21" t="s">
        <v>1341</v>
      </c>
      <c r="B21">
        <v>-18.8</v>
      </c>
      <c r="C21">
        <v>6.3</v>
      </c>
    </row>
    <row r="22" spans="1:3">
      <c r="A22" t="s">
        <v>1342</v>
      </c>
      <c r="B22">
        <v>-18.8</v>
      </c>
      <c r="C22">
        <v>0</v>
      </c>
    </row>
    <row r="23" spans="1:3">
      <c r="A23" t="s">
        <v>1343</v>
      </c>
      <c r="B23">
        <v>-37.5</v>
      </c>
      <c r="C23">
        <v>18.8</v>
      </c>
    </row>
    <row r="24" spans="1:3">
      <c r="A24" t="s">
        <v>1344</v>
      </c>
      <c r="B24">
        <v>-43.8</v>
      </c>
      <c r="C24">
        <v>0</v>
      </c>
    </row>
    <row r="25" spans="1:3">
      <c r="A25" t="s">
        <v>1345</v>
      </c>
      <c r="B25">
        <v>-50</v>
      </c>
      <c r="C25">
        <v>6.3</v>
      </c>
    </row>
    <row r="26" spans="1:3">
      <c r="A26" t="s">
        <v>1346</v>
      </c>
      <c r="B26">
        <v>-31.3</v>
      </c>
      <c r="C26">
        <v>0</v>
      </c>
    </row>
    <row r="27" spans="1:3">
      <c r="A27" t="s">
        <v>1347</v>
      </c>
      <c r="B27">
        <v>-31.3</v>
      </c>
      <c r="C27">
        <v>0</v>
      </c>
    </row>
    <row r="28" spans="1:3">
      <c r="A28" t="s">
        <v>1348</v>
      </c>
      <c r="B28">
        <v>-60</v>
      </c>
      <c r="C28">
        <v>-6.7</v>
      </c>
    </row>
    <row r="29" spans="1:3">
      <c r="A29" t="s">
        <v>1349</v>
      </c>
      <c r="B29">
        <v>-46.7</v>
      </c>
      <c r="C29">
        <v>20</v>
      </c>
    </row>
    <row r="30" spans="1:3">
      <c r="A30" t="s">
        <v>1350</v>
      </c>
      <c r="B30">
        <v>-13.3</v>
      </c>
      <c r="C30">
        <v>20</v>
      </c>
    </row>
    <row r="31" spans="1:3">
      <c r="A31" t="s">
        <v>1351</v>
      </c>
      <c r="B31">
        <v>-4.4000000000000004</v>
      </c>
      <c r="C31">
        <v>26.1</v>
      </c>
    </row>
    <row r="32" spans="1:3">
      <c r="A32" t="s">
        <v>1352</v>
      </c>
      <c r="B32">
        <v>-34.799999999999997</v>
      </c>
      <c r="C32">
        <v>-8.6999999999999993</v>
      </c>
    </row>
    <row r="33" spans="1:3">
      <c r="A33" t="s">
        <v>1353</v>
      </c>
      <c r="B33">
        <v>-4.4000000000000004</v>
      </c>
      <c r="C33">
        <v>21.7</v>
      </c>
    </row>
    <row r="34" spans="1:3">
      <c r="A34" t="s">
        <v>1354</v>
      </c>
      <c r="B34">
        <v>21.7</v>
      </c>
      <c r="C34">
        <v>34.799999999999997</v>
      </c>
    </row>
    <row r="35" spans="1:3">
      <c r="A35" t="s">
        <v>1355</v>
      </c>
      <c r="B35">
        <v>45.5</v>
      </c>
      <c r="C35">
        <v>63.6</v>
      </c>
    </row>
    <row r="36" spans="1:3">
      <c r="A36" t="s">
        <v>1356</v>
      </c>
      <c r="B36">
        <v>18.2</v>
      </c>
      <c r="C36">
        <v>40.9</v>
      </c>
    </row>
    <row r="37" spans="1:3">
      <c r="A37" t="s">
        <v>1357</v>
      </c>
      <c r="B37">
        <v>18.2</v>
      </c>
      <c r="C37">
        <v>27.3</v>
      </c>
    </row>
    <row r="38" spans="1:3">
      <c r="A38" t="s">
        <v>1358</v>
      </c>
      <c r="B38">
        <v>-9.1</v>
      </c>
      <c r="C38">
        <v>9.1</v>
      </c>
    </row>
    <row r="39" spans="1:3">
      <c r="A39" t="s">
        <v>1359</v>
      </c>
      <c r="B39">
        <v>-9.1</v>
      </c>
      <c r="C39">
        <v>13.6</v>
      </c>
    </row>
    <row r="40" spans="1:3">
      <c r="A40" t="s">
        <v>1360</v>
      </c>
      <c r="B40">
        <v>-18.2</v>
      </c>
      <c r="C40">
        <v>-9.1</v>
      </c>
    </row>
    <row r="41" spans="1:3">
      <c r="A41" t="s">
        <v>1361</v>
      </c>
      <c r="B41">
        <v>-13.6</v>
      </c>
      <c r="C41">
        <v>-9.1</v>
      </c>
    </row>
    <row r="42" spans="1:3">
      <c r="A42" t="s">
        <v>1362</v>
      </c>
      <c r="B42">
        <v>-9.1</v>
      </c>
      <c r="C42">
        <v>9.1</v>
      </c>
    </row>
    <row r="43" spans="1:3">
      <c r="A43" t="s">
        <v>1363</v>
      </c>
      <c r="B43">
        <v>-13.6</v>
      </c>
      <c r="C43">
        <v>0</v>
      </c>
    </row>
    <row r="44" spans="1:3">
      <c r="A44" t="s">
        <v>1364</v>
      </c>
      <c r="B44">
        <v>4.5999999999999996</v>
      </c>
      <c r="C44">
        <v>13.6</v>
      </c>
    </row>
    <row r="45" spans="1:3">
      <c r="A45" t="s">
        <v>1365</v>
      </c>
      <c r="B45">
        <v>-18.2</v>
      </c>
      <c r="C45">
        <v>4.5999999999999996</v>
      </c>
    </row>
    <row r="46" spans="1:3">
      <c r="A46" t="s">
        <v>1366</v>
      </c>
      <c r="B46">
        <v>-22.7</v>
      </c>
      <c r="C46">
        <v>-4.5999999999999996</v>
      </c>
    </row>
    <row r="47" spans="1:3">
      <c r="A47" t="s">
        <v>1367</v>
      </c>
      <c r="B47">
        <v>-10.3</v>
      </c>
      <c r="C47">
        <v>13.8</v>
      </c>
    </row>
    <row r="48" spans="1:3">
      <c r="A48" t="s">
        <v>1368</v>
      </c>
      <c r="B48">
        <v>3.5</v>
      </c>
      <c r="C48">
        <v>10.3</v>
      </c>
    </row>
    <row r="49" spans="1:3">
      <c r="A49" t="s">
        <v>1369</v>
      </c>
      <c r="B49">
        <v>0</v>
      </c>
      <c r="C49">
        <v>17.2</v>
      </c>
    </row>
    <row r="50" spans="1:3">
      <c r="A50" t="s">
        <v>1370</v>
      </c>
      <c r="B50">
        <v>-3.5</v>
      </c>
      <c r="C50">
        <v>10.3</v>
      </c>
    </row>
    <row r="51" spans="1:3">
      <c r="A51" t="s">
        <v>1371</v>
      </c>
      <c r="B51">
        <v>-10.3</v>
      </c>
      <c r="C51">
        <v>6.9</v>
      </c>
    </row>
    <row r="52" spans="1:3">
      <c r="A52" t="s">
        <v>1372</v>
      </c>
      <c r="B52">
        <v>0</v>
      </c>
      <c r="C52">
        <v>0</v>
      </c>
    </row>
    <row r="53" spans="1:3">
      <c r="A53" t="s">
        <v>1373</v>
      </c>
      <c r="B53">
        <v>-10.3</v>
      </c>
      <c r="C53">
        <v>0</v>
      </c>
    </row>
    <row r="54" spans="1:3">
      <c r="A54" t="s">
        <v>1374</v>
      </c>
      <c r="B54">
        <v>-6.9</v>
      </c>
      <c r="C54">
        <v>0</v>
      </c>
    </row>
    <row r="55" spans="1:3">
      <c r="A55" t="s">
        <v>1375</v>
      </c>
      <c r="B55">
        <v>-10.3</v>
      </c>
      <c r="C55">
        <v>3.5</v>
      </c>
    </row>
    <row r="56" spans="1:3">
      <c r="A56" t="s">
        <v>1376</v>
      </c>
      <c r="B56">
        <v>-13.8</v>
      </c>
      <c r="C56">
        <v>3.5</v>
      </c>
    </row>
    <row r="57" spans="1:3">
      <c r="A57" t="s">
        <v>1377</v>
      </c>
      <c r="B57">
        <v>6.9</v>
      </c>
      <c r="C57">
        <v>17.2</v>
      </c>
    </row>
    <row r="58" spans="1:3">
      <c r="A58" t="s">
        <v>1378</v>
      </c>
      <c r="B58">
        <v>-6.9</v>
      </c>
      <c r="C58">
        <v>-3.5</v>
      </c>
    </row>
    <row r="59" spans="1:3">
      <c r="A59" t="s">
        <v>1379</v>
      </c>
      <c r="B59">
        <v>-10.3</v>
      </c>
      <c r="C59">
        <v>0</v>
      </c>
    </row>
    <row r="60" spans="1:3">
      <c r="A60" t="s">
        <v>1380</v>
      </c>
      <c r="B60">
        <v>-24.1</v>
      </c>
      <c r="C60">
        <v>-13.8</v>
      </c>
    </row>
    <row r="61" spans="1:3">
      <c r="A61" t="s">
        <v>1381</v>
      </c>
      <c r="B61">
        <v>-10.3</v>
      </c>
      <c r="C61">
        <v>3.5</v>
      </c>
    </row>
    <row r="62" spans="1:3">
      <c r="A62" t="s">
        <v>1382</v>
      </c>
      <c r="B62">
        <v>-10.3</v>
      </c>
      <c r="C62">
        <v>-6.9</v>
      </c>
    </row>
    <row r="63" spans="1:3">
      <c r="A63" t="s">
        <v>1383</v>
      </c>
      <c r="B63">
        <v>-3.5</v>
      </c>
      <c r="C63">
        <v>0</v>
      </c>
    </row>
    <row r="64" spans="1:3">
      <c r="A64" t="s">
        <v>1384</v>
      </c>
      <c r="B64">
        <v>0</v>
      </c>
      <c r="C64">
        <v>6.9</v>
      </c>
    </row>
    <row r="65" spans="1:3">
      <c r="A65" t="s">
        <v>1385</v>
      </c>
      <c r="B65">
        <v>-6.9</v>
      </c>
      <c r="C65">
        <v>3.5</v>
      </c>
    </row>
    <row r="66" spans="1:3">
      <c r="A66" t="s">
        <v>1386</v>
      </c>
      <c r="B66">
        <v>0</v>
      </c>
      <c r="C66">
        <v>10.3</v>
      </c>
    </row>
    <row r="67" spans="1:3">
      <c r="A67" t="s">
        <v>1387</v>
      </c>
      <c r="B67">
        <v>-21.4</v>
      </c>
      <c r="C67">
        <v>-7.1</v>
      </c>
    </row>
    <row r="68" spans="1:3">
      <c r="A68" t="s">
        <v>1388</v>
      </c>
      <c r="B68">
        <v>-25</v>
      </c>
      <c r="C68">
        <v>-21.4</v>
      </c>
    </row>
    <row r="69" spans="1:3">
      <c r="A69" t="s">
        <v>1389</v>
      </c>
      <c r="B69">
        <v>-20</v>
      </c>
      <c r="C69">
        <v>-16.7</v>
      </c>
    </row>
    <row r="70" spans="1:3">
      <c r="A70" t="s">
        <v>1390</v>
      </c>
      <c r="B70">
        <v>-20.7</v>
      </c>
      <c r="C70">
        <v>-10.3</v>
      </c>
    </row>
    <row r="71" spans="1:3">
      <c r="A71" t="s">
        <v>1391</v>
      </c>
      <c r="B71">
        <v>-24.1</v>
      </c>
      <c r="C71">
        <v>-13.8</v>
      </c>
    </row>
    <row r="72" spans="1:3">
      <c r="A72" t="s">
        <v>1392</v>
      </c>
      <c r="B72">
        <v>-20.7</v>
      </c>
      <c r="C72">
        <v>-10.3</v>
      </c>
    </row>
    <row r="73" spans="1:3">
      <c r="A73" t="s">
        <v>1393</v>
      </c>
      <c r="B73">
        <v>-17.2</v>
      </c>
      <c r="C73">
        <v>-3.5</v>
      </c>
    </row>
    <row r="74" spans="1:3">
      <c r="A74" t="s">
        <v>1394</v>
      </c>
      <c r="B74">
        <v>-13.8</v>
      </c>
      <c r="C74">
        <v>-10.3</v>
      </c>
    </row>
    <row r="75" spans="1:3">
      <c r="A75" t="s">
        <v>1395</v>
      </c>
      <c r="B75">
        <v>-17.2</v>
      </c>
      <c r="C75">
        <v>3.5</v>
      </c>
    </row>
    <row r="76" spans="1:3">
      <c r="A76" t="s">
        <v>1396</v>
      </c>
      <c r="B76">
        <v>-3.5</v>
      </c>
      <c r="C76">
        <v>6.9</v>
      </c>
    </row>
    <row r="77" spans="1:3">
      <c r="A77" t="s">
        <v>1397</v>
      </c>
      <c r="B77">
        <v>17.2</v>
      </c>
      <c r="C77">
        <v>27.6</v>
      </c>
    </row>
    <row r="78" spans="1:3">
      <c r="A78" t="s">
        <v>1398</v>
      </c>
      <c r="B78">
        <v>3.5</v>
      </c>
      <c r="C78">
        <v>6.9</v>
      </c>
    </row>
    <row r="79" spans="1:3">
      <c r="A79" t="s">
        <v>1399</v>
      </c>
      <c r="B79">
        <v>13.8</v>
      </c>
      <c r="C79">
        <v>10.3</v>
      </c>
    </row>
    <row r="80" spans="1:3">
      <c r="A80" t="s">
        <v>1400</v>
      </c>
      <c r="B80">
        <v>0</v>
      </c>
      <c r="C80">
        <v>7.1</v>
      </c>
    </row>
    <row r="81" spans="1:3">
      <c r="A81" t="s">
        <v>1401</v>
      </c>
      <c r="B81">
        <v>3.6</v>
      </c>
      <c r="C81">
        <v>10.7</v>
      </c>
    </row>
    <row r="82" spans="1:3">
      <c r="A82" t="s">
        <v>1402</v>
      </c>
      <c r="B82">
        <v>7.1</v>
      </c>
      <c r="C82">
        <v>10.7</v>
      </c>
    </row>
    <row r="83" spans="1:3">
      <c r="A83" t="s">
        <v>1403</v>
      </c>
      <c r="B83">
        <v>3.6</v>
      </c>
      <c r="C83">
        <v>7.1</v>
      </c>
    </row>
    <row r="84" spans="1:3">
      <c r="A84" t="s">
        <v>1404</v>
      </c>
      <c r="B84">
        <v>-7.1</v>
      </c>
      <c r="C84">
        <v>0</v>
      </c>
    </row>
    <row r="85" spans="1:3">
      <c r="A85" t="s">
        <v>1405</v>
      </c>
      <c r="B85">
        <v>7.1</v>
      </c>
      <c r="C85">
        <v>7.1</v>
      </c>
    </row>
    <row r="86" spans="1:3">
      <c r="A86" t="s">
        <v>1406</v>
      </c>
      <c r="B86">
        <v>-10.7</v>
      </c>
      <c r="C86">
        <v>-3.6</v>
      </c>
    </row>
    <row r="87" spans="1:3">
      <c r="A87" t="s">
        <v>1407</v>
      </c>
      <c r="B87">
        <v>0</v>
      </c>
      <c r="C87">
        <v>7.1</v>
      </c>
    </row>
    <row r="88" spans="1:3">
      <c r="A88" t="s">
        <v>1408</v>
      </c>
      <c r="B88">
        <v>21.4</v>
      </c>
      <c r="C88">
        <v>25</v>
      </c>
    </row>
    <row r="89" spans="1:3">
      <c r="A89" t="s">
        <v>1409</v>
      </c>
      <c r="B89">
        <v>21.4</v>
      </c>
      <c r="C89">
        <v>25</v>
      </c>
    </row>
    <row r="90" spans="1:3">
      <c r="A90" t="s">
        <v>1410</v>
      </c>
      <c r="B90">
        <v>14.3</v>
      </c>
      <c r="C90">
        <v>21.4</v>
      </c>
    </row>
    <row r="91" spans="1:3">
      <c r="A91" t="s">
        <v>1411</v>
      </c>
      <c r="B91">
        <v>-28.6</v>
      </c>
      <c r="C91">
        <v>-14.3</v>
      </c>
    </row>
    <row r="92" spans="1:3">
      <c r="A92" t="s">
        <v>1412</v>
      </c>
      <c r="B92">
        <v>3.6</v>
      </c>
      <c r="C92">
        <v>7.1</v>
      </c>
    </row>
    <row r="93" spans="1:3">
      <c r="A93" t="s">
        <v>1413</v>
      </c>
      <c r="B93">
        <v>-7.1</v>
      </c>
      <c r="C93">
        <v>14.3</v>
      </c>
    </row>
    <row r="94" spans="1:3">
      <c r="A94" t="s">
        <v>1598</v>
      </c>
      <c r="B94">
        <v>-7.1</v>
      </c>
      <c r="C94">
        <v>0</v>
      </c>
    </row>
    <row r="95" spans="1:3">
      <c r="A95" t="s">
        <v>1599</v>
      </c>
      <c r="B95">
        <v>-3.6</v>
      </c>
      <c r="C95">
        <v>3.6</v>
      </c>
    </row>
    <row r="96" spans="1:3">
      <c r="A96" t="s">
        <v>1799</v>
      </c>
      <c r="B96">
        <v>-14.8</v>
      </c>
      <c r="C96">
        <v>-7.4</v>
      </c>
    </row>
    <row r="97" spans="1:3">
      <c r="A97" t="s">
        <v>1800</v>
      </c>
      <c r="B97">
        <v>-18.5</v>
      </c>
      <c r="C97">
        <v>-3.7</v>
      </c>
    </row>
  </sheetData>
  <hyperlinks>
    <hyperlink ref="E2" r:id="rId1" xr:uid="{4448DE83-0A20-4232-8E4B-A0B3A7C0AAB0}"/>
    <hyperlink ref="D6" location="'KPI Finanzierung'!A1" display="KPI Finanzierung" xr:uid="{8C9F8A84-4D73-45F7-B3AA-2DA62F0783A2}"/>
  </hyperlinks>
  <pageMargins left="0.7" right="0.7" top="0.78740157499999996" bottom="0.78740157499999996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831D7-EB0D-470D-BA6F-4818794FF22F}">
  <dimension ref="A1:F95"/>
  <sheetViews>
    <sheetView zoomScale="80" zoomScaleNormal="80" workbookViewId="0">
      <selection activeCell="E12" sqref="E12"/>
    </sheetView>
  </sheetViews>
  <sheetFormatPr baseColWidth="10" defaultRowHeight="14.5"/>
  <cols>
    <col min="4" max="4" width="26.453125" customWidth="1"/>
  </cols>
  <sheetData>
    <row r="1" spans="1:6">
      <c r="A1" t="s">
        <v>1331</v>
      </c>
      <c r="B1" s="57"/>
      <c r="C1" s="57"/>
      <c r="D1" s="57"/>
      <c r="E1" s="64" t="s">
        <v>1730</v>
      </c>
      <c r="F1" s="58"/>
    </row>
    <row r="2" spans="1:6">
      <c r="A2" t="s">
        <v>1329</v>
      </c>
      <c r="B2" s="47"/>
      <c r="C2" s="47"/>
      <c r="D2" s="47"/>
      <c r="E2" s="85" t="s">
        <v>1600</v>
      </c>
      <c r="F2" s="53"/>
    </row>
    <row r="3" spans="1:6">
      <c r="A3" t="s">
        <v>1446</v>
      </c>
      <c r="B3" s="47"/>
      <c r="C3" s="47"/>
      <c r="D3" s="47"/>
      <c r="E3" s="47"/>
      <c r="F3" s="53"/>
    </row>
    <row r="4" spans="1:6">
      <c r="A4" t="s">
        <v>1330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199" t="s">
        <v>1770</v>
      </c>
      <c r="E6" s="54"/>
      <c r="F6" s="55"/>
    </row>
    <row r="8" spans="1:6">
      <c r="A8" t="s">
        <v>1333</v>
      </c>
      <c r="B8" t="s">
        <v>1414</v>
      </c>
    </row>
    <row r="9" spans="1:6">
      <c r="A9" t="s">
        <v>1425</v>
      </c>
      <c r="B9">
        <v>101.2</v>
      </c>
    </row>
    <row r="10" spans="1:6">
      <c r="A10" t="s">
        <v>1426</v>
      </c>
      <c r="B10">
        <v>99.3</v>
      </c>
    </row>
    <row r="11" spans="1:6">
      <c r="A11" t="s">
        <v>1427</v>
      </c>
      <c r="B11">
        <v>101.4</v>
      </c>
    </row>
    <row r="12" spans="1:6">
      <c r="A12" t="s">
        <v>1334</v>
      </c>
      <c r="B12">
        <v>101.6</v>
      </c>
    </row>
    <row r="13" spans="1:6">
      <c r="A13" t="s">
        <v>1335</v>
      </c>
      <c r="B13">
        <v>100.7</v>
      </c>
    </row>
    <row r="14" spans="1:6">
      <c r="A14" t="s">
        <v>1336</v>
      </c>
      <c r="B14">
        <v>101</v>
      </c>
    </row>
    <row r="15" spans="1:6">
      <c r="A15" t="s">
        <v>1337</v>
      </c>
      <c r="B15">
        <v>101.7</v>
      </c>
    </row>
    <row r="16" spans="1:6">
      <c r="A16" t="s">
        <v>1338</v>
      </c>
      <c r="B16">
        <v>101.4</v>
      </c>
    </row>
    <row r="17" spans="1:2">
      <c r="A17" t="s">
        <v>1339</v>
      </c>
      <c r="B17">
        <v>105.3</v>
      </c>
    </row>
    <row r="18" spans="1:2">
      <c r="A18" t="s">
        <v>1340</v>
      </c>
      <c r="B18">
        <v>105.3</v>
      </c>
    </row>
    <row r="19" spans="1:2">
      <c r="A19" t="s">
        <v>1341</v>
      </c>
      <c r="B19">
        <v>103.5</v>
      </c>
    </row>
    <row r="20" spans="1:2">
      <c r="A20" t="s">
        <v>1342</v>
      </c>
      <c r="B20">
        <v>104.7</v>
      </c>
    </row>
    <row r="21" spans="1:2">
      <c r="A21" t="s">
        <v>1343</v>
      </c>
      <c r="B21">
        <v>103.4</v>
      </c>
    </row>
    <row r="22" spans="1:2">
      <c r="A22" t="s">
        <v>1344</v>
      </c>
      <c r="B22">
        <v>103.2</v>
      </c>
    </row>
    <row r="23" spans="1:2">
      <c r="A23" t="s">
        <v>1345</v>
      </c>
      <c r="B23">
        <v>104.4</v>
      </c>
    </row>
    <row r="24" spans="1:2">
      <c r="A24" t="s">
        <v>1346</v>
      </c>
      <c r="B24">
        <v>102.4</v>
      </c>
    </row>
    <row r="25" spans="1:2">
      <c r="A25" t="s">
        <v>1347</v>
      </c>
      <c r="B25">
        <v>101.1</v>
      </c>
    </row>
    <row r="26" spans="1:2">
      <c r="A26" t="s">
        <v>1348</v>
      </c>
      <c r="B26">
        <v>101.3</v>
      </c>
    </row>
    <row r="27" spans="1:2">
      <c r="A27" t="s">
        <v>1349</v>
      </c>
      <c r="B27">
        <v>101.5</v>
      </c>
    </row>
    <row r="28" spans="1:2">
      <c r="A28" t="s">
        <v>1350</v>
      </c>
      <c r="B28">
        <v>102.1</v>
      </c>
    </row>
    <row r="29" spans="1:2">
      <c r="A29" t="s">
        <v>1351</v>
      </c>
      <c r="B29">
        <v>101.9</v>
      </c>
    </row>
    <row r="30" spans="1:2">
      <c r="A30" t="s">
        <v>1352</v>
      </c>
      <c r="B30">
        <v>101.2</v>
      </c>
    </row>
    <row r="31" spans="1:2">
      <c r="A31" t="s">
        <v>1353</v>
      </c>
      <c r="B31">
        <v>98.1</v>
      </c>
    </row>
    <row r="32" spans="1:2">
      <c r="A32" t="s">
        <v>1354</v>
      </c>
      <c r="B32">
        <v>99.2</v>
      </c>
    </row>
    <row r="33" spans="1:2">
      <c r="A33" t="s">
        <v>1355</v>
      </c>
      <c r="B33">
        <v>100.4</v>
      </c>
    </row>
    <row r="34" spans="1:2">
      <c r="A34" t="s">
        <v>1356</v>
      </c>
      <c r="B34">
        <v>101.4</v>
      </c>
    </row>
    <row r="35" spans="1:2">
      <c r="A35" t="s">
        <v>1357</v>
      </c>
      <c r="B35">
        <v>101.2</v>
      </c>
    </row>
    <row r="36" spans="1:2">
      <c r="A36" t="s">
        <v>1358</v>
      </c>
      <c r="B36">
        <v>102.3</v>
      </c>
    </row>
    <row r="37" spans="1:2">
      <c r="A37" t="s">
        <v>1359</v>
      </c>
      <c r="B37">
        <v>100.3</v>
      </c>
    </row>
    <row r="38" spans="1:2">
      <c r="A38" t="s">
        <v>1360</v>
      </c>
      <c r="B38">
        <v>99.4</v>
      </c>
    </row>
    <row r="39" spans="1:2">
      <c r="A39" t="s">
        <v>1361</v>
      </c>
      <c r="B39">
        <v>99.4</v>
      </c>
    </row>
    <row r="40" spans="1:2">
      <c r="A40" t="s">
        <v>1362</v>
      </c>
      <c r="B40">
        <v>101</v>
      </c>
    </row>
    <row r="41" spans="1:2">
      <c r="A41" t="s">
        <v>1363</v>
      </c>
      <c r="B41">
        <v>101.9</v>
      </c>
    </row>
    <row r="42" spans="1:2">
      <c r="A42" t="s">
        <v>1364</v>
      </c>
      <c r="B42">
        <v>102.5</v>
      </c>
    </row>
    <row r="43" spans="1:2">
      <c r="A43" t="s">
        <v>1365</v>
      </c>
      <c r="B43">
        <v>102.3</v>
      </c>
    </row>
    <row r="44" spans="1:2">
      <c r="A44" t="s">
        <v>1366</v>
      </c>
      <c r="B44">
        <v>102</v>
      </c>
    </row>
    <row r="45" spans="1:2">
      <c r="A45" t="s">
        <v>1367</v>
      </c>
      <c r="B45">
        <v>102</v>
      </c>
    </row>
    <row r="46" spans="1:2">
      <c r="A46" t="s">
        <v>1368</v>
      </c>
      <c r="B46">
        <v>103.4</v>
      </c>
    </row>
    <row r="47" spans="1:2">
      <c r="A47" t="s">
        <v>1369</v>
      </c>
      <c r="B47">
        <v>103.8</v>
      </c>
    </row>
    <row r="48" spans="1:2">
      <c r="A48" t="s">
        <v>1370</v>
      </c>
      <c r="B48">
        <v>103.8</v>
      </c>
    </row>
    <row r="49" spans="1:2">
      <c r="A49" t="s">
        <v>1371</v>
      </c>
      <c r="B49">
        <v>103.5</v>
      </c>
    </row>
    <row r="50" spans="1:2">
      <c r="A50" t="s">
        <v>1372</v>
      </c>
      <c r="B50">
        <v>104.9</v>
      </c>
    </row>
    <row r="51" spans="1:2">
      <c r="A51" t="s">
        <v>1373</v>
      </c>
      <c r="B51">
        <v>103.4</v>
      </c>
    </row>
    <row r="52" spans="1:2">
      <c r="A52" t="s">
        <v>1374</v>
      </c>
      <c r="B52">
        <v>104.1</v>
      </c>
    </row>
    <row r="53" spans="1:2">
      <c r="A53" t="s">
        <v>1375</v>
      </c>
      <c r="B53">
        <v>103.2</v>
      </c>
    </row>
    <row r="54" spans="1:2">
      <c r="A54" t="s">
        <v>1376</v>
      </c>
      <c r="B54">
        <v>102.1</v>
      </c>
    </row>
    <row r="55" spans="1:2">
      <c r="A55" t="s">
        <v>1377</v>
      </c>
      <c r="B55">
        <v>101.4</v>
      </c>
    </row>
    <row r="56" spans="1:2">
      <c r="A56" t="s">
        <v>1378</v>
      </c>
      <c r="B56">
        <v>102.1</v>
      </c>
    </row>
    <row r="57" spans="1:2">
      <c r="A57" t="s">
        <v>1379</v>
      </c>
      <c r="B57">
        <v>101.9</v>
      </c>
    </row>
    <row r="58" spans="1:2">
      <c r="A58" t="s">
        <v>1380</v>
      </c>
      <c r="B58">
        <v>101.8</v>
      </c>
    </row>
    <row r="59" spans="1:2">
      <c r="A59" t="s">
        <v>1381</v>
      </c>
      <c r="B59">
        <v>102.1</v>
      </c>
    </row>
    <row r="60" spans="1:2">
      <c r="A60" t="s">
        <v>1382</v>
      </c>
      <c r="B60">
        <v>103.3</v>
      </c>
    </row>
    <row r="61" spans="1:2">
      <c r="A61" t="s">
        <v>1383</v>
      </c>
      <c r="B61">
        <v>103.6</v>
      </c>
    </row>
    <row r="62" spans="1:2">
      <c r="A62" t="s">
        <v>1384</v>
      </c>
      <c r="B62">
        <v>104.6</v>
      </c>
    </row>
    <row r="63" spans="1:2">
      <c r="A63" t="s">
        <v>1385</v>
      </c>
      <c r="B63">
        <v>104.2</v>
      </c>
    </row>
    <row r="64" spans="1:2">
      <c r="A64" t="s">
        <v>1386</v>
      </c>
      <c r="B64">
        <v>106.9</v>
      </c>
    </row>
    <row r="65" spans="1:2">
      <c r="A65" t="s">
        <v>1387</v>
      </c>
      <c r="B65">
        <v>106.2</v>
      </c>
    </row>
    <row r="66" spans="1:2">
      <c r="A66" t="s">
        <v>1388</v>
      </c>
      <c r="B66">
        <v>108.2</v>
      </c>
    </row>
    <row r="67" spans="1:2">
      <c r="A67" t="s">
        <v>1389</v>
      </c>
      <c r="B67">
        <v>108.6</v>
      </c>
    </row>
    <row r="68" spans="1:2">
      <c r="A68" t="s">
        <v>1390</v>
      </c>
      <c r="B68">
        <v>110.7</v>
      </c>
    </row>
    <row r="69" spans="1:2">
      <c r="A69" t="s">
        <v>1391</v>
      </c>
      <c r="B69">
        <v>109.1</v>
      </c>
    </row>
    <row r="70" spans="1:2">
      <c r="A70" t="s">
        <v>1392</v>
      </c>
      <c r="B70">
        <v>108.9</v>
      </c>
    </row>
    <row r="71" spans="1:2">
      <c r="A71" t="s">
        <v>1393</v>
      </c>
      <c r="B71">
        <v>110.4</v>
      </c>
    </row>
    <row r="72" spans="1:2">
      <c r="A72" t="s">
        <v>1394</v>
      </c>
      <c r="B72">
        <v>110.2</v>
      </c>
    </row>
    <row r="73" spans="1:2">
      <c r="A73" t="s">
        <v>1395</v>
      </c>
      <c r="B73">
        <v>110</v>
      </c>
    </row>
    <row r="74" spans="1:2">
      <c r="A74" t="s">
        <v>1396</v>
      </c>
      <c r="B74">
        <v>110.8</v>
      </c>
    </row>
    <row r="75" spans="1:2">
      <c r="A75" t="s">
        <v>1397</v>
      </c>
      <c r="B75">
        <v>112.3</v>
      </c>
    </row>
    <row r="76" spans="1:2">
      <c r="A76" t="s">
        <v>1398</v>
      </c>
      <c r="B76">
        <v>111.6</v>
      </c>
    </row>
    <row r="77" spans="1:2">
      <c r="A77" t="s">
        <v>1399</v>
      </c>
      <c r="B77">
        <v>112.1</v>
      </c>
    </row>
    <row r="78" spans="1:2">
      <c r="A78" t="s">
        <v>1400</v>
      </c>
      <c r="B78">
        <v>113.5</v>
      </c>
    </row>
    <row r="79" spans="1:2">
      <c r="A79" t="s">
        <v>1401</v>
      </c>
      <c r="B79">
        <v>115.8</v>
      </c>
    </row>
    <row r="80" spans="1:2">
      <c r="A80" t="s">
        <v>1402</v>
      </c>
      <c r="B80">
        <v>117.6</v>
      </c>
    </row>
    <row r="81" spans="1:2">
      <c r="A81" t="s">
        <v>1403</v>
      </c>
      <c r="B81">
        <v>120.4</v>
      </c>
    </row>
    <row r="82" spans="1:2">
      <c r="A82" t="s">
        <v>1404</v>
      </c>
      <c r="B82">
        <v>123.6</v>
      </c>
    </row>
    <row r="83" spans="1:2">
      <c r="A83" t="s">
        <v>1405</v>
      </c>
      <c r="B83">
        <v>125.1</v>
      </c>
    </row>
    <row r="84" spans="1:2">
      <c r="A84" t="s">
        <v>1406</v>
      </c>
      <c r="B84">
        <v>127.7</v>
      </c>
    </row>
    <row r="85" spans="1:2">
      <c r="A85" t="s">
        <v>1407</v>
      </c>
      <c r="B85">
        <v>130.5</v>
      </c>
    </row>
    <row r="86" spans="1:2">
      <c r="A86" t="s">
        <v>1408</v>
      </c>
      <c r="B86">
        <v>129.9</v>
      </c>
    </row>
    <row r="87" spans="1:2">
      <c r="A87" t="s">
        <v>1409</v>
      </c>
      <c r="B87">
        <v>128.69999999999999</v>
      </c>
    </row>
    <row r="88" spans="1:2">
      <c r="A88" t="s">
        <v>1410</v>
      </c>
      <c r="B88">
        <v>124</v>
      </c>
    </row>
    <row r="89" spans="1:2">
      <c r="A89" t="s">
        <v>1411</v>
      </c>
      <c r="B89">
        <v>118.4</v>
      </c>
    </row>
    <row r="90" spans="1:2">
      <c r="A90" t="s">
        <v>1412</v>
      </c>
      <c r="B90">
        <v>117.3</v>
      </c>
    </row>
    <row r="91" spans="1:2">
      <c r="A91" t="s">
        <v>1413</v>
      </c>
      <c r="B91">
        <v>113.6</v>
      </c>
    </row>
    <row r="92" spans="1:2">
      <c r="A92" t="s">
        <v>1598</v>
      </c>
      <c r="B92">
        <v>109.7</v>
      </c>
    </row>
    <row r="93" spans="1:2">
      <c r="A93" t="s">
        <v>1599</v>
      </c>
      <c r="B93">
        <v>106.9</v>
      </c>
    </row>
    <row r="94" spans="1:2">
      <c r="A94" t="s">
        <v>1799</v>
      </c>
      <c r="B94">
        <v>106.2</v>
      </c>
    </row>
    <row r="95" spans="1:2">
      <c r="A95" t="s">
        <v>1800</v>
      </c>
      <c r="B95">
        <v>106.5</v>
      </c>
    </row>
  </sheetData>
  <hyperlinks>
    <hyperlink ref="E2" r:id="rId1" xr:uid="{148FF76B-5EAA-46B7-B18D-8A9B326DCC2F}"/>
    <hyperlink ref="D6" location="'KPI Finanzierung'!A1" display="KPI Finanzierung" xr:uid="{4D7854DD-19CF-4358-B931-6893011C1205}"/>
  </hyperlinks>
  <pageMargins left="0.7" right="0.7" top="0.78740157499999996" bottom="0.78740157499999996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A67B-4E3A-40A7-91FD-2FC012E62CE4}">
  <dimension ref="A1:F96"/>
  <sheetViews>
    <sheetView zoomScale="80" zoomScaleNormal="80" workbookViewId="0">
      <selection activeCell="E2" sqref="E2"/>
    </sheetView>
  </sheetViews>
  <sheetFormatPr baseColWidth="10" defaultRowHeight="14.5"/>
  <sheetData>
    <row r="1" spans="1:6">
      <c r="A1" t="s">
        <v>1443</v>
      </c>
      <c r="B1" s="57"/>
      <c r="C1" s="57"/>
      <c r="D1" s="57"/>
      <c r="E1" s="64" t="s">
        <v>1730</v>
      </c>
      <c r="F1" s="58"/>
    </row>
    <row r="2" spans="1:6">
      <c r="A2" t="s">
        <v>1441</v>
      </c>
      <c r="B2" s="47"/>
      <c r="C2" s="47"/>
      <c r="D2" s="47"/>
      <c r="E2" s="85" t="s">
        <v>1600</v>
      </c>
      <c r="F2" s="53"/>
    </row>
    <row r="3" spans="1:6">
      <c r="A3" t="s">
        <v>1444</v>
      </c>
      <c r="B3" s="47"/>
      <c r="C3" s="47"/>
      <c r="D3" s="47"/>
      <c r="E3" s="47"/>
      <c r="F3" s="53"/>
    </row>
    <row r="4" spans="1:6">
      <c r="A4" t="s">
        <v>1445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54"/>
      <c r="F6" s="55"/>
    </row>
    <row r="7" spans="1:6">
      <c r="A7" t="s">
        <v>1418</v>
      </c>
      <c r="B7" t="s">
        <v>1419</v>
      </c>
    </row>
    <row r="9" spans="1:6">
      <c r="B9" t="s">
        <v>193</v>
      </c>
    </row>
    <row r="10" spans="1:6">
      <c r="A10" t="s">
        <v>1425</v>
      </c>
      <c r="B10">
        <v>101</v>
      </c>
    </row>
    <row r="11" spans="1:6">
      <c r="A11" t="s">
        <v>1426</v>
      </c>
      <c r="B11">
        <v>101.1</v>
      </c>
    </row>
    <row r="12" spans="1:6">
      <c r="A12" t="s">
        <v>1427</v>
      </c>
      <c r="B12">
        <v>99.8</v>
      </c>
    </row>
    <row r="13" spans="1:6">
      <c r="A13" t="s">
        <v>1334</v>
      </c>
      <c r="B13">
        <v>100.6</v>
      </c>
    </row>
    <row r="14" spans="1:6">
      <c r="A14" t="s">
        <v>1335</v>
      </c>
      <c r="B14">
        <v>99.7</v>
      </c>
    </row>
    <row r="15" spans="1:6">
      <c r="A15" t="s">
        <v>1336</v>
      </c>
      <c r="B15">
        <v>100.4</v>
      </c>
    </row>
    <row r="16" spans="1:6">
      <c r="A16" t="s">
        <v>1337</v>
      </c>
      <c r="B16">
        <v>100</v>
      </c>
    </row>
    <row r="17" spans="1:2">
      <c r="A17" t="s">
        <v>1338</v>
      </c>
      <c r="B17">
        <v>100.2</v>
      </c>
    </row>
    <row r="18" spans="1:2">
      <c r="A18" t="s">
        <v>1339</v>
      </c>
      <c r="B18">
        <v>103.1</v>
      </c>
    </row>
    <row r="19" spans="1:2">
      <c r="A19" t="s">
        <v>1340</v>
      </c>
      <c r="B19">
        <v>101.6</v>
      </c>
    </row>
    <row r="20" spans="1:2">
      <c r="A20" t="s">
        <v>1341</v>
      </c>
      <c r="B20">
        <v>102</v>
      </c>
    </row>
    <row r="21" spans="1:2">
      <c r="A21" t="s">
        <v>1342</v>
      </c>
      <c r="B21">
        <v>100.4</v>
      </c>
    </row>
    <row r="22" spans="1:2">
      <c r="A22" t="s">
        <v>1343</v>
      </c>
      <c r="B22">
        <v>100.8</v>
      </c>
    </row>
    <row r="23" spans="1:2">
      <c r="A23" t="s">
        <v>1344</v>
      </c>
      <c r="B23">
        <v>101.5</v>
      </c>
    </row>
    <row r="24" spans="1:2">
      <c r="A24" t="s">
        <v>1345</v>
      </c>
      <c r="B24">
        <v>102</v>
      </c>
    </row>
    <row r="25" spans="1:2">
      <c r="A25" t="s">
        <v>1346</v>
      </c>
      <c r="B25">
        <v>99.3</v>
      </c>
    </row>
    <row r="26" spans="1:2">
      <c r="A26" t="s">
        <v>1347</v>
      </c>
      <c r="B26">
        <v>99.5</v>
      </c>
    </row>
    <row r="27" spans="1:2">
      <c r="A27" t="s">
        <v>1348</v>
      </c>
      <c r="B27">
        <v>98.8</v>
      </c>
    </row>
    <row r="28" spans="1:2">
      <c r="A28" t="s">
        <v>1349</v>
      </c>
      <c r="B28">
        <v>99.2</v>
      </c>
    </row>
    <row r="29" spans="1:2">
      <c r="A29" t="s">
        <v>1350</v>
      </c>
      <c r="B29">
        <v>98.2</v>
      </c>
    </row>
    <row r="30" spans="1:2">
      <c r="A30" t="s">
        <v>1351</v>
      </c>
      <c r="B30">
        <v>100.3</v>
      </c>
    </row>
    <row r="31" spans="1:2">
      <c r="A31" t="s">
        <v>1352</v>
      </c>
      <c r="B31">
        <v>100.6</v>
      </c>
    </row>
    <row r="32" spans="1:2">
      <c r="A32" t="s">
        <v>1353</v>
      </c>
      <c r="B32">
        <v>99.8</v>
      </c>
    </row>
    <row r="33" spans="1:2">
      <c r="A33" t="s">
        <v>1354</v>
      </c>
      <c r="B33">
        <v>102.9</v>
      </c>
    </row>
    <row r="34" spans="1:2">
      <c r="A34" t="s">
        <v>1355</v>
      </c>
      <c r="B34">
        <v>102.6</v>
      </c>
    </row>
    <row r="35" spans="1:2">
      <c r="A35" t="s">
        <v>1356</v>
      </c>
      <c r="B35">
        <v>100.4</v>
      </c>
    </row>
    <row r="36" spans="1:2">
      <c r="A36" t="s">
        <v>1357</v>
      </c>
      <c r="B36">
        <v>100.7</v>
      </c>
    </row>
    <row r="37" spans="1:2">
      <c r="A37" t="s">
        <v>1358</v>
      </c>
      <c r="B37">
        <v>100.6</v>
      </c>
    </row>
    <row r="38" spans="1:2">
      <c r="A38" t="s">
        <v>1359</v>
      </c>
      <c r="B38">
        <v>100.2</v>
      </c>
    </row>
    <row r="39" spans="1:2">
      <c r="A39" t="s">
        <v>1360</v>
      </c>
      <c r="B39">
        <v>100</v>
      </c>
    </row>
    <row r="40" spans="1:2">
      <c r="A40" t="s">
        <v>1361</v>
      </c>
      <c r="B40">
        <v>100.1</v>
      </c>
    </row>
    <row r="41" spans="1:2">
      <c r="A41" t="s">
        <v>1362</v>
      </c>
      <c r="B41">
        <v>99.7</v>
      </c>
    </row>
    <row r="42" spans="1:2">
      <c r="A42" t="s">
        <v>1363</v>
      </c>
      <c r="B42">
        <v>99.7</v>
      </c>
    </row>
    <row r="43" spans="1:2">
      <c r="A43" t="s">
        <v>1364</v>
      </c>
      <c r="B43">
        <v>99</v>
      </c>
    </row>
    <row r="44" spans="1:2">
      <c r="A44" t="s">
        <v>1365</v>
      </c>
      <c r="B44">
        <v>99.5</v>
      </c>
    </row>
    <row r="45" spans="1:2">
      <c r="A45" t="s">
        <v>1366</v>
      </c>
      <c r="B45">
        <v>99</v>
      </c>
    </row>
    <row r="46" spans="1:2">
      <c r="A46" t="s">
        <v>1367</v>
      </c>
      <c r="B46">
        <v>99.3</v>
      </c>
    </row>
    <row r="47" spans="1:2">
      <c r="A47" t="s">
        <v>1368</v>
      </c>
      <c r="B47">
        <v>100.7</v>
      </c>
    </row>
    <row r="48" spans="1:2">
      <c r="A48" t="s">
        <v>1369</v>
      </c>
      <c r="B48">
        <v>100.6</v>
      </c>
    </row>
    <row r="49" spans="1:2">
      <c r="A49" t="s">
        <v>1370</v>
      </c>
      <c r="B49">
        <v>101.8</v>
      </c>
    </row>
    <row r="50" spans="1:2">
      <c r="A50" t="s">
        <v>1371</v>
      </c>
      <c r="B50">
        <v>102.7</v>
      </c>
    </row>
    <row r="51" spans="1:2">
      <c r="A51" t="s">
        <v>1372</v>
      </c>
      <c r="B51">
        <v>102.7</v>
      </c>
    </row>
    <row r="52" spans="1:2">
      <c r="A52" t="s">
        <v>1373</v>
      </c>
      <c r="B52">
        <v>103.1</v>
      </c>
    </row>
    <row r="53" spans="1:2">
      <c r="A53" t="s">
        <v>1374</v>
      </c>
      <c r="B53">
        <v>103.1</v>
      </c>
    </row>
    <row r="54" spans="1:2">
      <c r="A54" t="s">
        <v>1375</v>
      </c>
      <c r="B54">
        <v>103.1</v>
      </c>
    </row>
    <row r="55" spans="1:2">
      <c r="A55" t="s">
        <v>1376</v>
      </c>
      <c r="B55">
        <v>104</v>
      </c>
    </row>
    <row r="56" spans="1:2">
      <c r="A56" t="s">
        <v>1377</v>
      </c>
      <c r="B56">
        <v>104.7</v>
      </c>
    </row>
    <row r="57" spans="1:2">
      <c r="A57" t="s">
        <v>1378</v>
      </c>
      <c r="B57">
        <v>104.8</v>
      </c>
    </row>
    <row r="58" spans="1:2">
      <c r="A58" t="s">
        <v>1379</v>
      </c>
      <c r="B58">
        <v>107.8</v>
      </c>
    </row>
    <row r="59" spans="1:2">
      <c r="A59" t="s">
        <v>1380</v>
      </c>
      <c r="B59">
        <v>106.4</v>
      </c>
    </row>
    <row r="60" spans="1:2">
      <c r="A60" t="s">
        <v>1381</v>
      </c>
      <c r="B60">
        <v>107.6</v>
      </c>
    </row>
    <row r="61" spans="1:2">
      <c r="A61" t="s">
        <v>1382</v>
      </c>
      <c r="B61">
        <v>107.9</v>
      </c>
    </row>
    <row r="62" spans="1:2">
      <c r="A62" t="s">
        <v>1383</v>
      </c>
      <c r="B62">
        <v>109</v>
      </c>
    </row>
    <row r="63" spans="1:2">
      <c r="A63" t="s">
        <v>1384</v>
      </c>
      <c r="B63">
        <v>110.8</v>
      </c>
    </row>
    <row r="64" spans="1:2">
      <c r="A64" t="s">
        <v>1385</v>
      </c>
      <c r="B64">
        <v>111.6</v>
      </c>
    </row>
    <row r="65" spans="1:2">
      <c r="A65" t="s">
        <v>1386</v>
      </c>
      <c r="B65">
        <v>111.4</v>
      </c>
    </row>
    <row r="66" spans="1:2">
      <c r="A66" t="s">
        <v>1387</v>
      </c>
      <c r="B66">
        <v>112.2</v>
      </c>
    </row>
    <row r="67" spans="1:2">
      <c r="A67" t="s">
        <v>1388</v>
      </c>
      <c r="B67">
        <v>112.9</v>
      </c>
    </row>
    <row r="68" spans="1:2">
      <c r="A68" t="s">
        <v>1389</v>
      </c>
      <c r="B68">
        <v>115.1</v>
      </c>
    </row>
    <row r="69" spans="1:2">
      <c r="A69" t="s">
        <v>1390</v>
      </c>
      <c r="B69">
        <v>115.1</v>
      </c>
    </row>
    <row r="70" spans="1:2">
      <c r="A70" t="s">
        <v>1391</v>
      </c>
      <c r="B70">
        <v>116.4</v>
      </c>
    </row>
    <row r="71" spans="1:2">
      <c r="A71" t="s">
        <v>1392</v>
      </c>
      <c r="B71">
        <v>117.4</v>
      </c>
    </row>
    <row r="72" spans="1:2">
      <c r="A72" t="s">
        <v>1393</v>
      </c>
      <c r="B72">
        <v>120.4</v>
      </c>
    </row>
    <row r="73" spans="1:2">
      <c r="A73" t="s">
        <v>1394</v>
      </c>
      <c r="B73">
        <v>120.4</v>
      </c>
    </row>
    <row r="74" spans="1:2">
      <c r="A74" t="s">
        <v>1395</v>
      </c>
      <c r="B74">
        <v>121.9</v>
      </c>
    </row>
    <row r="75" spans="1:2">
      <c r="A75" t="s">
        <v>1396</v>
      </c>
      <c r="B75">
        <v>123.3</v>
      </c>
    </row>
    <row r="76" spans="1:2">
      <c r="A76" t="s">
        <v>1397</v>
      </c>
      <c r="B76">
        <v>124.5</v>
      </c>
    </row>
    <row r="77" spans="1:2">
      <c r="A77" t="s">
        <v>1398</v>
      </c>
      <c r="B77">
        <v>125.5</v>
      </c>
    </row>
    <row r="78" spans="1:2">
      <c r="A78" t="s">
        <v>1399</v>
      </c>
      <c r="B78">
        <v>127.7</v>
      </c>
    </row>
    <row r="79" spans="1:2">
      <c r="A79" t="s">
        <v>1400</v>
      </c>
      <c r="B79">
        <v>132.80000000000001</v>
      </c>
    </row>
    <row r="80" spans="1:2">
      <c r="A80" t="s">
        <v>1401</v>
      </c>
      <c r="B80">
        <v>132.4</v>
      </c>
    </row>
    <row r="81" spans="1:2">
      <c r="A81" t="s">
        <v>1402</v>
      </c>
      <c r="B81">
        <v>133.9</v>
      </c>
    </row>
    <row r="82" spans="1:2">
      <c r="A82" t="s">
        <v>1403</v>
      </c>
      <c r="B82">
        <v>138.69999999999999</v>
      </c>
    </row>
    <row r="83" spans="1:2">
      <c r="A83" t="s">
        <v>1404</v>
      </c>
      <c r="B83">
        <v>141.5</v>
      </c>
    </row>
    <row r="84" spans="1:2">
      <c r="A84" t="s">
        <v>1405</v>
      </c>
      <c r="B84">
        <v>148</v>
      </c>
    </row>
    <row r="85" spans="1:2">
      <c r="A85" t="s">
        <v>1406</v>
      </c>
      <c r="B85">
        <v>147.19999999999999</v>
      </c>
    </row>
    <row r="86" spans="1:2">
      <c r="A86" t="s">
        <v>1407</v>
      </c>
      <c r="B86">
        <v>146</v>
      </c>
    </row>
    <row r="87" spans="1:2">
      <c r="A87" t="s">
        <v>1408</v>
      </c>
      <c r="B87">
        <v>148.19999999999999</v>
      </c>
    </row>
    <row r="88" spans="1:2">
      <c r="A88" t="s">
        <v>1409</v>
      </c>
      <c r="B88">
        <v>145</v>
      </c>
    </row>
    <row r="89" spans="1:2">
      <c r="A89" t="s">
        <v>1410</v>
      </c>
      <c r="B89">
        <v>140.9</v>
      </c>
    </row>
    <row r="90" spans="1:2">
      <c r="A90" t="s">
        <v>1411</v>
      </c>
      <c r="B90">
        <v>136.30000000000001</v>
      </c>
    </row>
    <row r="91" spans="1:2">
      <c r="A91" t="s">
        <v>1412</v>
      </c>
      <c r="B91">
        <v>132</v>
      </c>
    </row>
    <row r="92" spans="1:2">
      <c r="A92" t="s">
        <v>1413</v>
      </c>
      <c r="B92">
        <v>129.4</v>
      </c>
    </row>
    <row r="93" spans="1:2">
      <c r="A93" t="s">
        <v>1598</v>
      </c>
      <c r="B93">
        <v>126.4</v>
      </c>
    </row>
    <row r="94" spans="1:2">
      <c r="A94" t="s">
        <v>1599</v>
      </c>
      <c r="B94">
        <v>124.4</v>
      </c>
    </row>
    <row r="95" spans="1:2">
      <c r="A95" t="s">
        <v>1799</v>
      </c>
      <c r="B95">
        <v>124.2</v>
      </c>
    </row>
    <row r="96" spans="1:2">
      <c r="A96" t="s">
        <v>1800</v>
      </c>
      <c r="B96">
        <v>124</v>
      </c>
    </row>
  </sheetData>
  <hyperlinks>
    <hyperlink ref="E2" r:id="rId1" xr:uid="{30B1C6D9-601C-4391-A676-CA91128C197C}"/>
  </hyperlinks>
  <pageMargins left="0.7" right="0.7" top="0.78740157499999996" bottom="0.78740157499999996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54DF-A29C-452C-8FFC-306F0D968C92}">
  <dimension ref="A1:F26"/>
  <sheetViews>
    <sheetView zoomScale="80" zoomScaleNormal="80" workbookViewId="0">
      <selection activeCell="F18" sqref="F18"/>
    </sheetView>
  </sheetViews>
  <sheetFormatPr baseColWidth="10" defaultRowHeight="14.5"/>
  <cols>
    <col min="6" max="6" width="96.7265625" customWidth="1"/>
  </cols>
  <sheetData>
    <row r="1" spans="1:6">
      <c r="A1" t="s">
        <v>1415</v>
      </c>
      <c r="B1" s="57"/>
      <c r="C1" s="57"/>
      <c r="D1" s="57"/>
      <c r="E1" s="64" t="s">
        <v>1730</v>
      </c>
      <c r="F1" s="58"/>
    </row>
    <row r="2" spans="1:6">
      <c r="A2" t="s">
        <v>1416</v>
      </c>
      <c r="B2" s="47"/>
      <c r="C2" s="47"/>
      <c r="D2" s="47"/>
      <c r="E2" s="85" t="s">
        <v>1600</v>
      </c>
      <c r="F2" s="53"/>
    </row>
    <row r="3" spans="1:6">
      <c r="A3" s="52" t="s">
        <v>1438</v>
      </c>
      <c r="B3" s="47"/>
      <c r="C3" s="47"/>
      <c r="D3" s="47"/>
      <c r="E3" s="47"/>
      <c r="F3" s="53"/>
    </row>
    <row r="4" spans="1:6">
      <c r="A4" t="s">
        <v>1417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54"/>
      <c r="F6" s="55"/>
    </row>
    <row r="7" spans="1:6">
      <c r="A7" t="s">
        <v>1418</v>
      </c>
      <c r="B7" t="s">
        <v>1419</v>
      </c>
    </row>
    <row r="9" spans="1:6">
      <c r="A9" t="s">
        <v>1333</v>
      </c>
      <c r="B9" t="s">
        <v>193</v>
      </c>
    </row>
    <row r="10" spans="1:6">
      <c r="A10">
        <v>2007</v>
      </c>
      <c r="B10">
        <v>83.1</v>
      </c>
    </row>
    <row r="11" spans="1:6">
      <c r="A11">
        <v>2008</v>
      </c>
      <c r="B11">
        <v>83.1</v>
      </c>
    </row>
    <row r="12" spans="1:6">
      <c r="A12">
        <v>2009</v>
      </c>
      <c r="B12">
        <v>91</v>
      </c>
    </row>
    <row r="13" spans="1:6">
      <c r="A13">
        <v>2010</v>
      </c>
      <c r="B13">
        <v>100</v>
      </c>
    </row>
    <row r="14" spans="1:6">
      <c r="A14">
        <v>2011</v>
      </c>
      <c r="B14">
        <v>111.6</v>
      </c>
    </row>
    <row r="15" spans="1:6">
      <c r="A15">
        <v>2012</v>
      </c>
      <c r="B15">
        <v>113.1</v>
      </c>
    </row>
    <row r="16" spans="1:6">
      <c r="A16">
        <v>2013</v>
      </c>
      <c r="B16">
        <v>109</v>
      </c>
    </row>
    <row r="17" spans="1:2">
      <c r="A17">
        <v>2014</v>
      </c>
      <c r="B17">
        <v>110.6</v>
      </c>
    </row>
    <row r="18" spans="1:2">
      <c r="A18">
        <v>2015</v>
      </c>
      <c r="B18">
        <v>115.1</v>
      </c>
    </row>
    <row r="19" spans="1:2">
      <c r="A19">
        <v>2016</v>
      </c>
      <c r="B19">
        <v>115.7</v>
      </c>
    </row>
    <row r="20" spans="1:2">
      <c r="A20">
        <v>2017</v>
      </c>
      <c r="B20">
        <v>110</v>
      </c>
    </row>
    <row r="21" spans="1:2">
      <c r="A21">
        <v>2018</v>
      </c>
      <c r="B21">
        <v>110.8</v>
      </c>
    </row>
    <row r="22" spans="1:2">
      <c r="A22">
        <v>2019</v>
      </c>
      <c r="B22">
        <v>117.9</v>
      </c>
    </row>
    <row r="23" spans="1:2">
      <c r="A23">
        <v>2020</v>
      </c>
      <c r="B23">
        <v>114.7</v>
      </c>
    </row>
    <row r="24" spans="1:2">
      <c r="A24">
        <v>2021</v>
      </c>
      <c r="B24">
        <v>119.1</v>
      </c>
    </row>
    <row r="25" spans="1:2">
      <c r="A25">
        <v>2022</v>
      </c>
      <c r="B25">
        <v>99.5</v>
      </c>
    </row>
    <row r="26" spans="1:2">
      <c r="A26">
        <v>2023</v>
      </c>
      <c r="B26">
        <v>78.900000000000006</v>
      </c>
    </row>
  </sheetData>
  <hyperlinks>
    <hyperlink ref="E2" r:id="rId1" xr:uid="{1FE8930D-0183-458C-BF0D-D22445C0A7D4}"/>
  </hyperlinks>
  <pageMargins left="0.7" right="0.7" top="0.78740157499999996" bottom="0.78740157499999996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4E5C-24B9-4588-BAFF-E3A0C663FCE6}">
  <dimension ref="A1:F93"/>
  <sheetViews>
    <sheetView zoomScale="80" zoomScaleNormal="80" workbookViewId="0">
      <selection activeCell="F17" sqref="F17"/>
    </sheetView>
  </sheetViews>
  <sheetFormatPr baseColWidth="10" defaultRowHeight="14.5"/>
  <cols>
    <col min="5" max="5" width="18" customWidth="1"/>
    <col min="6" max="6" width="87.453125" customWidth="1"/>
  </cols>
  <sheetData>
    <row r="1" spans="1:6">
      <c r="A1" t="s">
        <v>1421</v>
      </c>
      <c r="B1" s="57"/>
      <c r="C1" s="57"/>
      <c r="D1" s="57"/>
      <c r="E1" s="64" t="s">
        <v>1730</v>
      </c>
      <c r="F1" s="58"/>
    </row>
    <row r="2" spans="1:6">
      <c r="A2" t="s">
        <v>1422</v>
      </c>
      <c r="B2" s="47"/>
      <c r="C2" s="47"/>
      <c r="D2" s="47"/>
      <c r="E2" s="85" t="s">
        <v>1600</v>
      </c>
      <c r="F2" s="53"/>
    </row>
    <row r="3" spans="1:6">
      <c r="A3" s="52" t="s">
        <v>1423</v>
      </c>
      <c r="B3" s="47"/>
      <c r="C3" s="47"/>
      <c r="D3" s="47"/>
      <c r="E3" s="47"/>
      <c r="F3" s="53"/>
    </row>
    <row r="4" spans="1:6">
      <c r="A4" t="s">
        <v>1424</v>
      </c>
      <c r="B4" s="47"/>
      <c r="C4" s="47"/>
      <c r="D4" s="47"/>
      <c r="E4" s="47"/>
      <c r="F4" s="53"/>
    </row>
    <row r="5" spans="1:6">
      <c r="A5" s="52" t="s">
        <v>46</v>
      </c>
      <c r="B5" s="47"/>
      <c r="C5" s="47"/>
      <c r="D5" s="47"/>
      <c r="E5" s="47"/>
      <c r="F5" s="53"/>
    </row>
    <row r="6" spans="1:6">
      <c r="A6" s="62" t="s">
        <v>702</v>
      </c>
      <c r="B6" s="54"/>
      <c r="C6" s="54"/>
      <c r="D6" s="54"/>
      <c r="E6" s="54"/>
      <c r="F6" s="55"/>
    </row>
    <row r="7" spans="1:6">
      <c r="A7" t="s">
        <v>1418</v>
      </c>
      <c r="B7" t="s">
        <v>1419</v>
      </c>
    </row>
    <row r="8" spans="1:6">
      <c r="A8" t="s">
        <v>1333</v>
      </c>
      <c r="B8" t="s">
        <v>1420</v>
      </c>
      <c r="C8" t="s">
        <v>1437</v>
      </c>
    </row>
    <row r="9" spans="1:6">
      <c r="A9" t="s">
        <v>1425</v>
      </c>
      <c r="B9">
        <v>98.8</v>
      </c>
    </row>
    <row r="10" spans="1:6">
      <c r="A10" t="s">
        <v>1426</v>
      </c>
      <c r="B10">
        <v>98.1</v>
      </c>
    </row>
    <row r="11" spans="1:6">
      <c r="A11" t="s">
        <v>1427</v>
      </c>
      <c r="B11">
        <v>98.2</v>
      </c>
    </row>
    <row r="12" spans="1:6">
      <c r="A12" t="s">
        <v>1334</v>
      </c>
      <c r="B12">
        <v>97.7</v>
      </c>
    </row>
    <row r="13" spans="1:6">
      <c r="A13" t="s">
        <v>1335</v>
      </c>
      <c r="B13">
        <v>97.8</v>
      </c>
      <c r="C13" s="45">
        <f>B13/B9-1</f>
        <v>-1.0121457489878583E-2</v>
      </c>
    </row>
    <row r="14" spans="1:6">
      <c r="A14" t="s">
        <v>1336</v>
      </c>
      <c r="B14">
        <v>97.9</v>
      </c>
      <c r="C14" s="45">
        <f t="shared" ref="C14:C77" si="0">B14/B10-1</f>
        <v>-2.0387359836899765E-3</v>
      </c>
    </row>
    <row r="15" spans="1:6">
      <c r="A15" t="s">
        <v>1337</v>
      </c>
      <c r="B15">
        <v>98.1</v>
      </c>
      <c r="C15" s="45">
        <f t="shared" si="0"/>
        <v>-1.0183299389002753E-3</v>
      </c>
    </row>
    <row r="16" spans="1:6">
      <c r="A16" t="s">
        <v>1338</v>
      </c>
      <c r="B16">
        <v>96.4</v>
      </c>
      <c r="C16" s="45">
        <f t="shared" si="0"/>
        <v>-1.3306038894575156E-2</v>
      </c>
    </row>
    <row r="17" spans="1:3">
      <c r="A17" t="s">
        <v>1339</v>
      </c>
      <c r="B17">
        <v>96.4</v>
      </c>
      <c r="C17" s="45">
        <f t="shared" si="0"/>
        <v>-1.4314928425357754E-2</v>
      </c>
    </row>
    <row r="18" spans="1:3">
      <c r="A18" t="s">
        <v>1340</v>
      </c>
      <c r="B18">
        <v>95.7</v>
      </c>
      <c r="C18" s="45">
        <f t="shared" si="0"/>
        <v>-2.2471910112359605E-2</v>
      </c>
    </row>
    <row r="19" spans="1:3">
      <c r="A19" t="s">
        <v>1341</v>
      </c>
      <c r="B19">
        <v>96.9</v>
      </c>
      <c r="C19" s="45">
        <f t="shared" si="0"/>
        <v>-1.2232415902140525E-2</v>
      </c>
    </row>
    <row r="20" spans="1:3">
      <c r="A20" t="s">
        <v>1342</v>
      </c>
      <c r="B20">
        <v>97.2</v>
      </c>
      <c r="C20" s="45">
        <f t="shared" si="0"/>
        <v>8.2987551867219622E-3</v>
      </c>
    </row>
    <row r="21" spans="1:3">
      <c r="A21" t="s">
        <v>1343</v>
      </c>
      <c r="B21">
        <v>96.2</v>
      </c>
      <c r="C21" s="45">
        <f t="shared" si="0"/>
        <v>-2.0746887966804906E-3</v>
      </c>
    </row>
    <row r="22" spans="1:3">
      <c r="A22" t="s">
        <v>1344</v>
      </c>
      <c r="B22">
        <v>96.7</v>
      </c>
      <c r="C22" s="45">
        <f t="shared" si="0"/>
        <v>1.0449320794148287E-2</v>
      </c>
    </row>
    <row r="23" spans="1:3">
      <c r="A23" t="s">
        <v>1345</v>
      </c>
      <c r="B23">
        <v>95.2</v>
      </c>
      <c r="C23" s="45">
        <f t="shared" si="0"/>
        <v>-1.7543859649122862E-2</v>
      </c>
    </row>
    <row r="24" spans="1:3">
      <c r="A24" t="s">
        <v>1346</v>
      </c>
      <c r="B24">
        <v>97.5</v>
      </c>
      <c r="C24" s="45">
        <f t="shared" si="0"/>
        <v>3.0864197530864335E-3</v>
      </c>
    </row>
    <row r="25" spans="1:3">
      <c r="A25" t="s">
        <v>1347</v>
      </c>
      <c r="B25">
        <v>99.1</v>
      </c>
      <c r="C25" s="45">
        <f t="shared" si="0"/>
        <v>3.0145530145530008E-2</v>
      </c>
    </row>
    <row r="26" spans="1:3">
      <c r="A26" t="s">
        <v>1348</v>
      </c>
      <c r="B26">
        <v>99.4</v>
      </c>
      <c r="C26" s="45">
        <f t="shared" si="0"/>
        <v>2.792140641158225E-2</v>
      </c>
    </row>
    <row r="27" spans="1:3">
      <c r="A27" t="s">
        <v>1349</v>
      </c>
      <c r="B27">
        <v>98.8</v>
      </c>
      <c r="C27" s="45">
        <f t="shared" si="0"/>
        <v>3.7815126050420034E-2</v>
      </c>
    </row>
    <row r="28" spans="1:3">
      <c r="A28" t="s">
        <v>1350</v>
      </c>
      <c r="B28">
        <v>101.2</v>
      </c>
      <c r="C28" s="45">
        <f t="shared" si="0"/>
        <v>3.7948717948717903E-2</v>
      </c>
    </row>
    <row r="29" spans="1:3">
      <c r="A29" t="s">
        <v>1351</v>
      </c>
      <c r="B29">
        <v>100.7</v>
      </c>
      <c r="C29" s="45">
        <f t="shared" si="0"/>
        <v>1.6145307769929396E-2</v>
      </c>
    </row>
    <row r="30" spans="1:3">
      <c r="A30" t="s">
        <v>1352</v>
      </c>
      <c r="B30">
        <v>99.9</v>
      </c>
      <c r="C30" s="45">
        <f t="shared" si="0"/>
        <v>5.0301810865192031E-3</v>
      </c>
    </row>
    <row r="31" spans="1:3">
      <c r="A31" t="s">
        <v>1353</v>
      </c>
      <c r="B31">
        <v>100.7</v>
      </c>
      <c r="C31" s="45">
        <f t="shared" si="0"/>
        <v>1.9230769230769384E-2</v>
      </c>
    </row>
    <row r="32" spans="1:3">
      <c r="A32" t="s">
        <v>1354</v>
      </c>
      <c r="B32">
        <v>100.2</v>
      </c>
      <c r="C32" s="45">
        <f t="shared" si="0"/>
        <v>-9.8814229249012397E-3</v>
      </c>
    </row>
    <row r="33" spans="1:3">
      <c r="A33" t="s">
        <v>1355</v>
      </c>
      <c r="B33">
        <v>98.8</v>
      </c>
      <c r="C33" s="45">
        <f t="shared" si="0"/>
        <v>-1.8867924528301994E-2</v>
      </c>
    </row>
    <row r="34" spans="1:3">
      <c r="A34" t="s">
        <v>1356</v>
      </c>
      <c r="B34">
        <v>99.5</v>
      </c>
      <c r="C34" s="45">
        <f t="shared" si="0"/>
        <v>-4.0040040040040248E-3</v>
      </c>
    </row>
    <row r="35" spans="1:3">
      <c r="A35" t="s">
        <v>1357</v>
      </c>
      <c r="B35">
        <v>99.9</v>
      </c>
      <c r="C35" s="45">
        <f t="shared" si="0"/>
        <v>-7.9443892750744594E-3</v>
      </c>
    </row>
    <row r="36" spans="1:3">
      <c r="A36" t="s">
        <v>1358</v>
      </c>
      <c r="B36">
        <v>99.6</v>
      </c>
      <c r="C36" s="45">
        <f t="shared" si="0"/>
        <v>-5.9880239520958556E-3</v>
      </c>
    </row>
    <row r="37" spans="1:3">
      <c r="A37" t="s">
        <v>1359</v>
      </c>
      <c r="B37">
        <v>100</v>
      </c>
      <c r="C37" s="45">
        <f t="shared" si="0"/>
        <v>1.2145748987854255E-2</v>
      </c>
    </row>
    <row r="38" spans="1:3">
      <c r="A38" t="s">
        <v>1360</v>
      </c>
      <c r="B38">
        <v>99.6</v>
      </c>
      <c r="C38" s="45">
        <f t="shared" si="0"/>
        <v>1.0050251256281673E-3</v>
      </c>
    </row>
    <row r="39" spans="1:3">
      <c r="A39" t="s">
        <v>1361</v>
      </c>
      <c r="B39">
        <v>99.9</v>
      </c>
      <c r="C39" s="45">
        <f t="shared" si="0"/>
        <v>0</v>
      </c>
    </row>
    <row r="40" spans="1:3">
      <c r="A40" t="s">
        <v>1362</v>
      </c>
      <c r="B40">
        <v>100.5</v>
      </c>
      <c r="C40" s="45">
        <f t="shared" si="0"/>
        <v>9.0361445783133654E-3</v>
      </c>
    </row>
    <row r="41" spans="1:3">
      <c r="A41" t="s">
        <v>1363</v>
      </c>
      <c r="B41">
        <v>100.5</v>
      </c>
      <c r="C41" s="45">
        <f t="shared" si="0"/>
        <v>4.9999999999998934E-3</v>
      </c>
    </row>
    <row r="42" spans="1:3">
      <c r="A42" t="s">
        <v>1364</v>
      </c>
      <c r="B42">
        <v>101.4</v>
      </c>
      <c r="C42" s="45">
        <f t="shared" si="0"/>
        <v>1.8072289156626731E-2</v>
      </c>
    </row>
    <row r="43" spans="1:3">
      <c r="A43" t="s">
        <v>1365</v>
      </c>
      <c r="B43">
        <v>104.8</v>
      </c>
      <c r="C43" s="45">
        <f t="shared" si="0"/>
        <v>4.9049049049048943E-2</v>
      </c>
    </row>
    <row r="44" spans="1:3">
      <c r="A44" t="s">
        <v>1366</v>
      </c>
      <c r="B44">
        <v>105.5</v>
      </c>
      <c r="C44" s="45">
        <f t="shared" si="0"/>
        <v>4.9751243781094523E-2</v>
      </c>
    </row>
    <row r="45" spans="1:3">
      <c r="A45" t="s">
        <v>1367</v>
      </c>
      <c r="B45">
        <v>106.9</v>
      </c>
      <c r="C45" s="45">
        <f t="shared" si="0"/>
        <v>6.368159203980106E-2</v>
      </c>
    </row>
    <row r="46" spans="1:3">
      <c r="A46" t="s">
        <v>1368</v>
      </c>
      <c r="B46">
        <v>106.7</v>
      </c>
      <c r="C46" s="45">
        <f t="shared" si="0"/>
        <v>5.2268244575936817E-2</v>
      </c>
    </row>
    <row r="47" spans="1:3">
      <c r="A47" t="s">
        <v>1369</v>
      </c>
      <c r="B47">
        <v>107.8</v>
      </c>
      <c r="C47" s="45">
        <f t="shared" si="0"/>
        <v>2.8625954198473247E-2</v>
      </c>
    </row>
    <row r="48" spans="1:3">
      <c r="A48" t="s">
        <v>1370</v>
      </c>
      <c r="B48">
        <v>110.3</v>
      </c>
      <c r="C48" s="45">
        <f t="shared" si="0"/>
        <v>4.549763033175358E-2</v>
      </c>
    </row>
    <row r="49" spans="1:3">
      <c r="A49" t="s">
        <v>1371</v>
      </c>
      <c r="B49">
        <v>110.9</v>
      </c>
      <c r="C49" s="45">
        <f t="shared" si="0"/>
        <v>3.7418147801683732E-2</v>
      </c>
    </row>
    <row r="50" spans="1:3">
      <c r="A50" t="s">
        <v>1372</v>
      </c>
      <c r="B50">
        <v>112</v>
      </c>
      <c r="C50" s="45">
        <f t="shared" si="0"/>
        <v>4.9671977507029119E-2</v>
      </c>
    </row>
    <row r="51" spans="1:3">
      <c r="A51" t="s">
        <v>1373</v>
      </c>
      <c r="B51">
        <v>114.4</v>
      </c>
      <c r="C51" s="45">
        <f t="shared" si="0"/>
        <v>6.1224489795918435E-2</v>
      </c>
    </row>
    <row r="52" spans="1:3">
      <c r="A52" t="s">
        <v>1374</v>
      </c>
      <c r="B52">
        <v>115.2</v>
      </c>
      <c r="C52" s="45">
        <f t="shared" si="0"/>
        <v>4.4424297370806887E-2</v>
      </c>
    </row>
    <row r="53" spans="1:3">
      <c r="A53" t="s">
        <v>1375</v>
      </c>
      <c r="B53">
        <v>117.3</v>
      </c>
      <c r="C53" s="45">
        <f t="shared" si="0"/>
        <v>5.7709648331830454E-2</v>
      </c>
    </row>
    <row r="54" spans="1:3">
      <c r="A54" t="s">
        <v>1376</v>
      </c>
      <c r="B54">
        <v>119.8</v>
      </c>
      <c r="C54" s="45">
        <f t="shared" si="0"/>
        <v>6.9642857142857117E-2</v>
      </c>
    </row>
    <row r="55" spans="1:3">
      <c r="A55" t="s">
        <v>1377</v>
      </c>
      <c r="B55">
        <v>122.6</v>
      </c>
      <c r="C55" s="45">
        <f t="shared" si="0"/>
        <v>7.1678321678321666E-2</v>
      </c>
    </row>
    <row r="56" spans="1:3">
      <c r="A56" t="s">
        <v>1378</v>
      </c>
      <c r="B56">
        <v>123.5</v>
      </c>
      <c r="C56" s="45">
        <f t="shared" si="0"/>
        <v>7.204861111111116E-2</v>
      </c>
    </row>
    <row r="57" spans="1:3">
      <c r="A57" t="s">
        <v>1379</v>
      </c>
      <c r="B57">
        <v>125.3</v>
      </c>
      <c r="C57" s="45">
        <f t="shared" si="0"/>
        <v>6.8201193520886605E-2</v>
      </c>
    </row>
    <row r="58" spans="1:3">
      <c r="A58" t="s">
        <v>1380</v>
      </c>
      <c r="B58">
        <v>128.9</v>
      </c>
      <c r="C58" s="45">
        <f t="shared" si="0"/>
        <v>7.5959933222036868E-2</v>
      </c>
    </row>
    <row r="59" spans="1:3">
      <c r="A59" t="s">
        <v>1381</v>
      </c>
      <c r="B59">
        <v>131</v>
      </c>
      <c r="C59" s="45">
        <f t="shared" si="0"/>
        <v>6.8515497553018001E-2</v>
      </c>
    </row>
    <row r="60" spans="1:3">
      <c r="A60" t="s">
        <v>1382</v>
      </c>
      <c r="B60">
        <v>133.1</v>
      </c>
      <c r="C60" s="45">
        <f t="shared" si="0"/>
        <v>7.7732793522267141E-2</v>
      </c>
    </row>
    <row r="61" spans="1:3">
      <c r="A61" t="s">
        <v>1383</v>
      </c>
      <c r="B61">
        <v>135.30000000000001</v>
      </c>
      <c r="C61" s="45">
        <f t="shared" si="0"/>
        <v>7.9808459696727896E-2</v>
      </c>
    </row>
    <row r="62" spans="1:3">
      <c r="A62" t="s">
        <v>1384</v>
      </c>
      <c r="B62">
        <v>138.6</v>
      </c>
      <c r="C62" s="45">
        <f t="shared" si="0"/>
        <v>7.5252133436772617E-2</v>
      </c>
    </row>
    <row r="63" spans="1:3">
      <c r="A63" t="s">
        <v>1385</v>
      </c>
      <c r="B63">
        <v>140.4</v>
      </c>
      <c r="C63" s="45">
        <f t="shared" si="0"/>
        <v>7.1755725190839836E-2</v>
      </c>
    </row>
    <row r="64" spans="1:3">
      <c r="A64" t="s">
        <v>1386</v>
      </c>
      <c r="B64">
        <v>140.9</v>
      </c>
      <c r="C64" s="45">
        <f t="shared" si="0"/>
        <v>5.8602554470323254E-2</v>
      </c>
    </row>
    <row r="65" spans="1:3">
      <c r="A65" t="s">
        <v>1387</v>
      </c>
      <c r="B65">
        <v>143.30000000000001</v>
      </c>
      <c r="C65" s="45">
        <f t="shared" si="0"/>
        <v>5.9127864005912745E-2</v>
      </c>
    </row>
    <row r="66" spans="1:3">
      <c r="A66" t="s">
        <v>1388</v>
      </c>
      <c r="B66">
        <v>147.80000000000001</v>
      </c>
      <c r="C66" s="45">
        <f t="shared" si="0"/>
        <v>6.6378066378066425E-2</v>
      </c>
    </row>
    <row r="67" spans="1:3">
      <c r="A67" t="s">
        <v>1389</v>
      </c>
      <c r="B67">
        <v>153.4</v>
      </c>
      <c r="C67" s="45">
        <f t="shared" si="0"/>
        <v>9.259259259259256E-2</v>
      </c>
    </row>
    <row r="68" spans="1:3">
      <c r="A68" t="s">
        <v>1390</v>
      </c>
      <c r="B68">
        <v>154.9</v>
      </c>
      <c r="C68" s="45">
        <f t="shared" si="0"/>
        <v>9.936124911284594E-2</v>
      </c>
    </row>
    <row r="69" spans="1:3">
      <c r="A69" t="s">
        <v>1391</v>
      </c>
      <c r="B69">
        <v>158.9</v>
      </c>
      <c r="C69" s="45">
        <f t="shared" si="0"/>
        <v>0.10886252616887648</v>
      </c>
    </row>
    <row r="70" spans="1:3">
      <c r="A70" t="s">
        <v>1392</v>
      </c>
      <c r="B70">
        <v>162.1</v>
      </c>
      <c r="C70" s="45">
        <f t="shared" si="0"/>
        <v>9.6752368064952465E-2</v>
      </c>
    </row>
    <row r="71" spans="1:3">
      <c r="A71" t="s">
        <v>1393</v>
      </c>
      <c r="B71">
        <v>163.80000000000001</v>
      </c>
      <c r="C71" s="45">
        <f t="shared" si="0"/>
        <v>6.7796610169491567E-2</v>
      </c>
    </row>
    <row r="72" spans="1:3">
      <c r="A72" t="s">
        <v>1394</v>
      </c>
      <c r="B72">
        <v>167.8</v>
      </c>
      <c r="C72" s="45">
        <f t="shared" si="0"/>
        <v>8.3279535183989672E-2</v>
      </c>
    </row>
    <row r="73" spans="1:3">
      <c r="A73" t="s">
        <v>1395</v>
      </c>
      <c r="B73">
        <v>169.8</v>
      </c>
      <c r="C73" s="45">
        <f t="shared" si="0"/>
        <v>6.8596601636249144E-2</v>
      </c>
    </row>
    <row r="74" spans="1:3">
      <c r="A74" t="s">
        <v>1396</v>
      </c>
      <c r="B74">
        <v>171.9</v>
      </c>
      <c r="C74" s="45">
        <f t="shared" si="0"/>
        <v>6.0456508328192493E-2</v>
      </c>
    </row>
    <row r="75" spans="1:3">
      <c r="A75" t="s">
        <v>1397</v>
      </c>
      <c r="B75">
        <v>173.1</v>
      </c>
      <c r="C75" s="45">
        <f t="shared" si="0"/>
        <v>5.6776556776556575E-2</v>
      </c>
    </row>
    <row r="76" spans="1:3">
      <c r="A76" t="s">
        <v>1398</v>
      </c>
      <c r="B76">
        <v>178.2</v>
      </c>
      <c r="C76" s="45">
        <f t="shared" si="0"/>
        <v>6.1978545887961811E-2</v>
      </c>
    </row>
    <row r="77" spans="1:3">
      <c r="A77" t="s">
        <v>1399</v>
      </c>
      <c r="B77">
        <v>180.1</v>
      </c>
      <c r="C77" s="45">
        <f t="shared" si="0"/>
        <v>6.0659599528857466E-2</v>
      </c>
    </row>
    <row r="78" spans="1:3">
      <c r="A78" t="s">
        <v>1400</v>
      </c>
      <c r="B78">
        <v>180.8</v>
      </c>
      <c r="C78" s="45">
        <f t="shared" ref="C78:C93" si="1">B78/B74-1</f>
        <v>5.1774287376381567E-2</v>
      </c>
    </row>
    <row r="79" spans="1:3">
      <c r="A79" t="s">
        <v>1401</v>
      </c>
      <c r="B79">
        <v>185.1</v>
      </c>
      <c r="C79" s="45">
        <f t="shared" si="1"/>
        <v>6.9324090121317239E-2</v>
      </c>
    </row>
    <row r="80" spans="1:3">
      <c r="A80" t="s">
        <v>1402</v>
      </c>
      <c r="B80">
        <v>190.1</v>
      </c>
      <c r="C80" s="45">
        <f t="shared" si="1"/>
        <v>6.6778900112233419E-2</v>
      </c>
    </row>
    <row r="81" spans="1:5">
      <c r="A81" t="s">
        <v>1403</v>
      </c>
      <c r="B81">
        <v>193.8</v>
      </c>
      <c r="C81" s="45">
        <f t="shared" si="1"/>
        <v>7.6068850638534302E-2</v>
      </c>
    </row>
    <row r="82" spans="1:5">
      <c r="A82" t="s">
        <v>1404</v>
      </c>
      <c r="B82">
        <v>199.8</v>
      </c>
      <c r="C82" s="45">
        <f t="shared" si="1"/>
        <v>0.10508849557522115</v>
      </c>
    </row>
    <row r="83" spans="1:5">
      <c r="A83" t="s">
        <v>1405</v>
      </c>
      <c r="B83">
        <v>204.4</v>
      </c>
      <c r="C83" s="45">
        <f t="shared" si="1"/>
        <v>0.10426796326310117</v>
      </c>
      <c r="E83" s="208"/>
    </row>
    <row r="84" spans="1:5">
      <c r="A84" t="s">
        <v>1406</v>
      </c>
      <c r="B84">
        <v>207.4</v>
      </c>
      <c r="C84" s="45">
        <f t="shared" si="1"/>
        <v>9.1004734350341954E-2</v>
      </c>
      <c r="E84" s="208">
        <f>AVERAGE(C81:C84)</f>
        <v>9.4107510956799645E-2</v>
      </c>
    </row>
    <row r="85" spans="1:5">
      <c r="A85" t="s">
        <v>1407</v>
      </c>
      <c r="B85">
        <v>211.3</v>
      </c>
      <c r="C85" s="45">
        <f t="shared" si="1"/>
        <v>9.029927760577916E-2</v>
      </c>
    </row>
    <row r="86" spans="1:5">
      <c r="A86" t="s">
        <v>1408</v>
      </c>
      <c r="B86">
        <v>216.9</v>
      </c>
      <c r="C86" s="45">
        <f t="shared" si="1"/>
        <v>8.55855855855856E-2</v>
      </c>
    </row>
    <row r="87" spans="1:5">
      <c r="A87" t="s">
        <v>1409</v>
      </c>
      <c r="B87">
        <v>212.8</v>
      </c>
      <c r="C87" s="45">
        <f t="shared" si="1"/>
        <v>4.1095890410958846E-2</v>
      </c>
    </row>
    <row r="88" spans="1:5">
      <c r="A88" t="s">
        <v>1410</v>
      </c>
      <c r="B88">
        <v>208.3</v>
      </c>
      <c r="C88" s="45">
        <f t="shared" si="1"/>
        <v>4.3394406943104702E-3</v>
      </c>
      <c r="E88" s="208">
        <f>AVERAGE(C85:C88)</f>
        <v>5.5330048574158519E-2</v>
      </c>
    </row>
    <row r="89" spans="1:5">
      <c r="A89" t="s">
        <v>1411</v>
      </c>
      <c r="B89">
        <v>204.7</v>
      </c>
      <c r="C89" s="45">
        <f t="shared" si="1"/>
        <v>-3.1235210601041286E-2</v>
      </c>
    </row>
    <row r="90" spans="1:5">
      <c r="A90" t="s">
        <v>1412</v>
      </c>
      <c r="B90">
        <v>201.9</v>
      </c>
      <c r="C90" s="45">
        <f t="shared" si="1"/>
        <v>-6.9156293222683241E-2</v>
      </c>
    </row>
    <row r="91" spans="1:5">
      <c r="A91" t="s">
        <v>1413</v>
      </c>
      <c r="B91">
        <v>198.4</v>
      </c>
      <c r="C91" s="45">
        <f t="shared" si="1"/>
        <v>-6.7669172932330879E-2</v>
      </c>
    </row>
    <row r="92" spans="1:5">
      <c r="A92" t="s">
        <v>1598</v>
      </c>
      <c r="B92">
        <v>195.2</v>
      </c>
      <c r="C92" s="45">
        <f t="shared" si="1"/>
        <v>-6.2890062409985736E-2</v>
      </c>
      <c r="E92" s="208">
        <f>AVERAGE(C89:C92)</f>
        <v>-5.7737684791510285E-2</v>
      </c>
    </row>
    <row r="93" spans="1:5">
      <c r="A93" t="s">
        <v>1599</v>
      </c>
      <c r="B93">
        <v>195.1</v>
      </c>
      <c r="C93" s="45">
        <f t="shared" si="1"/>
        <v>-4.6897899364924278E-2</v>
      </c>
    </row>
  </sheetData>
  <hyperlinks>
    <hyperlink ref="E2" r:id="rId1" xr:uid="{06DDCC6B-00FD-416E-8619-C2CDC2A7FB1C}"/>
  </hyperlinks>
  <pageMargins left="0.7" right="0.7" top="0.78740157499999996" bottom="0.78740157499999996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69103-05BC-47E9-930C-8FB581A6CBEF}">
  <dimension ref="A1:L115"/>
  <sheetViews>
    <sheetView zoomScale="80" zoomScaleNormal="80" workbookViewId="0"/>
  </sheetViews>
  <sheetFormatPr baseColWidth="10" defaultRowHeight="14.5"/>
  <cols>
    <col min="5" max="5" width="16.453125" customWidth="1"/>
    <col min="6" max="6" width="29.81640625" customWidth="1"/>
    <col min="7" max="7" width="10.81640625" style="18"/>
  </cols>
  <sheetData>
    <row r="1" spans="1:12">
      <c r="A1" s="65" t="s">
        <v>123</v>
      </c>
      <c r="B1" s="57"/>
      <c r="C1" s="57"/>
      <c r="D1" s="57"/>
      <c r="E1" s="64" t="s">
        <v>1730</v>
      </c>
      <c r="F1" s="58"/>
      <c r="G1" s="1" t="s">
        <v>612</v>
      </c>
    </row>
    <row r="2" spans="1:12">
      <c r="A2" s="51" t="s">
        <v>124</v>
      </c>
      <c r="B2" s="47"/>
      <c r="C2" s="47"/>
      <c r="D2" s="47"/>
      <c r="E2" s="48" t="s">
        <v>1328</v>
      </c>
      <c r="F2" s="53"/>
      <c r="G2"/>
    </row>
    <row r="3" spans="1:12">
      <c r="A3" s="52" t="s">
        <v>125</v>
      </c>
      <c r="B3" s="47"/>
      <c r="C3" s="47"/>
      <c r="D3" s="47"/>
      <c r="E3" s="47"/>
      <c r="F3" s="53"/>
      <c r="G3"/>
    </row>
    <row r="4" spans="1:12">
      <c r="A4" s="52" t="s">
        <v>80</v>
      </c>
      <c r="B4" s="47"/>
      <c r="C4" s="47"/>
      <c r="D4" s="47"/>
      <c r="E4" s="47"/>
      <c r="F4" s="53"/>
      <c r="G4"/>
    </row>
    <row r="5" spans="1:12">
      <c r="A5" s="52" t="s">
        <v>46</v>
      </c>
      <c r="B5" s="47"/>
      <c r="C5" s="47"/>
      <c r="D5" s="47"/>
      <c r="E5" s="47"/>
      <c r="F5" s="53"/>
      <c r="G5"/>
    </row>
    <row r="6" spans="1:12">
      <c r="A6" t="s">
        <v>1610</v>
      </c>
      <c r="B6" s="47"/>
      <c r="C6" s="47"/>
      <c r="D6" s="47"/>
      <c r="E6" s="47"/>
      <c r="F6" s="53"/>
      <c r="G6"/>
    </row>
    <row r="7" spans="1:12">
      <c r="A7" s="62" t="s">
        <v>702</v>
      </c>
      <c r="B7" s="54"/>
      <c r="C7" s="54"/>
      <c r="D7" s="241" t="s">
        <v>1728</v>
      </c>
      <c r="E7" s="54"/>
      <c r="F7" s="55"/>
      <c r="G7"/>
    </row>
    <row r="9" spans="1:12">
      <c r="J9" t="s">
        <v>1665</v>
      </c>
    </row>
    <row r="10" spans="1:12">
      <c r="B10" s="1"/>
      <c r="C10" s="1" t="s">
        <v>125</v>
      </c>
      <c r="D10" s="1" t="s">
        <v>125</v>
      </c>
      <c r="E10" s="1" t="s">
        <v>125</v>
      </c>
      <c r="I10" s="1"/>
      <c r="J10" s="1" t="s">
        <v>125</v>
      </c>
      <c r="K10" s="1" t="s">
        <v>125</v>
      </c>
      <c r="L10" s="1" t="s">
        <v>125</v>
      </c>
    </row>
    <row r="11" spans="1:12">
      <c r="B11" s="1"/>
      <c r="C11" s="1" t="s">
        <v>126</v>
      </c>
      <c r="D11" s="1" t="s">
        <v>127</v>
      </c>
      <c r="E11" s="1" t="s">
        <v>128</v>
      </c>
      <c r="I11" s="1"/>
      <c r="J11" s="1" t="s">
        <v>126</v>
      </c>
      <c r="K11" s="1" t="s">
        <v>127</v>
      </c>
      <c r="L11" s="1" t="s">
        <v>128</v>
      </c>
    </row>
    <row r="12" spans="1:12">
      <c r="A12">
        <v>2000</v>
      </c>
      <c r="B12" t="s">
        <v>47</v>
      </c>
      <c r="C12">
        <v>66.599999999999994</v>
      </c>
      <c r="D12">
        <v>63.3</v>
      </c>
      <c r="E12">
        <v>71.7</v>
      </c>
      <c r="H12">
        <v>2000</v>
      </c>
      <c r="I12" t="s">
        <v>47</v>
      </c>
    </row>
    <row r="13" spans="1:12">
      <c r="A13">
        <v>2000</v>
      </c>
      <c r="B13" t="s">
        <v>48</v>
      </c>
      <c r="C13">
        <v>67.3</v>
      </c>
      <c r="D13">
        <v>63.9</v>
      </c>
      <c r="E13">
        <v>72.599999999999994</v>
      </c>
      <c r="H13">
        <v>2000</v>
      </c>
      <c r="I13" t="s">
        <v>48</v>
      </c>
    </row>
    <row r="14" spans="1:12">
      <c r="A14">
        <v>2000</v>
      </c>
      <c r="B14" t="s">
        <v>49</v>
      </c>
      <c r="C14">
        <v>67.3</v>
      </c>
      <c r="D14">
        <v>63.5</v>
      </c>
      <c r="E14">
        <v>73.099999999999994</v>
      </c>
      <c r="H14">
        <v>2000</v>
      </c>
      <c r="I14" t="s">
        <v>49</v>
      </c>
    </row>
    <row r="15" spans="1:12">
      <c r="A15">
        <v>2000</v>
      </c>
      <c r="B15" t="s">
        <v>50</v>
      </c>
      <c r="C15">
        <v>67.5</v>
      </c>
      <c r="D15">
        <v>63.5</v>
      </c>
      <c r="E15">
        <v>73.599999999999994</v>
      </c>
      <c r="H15">
        <v>2000</v>
      </c>
      <c r="I15" t="s">
        <v>50</v>
      </c>
    </row>
    <row r="16" spans="1:12">
      <c r="A16">
        <v>2001</v>
      </c>
      <c r="B16" t="s">
        <v>47</v>
      </c>
      <c r="C16">
        <v>67.3</v>
      </c>
      <c r="D16">
        <v>63.4</v>
      </c>
      <c r="E16">
        <v>73.400000000000006</v>
      </c>
      <c r="H16">
        <v>2001</v>
      </c>
      <c r="I16" t="s">
        <v>47</v>
      </c>
      <c r="J16" s="45">
        <f>C16/C12-1</f>
        <v>1.0510510510510551E-2</v>
      </c>
      <c r="K16" s="45">
        <f t="shared" ref="K16:L16" si="0">D16/D12-1</f>
        <v>1.5797788309637184E-3</v>
      </c>
      <c r="L16" s="45">
        <f t="shared" si="0"/>
        <v>2.3709902370990354E-2</v>
      </c>
    </row>
    <row r="17" spans="1:12">
      <c r="A17">
        <v>2001</v>
      </c>
      <c r="B17" t="s">
        <v>48</v>
      </c>
      <c r="C17">
        <v>67.7</v>
      </c>
      <c r="D17">
        <v>63.3</v>
      </c>
      <c r="E17">
        <v>74.5</v>
      </c>
      <c r="H17">
        <v>2001</v>
      </c>
      <c r="I17" t="s">
        <v>48</v>
      </c>
      <c r="J17" s="45">
        <f t="shared" ref="J17:J80" si="1">C17/C13-1</f>
        <v>5.9435364041604544E-3</v>
      </c>
      <c r="K17" s="45">
        <f t="shared" ref="K17:K80" si="2">D17/D13-1</f>
        <v>-9.3896713615023719E-3</v>
      </c>
      <c r="L17" s="45">
        <f t="shared" ref="L17:L80" si="3">E17/E13-1</f>
        <v>2.6170798898071723E-2</v>
      </c>
    </row>
    <row r="18" spans="1:12">
      <c r="A18">
        <v>2001</v>
      </c>
      <c r="B18" t="s">
        <v>49</v>
      </c>
      <c r="C18">
        <v>67.7</v>
      </c>
      <c r="D18">
        <v>63.3</v>
      </c>
      <c r="E18">
        <v>74.5</v>
      </c>
      <c r="H18">
        <v>2001</v>
      </c>
      <c r="I18" t="s">
        <v>49</v>
      </c>
      <c r="J18" s="45">
        <f t="shared" si="1"/>
        <v>5.9435364041604544E-3</v>
      </c>
      <c r="K18" s="45">
        <f t="shared" si="2"/>
        <v>-3.1496062992126816E-3</v>
      </c>
      <c r="L18" s="45">
        <f t="shared" si="3"/>
        <v>1.9151846785225857E-2</v>
      </c>
    </row>
    <row r="19" spans="1:12">
      <c r="A19">
        <v>2001</v>
      </c>
      <c r="B19" t="s">
        <v>50</v>
      </c>
      <c r="C19">
        <v>67.7</v>
      </c>
      <c r="D19">
        <v>63.3</v>
      </c>
      <c r="E19">
        <v>74.599999999999994</v>
      </c>
      <c r="H19">
        <v>2001</v>
      </c>
      <c r="I19" t="s">
        <v>50</v>
      </c>
      <c r="J19" s="45">
        <f t="shared" si="1"/>
        <v>2.9629629629630561E-3</v>
      </c>
      <c r="K19" s="45">
        <f t="shared" si="2"/>
        <v>-3.1496062992126816E-3</v>
      </c>
      <c r="L19" s="45">
        <f t="shared" si="3"/>
        <v>1.3586956521739024E-2</v>
      </c>
    </row>
    <row r="20" spans="1:12">
      <c r="A20">
        <v>2002</v>
      </c>
      <c r="B20" t="s">
        <v>47</v>
      </c>
      <c r="C20">
        <v>68.099999999999994</v>
      </c>
      <c r="D20">
        <v>63.1</v>
      </c>
      <c r="E20">
        <v>75.8</v>
      </c>
      <c r="H20">
        <v>2002</v>
      </c>
      <c r="I20" t="s">
        <v>47</v>
      </c>
      <c r="J20" s="45">
        <f t="shared" si="1"/>
        <v>1.1887072808320909E-2</v>
      </c>
      <c r="K20" s="45">
        <f t="shared" si="2"/>
        <v>-4.7318611987381409E-3</v>
      </c>
      <c r="L20" s="45">
        <f t="shared" si="3"/>
        <v>3.2697547683923522E-2</v>
      </c>
    </row>
    <row r="21" spans="1:12">
      <c r="A21">
        <v>2002</v>
      </c>
      <c r="B21" t="s">
        <v>48</v>
      </c>
      <c r="C21">
        <v>68.3</v>
      </c>
      <c r="D21">
        <v>63.4</v>
      </c>
      <c r="E21">
        <v>75.900000000000006</v>
      </c>
      <c r="H21">
        <v>2002</v>
      </c>
      <c r="I21" t="s">
        <v>48</v>
      </c>
      <c r="J21" s="45">
        <f t="shared" si="1"/>
        <v>8.8626292466764678E-3</v>
      </c>
      <c r="K21" s="45">
        <f t="shared" si="2"/>
        <v>1.5797788309637184E-3</v>
      </c>
      <c r="L21" s="45">
        <f t="shared" si="3"/>
        <v>1.8791946308724938E-2</v>
      </c>
    </row>
    <row r="22" spans="1:12">
      <c r="A22">
        <v>2002</v>
      </c>
      <c r="B22" t="s">
        <v>49</v>
      </c>
      <c r="C22">
        <v>68.599999999999994</v>
      </c>
      <c r="D22">
        <v>63.5</v>
      </c>
      <c r="E22">
        <v>76.400000000000006</v>
      </c>
      <c r="H22">
        <v>2002</v>
      </c>
      <c r="I22" t="s">
        <v>49</v>
      </c>
      <c r="J22" s="45">
        <f t="shared" si="1"/>
        <v>1.3293943870014591E-2</v>
      </c>
      <c r="K22" s="45">
        <f t="shared" si="2"/>
        <v>3.1595576619274368E-3</v>
      </c>
      <c r="L22" s="45">
        <f t="shared" si="3"/>
        <v>2.5503355704697972E-2</v>
      </c>
    </row>
    <row r="23" spans="1:12">
      <c r="A23">
        <v>2002</v>
      </c>
      <c r="B23" t="s">
        <v>50</v>
      </c>
      <c r="C23">
        <v>68.3</v>
      </c>
      <c r="D23">
        <v>63.1</v>
      </c>
      <c r="E23">
        <v>76.3</v>
      </c>
      <c r="H23">
        <v>2002</v>
      </c>
      <c r="I23" t="s">
        <v>50</v>
      </c>
      <c r="J23" s="45">
        <f t="shared" si="1"/>
        <v>8.8626292466764678E-3</v>
      </c>
      <c r="K23" s="45">
        <f t="shared" si="2"/>
        <v>-3.1595576619272148E-3</v>
      </c>
      <c r="L23" s="45">
        <f t="shared" si="3"/>
        <v>2.2788203753351333E-2</v>
      </c>
    </row>
    <row r="24" spans="1:12">
      <c r="A24">
        <v>2003</v>
      </c>
      <c r="B24" t="s">
        <v>47</v>
      </c>
      <c r="C24">
        <v>69.099999999999994</v>
      </c>
      <c r="D24">
        <v>63.4</v>
      </c>
      <c r="E24">
        <v>77.900000000000006</v>
      </c>
      <c r="H24">
        <v>2003</v>
      </c>
      <c r="I24" t="s">
        <v>47</v>
      </c>
      <c r="J24" s="45">
        <f t="shared" si="1"/>
        <v>1.4684287812041008E-2</v>
      </c>
      <c r="K24" s="45">
        <f t="shared" si="2"/>
        <v>4.7543581616480424E-3</v>
      </c>
      <c r="L24" s="45">
        <f t="shared" si="3"/>
        <v>2.7704485488126762E-2</v>
      </c>
    </row>
    <row r="25" spans="1:12">
      <c r="A25">
        <v>2003</v>
      </c>
      <c r="B25" t="s">
        <v>48</v>
      </c>
      <c r="C25">
        <v>69.5</v>
      </c>
      <c r="D25">
        <v>63.6</v>
      </c>
      <c r="E25">
        <v>78.599999999999994</v>
      </c>
      <c r="H25">
        <v>2003</v>
      </c>
      <c r="I25" t="s">
        <v>48</v>
      </c>
      <c r="J25" s="45">
        <f t="shared" si="1"/>
        <v>1.7569546120058677E-2</v>
      </c>
      <c r="K25" s="45">
        <f t="shared" si="2"/>
        <v>3.154574132492094E-3</v>
      </c>
      <c r="L25" s="45">
        <f t="shared" si="3"/>
        <v>3.5573122529644063E-2</v>
      </c>
    </row>
    <row r="26" spans="1:12">
      <c r="A26">
        <v>2003</v>
      </c>
      <c r="B26" t="s">
        <v>49</v>
      </c>
      <c r="C26">
        <v>69</v>
      </c>
      <c r="D26">
        <v>63.4</v>
      </c>
      <c r="E26">
        <v>77.7</v>
      </c>
      <c r="H26">
        <v>2003</v>
      </c>
      <c r="I26" t="s">
        <v>49</v>
      </c>
      <c r="J26" s="45">
        <f t="shared" si="1"/>
        <v>5.8309037900874383E-3</v>
      </c>
      <c r="K26" s="45">
        <f t="shared" si="2"/>
        <v>-1.5748031496063408E-3</v>
      </c>
      <c r="L26" s="45">
        <f t="shared" si="3"/>
        <v>1.7015706806282616E-2</v>
      </c>
    </row>
    <row r="27" spans="1:12">
      <c r="A27">
        <v>2003</v>
      </c>
      <c r="B27" t="s">
        <v>50</v>
      </c>
      <c r="C27">
        <v>68.900000000000006</v>
      </c>
      <c r="D27">
        <v>63.5</v>
      </c>
      <c r="E27">
        <v>77.2</v>
      </c>
      <c r="H27">
        <v>2003</v>
      </c>
      <c r="I27" t="s">
        <v>50</v>
      </c>
      <c r="J27" s="45">
        <f t="shared" si="1"/>
        <v>8.7847730600294494E-3</v>
      </c>
      <c r="K27" s="45">
        <f t="shared" si="2"/>
        <v>6.3391442155309452E-3</v>
      </c>
      <c r="L27" s="45">
        <f t="shared" si="3"/>
        <v>1.1795543905635641E-2</v>
      </c>
    </row>
    <row r="28" spans="1:12">
      <c r="A28">
        <v>2004</v>
      </c>
      <c r="B28" t="s">
        <v>47</v>
      </c>
      <c r="C28">
        <v>70</v>
      </c>
      <c r="D28">
        <v>64.5</v>
      </c>
      <c r="E28">
        <v>78.400000000000006</v>
      </c>
      <c r="H28">
        <v>2004</v>
      </c>
      <c r="I28" t="s">
        <v>47</v>
      </c>
      <c r="J28" s="45">
        <f t="shared" si="1"/>
        <v>1.3024602026049381E-2</v>
      </c>
      <c r="K28" s="45">
        <f t="shared" si="2"/>
        <v>1.7350157728706739E-2</v>
      </c>
      <c r="L28" s="45">
        <f t="shared" si="3"/>
        <v>6.4184852374840062E-3</v>
      </c>
    </row>
    <row r="29" spans="1:12">
      <c r="A29">
        <v>2004</v>
      </c>
      <c r="B29" t="s">
        <v>48</v>
      </c>
      <c r="C29">
        <v>71.400000000000006</v>
      </c>
      <c r="D29">
        <v>67</v>
      </c>
      <c r="E29">
        <v>78.2</v>
      </c>
      <c r="H29">
        <v>2004</v>
      </c>
      <c r="I29" t="s">
        <v>48</v>
      </c>
      <c r="J29" s="45">
        <f t="shared" si="1"/>
        <v>2.7338129496403019E-2</v>
      </c>
      <c r="K29" s="45">
        <f t="shared" si="2"/>
        <v>5.3459119496855223E-2</v>
      </c>
      <c r="L29" s="45">
        <f t="shared" si="3"/>
        <v>-5.0890585241729624E-3</v>
      </c>
    </row>
    <row r="30" spans="1:12">
      <c r="A30">
        <v>2004</v>
      </c>
      <c r="B30" t="s">
        <v>49</v>
      </c>
      <c r="C30">
        <v>71.400000000000006</v>
      </c>
      <c r="D30">
        <v>67</v>
      </c>
      <c r="E30">
        <v>78.3</v>
      </c>
      <c r="H30">
        <v>2004</v>
      </c>
      <c r="I30" t="s">
        <v>49</v>
      </c>
      <c r="J30" s="45">
        <f t="shared" si="1"/>
        <v>3.4782608695652195E-2</v>
      </c>
      <c r="K30" s="45">
        <f t="shared" si="2"/>
        <v>5.6782334384858135E-2</v>
      </c>
      <c r="L30" s="45">
        <f t="shared" si="3"/>
        <v>7.7220077220077066E-3</v>
      </c>
    </row>
    <row r="31" spans="1:12">
      <c r="A31">
        <v>2004</v>
      </c>
      <c r="B31" t="s">
        <v>50</v>
      </c>
      <c r="C31">
        <v>70.8</v>
      </c>
      <c r="D31">
        <v>67</v>
      </c>
      <c r="E31">
        <v>76.7</v>
      </c>
      <c r="H31">
        <v>2004</v>
      </c>
      <c r="I31" t="s">
        <v>50</v>
      </c>
      <c r="J31" s="45">
        <f t="shared" si="1"/>
        <v>2.7576197387517931E-2</v>
      </c>
      <c r="K31" s="45">
        <f t="shared" si="2"/>
        <v>5.5118110236220375E-2</v>
      </c>
      <c r="L31" s="45">
        <f t="shared" si="3"/>
        <v>-6.4766839378238572E-3</v>
      </c>
    </row>
    <row r="32" spans="1:12">
      <c r="A32">
        <v>2005</v>
      </c>
      <c r="B32" t="s">
        <v>47</v>
      </c>
      <c r="C32">
        <v>71.8</v>
      </c>
      <c r="D32">
        <v>67.5</v>
      </c>
      <c r="E32">
        <v>78.7</v>
      </c>
      <c r="H32">
        <v>2005</v>
      </c>
      <c r="I32" t="s">
        <v>47</v>
      </c>
      <c r="J32" s="45">
        <f t="shared" si="1"/>
        <v>2.5714285714285579E-2</v>
      </c>
      <c r="K32" s="45">
        <f t="shared" si="2"/>
        <v>4.6511627906976827E-2</v>
      </c>
      <c r="L32" s="45">
        <f t="shared" si="3"/>
        <v>3.8265306122449161E-3</v>
      </c>
    </row>
    <row r="33" spans="1:12">
      <c r="A33">
        <v>2005</v>
      </c>
      <c r="B33" t="s">
        <v>48</v>
      </c>
      <c r="C33">
        <v>71.900000000000006</v>
      </c>
      <c r="D33">
        <v>67.5</v>
      </c>
      <c r="E33">
        <v>79</v>
      </c>
      <c r="H33">
        <v>2005</v>
      </c>
      <c r="I33" t="s">
        <v>48</v>
      </c>
      <c r="J33" s="45">
        <f t="shared" si="1"/>
        <v>7.0028011204481544E-3</v>
      </c>
      <c r="K33" s="45">
        <f t="shared" si="2"/>
        <v>7.4626865671640896E-3</v>
      </c>
      <c r="L33" s="45">
        <f t="shared" si="3"/>
        <v>1.0230179028132946E-2</v>
      </c>
    </row>
    <row r="34" spans="1:12">
      <c r="A34">
        <v>2005</v>
      </c>
      <c r="B34" t="s">
        <v>49</v>
      </c>
      <c r="C34">
        <v>72</v>
      </c>
      <c r="D34">
        <v>67.8</v>
      </c>
      <c r="E34">
        <v>78.7</v>
      </c>
      <c r="H34">
        <v>2005</v>
      </c>
      <c r="I34" t="s">
        <v>49</v>
      </c>
      <c r="J34" s="45">
        <f t="shared" si="1"/>
        <v>8.4033613445377853E-3</v>
      </c>
      <c r="K34" s="45">
        <f t="shared" si="2"/>
        <v>1.1940298507462588E-2</v>
      </c>
      <c r="L34" s="45">
        <f t="shared" si="3"/>
        <v>5.1085568326947328E-3</v>
      </c>
    </row>
    <row r="35" spans="1:12">
      <c r="A35">
        <v>2005</v>
      </c>
      <c r="B35" t="s">
        <v>50</v>
      </c>
      <c r="C35">
        <v>71.8</v>
      </c>
      <c r="D35">
        <v>68.2</v>
      </c>
      <c r="E35">
        <v>77.5</v>
      </c>
      <c r="H35">
        <v>2005</v>
      </c>
      <c r="I35" t="s">
        <v>50</v>
      </c>
      <c r="J35" s="45">
        <f t="shared" si="1"/>
        <v>1.4124293785310771E-2</v>
      </c>
      <c r="K35" s="45">
        <f t="shared" si="2"/>
        <v>1.7910447761193993E-2</v>
      </c>
      <c r="L35" s="45">
        <f t="shared" si="3"/>
        <v>1.0430247718383301E-2</v>
      </c>
    </row>
    <row r="36" spans="1:12">
      <c r="A36">
        <v>2006</v>
      </c>
      <c r="B36" t="s">
        <v>47</v>
      </c>
      <c r="C36">
        <v>73.2</v>
      </c>
      <c r="D36">
        <v>68.900000000000006</v>
      </c>
      <c r="E36">
        <v>79.900000000000006</v>
      </c>
      <c r="H36">
        <v>2006</v>
      </c>
      <c r="I36" t="s">
        <v>47</v>
      </c>
      <c r="J36" s="45">
        <f t="shared" si="1"/>
        <v>1.9498607242339983E-2</v>
      </c>
      <c r="K36" s="45">
        <f t="shared" si="2"/>
        <v>2.0740740740740726E-2</v>
      </c>
      <c r="L36" s="45">
        <f t="shared" si="3"/>
        <v>1.5247776365946653E-2</v>
      </c>
    </row>
    <row r="37" spans="1:12">
      <c r="A37">
        <v>2006</v>
      </c>
      <c r="B37" t="s">
        <v>48</v>
      </c>
      <c r="C37">
        <v>72.7</v>
      </c>
      <c r="D37">
        <v>70</v>
      </c>
      <c r="E37">
        <v>77</v>
      </c>
      <c r="H37">
        <v>2006</v>
      </c>
      <c r="I37" t="s">
        <v>48</v>
      </c>
      <c r="J37" s="45">
        <f t="shared" si="1"/>
        <v>1.1126564673157091E-2</v>
      </c>
      <c r="K37" s="45">
        <f t="shared" si="2"/>
        <v>3.7037037037036979E-2</v>
      </c>
      <c r="L37" s="45">
        <f t="shared" si="3"/>
        <v>-2.5316455696202556E-2</v>
      </c>
    </row>
    <row r="38" spans="1:12">
      <c r="A38">
        <v>2006</v>
      </c>
      <c r="B38" t="s">
        <v>49</v>
      </c>
      <c r="C38">
        <v>73.5</v>
      </c>
      <c r="D38">
        <v>71.599999999999994</v>
      </c>
      <c r="E38">
        <v>76.599999999999994</v>
      </c>
      <c r="H38">
        <v>2006</v>
      </c>
      <c r="I38" t="s">
        <v>49</v>
      </c>
      <c r="J38" s="45">
        <f t="shared" si="1"/>
        <v>2.0833333333333259E-2</v>
      </c>
      <c r="K38" s="45">
        <f t="shared" si="2"/>
        <v>5.6047197640118007E-2</v>
      </c>
      <c r="L38" s="45">
        <f t="shared" si="3"/>
        <v>-2.6683608640406753E-2</v>
      </c>
    </row>
    <row r="39" spans="1:12">
      <c r="A39">
        <v>2006</v>
      </c>
      <c r="B39" t="s">
        <v>50</v>
      </c>
      <c r="C39">
        <v>74.5</v>
      </c>
      <c r="D39">
        <v>72.3</v>
      </c>
      <c r="E39">
        <v>78.099999999999994</v>
      </c>
      <c r="H39">
        <v>2006</v>
      </c>
      <c r="I39" t="s">
        <v>50</v>
      </c>
      <c r="J39" s="45">
        <f t="shared" si="1"/>
        <v>3.7604456824512633E-2</v>
      </c>
      <c r="K39" s="45">
        <f t="shared" si="2"/>
        <v>6.011730205278587E-2</v>
      </c>
      <c r="L39" s="45">
        <f t="shared" si="3"/>
        <v>7.7419354838708099E-3</v>
      </c>
    </row>
    <row r="40" spans="1:12">
      <c r="A40">
        <v>2007</v>
      </c>
      <c r="B40" t="s">
        <v>47</v>
      </c>
      <c r="C40">
        <v>75.2</v>
      </c>
      <c r="D40">
        <v>73.3</v>
      </c>
      <c r="E40">
        <v>78.099999999999994</v>
      </c>
      <c r="H40">
        <v>2007</v>
      </c>
      <c r="I40" t="s">
        <v>47</v>
      </c>
      <c r="J40" s="45">
        <f t="shared" si="1"/>
        <v>2.732240437158473E-2</v>
      </c>
      <c r="K40" s="45">
        <f t="shared" si="2"/>
        <v>6.3860667634252355E-2</v>
      </c>
      <c r="L40" s="45">
        <f t="shared" si="3"/>
        <v>-2.2528160200250502E-2</v>
      </c>
    </row>
    <row r="41" spans="1:12">
      <c r="A41">
        <v>2007</v>
      </c>
      <c r="B41" t="s">
        <v>48</v>
      </c>
      <c r="C41">
        <v>76</v>
      </c>
      <c r="D41">
        <v>74.8</v>
      </c>
      <c r="E41">
        <v>77.900000000000006</v>
      </c>
      <c r="H41">
        <v>2007</v>
      </c>
      <c r="I41" t="s">
        <v>48</v>
      </c>
      <c r="J41" s="45">
        <f t="shared" si="1"/>
        <v>4.5392022008253097E-2</v>
      </c>
      <c r="K41" s="45">
        <f t="shared" si="2"/>
        <v>6.8571428571428505E-2</v>
      </c>
      <c r="L41" s="45">
        <f t="shared" si="3"/>
        <v>1.1688311688311748E-2</v>
      </c>
    </row>
    <row r="42" spans="1:12">
      <c r="A42">
        <v>2007</v>
      </c>
      <c r="B42" t="s">
        <v>49</v>
      </c>
      <c r="C42">
        <v>76.400000000000006</v>
      </c>
      <c r="D42">
        <v>74.3</v>
      </c>
      <c r="E42">
        <v>79.7</v>
      </c>
      <c r="H42">
        <v>2007</v>
      </c>
      <c r="I42" t="s">
        <v>49</v>
      </c>
      <c r="J42" s="45">
        <f t="shared" si="1"/>
        <v>3.9455782312925347E-2</v>
      </c>
      <c r="K42" s="45">
        <f t="shared" si="2"/>
        <v>3.7709497206704023E-2</v>
      </c>
      <c r="L42" s="45">
        <f t="shared" si="3"/>
        <v>4.0469973890339572E-2</v>
      </c>
    </row>
    <row r="43" spans="1:12">
      <c r="A43">
        <v>2007</v>
      </c>
      <c r="B43" t="s">
        <v>50</v>
      </c>
      <c r="C43">
        <v>76.2</v>
      </c>
      <c r="D43">
        <v>73.400000000000006</v>
      </c>
      <c r="E43">
        <v>80.599999999999994</v>
      </c>
      <c r="H43">
        <v>2007</v>
      </c>
      <c r="I43" t="s">
        <v>50</v>
      </c>
      <c r="J43" s="45">
        <f t="shared" si="1"/>
        <v>2.2818791946308759E-2</v>
      </c>
      <c r="K43" s="45">
        <f t="shared" si="2"/>
        <v>1.5214384508990486E-2</v>
      </c>
      <c r="L43" s="45">
        <f t="shared" si="3"/>
        <v>3.2010243277848849E-2</v>
      </c>
    </row>
    <row r="44" spans="1:12">
      <c r="A44">
        <v>2008</v>
      </c>
      <c r="B44" t="s">
        <v>47</v>
      </c>
      <c r="C44">
        <v>77</v>
      </c>
      <c r="D44">
        <v>74.599999999999994</v>
      </c>
      <c r="E44">
        <v>80.900000000000006</v>
      </c>
      <c r="H44">
        <v>2008</v>
      </c>
      <c r="I44" t="s">
        <v>47</v>
      </c>
      <c r="J44" s="45">
        <f t="shared" si="1"/>
        <v>2.3936170212765839E-2</v>
      </c>
      <c r="K44" s="45">
        <f t="shared" si="2"/>
        <v>1.7735334242837686E-2</v>
      </c>
      <c r="L44" s="45">
        <f t="shared" si="3"/>
        <v>3.5851472471190915E-2</v>
      </c>
    </row>
    <row r="45" spans="1:12">
      <c r="A45">
        <v>2008</v>
      </c>
      <c r="B45" t="s">
        <v>48</v>
      </c>
      <c r="C45">
        <v>78.3</v>
      </c>
      <c r="D45">
        <v>76.7</v>
      </c>
      <c r="E45">
        <v>80.8</v>
      </c>
      <c r="H45">
        <v>2008</v>
      </c>
      <c r="I45" t="s">
        <v>48</v>
      </c>
      <c r="J45" s="45">
        <f t="shared" si="1"/>
        <v>3.026315789473677E-2</v>
      </c>
      <c r="K45" s="45">
        <f t="shared" si="2"/>
        <v>2.5401069518716568E-2</v>
      </c>
      <c r="L45" s="45">
        <f t="shared" si="3"/>
        <v>3.7227214377406836E-2</v>
      </c>
    </row>
    <row r="46" spans="1:12">
      <c r="A46">
        <v>2008</v>
      </c>
      <c r="B46" t="s">
        <v>49</v>
      </c>
      <c r="C46">
        <v>79.7</v>
      </c>
      <c r="D46">
        <v>78</v>
      </c>
      <c r="E46">
        <v>82.4</v>
      </c>
      <c r="H46">
        <v>2008</v>
      </c>
      <c r="I46" t="s">
        <v>49</v>
      </c>
      <c r="J46" s="45">
        <f t="shared" si="1"/>
        <v>4.3193717277486776E-2</v>
      </c>
      <c r="K46" s="45">
        <f t="shared" si="2"/>
        <v>4.9798115746971794E-2</v>
      </c>
      <c r="L46" s="45">
        <f t="shared" si="3"/>
        <v>3.3877038895859579E-2</v>
      </c>
    </row>
    <row r="47" spans="1:12">
      <c r="A47">
        <v>2008</v>
      </c>
      <c r="B47" t="s">
        <v>50</v>
      </c>
      <c r="C47">
        <v>78.900000000000006</v>
      </c>
      <c r="D47">
        <v>75.599999999999994</v>
      </c>
      <c r="E47">
        <v>84.2</v>
      </c>
      <c r="H47">
        <v>2008</v>
      </c>
      <c r="I47" t="s">
        <v>50</v>
      </c>
      <c r="J47" s="45">
        <f t="shared" si="1"/>
        <v>3.5433070866141669E-2</v>
      </c>
      <c r="K47" s="45">
        <f t="shared" si="2"/>
        <v>2.9972752043596618E-2</v>
      </c>
      <c r="L47" s="45">
        <f t="shared" si="3"/>
        <v>4.466501240694809E-2</v>
      </c>
    </row>
    <row r="48" spans="1:12">
      <c r="A48">
        <v>2009</v>
      </c>
      <c r="B48" t="s">
        <v>47</v>
      </c>
      <c r="C48">
        <v>79</v>
      </c>
      <c r="D48">
        <v>75.099999999999994</v>
      </c>
      <c r="E48">
        <v>85.1</v>
      </c>
      <c r="H48">
        <v>2009</v>
      </c>
      <c r="I48" t="s">
        <v>47</v>
      </c>
      <c r="J48" s="45">
        <f t="shared" si="1"/>
        <v>2.5974025974025983E-2</v>
      </c>
      <c r="K48" s="45">
        <f t="shared" si="2"/>
        <v>6.7024128686326012E-3</v>
      </c>
      <c r="L48" s="45">
        <f t="shared" si="3"/>
        <v>5.1915945611866299E-2</v>
      </c>
    </row>
    <row r="49" spans="1:12">
      <c r="A49">
        <v>2009</v>
      </c>
      <c r="B49" t="s">
        <v>48</v>
      </c>
      <c r="C49">
        <v>78.599999999999994</v>
      </c>
      <c r="D49">
        <v>74.900000000000006</v>
      </c>
      <c r="E49">
        <v>84.5</v>
      </c>
      <c r="H49">
        <v>2009</v>
      </c>
      <c r="I49" t="s">
        <v>48</v>
      </c>
      <c r="J49" s="45">
        <f t="shared" si="1"/>
        <v>3.8314176245211051E-3</v>
      </c>
      <c r="K49" s="45">
        <f t="shared" si="2"/>
        <v>-2.3468057366362371E-2</v>
      </c>
      <c r="L49" s="45">
        <f t="shared" si="3"/>
        <v>4.5792079207920722E-2</v>
      </c>
    </row>
    <row r="50" spans="1:12">
      <c r="A50">
        <v>2009</v>
      </c>
      <c r="B50" t="s">
        <v>49</v>
      </c>
      <c r="C50">
        <v>78.8</v>
      </c>
      <c r="D50">
        <v>74.900000000000006</v>
      </c>
      <c r="E50">
        <v>84.9</v>
      </c>
      <c r="H50">
        <v>2009</v>
      </c>
      <c r="I50" t="s">
        <v>49</v>
      </c>
      <c r="J50" s="45">
        <f t="shared" si="1"/>
        <v>-1.129234629861986E-2</v>
      </c>
      <c r="K50" s="45">
        <f t="shared" si="2"/>
        <v>-3.9743589743589713E-2</v>
      </c>
      <c r="L50" s="45">
        <f t="shared" si="3"/>
        <v>3.0339805825242649E-2</v>
      </c>
    </row>
    <row r="51" spans="1:12">
      <c r="A51">
        <v>2009</v>
      </c>
      <c r="B51" t="s">
        <v>50</v>
      </c>
      <c r="C51">
        <v>79.2</v>
      </c>
      <c r="D51">
        <v>74.900000000000006</v>
      </c>
      <c r="E51">
        <v>86</v>
      </c>
      <c r="H51">
        <v>2009</v>
      </c>
      <c r="I51" t="s">
        <v>50</v>
      </c>
      <c r="J51" s="45">
        <f t="shared" si="1"/>
        <v>3.8022813688212143E-3</v>
      </c>
      <c r="K51" s="45">
        <f t="shared" si="2"/>
        <v>-9.2592592592590783E-3</v>
      </c>
      <c r="L51" s="45">
        <f t="shared" si="3"/>
        <v>2.1377672209026199E-2</v>
      </c>
    </row>
    <row r="52" spans="1:12">
      <c r="A52">
        <v>2010</v>
      </c>
      <c r="B52" t="s">
        <v>47</v>
      </c>
      <c r="C52">
        <v>79.3</v>
      </c>
      <c r="D52">
        <v>75.400000000000006</v>
      </c>
      <c r="E52">
        <v>86</v>
      </c>
      <c r="H52">
        <v>2010</v>
      </c>
      <c r="I52" t="s">
        <v>47</v>
      </c>
      <c r="J52" s="45">
        <f t="shared" si="1"/>
        <v>3.7974683544304E-3</v>
      </c>
      <c r="K52" s="45">
        <f t="shared" si="2"/>
        <v>3.9946737683089761E-3</v>
      </c>
      <c r="L52" s="45">
        <f t="shared" si="3"/>
        <v>1.057579318448898E-2</v>
      </c>
    </row>
    <row r="53" spans="1:12">
      <c r="A53">
        <v>2010</v>
      </c>
      <c r="B53" t="s">
        <v>48</v>
      </c>
      <c r="C53">
        <v>80.400000000000006</v>
      </c>
      <c r="D53">
        <v>77.400000000000006</v>
      </c>
      <c r="E53">
        <v>85.6</v>
      </c>
      <c r="H53">
        <v>2010</v>
      </c>
      <c r="I53" t="s">
        <v>48</v>
      </c>
      <c r="J53" s="45">
        <f t="shared" si="1"/>
        <v>2.2900763358778775E-2</v>
      </c>
      <c r="K53" s="45">
        <f t="shared" si="2"/>
        <v>3.3377837116154829E-2</v>
      </c>
      <c r="L53" s="45">
        <f t="shared" si="3"/>
        <v>1.3017751479289963E-2</v>
      </c>
    </row>
    <row r="54" spans="1:12">
      <c r="A54">
        <v>2010</v>
      </c>
      <c r="B54" t="s">
        <v>49</v>
      </c>
      <c r="C54">
        <v>80.599999999999994</v>
      </c>
      <c r="D54">
        <v>77.5</v>
      </c>
      <c r="E54">
        <v>85.9</v>
      </c>
      <c r="H54">
        <v>2010</v>
      </c>
      <c r="I54" t="s">
        <v>49</v>
      </c>
      <c r="J54" s="45">
        <f t="shared" si="1"/>
        <v>2.2842639593908531E-2</v>
      </c>
      <c r="K54" s="45">
        <f t="shared" si="2"/>
        <v>3.471295060080104E-2</v>
      </c>
      <c r="L54" s="45">
        <f t="shared" si="3"/>
        <v>1.1778563015312216E-2</v>
      </c>
    </row>
    <row r="55" spans="1:12">
      <c r="A55">
        <v>2010</v>
      </c>
      <c r="B55" t="s">
        <v>50</v>
      </c>
      <c r="C55">
        <v>81.599999999999994</v>
      </c>
      <c r="D55">
        <v>78.400000000000006</v>
      </c>
      <c r="E55">
        <v>87</v>
      </c>
      <c r="H55">
        <v>2010</v>
      </c>
      <c r="I55" t="s">
        <v>50</v>
      </c>
      <c r="J55" s="45">
        <f t="shared" si="1"/>
        <v>3.0303030303030276E-2</v>
      </c>
      <c r="K55" s="45">
        <f t="shared" si="2"/>
        <v>4.6728971962616717E-2</v>
      </c>
      <c r="L55" s="45">
        <f t="shared" si="3"/>
        <v>1.1627906976744207E-2</v>
      </c>
    </row>
    <row r="56" spans="1:12">
      <c r="A56">
        <v>2011</v>
      </c>
      <c r="B56" t="s">
        <v>47</v>
      </c>
      <c r="C56">
        <v>82.3</v>
      </c>
      <c r="D56">
        <v>79.8</v>
      </c>
      <c r="E56">
        <v>86.6</v>
      </c>
      <c r="H56">
        <v>2011</v>
      </c>
      <c r="I56" t="s">
        <v>47</v>
      </c>
      <c r="J56" s="45">
        <f t="shared" si="1"/>
        <v>3.7831021437578771E-2</v>
      </c>
      <c r="K56" s="45">
        <f t="shared" si="2"/>
        <v>5.8355437665782439E-2</v>
      </c>
      <c r="L56" s="45">
        <f t="shared" si="3"/>
        <v>6.9767441860464352E-3</v>
      </c>
    </row>
    <row r="57" spans="1:12">
      <c r="A57">
        <v>2011</v>
      </c>
      <c r="B57" t="s">
        <v>48</v>
      </c>
      <c r="C57">
        <v>83.3</v>
      </c>
      <c r="D57">
        <v>80.5</v>
      </c>
      <c r="E57">
        <v>88</v>
      </c>
      <c r="H57">
        <v>2011</v>
      </c>
      <c r="I57" t="s">
        <v>48</v>
      </c>
      <c r="J57" s="45">
        <f t="shared" si="1"/>
        <v>3.6069651741293507E-2</v>
      </c>
      <c r="K57" s="45">
        <f t="shared" si="2"/>
        <v>4.0051679586563305E-2</v>
      </c>
      <c r="L57" s="45">
        <f t="shared" si="3"/>
        <v>2.8037383177570208E-2</v>
      </c>
    </row>
    <row r="58" spans="1:12">
      <c r="A58">
        <v>2011</v>
      </c>
      <c r="B58" t="s">
        <v>49</v>
      </c>
      <c r="C58">
        <v>83.7</v>
      </c>
      <c r="D58">
        <v>81</v>
      </c>
      <c r="E58">
        <v>88.4</v>
      </c>
      <c r="H58">
        <v>2011</v>
      </c>
      <c r="I58" t="s">
        <v>49</v>
      </c>
      <c r="J58" s="45">
        <f t="shared" si="1"/>
        <v>3.8461538461538547E-2</v>
      </c>
      <c r="K58" s="45">
        <f t="shared" si="2"/>
        <v>4.5161290322580649E-2</v>
      </c>
      <c r="L58" s="45">
        <f t="shared" si="3"/>
        <v>2.9103608847497187E-2</v>
      </c>
    </row>
    <row r="59" spans="1:12">
      <c r="A59">
        <v>2011</v>
      </c>
      <c r="B59" t="s">
        <v>50</v>
      </c>
      <c r="C59">
        <v>84.1</v>
      </c>
      <c r="D59">
        <v>81.099999999999994</v>
      </c>
      <c r="E59">
        <v>89.3</v>
      </c>
      <c r="H59">
        <v>2011</v>
      </c>
      <c r="I59" t="s">
        <v>50</v>
      </c>
      <c r="J59" s="45">
        <f t="shared" si="1"/>
        <v>3.0637254901960898E-2</v>
      </c>
      <c r="K59" s="45">
        <f t="shared" si="2"/>
        <v>3.4438775510204023E-2</v>
      </c>
      <c r="L59" s="45">
        <f t="shared" si="3"/>
        <v>2.643678160919527E-2</v>
      </c>
    </row>
    <row r="60" spans="1:12">
      <c r="A60">
        <v>2012</v>
      </c>
      <c r="B60" t="s">
        <v>47</v>
      </c>
      <c r="C60">
        <v>84.7</v>
      </c>
      <c r="D60">
        <v>81.599999999999994</v>
      </c>
      <c r="E60">
        <v>89.9</v>
      </c>
      <c r="H60">
        <v>2012</v>
      </c>
      <c r="I60" t="s">
        <v>47</v>
      </c>
      <c r="J60" s="45">
        <f t="shared" si="1"/>
        <v>2.9161603888213872E-2</v>
      </c>
      <c r="K60" s="45">
        <f t="shared" si="2"/>
        <v>2.2556390977443552E-2</v>
      </c>
      <c r="L60" s="45">
        <f t="shared" si="3"/>
        <v>3.8106235565819935E-2</v>
      </c>
    </row>
    <row r="61" spans="1:12">
      <c r="A61">
        <v>2012</v>
      </c>
      <c r="B61" t="s">
        <v>48</v>
      </c>
      <c r="C61">
        <v>85.1</v>
      </c>
      <c r="D61">
        <v>81.900000000000006</v>
      </c>
      <c r="E61">
        <v>90.6</v>
      </c>
      <c r="H61">
        <v>2012</v>
      </c>
      <c r="I61" t="s">
        <v>48</v>
      </c>
      <c r="J61" s="45">
        <f t="shared" si="1"/>
        <v>2.1608643457383003E-2</v>
      </c>
      <c r="K61" s="45">
        <f t="shared" si="2"/>
        <v>1.7391304347826209E-2</v>
      </c>
      <c r="L61" s="45">
        <f t="shared" si="3"/>
        <v>2.9545454545454541E-2</v>
      </c>
    </row>
    <row r="62" spans="1:12">
      <c r="A62">
        <v>2012</v>
      </c>
      <c r="B62" t="s">
        <v>49</v>
      </c>
      <c r="C62">
        <v>85.3</v>
      </c>
      <c r="D62">
        <v>81.900000000000006</v>
      </c>
      <c r="E62">
        <v>91.1</v>
      </c>
      <c r="H62">
        <v>2012</v>
      </c>
      <c r="I62" t="s">
        <v>49</v>
      </c>
      <c r="J62" s="45">
        <f t="shared" si="1"/>
        <v>1.9115890083631903E-2</v>
      </c>
      <c r="K62" s="45">
        <f t="shared" si="2"/>
        <v>1.1111111111111072E-2</v>
      </c>
      <c r="L62" s="45">
        <f t="shared" si="3"/>
        <v>3.0542986425339258E-2</v>
      </c>
    </row>
    <row r="63" spans="1:12">
      <c r="A63">
        <v>2012</v>
      </c>
      <c r="B63" t="s">
        <v>50</v>
      </c>
      <c r="C63">
        <v>85.3</v>
      </c>
      <c r="D63">
        <v>82.1</v>
      </c>
      <c r="E63">
        <v>90.7</v>
      </c>
      <c r="H63">
        <v>2012</v>
      </c>
      <c r="I63" t="s">
        <v>50</v>
      </c>
      <c r="J63" s="45">
        <f t="shared" si="1"/>
        <v>1.4268727705113005E-2</v>
      </c>
      <c r="K63" s="45">
        <f t="shared" si="2"/>
        <v>1.2330456226880449E-2</v>
      </c>
      <c r="L63" s="45">
        <f t="shared" si="3"/>
        <v>1.5677491601343796E-2</v>
      </c>
    </row>
    <row r="64" spans="1:12">
      <c r="A64">
        <v>2013</v>
      </c>
      <c r="B64" t="s">
        <v>47</v>
      </c>
      <c r="C64">
        <v>85.7</v>
      </c>
      <c r="D64">
        <v>82.4</v>
      </c>
      <c r="E64">
        <v>91.3</v>
      </c>
      <c r="H64">
        <v>2013</v>
      </c>
      <c r="I64" t="s">
        <v>47</v>
      </c>
      <c r="J64" s="45">
        <f t="shared" si="1"/>
        <v>1.1806375442739103E-2</v>
      </c>
      <c r="K64" s="45">
        <f t="shared" si="2"/>
        <v>9.8039215686276382E-3</v>
      </c>
      <c r="L64" s="45">
        <f t="shared" si="3"/>
        <v>1.5572858731924155E-2</v>
      </c>
    </row>
    <row r="65" spans="1:12">
      <c r="A65">
        <v>2013</v>
      </c>
      <c r="B65" t="s">
        <v>48</v>
      </c>
      <c r="C65">
        <v>85.4</v>
      </c>
      <c r="D65">
        <v>82.6</v>
      </c>
      <c r="E65">
        <v>90.2</v>
      </c>
      <c r="H65">
        <v>2013</v>
      </c>
      <c r="I65" t="s">
        <v>48</v>
      </c>
      <c r="J65" s="45">
        <f t="shared" si="1"/>
        <v>3.5252643948298079E-3</v>
      </c>
      <c r="K65" s="45">
        <f t="shared" si="2"/>
        <v>8.5470085470085166E-3</v>
      </c>
      <c r="L65" s="45">
        <f t="shared" si="3"/>
        <v>-4.4150110375275053E-3</v>
      </c>
    </row>
    <row r="66" spans="1:12">
      <c r="A66">
        <v>2013</v>
      </c>
      <c r="B66" t="s">
        <v>49</v>
      </c>
      <c r="C66">
        <v>85.4</v>
      </c>
      <c r="D66">
        <v>82.9</v>
      </c>
      <c r="E66">
        <v>89.7</v>
      </c>
      <c r="H66">
        <v>2013</v>
      </c>
      <c r="I66" t="s">
        <v>49</v>
      </c>
      <c r="J66" s="45">
        <f t="shared" si="1"/>
        <v>1.1723329425556983E-3</v>
      </c>
      <c r="K66" s="45">
        <f t="shared" si="2"/>
        <v>1.2210012210012167E-2</v>
      </c>
      <c r="L66" s="45">
        <f t="shared" si="3"/>
        <v>-1.5367727771679385E-2</v>
      </c>
    </row>
    <row r="67" spans="1:12">
      <c r="A67">
        <v>2013</v>
      </c>
      <c r="B67" t="s">
        <v>50</v>
      </c>
      <c r="C67">
        <v>85.8</v>
      </c>
      <c r="D67">
        <v>83.2</v>
      </c>
      <c r="E67">
        <v>90.3</v>
      </c>
      <c r="H67">
        <v>2013</v>
      </c>
      <c r="I67" t="s">
        <v>50</v>
      </c>
      <c r="J67" s="45">
        <f t="shared" si="1"/>
        <v>5.8616647127784915E-3</v>
      </c>
      <c r="K67" s="45">
        <f t="shared" si="2"/>
        <v>1.3398294762484886E-2</v>
      </c>
      <c r="L67" s="45">
        <f t="shared" si="3"/>
        <v>-4.4101433296582782E-3</v>
      </c>
    </row>
    <row r="68" spans="1:12">
      <c r="A68">
        <v>2014</v>
      </c>
      <c r="B68" t="s">
        <v>47</v>
      </c>
      <c r="C68">
        <v>86.4</v>
      </c>
      <c r="D68">
        <v>83.5</v>
      </c>
      <c r="E68">
        <v>91.4</v>
      </c>
      <c r="H68">
        <v>2014</v>
      </c>
      <c r="I68" t="s">
        <v>47</v>
      </c>
      <c r="J68" s="45">
        <f t="shared" si="1"/>
        <v>8.168028004667427E-3</v>
      </c>
      <c r="K68" s="45">
        <f t="shared" si="2"/>
        <v>1.3349514563106624E-2</v>
      </c>
      <c r="L68" s="45">
        <f t="shared" si="3"/>
        <v>1.0952902519167917E-3</v>
      </c>
    </row>
    <row r="69" spans="1:12">
      <c r="A69">
        <v>2014</v>
      </c>
      <c r="B69" t="s">
        <v>48</v>
      </c>
      <c r="C69">
        <v>86.2</v>
      </c>
      <c r="D69">
        <v>83.5</v>
      </c>
      <c r="E69">
        <v>90.8</v>
      </c>
      <c r="H69">
        <v>2014</v>
      </c>
      <c r="I69" t="s">
        <v>48</v>
      </c>
      <c r="J69" s="45">
        <f t="shared" si="1"/>
        <v>9.3676814988290502E-3</v>
      </c>
      <c r="K69" s="45">
        <f t="shared" si="2"/>
        <v>1.0895883777239712E-2</v>
      </c>
      <c r="L69" s="45">
        <f t="shared" si="3"/>
        <v>6.6518847006651338E-3</v>
      </c>
    </row>
    <row r="70" spans="1:12">
      <c r="A70">
        <v>2014</v>
      </c>
      <c r="B70" t="s">
        <v>49</v>
      </c>
      <c r="C70">
        <v>86.5</v>
      </c>
      <c r="D70">
        <v>83.7</v>
      </c>
      <c r="E70">
        <v>91.4</v>
      </c>
      <c r="H70">
        <v>2014</v>
      </c>
      <c r="I70" t="s">
        <v>49</v>
      </c>
      <c r="J70" s="45">
        <f t="shared" si="1"/>
        <v>1.2880562060889833E-2</v>
      </c>
      <c r="K70" s="45">
        <f t="shared" si="2"/>
        <v>9.6501809408926498E-3</v>
      </c>
      <c r="L70" s="45">
        <f t="shared" si="3"/>
        <v>1.8952062430323435E-2</v>
      </c>
    </row>
    <row r="71" spans="1:12">
      <c r="A71">
        <v>2014</v>
      </c>
      <c r="B71" t="s">
        <v>50</v>
      </c>
      <c r="C71">
        <v>86.6</v>
      </c>
      <c r="D71">
        <v>83.5</v>
      </c>
      <c r="E71">
        <v>91.9</v>
      </c>
      <c r="H71">
        <v>2014</v>
      </c>
      <c r="I71" t="s">
        <v>50</v>
      </c>
      <c r="J71" s="45">
        <f t="shared" si="1"/>
        <v>9.3240093240092303E-3</v>
      </c>
      <c r="K71" s="45">
        <f t="shared" si="2"/>
        <v>3.6057692307691624E-3</v>
      </c>
      <c r="L71" s="45">
        <f t="shared" si="3"/>
        <v>1.7718715393134188E-2</v>
      </c>
    </row>
    <row r="72" spans="1:12">
      <c r="A72">
        <v>2015</v>
      </c>
      <c r="B72" t="s">
        <v>47</v>
      </c>
      <c r="C72">
        <v>82.7</v>
      </c>
      <c r="D72">
        <v>83.8</v>
      </c>
      <c r="E72">
        <v>80.8</v>
      </c>
      <c r="H72">
        <v>2015</v>
      </c>
      <c r="I72" t="s">
        <v>47</v>
      </c>
      <c r="J72" s="45">
        <f t="shared" si="1"/>
        <v>-4.282407407407407E-2</v>
      </c>
      <c r="K72" s="45">
        <f t="shared" si="2"/>
        <v>3.5928143712573579E-3</v>
      </c>
      <c r="L72" s="45">
        <f t="shared" si="3"/>
        <v>-0.11597374179431086</v>
      </c>
    </row>
    <row r="73" spans="1:12">
      <c r="A73">
        <v>2015</v>
      </c>
      <c r="B73" t="s">
        <v>48</v>
      </c>
      <c r="C73">
        <v>82.8</v>
      </c>
      <c r="D73">
        <v>84.2</v>
      </c>
      <c r="E73">
        <v>80.400000000000006</v>
      </c>
      <c r="H73">
        <v>2015</v>
      </c>
      <c r="I73" t="s">
        <v>48</v>
      </c>
      <c r="J73" s="45">
        <f t="shared" si="1"/>
        <v>-3.9443155452436263E-2</v>
      </c>
      <c r="K73" s="45">
        <f t="shared" si="2"/>
        <v>8.3832335329341312E-3</v>
      </c>
      <c r="L73" s="45">
        <f t="shared" si="3"/>
        <v>-0.1145374449339206</v>
      </c>
    </row>
    <row r="74" spans="1:12">
      <c r="A74">
        <v>2015</v>
      </c>
      <c r="B74" t="s">
        <v>49</v>
      </c>
      <c r="C74">
        <v>82.7</v>
      </c>
      <c r="D74">
        <v>84</v>
      </c>
      <c r="E74">
        <v>80.5</v>
      </c>
      <c r="H74">
        <v>2015</v>
      </c>
      <c r="I74" t="s">
        <v>49</v>
      </c>
      <c r="J74" s="45">
        <f t="shared" si="1"/>
        <v>-4.3930635838150267E-2</v>
      </c>
      <c r="K74" s="45">
        <f t="shared" si="2"/>
        <v>3.5842293906809264E-3</v>
      </c>
      <c r="L74" s="45">
        <f t="shared" si="3"/>
        <v>-0.11925601750547055</v>
      </c>
    </row>
    <row r="75" spans="1:12">
      <c r="A75">
        <v>2015</v>
      </c>
      <c r="B75" t="s">
        <v>50</v>
      </c>
      <c r="C75">
        <v>82.5</v>
      </c>
      <c r="D75">
        <v>83.3</v>
      </c>
      <c r="E75">
        <v>81.099999999999994</v>
      </c>
      <c r="H75">
        <v>2015</v>
      </c>
      <c r="I75" t="s">
        <v>50</v>
      </c>
      <c r="J75" s="45">
        <f t="shared" si="1"/>
        <v>-4.7344110854503407E-2</v>
      </c>
      <c r="K75" s="45">
        <f t="shared" si="2"/>
        <v>-2.3952095808383866E-3</v>
      </c>
      <c r="L75" s="45">
        <f t="shared" si="3"/>
        <v>-0.11751904243743205</v>
      </c>
    </row>
    <row r="76" spans="1:12">
      <c r="A76">
        <v>2016</v>
      </c>
      <c r="B76" t="s">
        <v>47</v>
      </c>
      <c r="C76">
        <v>82.7</v>
      </c>
      <c r="D76">
        <v>83.3</v>
      </c>
      <c r="E76">
        <v>81.8</v>
      </c>
      <c r="H76">
        <v>2016</v>
      </c>
      <c r="I76" t="s">
        <v>47</v>
      </c>
      <c r="J76" s="45">
        <f t="shared" si="1"/>
        <v>0</v>
      </c>
      <c r="K76" s="45">
        <f t="shared" si="2"/>
        <v>-5.966587112171795E-3</v>
      </c>
      <c r="L76" s="45">
        <f t="shared" si="3"/>
        <v>1.2376237623762387E-2</v>
      </c>
    </row>
    <row r="77" spans="1:12">
      <c r="A77">
        <v>2016</v>
      </c>
      <c r="B77" t="s">
        <v>48</v>
      </c>
      <c r="C77">
        <v>83.5</v>
      </c>
      <c r="D77">
        <v>84.2</v>
      </c>
      <c r="E77">
        <v>82.4</v>
      </c>
      <c r="H77">
        <v>2016</v>
      </c>
      <c r="I77" t="s">
        <v>48</v>
      </c>
      <c r="J77" s="45">
        <f t="shared" si="1"/>
        <v>8.4541062801932743E-3</v>
      </c>
      <c r="K77" s="45">
        <f t="shared" si="2"/>
        <v>0</v>
      </c>
      <c r="L77" s="45">
        <f t="shared" si="3"/>
        <v>2.4875621890547261E-2</v>
      </c>
    </row>
    <row r="78" spans="1:12">
      <c r="A78">
        <v>2016</v>
      </c>
      <c r="B78" t="s">
        <v>49</v>
      </c>
      <c r="C78">
        <v>84.1</v>
      </c>
      <c r="D78">
        <v>84.7</v>
      </c>
      <c r="E78">
        <v>83.2</v>
      </c>
      <c r="H78">
        <v>2016</v>
      </c>
      <c r="I78" t="s">
        <v>49</v>
      </c>
      <c r="J78" s="45">
        <f t="shared" si="1"/>
        <v>1.6928657799274438E-2</v>
      </c>
      <c r="K78" s="45">
        <f t="shared" si="2"/>
        <v>8.3333333333333037E-3</v>
      </c>
      <c r="L78" s="45">
        <f t="shared" si="3"/>
        <v>3.354037267080745E-2</v>
      </c>
    </row>
    <row r="79" spans="1:12">
      <c r="A79">
        <v>2016</v>
      </c>
      <c r="B79" t="s">
        <v>50</v>
      </c>
      <c r="C79">
        <v>84.5</v>
      </c>
      <c r="D79">
        <v>84.6</v>
      </c>
      <c r="E79">
        <v>84.3</v>
      </c>
      <c r="H79">
        <v>2016</v>
      </c>
      <c r="I79" t="s">
        <v>50</v>
      </c>
      <c r="J79" s="45">
        <f t="shared" si="1"/>
        <v>2.4242424242424176E-2</v>
      </c>
      <c r="K79" s="45">
        <f t="shared" si="2"/>
        <v>1.5606242496998712E-2</v>
      </c>
      <c r="L79" s="45">
        <f t="shared" si="3"/>
        <v>3.9457459926017346E-2</v>
      </c>
    </row>
    <row r="80" spans="1:12">
      <c r="A80">
        <v>2017</v>
      </c>
      <c r="B80" t="s">
        <v>47</v>
      </c>
      <c r="C80">
        <v>85.6</v>
      </c>
      <c r="D80">
        <v>85.4</v>
      </c>
      <c r="E80">
        <v>86</v>
      </c>
      <c r="H80">
        <v>2017</v>
      </c>
      <c r="I80" t="s">
        <v>47</v>
      </c>
      <c r="J80" s="45">
        <f t="shared" si="1"/>
        <v>3.5066505441354145E-2</v>
      </c>
      <c r="K80" s="45">
        <f t="shared" si="2"/>
        <v>2.5210084033613578E-2</v>
      </c>
      <c r="L80" s="45">
        <f t="shared" si="3"/>
        <v>5.1344743276283689E-2</v>
      </c>
    </row>
    <row r="81" spans="1:12">
      <c r="A81">
        <v>2017</v>
      </c>
      <c r="B81" t="s">
        <v>48</v>
      </c>
      <c r="C81">
        <v>86.2</v>
      </c>
      <c r="D81">
        <v>86</v>
      </c>
      <c r="E81">
        <v>86.5</v>
      </c>
      <c r="H81">
        <v>2017</v>
      </c>
      <c r="I81" t="s">
        <v>48</v>
      </c>
      <c r="J81" s="45">
        <f t="shared" ref="J81:J108" si="4">C81/C77-1</f>
        <v>3.2335329341317331E-2</v>
      </c>
      <c r="K81" s="45">
        <f t="shared" ref="K81:K108" si="5">D81/D77-1</f>
        <v>2.1377672209026199E-2</v>
      </c>
      <c r="L81" s="45">
        <f t="shared" ref="L81:L108" si="6">E81/E77-1</f>
        <v>4.9757281553397981E-2</v>
      </c>
    </row>
    <row r="82" spans="1:12">
      <c r="A82">
        <v>2017</v>
      </c>
      <c r="B82" t="s">
        <v>49</v>
      </c>
      <c r="C82">
        <v>86.9</v>
      </c>
      <c r="D82">
        <v>86.7</v>
      </c>
      <c r="E82">
        <v>87.3</v>
      </c>
      <c r="H82">
        <v>2017</v>
      </c>
      <c r="I82" t="s">
        <v>49</v>
      </c>
      <c r="J82" s="45">
        <f t="shared" si="4"/>
        <v>3.3293697978596937E-2</v>
      </c>
      <c r="K82" s="45">
        <f t="shared" si="5"/>
        <v>2.3612750885478206E-2</v>
      </c>
      <c r="L82" s="45">
        <f t="shared" si="6"/>
        <v>4.9278846153846034E-2</v>
      </c>
    </row>
    <row r="83" spans="1:12">
      <c r="A83">
        <v>2017</v>
      </c>
      <c r="B83" t="s">
        <v>50</v>
      </c>
      <c r="C83">
        <v>88</v>
      </c>
      <c r="D83">
        <v>87.5</v>
      </c>
      <c r="E83">
        <v>88.8</v>
      </c>
      <c r="H83">
        <v>2017</v>
      </c>
      <c r="I83" t="s">
        <v>50</v>
      </c>
      <c r="J83" s="45">
        <f t="shared" si="4"/>
        <v>4.1420118343195256E-2</v>
      </c>
      <c r="K83" s="45">
        <f t="shared" si="5"/>
        <v>3.4278959810874809E-2</v>
      </c>
      <c r="L83" s="45">
        <f t="shared" si="6"/>
        <v>5.3380782918149405E-2</v>
      </c>
    </row>
    <row r="84" spans="1:12">
      <c r="A84">
        <v>2018</v>
      </c>
      <c r="B84" t="s">
        <v>47</v>
      </c>
      <c r="C84">
        <v>89</v>
      </c>
      <c r="D84">
        <v>88.6</v>
      </c>
      <c r="E84">
        <v>89.8</v>
      </c>
      <c r="H84">
        <v>2018</v>
      </c>
      <c r="I84" t="s">
        <v>47</v>
      </c>
      <c r="J84" s="45">
        <f t="shared" si="4"/>
        <v>3.9719626168224442E-2</v>
      </c>
      <c r="K84" s="45">
        <f t="shared" si="5"/>
        <v>3.7470725995315979E-2</v>
      </c>
      <c r="L84" s="45">
        <f t="shared" si="6"/>
        <v>4.4186046511627941E-2</v>
      </c>
    </row>
    <row r="85" spans="1:12">
      <c r="A85">
        <v>2018</v>
      </c>
      <c r="B85" t="s">
        <v>48</v>
      </c>
      <c r="C85">
        <v>89.8</v>
      </c>
      <c r="D85">
        <v>89.2</v>
      </c>
      <c r="E85">
        <v>90.7</v>
      </c>
      <c r="H85">
        <v>2018</v>
      </c>
      <c r="I85" t="s">
        <v>48</v>
      </c>
      <c r="J85" s="45">
        <f t="shared" si="4"/>
        <v>4.1763341067285298E-2</v>
      </c>
      <c r="K85" s="45">
        <f t="shared" si="5"/>
        <v>3.7209302325581506E-2</v>
      </c>
      <c r="L85" s="45">
        <f t="shared" si="6"/>
        <v>4.8554913294797775E-2</v>
      </c>
    </row>
    <row r="86" spans="1:12">
      <c r="A86">
        <v>2018</v>
      </c>
      <c r="B86" t="s">
        <v>49</v>
      </c>
      <c r="C86">
        <v>90.2</v>
      </c>
      <c r="D86">
        <v>89.7</v>
      </c>
      <c r="E86">
        <v>91.1</v>
      </c>
      <c r="H86">
        <v>2018</v>
      </c>
      <c r="I86" t="s">
        <v>49</v>
      </c>
      <c r="J86" s="45">
        <f t="shared" si="4"/>
        <v>3.7974683544303778E-2</v>
      </c>
      <c r="K86" s="45">
        <f t="shared" si="5"/>
        <v>3.460207612456756E-2</v>
      </c>
      <c r="L86" s="45">
        <f t="shared" si="6"/>
        <v>4.3528064146620915E-2</v>
      </c>
    </row>
    <row r="87" spans="1:12">
      <c r="A87">
        <v>2018</v>
      </c>
      <c r="B87" t="s">
        <v>50</v>
      </c>
      <c r="C87">
        <v>90.4</v>
      </c>
      <c r="D87">
        <v>89.9</v>
      </c>
      <c r="E87">
        <v>91.3</v>
      </c>
      <c r="H87">
        <v>2018</v>
      </c>
      <c r="I87" t="s">
        <v>50</v>
      </c>
      <c r="J87" s="45">
        <f t="shared" si="4"/>
        <v>2.7272727272727337E-2</v>
      </c>
      <c r="K87" s="45">
        <f t="shared" si="5"/>
        <v>2.742857142857158E-2</v>
      </c>
      <c r="L87" s="45">
        <f t="shared" si="6"/>
        <v>2.8153153153153143E-2</v>
      </c>
    </row>
    <row r="88" spans="1:12">
      <c r="A88">
        <v>2019</v>
      </c>
      <c r="B88" t="s">
        <v>47</v>
      </c>
      <c r="C88">
        <v>91</v>
      </c>
      <c r="D88">
        <v>90.6</v>
      </c>
      <c r="E88">
        <v>91.7</v>
      </c>
      <c r="G88" s="99">
        <f>C88/C84-1</f>
        <v>2.2471910112359605E-2</v>
      </c>
      <c r="H88">
        <v>2019</v>
      </c>
      <c r="I88" t="s">
        <v>47</v>
      </c>
      <c r="J88" s="45">
        <f t="shared" si="4"/>
        <v>2.2471910112359605E-2</v>
      </c>
      <c r="K88" s="45">
        <f t="shared" si="5"/>
        <v>2.257336343115135E-2</v>
      </c>
      <c r="L88" s="45">
        <f t="shared" si="6"/>
        <v>2.1158129175946616E-2</v>
      </c>
    </row>
    <row r="89" spans="1:12">
      <c r="A89">
        <v>2019</v>
      </c>
      <c r="B89" t="s">
        <v>48</v>
      </c>
      <c r="C89">
        <v>92.3</v>
      </c>
      <c r="D89">
        <v>91.1</v>
      </c>
      <c r="E89">
        <v>94.2</v>
      </c>
      <c r="G89" s="99">
        <f t="shared" ref="G89:G92" si="7">C89/C85-1</f>
        <v>2.7839643652561197E-2</v>
      </c>
      <c r="H89">
        <v>2019</v>
      </c>
      <c r="I89" t="s">
        <v>48</v>
      </c>
      <c r="J89" s="45">
        <f t="shared" si="4"/>
        <v>2.7839643652561197E-2</v>
      </c>
      <c r="K89" s="45">
        <f t="shared" si="5"/>
        <v>2.130044843049328E-2</v>
      </c>
      <c r="L89" s="45">
        <f t="shared" si="6"/>
        <v>3.8588754134509351E-2</v>
      </c>
    </row>
    <row r="90" spans="1:12">
      <c r="A90">
        <v>2019</v>
      </c>
      <c r="B90" t="s">
        <v>49</v>
      </c>
      <c r="C90">
        <v>91.7</v>
      </c>
      <c r="D90">
        <v>91</v>
      </c>
      <c r="E90">
        <v>92.9</v>
      </c>
      <c r="G90" s="99">
        <f t="shared" si="7"/>
        <v>1.6629711751662946E-2</v>
      </c>
      <c r="H90">
        <v>2019</v>
      </c>
      <c r="I90" t="s">
        <v>49</v>
      </c>
      <c r="J90" s="45">
        <f t="shared" si="4"/>
        <v>1.6629711751662946E-2</v>
      </c>
      <c r="K90" s="45">
        <f t="shared" si="5"/>
        <v>1.449275362318847E-2</v>
      </c>
      <c r="L90" s="45">
        <f t="shared" si="6"/>
        <v>1.975850713501659E-2</v>
      </c>
    </row>
    <row r="91" spans="1:12">
      <c r="A91">
        <v>2019</v>
      </c>
      <c r="B91" t="s">
        <v>50</v>
      </c>
      <c r="C91">
        <v>92.1</v>
      </c>
      <c r="D91">
        <v>90.5</v>
      </c>
      <c r="E91">
        <v>94.7</v>
      </c>
      <c r="G91" s="99">
        <f t="shared" si="7"/>
        <v>1.8805309734513109E-2</v>
      </c>
      <c r="H91">
        <v>2019</v>
      </c>
      <c r="I91" t="s">
        <v>50</v>
      </c>
      <c r="J91" s="45">
        <f t="shared" si="4"/>
        <v>1.8805309734513109E-2</v>
      </c>
      <c r="K91" s="45">
        <f t="shared" si="5"/>
        <v>6.6740823136817173E-3</v>
      </c>
      <c r="L91" s="45">
        <f t="shared" si="6"/>
        <v>3.7239868565169809E-2</v>
      </c>
    </row>
    <row r="92" spans="1:12">
      <c r="A92">
        <v>2020</v>
      </c>
      <c r="B92" t="s">
        <v>47</v>
      </c>
      <c r="C92">
        <v>93</v>
      </c>
      <c r="D92">
        <v>91.5</v>
      </c>
      <c r="E92">
        <v>95.5</v>
      </c>
      <c r="G92" s="99">
        <f t="shared" si="7"/>
        <v>2.19780219780219E-2</v>
      </c>
      <c r="H92">
        <v>2020</v>
      </c>
      <c r="I92" t="s">
        <v>47</v>
      </c>
      <c r="J92" s="45">
        <f t="shared" si="4"/>
        <v>2.19780219780219E-2</v>
      </c>
      <c r="K92" s="45">
        <f t="shared" si="5"/>
        <v>9.9337748344372478E-3</v>
      </c>
      <c r="L92" s="45">
        <f t="shared" si="6"/>
        <v>4.1439476553980281E-2</v>
      </c>
    </row>
    <row r="93" spans="1:12">
      <c r="A93">
        <v>2020</v>
      </c>
      <c r="B93" t="s">
        <v>48</v>
      </c>
      <c r="C93">
        <v>93.3</v>
      </c>
      <c r="D93">
        <v>91.5</v>
      </c>
      <c r="E93">
        <v>96.4</v>
      </c>
      <c r="G93" s="99">
        <f>C93/C89-1</f>
        <v>1.0834236186348933E-2</v>
      </c>
      <c r="H93">
        <v>2020</v>
      </c>
      <c r="I93" t="s">
        <v>48</v>
      </c>
      <c r="J93" s="45">
        <f t="shared" si="4"/>
        <v>1.0834236186348933E-2</v>
      </c>
      <c r="K93" s="45">
        <f t="shared" si="5"/>
        <v>4.390779363337094E-3</v>
      </c>
      <c r="L93" s="45">
        <f t="shared" si="6"/>
        <v>2.3354564755838636E-2</v>
      </c>
    </row>
    <row r="94" spans="1:12">
      <c r="A94">
        <v>2020</v>
      </c>
      <c r="B94" t="s">
        <v>49</v>
      </c>
      <c r="C94">
        <v>94.1</v>
      </c>
      <c r="D94">
        <v>91.6</v>
      </c>
      <c r="E94">
        <v>98.4</v>
      </c>
      <c r="G94" s="99">
        <f t="shared" ref="G94:G103" si="8">C94/C90-1</f>
        <v>2.6172300981461172E-2</v>
      </c>
      <c r="H94">
        <v>2020</v>
      </c>
      <c r="I94" t="s">
        <v>49</v>
      </c>
      <c r="J94" s="45">
        <f t="shared" si="4"/>
        <v>2.6172300981461172E-2</v>
      </c>
      <c r="K94" s="45">
        <f t="shared" si="5"/>
        <v>6.59340659340657E-3</v>
      </c>
      <c r="L94" s="45">
        <f t="shared" si="6"/>
        <v>5.9203444564047469E-2</v>
      </c>
    </row>
    <row r="95" spans="1:12">
      <c r="A95">
        <v>2020</v>
      </c>
      <c r="B95" t="s">
        <v>50</v>
      </c>
      <c r="C95">
        <v>93.8</v>
      </c>
      <c r="D95">
        <v>92.2</v>
      </c>
      <c r="E95">
        <v>96.6</v>
      </c>
      <c r="G95" s="99">
        <f t="shared" si="8"/>
        <v>1.8458197611292082E-2</v>
      </c>
      <c r="H95">
        <v>2020</v>
      </c>
      <c r="I95" t="s">
        <v>50</v>
      </c>
      <c r="J95" s="45">
        <f t="shared" si="4"/>
        <v>1.8458197611292082E-2</v>
      </c>
      <c r="K95" s="45">
        <f t="shared" si="5"/>
        <v>1.8784530386740439E-2</v>
      </c>
      <c r="L95" s="45">
        <f t="shared" si="6"/>
        <v>2.0063357972544882E-2</v>
      </c>
    </row>
    <row r="96" spans="1:12">
      <c r="A96">
        <v>2021</v>
      </c>
      <c r="B96" t="s">
        <v>47</v>
      </c>
      <c r="C96">
        <v>95.3</v>
      </c>
      <c r="D96">
        <v>94.3</v>
      </c>
      <c r="E96">
        <v>96.7</v>
      </c>
      <c r="G96" s="99">
        <f t="shared" si="8"/>
        <v>2.4731182795698858E-2</v>
      </c>
      <c r="H96">
        <v>2021</v>
      </c>
      <c r="I96" t="s">
        <v>47</v>
      </c>
      <c r="J96" s="45">
        <f t="shared" si="4"/>
        <v>2.4731182795698858E-2</v>
      </c>
      <c r="K96" s="45">
        <f t="shared" si="5"/>
        <v>3.0601092896174853E-2</v>
      </c>
      <c r="L96" s="45">
        <f t="shared" si="6"/>
        <v>1.2565445026178068E-2</v>
      </c>
    </row>
    <row r="97" spans="1:12">
      <c r="A97">
        <v>2021</v>
      </c>
      <c r="B97" t="s">
        <v>48</v>
      </c>
      <c r="C97">
        <v>98</v>
      </c>
      <c r="D97">
        <v>97.5</v>
      </c>
      <c r="E97">
        <v>98.6</v>
      </c>
      <c r="G97" s="99">
        <f t="shared" si="8"/>
        <v>5.0375133976420239E-2</v>
      </c>
      <c r="H97">
        <v>2021</v>
      </c>
      <c r="I97" t="s">
        <v>48</v>
      </c>
      <c r="J97" s="45">
        <f t="shared" si="4"/>
        <v>5.0375133976420239E-2</v>
      </c>
      <c r="K97" s="45">
        <f t="shared" si="5"/>
        <v>6.5573770491803351E-2</v>
      </c>
      <c r="L97" s="45">
        <f t="shared" si="6"/>
        <v>2.2821576763485396E-2</v>
      </c>
    </row>
    <row r="98" spans="1:12">
      <c r="A98">
        <v>2021</v>
      </c>
      <c r="B98" t="s">
        <v>49</v>
      </c>
      <c r="C98">
        <v>103.2</v>
      </c>
      <c r="D98">
        <v>103.4</v>
      </c>
      <c r="E98">
        <v>103</v>
      </c>
      <c r="G98" s="99">
        <f t="shared" si="8"/>
        <v>9.6705632306057554E-2</v>
      </c>
      <c r="H98">
        <v>2021</v>
      </c>
      <c r="I98" t="s">
        <v>49</v>
      </c>
      <c r="J98" s="45">
        <f t="shared" si="4"/>
        <v>9.6705632306057554E-2</v>
      </c>
      <c r="K98" s="45">
        <f t="shared" si="5"/>
        <v>0.12882096069869009</v>
      </c>
      <c r="L98" s="45">
        <f t="shared" si="6"/>
        <v>4.674796747967469E-2</v>
      </c>
    </row>
    <row r="99" spans="1:12">
      <c r="A99">
        <v>2021</v>
      </c>
      <c r="B99" t="s">
        <v>50</v>
      </c>
      <c r="C99">
        <v>103.5</v>
      </c>
      <c r="D99">
        <v>104.8</v>
      </c>
      <c r="E99">
        <v>101.7</v>
      </c>
      <c r="G99" s="99">
        <f t="shared" si="8"/>
        <v>0.10341151385927505</v>
      </c>
      <c r="H99">
        <v>2021</v>
      </c>
      <c r="I99" t="s">
        <v>50</v>
      </c>
      <c r="J99" s="45">
        <f t="shared" si="4"/>
        <v>0.10341151385927505</v>
      </c>
      <c r="K99" s="45">
        <f t="shared" si="5"/>
        <v>0.1366594360086768</v>
      </c>
      <c r="L99" s="45">
        <f t="shared" si="6"/>
        <v>5.2795031055900665E-2</v>
      </c>
    </row>
    <row r="100" spans="1:12">
      <c r="A100">
        <v>2022</v>
      </c>
      <c r="B100" t="s">
        <v>47</v>
      </c>
      <c r="C100">
        <v>107.7</v>
      </c>
      <c r="D100">
        <v>109.5</v>
      </c>
      <c r="E100">
        <v>105</v>
      </c>
      <c r="G100" s="99">
        <f t="shared" si="8"/>
        <v>0.13011542497376705</v>
      </c>
      <c r="H100">
        <v>2022</v>
      </c>
      <c r="I100" t="s">
        <v>47</v>
      </c>
      <c r="J100" s="45">
        <f t="shared" si="4"/>
        <v>0.13011542497376705</v>
      </c>
      <c r="K100" s="45">
        <f t="shared" si="5"/>
        <v>0.16118769883351014</v>
      </c>
      <c r="L100" s="45">
        <f t="shared" si="6"/>
        <v>8.5832471561530399E-2</v>
      </c>
    </row>
    <row r="101" spans="1:12">
      <c r="A101">
        <v>2022</v>
      </c>
      <c r="B101" t="s">
        <v>48</v>
      </c>
      <c r="C101">
        <v>113.6</v>
      </c>
      <c r="D101">
        <v>117.6</v>
      </c>
      <c r="E101">
        <v>107.4</v>
      </c>
      <c r="G101" s="99">
        <f t="shared" si="8"/>
        <v>0.15918367346938767</v>
      </c>
      <c r="H101">
        <v>2022</v>
      </c>
      <c r="I101" t="s">
        <v>48</v>
      </c>
      <c r="J101" s="45">
        <f t="shared" si="4"/>
        <v>0.15918367346938767</v>
      </c>
      <c r="K101" s="45">
        <f t="shared" si="5"/>
        <v>0.20615384615384613</v>
      </c>
      <c r="L101" s="45">
        <f t="shared" si="6"/>
        <v>8.9249492900608685E-2</v>
      </c>
    </row>
    <row r="102" spans="1:12">
      <c r="A102">
        <v>2022</v>
      </c>
      <c r="B102" t="s">
        <v>49</v>
      </c>
      <c r="C102">
        <v>114.7</v>
      </c>
      <c r="D102">
        <v>119.7</v>
      </c>
      <c r="E102">
        <v>107</v>
      </c>
      <c r="G102" s="99">
        <f t="shared" si="8"/>
        <v>0.11143410852713176</v>
      </c>
      <c r="H102">
        <v>2022</v>
      </c>
      <c r="I102" t="s">
        <v>49</v>
      </c>
      <c r="J102" s="45">
        <f t="shared" si="4"/>
        <v>0.11143410852713176</v>
      </c>
      <c r="K102" s="45">
        <f t="shared" si="5"/>
        <v>0.15764023210831724</v>
      </c>
      <c r="L102" s="45">
        <f t="shared" si="6"/>
        <v>3.8834951456310662E-2</v>
      </c>
    </row>
    <row r="103" spans="1:12">
      <c r="A103">
        <v>2022</v>
      </c>
      <c r="B103" t="s">
        <v>50</v>
      </c>
      <c r="C103">
        <v>116.6</v>
      </c>
      <c r="D103">
        <v>119.8</v>
      </c>
      <c r="E103">
        <v>111.6</v>
      </c>
      <c r="G103" s="99">
        <f t="shared" si="8"/>
        <v>0.12657004830917873</v>
      </c>
      <c r="H103">
        <v>2022</v>
      </c>
      <c r="I103" t="s">
        <v>50</v>
      </c>
      <c r="J103" s="45">
        <f t="shared" si="4"/>
        <v>0.12657004830917873</v>
      </c>
      <c r="K103" s="45">
        <f t="shared" si="5"/>
        <v>0.14312977099236646</v>
      </c>
      <c r="L103" s="45">
        <f t="shared" si="6"/>
        <v>9.7345132743362761E-2</v>
      </c>
    </row>
    <row r="104" spans="1:12">
      <c r="A104">
        <v>2023</v>
      </c>
      <c r="B104" t="s">
        <v>47</v>
      </c>
      <c r="C104">
        <v>116.7</v>
      </c>
      <c r="D104">
        <v>122.1</v>
      </c>
      <c r="E104">
        <v>108.2</v>
      </c>
      <c r="G104" s="99">
        <f t="shared" ref="G104:G106" si="9">C104/C100-1</f>
        <v>8.3565459610027926E-2</v>
      </c>
      <c r="H104">
        <v>2023</v>
      </c>
      <c r="I104" t="s">
        <v>47</v>
      </c>
      <c r="J104" s="45">
        <f t="shared" si="4"/>
        <v>8.3565459610027926E-2</v>
      </c>
      <c r="K104" s="45">
        <f t="shared" si="5"/>
        <v>0.1150684931506849</v>
      </c>
      <c r="L104" s="45">
        <f t="shared" si="6"/>
        <v>3.0476190476190546E-2</v>
      </c>
    </row>
    <row r="105" spans="1:12">
      <c r="A105">
        <v>2023</v>
      </c>
      <c r="B105" t="s">
        <v>48</v>
      </c>
      <c r="C105">
        <v>117.1</v>
      </c>
      <c r="D105">
        <v>121.2</v>
      </c>
      <c r="E105">
        <v>110.6</v>
      </c>
      <c r="G105" s="99">
        <f t="shared" si="9"/>
        <v>3.0809859154929509E-2</v>
      </c>
      <c r="H105">
        <v>2023</v>
      </c>
      <c r="I105" t="s">
        <v>48</v>
      </c>
      <c r="J105" s="45">
        <f t="shared" si="4"/>
        <v>3.0809859154929509E-2</v>
      </c>
      <c r="K105" s="45">
        <f t="shared" si="5"/>
        <v>3.0612244897959329E-2</v>
      </c>
      <c r="L105" s="45">
        <f t="shared" si="6"/>
        <v>2.9795158286778367E-2</v>
      </c>
    </row>
    <row r="106" spans="1:12">
      <c r="A106">
        <v>2023</v>
      </c>
      <c r="B106" t="s">
        <v>49</v>
      </c>
      <c r="C106">
        <v>116.8</v>
      </c>
      <c r="D106">
        <v>119.8</v>
      </c>
      <c r="E106">
        <v>111.9</v>
      </c>
      <c r="G106" s="99">
        <f t="shared" si="9"/>
        <v>1.8308631211856996E-2</v>
      </c>
      <c r="H106">
        <v>2023</v>
      </c>
      <c r="I106" t="s">
        <v>49</v>
      </c>
      <c r="J106" s="45">
        <f t="shared" si="4"/>
        <v>1.8308631211856996E-2</v>
      </c>
      <c r="K106" s="45">
        <f t="shared" si="5"/>
        <v>8.3542188805352247E-4</v>
      </c>
      <c r="L106" s="45">
        <f t="shared" si="6"/>
        <v>4.5794392523364591E-2</v>
      </c>
    </row>
    <row r="107" spans="1:12">
      <c r="A107">
        <v>2023</v>
      </c>
      <c r="B107" t="s">
        <v>50</v>
      </c>
      <c r="C107">
        <v>117.3</v>
      </c>
      <c r="D107">
        <v>119.1</v>
      </c>
      <c r="E107">
        <v>114.2</v>
      </c>
      <c r="G107" s="99">
        <f t="shared" ref="G107" si="10">C107/C103-1</f>
        <v>6.0034305317324677E-3</v>
      </c>
      <c r="H107">
        <v>2023</v>
      </c>
      <c r="I107" t="s">
        <v>50</v>
      </c>
      <c r="J107" s="45">
        <f t="shared" si="4"/>
        <v>6.0034305317324677E-3</v>
      </c>
      <c r="K107" s="45">
        <f t="shared" si="5"/>
        <v>-5.8430717863104942E-3</v>
      </c>
      <c r="L107" s="45">
        <f t="shared" si="6"/>
        <v>2.3297491039426577E-2</v>
      </c>
    </row>
    <row r="108" spans="1:12">
      <c r="A108">
        <v>2024</v>
      </c>
      <c r="B108" t="s">
        <v>47</v>
      </c>
      <c r="C108">
        <v>118.5</v>
      </c>
      <c r="D108">
        <v>119.9</v>
      </c>
      <c r="E108">
        <v>116.3</v>
      </c>
      <c r="G108" s="99">
        <f>C108/C104-1</f>
        <v>1.5424164524421524E-2</v>
      </c>
      <c r="H108">
        <v>2024</v>
      </c>
      <c r="I108" t="s">
        <v>47</v>
      </c>
      <c r="J108" s="45">
        <f t="shared" si="4"/>
        <v>1.5424164524421524E-2</v>
      </c>
      <c r="K108" s="45">
        <f t="shared" si="5"/>
        <v>-1.8018018018017945E-2</v>
      </c>
      <c r="L108" s="45">
        <f t="shared" si="6"/>
        <v>7.4861367837338211E-2</v>
      </c>
    </row>
    <row r="109" spans="1:12">
      <c r="A109">
        <v>2024</v>
      </c>
      <c r="B109" t="s">
        <v>48</v>
      </c>
      <c r="C109">
        <v>118.9</v>
      </c>
      <c r="D109">
        <v>119.9</v>
      </c>
      <c r="E109">
        <v>117.5</v>
      </c>
    </row>
    <row r="110" spans="1:12">
      <c r="A110">
        <v>2024</v>
      </c>
      <c r="B110" t="s">
        <v>49</v>
      </c>
      <c r="C110">
        <v>118.8</v>
      </c>
      <c r="D110">
        <v>120</v>
      </c>
      <c r="E110">
        <v>117.1</v>
      </c>
    </row>
    <row r="111" spans="1:12">
      <c r="A111">
        <v>2024</v>
      </c>
      <c r="B111" t="s">
        <v>50</v>
      </c>
      <c r="J111" s="1"/>
    </row>
    <row r="112" spans="1:12">
      <c r="A112">
        <v>2025</v>
      </c>
      <c r="B112" t="s">
        <v>47</v>
      </c>
      <c r="I112" s="1" t="s">
        <v>704</v>
      </c>
      <c r="J112" s="99">
        <f>C108/C107-1</f>
        <v>1.0230179028132946E-2</v>
      </c>
    </row>
    <row r="113" spans="9:10">
      <c r="I113" s="1" t="s">
        <v>1615</v>
      </c>
      <c r="J113" s="99">
        <f>C108/C104-1</f>
        <v>1.5424164524421524E-2</v>
      </c>
    </row>
    <row r="114" spans="9:10">
      <c r="I114" s="1" t="s">
        <v>1616</v>
      </c>
      <c r="J114" s="222" t="e">
        <f>(C108- AVERAGE(#REF!))/_xlfn.STDEV.P(#REF!)</f>
        <v>#REF!</v>
      </c>
    </row>
    <row r="115" spans="9:10">
      <c r="I115" s="1" t="s">
        <v>1617</v>
      </c>
      <c r="J115" s="222">
        <f>(C108-AVERAGE(C56:C100))/_xlfn.STDEV.P(C56:C100)</f>
        <v>5.1061257120392334</v>
      </c>
    </row>
  </sheetData>
  <phoneticPr fontId="17" type="noConversion"/>
  <hyperlinks>
    <hyperlink ref="D7" location="'KPI Angebot'!A1" display="Angebots KPIs" xr:uid="{62AF9E26-42B9-43B5-8991-89A3CE79ED3D}"/>
  </hyperlinks>
  <pageMargins left="0.7" right="0.7" top="0.78740157499999996" bottom="0.78740157499999996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9A972-5F8D-4602-B6DB-6E298883A3DA}">
  <dimension ref="A1:M286"/>
  <sheetViews>
    <sheetView workbookViewId="0">
      <selection activeCell="H12" sqref="H12"/>
    </sheetView>
  </sheetViews>
  <sheetFormatPr baseColWidth="10" defaultRowHeight="14.5"/>
  <sheetData>
    <row r="1" spans="1:13">
      <c r="A1" t="s">
        <v>1609</v>
      </c>
      <c r="B1" s="57"/>
      <c r="C1" s="57"/>
      <c r="D1" s="57"/>
      <c r="E1" s="64" t="s">
        <v>1730</v>
      </c>
      <c r="F1" s="64"/>
      <c r="G1" s="64"/>
      <c r="H1" s="64"/>
      <c r="I1" s="64"/>
      <c r="J1" s="64"/>
      <c r="K1" s="64"/>
      <c r="L1" s="64"/>
      <c r="M1" s="58"/>
    </row>
    <row r="2" spans="1:13">
      <c r="A2" s="1" t="s">
        <v>77</v>
      </c>
      <c r="B2" s="47"/>
      <c r="C2" s="47"/>
      <c r="D2" s="47"/>
      <c r="E2" s="48" t="s">
        <v>1328</v>
      </c>
      <c r="F2" s="48"/>
      <c r="G2" s="48"/>
      <c r="H2" s="48"/>
      <c r="I2" s="48"/>
      <c r="J2" s="48"/>
      <c r="K2" s="48"/>
      <c r="L2" s="48"/>
      <c r="M2" s="53"/>
    </row>
    <row r="3" spans="1:13">
      <c r="A3" t="s">
        <v>79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53"/>
    </row>
    <row r="4" spans="1:13">
      <c r="A4" t="s">
        <v>80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53"/>
    </row>
    <row r="5" spans="1:13">
      <c r="A5" s="52" t="s">
        <v>46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53"/>
    </row>
    <row r="6" spans="1:13">
      <c r="A6" t="s">
        <v>1610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53"/>
    </row>
    <row r="7" spans="1:13">
      <c r="A7" s="62" t="s">
        <v>1611</v>
      </c>
      <c r="B7" s="54"/>
      <c r="C7" s="54"/>
      <c r="D7" s="54"/>
      <c r="E7" s="241" t="s">
        <v>1728</v>
      </c>
      <c r="F7" s="54"/>
      <c r="G7" s="54"/>
      <c r="H7" s="54"/>
      <c r="I7" s="54"/>
      <c r="J7" s="54"/>
      <c r="K7" s="54"/>
      <c r="L7" s="54"/>
      <c r="M7" s="55"/>
    </row>
    <row r="9" spans="1:13">
      <c r="E9" t="s">
        <v>82</v>
      </c>
      <c r="F9" t="s">
        <v>82</v>
      </c>
      <c r="G9" t="s">
        <v>83</v>
      </c>
      <c r="H9" t="s">
        <v>83</v>
      </c>
      <c r="I9" t="s">
        <v>84</v>
      </c>
      <c r="J9" t="s">
        <v>84</v>
      </c>
      <c r="K9" t="s">
        <v>85</v>
      </c>
      <c r="L9" t="s">
        <v>85</v>
      </c>
    </row>
    <row r="10" spans="1:13">
      <c r="E10" t="s">
        <v>86</v>
      </c>
      <c r="F10" t="s">
        <v>87</v>
      </c>
      <c r="G10" t="s">
        <v>86</v>
      </c>
      <c r="H10" t="s">
        <v>87</v>
      </c>
      <c r="I10" t="s">
        <v>86</v>
      </c>
      <c r="J10" t="s">
        <v>87</v>
      </c>
      <c r="K10" t="s">
        <v>86</v>
      </c>
      <c r="L10" t="s">
        <v>87</v>
      </c>
    </row>
    <row r="11" spans="1:13">
      <c r="A11">
        <v>2021</v>
      </c>
      <c r="B11" t="s">
        <v>88</v>
      </c>
      <c r="C11" t="s">
        <v>89</v>
      </c>
      <c r="D11" s="49" t="str">
        <f>CONCATENATE(A11, B11, C11)</f>
        <v>2021Wohngebäude ohne SchönheitsreparaturenInstandhaltungsleistungen</v>
      </c>
      <c r="E11">
        <v>95.1</v>
      </c>
      <c r="F11">
        <v>95.1</v>
      </c>
      <c r="G11">
        <v>98.7</v>
      </c>
      <c r="H11">
        <v>98.7</v>
      </c>
      <c r="I11">
        <v>102</v>
      </c>
      <c r="J11">
        <v>102</v>
      </c>
      <c r="K11">
        <v>104.3</v>
      </c>
      <c r="L11">
        <v>104.3</v>
      </c>
    </row>
    <row r="12" spans="1:13">
      <c r="A12">
        <v>2021</v>
      </c>
      <c r="B12" t="s">
        <v>88</v>
      </c>
      <c r="C12" t="s">
        <v>90</v>
      </c>
      <c r="D12" s="49" t="str">
        <f t="shared" ref="D12:D75" si="0">CONCATENATE(A12, B12, C12)</f>
        <v>2021Wohngebäude ohne SchönheitsreparaturenErdarbeiten</v>
      </c>
      <c r="E12">
        <v>97.6</v>
      </c>
      <c r="F12">
        <v>97.6</v>
      </c>
      <c r="G12">
        <v>99</v>
      </c>
      <c r="H12">
        <v>99</v>
      </c>
      <c r="I12">
        <v>100.8</v>
      </c>
      <c r="J12">
        <v>100.8</v>
      </c>
      <c r="K12">
        <v>102.6</v>
      </c>
      <c r="L12">
        <v>102.6</v>
      </c>
    </row>
    <row r="13" spans="1:13">
      <c r="A13">
        <v>2021</v>
      </c>
      <c r="B13" t="s">
        <v>88</v>
      </c>
      <c r="C13" t="s">
        <v>91</v>
      </c>
      <c r="D13" s="49" t="str">
        <f t="shared" si="0"/>
        <v>2021Wohngebäude ohne SchönheitsreparaturenEntwässerungskanalarbeiten</v>
      </c>
      <c r="E13">
        <v>92.7</v>
      </c>
      <c r="F13">
        <v>92.7</v>
      </c>
      <c r="G13">
        <v>98.3</v>
      </c>
      <c r="H13">
        <v>98.3</v>
      </c>
      <c r="I13">
        <v>103.1</v>
      </c>
      <c r="J13">
        <v>103.1</v>
      </c>
      <c r="K13">
        <v>105.8</v>
      </c>
      <c r="L13">
        <v>105.8</v>
      </c>
    </row>
    <row r="14" spans="1:13">
      <c r="A14">
        <v>2021</v>
      </c>
      <c r="B14" t="s">
        <v>88</v>
      </c>
      <c r="C14" t="s">
        <v>92</v>
      </c>
      <c r="D14" s="49" t="str">
        <f t="shared" si="0"/>
        <v>2021Wohngebäude ohne SchönheitsreparaturenMauerarbeiten</v>
      </c>
      <c r="E14">
        <v>96.8</v>
      </c>
      <c r="F14">
        <v>96.8</v>
      </c>
      <c r="G14">
        <v>99.4</v>
      </c>
      <c r="H14">
        <v>99.4</v>
      </c>
      <c r="I14">
        <v>101</v>
      </c>
      <c r="J14">
        <v>101</v>
      </c>
      <c r="K14">
        <v>102.8</v>
      </c>
      <c r="L14">
        <v>102.8</v>
      </c>
    </row>
    <row r="15" spans="1:13">
      <c r="A15">
        <v>2021</v>
      </c>
      <c r="B15" t="s">
        <v>88</v>
      </c>
      <c r="C15" t="s">
        <v>93</v>
      </c>
      <c r="D15" s="49" t="str">
        <f t="shared" si="0"/>
        <v>2021Wohngebäude ohne SchönheitsreparaturenBetonarbeiten</v>
      </c>
      <c r="E15">
        <v>96.8</v>
      </c>
      <c r="F15">
        <v>96.8</v>
      </c>
      <c r="G15">
        <v>99.1</v>
      </c>
      <c r="H15">
        <v>99.1</v>
      </c>
      <c r="I15">
        <v>101.3</v>
      </c>
      <c r="J15">
        <v>101.3</v>
      </c>
      <c r="K15">
        <v>102.8</v>
      </c>
      <c r="L15">
        <v>102.8</v>
      </c>
    </row>
    <row r="16" spans="1:13">
      <c r="A16">
        <v>2021</v>
      </c>
      <c r="B16" t="s">
        <v>88</v>
      </c>
      <c r="C16" t="s">
        <v>137</v>
      </c>
      <c r="D16" s="49" t="str">
        <f t="shared" si="0"/>
        <v>2021Wohngebäude ohne SchönheitsreparaturenZimmer- und Holzbauarbeiten</v>
      </c>
      <c r="E16">
        <v>88.2</v>
      </c>
      <c r="F16">
        <v>88.2</v>
      </c>
      <c r="G16">
        <v>99.1</v>
      </c>
      <c r="H16">
        <v>99.1</v>
      </c>
      <c r="I16">
        <v>105.7</v>
      </c>
      <c r="J16">
        <v>105.7</v>
      </c>
      <c r="K16">
        <v>107.1</v>
      </c>
      <c r="L16">
        <v>107.1</v>
      </c>
    </row>
    <row r="17" spans="1:12">
      <c r="A17">
        <v>2021</v>
      </c>
      <c r="B17" t="s">
        <v>88</v>
      </c>
      <c r="C17" t="s">
        <v>95</v>
      </c>
      <c r="D17" s="49" t="str">
        <f t="shared" si="0"/>
        <v>2021Wohngebäude ohne SchönheitsreparaturenStahlbauarbeiten</v>
      </c>
      <c r="E17">
        <v>95.3</v>
      </c>
      <c r="F17">
        <v>95.3</v>
      </c>
      <c r="G17">
        <v>96.5</v>
      </c>
      <c r="H17">
        <v>96.5</v>
      </c>
      <c r="I17">
        <v>102.2</v>
      </c>
      <c r="J17">
        <v>102.2</v>
      </c>
      <c r="K17">
        <v>106</v>
      </c>
      <c r="L17">
        <v>106</v>
      </c>
    </row>
    <row r="18" spans="1:12">
      <c r="A18">
        <v>2021</v>
      </c>
      <c r="B18" t="s">
        <v>88</v>
      </c>
      <c r="C18" t="s">
        <v>96</v>
      </c>
      <c r="D18" s="49" t="str">
        <f t="shared" si="0"/>
        <v>2021Wohngebäude ohne SchönheitsreparaturenAbdichtungsarbeiten</v>
      </c>
      <c r="E18">
        <v>96</v>
      </c>
      <c r="F18">
        <v>96</v>
      </c>
      <c r="G18">
        <v>98.1</v>
      </c>
      <c r="H18">
        <v>98.1</v>
      </c>
      <c r="I18">
        <v>101.7</v>
      </c>
      <c r="J18">
        <v>101.7</v>
      </c>
      <c r="K18">
        <v>104.1</v>
      </c>
      <c r="L18">
        <v>104.1</v>
      </c>
    </row>
    <row r="19" spans="1:12">
      <c r="A19">
        <v>2021</v>
      </c>
      <c r="B19" t="s">
        <v>88</v>
      </c>
      <c r="C19" t="s">
        <v>1601</v>
      </c>
      <c r="D19" s="49" t="str">
        <f t="shared" si="0"/>
        <v>2021Wohngebäude ohne SchönheitsreparaturenDachdeckungsarbeiten</v>
      </c>
      <c r="E19">
        <v>92.6</v>
      </c>
      <c r="F19">
        <v>92.6</v>
      </c>
      <c r="G19">
        <v>98.3</v>
      </c>
      <c r="H19">
        <v>98.3</v>
      </c>
      <c r="I19">
        <v>103.1</v>
      </c>
      <c r="J19">
        <v>103.1</v>
      </c>
      <c r="K19">
        <v>106</v>
      </c>
      <c r="L19">
        <v>106</v>
      </c>
    </row>
    <row r="20" spans="1:12">
      <c r="A20">
        <v>2021</v>
      </c>
      <c r="B20" t="s">
        <v>88</v>
      </c>
      <c r="C20" t="s">
        <v>98</v>
      </c>
      <c r="D20" s="49" t="str">
        <f t="shared" si="0"/>
        <v>2021Wohngebäude ohne SchönheitsreparaturenKlempnerarbeiten</v>
      </c>
      <c r="E20">
        <v>94.2</v>
      </c>
      <c r="F20">
        <v>94.2</v>
      </c>
      <c r="G20">
        <v>99.1</v>
      </c>
      <c r="H20">
        <v>99.1</v>
      </c>
      <c r="I20">
        <v>101.9</v>
      </c>
      <c r="J20">
        <v>101.9</v>
      </c>
      <c r="K20">
        <v>104.8</v>
      </c>
      <c r="L20">
        <v>104.8</v>
      </c>
    </row>
    <row r="21" spans="1:12">
      <c r="A21">
        <v>2021</v>
      </c>
      <c r="B21" t="s">
        <v>88</v>
      </c>
      <c r="C21" t="s">
        <v>99</v>
      </c>
      <c r="D21" s="49" t="str">
        <f t="shared" si="0"/>
        <v>2021Wohngebäude ohne SchönheitsreparaturenGerüstarbeiten</v>
      </c>
      <c r="E21">
        <v>96.5</v>
      </c>
      <c r="F21">
        <v>96.5</v>
      </c>
      <c r="G21">
        <v>99.2</v>
      </c>
      <c r="H21">
        <v>99.2</v>
      </c>
      <c r="I21">
        <v>101.4</v>
      </c>
      <c r="J21">
        <v>101.4</v>
      </c>
      <c r="K21">
        <v>102.9</v>
      </c>
      <c r="L21">
        <v>102.9</v>
      </c>
    </row>
    <row r="22" spans="1:12">
      <c r="A22">
        <v>2021</v>
      </c>
      <c r="B22" t="s">
        <v>88</v>
      </c>
      <c r="C22" t="s">
        <v>100</v>
      </c>
      <c r="D22" s="49" t="str">
        <f t="shared" si="0"/>
        <v>2021Wohngebäude ohne SchönheitsreparaturenNaturwerksteinarbeiten</v>
      </c>
      <c r="E22">
        <v>97.3</v>
      </c>
      <c r="F22">
        <v>97.3</v>
      </c>
      <c r="G22">
        <v>99</v>
      </c>
      <c r="H22">
        <v>99</v>
      </c>
      <c r="I22">
        <v>101</v>
      </c>
      <c r="J22">
        <v>101</v>
      </c>
      <c r="K22">
        <v>102.6</v>
      </c>
      <c r="L22">
        <v>102.6</v>
      </c>
    </row>
    <row r="23" spans="1:12">
      <c r="A23">
        <v>2021</v>
      </c>
      <c r="B23" t="s">
        <v>88</v>
      </c>
      <c r="C23" t="s">
        <v>101</v>
      </c>
      <c r="D23" s="49" t="str">
        <f t="shared" si="0"/>
        <v>2021Wohngebäude ohne SchönheitsreparaturenBetonwerksteinarbeiten</v>
      </c>
      <c r="E23">
        <v>97</v>
      </c>
      <c r="F23">
        <v>97</v>
      </c>
      <c r="G23">
        <v>99.4</v>
      </c>
      <c r="H23">
        <v>99.4</v>
      </c>
      <c r="I23">
        <v>101</v>
      </c>
      <c r="J23">
        <v>101</v>
      </c>
      <c r="K23">
        <v>102.6</v>
      </c>
      <c r="L23">
        <v>102.6</v>
      </c>
    </row>
    <row r="24" spans="1:12">
      <c r="A24">
        <v>2021</v>
      </c>
      <c r="B24" t="s">
        <v>88</v>
      </c>
      <c r="C24" t="s">
        <v>140</v>
      </c>
      <c r="D24" s="49" t="str">
        <f t="shared" si="0"/>
        <v>2021Wohngebäude ohne SchönheitsreparaturenPutz- und Stuckarbeiten</v>
      </c>
      <c r="E24">
        <v>97.1</v>
      </c>
      <c r="F24">
        <v>97.1</v>
      </c>
      <c r="G24">
        <v>99.3</v>
      </c>
      <c r="H24">
        <v>99.3</v>
      </c>
      <c r="I24">
        <v>101</v>
      </c>
      <c r="J24">
        <v>101</v>
      </c>
      <c r="K24">
        <v>102.5</v>
      </c>
      <c r="L24">
        <v>102.5</v>
      </c>
    </row>
    <row r="25" spans="1:12">
      <c r="A25">
        <v>2021</v>
      </c>
      <c r="B25" t="s">
        <v>88</v>
      </c>
      <c r="C25" t="s">
        <v>141</v>
      </c>
      <c r="D25" s="49" t="str">
        <f t="shared" si="0"/>
        <v>2021Wohngebäude ohne SchönheitsreparaturenWärmedämm-Verbundsysteme</v>
      </c>
      <c r="E25">
        <v>95.8</v>
      </c>
      <c r="F25">
        <v>95.8</v>
      </c>
      <c r="G25">
        <v>99.7</v>
      </c>
      <c r="H25">
        <v>99.7</v>
      </c>
      <c r="I25">
        <v>101.3</v>
      </c>
      <c r="J25">
        <v>101.3</v>
      </c>
      <c r="K25">
        <v>103.2</v>
      </c>
      <c r="L25">
        <v>103.2</v>
      </c>
    </row>
    <row r="26" spans="1:12">
      <c r="A26">
        <v>2021</v>
      </c>
      <c r="B26" t="s">
        <v>88</v>
      </c>
      <c r="C26" t="s">
        <v>104</v>
      </c>
      <c r="D26" s="49" t="str">
        <f t="shared" si="0"/>
        <v>2021Wohngebäude ohne SchönheitsreparaturenTrockenbauarbeiten</v>
      </c>
      <c r="E26">
        <v>95.6</v>
      </c>
      <c r="F26">
        <v>95.6</v>
      </c>
      <c r="G26">
        <v>99.1</v>
      </c>
      <c r="H26">
        <v>99.1</v>
      </c>
      <c r="I26">
        <v>101.7</v>
      </c>
      <c r="J26">
        <v>101.7</v>
      </c>
      <c r="K26">
        <v>103.6</v>
      </c>
      <c r="L26">
        <v>103.6</v>
      </c>
    </row>
    <row r="27" spans="1:12">
      <c r="A27">
        <v>2021</v>
      </c>
      <c r="B27" t="s">
        <v>88</v>
      </c>
      <c r="C27" t="s">
        <v>105</v>
      </c>
      <c r="D27" s="49" t="str">
        <f t="shared" si="0"/>
        <v>2021Wohngebäude ohne SchönheitsreparaturenVorgehängte hinterlüftete Fassaden</v>
      </c>
      <c r="E27">
        <v>92.6</v>
      </c>
      <c r="F27">
        <v>92.6</v>
      </c>
      <c r="G27">
        <v>98</v>
      </c>
      <c r="H27">
        <v>98</v>
      </c>
      <c r="I27">
        <v>102.7</v>
      </c>
      <c r="J27">
        <v>102.7</v>
      </c>
      <c r="K27">
        <v>106.7</v>
      </c>
      <c r="L27">
        <v>106.7</v>
      </c>
    </row>
    <row r="28" spans="1:12">
      <c r="A28">
        <v>2021</v>
      </c>
      <c r="B28" t="s">
        <v>88</v>
      </c>
      <c r="C28" t="s">
        <v>142</v>
      </c>
      <c r="D28" s="49" t="str">
        <f t="shared" si="0"/>
        <v>2021Wohngebäude ohne SchönheitsreparaturenFliesen- und Plattenarbeiten</v>
      </c>
      <c r="E28">
        <v>97.9</v>
      </c>
      <c r="F28">
        <v>97.9</v>
      </c>
      <c r="G28">
        <v>99.2</v>
      </c>
      <c r="H28">
        <v>99.2</v>
      </c>
      <c r="I28">
        <v>100.7</v>
      </c>
      <c r="J28">
        <v>100.7</v>
      </c>
      <c r="K28">
        <v>102.2</v>
      </c>
      <c r="L28">
        <v>102.2</v>
      </c>
    </row>
    <row r="29" spans="1:12">
      <c r="A29">
        <v>2021</v>
      </c>
      <c r="B29" t="s">
        <v>88</v>
      </c>
      <c r="C29" t="s">
        <v>107</v>
      </c>
      <c r="D29" s="49" t="str">
        <f t="shared" si="0"/>
        <v>2021Wohngebäude ohne SchönheitsreparaturenEstricharbeiten</v>
      </c>
      <c r="E29">
        <v>96.4</v>
      </c>
      <c r="F29">
        <v>96.4</v>
      </c>
      <c r="G29">
        <v>99.3</v>
      </c>
      <c r="H29">
        <v>99.3</v>
      </c>
      <c r="I29">
        <v>101.5</v>
      </c>
      <c r="J29">
        <v>101.5</v>
      </c>
      <c r="K29">
        <v>102.8</v>
      </c>
      <c r="L29">
        <v>102.8</v>
      </c>
    </row>
    <row r="30" spans="1:12">
      <c r="A30">
        <v>2021</v>
      </c>
      <c r="B30" t="s">
        <v>88</v>
      </c>
      <c r="C30" t="s">
        <v>108</v>
      </c>
      <c r="D30" s="49" t="str">
        <f t="shared" si="0"/>
        <v>2021Wohngebäude ohne SchönheitsreparaturenTischlerarbeiten</v>
      </c>
      <c r="E30">
        <v>95.3</v>
      </c>
      <c r="F30">
        <v>95.3</v>
      </c>
      <c r="G30">
        <v>98.3</v>
      </c>
      <c r="H30">
        <v>98.3</v>
      </c>
      <c r="I30">
        <v>102.1</v>
      </c>
      <c r="J30">
        <v>102.1</v>
      </c>
      <c r="K30">
        <v>104.4</v>
      </c>
      <c r="L30">
        <v>104.4</v>
      </c>
    </row>
    <row r="31" spans="1:12">
      <c r="A31">
        <v>2021</v>
      </c>
      <c r="B31" t="s">
        <v>88</v>
      </c>
      <c r="C31" t="s">
        <v>1602</v>
      </c>
      <c r="D31" s="49" t="str">
        <f t="shared" si="0"/>
        <v>2021Wohngebäude ohne SchönheitsreparaturenBeschlagarbeiten</v>
      </c>
      <c r="E31">
        <v>95.3</v>
      </c>
      <c r="F31">
        <v>95.3</v>
      </c>
      <c r="G31">
        <v>99</v>
      </c>
      <c r="H31">
        <v>99</v>
      </c>
      <c r="I31">
        <v>102.1</v>
      </c>
      <c r="J31">
        <v>102.1</v>
      </c>
      <c r="K31">
        <v>103.6</v>
      </c>
      <c r="L31">
        <v>103.6</v>
      </c>
    </row>
    <row r="32" spans="1:12">
      <c r="A32">
        <v>2021</v>
      </c>
      <c r="B32" t="s">
        <v>88</v>
      </c>
      <c r="C32" t="s">
        <v>109</v>
      </c>
      <c r="D32" s="49" t="str">
        <f t="shared" si="0"/>
        <v>2021Wohngebäude ohne SchönheitsreparaturenRollladenarbeiten</v>
      </c>
      <c r="E32">
        <v>96</v>
      </c>
      <c r="F32">
        <v>96</v>
      </c>
      <c r="G32">
        <v>98.1</v>
      </c>
      <c r="H32">
        <v>98.1</v>
      </c>
      <c r="I32">
        <v>101.9</v>
      </c>
      <c r="J32">
        <v>101.9</v>
      </c>
      <c r="K32">
        <v>104.1</v>
      </c>
      <c r="L32">
        <v>104.1</v>
      </c>
    </row>
    <row r="33" spans="1:12">
      <c r="A33">
        <v>2021</v>
      </c>
      <c r="B33" t="s">
        <v>88</v>
      </c>
      <c r="C33" t="s">
        <v>110</v>
      </c>
      <c r="D33" s="49" t="str">
        <f t="shared" si="0"/>
        <v>2021Wohngebäude ohne SchönheitsreparaturenMetallbauarbeiten</v>
      </c>
      <c r="E33">
        <v>94.3</v>
      </c>
      <c r="F33">
        <v>94.3</v>
      </c>
      <c r="G33">
        <v>97.6</v>
      </c>
      <c r="H33">
        <v>97.6</v>
      </c>
      <c r="I33">
        <v>102.2</v>
      </c>
      <c r="J33">
        <v>102.2</v>
      </c>
      <c r="K33">
        <v>105.9</v>
      </c>
      <c r="L33">
        <v>105.9</v>
      </c>
    </row>
    <row r="34" spans="1:12">
      <c r="A34">
        <v>2021</v>
      </c>
      <c r="B34" t="s">
        <v>88</v>
      </c>
      <c r="C34" t="s">
        <v>111</v>
      </c>
      <c r="D34" s="49" t="str">
        <f t="shared" si="0"/>
        <v>2021Wohngebäude ohne SchönheitsreparaturenVerglasungsarbeiten</v>
      </c>
      <c r="E34">
        <v>95.8</v>
      </c>
      <c r="F34">
        <v>95.8</v>
      </c>
      <c r="G34">
        <v>98.1</v>
      </c>
      <c r="H34">
        <v>98.1</v>
      </c>
      <c r="I34">
        <v>101.2</v>
      </c>
      <c r="J34">
        <v>101.2</v>
      </c>
      <c r="K34">
        <v>104.9</v>
      </c>
      <c r="L34">
        <v>104.9</v>
      </c>
    </row>
    <row r="35" spans="1:12">
      <c r="A35">
        <v>2021</v>
      </c>
      <c r="B35" t="s">
        <v>88</v>
      </c>
      <c r="C35" t="s">
        <v>144</v>
      </c>
      <c r="D35" s="49" t="str">
        <f t="shared" si="0"/>
        <v>2021Wohngebäude ohne SchönheitsreparaturenMaler- und Lackierarbeiten, Beschichtungen</v>
      </c>
      <c r="E35">
        <v>97</v>
      </c>
      <c r="F35">
        <v>97</v>
      </c>
      <c r="G35">
        <v>99</v>
      </c>
      <c r="H35">
        <v>99</v>
      </c>
      <c r="I35">
        <v>101.1</v>
      </c>
      <c r="J35">
        <v>101.1</v>
      </c>
      <c r="K35">
        <v>102.9</v>
      </c>
      <c r="L35">
        <v>102.9</v>
      </c>
    </row>
    <row r="36" spans="1:12">
      <c r="A36">
        <v>2021</v>
      </c>
      <c r="B36" t="s">
        <v>88</v>
      </c>
      <c r="C36" t="s">
        <v>113</v>
      </c>
      <c r="D36" s="49" t="str">
        <f t="shared" si="0"/>
        <v>2021Wohngebäude ohne SchönheitsreparaturenBodenbelagarbeiten</v>
      </c>
      <c r="E36">
        <v>96.9</v>
      </c>
      <c r="F36">
        <v>96.9</v>
      </c>
      <c r="G36">
        <v>98.6</v>
      </c>
      <c r="H36">
        <v>98.6</v>
      </c>
      <c r="I36">
        <v>100.9</v>
      </c>
      <c r="J36">
        <v>100.9</v>
      </c>
      <c r="K36">
        <v>103.6</v>
      </c>
      <c r="L36">
        <v>103.6</v>
      </c>
    </row>
    <row r="37" spans="1:12">
      <c r="A37">
        <v>2021</v>
      </c>
      <c r="B37" t="s">
        <v>88</v>
      </c>
      <c r="C37" t="s">
        <v>114</v>
      </c>
      <c r="D37" s="49" t="str">
        <f t="shared" si="0"/>
        <v>2021Wohngebäude ohne SchönheitsreparaturenTapezierarbeiten</v>
      </c>
      <c r="E37" t="s">
        <v>66</v>
      </c>
      <c r="F37" t="s">
        <v>66</v>
      </c>
      <c r="G37" t="s">
        <v>66</v>
      </c>
      <c r="H37" t="s">
        <v>66</v>
      </c>
      <c r="I37" t="s">
        <v>66</v>
      </c>
      <c r="J37" t="s">
        <v>66</v>
      </c>
      <c r="K37" t="s">
        <v>66</v>
      </c>
      <c r="L37" t="s">
        <v>66</v>
      </c>
    </row>
    <row r="38" spans="1:12">
      <c r="A38">
        <v>2021</v>
      </c>
      <c r="B38" t="s">
        <v>88</v>
      </c>
      <c r="C38" t="s">
        <v>115</v>
      </c>
      <c r="D38" s="49" t="str">
        <f t="shared" si="0"/>
        <v>2021Wohngebäude ohne SchönheitsreparaturenRaumlufttechnische Anlagen</v>
      </c>
      <c r="E38">
        <v>94.4</v>
      </c>
      <c r="F38">
        <v>94.4</v>
      </c>
      <c r="G38">
        <v>98.1</v>
      </c>
      <c r="H38">
        <v>98.1</v>
      </c>
      <c r="I38">
        <v>102.4</v>
      </c>
      <c r="J38">
        <v>102.4</v>
      </c>
      <c r="K38">
        <v>105.1</v>
      </c>
      <c r="L38">
        <v>105.1</v>
      </c>
    </row>
    <row r="39" spans="1:12">
      <c r="A39">
        <v>2021</v>
      </c>
      <c r="B39" t="s">
        <v>88</v>
      </c>
      <c r="C39" t="s">
        <v>146</v>
      </c>
      <c r="D39" s="49" t="str">
        <f t="shared" si="0"/>
        <v>2021Wohngebäude ohne SchönheitsreparaturenHeiz- und zentrale Wassererwärmungsanlagen</v>
      </c>
      <c r="E39">
        <v>95.5</v>
      </c>
      <c r="F39">
        <v>95.5</v>
      </c>
      <c r="G39">
        <v>98.1</v>
      </c>
      <c r="H39">
        <v>98.1</v>
      </c>
      <c r="I39">
        <v>101.5</v>
      </c>
      <c r="J39">
        <v>101.5</v>
      </c>
      <c r="K39">
        <v>104.8</v>
      </c>
      <c r="L39">
        <v>104.8</v>
      </c>
    </row>
    <row r="40" spans="1:12">
      <c r="A40">
        <v>2021</v>
      </c>
      <c r="B40" t="s">
        <v>88</v>
      </c>
      <c r="C40" t="s">
        <v>147</v>
      </c>
      <c r="D40" s="49" t="str">
        <f t="shared" si="0"/>
        <v>2021Wohngebäude ohne SchönheitsreparaturenGas-, Wasser- und Entwässerungsanl. innerh. v.Geb.</v>
      </c>
      <c r="E40">
        <v>95.6</v>
      </c>
      <c r="F40">
        <v>95.6</v>
      </c>
      <c r="G40">
        <v>98.1</v>
      </c>
      <c r="H40">
        <v>98.1</v>
      </c>
      <c r="I40">
        <v>101.4</v>
      </c>
      <c r="J40">
        <v>101.4</v>
      </c>
      <c r="K40">
        <v>104.9</v>
      </c>
      <c r="L40">
        <v>104.9</v>
      </c>
    </row>
    <row r="41" spans="1:12">
      <c r="A41">
        <v>2021</v>
      </c>
      <c r="B41" t="s">
        <v>88</v>
      </c>
      <c r="C41" t="s">
        <v>1603</v>
      </c>
      <c r="D41" s="49" t="str">
        <f t="shared" si="0"/>
        <v>2021Wohngebäude ohne SchönheitsreparaturenElektro-, Sicherheits- u. informationstechn. Anl.</v>
      </c>
      <c r="E41">
        <v>96</v>
      </c>
      <c r="F41">
        <v>96</v>
      </c>
      <c r="G41">
        <v>98.6</v>
      </c>
      <c r="H41">
        <v>98.6</v>
      </c>
      <c r="I41">
        <v>101.3</v>
      </c>
      <c r="J41">
        <v>101.3</v>
      </c>
      <c r="K41">
        <v>104.1</v>
      </c>
      <c r="L41">
        <v>104.1</v>
      </c>
    </row>
    <row r="42" spans="1:12">
      <c r="A42">
        <v>2021</v>
      </c>
      <c r="B42" t="s">
        <v>88</v>
      </c>
      <c r="C42" t="s">
        <v>119</v>
      </c>
      <c r="D42" s="49" t="str">
        <f t="shared" si="0"/>
        <v>2021Wohngebäude ohne SchönheitsreparaturenGebäudeautomation</v>
      </c>
      <c r="E42">
        <v>96.4</v>
      </c>
      <c r="F42">
        <v>96.4</v>
      </c>
      <c r="G42">
        <v>98.5</v>
      </c>
      <c r="H42">
        <v>98.5</v>
      </c>
      <c r="I42">
        <v>101.1</v>
      </c>
      <c r="J42">
        <v>101.1</v>
      </c>
      <c r="K42">
        <v>104.1</v>
      </c>
      <c r="L42">
        <v>104.1</v>
      </c>
    </row>
    <row r="43" spans="1:12">
      <c r="A43">
        <v>2021</v>
      </c>
      <c r="B43" t="s">
        <v>88</v>
      </c>
      <c r="C43" t="s">
        <v>1604</v>
      </c>
      <c r="D43" s="49" t="str">
        <f t="shared" si="0"/>
        <v>2021Wohngebäude ohne SchönheitsreparaturenBlitzschutz-, Überspannungsschutz-, Erdungsanlagen</v>
      </c>
      <c r="E43">
        <v>96.2</v>
      </c>
      <c r="F43">
        <v>96.2</v>
      </c>
      <c r="G43">
        <v>97.9</v>
      </c>
      <c r="H43">
        <v>97.9</v>
      </c>
      <c r="I43">
        <v>102</v>
      </c>
      <c r="J43">
        <v>102</v>
      </c>
      <c r="K43">
        <v>103.9</v>
      </c>
      <c r="L43">
        <v>103.9</v>
      </c>
    </row>
    <row r="44" spans="1:12">
      <c r="A44">
        <v>2021</v>
      </c>
      <c r="B44" t="s">
        <v>88</v>
      </c>
      <c r="C44" t="s">
        <v>150</v>
      </c>
      <c r="D44" s="49" t="str">
        <f t="shared" si="0"/>
        <v>2021Wohngebäude ohne SchönheitsreparaturenDämm- und Brandschutzarbeiten an techn. Anlagen</v>
      </c>
      <c r="E44">
        <v>95.2</v>
      </c>
      <c r="F44">
        <v>95.2</v>
      </c>
      <c r="G44">
        <v>97.9</v>
      </c>
      <c r="H44">
        <v>97.9</v>
      </c>
      <c r="I44">
        <v>101.6</v>
      </c>
      <c r="J44">
        <v>101.6</v>
      </c>
      <c r="K44">
        <v>105.3</v>
      </c>
      <c r="L44">
        <v>105.3</v>
      </c>
    </row>
    <row r="45" spans="1:12">
      <c r="A45">
        <v>2021</v>
      </c>
      <c r="B45" t="s">
        <v>122</v>
      </c>
      <c r="C45" t="s">
        <v>89</v>
      </c>
      <c r="D45" s="49" t="str">
        <f t="shared" si="0"/>
        <v>2021Schönheitsreparaturen in einer WohnungInstandhaltungsleistungen</v>
      </c>
      <c r="E45">
        <v>97</v>
      </c>
      <c r="F45">
        <v>97</v>
      </c>
      <c r="G45">
        <v>99</v>
      </c>
      <c r="H45">
        <v>99</v>
      </c>
      <c r="I45">
        <v>101.1</v>
      </c>
      <c r="J45">
        <v>101.1</v>
      </c>
      <c r="K45">
        <v>102.9</v>
      </c>
      <c r="L45">
        <v>102.9</v>
      </c>
    </row>
    <row r="46" spans="1:12">
      <c r="A46">
        <v>2021</v>
      </c>
      <c r="B46" t="s">
        <v>122</v>
      </c>
      <c r="C46" t="s">
        <v>90</v>
      </c>
      <c r="D46" s="49" t="str">
        <f t="shared" si="0"/>
        <v>2021Schönheitsreparaturen in einer WohnungErdarbeiten</v>
      </c>
      <c r="E46" t="s">
        <v>66</v>
      </c>
      <c r="F46" t="s">
        <v>66</v>
      </c>
      <c r="G46" t="s">
        <v>66</v>
      </c>
      <c r="H46" t="s">
        <v>66</v>
      </c>
      <c r="I46" t="s">
        <v>66</v>
      </c>
      <c r="J46" t="s">
        <v>66</v>
      </c>
      <c r="K46" t="s">
        <v>66</v>
      </c>
      <c r="L46" t="s">
        <v>66</v>
      </c>
    </row>
    <row r="47" spans="1:12">
      <c r="A47">
        <v>2021</v>
      </c>
      <c r="B47" t="s">
        <v>122</v>
      </c>
      <c r="C47" t="s">
        <v>91</v>
      </c>
      <c r="D47" s="49" t="str">
        <f t="shared" si="0"/>
        <v>2021Schönheitsreparaturen in einer WohnungEntwässerungskanalarbeiten</v>
      </c>
      <c r="E47" t="s">
        <v>66</v>
      </c>
      <c r="F47" t="s">
        <v>66</v>
      </c>
      <c r="G47" t="s">
        <v>66</v>
      </c>
      <c r="H47" t="s">
        <v>66</v>
      </c>
      <c r="I47" t="s">
        <v>66</v>
      </c>
      <c r="J47" t="s">
        <v>66</v>
      </c>
      <c r="K47" t="s">
        <v>66</v>
      </c>
      <c r="L47" t="s">
        <v>66</v>
      </c>
    </row>
    <row r="48" spans="1:12">
      <c r="A48">
        <v>2021</v>
      </c>
      <c r="B48" t="s">
        <v>122</v>
      </c>
      <c r="C48" t="s">
        <v>92</v>
      </c>
      <c r="D48" s="49" t="str">
        <f t="shared" si="0"/>
        <v>2021Schönheitsreparaturen in einer WohnungMauerarbeiten</v>
      </c>
      <c r="E48" t="s">
        <v>66</v>
      </c>
      <c r="F48" t="s">
        <v>66</v>
      </c>
      <c r="G48" t="s">
        <v>66</v>
      </c>
      <c r="H48" t="s">
        <v>66</v>
      </c>
      <c r="I48" t="s">
        <v>66</v>
      </c>
      <c r="J48" t="s">
        <v>66</v>
      </c>
      <c r="K48" t="s">
        <v>66</v>
      </c>
      <c r="L48" t="s">
        <v>66</v>
      </c>
    </row>
    <row r="49" spans="1:12">
      <c r="A49">
        <v>2021</v>
      </c>
      <c r="B49" t="s">
        <v>122</v>
      </c>
      <c r="C49" t="s">
        <v>93</v>
      </c>
      <c r="D49" s="49" t="str">
        <f t="shared" si="0"/>
        <v>2021Schönheitsreparaturen in einer WohnungBetonarbeiten</v>
      </c>
      <c r="E49" t="s">
        <v>66</v>
      </c>
      <c r="F49" t="s">
        <v>66</v>
      </c>
      <c r="G49" t="s">
        <v>66</v>
      </c>
      <c r="H49" t="s">
        <v>66</v>
      </c>
      <c r="I49" t="s">
        <v>66</v>
      </c>
      <c r="J49" t="s">
        <v>66</v>
      </c>
      <c r="K49" t="s">
        <v>66</v>
      </c>
      <c r="L49" t="s">
        <v>66</v>
      </c>
    </row>
    <row r="50" spans="1:12">
      <c r="A50">
        <v>2021</v>
      </c>
      <c r="B50" t="s">
        <v>122</v>
      </c>
      <c r="C50" t="s">
        <v>137</v>
      </c>
      <c r="D50" s="49" t="str">
        <f t="shared" si="0"/>
        <v>2021Schönheitsreparaturen in einer WohnungZimmer- und Holzbauarbeiten</v>
      </c>
      <c r="E50" t="s">
        <v>66</v>
      </c>
      <c r="F50" t="s">
        <v>66</v>
      </c>
      <c r="G50" t="s">
        <v>66</v>
      </c>
      <c r="H50" t="s">
        <v>66</v>
      </c>
      <c r="I50" t="s">
        <v>66</v>
      </c>
      <c r="J50" t="s">
        <v>66</v>
      </c>
      <c r="K50" t="s">
        <v>66</v>
      </c>
      <c r="L50" t="s">
        <v>66</v>
      </c>
    </row>
    <row r="51" spans="1:12">
      <c r="A51">
        <v>2021</v>
      </c>
      <c r="B51" t="s">
        <v>122</v>
      </c>
      <c r="C51" t="s">
        <v>95</v>
      </c>
      <c r="D51" s="49" t="str">
        <f t="shared" si="0"/>
        <v>2021Schönheitsreparaturen in einer WohnungStahlbauarbeiten</v>
      </c>
      <c r="E51" t="s">
        <v>66</v>
      </c>
      <c r="F51" t="s">
        <v>66</v>
      </c>
      <c r="G51" t="s">
        <v>66</v>
      </c>
      <c r="H51" t="s">
        <v>66</v>
      </c>
      <c r="I51" t="s">
        <v>66</v>
      </c>
      <c r="J51" t="s">
        <v>66</v>
      </c>
      <c r="K51" t="s">
        <v>66</v>
      </c>
      <c r="L51" t="s">
        <v>66</v>
      </c>
    </row>
    <row r="52" spans="1:12">
      <c r="A52">
        <v>2021</v>
      </c>
      <c r="B52" t="s">
        <v>122</v>
      </c>
      <c r="C52" t="s">
        <v>96</v>
      </c>
      <c r="D52" s="49" t="str">
        <f t="shared" si="0"/>
        <v>2021Schönheitsreparaturen in einer WohnungAbdichtungsarbeiten</v>
      </c>
      <c r="E52" t="s">
        <v>66</v>
      </c>
      <c r="F52" t="s">
        <v>66</v>
      </c>
      <c r="G52" t="s">
        <v>66</v>
      </c>
      <c r="H52" t="s">
        <v>66</v>
      </c>
      <c r="I52" t="s">
        <v>66</v>
      </c>
      <c r="J52" t="s">
        <v>66</v>
      </c>
      <c r="K52" t="s">
        <v>66</v>
      </c>
      <c r="L52" t="s">
        <v>66</v>
      </c>
    </row>
    <row r="53" spans="1:12">
      <c r="A53">
        <v>2021</v>
      </c>
      <c r="B53" t="s">
        <v>122</v>
      </c>
      <c r="C53" t="s">
        <v>1601</v>
      </c>
      <c r="D53" s="49" t="str">
        <f t="shared" si="0"/>
        <v>2021Schönheitsreparaturen in einer WohnungDachdeckungsarbeiten</v>
      </c>
      <c r="E53" t="s">
        <v>66</v>
      </c>
      <c r="F53" t="s">
        <v>66</v>
      </c>
      <c r="G53" t="s">
        <v>66</v>
      </c>
      <c r="H53" t="s">
        <v>66</v>
      </c>
      <c r="I53" t="s">
        <v>66</v>
      </c>
      <c r="J53" t="s">
        <v>66</v>
      </c>
      <c r="K53" t="s">
        <v>66</v>
      </c>
      <c r="L53" t="s">
        <v>66</v>
      </c>
    </row>
    <row r="54" spans="1:12">
      <c r="A54">
        <v>2021</v>
      </c>
      <c r="B54" t="s">
        <v>122</v>
      </c>
      <c r="C54" t="s">
        <v>98</v>
      </c>
      <c r="D54" s="49" t="str">
        <f t="shared" si="0"/>
        <v>2021Schönheitsreparaturen in einer WohnungKlempnerarbeiten</v>
      </c>
      <c r="E54" t="s">
        <v>66</v>
      </c>
      <c r="F54" t="s">
        <v>66</v>
      </c>
      <c r="G54" t="s">
        <v>66</v>
      </c>
      <c r="H54" t="s">
        <v>66</v>
      </c>
      <c r="I54" t="s">
        <v>66</v>
      </c>
      <c r="J54" t="s">
        <v>66</v>
      </c>
      <c r="K54" t="s">
        <v>66</v>
      </c>
      <c r="L54" t="s">
        <v>66</v>
      </c>
    </row>
    <row r="55" spans="1:12">
      <c r="A55">
        <v>2021</v>
      </c>
      <c r="B55" t="s">
        <v>122</v>
      </c>
      <c r="C55" t="s">
        <v>99</v>
      </c>
      <c r="D55" s="49" t="str">
        <f t="shared" si="0"/>
        <v>2021Schönheitsreparaturen in einer WohnungGerüstarbeiten</v>
      </c>
      <c r="E55" t="s">
        <v>66</v>
      </c>
      <c r="F55" t="s">
        <v>66</v>
      </c>
      <c r="G55" t="s">
        <v>66</v>
      </c>
      <c r="H55" t="s">
        <v>66</v>
      </c>
      <c r="I55" t="s">
        <v>66</v>
      </c>
      <c r="J55" t="s">
        <v>66</v>
      </c>
      <c r="K55" t="s">
        <v>66</v>
      </c>
      <c r="L55" t="s">
        <v>66</v>
      </c>
    </row>
    <row r="56" spans="1:12">
      <c r="A56">
        <v>2021</v>
      </c>
      <c r="B56" t="s">
        <v>122</v>
      </c>
      <c r="C56" t="s">
        <v>100</v>
      </c>
      <c r="D56" s="49" t="str">
        <f t="shared" si="0"/>
        <v>2021Schönheitsreparaturen in einer WohnungNaturwerksteinarbeiten</v>
      </c>
      <c r="E56" t="s">
        <v>66</v>
      </c>
      <c r="F56" t="s">
        <v>66</v>
      </c>
      <c r="G56" t="s">
        <v>66</v>
      </c>
      <c r="H56" t="s">
        <v>66</v>
      </c>
      <c r="I56" t="s">
        <v>66</v>
      </c>
      <c r="J56" t="s">
        <v>66</v>
      </c>
      <c r="K56" t="s">
        <v>66</v>
      </c>
      <c r="L56" t="s">
        <v>66</v>
      </c>
    </row>
    <row r="57" spans="1:12">
      <c r="A57">
        <v>2021</v>
      </c>
      <c r="B57" t="s">
        <v>122</v>
      </c>
      <c r="C57" t="s">
        <v>101</v>
      </c>
      <c r="D57" s="49" t="str">
        <f t="shared" si="0"/>
        <v>2021Schönheitsreparaturen in einer WohnungBetonwerksteinarbeiten</v>
      </c>
      <c r="E57" t="s">
        <v>66</v>
      </c>
      <c r="F57" t="s">
        <v>66</v>
      </c>
      <c r="G57" t="s">
        <v>66</v>
      </c>
      <c r="H57" t="s">
        <v>66</v>
      </c>
      <c r="I57" t="s">
        <v>66</v>
      </c>
      <c r="J57" t="s">
        <v>66</v>
      </c>
      <c r="K57" t="s">
        <v>66</v>
      </c>
      <c r="L57" t="s">
        <v>66</v>
      </c>
    </row>
    <row r="58" spans="1:12">
      <c r="A58">
        <v>2021</v>
      </c>
      <c r="B58" t="s">
        <v>122</v>
      </c>
      <c r="C58" t="s">
        <v>140</v>
      </c>
      <c r="D58" s="49" t="str">
        <f t="shared" si="0"/>
        <v>2021Schönheitsreparaturen in einer WohnungPutz- und Stuckarbeiten</v>
      </c>
      <c r="E58" t="s">
        <v>66</v>
      </c>
      <c r="F58" t="s">
        <v>66</v>
      </c>
      <c r="G58" t="s">
        <v>66</v>
      </c>
      <c r="H58" t="s">
        <v>66</v>
      </c>
      <c r="I58" t="s">
        <v>66</v>
      </c>
      <c r="J58" t="s">
        <v>66</v>
      </c>
      <c r="K58" t="s">
        <v>66</v>
      </c>
      <c r="L58" t="s">
        <v>66</v>
      </c>
    </row>
    <row r="59" spans="1:12">
      <c r="A59">
        <v>2021</v>
      </c>
      <c r="B59" t="s">
        <v>122</v>
      </c>
      <c r="C59" t="s">
        <v>141</v>
      </c>
      <c r="D59" s="49" t="str">
        <f t="shared" si="0"/>
        <v>2021Schönheitsreparaturen in einer WohnungWärmedämm-Verbundsysteme</v>
      </c>
      <c r="E59" t="s">
        <v>66</v>
      </c>
      <c r="F59" t="s">
        <v>66</v>
      </c>
      <c r="G59" t="s">
        <v>66</v>
      </c>
      <c r="H59" t="s">
        <v>66</v>
      </c>
      <c r="I59" t="s">
        <v>66</v>
      </c>
      <c r="J59" t="s">
        <v>66</v>
      </c>
      <c r="K59" t="s">
        <v>66</v>
      </c>
      <c r="L59" t="s">
        <v>66</v>
      </c>
    </row>
    <row r="60" spans="1:12">
      <c r="A60">
        <v>2021</v>
      </c>
      <c r="B60" t="s">
        <v>122</v>
      </c>
      <c r="C60" t="s">
        <v>104</v>
      </c>
      <c r="D60" s="49" t="str">
        <f t="shared" si="0"/>
        <v>2021Schönheitsreparaturen in einer WohnungTrockenbauarbeiten</v>
      </c>
      <c r="E60" t="s">
        <v>66</v>
      </c>
      <c r="F60" t="s">
        <v>66</v>
      </c>
      <c r="G60" t="s">
        <v>66</v>
      </c>
      <c r="H60" t="s">
        <v>66</v>
      </c>
      <c r="I60" t="s">
        <v>66</v>
      </c>
      <c r="J60" t="s">
        <v>66</v>
      </c>
      <c r="K60" t="s">
        <v>66</v>
      </c>
      <c r="L60" t="s">
        <v>66</v>
      </c>
    </row>
    <row r="61" spans="1:12">
      <c r="A61">
        <v>2021</v>
      </c>
      <c r="B61" t="s">
        <v>122</v>
      </c>
      <c r="C61" t="s">
        <v>105</v>
      </c>
      <c r="D61" s="49" t="str">
        <f t="shared" si="0"/>
        <v>2021Schönheitsreparaturen in einer WohnungVorgehängte hinterlüftete Fassaden</v>
      </c>
      <c r="E61" t="s">
        <v>66</v>
      </c>
      <c r="F61" t="s">
        <v>66</v>
      </c>
      <c r="G61" t="s">
        <v>66</v>
      </c>
      <c r="H61" t="s">
        <v>66</v>
      </c>
      <c r="I61" t="s">
        <v>66</v>
      </c>
      <c r="J61" t="s">
        <v>66</v>
      </c>
      <c r="K61" t="s">
        <v>66</v>
      </c>
      <c r="L61" t="s">
        <v>66</v>
      </c>
    </row>
    <row r="62" spans="1:12">
      <c r="A62">
        <v>2021</v>
      </c>
      <c r="B62" t="s">
        <v>122</v>
      </c>
      <c r="C62" t="s">
        <v>142</v>
      </c>
      <c r="D62" s="49" t="str">
        <f t="shared" si="0"/>
        <v>2021Schönheitsreparaturen in einer WohnungFliesen- und Plattenarbeiten</v>
      </c>
      <c r="E62" t="s">
        <v>66</v>
      </c>
      <c r="F62" t="s">
        <v>66</v>
      </c>
      <c r="G62" t="s">
        <v>66</v>
      </c>
      <c r="H62" t="s">
        <v>66</v>
      </c>
      <c r="I62" t="s">
        <v>66</v>
      </c>
      <c r="J62" t="s">
        <v>66</v>
      </c>
      <c r="K62" t="s">
        <v>66</v>
      </c>
      <c r="L62" t="s">
        <v>66</v>
      </c>
    </row>
    <row r="63" spans="1:12">
      <c r="A63">
        <v>2021</v>
      </c>
      <c r="B63" t="s">
        <v>122</v>
      </c>
      <c r="C63" t="s">
        <v>107</v>
      </c>
      <c r="D63" s="49" t="str">
        <f t="shared" si="0"/>
        <v>2021Schönheitsreparaturen in einer WohnungEstricharbeiten</v>
      </c>
      <c r="E63" t="s">
        <v>66</v>
      </c>
      <c r="F63" t="s">
        <v>66</v>
      </c>
      <c r="G63" t="s">
        <v>66</v>
      </c>
      <c r="H63" t="s">
        <v>66</v>
      </c>
      <c r="I63" t="s">
        <v>66</v>
      </c>
      <c r="J63" t="s">
        <v>66</v>
      </c>
      <c r="K63" t="s">
        <v>66</v>
      </c>
      <c r="L63" t="s">
        <v>66</v>
      </c>
    </row>
    <row r="64" spans="1:12">
      <c r="A64">
        <v>2021</v>
      </c>
      <c r="B64" t="s">
        <v>122</v>
      </c>
      <c r="C64" t="s">
        <v>108</v>
      </c>
      <c r="D64" s="49" t="str">
        <f t="shared" si="0"/>
        <v>2021Schönheitsreparaturen in einer WohnungTischlerarbeiten</v>
      </c>
      <c r="E64" t="s">
        <v>66</v>
      </c>
      <c r="F64" t="s">
        <v>66</v>
      </c>
      <c r="G64" t="s">
        <v>66</v>
      </c>
      <c r="H64" t="s">
        <v>66</v>
      </c>
      <c r="I64" t="s">
        <v>66</v>
      </c>
      <c r="J64" t="s">
        <v>66</v>
      </c>
      <c r="K64" t="s">
        <v>66</v>
      </c>
      <c r="L64" t="s">
        <v>66</v>
      </c>
    </row>
    <row r="65" spans="1:12">
      <c r="A65">
        <v>2021</v>
      </c>
      <c r="B65" t="s">
        <v>122</v>
      </c>
      <c r="C65" t="s">
        <v>1602</v>
      </c>
      <c r="D65" s="49" t="str">
        <f t="shared" si="0"/>
        <v>2021Schönheitsreparaturen in einer WohnungBeschlagarbeiten</v>
      </c>
      <c r="E65" t="s">
        <v>66</v>
      </c>
      <c r="F65" t="s">
        <v>66</v>
      </c>
      <c r="G65" t="s">
        <v>66</v>
      </c>
      <c r="H65" t="s">
        <v>66</v>
      </c>
      <c r="I65" t="s">
        <v>66</v>
      </c>
      <c r="J65" t="s">
        <v>66</v>
      </c>
      <c r="K65" t="s">
        <v>66</v>
      </c>
      <c r="L65" t="s">
        <v>66</v>
      </c>
    </row>
    <row r="66" spans="1:12">
      <c r="A66">
        <v>2021</v>
      </c>
      <c r="B66" t="s">
        <v>122</v>
      </c>
      <c r="C66" t="s">
        <v>109</v>
      </c>
      <c r="D66" s="49" t="str">
        <f t="shared" si="0"/>
        <v>2021Schönheitsreparaturen in einer WohnungRollladenarbeiten</v>
      </c>
      <c r="E66" t="s">
        <v>66</v>
      </c>
      <c r="F66" t="s">
        <v>66</v>
      </c>
      <c r="G66" t="s">
        <v>66</v>
      </c>
      <c r="H66" t="s">
        <v>66</v>
      </c>
      <c r="I66" t="s">
        <v>66</v>
      </c>
      <c r="J66" t="s">
        <v>66</v>
      </c>
      <c r="K66" t="s">
        <v>66</v>
      </c>
      <c r="L66" t="s">
        <v>66</v>
      </c>
    </row>
    <row r="67" spans="1:12">
      <c r="A67">
        <v>2021</v>
      </c>
      <c r="B67" t="s">
        <v>122</v>
      </c>
      <c r="C67" t="s">
        <v>110</v>
      </c>
      <c r="D67" s="49" t="str">
        <f t="shared" si="0"/>
        <v>2021Schönheitsreparaturen in einer WohnungMetallbauarbeiten</v>
      </c>
      <c r="E67" t="s">
        <v>66</v>
      </c>
      <c r="F67" t="s">
        <v>66</v>
      </c>
      <c r="G67" t="s">
        <v>66</v>
      </c>
      <c r="H67" t="s">
        <v>66</v>
      </c>
      <c r="I67" t="s">
        <v>66</v>
      </c>
      <c r="J67" t="s">
        <v>66</v>
      </c>
      <c r="K67" t="s">
        <v>66</v>
      </c>
      <c r="L67" t="s">
        <v>66</v>
      </c>
    </row>
    <row r="68" spans="1:12">
      <c r="A68">
        <v>2021</v>
      </c>
      <c r="B68" t="s">
        <v>122</v>
      </c>
      <c r="C68" t="s">
        <v>111</v>
      </c>
      <c r="D68" s="49" t="str">
        <f t="shared" si="0"/>
        <v>2021Schönheitsreparaturen in einer WohnungVerglasungsarbeiten</v>
      </c>
      <c r="E68" t="s">
        <v>66</v>
      </c>
      <c r="F68" t="s">
        <v>66</v>
      </c>
      <c r="G68" t="s">
        <v>66</v>
      </c>
      <c r="H68" t="s">
        <v>66</v>
      </c>
      <c r="I68" t="s">
        <v>66</v>
      </c>
      <c r="J68" t="s">
        <v>66</v>
      </c>
      <c r="K68" t="s">
        <v>66</v>
      </c>
      <c r="L68" t="s">
        <v>66</v>
      </c>
    </row>
    <row r="69" spans="1:12">
      <c r="A69">
        <v>2021</v>
      </c>
      <c r="B69" t="s">
        <v>122</v>
      </c>
      <c r="C69" t="s">
        <v>144</v>
      </c>
      <c r="D69" s="49" t="str">
        <f t="shared" si="0"/>
        <v>2021Schönheitsreparaturen in einer WohnungMaler- und Lackierarbeiten, Beschichtungen</v>
      </c>
      <c r="E69">
        <v>97</v>
      </c>
      <c r="F69">
        <v>97</v>
      </c>
      <c r="G69">
        <v>99</v>
      </c>
      <c r="H69">
        <v>99</v>
      </c>
      <c r="I69">
        <v>101</v>
      </c>
      <c r="J69">
        <v>101</v>
      </c>
      <c r="K69">
        <v>103</v>
      </c>
      <c r="L69">
        <v>103</v>
      </c>
    </row>
    <row r="70" spans="1:12">
      <c r="A70">
        <v>2021</v>
      </c>
      <c r="B70" t="s">
        <v>122</v>
      </c>
      <c r="C70" t="s">
        <v>113</v>
      </c>
      <c r="D70" s="49" t="str">
        <f t="shared" si="0"/>
        <v>2021Schönheitsreparaturen in einer WohnungBodenbelagarbeiten</v>
      </c>
      <c r="E70" t="s">
        <v>66</v>
      </c>
      <c r="F70" t="s">
        <v>66</v>
      </c>
      <c r="G70" t="s">
        <v>66</v>
      </c>
      <c r="H70" t="s">
        <v>66</v>
      </c>
      <c r="I70" t="s">
        <v>66</v>
      </c>
      <c r="J70" t="s">
        <v>66</v>
      </c>
      <c r="K70" t="s">
        <v>66</v>
      </c>
      <c r="L70" t="s">
        <v>66</v>
      </c>
    </row>
    <row r="71" spans="1:12">
      <c r="A71">
        <v>2021</v>
      </c>
      <c r="B71" t="s">
        <v>122</v>
      </c>
      <c r="C71" t="s">
        <v>114</v>
      </c>
      <c r="D71" s="49" t="str">
        <f t="shared" si="0"/>
        <v>2021Schönheitsreparaturen in einer WohnungTapezierarbeiten</v>
      </c>
      <c r="E71">
        <v>97.2</v>
      </c>
      <c r="F71">
        <v>97.2</v>
      </c>
      <c r="G71">
        <v>99.1</v>
      </c>
      <c r="H71">
        <v>99.1</v>
      </c>
      <c r="I71">
        <v>101.1</v>
      </c>
      <c r="J71">
        <v>101.1</v>
      </c>
      <c r="K71">
        <v>102.7</v>
      </c>
      <c r="L71">
        <v>102.7</v>
      </c>
    </row>
    <row r="72" spans="1:12">
      <c r="A72">
        <v>2021</v>
      </c>
      <c r="B72" t="s">
        <v>122</v>
      </c>
      <c r="C72" t="s">
        <v>115</v>
      </c>
      <c r="D72" s="49" t="str">
        <f t="shared" si="0"/>
        <v>2021Schönheitsreparaturen in einer WohnungRaumlufttechnische Anlagen</v>
      </c>
      <c r="E72" t="s">
        <v>66</v>
      </c>
      <c r="F72" t="s">
        <v>66</v>
      </c>
      <c r="G72" t="s">
        <v>66</v>
      </c>
      <c r="H72" t="s">
        <v>66</v>
      </c>
      <c r="I72" t="s">
        <v>66</v>
      </c>
      <c r="J72" t="s">
        <v>66</v>
      </c>
      <c r="K72" t="s">
        <v>66</v>
      </c>
      <c r="L72" t="s">
        <v>66</v>
      </c>
    </row>
    <row r="73" spans="1:12">
      <c r="A73">
        <v>2021</v>
      </c>
      <c r="B73" t="s">
        <v>122</v>
      </c>
      <c r="C73" t="s">
        <v>146</v>
      </c>
      <c r="D73" s="49" t="str">
        <f t="shared" si="0"/>
        <v>2021Schönheitsreparaturen in einer WohnungHeiz- und zentrale Wassererwärmungsanlagen</v>
      </c>
      <c r="E73" t="s">
        <v>66</v>
      </c>
      <c r="F73" t="s">
        <v>66</v>
      </c>
      <c r="G73" t="s">
        <v>66</v>
      </c>
      <c r="H73" t="s">
        <v>66</v>
      </c>
      <c r="I73" t="s">
        <v>66</v>
      </c>
      <c r="J73" t="s">
        <v>66</v>
      </c>
      <c r="K73" t="s">
        <v>66</v>
      </c>
      <c r="L73" t="s">
        <v>66</v>
      </c>
    </row>
    <row r="74" spans="1:12">
      <c r="A74">
        <v>2021</v>
      </c>
      <c r="B74" t="s">
        <v>122</v>
      </c>
      <c r="C74" t="s">
        <v>147</v>
      </c>
      <c r="D74" s="49" t="str">
        <f t="shared" si="0"/>
        <v>2021Schönheitsreparaturen in einer WohnungGas-, Wasser- und Entwässerungsanl. innerh. v.Geb.</v>
      </c>
      <c r="E74" t="s">
        <v>66</v>
      </c>
      <c r="F74" t="s">
        <v>66</v>
      </c>
      <c r="G74" t="s">
        <v>66</v>
      </c>
      <c r="H74" t="s">
        <v>66</v>
      </c>
      <c r="I74" t="s">
        <v>66</v>
      </c>
      <c r="J74" t="s">
        <v>66</v>
      </c>
      <c r="K74" t="s">
        <v>66</v>
      </c>
      <c r="L74" t="s">
        <v>66</v>
      </c>
    </row>
    <row r="75" spans="1:12">
      <c r="A75">
        <v>2021</v>
      </c>
      <c r="B75" t="s">
        <v>122</v>
      </c>
      <c r="C75" t="s">
        <v>1603</v>
      </c>
      <c r="D75" s="49" t="str">
        <f t="shared" si="0"/>
        <v>2021Schönheitsreparaturen in einer WohnungElektro-, Sicherheits- u. informationstechn. Anl.</v>
      </c>
      <c r="E75" t="s">
        <v>66</v>
      </c>
      <c r="F75" t="s">
        <v>66</v>
      </c>
      <c r="G75" t="s">
        <v>66</v>
      </c>
      <c r="H75" t="s">
        <v>66</v>
      </c>
      <c r="I75" t="s">
        <v>66</v>
      </c>
      <c r="J75" t="s">
        <v>66</v>
      </c>
      <c r="K75" t="s">
        <v>66</v>
      </c>
      <c r="L75" t="s">
        <v>66</v>
      </c>
    </row>
    <row r="76" spans="1:12">
      <c r="A76">
        <v>2021</v>
      </c>
      <c r="B76" t="s">
        <v>122</v>
      </c>
      <c r="C76" t="s">
        <v>119</v>
      </c>
      <c r="D76" s="49" t="str">
        <f t="shared" ref="D76:D139" si="1">CONCATENATE(A76, B76, C76)</f>
        <v>2021Schönheitsreparaturen in einer WohnungGebäudeautomation</v>
      </c>
      <c r="E76" t="s">
        <v>66</v>
      </c>
      <c r="F76" t="s">
        <v>66</v>
      </c>
      <c r="G76" t="s">
        <v>66</v>
      </c>
      <c r="H76" t="s">
        <v>66</v>
      </c>
      <c r="I76" t="s">
        <v>66</v>
      </c>
      <c r="J76" t="s">
        <v>66</v>
      </c>
      <c r="K76" t="s">
        <v>66</v>
      </c>
      <c r="L76" t="s">
        <v>66</v>
      </c>
    </row>
    <row r="77" spans="1:12">
      <c r="A77">
        <v>2021</v>
      </c>
      <c r="B77" t="s">
        <v>122</v>
      </c>
      <c r="C77" t="s">
        <v>1604</v>
      </c>
      <c r="D77" s="49" t="str">
        <f t="shared" si="1"/>
        <v>2021Schönheitsreparaturen in einer WohnungBlitzschutz-, Überspannungsschutz-, Erdungsanlagen</v>
      </c>
      <c r="E77" t="s">
        <v>66</v>
      </c>
      <c r="F77" t="s">
        <v>66</v>
      </c>
      <c r="G77" t="s">
        <v>66</v>
      </c>
      <c r="H77" t="s">
        <v>66</v>
      </c>
      <c r="I77" t="s">
        <v>66</v>
      </c>
      <c r="J77" t="s">
        <v>66</v>
      </c>
      <c r="K77" t="s">
        <v>66</v>
      </c>
      <c r="L77" t="s">
        <v>66</v>
      </c>
    </row>
    <row r="78" spans="1:12">
      <c r="A78">
        <v>2021</v>
      </c>
      <c r="B78" t="s">
        <v>122</v>
      </c>
      <c r="C78" t="s">
        <v>150</v>
      </c>
      <c r="D78" s="49" t="str">
        <f t="shared" si="1"/>
        <v>2021Schönheitsreparaturen in einer WohnungDämm- und Brandschutzarbeiten an techn. Anlagen</v>
      </c>
      <c r="E78" t="s">
        <v>66</v>
      </c>
      <c r="F78" t="s">
        <v>66</v>
      </c>
      <c r="G78" t="s">
        <v>66</v>
      </c>
      <c r="H78" t="s">
        <v>66</v>
      </c>
      <c r="I78" t="s">
        <v>66</v>
      </c>
      <c r="J78" t="s">
        <v>66</v>
      </c>
      <c r="K78" t="s">
        <v>66</v>
      </c>
      <c r="L78" t="s">
        <v>66</v>
      </c>
    </row>
    <row r="79" spans="1:12">
      <c r="A79">
        <v>2022</v>
      </c>
      <c r="B79" t="s">
        <v>88</v>
      </c>
      <c r="C79" t="s">
        <v>89</v>
      </c>
      <c r="D79" s="49" t="str">
        <f t="shared" si="1"/>
        <v>2022Wohngebäude ohne SchönheitsreparaturenInstandhaltungsleistungen</v>
      </c>
      <c r="E79">
        <v>109</v>
      </c>
      <c r="F79">
        <v>109</v>
      </c>
      <c r="G79">
        <v>114.4</v>
      </c>
      <c r="H79">
        <v>114.4</v>
      </c>
      <c r="I79">
        <v>118</v>
      </c>
      <c r="J79">
        <v>118</v>
      </c>
      <c r="K79">
        <v>121.3</v>
      </c>
      <c r="L79">
        <v>121.3</v>
      </c>
    </row>
    <row r="80" spans="1:12">
      <c r="A80">
        <v>2022</v>
      </c>
      <c r="B80" t="s">
        <v>88</v>
      </c>
      <c r="C80" t="s">
        <v>90</v>
      </c>
      <c r="D80" s="49" t="str">
        <f t="shared" si="1"/>
        <v>2022Wohngebäude ohne SchönheitsreparaturenErdarbeiten</v>
      </c>
      <c r="E80">
        <v>107.3</v>
      </c>
      <c r="F80">
        <v>107.3</v>
      </c>
      <c r="G80">
        <v>114</v>
      </c>
      <c r="H80">
        <v>114</v>
      </c>
      <c r="I80">
        <v>116.3</v>
      </c>
      <c r="J80">
        <v>116.3</v>
      </c>
      <c r="K80">
        <v>119</v>
      </c>
      <c r="L80">
        <v>119</v>
      </c>
    </row>
    <row r="81" spans="1:12">
      <c r="A81">
        <v>2022</v>
      </c>
      <c r="B81" t="s">
        <v>88</v>
      </c>
      <c r="C81" t="s">
        <v>91</v>
      </c>
      <c r="D81" s="49" t="str">
        <f t="shared" si="1"/>
        <v>2022Wohngebäude ohne SchönheitsreparaturenEntwässerungskanalarbeiten</v>
      </c>
      <c r="E81">
        <v>111.2</v>
      </c>
      <c r="F81">
        <v>111.2</v>
      </c>
      <c r="G81">
        <v>117.9</v>
      </c>
      <c r="H81">
        <v>117.9</v>
      </c>
      <c r="I81">
        <v>120.8</v>
      </c>
      <c r="J81">
        <v>120.8</v>
      </c>
      <c r="K81">
        <v>123.4</v>
      </c>
      <c r="L81">
        <v>123.4</v>
      </c>
    </row>
    <row r="82" spans="1:12">
      <c r="A82">
        <v>2022</v>
      </c>
      <c r="B82" t="s">
        <v>88</v>
      </c>
      <c r="C82" t="s">
        <v>92</v>
      </c>
      <c r="D82" s="49" t="str">
        <f t="shared" si="1"/>
        <v>2022Wohngebäude ohne SchönheitsreparaturenMauerarbeiten</v>
      </c>
      <c r="E82">
        <v>106</v>
      </c>
      <c r="F82">
        <v>106</v>
      </c>
      <c r="G82">
        <v>111.8</v>
      </c>
      <c r="H82">
        <v>111.8</v>
      </c>
      <c r="I82">
        <v>114.3</v>
      </c>
      <c r="J82">
        <v>114.3</v>
      </c>
      <c r="K82">
        <v>116.8</v>
      </c>
      <c r="L82">
        <v>116.8</v>
      </c>
    </row>
    <row r="83" spans="1:12">
      <c r="A83">
        <v>2022</v>
      </c>
      <c r="B83" t="s">
        <v>88</v>
      </c>
      <c r="C83" t="s">
        <v>93</v>
      </c>
      <c r="D83" s="49" t="str">
        <f t="shared" si="1"/>
        <v>2022Wohngebäude ohne SchönheitsreparaturenBetonarbeiten</v>
      </c>
      <c r="E83">
        <v>107</v>
      </c>
      <c r="F83">
        <v>107</v>
      </c>
      <c r="G83">
        <v>113</v>
      </c>
      <c r="H83">
        <v>113</v>
      </c>
      <c r="I83">
        <v>115.7</v>
      </c>
      <c r="J83">
        <v>115.7</v>
      </c>
      <c r="K83">
        <v>119.9</v>
      </c>
      <c r="L83">
        <v>119.9</v>
      </c>
    </row>
    <row r="84" spans="1:12">
      <c r="A84">
        <v>2022</v>
      </c>
      <c r="B84" t="s">
        <v>88</v>
      </c>
      <c r="C84" t="s">
        <v>137</v>
      </c>
      <c r="D84" s="49" t="str">
        <f t="shared" si="1"/>
        <v>2022Wohngebäude ohne SchönheitsreparaturenZimmer- und Holzbauarbeiten</v>
      </c>
      <c r="E84">
        <v>110.7</v>
      </c>
      <c r="F84">
        <v>110.7</v>
      </c>
      <c r="G84">
        <v>116.6</v>
      </c>
      <c r="H84">
        <v>116.6</v>
      </c>
      <c r="I84">
        <v>118.1</v>
      </c>
      <c r="J84">
        <v>118.1</v>
      </c>
      <c r="K84">
        <v>118.4</v>
      </c>
      <c r="L84">
        <v>118.4</v>
      </c>
    </row>
    <row r="85" spans="1:12">
      <c r="A85">
        <v>2022</v>
      </c>
      <c r="B85" t="s">
        <v>88</v>
      </c>
      <c r="C85" t="s">
        <v>95</v>
      </c>
      <c r="D85" s="49" t="str">
        <f t="shared" si="1"/>
        <v>2022Wohngebäude ohne SchönheitsreparaturenStahlbauarbeiten</v>
      </c>
      <c r="E85">
        <v>107.8</v>
      </c>
      <c r="F85">
        <v>107.8</v>
      </c>
      <c r="G85">
        <v>123.8</v>
      </c>
      <c r="H85">
        <v>123.8</v>
      </c>
      <c r="I85">
        <v>128.4</v>
      </c>
      <c r="J85">
        <v>128.4</v>
      </c>
      <c r="K85">
        <v>129.19999999999999</v>
      </c>
      <c r="L85">
        <v>129.19999999999999</v>
      </c>
    </row>
    <row r="86" spans="1:12">
      <c r="A86">
        <v>2022</v>
      </c>
      <c r="B86" t="s">
        <v>88</v>
      </c>
      <c r="C86" t="s">
        <v>96</v>
      </c>
      <c r="D86" s="49" t="str">
        <f t="shared" si="1"/>
        <v>2022Wohngebäude ohne SchönheitsreparaturenAbdichtungsarbeiten</v>
      </c>
      <c r="E86">
        <v>108.9</v>
      </c>
      <c r="F86">
        <v>108.9</v>
      </c>
      <c r="G86">
        <v>116.3</v>
      </c>
      <c r="H86">
        <v>116.3</v>
      </c>
      <c r="I86">
        <v>119.5</v>
      </c>
      <c r="J86">
        <v>119.5</v>
      </c>
      <c r="K86">
        <v>123.8</v>
      </c>
      <c r="L86">
        <v>123.8</v>
      </c>
    </row>
    <row r="87" spans="1:12">
      <c r="A87">
        <v>2022</v>
      </c>
      <c r="B87" t="s">
        <v>88</v>
      </c>
      <c r="C87" t="s">
        <v>1601</v>
      </c>
      <c r="D87" s="49" t="str">
        <f t="shared" si="1"/>
        <v>2022Wohngebäude ohne SchönheitsreparaturenDachdeckungsarbeiten</v>
      </c>
      <c r="E87">
        <v>110.8</v>
      </c>
      <c r="F87">
        <v>110.8</v>
      </c>
      <c r="G87">
        <v>118</v>
      </c>
      <c r="H87">
        <v>118</v>
      </c>
      <c r="I87">
        <v>122.4</v>
      </c>
      <c r="J87">
        <v>122.4</v>
      </c>
      <c r="K87">
        <v>126.3</v>
      </c>
      <c r="L87">
        <v>126.3</v>
      </c>
    </row>
    <row r="88" spans="1:12">
      <c r="A88">
        <v>2022</v>
      </c>
      <c r="B88" t="s">
        <v>88</v>
      </c>
      <c r="C88" t="s">
        <v>98</v>
      </c>
      <c r="D88" s="49" t="str">
        <f t="shared" si="1"/>
        <v>2022Wohngebäude ohne SchönheitsreparaturenKlempnerarbeiten</v>
      </c>
      <c r="E88">
        <v>109.9</v>
      </c>
      <c r="F88">
        <v>109.9</v>
      </c>
      <c r="G88">
        <v>115.9</v>
      </c>
      <c r="H88">
        <v>115.9</v>
      </c>
      <c r="I88">
        <v>119.7</v>
      </c>
      <c r="J88">
        <v>119.7</v>
      </c>
      <c r="K88">
        <v>123.1</v>
      </c>
      <c r="L88">
        <v>123.1</v>
      </c>
    </row>
    <row r="89" spans="1:12">
      <c r="A89">
        <v>2022</v>
      </c>
      <c r="B89" t="s">
        <v>88</v>
      </c>
      <c r="C89" t="s">
        <v>99</v>
      </c>
      <c r="D89" s="49" t="str">
        <f t="shared" si="1"/>
        <v>2022Wohngebäude ohne SchönheitsreparaturenGerüstarbeiten</v>
      </c>
      <c r="E89">
        <v>104.7</v>
      </c>
      <c r="F89">
        <v>104.7</v>
      </c>
      <c r="G89">
        <v>109</v>
      </c>
      <c r="H89">
        <v>109</v>
      </c>
      <c r="I89">
        <v>112.1</v>
      </c>
      <c r="J89">
        <v>112.1</v>
      </c>
      <c r="K89">
        <v>112.7</v>
      </c>
      <c r="L89">
        <v>112.7</v>
      </c>
    </row>
    <row r="90" spans="1:12">
      <c r="A90">
        <v>2022</v>
      </c>
      <c r="B90" t="s">
        <v>88</v>
      </c>
      <c r="C90" t="s">
        <v>100</v>
      </c>
      <c r="D90" s="49" t="str">
        <f t="shared" si="1"/>
        <v>2022Wohngebäude ohne SchönheitsreparaturenNaturwerksteinarbeiten</v>
      </c>
      <c r="E90">
        <v>105.9</v>
      </c>
      <c r="F90">
        <v>105.9</v>
      </c>
      <c r="G90">
        <v>108.8</v>
      </c>
      <c r="H90">
        <v>108.8</v>
      </c>
      <c r="I90">
        <v>111.9</v>
      </c>
      <c r="J90">
        <v>111.9</v>
      </c>
      <c r="K90">
        <v>114.9</v>
      </c>
      <c r="L90">
        <v>114.9</v>
      </c>
    </row>
    <row r="91" spans="1:12">
      <c r="A91">
        <v>2022</v>
      </c>
      <c r="B91" t="s">
        <v>88</v>
      </c>
      <c r="C91" t="s">
        <v>101</v>
      </c>
      <c r="D91" s="49" t="str">
        <f t="shared" si="1"/>
        <v>2022Wohngebäude ohne SchönheitsreparaturenBetonwerksteinarbeiten</v>
      </c>
      <c r="E91">
        <v>106.9</v>
      </c>
      <c r="F91">
        <v>106.9</v>
      </c>
      <c r="G91">
        <v>110.6</v>
      </c>
      <c r="H91">
        <v>110.6</v>
      </c>
      <c r="I91">
        <v>113.7</v>
      </c>
      <c r="J91">
        <v>113.7</v>
      </c>
      <c r="K91">
        <v>117.1</v>
      </c>
      <c r="L91">
        <v>117.1</v>
      </c>
    </row>
    <row r="92" spans="1:12">
      <c r="A92">
        <v>2022</v>
      </c>
      <c r="B92" t="s">
        <v>88</v>
      </c>
      <c r="C92" t="s">
        <v>140</v>
      </c>
      <c r="D92" s="49" t="str">
        <f t="shared" si="1"/>
        <v>2022Wohngebäude ohne SchönheitsreparaturenPutz- und Stuckarbeiten</v>
      </c>
      <c r="E92">
        <v>106.7</v>
      </c>
      <c r="F92">
        <v>106.7</v>
      </c>
      <c r="G92">
        <v>110.7</v>
      </c>
      <c r="H92">
        <v>110.7</v>
      </c>
      <c r="I92">
        <v>113.4</v>
      </c>
      <c r="J92">
        <v>113.4</v>
      </c>
      <c r="K92">
        <v>116.7</v>
      </c>
      <c r="L92">
        <v>116.7</v>
      </c>
    </row>
    <row r="93" spans="1:12">
      <c r="A93">
        <v>2022</v>
      </c>
      <c r="B93" t="s">
        <v>88</v>
      </c>
      <c r="C93" t="s">
        <v>141</v>
      </c>
      <c r="D93" s="49" t="str">
        <f t="shared" si="1"/>
        <v>2022Wohngebäude ohne SchönheitsreparaturenWärmedämm-Verbundsysteme</v>
      </c>
      <c r="E93">
        <v>108.1</v>
      </c>
      <c r="F93">
        <v>108.1</v>
      </c>
      <c r="G93">
        <v>113.7</v>
      </c>
      <c r="H93">
        <v>113.7</v>
      </c>
      <c r="I93">
        <v>116.7</v>
      </c>
      <c r="J93">
        <v>116.7</v>
      </c>
      <c r="K93">
        <v>120.1</v>
      </c>
      <c r="L93">
        <v>120.1</v>
      </c>
    </row>
    <row r="94" spans="1:12">
      <c r="A94">
        <v>2022</v>
      </c>
      <c r="B94" t="s">
        <v>88</v>
      </c>
      <c r="C94" t="s">
        <v>104</v>
      </c>
      <c r="D94" s="49" t="str">
        <f t="shared" si="1"/>
        <v>2022Wohngebäude ohne SchönheitsreparaturenTrockenbauarbeiten</v>
      </c>
      <c r="E94">
        <v>108.6</v>
      </c>
      <c r="F94">
        <v>108.6</v>
      </c>
      <c r="G94">
        <v>114.3</v>
      </c>
      <c r="H94">
        <v>114.3</v>
      </c>
      <c r="I94">
        <v>117</v>
      </c>
      <c r="J94">
        <v>117</v>
      </c>
      <c r="K94">
        <v>120.4</v>
      </c>
      <c r="L94">
        <v>120.4</v>
      </c>
    </row>
    <row r="95" spans="1:12">
      <c r="A95">
        <v>2022</v>
      </c>
      <c r="B95" t="s">
        <v>88</v>
      </c>
      <c r="C95" t="s">
        <v>105</v>
      </c>
      <c r="D95" s="49" t="str">
        <f t="shared" si="1"/>
        <v>2022Wohngebäude ohne SchönheitsreparaturenVorgehängte hinterlüftete Fassaden</v>
      </c>
      <c r="E95">
        <v>113.9</v>
      </c>
      <c r="F95">
        <v>113.9</v>
      </c>
      <c r="G95">
        <v>122.3</v>
      </c>
      <c r="H95">
        <v>122.3</v>
      </c>
      <c r="I95">
        <v>125.4</v>
      </c>
      <c r="J95">
        <v>125.4</v>
      </c>
      <c r="K95">
        <v>127.9</v>
      </c>
      <c r="L95">
        <v>127.9</v>
      </c>
    </row>
    <row r="96" spans="1:12">
      <c r="A96">
        <v>2022</v>
      </c>
      <c r="B96" t="s">
        <v>88</v>
      </c>
      <c r="C96" t="s">
        <v>142</v>
      </c>
      <c r="D96" s="49" t="str">
        <f t="shared" si="1"/>
        <v>2022Wohngebäude ohne SchönheitsreparaturenFliesen- und Plattenarbeiten</v>
      </c>
      <c r="E96">
        <v>106.8</v>
      </c>
      <c r="F96">
        <v>106.8</v>
      </c>
      <c r="G96">
        <v>110.4</v>
      </c>
      <c r="H96">
        <v>110.4</v>
      </c>
      <c r="I96">
        <v>112.7</v>
      </c>
      <c r="J96">
        <v>112.7</v>
      </c>
      <c r="K96">
        <v>115</v>
      </c>
      <c r="L96">
        <v>115</v>
      </c>
    </row>
    <row r="97" spans="1:12">
      <c r="A97">
        <v>2022</v>
      </c>
      <c r="B97" t="s">
        <v>88</v>
      </c>
      <c r="C97" t="s">
        <v>107</v>
      </c>
      <c r="D97" s="49" t="str">
        <f t="shared" si="1"/>
        <v>2022Wohngebäude ohne SchönheitsreparaturenEstricharbeiten</v>
      </c>
      <c r="E97">
        <v>107.2</v>
      </c>
      <c r="F97">
        <v>107.2</v>
      </c>
      <c r="G97">
        <v>113.9</v>
      </c>
      <c r="H97">
        <v>113.9</v>
      </c>
      <c r="I97">
        <v>116.7</v>
      </c>
      <c r="J97">
        <v>116.7</v>
      </c>
      <c r="K97">
        <v>118.9</v>
      </c>
      <c r="L97">
        <v>118.9</v>
      </c>
    </row>
    <row r="98" spans="1:12">
      <c r="A98">
        <v>2022</v>
      </c>
      <c r="B98" t="s">
        <v>88</v>
      </c>
      <c r="C98" t="s">
        <v>108</v>
      </c>
      <c r="D98" s="49" t="str">
        <f t="shared" si="1"/>
        <v>2022Wohngebäude ohne SchönheitsreparaturenTischlerarbeiten</v>
      </c>
      <c r="E98">
        <v>110</v>
      </c>
      <c r="F98">
        <v>110</v>
      </c>
      <c r="G98">
        <v>116.1</v>
      </c>
      <c r="H98">
        <v>116.1</v>
      </c>
      <c r="I98">
        <v>120.9</v>
      </c>
      <c r="J98">
        <v>120.9</v>
      </c>
      <c r="K98">
        <v>124.7</v>
      </c>
      <c r="L98">
        <v>124.7</v>
      </c>
    </row>
    <row r="99" spans="1:12">
      <c r="A99">
        <v>2022</v>
      </c>
      <c r="B99" t="s">
        <v>88</v>
      </c>
      <c r="C99" t="s">
        <v>1602</v>
      </c>
      <c r="D99" s="49" t="str">
        <f t="shared" si="1"/>
        <v>2022Wohngebäude ohne SchönheitsreparaturenBeschlagarbeiten</v>
      </c>
      <c r="E99">
        <v>109.7</v>
      </c>
      <c r="F99">
        <v>109.7</v>
      </c>
      <c r="G99">
        <v>116</v>
      </c>
      <c r="H99">
        <v>116</v>
      </c>
      <c r="I99">
        <v>119.3</v>
      </c>
      <c r="J99">
        <v>119.3</v>
      </c>
      <c r="K99">
        <v>122.8</v>
      </c>
      <c r="L99">
        <v>122.8</v>
      </c>
    </row>
    <row r="100" spans="1:12">
      <c r="A100">
        <v>2022</v>
      </c>
      <c r="B100" t="s">
        <v>88</v>
      </c>
      <c r="C100" t="s">
        <v>109</v>
      </c>
      <c r="D100" s="49" t="str">
        <f t="shared" si="1"/>
        <v>2022Wohngebäude ohne SchönheitsreparaturenRollladenarbeiten</v>
      </c>
      <c r="E100">
        <v>110</v>
      </c>
      <c r="F100">
        <v>110</v>
      </c>
      <c r="G100">
        <v>115.6</v>
      </c>
      <c r="H100">
        <v>115.6</v>
      </c>
      <c r="I100">
        <v>119.6</v>
      </c>
      <c r="J100">
        <v>119.6</v>
      </c>
      <c r="K100">
        <v>122.1</v>
      </c>
      <c r="L100">
        <v>122.1</v>
      </c>
    </row>
    <row r="101" spans="1:12">
      <c r="A101">
        <v>2022</v>
      </c>
      <c r="B101" t="s">
        <v>88</v>
      </c>
      <c r="C101" t="s">
        <v>110</v>
      </c>
      <c r="D101" s="49" t="str">
        <f t="shared" si="1"/>
        <v>2022Wohngebäude ohne SchönheitsreparaturenMetallbauarbeiten</v>
      </c>
      <c r="E101">
        <v>112.1</v>
      </c>
      <c r="F101">
        <v>112.1</v>
      </c>
      <c r="G101">
        <v>120.2</v>
      </c>
      <c r="H101">
        <v>120.2</v>
      </c>
      <c r="I101">
        <v>123.4</v>
      </c>
      <c r="J101">
        <v>123.4</v>
      </c>
      <c r="K101">
        <v>125.9</v>
      </c>
      <c r="L101">
        <v>125.9</v>
      </c>
    </row>
    <row r="102" spans="1:12">
      <c r="A102">
        <v>2022</v>
      </c>
      <c r="B102" t="s">
        <v>88</v>
      </c>
      <c r="C102" t="s">
        <v>111</v>
      </c>
      <c r="D102" s="49" t="str">
        <f t="shared" si="1"/>
        <v>2022Wohngebäude ohne SchönheitsreparaturenVerglasungsarbeiten</v>
      </c>
      <c r="E102">
        <v>109.7</v>
      </c>
      <c r="F102">
        <v>109.7</v>
      </c>
      <c r="G102">
        <v>117.6</v>
      </c>
      <c r="H102">
        <v>117.6</v>
      </c>
      <c r="I102">
        <v>123.3</v>
      </c>
      <c r="J102">
        <v>123.3</v>
      </c>
      <c r="K102">
        <v>127.7</v>
      </c>
      <c r="L102">
        <v>127.7</v>
      </c>
    </row>
    <row r="103" spans="1:12">
      <c r="A103">
        <v>2022</v>
      </c>
      <c r="B103" t="s">
        <v>88</v>
      </c>
      <c r="C103" t="s">
        <v>144</v>
      </c>
      <c r="D103" s="49" t="str">
        <f t="shared" si="1"/>
        <v>2022Wohngebäude ohne SchönheitsreparaturenMaler- und Lackierarbeiten, Beschichtungen</v>
      </c>
      <c r="E103">
        <v>106.9</v>
      </c>
      <c r="F103">
        <v>106.9</v>
      </c>
      <c r="G103">
        <v>110</v>
      </c>
      <c r="H103">
        <v>110</v>
      </c>
      <c r="I103">
        <v>113.7</v>
      </c>
      <c r="J103">
        <v>113.7</v>
      </c>
      <c r="K103">
        <v>116.2</v>
      </c>
      <c r="L103">
        <v>116.2</v>
      </c>
    </row>
    <row r="104" spans="1:12">
      <c r="A104">
        <v>2022</v>
      </c>
      <c r="B104" t="s">
        <v>88</v>
      </c>
      <c r="C104" t="s">
        <v>113</v>
      </c>
      <c r="D104" s="49" t="str">
        <f t="shared" si="1"/>
        <v>2022Wohngebäude ohne SchönheitsreparaturenBodenbelagarbeiten</v>
      </c>
      <c r="E104">
        <v>108.9</v>
      </c>
      <c r="F104">
        <v>108.9</v>
      </c>
      <c r="G104">
        <v>112.9</v>
      </c>
      <c r="H104">
        <v>112.9</v>
      </c>
      <c r="I104">
        <v>116.2</v>
      </c>
      <c r="J104">
        <v>116.2</v>
      </c>
      <c r="K104">
        <v>119.1</v>
      </c>
      <c r="L104">
        <v>119.1</v>
      </c>
    </row>
    <row r="105" spans="1:12">
      <c r="A105">
        <v>2022</v>
      </c>
      <c r="B105" t="s">
        <v>88</v>
      </c>
      <c r="C105" t="s">
        <v>114</v>
      </c>
      <c r="D105" s="49" t="str">
        <f t="shared" si="1"/>
        <v>2022Wohngebäude ohne SchönheitsreparaturenTapezierarbeiten</v>
      </c>
      <c r="E105" t="s">
        <v>66</v>
      </c>
      <c r="F105" t="s">
        <v>66</v>
      </c>
      <c r="G105" t="s">
        <v>66</v>
      </c>
      <c r="H105" t="s">
        <v>66</v>
      </c>
      <c r="I105" t="s">
        <v>66</v>
      </c>
      <c r="J105" t="s">
        <v>66</v>
      </c>
      <c r="K105" t="s">
        <v>66</v>
      </c>
      <c r="L105" t="s">
        <v>66</v>
      </c>
    </row>
    <row r="106" spans="1:12">
      <c r="A106">
        <v>2022</v>
      </c>
      <c r="B106" t="s">
        <v>88</v>
      </c>
      <c r="C106" t="s">
        <v>115</v>
      </c>
      <c r="D106" s="49" t="str">
        <f t="shared" si="1"/>
        <v>2022Wohngebäude ohne SchönheitsreparaturenRaumlufttechnische Anlagen</v>
      </c>
      <c r="E106">
        <v>110.2</v>
      </c>
      <c r="F106">
        <v>110.2</v>
      </c>
      <c r="G106">
        <v>116</v>
      </c>
      <c r="H106">
        <v>116</v>
      </c>
      <c r="I106">
        <v>120</v>
      </c>
      <c r="J106">
        <v>120</v>
      </c>
      <c r="K106">
        <v>124.2</v>
      </c>
      <c r="L106">
        <v>124.2</v>
      </c>
    </row>
    <row r="107" spans="1:12">
      <c r="A107">
        <v>2022</v>
      </c>
      <c r="B107" t="s">
        <v>88</v>
      </c>
      <c r="C107" t="s">
        <v>146</v>
      </c>
      <c r="D107" s="49" t="str">
        <f t="shared" si="1"/>
        <v>2022Wohngebäude ohne SchönheitsreparaturenHeiz- und zentrale Wassererwärmungsanlagen</v>
      </c>
      <c r="E107">
        <v>110.2</v>
      </c>
      <c r="F107">
        <v>110.2</v>
      </c>
      <c r="G107">
        <v>116</v>
      </c>
      <c r="H107">
        <v>116</v>
      </c>
      <c r="I107">
        <v>121.6</v>
      </c>
      <c r="J107">
        <v>121.6</v>
      </c>
      <c r="K107">
        <v>126.6</v>
      </c>
      <c r="L107">
        <v>126.6</v>
      </c>
    </row>
    <row r="108" spans="1:12">
      <c r="A108">
        <v>2022</v>
      </c>
      <c r="B108" t="s">
        <v>88</v>
      </c>
      <c r="C108" t="s">
        <v>147</v>
      </c>
      <c r="D108" s="49" t="str">
        <f t="shared" si="1"/>
        <v>2022Wohngebäude ohne SchönheitsreparaturenGas-, Wasser- und Entwässerungsanl. innerh. v.Geb.</v>
      </c>
      <c r="E108">
        <v>109.6</v>
      </c>
      <c r="F108">
        <v>109.6</v>
      </c>
      <c r="G108">
        <v>114.8</v>
      </c>
      <c r="H108">
        <v>114.8</v>
      </c>
      <c r="I108">
        <v>119.8</v>
      </c>
      <c r="J108">
        <v>119.8</v>
      </c>
      <c r="K108">
        <v>125.3</v>
      </c>
      <c r="L108">
        <v>125.3</v>
      </c>
    </row>
    <row r="109" spans="1:12">
      <c r="A109">
        <v>2022</v>
      </c>
      <c r="B109" t="s">
        <v>88</v>
      </c>
      <c r="C109" t="s">
        <v>1603</v>
      </c>
      <c r="D109" s="49" t="str">
        <f t="shared" si="1"/>
        <v>2022Wohngebäude ohne SchönheitsreparaturenElektro-, Sicherheits- u. informationstechn. Anl.</v>
      </c>
      <c r="E109">
        <v>109.3</v>
      </c>
      <c r="F109">
        <v>109.3</v>
      </c>
      <c r="G109">
        <v>113.9</v>
      </c>
      <c r="H109">
        <v>113.9</v>
      </c>
      <c r="I109">
        <v>117.7</v>
      </c>
      <c r="J109">
        <v>117.7</v>
      </c>
      <c r="K109">
        <v>121.7</v>
      </c>
      <c r="L109">
        <v>121.7</v>
      </c>
    </row>
    <row r="110" spans="1:12">
      <c r="A110">
        <v>2022</v>
      </c>
      <c r="B110" t="s">
        <v>88</v>
      </c>
      <c r="C110" t="s">
        <v>119</v>
      </c>
      <c r="D110" s="49" t="str">
        <f t="shared" si="1"/>
        <v>2022Wohngebäude ohne SchönheitsreparaturenGebäudeautomation</v>
      </c>
      <c r="E110">
        <v>109.3</v>
      </c>
      <c r="F110">
        <v>109.3</v>
      </c>
      <c r="G110">
        <v>115.3</v>
      </c>
      <c r="H110">
        <v>115.3</v>
      </c>
      <c r="I110">
        <v>119.8</v>
      </c>
      <c r="J110">
        <v>119.8</v>
      </c>
      <c r="K110">
        <v>124.1</v>
      </c>
      <c r="L110">
        <v>124.1</v>
      </c>
    </row>
    <row r="111" spans="1:12">
      <c r="A111">
        <v>2022</v>
      </c>
      <c r="B111" t="s">
        <v>88</v>
      </c>
      <c r="C111" t="s">
        <v>1604</v>
      </c>
      <c r="D111" s="49" t="str">
        <f t="shared" si="1"/>
        <v>2022Wohngebäude ohne SchönheitsreparaturenBlitzschutz-, Überspannungsschutz-, Erdungsanlagen</v>
      </c>
      <c r="E111">
        <v>109.4</v>
      </c>
      <c r="F111">
        <v>109.4</v>
      </c>
      <c r="G111">
        <v>115.7</v>
      </c>
      <c r="H111">
        <v>115.7</v>
      </c>
      <c r="I111">
        <v>119.7</v>
      </c>
      <c r="J111">
        <v>119.7</v>
      </c>
      <c r="K111">
        <v>123.4</v>
      </c>
      <c r="L111">
        <v>123.4</v>
      </c>
    </row>
    <row r="112" spans="1:12">
      <c r="A112">
        <v>2022</v>
      </c>
      <c r="B112" t="s">
        <v>88</v>
      </c>
      <c r="C112" t="s">
        <v>150</v>
      </c>
      <c r="D112" s="49" t="str">
        <f t="shared" si="1"/>
        <v>2022Wohngebäude ohne SchönheitsreparaturenDämm- und Brandschutzarbeiten an techn. Anlagen</v>
      </c>
      <c r="E112">
        <v>114.3</v>
      </c>
      <c r="F112">
        <v>114.3</v>
      </c>
      <c r="G112">
        <v>124.4</v>
      </c>
      <c r="H112">
        <v>124.4</v>
      </c>
      <c r="I112">
        <v>131.5</v>
      </c>
      <c r="J112">
        <v>131.5</v>
      </c>
      <c r="K112">
        <v>137.80000000000001</v>
      </c>
      <c r="L112">
        <v>137.80000000000001</v>
      </c>
    </row>
    <row r="113" spans="1:12">
      <c r="A113">
        <v>2022</v>
      </c>
      <c r="B113" t="s">
        <v>122</v>
      </c>
      <c r="C113" t="s">
        <v>89</v>
      </c>
      <c r="D113" s="49" t="str">
        <f t="shared" si="1"/>
        <v>2022Schönheitsreparaturen in einer WohnungInstandhaltungsleistungen</v>
      </c>
      <c r="E113">
        <v>106.8</v>
      </c>
      <c r="F113">
        <v>106.8</v>
      </c>
      <c r="G113">
        <v>110.1</v>
      </c>
      <c r="H113">
        <v>110.1</v>
      </c>
      <c r="I113">
        <v>113.7</v>
      </c>
      <c r="J113">
        <v>113.7</v>
      </c>
      <c r="K113">
        <v>116.1</v>
      </c>
      <c r="L113">
        <v>116.1</v>
      </c>
    </row>
    <row r="114" spans="1:12">
      <c r="A114">
        <v>2022</v>
      </c>
      <c r="B114" t="s">
        <v>122</v>
      </c>
      <c r="C114" t="s">
        <v>90</v>
      </c>
      <c r="D114" s="49" t="str">
        <f t="shared" si="1"/>
        <v>2022Schönheitsreparaturen in einer WohnungErdarbeiten</v>
      </c>
      <c r="E114" t="s">
        <v>66</v>
      </c>
      <c r="F114" t="s">
        <v>66</v>
      </c>
      <c r="G114" t="s">
        <v>66</v>
      </c>
      <c r="H114" t="s">
        <v>66</v>
      </c>
      <c r="I114" t="s">
        <v>66</v>
      </c>
      <c r="J114" t="s">
        <v>66</v>
      </c>
      <c r="K114" t="s">
        <v>66</v>
      </c>
      <c r="L114" t="s">
        <v>66</v>
      </c>
    </row>
    <row r="115" spans="1:12">
      <c r="A115">
        <v>2022</v>
      </c>
      <c r="B115" t="s">
        <v>122</v>
      </c>
      <c r="C115" t="s">
        <v>91</v>
      </c>
      <c r="D115" s="49" t="str">
        <f t="shared" si="1"/>
        <v>2022Schönheitsreparaturen in einer WohnungEntwässerungskanalarbeiten</v>
      </c>
      <c r="E115" t="s">
        <v>66</v>
      </c>
      <c r="F115" t="s">
        <v>66</v>
      </c>
      <c r="G115" t="s">
        <v>66</v>
      </c>
      <c r="H115" t="s">
        <v>66</v>
      </c>
      <c r="I115" t="s">
        <v>66</v>
      </c>
      <c r="J115" t="s">
        <v>66</v>
      </c>
      <c r="K115" t="s">
        <v>66</v>
      </c>
      <c r="L115" t="s">
        <v>66</v>
      </c>
    </row>
    <row r="116" spans="1:12">
      <c r="A116">
        <v>2022</v>
      </c>
      <c r="B116" t="s">
        <v>122</v>
      </c>
      <c r="C116" t="s">
        <v>92</v>
      </c>
      <c r="D116" s="49" t="str">
        <f t="shared" si="1"/>
        <v>2022Schönheitsreparaturen in einer WohnungMauerarbeiten</v>
      </c>
      <c r="E116" t="s">
        <v>66</v>
      </c>
      <c r="F116" t="s">
        <v>66</v>
      </c>
      <c r="G116" t="s">
        <v>66</v>
      </c>
      <c r="H116" t="s">
        <v>66</v>
      </c>
      <c r="I116" t="s">
        <v>66</v>
      </c>
      <c r="J116" t="s">
        <v>66</v>
      </c>
      <c r="K116" t="s">
        <v>66</v>
      </c>
      <c r="L116" t="s">
        <v>66</v>
      </c>
    </row>
    <row r="117" spans="1:12">
      <c r="A117">
        <v>2022</v>
      </c>
      <c r="B117" t="s">
        <v>122</v>
      </c>
      <c r="C117" t="s">
        <v>93</v>
      </c>
      <c r="D117" s="49" t="str">
        <f t="shared" si="1"/>
        <v>2022Schönheitsreparaturen in einer WohnungBetonarbeiten</v>
      </c>
      <c r="E117" t="s">
        <v>66</v>
      </c>
      <c r="F117" t="s">
        <v>66</v>
      </c>
      <c r="G117" t="s">
        <v>66</v>
      </c>
      <c r="H117" t="s">
        <v>66</v>
      </c>
      <c r="I117" t="s">
        <v>66</v>
      </c>
      <c r="J117" t="s">
        <v>66</v>
      </c>
      <c r="K117" t="s">
        <v>66</v>
      </c>
      <c r="L117" t="s">
        <v>66</v>
      </c>
    </row>
    <row r="118" spans="1:12">
      <c r="A118">
        <v>2022</v>
      </c>
      <c r="B118" t="s">
        <v>122</v>
      </c>
      <c r="C118" t="s">
        <v>137</v>
      </c>
      <c r="D118" s="49" t="str">
        <f t="shared" si="1"/>
        <v>2022Schönheitsreparaturen in einer WohnungZimmer- und Holzbauarbeiten</v>
      </c>
      <c r="E118" t="s">
        <v>66</v>
      </c>
      <c r="F118" t="s">
        <v>66</v>
      </c>
      <c r="G118" t="s">
        <v>66</v>
      </c>
      <c r="H118" t="s">
        <v>66</v>
      </c>
      <c r="I118" t="s">
        <v>66</v>
      </c>
      <c r="J118" t="s">
        <v>66</v>
      </c>
      <c r="K118" t="s">
        <v>66</v>
      </c>
      <c r="L118" t="s">
        <v>66</v>
      </c>
    </row>
    <row r="119" spans="1:12">
      <c r="A119">
        <v>2022</v>
      </c>
      <c r="B119" t="s">
        <v>122</v>
      </c>
      <c r="C119" t="s">
        <v>95</v>
      </c>
      <c r="D119" s="49" t="str">
        <f t="shared" si="1"/>
        <v>2022Schönheitsreparaturen in einer WohnungStahlbauarbeiten</v>
      </c>
      <c r="E119" t="s">
        <v>66</v>
      </c>
      <c r="F119" t="s">
        <v>66</v>
      </c>
      <c r="G119" t="s">
        <v>66</v>
      </c>
      <c r="H119" t="s">
        <v>66</v>
      </c>
      <c r="I119" t="s">
        <v>66</v>
      </c>
      <c r="J119" t="s">
        <v>66</v>
      </c>
      <c r="K119" t="s">
        <v>66</v>
      </c>
      <c r="L119" t="s">
        <v>66</v>
      </c>
    </row>
    <row r="120" spans="1:12">
      <c r="A120">
        <v>2022</v>
      </c>
      <c r="B120" t="s">
        <v>122</v>
      </c>
      <c r="C120" t="s">
        <v>96</v>
      </c>
      <c r="D120" s="49" t="str">
        <f t="shared" si="1"/>
        <v>2022Schönheitsreparaturen in einer WohnungAbdichtungsarbeiten</v>
      </c>
      <c r="E120" t="s">
        <v>66</v>
      </c>
      <c r="F120" t="s">
        <v>66</v>
      </c>
      <c r="G120" t="s">
        <v>66</v>
      </c>
      <c r="H120" t="s">
        <v>66</v>
      </c>
      <c r="I120" t="s">
        <v>66</v>
      </c>
      <c r="J120" t="s">
        <v>66</v>
      </c>
      <c r="K120" t="s">
        <v>66</v>
      </c>
      <c r="L120" t="s">
        <v>66</v>
      </c>
    </row>
    <row r="121" spans="1:12">
      <c r="A121">
        <v>2022</v>
      </c>
      <c r="B121" t="s">
        <v>122</v>
      </c>
      <c r="C121" t="s">
        <v>1601</v>
      </c>
      <c r="D121" s="49" t="str">
        <f t="shared" si="1"/>
        <v>2022Schönheitsreparaturen in einer WohnungDachdeckungsarbeiten</v>
      </c>
      <c r="E121" t="s">
        <v>66</v>
      </c>
      <c r="F121" t="s">
        <v>66</v>
      </c>
      <c r="G121" t="s">
        <v>66</v>
      </c>
      <c r="H121" t="s">
        <v>66</v>
      </c>
      <c r="I121" t="s">
        <v>66</v>
      </c>
      <c r="J121" t="s">
        <v>66</v>
      </c>
      <c r="K121" t="s">
        <v>66</v>
      </c>
      <c r="L121" t="s">
        <v>66</v>
      </c>
    </row>
    <row r="122" spans="1:12">
      <c r="A122">
        <v>2022</v>
      </c>
      <c r="B122" t="s">
        <v>122</v>
      </c>
      <c r="C122" t="s">
        <v>98</v>
      </c>
      <c r="D122" s="49" t="str">
        <f t="shared" si="1"/>
        <v>2022Schönheitsreparaturen in einer WohnungKlempnerarbeiten</v>
      </c>
      <c r="E122" t="s">
        <v>66</v>
      </c>
      <c r="F122" t="s">
        <v>66</v>
      </c>
      <c r="G122" t="s">
        <v>66</v>
      </c>
      <c r="H122" t="s">
        <v>66</v>
      </c>
      <c r="I122" t="s">
        <v>66</v>
      </c>
      <c r="J122" t="s">
        <v>66</v>
      </c>
      <c r="K122" t="s">
        <v>66</v>
      </c>
      <c r="L122" t="s">
        <v>66</v>
      </c>
    </row>
    <row r="123" spans="1:12">
      <c r="A123">
        <v>2022</v>
      </c>
      <c r="B123" t="s">
        <v>122</v>
      </c>
      <c r="C123" t="s">
        <v>99</v>
      </c>
      <c r="D123" s="49" t="str">
        <f t="shared" si="1"/>
        <v>2022Schönheitsreparaturen in einer WohnungGerüstarbeiten</v>
      </c>
      <c r="E123" t="s">
        <v>66</v>
      </c>
      <c r="F123" t="s">
        <v>66</v>
      </c>
      <c r="G123" t="s">
        <v>66</v>
      </c>
      <c r="H123" t="s">
        <v>66</v>
      </c>
      <c r="I123" t="s">
        <v>66</v>
      </c>
      <c r="J123" t="s">
        <v>66</v>
      </c>
      <c r="K123" t="s">
        <v>66</v>
      </c>
      <c r="L123" t="s">
        <v>66</v>
      </c>
    </row>
    <row r="124" spans="1:12">
      <c r="A124">
        <v>2022</v>
      </c>
      <c r="B124" t="s">
        <v>122</v>
      </c>
      <c r="C124" t="s">
        <v>100</v>
      </c>
      <c r="D124" s="49" t="str">
        <f t="shared" si="1"/>
        <v>2022Schönheitsreparaturen in einer WohnungNaturwerksteinarbeiten</v>
      </c>
      <c r="E124" t="s">
        <v>66</v>
      </c>
      <c r="F124" t="s">
        <v>66</v>
      </c>
      <c r="G124" t="s">
        <v>66</v>
      </c>
      <c r="H124" t="s">
        <v>66</v>
      </c>
      <c r="I124" t="s">
        <v>66</v>
      </c>
      <c r="J124" t="s">
        <v>66</v>
      </c>
      <c r="K124" t="s">
        <v>66</v>
      </c>
      <c r="L124" t="s">
        <v>66</v>
      </c>
    </row>
    <row r="125" spans="1:12">
      <c r="A125">
        <v>2022</v>
      </c>
      <c r="B125" t="s">
        <v>122</v>
      </c>
      <c r="C125" t="s">
        <v>101</v>
      </c>
      <c r="D125" s="49" t="str">
        <f t="shared" si="1"/>
        <v>2022Schönheitsreparaturen in einer WohnungBetonwerksteinarbeiten</v>
      </c>
      <c r="E125" t="s">
        <v>66</v>
      </c>
      <c r="F125" t="s">
        <v>66</v>
      </c>
      <c r="G125" t="s">
        <v>66</v>
      </c>
      <c r="H125" t="s">
        <v>66</v>
      </c>
      <c r="I125" t="s">
        <v>66</v>
      </c>
      <c r="J125" t="s">
        <v>66</v>
      </c>
      <c r="K125" t="s">
        <v>66</v>
      </c>
      <c r="L125" t="s">
        <v>66</v>
      </c>
    </row>
    <row r="126" spans="1:12">
      <c r="A126">
        <v>2022</v>
      </c>
      <c r="B126" t="s">
        <v>122</v>
      </c>
      <c r="C126" t="s">
        <v>140</v>
      </c>
      <c r="D126" s="49" t="str">
        <f t="shared" si="1"/>
        <v>2022Schönheitsreparaturen in einer WohnungPutz- und Stuckarbeiten</v>
      </c>
      <c r="E126" t="s">
        <v>66</v>
      </c>
      <c r="F126" t="s">
        <v>66</v>
      </c>
      <c r="G126" t="s">
        <v>66</v>
      </c>
      <c r="H126" t="s">
        <v>66</v>
      </c>
      <c r="I126" t="s">
        <v>66</v>
      </c>
      <c r="J126" t="s">
        <v>66</v>
      </c>
      <c r="K126" t="s">
        <v>66</v>
      </c>
      <c r="L126" t="s">
        <v>66</v>
      </c>
    </row>
    <row r="127" spans="1:12">
      <c r="A127">
        <v>2022</v>
      </c>
      <c r="B127" t="s">
        <v>122</v>
      </c>
      <c r="C127" t="s">
        <v>141</v>
      </c>
      <c r="D127" s="49" t="str">
        <f t="shared" si="1"/>
        <v>2022Schönheitsreparaturen in einer WohnungWärmedämm-Verbundsysteme</v>
      </c>
      <c r="E127" t="s">
        <v>66</v>
      </c>
      <c r="F127" t="s">
        <v>66</v>
      </c>
      <c r="G127" t="s">
        <v>66</v>
      </c>
      <c r="H127" t="s">
        <v>66</v>
      </c>
      <c r="I127" t="s">
        <v>66</v>
      </c>
      <c r="J127" t="s">
        <v>66</v>
      </c>
      <c r="K127" t="s">
        <v>66</v>
      </c>
      <c r="L127" t="s">
        <v>66</v>
      </c>
    </row>
    <row r="128" spans="1:12">
      <c r="A128">
        <v>2022</v>
      </c>
      <c r="B128" t="s">
        <v>122</v>
      </c>
      <c r="C128" t="s">
        <v>104</v>
      </c>
      <c r="D128" s="49" t="str">
        <f t="shared" si="1"/>
        <v>2022Schönheitsreparaturen in einer WohnungTrockenbauarbeiten</v>
      </c>
      <c r="E128" t="s">
        <v>66</v>
      </c>
      <c r="F128" t="s">
        <v>66</v>
      </c>
      <c r="G128" t="s">
        <v>66</v>
      </c>
      <c r="H128" t="s">
        <v>66</v>
      </c>
      <c r="I128" t="s">
        <v>66</v>
      </c>
      <c r="J128" t="s">
        <v>66</v>
      </c>
      <c r="K128" t="s">
        <v>66</v>
      </c>
      <c r="L128" t="s">
        <v>66</v>
      </c>
    </row>
    <row r="129" spans="1:12">
      <c r="A129">
        <v>2022</v>
      </c>
      <c r="B129" t="s">
        <v>122</v>
      </c>
      <c r="C129" t="s">
        <v>105</v>
      </c>
      <c r="D129" s="49" t="str">
        <f t="shared" si="1"/>
        <v>2022Schönheitsreparaturen in einer WohnungVorgehängte hinterlüftete Fassaden</v>
      </c>
      <c r="E129" t="s">
        <v>66</v>
      </c>
      <c r="F129" t="s">
        <v>66</v>
      </c>
      <c r="G129" t="s">
        <v>66</v>
      </c>
      <c r="H129" t="s">
        <v>66</v>
      </c>
      <c r="I129" t="s">
        <v>66</v>
      </c>
      <c r="J129" t="s">
        <v>66</v>
      </c>
      <c r="K129" t="s">
        <v>66</v>
      </c>
      <c r="L129" t="s">
        <v>66</v>
      </c>
    </row>
    <row r="130" spans="1:12">
      <c r="A130">
        <v>2022</v>
      </c>
      <c r="B130" t="s">
        <v>122</v>
      </c>
      <c r="C130" t="s">
        <v>142</v>
      </c>
      <c r="D130" s="49" t="str">
        <f t="shared" si="1"/>
        <v>2022Schönheitsreparaturen in einer WohnungFliesen- und Plattenarbeiten</v>
      </c>
      <c r="E130" t="s">
        <v>66</v>
      </c>
      <c r="F130" t="s">
        <v>66</v>
      </c>
      <c r="G130" t="s">
        <v>66</v>
      </c>
      <c r="H130" t="s">
        <v>66</v>
      </c>
      <c r="I130" t="s">
        <v>66</v>
      </c>
      <c r="J130" t="s">
        <v>66</v>
      </c>
      <c r="K130" t="s">
        <v>66</v>
      </c>
      <c r="L130" t="s">
        <v>66</v>
      </c>
    </row>
    <row r="131" spans="1:12">
      <c r="A131">
        <v>2022</v>
      </c>
      <c r="B131" t="s">
        <v>122</v>
      </c>
      <c r="C131" t="s">
        <v>107</v>
      </c>
      <c r="D131" s="49" t="str">
        <f t="shared" si="1"/>
        <v>2022Schönheitsreparaturen in einer WohnungEstricharbeiten</v>
      </c>
      <c r="E131" t="s">
        <v>66</v>
      </c>
      <c r="F131" t="s">
        <v>66</v>
      </c>
      <c r="G131" t="s">
        <v>66</v>
      </c>
      <c r="H131" t="s">
        <v>66</v>
      </c>
      <c r="I131" t="s">
        <v>66</v>
      </c>
      <c r="J131" t="s">
        <v>66</v>
      </c>
      <c r="K131" t="s">
        <v>66</v>
      </c>
      <c r="L131" t="s">
        <v>66</v>
      </c>
    </row>
    <row r="132" spans="1:12">
      <c r="A132">
        <v>2022</v>
      </c>
      <c r="B132" t="s">
        <v>122</v>
      </c>
      <c r="C132" t="s">
        <v>108</v>
      </c>
      <c r="D132" s="49" t="str">
        <f t="shared" si="1"/>
        <v>2022Schönheitsreparaturen in einer WohnungTischlerarbeiten</v>
      </c>
      <c r="E132" t="s">
        <v>66</v>
      </c>
      <c r="F132" t="s">
        <v>66</v>
      </c>
      <c r="G132" t="s">
        <v>66</v>
      </c>
      <c r="H132" t="s">
        <v>66</v>
      </c>
      <c r="I132" t="s">
        <v>66</v>
      </c>
      <c r="J132" t="s">
        <v>66</v>
      </c>
      <c r="K132" t="s">
        <v>66</v>
      </c>
      <c r="L132" t="s">
        <v>66</v>
      </c>
    </row>
    <row r="133" spans="1:12">
      <c r="A133">
        <v>2022</v>
      </c>
      <c r="B133" t="s">
        <v>122</v>
      </c>
      <c r="C133" t="s">
        <v>1602</v>
      </c>
      <c r="D133" s="49" t="str">
        <f t="shared" si="1"/>
        <v>2022Schönheitsreparaturen in einer WohnungBeschlagarbeiten</v>
      </c>
      <c r="E133" t="s">
        <v>66</v>
      </c>
      <c r="F133" t="s">
        <v>66</v>
      </c>
      <c r="G133" t="s">
        <v>66</v>
      </c>
      <c r="H133" t="s">
        <v>66</v>
      </c>
      <c r="I133" t="s">
        <v>66</v>
      </c>
      <c r="J133" t="s">
        <v>66</v>
      </c>
      <c r="K133" t="s">
        <v>66</v>
      </c>
      <c r="L133" t="s">
        <v>66</v>
      </c>
    </row>
    <row r="134" spans="1:12">
      <c r="A134">
        <v>2022</v>
      </c>
      <c r="B134" t="s">
        <v>122</v>
      </c>
      <c r="C134" t="s">
        <v>109</v>
      </c>
      <c r="D134" s="49" t="str">
        <f t="shared" si="1"/>
        <v>2022Schönheitsreparaturen in einer WohnungRollladenarbeiten</v>
      </c>
      <c r="E134" t="s">
        <v>66</v>
      </c>
      <c r="F134" t="s">
        <v>66</v>
      </c>
      <c r="G134" t="s">
        <v>66</v>
      </c>
      <c r="H134" t="s">
        <v>66</v>
      </c>
      <c r="I134" t="s">
        <v>66</v>
      </c>
      <c r="J134" t="s">
        <v>66</v>
      </c>
      <c r="K134" t="s">
        <v>66</v>
      </c>
      <c r="L134" t="s">
        <v>66</v>
      </c>
    </row>
    <row r="135" spans="1:12">
      <c r="A135">
        <v>2022</v>
      </c>
      <c r="B135" t="s">
        <v>122</v>
      </c>
      <c r="C135" t="s">
        <v>110</v>
      </c>
      <c r="D135" s="49" t="str">
        <f t="shared" si="1"/>
        <v>2022Schönheitsreparaturen in einer WohnungMetallbauarbeiten</v>
      </c>
      <c r="E135" t="s">
        <v>66</v>
      </c>
      <c r="F135" t="s">
        <v>66</v>
      </c>
      <c r="G135" t="s">
        <v>66</v>
      </c>
      <c r="H135" t="s">
        <v>66</v>
      </c>
      <c r="I135" t="s">
        <v>66</v>
      </c>
      <c r="J135" t="s">
        <v>66</v>
      </c>
      <c r="K135" t="s">
        <v>66</v>
      </c>
      <c r="L135" t="s">
        <v>66</v>
      </c>
    </row>
    <row r="136" spans="1:12">
      <c r="A136">
        <v>2022</v>
      </c>
      <c r="B136" t="s">
        <v>122</v>
      </c>
      <c r="C136" t="s">
        <v>111</v>
      </c>
      <c r="D136" s="49" t="str">
        <f t="shared" si="1"/>
        <v>2022Schönheitsreparaturen in einer WohnungVerglasungsarbeiten</v>
      </c>
      <c r="E136" t="s">
        <v>66</v>
      </c>
      <c r="F136" t="s">
        <v>66</v>
      </c>
      <c r="G136" t="s">
        <v>66</v>
      </c>
      <c r="H136" t="s">
        <v>66</v>
      </c>
      <c r="I136" t="s">
        <v>66</v>
      </c>
      <c r="J136" t="s">
        <v>66</v>
      </c>
      <c r="K136" t="s">
        <v>66</v>
      </c>
      <c r="L136" t="s">
        <v>66</v>
      </c>
    </row>
    <row r="137" spans="1:12">
      <c r="A137">
        <v>2022</v>
      </c>
      <c r="B137" t="s">
        <v>122</v>
      </c>
      <c r="C137" t="s">
        <v>144</v>
      </c>
      <c r="D137" s="49" t="str">
        <f t="shared" si="1"/>
        <v>2022Schönheitsreparaturen in einer WohnungMaler- und Lackierarbeiten, Beschichtungen</v>
      </c>
      <c r="E137">
        <v>107</v>
      </c>
      <c r="F137">
        <v>107</v>
      </c>
      <c r="G137">
        <v>110.2</v>
      </c>
      <c r="H137">
        <v>110.2</v>
      </c>
      <c r="I137">
        <v>113.8</v>
      </c>
      <c r="J137">
        <v>113.8</v>
      </c>
      <c r="K137">
        <v>116.3</v>
      </c>
      <c r="L137">
        <v>116.3</v>
      </c>
    </row>
    <row r="138" spans="1:12">
      <c r="A138">
        <v>2022</v>
      </c>
      <c r="B138" t="s">
        <v>122</v>
      </c>
      <c r="C138" t="s">
        <v>113</v>
      </c>
      <c r="D138" s="49" t="str">
        <f t="shared" si="1"/>
        <v>2022Schönheitsreparaturen in einer WohnungBodenbelagarbeiten</v>
      </c>
      <c r="E138" t="s">
        <v>66</v>
      </c>
      <c r="F138" t="s">
        <v>66</v>
      </c>
      <c r="G138" t="s">
        <v>66</v>
      </c>
      <c r="H138" t="s">
        <v>66</v>
      </c>
      <c r="I138" t="s">
        <v>66</v>
      </c>
      <c r="J138" t="s">
        <v>66</v>
      </c>
      <c r="K138" t="s">
        <v>66</v>
      </c>
      <c r="L138" t="s">
        <v>66</v>
      </c>
    </row>
    <row r="139" spans="1:12">
      <c r="A139">
        <v>2022</v>
      </c>
      <c r="B139" t="s">
        <v>122</v>
      </c>
      <c r="C139" t="s">
        <v>114</v>
      </c>
      <c r="D139" s="49" t="str">
        <f t="shared" si="1"/>
        <v>2022Schönheitsreparaturen in einer WohnungTapezierarbeiten</v>
      </c>
      <c r="E139">
        <v>106.3</v>
      </c>
      <c r="F139">
        <v>106.3</v>
      </c>
      <c r="G139">
        <v>110</v>
      </c>
      <c r="H139">
        <v>110</v>
      </c>
      <c r="I139">
        <v>113.5</v>
      </c>
      <c r="J139">
        <v>113.5</v>
      </c>
      <c r="K139">
        <v>115.8</v>
      </c>
      <c r="L139">
        <v>115.8</v>
      </c>
    </row>
    <row r="140" spans="1:12">
      <c r="A140">
        <v>2022</v>
      </c>
      <c r="B140" t="s">
        <v>122</v>
      </c>
      <c r="C140" t="s">
        <v>115</v>
      </c>
      <c r="D140" s="49" t="str">
        <f t="shared" ref="D140:D203" si="2">CONCATENATE(A140, B140, C140)</f>
        <v>2022Schönheitsreparaturen in einer WohnungRaumlufttechnische Anlagen</v>
      </c>
      <c r="E140" t="s">
        <v>66</v>
      </c>
      <c r="F140" t="s">
        <v>66</v>
      </c>
      <c r="G140" t="s">
        <v>66</v>
      </c>
      <c r="H140" t="s">
        <v>66</v>
      </c>
      <c r="I140" t="s">
        <v>66</v>
      </c>
      <c r="J140" t="s">
        <v>66</v>
      </c>
      <c r="K140" t="s">
        <v>66</v>
      </c>
      <c r="L140" t="s">
        <v>66</v>
      </c>
    </row>
    <row r="141" spans="1:12">
      <c r="A141">
        <v>2022</v>
      </c>
      <c r="B141" t="s">
        <v>122</v>
      </c>
      <c r="C141" t="s">
        <v>146</v>
      </c>
      <c r="D141" s="49" t="str">
        <f t="shared" si="2"/>
        <v>2022Schönheitsreparaturen in einer WohnungHeiz- und zentrale Wassererwärmungsanlagen</v>
      </c>
      <c r="E141" t="s">
        <v>66</v>
      </c>
      <c r="F141" t="s">
        <v>66</v>
      </c>
      <c r="G141" t="s">
        <v>66</v>
      </c>
      <c r="H141" t="s">
        <v>66</v>
      </c>
      <c r="I141" t="s">
        <v>66</v>
      </c>
      <c r="J141" t="s">
        <v>66</v>
      </c>
      <c r="K141" t="s">
        <v>66</v>
      </c>
      <c r="L141" t="s">
        <v>66</v>
      </c>
    </row>
    <row r="142" spans="1:12">
      <c r="A142">
        <v>2022</v>
      </c>
      <c r="B142" t="s">
        <v>122</v>
      </c>
      <c r="C142" t="s">
        <v>147</v>
      </c>
      <c r="D142" s="49" t="str">
        <f t="shared" si="2"/>
        <v>2022Schönheitsreparaturen in einer WohnungGas-, Wasser- und Entwässerungsanl. innerh. v.Geb.</v>
      </c>
      <c r="E142" t="s">
        <v>66</v>
      </c>
      <c r="F142" t="s">
        <v>66</v>
      </c>
      <c r="G142" t="s">
        <v>66</v>
      </c>
      <c r="H142" t="s">
        <v>66</v>
      </c>
      <c r="I142" t="s">
        <v>66</v>
      </c>
      <c r="J142" t="s">
        <v>66</v>
      </c>
      <c r="K142" t="s">
        <v>66</v>
      </c>
      <c r="L142" t="s">
        <v>66</v>
      </c>
    </row>
    <row r="143" spans="1:12">
      <c r="A143">
        <v>2022</v>
      </c>
      <c r="B143" t="s">
        <v>122</v>
      </c>
      <c r="C143" t="s">
        <v>1603</v>
      </c>
      <c r="D143" s="49" t="str">
        <f t="shared" si="2"/>
        <v>2022Schönheitsreparaturen in einer WohnungElektro-, Sicherheits- u. informationstechn. Anl.</v>
      </c>
      <c r="E143" t="s">
        <v>66</v>
      </c>
      <c r="F143" t="s">
        <v>66</v>
      </c>
      <c r="G143" t="s">
        <v>66</v>
      </c>
      <c r="H143" t="s">
        <v>66</v>
      </c>
      <c r="I143" t="s">
        <v>66</v>
      </c>
      <c r="J143" t="s">
        <v>66</v>
      </c>
      <c r="K143" t="s">
        <v>66</v>
      </c>
      <c r="L143" t="s">
        <v>66</v>
      </c>
    </row>
    <row r="144" spans="1:12">
      <c r="A144">
        <v>2022</v>
      </c>
      <c r="B144" t="s">
        <v>122</v>
      </c>
      <c r="C144" t="s">
        <v>119</v>
      </c>
      <c r="D144" s="49" t="str">
        <f t="shared" si="2"/>
        <v>2022Schönheitsreparaturen in einer WohnungGebäudeautomation</v>
      </c>
      <c r="E144" t="s">
        <v>66</v>
      </c>
      <c r="F144" t="s">
        <v>66</v>
      </c>
      <c r="G144" t="s">
        <v>66</v>
      </c>
      <c r="H144" t="s">
        <v>66</v>
      </c>
      <c r="I144" t="s">
        <v>66</v>
      </c>
      <c r="J144" t="s">
        <v>66</v>
      </c>
      <c r="K144" t="s">
        <v>66</v>
      </c>
      <c r="L144" t="s">
        <v>66</v>
      </c>
    </row>
    <row r="145" spans="1:12">
      <c r="A145">
        <v>2022</v>
      </c>
      <c r="B145" t="s">
        <v>122</v>
      </c>
      <c r="C145" t="s">
        <v>1604</v>
      </c>
      <c r="D145" s="49" t="str">
        <f t="shared" si="2"/>
        <v>2022Schönheitsreparaturen in einer WohnungBlitzschutz-, Überspannungsschutz-, Erdungsanlagen</v>
      </c>
      <c r="E145" t="s">
        <v>66</v>
      </c>
      <c r="F145" t="s">
        <v>66</v>
      </c>
      <c r="G145" t="s">
        <v>66</v>
      </c>
      <c r="H145" t="s">
        <v>66</v>
      </c>
      <c r="I145" t="s">
        <v>66</v>
      </c>
      <c r="J145" t="s">
        <v>66</v>
      </c>
      <c r="K145" t="s">
        <v>66</v>
      </c>
      <c r="L145" t="s">
        <v>66</v>
      </c>
    </row>
    <row r="146" spans="1:12">
      <c r="A146">
        <v>2022</v>
      </c>
      <c r="B146" t="s">
        <v>122</v>
      </c>
      <c r="C146" t="s">
        <v>150</v>
      </c>
      <c r="D146" s="49" t="str">
        <f t="shared" si="2"/>
        <v>2022Schönheitsreparaturen in einer WohnungDämm- und Brandschutzarbeiten an techn. Anlagen</v>
      </c>
      <c r="E146" t="s">
        <v>66</v>
      </c>
      <c r="F146" t="s">
        <v>66</v>
      </c>
      <c r="G146" t="s">
        <v>66</v>
      </c>
      <c r="H146" t="s">
        <v>66</v>
      </c>
      <c r="I146" t="s">
        <v>66</v>
      </c>
      <c r="J146" t="s">
        <v>66</v>
      </c>
      <c r="K146" t="s">
        <v>66</v>
      </c>
      <c r="L146" t="s">
        <v>66</v>
      </c>
    </row>
    <row r="147" spans="1:12">
      <c r="A147">
        <v>2023</v>
      </c>
      <c r="B147" t="s">
        <v>88</v>
      </c>
      <c r="C147" t="s">
        <v>89</v>
      </c>
      <c r="D147" s="49" t="str">
        <f t="shared" si="2"/>
        <v>2023Wohngebäude ohne SchönheitsreparaturenInstandhaltungsleistungen</v>
      </c>
      <c r="E147">
        <v>124.8</v>
      </c>
      <c r="F147">
        <v>124.8</v>
      </c>
      <c r="G147">
        <v>126.7</v>
      </c>
      <c r="H147">
        <v>126.7</v>
      </c>
      <c r="I147">
        <v>127.7</v>
      </c>
      <c r="J147">
        <v>127.7</v>
      </c>
      <c r="K147">
        <v>128.5</v>
      </c>
      <c r="L147">
        <v>128.5</v>
      </c>
    </row>
    <row r="148" spans="1:12">
      <c r="A148">
        <v>2023</v>
      </c>
      <c r="B148" t="s">
        <v>88</v>
      </c>
      <c r="C148" t="s">
        <v>90</v>
      </c>
      <c r="D148" s="49" t="str">
        <f t="shared" si="2"/>
        <v>2023Wohngebäude ohne SchönheitsreparaturenErdarbeiten</v>
      </c>
      <c r="E148">
        <v>122.9</v>
      </c>
      <c r="F148">
        <v>122.9</v>
      </c>
      <c r="G148">
        <v>124.1</v>
      </c>
      <c r="H148">
        <v>124.1</v>
      </c>
      <c r="I148">
        <v>124.8</v>
      </c>
      <c r="J148">
        <v>124.8</v>
      </c>
      <c r="K148">
        <v>125.7</v>
      </c>
      <c r="L148">
        <v>125.7</v>
      </c>
    </row>
    <row r="149" spans="1:12">
      <c r="A149">
        <v>2023</v>
      </c>
      <c r="B149" t="s">
        <v>88</v>
      </c>
      <c r="C149" t="s">
        <v>91</v>
      </c>
      <c r="D149" s="49" t="str">
        <f t="shared" si="2"/>
        <v>2023Wohngebäude ohne SchönheitsreparaturenEntwässerungskanalarbeiten</v>
      </c>
      <c r="E149">
        <v>127.1</v>
      </c>
      <c r="F149">
        <v>127.1</v>
      </c>
      <c r="G149">
        <v>127.8</v>
      </c>
      <c r="H149">
        <v>127.8</v>
      </c>
      <c r="I149">
        <v>127.9</v>
      </c>
      <c r="J149">
        <v>127.9</v>
      </c>
      <c r="K149">
        <v>128.5</v>
      </c>
      <c r="L149">
        <v>128.5</v>
      </c>
    </row>
    <row r="150" spans="1:12">
      <c r="A150">
        <v>2023</v>
      </c>
      <c r="B150" t="s">
        <v>88</v>
      </c>
      <c r="C150" t="s">
        <v>92</v>
      </c>
      <c r="D150" s="49" t="str">
        <f t="shared" si="2"/>
        <v>2023Wohngebäude ohne SchönheitsreparaturenMauerarbeiten</v>
      </c>
      <c r="E150">
        <v>119.4</v>
      </c>
      <c r="F150">
        <v>119.4</v>
      </c>
      <c r="G150">
        <v>120.4</v>
      </c>
      <c r="H150">
        <v>120.4</v>
      </c>
      <c r="I150">
        <v>120.4</v>
      </c>
      <c r="J150">
        <v>120.4</v>
      </c>
      <c r="K150">
        <v>120.8</v>
      </c>
      <c r="L150">
        <v>120.8</v>
      </c>
    </row>
    <row r="151" spans="1:12">
      <c r="A151">
        <v>2023</v>
      </c>
      <c r="B151" t="s">
        <v>88</v>
      </c>
      <c r="C151" t="s">
        <v>93</v>
      </c>
      <c r="D151" s="49" t="str">
        <f t="shared" si="2"/>
        <v>2023Wohngebäude ohne SchönheitsreparaturenBetonarbeiten</v>
      </c>
      <c r="E151">
        <v>127.3</v>
      </c>
      <c r="F151">
        <v>127.3</v>
      </c>
      <c r="G151">
        <v>128.6</v>
      </c>
      <c r="H151">
        <v>128.6</v>
      </c>
      <c r="I151">
        <v>128.69999999999999</v>
      </c>
      <c r="J151">
        <v>128.69999999999999</v>
      </c>
      <c r="K151">
        <v>129.1</v>
      </c>
      <c r="L151">
        <v>129.1</v>
      </c>
    </row>
    <row r="152" spans="1:12">
      <c r="A152">
        <v>2023</v>
      </c>
      <c r="B152" t="s">
        <v>88</v>
      </c>
      <c r="C152" t="s">
        <v>137</v>
      </c>
      <c r="D152" s="49" t="str">
        <f t="shared" si="2"/>
        <v>2023Wohngebäude ohne SchönheitsreparaturenZimmer- und Holzbauarbeiten</v>
      </c>
      <c r="E152">
        <v>119.7</v>
      </c>
      <c r="F152">
        <v>119.7</v>
      </c>
      <c r="G152">
        <v>122.7</v>
      </c>
      <c r="H152">
        <v>122.7</v>
      </c>
      <c r="I152">
        <v>122.8</v>
      </c>
      <c r="J152">
        <v>122.8</v>
      </c>
      <c r="K152">
        <v>123</v>
      </c>
      <c r="L152">
        <v>123</v>
      </c>
    </row>
    <row r="153" spans="1:12">
      <c r="A153">
        <v>2023</v>
      </c>
      <c r="B153" t="s">
        <v>88</v>
      </c>
      <c r="C153" t="s">
        <v>95</v>
      </c>
      <c r="D153" s="49" t="str">
        <f t="shared" si="2"/>
        <v>2023Wohngebäude ohne SchönheitsreparaturenStahlbauarbeiten</v>
      </c>
      <c r="E153">
        <v>126.5</v>
      </c>
      <c r="F153">
        <v>126.5</v>
      </c>
      <c r="G153">
        <v>123.4</v>
      </c>
      <c r="H153">
        <v>123.4</v>
      </c>
      <c r="I153">
        <v>125.4</v>
      </c>
      <c r="J153">
        <v>125.4</v>
      </c>
      <c r="K153">
        <v>123.4</v>
      </c>
      <c r="L153">
        <v>123.4</v>
      </c>
    </row>
    <row r="154" spans="1:12">
      <c r="A154">
        <v>2023</v>
      </c>
      <c r="B154" t="s">
        <v>88</v>
      </c>
      <c r="C154" t="s">
        <v>96</v>
      </c>
      <c r="D154" s="49" t="str">
        <f t="shared" si="2"/>
        <v>2023Wohngebäude ohne SchönheitsreparaturenAbdichtungsarbeiten</v>
      </c>
      <c r="E154">
        <v>126.5</v>
      </c>
      <c r="F154">
        <v>126.5</v>
      </c>
      <c r="G154">
        <v>127.6</v>
      </c>
      <c r="H154">
        <v>127.6</v>
      </c>
      <c r="I154">
        <v>128.30000000000001</v>
      </c>
      <c r="J154">
        <v>128.30000000000001</v>
      </c>
      <c r="K154">
        <v>128.9</v>
      </c>
      <c r="L154">
        <v>128.9</v>
      </c>
    </row>
    <row r="155" spans="1:12">
      <c r="A155">
        <v>2023</v>
      </c>
      <c r="B155" t="s">
        <v>88</v>
      </c>
      <c r="C155" t="s">
        <v>1601</v>
      </c>
      <c r="D155" s="49" t="str">
        <f t="shared" si="2"/>
        <v>2023Wohngebäude ohne SchönheitsreparaturenDachdeckungsarbeiten</v>
      </c>
      <c r="E155">
        <v>129.4</v>
      </c>
      <c r="F155">
        <v>129.4</v>
      </c>
      <c r="G155">
        <v>130.69999999999999</v>
      </c>
      <c r="H155">
        <v>130.69999999999999</v>
      </c>
      <c r="I155">
        <v>131.5</v>
      </c>
      <c r="J155">
        <v>131.5</v>
      </c>
      <c r="K155">
        <v>132.5</v>
      </c>
      <c r="L155">
        <v>132.5</v>
      </c>
    </row>
    <row r="156" spans="1:12">
      <c r="A156">
        <v>2023</v>
      </c>
      <c r="B156" t="s">
        <v>88</v>
      </c>
      <c r="C156" t="s">
        <v>98</v>
      </c>
      <c r="D156" s="49" t="str">
        <f t="shared" si="2"/>
        <v>2023Wohngebäude ohne SchönheitsreparaturenKlempnerarbeiten</v>
      </c>
      <c r="E156">
        <v>126.4</v>
      </c>
      <c r="F156">
        <v>126.4</v>
      </c>
      <c r="G156">
        <v>127.6</v>
      </c>
      <c r="H156">
        <v>127.6</v>
      </c>
      <c r="I156">
        <v>128.4</v>
      </c>
      <c r="J156">
        <v>128.4</v>
      </c>
      <c r="K156">
        <v>129.80000000000001</v>
      </c>
      <c r="L156">
        <v>129.80000000000001</v>
      </c>
    </row>
    <row r="157" spans="1:12">
      <c r="A157">
        <v>2023</v>
      </c>
      <c r="B157" t="s">
        <v>88</v>
      </c>
      <c r="C157" t="s">
        <v>99</v>
      </c>
      <c r="D157" s="49" t="str">
        <f t="shared" si="2"/>
        <v>2023Wohngebäude ohne SchönheitsreparaturenGerüstarbeiten</v>
      </c>
      <c r="E157">
        <v>114.5</v>
      </c>
      <c r="F157">
        <v>114.5</v>
      </c>
      <c r="G157">
        <v>117.1</v>
      </c>
      <c r="H157">
        <v>117.1</v>
      </c>
      <c r="I157">
        <v>117.4</v>
      </c>
      <c r="J157">
        <v>117.4</v>
      </c>
      <c r="K157">
        <v>116.8</v>
      </c>
      <c r="L157">
        <v>116.8</v>
      </c>
    </row>
    <row r="158" spans="1:12">
      <c r="A158">
        <v>2023</v>
      </c>
      <c r="B158" t="s">
        <v>88</v>
      </c>
      <c r="C158" t="s">
        <v>100</v>
      </c>
      <c r="D158" s="49" t="str">
        <f t="shared" si="2"/>
        <v>2023Wohngebäude ohne SchönheitsreparaturenNaturwerksteinarbeiten</v>
      </c>
      <c r="E158">
        <v>119</v>
      </c>
      <c r="F158">
        <v>119</v>
      </c>
      <c r="G158">
        <v>120.8</v>
      </c>
      <c r="H158">
        <v>120.8</v>
      </c>
      <c r="I158">
        <v>121.7</v>
      </c>
      <c r="J158">
        <v>121.7</v>
      </c>
      <c r="K158">
        <v>122.7</v>
      </c>
      <c r="L158">
        <v>122.7</v>
      </c>
    </row>
    <row r="159" spans="1:12">
      <c r="A159">
        <v>2023</v>
      </c>
      <c r="B159" t="s">
        <v>88</v>
      </c>
      <c r="C159" t="s">
        <v>101</v>
      </c>
      <c r="D159" s="49" t="str">
        <f t="shared" si="2"/>
        <v>2023Wohngebäude ohne SchönheitsreparaturenBetonwerksteinarbeiten</v>
      </c>
      <c r="E159">
        <v>123</v>
      </c>
      <c r="F159">
        <v>123</v>
      </c>
      <c r="G159">
        <v>125.9</v>
      </c>
      <c r="H159">
        <v>125.9</v>
      </c>
      <c r="I159">
        <v>127.1</v>
      </c>
      <c r="J159">
        <v>127.1</v>
      </c>
      <c r="K159">
        <v>127.5</v>
      </c>
      <c r="L159">
        <v>127.5</v>
      </c>
    </row>
    <row r="160" spans="1:12">
      <c r="A160">
        <v>2023</v>
      </c>
      <c r="B160" t="s">
        <v>88</v>
      </c>
      <c r="C160" t="s">
        <v>140</v>
      </c>
      <c r="D160" s="49" t="str">
        <f t="shared" si="2"/>
        <v>2023Wohngebäude ohne SchönheitsreparaturenPutz- und Stuckarbeiten</v>
      </c>
      <c r="E160">
        <v>120.3</v>
      </c>
      <c r="F160">
        <v>120.3</v>
      </c>
      <c r="G160">
        <v>122.3</v>
      </c>
      <c r="H160">
        <v>122.3</v>
      </c>
      <c r="I160">
        <v>122.8</v>
      </c>
      <c r="J160">
        <v>122.8</v>
      </c>
      <c r="K160">
        <v>123.6</v>
      </c>
      <c r="L160">
        <v>123.6</v>
      </c>
    </row>
    <row r="161" spans="1:12">
      <c r="A161">
        <v>2023</v>
      </c>
      <c r="B161" t="s">
        <v>88</v>
      </c>
      <c r="C161" t="s">
        <v>141</v>
      </c>
      <c r="D161" s="49" t="str">
        <f t="shared" si="2"/>
        <v>2023Wohngebäude ohne SchönheitsreparaturenWärmedämm-Verbundsysteme</v>
      </c>
      <c r="E161">
        <v>125.8</v>
      </c>
      <c r="F161">
        <v>125.8</v>
      </c>
      <c r="G161">
        <v>127.9</v>
      </c>
      <c r="H161">
        <v>127.9</v>
      </c>
      <c r="I161">
        <v>128.19999999999999</v>
      </c>
      <c r="J161">
        <v>128.19999999999999</v>
      </c>
      <c r="K161">
        <v>128.69999999999999</v>
      </c>
      <c r="L161">
        <v>128.69999999999999</v>
      </c>
    </row>
    <row r="162" spans="1:12">
      <c r="A162">
        <v>2023</v>
      </c>
      <c r="B162" t="s">
        <v>88</v>
      </c>
      <c r="C162" t="s">
        <v>104</v>
      </c>
      <c r="D162" s="49" t="str">
        <f t="shared" si="2"/>
        <v>2023Wohngebäude ohne SchönheitsreparaturenTrockenbauarbeiten</v>
      </c>
      <c r="E162">
        <v>124.4</v>
      </c>
      <c r="F162">
        <v>124.4</v>
      </c>
      <c r="G162">
        <v>126.3</v>
      </c>
      <c r="H162">
        <v>126.3</v>
      </c>
      <c r="I162">
        <v>127</v>
      </c>
      <c r="J162">
        <v>127</v>
      </c>
      <c r="K162">
        <v>128</v>
      </c>
      <c r="L162">
        <v>128</v>
      </c>
    </row>
    <row r="163" spans="1:12">
      <c r="A163">
        <v>2023</v>
      </c>
      <c r="B163" t="s">
        <v>88</v>
      </c>
      <c r="C163" t="s">
        <v>105</v>
      </c>
      <c r="D163" s="49" t="str">
        <f t="shared" si="2"/>
        <v>2023Wohngebäude ohne SchönheitsreparaturenVorgehängte hinterlüftete Fassaden</v>
      </c>
      <c r="E163">
        <v>130.30000000000001</v>
      </c>
      <c r="F163">
        <v>130.30000000000001</v>
      </c>
      <c r="G163">
        <v>131.5</v>
      </c>
      <c r="H163">
        <v>131.5</v>
      </c>
      <c r="I163">
        <v>132.69999999999999</v>
      </c>
      <c r="J163">
        <v>132.69999999999999</v>
      </c>
      <c r="K163">
        <v>133.5</v>
      </c>
      <c r="L163">
        <v>133.5</v>
      </c>
    </row>
    <row r="164" spans="1:12">
      <c r="A164">
        <v>2023</v>
      </c>
      <c r="B164" t="s">
        <v>88</v>
      </c>
      <c r="C164" t="s">
        <v>142</v>
      </c>
      <c r="D164" s="49" t="str">
        <f t="shared" si="2"/>
        <v>2023Wohngebäude ohne SchönheitsreparaturenFliesen- und Plattenarbeiten</v>
      </c>
      <c r="E164">
        <v>117.9</v>
      </c>
      <c r="F164">
        <v>117.9</v>
      </c>
      <c r="G164">
        <v>118.9</v>
      </c>
      <c r="H164">
        <v>118.9</v>
      </c>
      <c r="I164">
        <v>119.5</v>
      </c>
      <c r="J164">
        <v>119.5</v>
      </c>
      <c r="K164">
        <v>120.3</v>
      </c>
      <c r="L164">
        <v>120.3</v>
      </c>
    </row>
    <row r="165" spans="1:12">
      <c r="A165">
        <v>2023</v>
      </c>
      <c r="B165" t="s">
        <v>88</v>
      </c>
      <c r="C165" t="s">
        <v>107</v>
      </c>
      <c r="D165" s="49" t="str">
        <f t="shared" si="2"/>
        <v>2023Wohngebäude ohne SchönheitsreparaturenEstricharbeiten</v>
      </c>
      <c r="E165">
        <v>124.9</v>
      </c>
      <c r="F165">
        <v>124.9</v>
      </c>
      <c r="G165">
        <v>126.9</v>
      </c>
      <c r="H165">
        <v>126.9</v>
      </c>
      <c r="I165">
        <v>127.7</v>
      </c>
      <c r="J165">
        <v>127.7</v>
      </c>
      <c r="K165">
        <v>128.5</v>
      </c>
      <c r="L165">
        <v>128.5</v>
      </c>
    </row>
    <row r="166" spans="1:12">
      <c r="A166">
        <v>2023</v>
      </c>
      <c r="B166" t="s">
        <v>88</v>
      </c>
      <c r="C166" t="s">
        <v>108</v>
      </c>
      <c r="D166" s="49" t="str">
        <f t="shared" si="2"/>
        <v>2023Wohngebäude ohne SchönheitsreparaturenTischlerarbeiten</v>
      </c>
      <c r="E166">
        <v>127.6</v>
      </c>
      <c r="F166">
        <v>127.6</v>
      </c>
      <c r="G166">
        <v>128.6</v>
      </c>
      <c r="H166">
        <v>128.6</v>
      </c>
      <c r="I166">
        <v>129.4</v>
      </c>
      <c r="J166">
        <v>129.4</v>
      </c>
      <c r="K166">
        <v>130.1</v>
      </c>
      <c r="L166">
        <v>130.1</v>
      </c>
    </row>
    <row r="167" spans="1:12">
      <c r="A167">
        <v>2023</v>
      </c>
      <c r="B167" t="s">
        <v>88</v>
      </c>
      <c r="C167" t="s">
        <v>1602</v>
      </c>
      <c r="D167" s="49" t="str">
        <f t="shared" si="2"/>
        <v>2023Wohngebäude ohne SchönheitsreparaturenBeschlagarbeiten</v>
      </c>
      <c r="E167">
        <v>128</v>
      </c>
      <c r="F167">
        <v>128</v>
      </c>
      <c r="G167">
        <v>129.30000000000001</v>
      </c>
      <c r="H167">
        <v>129.30000000000001</v>
      </c>
      <c r="I167">
        <v>131.19999999999999</v>
      </c>
      <c r="J167">
        <v>131.19999999999999</v>
      </c>
      <c r="K167">
        <v>132.5</v>
      </c>
      <c r="L167">
        <v>132.5</v>
      </c>
    </row>
    <row r="168" spans="1:12">
      <c r="A168">
        <v>2023</v>
      </c>
      <c r="B168" t="s">
        <v>88</v>
      </c>
      <c r="C168" t="s">
        <v>109</v>
      </c>
      <c r="D168" s="49" t="str">
        <f t="shared" si="2"/>
        <v>2023Wohngebäude ohne SchönheitsreparaturenRollladenarbeiten</v>
      </c>
      <c r="E168">
        <v>124.8</v>
      </c>
      <c r="F168">
        <v>124.8</v>
      </c>
      <c r="G168">
        <v>125.6</v>
      </c>
      <c r="H168">
        <v>125.6</v>
      </c>
      <c r="I168">
        <v>126.4</v>
      </c>
      <c r="J168">
        <v>126.4</v>
      </c>
      <c r="K168">
        <v>127.2</v>
      </c>
      <c r="L168">
        <v>127.2</v>
      </c>
    </row>
    <row r="169" spans="1:12">
      <c r="A169">
        <v>2023</v>
      </c>
      <c r="B169" t="s">
        <v>88</v>
      </c>
      <c r="C169" t="s">
        <v>110</v>
      </c>
      <c r="D169" s="49" t="str">
        <f t="shared" si="2"/>
        <v>2023Wohngebäude ohne SchönheitsreparaturenMetallbauarbeiten</v>
      </c>
      <c r="E169">
        <v>127.8</v>
      </c>
      <c r="F169">
        <v>127.8</v>
      </c>
      <c r="G169">
        <v>128.9</v>
      </c>
      <c r="H169">
        <v>128.9</v>
      </c>
      <c r="I169">
        <v>130</v>
      </c>
      <c r="J169">
        <v>130</v>
      </c>
      <c r="K169">
        <v>130.6</v>
      </c>
      <c r="L169">
        <v>130.6</v>
      </c>
    </row>
    <row r="170" spans="1:12">
      <c r="A170">
        <v>2023</v>
      </c>
      <c r="B170" t="s">
        <v>88</v>
      </c>
      <c r="C170" t="s">
        <v>111</v>
      </c>
      <c r="D170" s="49" t="str">
        <f t="shared" si="2"/>
        <v>2023Wohngebäude ohne SchönheitsreparaturenVerglasungsarbeiten</v>
      </c>
      <c r="E170">
        <v>130.69999999999999</v>
      </c>
      <c r="F170">
        <v>130.69999999999999</v>
      </c>
      <c r="G170">
        <v>132.4</v>
      </c>
      <c r="H170">
        <v>132.4</v>
      </c>
      <c r="I170">
        <v>132.5</v>
      </c>
      <c r="J170">
        <v>132.5</v>
      </c>
      <c r="K170">
        <v>132.4</v>
      </c>
      <c r="L170">
        <v>132.4</v>
      </c>
    </row>
    <row r="171" spans="1:12">
      <c r="A171">
        <v>2023</v>
      </c>
      <c r="B171" t="s">
        <v>88</v>
      </c>
      <c r="C171" t="s">
        <v>144</v>
      </c>
      <c r="D171" s="49" t="str">
        <f t="shared" si="2"/>
        <v>2023Wohngebäude ohne SchönheitsreparaturenMaler- und Lackierarbeiten, Beschichtungen</v>
      </c>
      <c r="E171">
        <v>120.3</v>
      </c>
      <c r="F171">
        <v>120.3</v>
      </c>
      <c r="G171">
        <v>121.8</v>
      </c>
      <c r="H171">
        <v>121.8</v>
      </c>
      <c r="I171">
        <v>122.8</v>
      </c>
      <c r="J171">
        <v>122.8</v>
      </c>
      <c r="K171">
        <v>123.5</v>
      </c>
      <c r="L171">
        <v>123.5</v>
      </c>
    </row>
    <row r="172" spans="1:12">
      <c r="A172">
        <v>2023</v>
      </c>
      <c r="B172" t="s">
        <v>88</v>
      </c>
      <c r="C172" t="s">
        <v>113</v>
      </c>
      <c r="D172" s="49" t="str">
        <f t="shared" si="2"/>
        <v>2023Wohngebäude ohne SchönheitsreparaturenBodenbelagarbeiten</v>
      </c>
      <c r="E172">
        <v>122.2</v>
      </c>
      <c r="F172">
        <v>122.2</v>
      </c>
      <c r="G172">
        <v>123.5</v>
      </c>
      <c r="H172">
        <v>123.5</v>
      </c>
      <c r="I172">
        <v>124.1</v>
      </c>
      <c r="J172">
        <v>124.1</v>
      </c>
      <c r="K172">
        <v>124.9</v>
      </c>
      <c r="L172">
        <v>124.9</v>
      </c>
    </row>
    <row r="173" spans="1:12">
      <c r="A173">
        <v>2023</v>
      </c>
      <c r="B173" t="s">
        <v>88</v>
      </c>
      <c r="C173" t="s">
        <v>114</v>
      </c>
      <c r="D173" s="49" t="str">
        <f t="shared" si="2"/>
        <v>2023Wohngebäude ohne SchönheitsreparaturenTapezierarbeiten</v>
      </c>
      <c r="E173" t="s">
        <v>66</v>
      </c>
      <c r="F173" t="s">
        <v>66</v>
      </c>
      <c r="G173" t="s">
        <v>66</v>
      </c>
      <c r="H173" t="s">
        <v>66</v>
      </c>
      <c r="I173" t="s">
        <v>66</v>
      </c>
      <c r="J173" t="s">
        <v>66</v>
      </c>
      <c r="K173" t="s">
        <v>66</v>
      </c>
      <c r="L173" t="s">
        <v>66</v>
      </c>
    </row>
    <row r="174" spans="1:12">
      <c r="A174">
        <v>2023</v>
      </c>
      <c r="B174" t="s">
        <v>88</v>
      </c>
      <c r="C174" t="s">
        <v>115</v>
      </c>
      <c r="D174" s="49" t="str">
        <f t="shared" si="2"/>
        <v>2023Wohngebäude ohne SchönheitsreparaturenRaumlufttechnische Anlagen</v>
      </c>
      <c r="E174">
        <v>129.1</v>
      </c>
      <c r="F174">
        <v>129.1</v>
      </c>
      <c r="G174">
        <v>131.1</v>
      </c>
      <c r="H174">
        <v>131.1</v>
      </c>
      <c r="I174">
        <v>132.9</v>
      </c>
      <c r="J174">
        <v>132.9</v>
      </c>
      <c r="K174">
        <v>134.1</v>
      </c>
      <c r="L174">
        <v>134.1</v>
      </c>
    </row>
    <row r="175" spans="1:12">
      <c r="A175">
        <v>2023</v>
      </c>
      <c r="B175" t="s">
        <v>88</v>
      </c>
      <c r="C175" t="s">
        <v>146</v>
      </c>
      <c r="D175" s="49" t="str">
        <f t="shared" si="2"/>
        <v>2023Wohngebäude ohne SchönheitsreparaturenHeiz- und zentrale Wassererwärmungsanlagen</v>
      </c>
      <c r="E175">
        <v>131.6</v>
      </c>
      <c r="F175">
        <v>131.6</v>
      </c>
      <c r="G175">
        <v>134.80000000000001</v>
      </c>
      <c r="H175">
        <v>134.80000000000001</v>
      </c>
      <c r="I175">
        <v>137</v>
      </c>
      <c r="J175">
        <v>137</v>
      </c>
      <c r="K175">
        <v>138.19999999999999</v>
      </c>
      <c r="L175">
        <v>138.19999999999999</v>
      </c>
    </row>
    <row r="176" spans="1:12">
      <c r="A176">
        <v>2023</v>
      </c>
      <c r="B176" t="s">
        <v>88</v>
      </c>
      <c r="C176" t="s">
        <v>147</v>
      </c>
      <c r="D176" s="49" t="str">
        <f t="shared" si="2"/>
        <v>2023Wohngebäude ohne SchönheitsreparaturenGas-, Wasser- und Entwässerungsanl. innerh. v.Geb.</v>
      </c>
      <c r="E176">
        <v>130.4</v>
      </c>
      <c r="F176">
        <v>130.4</v>
      </c>
      <c r="G176">
        <v>133.5</v>
      </c>
      <c r="H176">
        <v>133.5</v>
      </c>
      <c r="I176">
        <v>135.4</v>
      </c>
      <c r="J176">
        <v>135.4</v>
      </c>
      <c r="K176">
        <v>136.9</v>
      </c>
      <c r="L176">
        <v>136.9</v>
      </c>
    </row>
    <row r="177" spans="1:12">
      <c r="A177">
        <v>2023</v>
      </c>
      <c r="B177" t="s">
        <v>88</v>
      </c>
      <c r="C177" t="s">
        <v>1603</v>
      </c>
      <c r="D177" s="49" t="str">
        <f t="shared" si="2"/>
        <v>2023Wohngebäude ohne SchönheitsreparaturenElektro-, Sicherheits- u. informationstechn. Anl.</v>
      </c>
      <c r="E177">
        <v>125.5</v>
      </c>
      <c r="F177">
        <v>125.5</v>
      </c>
      <c r="G177">
        <v>127.4</v>
      </c>
      <c r="H177">
        <v>127.4</v>
      </c>
      <c r="I177">
        <v>129.5</v>
      </c>
      <c r="J177">
        <v>129.5</v>
      </c>
      <c r="K177">
        <v>131.5</v>
      </c>
      <c r="L177">
        <v>131.5</v>
      </c>
    </row>
    <row r="178" spans="1:12">
      <c r="A178">
        <v>2023</v>
      </c>
      <c r="B178" t="s">
        <v>88</v>
      </c>
      <c r="C178" t="s">
        <v>119</v>
      </c>
      <c r="D178" s="49" t="str">
        <f t="shared" si="2"/>
        <v>2023Wohngebäude ohne SchönheitsreparaturenGebäudeautomation</v>
      </c>
      <c r="E178">
        <v>129.19999999999999</v>
      </c>
      <c r="F178">
        <v>129.19999999999999</v>
      </c>
      <c r="G178">
        <v>131.5</v>
      </c>
      <c r="H178">
        <v>131.5</v>
      </c>
      <c r="I178">
        <v>133.69999999999999</v>
      </c>
      <c r="J178">
        <v>133.69999999999999</v>
      </c>
      <c r="K178">
        <v>135.30000000000001</v>
      </c>
      <c r="L178">
        <v>135.30000000000001</v>
      </c>
    </row>
    <row r="179" spans="1:12">
      <c r="A179">
        <v>2023</v>
      </c>
      <c r="B179" t="s">
        <v>88</v>
      </c>
      <c r="C179" t="s">
        <v>1604</v>
      </c>
      <c r="D179" s="49" t="str">
        <f t="shared" si="2"/>
        <v>2023Wohngebäude ohne SchönheitsreparaturenBlitzschutz-, Überspannungsschutz-, Erdungsanlagen</v>
      </c>
      <c r="E179">
        <v>127.6</v>
      </c>
      <c r="F179">
        <v>127.6</v>
      </c>
      <c r="G179">
        <v>129.19999999999999</v>
      </c>
      <c r="H179">
        <v>129.19999999999999</v>
      </c>
      <c r="I179">
        <v>130.19999999999999</v>
      </c>
      <c r="J179">
        <v>130.19999999999999</v>
      </c>
      <c r="K179">
        <v>131.4</v>
      </c>
      <c r="L179">
        <v>131.4</v>
      </c>
    </row>
    <row r="180" spans="1:12">
      <c r="A180">
        <v>2023</v>
      </c>
      <c r="B180" t="s">
        <v>88</v>
      </c>
      <c r="C180" t="s">
        <v>150</v>
      </c>
      <c r="D180" s="49" t="str">
        <f t="shared" si="2"/>
        <v>2023Wohngebäude ohne SchönheitsreparaturenDämm- und Brandschutzarbeiten an techn. Anlagen</v>
      </c>
      <c r="E180">
        <v>148.1</v>
      </c>
      <c r="F180">
        <v>148.1</v>
      </c>
      <c r="G180">
        <v>152.30000000000001</v>
      </c>
      <c r="H180">
        <v>152.30000000000001</v>
      </c>
      <c r="I180">
        <v>156.6</v>
      </c>
      <c r="J180">
        <v>156.6</v>
      </c>
      <c r="K180">
        <v>158.30000000000001</v>
      </c>
      <c r="L180">
        <v>158.30000000000001</v>
      </c>
    </row>
    <row r="181" spans="1:12">
      <c r="A181">
        <v>2023</v>
      </c>
      <c r="B181" t="s">
        <v>122</v>
      </c>
      <c r="C181" t="s">
        <v>89</v>
      </c>
      <c r="D181" s="49" t="str">
        <f t="shared" si="2"/>
        <v>2023Schönheitsreparaturen in einer WohnungInstandhaltungsleistungen</v>
      </c>
      <c r="E181">
        <v>120.1</v>
      </c>
      <c r="F181">
        <v>120.1</v>
      </c>
      <c r="G181">
        <v>121.7</v>
      </c>
      <c r="H181">
        <v>121.7</v>
      </c>
      <c r="I181">
        <v>122.7</v>
      </c>
      <c r="J181">
        <v>122.7</v>
      </c>
      <c r="K181">
        <v>123.4</v>
      </c>
      <c r="L181">
        <v>123.4</v>
      </c>
    </row>
    <row r="182" spans="1:12">
      <c r="A182">
        <v>2023</v>
      </c>
      <c r="B182" t="s">
        <v>122</v>
      </c>
      <c r="C182" t="s">
        <v>90</v>
      </c>
      <c r="D182" s="49" t="str">
        <f t="shared" si="2"/>
        <v>2023Schönheitsreparaturen in einer WohnungErdarbeiten</v>
      </c>
      <c r="E182" t="s">
        <v>66</v>
      </c>
      <c r="F182" t="s">
        <v>66</v>
      </c>
      <c r="G182" t="s">
        <v>66</v>
      </c>
      <c r="H182" t="s">
        <v>66</v>
      </c>
      <c r="I182" t="s">
        <v>66</v>
      </c>
      <c r="J182" t="s">
        <v>66</v>
      </c>
      <c r="K182" t="s">
        <v>66</v>
      </c>
      <c r="L182" t="s">
        <v>66</v>
      </c>
    </row>
    <row r="183" spans="1:12">
      <c r="A183">
        <v>2023</v>
      </c>
      <c r="B183" t="s">
        <v>122</v>
      </c>
      <c r="C183" t="s">
        <v>91</v>
      </c>
      <c r="D183" s="49" t="str">
        <f t="shared" si="2"/>
        <v>2023Schönheitsreparaturen in einer WohnungEntwässerungskanalarbeiten</v>
      </c>
      <c r="E183" t="s">
        <v>66</v>
      </c>
      <c r="F183" t="s">
        <v>66</v>
      </c>
      <c r="G183" t="s">
        <v>66</v>
      </c>
      <c r="H183" t="s">
        <v>66</v>
      </c>
      <c r="I183" t="s">
        <v>66</v>
      </c>
      <c r="J183" t="s">
        <v>66</v>
      </c>
      <c r="K183" t="s">
        <v>66</v>
      </c>
      <c r="L183" t="s">
        <v>66</v>
      </c>
    </row>
    <row r="184" spans="1:12">
      <c r="A184">
        <v>2023</v>
      </c>
      <c r="B184" t="s">
        <v>122</v>
      </c>
      <c r="C184" t="s">
        <v>92</v>
      </c>
      <c r="D184" s="49" t="str">
        <f t="shared" si="2"/>
        <v>2023Schönheitsreparaturen in einer WohnungMauerarbeiten</v>
      </c>
      <c r="E184" t="s">
        <v>66</v>
      </c>
      <c r="F184" t="s">
        <v>66</v>
      </c>
      <c r="G184" t="s">
        <v>66</v>
      </c>
      <c r="H184" t="s">
        <v>66</v>
      </c>
      <c r="I184" t="s">
        <v>66</v>
      </c>
      <c r="J184" t="s">
        <v>66</v>
      </c>
      <c r="K184" t="s">
        <v>66</v>
      </c>
      <c r="L184" t="s">
        <v>66</v>
      </c>
    </row>
    <row r="185" spans="1:12">
      <c r="A185">
        <v>2023</v>
      </c>
      <c r="B185" t="s">
        <v>122</v>
      </c>
      <c r="C185" t="s">
        <v>93</v>
      </c>
      <c r="D185" s="49" t="str">
        <f t="shared" si="2"/>
        <v>2023Schönheitsreparaturen in einer WohnungBetonarbeiten</v>
      </c>
      <c r="E185" t="s">
        <v>66</v>
      </c>
      <c r="F185" t="s">
        <v>66</v>
      </c>
      <c r="G185" t="s">
        <v>66</v>
      </c>
      <c r="H185" t="s">
        <v>66</v>
      </c>
      <c r="I185" t="s">
        <v>66</v>
      </c>
      <c r="J185" t="s">
        <v>66</v>
      </c>
      <c r="K185" t="s">
        <v>66</v>
      </c>
      <c r="L185" t="s">
        <v>66</v>
      </c>
    </row>
    <row r="186" spans="1:12">
      <c r="A186">
        <v>2023</v>
      </c>
      <c r="B186" t="s">
        <v>122</v>
      </c>
      <c r="C186" t="s">
        <v>137</v>
      </c>
      <c r="D186" s="49" t="str">
        <f t="shared" si="2"/>
        <v>2023Schönheitsreparaturen in einer WohnungZimmer- und Holzbauarbeiten</v>
      </c>
      <c r="E186" t="s">
        <v>66</v>
      </c>
      <c r="F186" t="s">
        <v>66</v>
      </c>
      <c r="G186" t="s">
        <v>66</v>
      </c>
      <c r="H186" t="s">
        <v>66</v>
      </c>
      <c r="I186" t="s">
        <v>66</v>
      </c>
      <c r="J186" t="s">
        <v>66</v>
      </c>
      <c r="K186" t="s">
        <v>66</v>
      </c>
      <c r="L186" t="s">
        <v>66</v>
      </c>
    </row>
    <row r="187" spans="1:12">
      <c r="A187">
        <v>2023</v>
      </c>
      <c r="B187" t="s">
        <v>122</v>
      </c>
      <c r="C187" t="s">
        <v>95</v>
      </c>
      <c r="D187" s="49" t="str">
        <f t="shared" si="2"/>
        <v>2023Schönheitsreparaturen in einer WohnungStahlbauarbeiten</v>
      </c>
      <c r="E187" t="s">
        <v>66</v>
      </c>
      <c r="F187" t="s">
        <v>66</v>
      </c>
      <c r="G187" t="s">
        <v>66</v>
      </c>
      <c r="H187" t="s">
        <v>66</v>
      </c>
      <c r="I187" t="s">
        <v>66</v>
      </c>
      <c r="J187" t="s">
        <v>66</v>
      </c>
      <c r="K187" t="s">
        <v>66</v>
      </c>
      <c r="L187" t="s">
        <v>66</v>
      </c>
    </row>
    <row r="188" spans="1:12">
      <c r="A188">
        <v>2023</v>
      </c>
      <c r="B188" t="s">
        <v>122</v>
      </c>
      <c r="C188" t="s">
        <v>96</v>
      </c>
      <c r="D188" s="49" t="str">
        <f t="shared" si="2"/>
        <v>2023Schönheitsreparaturen in einer WohnungAbdichtungsarbeiten</v>
      </c>
      <c r="E188" t="s">
        <v>66</v>
      </c>
      <c r="F188" t="s">
        <v>66</v>
      </c>
      <c r="G188" t="s">
        <v>66</v>
      </c>
      <c r="H188" t="s">
        <v>66</v>
      </c>
      <c r="I188" t="s">
        <v>66</v>
      </c>
      <c r="J188" t="s">
        <v>66</v>
      </c>
      <c r="K188" t="s">
        <v>66</v>
      </c>
      <c r="L188" t="s">
        <v>66</v>
      </c>
    </row>
    <row r="189" spans="1:12">
      <c r="A189">
        <v>2023</v>
      </c>
      <c r="B189" t="s">
        <v>122</v>
      </c>
      <c r="C189" t="s">
        <v>1601</v>
      </c>
      <c r="D189" s="49" t="str">
        <f t="shared" si="2"/>
        <v>2023Schönheitsreparaturen in einer WohnungDachdeckungsarbeiten</v>
      </c>
      <c r="E189" t="s">
        <v>66</v>
      </c>
      <c r="F189" t="s">
        <v>66</v>
      </c>
      <c r="G189" t="s">
        <v>66</v>
      </c>
      <c r="H189" t="s">
        <v>66</v>
      </c>
      <c r="I189" t="s">
        <v>66</v>
      </c>
      <c r="J189" t="s">
        <v>66</v>
      </c>
      <c r="K189" t="s">
        <v>66</v>
      </c>
      <c r="L189" t="s">
        <v>66</v>
      </c>
    </row>
    <row r="190" spans="1:12">
      <c r="A190">
        <v>2023</v>
      </c>
      <c r="B190" t="s">
        <v>122</v>
      </c>
      <c r="C190" t="s">
        <v>98</v>
      </c>
      <c r="D190" s="49" t="str">
        <f t="shared" si="2"/>
        <v>2023Schönheitsreparaturen in einer WohnungKlempnerarbeiten</v>
      </c>
      <c r="E190" t="s">
        <v>66</v>
      </c>
      <c r="F190" t="s">
        <v>66</v>
      </c>
      <c r="G190" t="s">
        <v>66</v>
      </c>
      <c r="H190" t="s">
        <v>66</v>
      </c>
      <c r="I190" t="s">
        <v>66</v>
      </c>
      <c r="J190" t="s">
        <v>66</v>
      </c>
      <c r="K190" t="s">
        <v>66</v>
      </c>
      <c r="L190" t="s">
        <v>66</v>
      </c>
    </row>
    <row r="191" spans="1:12">
      <c r="A191">
        <v>2023</v>
      </c>
      <c r="B191" t="s">
        <v>122</v>
      </c>
      <c r="C191" t="s">
        <v>99</v>
      </c>
      <c r="D191" s="49" t="str">
        <f t="shared" si="2"/>
        <v>2023Schönheitsreparaturen in einer WohnungGerüstarbeiten</v>
      </c>
      <c r="E191" t="s">
        <v>66</v>
      </c>
      <c r="F191" t="s">
        <v>66</v>
      </c>
      <c r="G191" t="s">
        <v>66</v>
      </c>
      <c r="H191" t="s">
        <v>66</v>
      </c>
      <c r="I191" t="s">
        <v>66</v>
      </c>
      <c r="J191" t="s">
        <v>66</v>
      </c>
      <c r="K191" t="s">
        <v>66</v>
      </c>
      <c r="L191" t="s">
        <v>66</v>
      </c>
    </row>
    <row r="192" spans="1:12">
      <c r="A192">
        <v>2023</v>
      </c>
      <c r="B192" t="s">
        <v>122</v>
      </c>
      <c r="C192" t="s">
        <v>100</v>
      </c>
      <c r="D192" s="49" t="str">
        <f t="shared" si="2"/>
        <v>2023Schönheitsreparaturen in einer WohnungNaturwerksteinarbeiten</v>
      </c>
      <c r="E192" t="s">
        <v>66</v>
      </c>
      <c r="F192" t="s">
        <v>66</v>
      </c>
      <c r="G192" t="s">
        <v>66</v>
      </c>
      <c r="H192" t="s">
        <v>66</v>
      </c>
      <c r="I192" t="s">
        <v>66</v>
      </c>
      <c r="J192" t="s">
        <v>66</v>
      </c>
      <c r="K192" t="s">
        <v>66</v>
      </c>
      <c r="L192" t="s">
        <v>66</v>
      </c>
    </row>
    <row r="193" spans="1:12">
      <c r="A193">
        <v>2023</v>
      </c>
      <c r="B193" t="s">
        <v>122</v>
      </c>
      <c r="C193" t="s">
        <v>101</v>
      </c>
      <c r="D193" s="49" t="str">
        <f t="shared" si="2"/>
        <v>2023Schönheitsreparaturen in einer WohnungBetonwerksteinarbeiten</v>
      </c>
      <c r="E193" t="s">
        <v>66</v>
      </c>
      <c r="F193" t="s">
        <v>66</v>
      </c>
      <c r="G193" t="s">
        <v>66</v>
      </c>
      <c r="H193" t="s">
        <v>66</v>
      </c>
      <c r="I193" t="s">
        <v>66</v>
      </c>
      <c r="J193" t="s">
        <v>66</v>
      </c>
      <c r="K193" t="s">
        <v>66</v>
      </c>
      <c r="L193" t="s">
        <v>66</v>
      </c>
    </row>
    <row r="194" spans="1:12">
      <c r="A194">
        <v>2023</v>
      </c>
      <c r="B194" t="s">
        <v>122</v>
      </c>
      <c r="C194" t="s">
        <v>140</v>
      </c>
      <c r="D194" s="49" t="str">
        <f t="shared" si="2"/>
        <v>2023Schönheitsreparaturen in einer WohnungPutz- und Stuckarbeiten</v>
      </c>
      <c r="E194" t="s">
        <v>66</v>
      </c>
      <c r="F194" t="s">
        <v>66</v>
      </c>
      <c r="G194" t="s">
        <v>66</v>
      </c>
      <c r="H194" t="s">
        <v>66</v>
      </c>
      <c r="I194" t="s">
        <v>66</v>
      </c>
      <c r="J194" t="s">
        <v>66</v>
      </c>
      <c r="K194" t="s">
        <v>66</v>
      </c>
      <c r="L194" t="s">
        <v>66</v>
      </c>
    </row>
    <row r="195" spans="1:12">
      <c r="A195">
        <v>2023</v>
      </c>
      <c r="B195" t="s">
        <v>122</v>
      </c>
      <c r="C195" t="s">
        <v>141</v>
      </c>
      <c r="D195" s="49" t="str">
        <f t="shared" si="2"/>
        <v>2023Schönheitsreparaturen in einer WohnungWärmedämm-Verbundsysteme</v>
      </c>
      <c r="E195" t="s">
        <v>66</v>
      </c>
      <c r="F195" t="s">
        <v>66</v>
      </c>
      <c r="G195" t="s">
        <v>66</v>
      </c>
      <c r="H195" t="s">
        <v>66</v>
      </c>
      <c r="I195" t="s">
        <v>66</v>
      </c>
      <c r="J195" t="s">
        <v>66</v>
      </c>
      <c r="K195" t="s">
        <v>66</v>
      </c>
      <c r="L195" t="s">
        <v>66</v>
      </c>
    </row>
    <row r="196" spans="1:12">
      <c r="A196">
        <v>2023</v>
      </c>
      <c r="B196" t="s">
        <v>122</v>
      </c>
      <c r="C196" t="s">
        <v>104</v>
      </c>
      <c r="D196" s="49" t="str">
        <f t="shared" si="2"/>
        <v>2023Schönheitsreparaturen in einer WohnungTrockenbauarbeiten</v>
      </c>
      <c r="E196" t="s">
        <v>66</v>
      </c>
      <c r="F196" t="s">
        <v>66</v>
      </c>
      <c r="G196" t="s">
        <v>66</v>
      </c>
      <c r="H196" t="s">
        <v>66</v>
      </c>
      <c r="I196" t="s">
        <v>66</v>
      </c>
      <c r="J196" t="s">
        <v>66</v>
      </c>
      <c r="K196" t="s">
        <v>66</v>
      </c>
      <c r="L196" t="s">
        <v>66</v>
      </c>
    </row>
    <row r="197" spans="1:12">
      <c r="A197">
        <v>2023</v>
      </c>
      <c r="B197" t="s">
        <v>122</v>
      </c>
      <c r="C197" t="s">
        <v>105</v>
      </c>
      <c r="D197" s="49" t="str">
        <f t="shared" si="2"/>
        <v>2023Schönheitsreparaturen in einer WohnungVorgehängte hinterlüftete Fassaden</v>
      </c>
      <c r="E197" t="s">
        <v>66</v>
      </c>
      <c r="F197" t="s">
        <v>66</v>
      </c>
      <c r="G197" t="s">
        <v>66</v>
      </c>
      <c r="H197" t="s">
        <v>66</v>
      </c>
      <c r="I197" t="s">
        <v>66</v>
      </c>
      <c r="J197" t="s">
        <v>66</v>
      </c>
      <c r="K197" t="s">
        <v>66</v>
      </c>
      <c r="L197" t="s">
        <v>66</v>
      </c>
    </row>
    <row r="198" spans="1:12">
      <c r="A198">
        <v>2023</v>
      </c>
      <c r="B198" t="s">
        <v>122</v>
      </c>
      <c r="C198" t="s">
        <v>142</v>
      </c>
      <c r="D198" s="49" t="str">
        <f t="shared" si="2"/>
        <v>2023Schönheitsreparaturen in einer WohnungFliesen- und Plattenarbeiten</v>
      </c>
      <c r="E198" t="s">
        <v>66</v>
      </c>
      <c r="F198" t="s">
        <v>66</v>
      </c>
      <c r="G198" t="s">
        <v>66</v>
      </c>
      <c r="H198" t="s">
        <v>66</v>
      </c>
      <c r="I198" t="s">
        <v>66</v>
      </c>
      <c r="J198" t="s">
        <v>66</v>
      </c>
      <c r="K198" t="s">
        <v>66</v>
      </c>
      <c r="L198" t="s">
        <v>66</v>
      </c>
    </row>
    <row r="199" spans="1:12">
      <c r="A199">
        <v>2023</v>
      </c>
      <c r="B199" t="s">
        <v>122</v>
      </c>
      <c r="C199" t="s">
        <v>107</v>
      </c>
      <c r="D199" s="49" t="str">
        <f t="shared" si="2"/>
        <v>2023Schönheitsreparaturen in einer WohnungEstricharbeiten</v>
      </c>
      <c r="E199" t="s">
        <v>66</v>
      </c>
      <c r="F199" t="s">
        <v>66</v>
      </c>
      <c r="G199" t="s">
        <v>66</v>
      </c>
      <c r="H199" t="s">
        <v>66</v>
      </c>
      <c r="I199" t="s">
        <v>66</v>
      </c>
      <c r="J199" t="s">
        <v>66</v>
      </c>
      <c r="K199" t="s">
        <v>66</v>
      </c>
      <c r="L199" t="s">
        <v>66</v>
      </c>
    </row>
    <row r="200" spans="1:12">
      <c r="A200">
        <v>2023</v>
      </c>
      <c r="B200" t="s">
        <v>122</v>
      </c>
      <c r="C200" t="s">
        <v>108</v>
      </c>
      <c r="D200" s="49" t="str">
        <f t="shared" si="2"/>
        <v>2023Schönheitsreparaturen in einer WohnungTischlerarbeiten</v>
      </c>
      <c r="E200" t="s">
        <v>66</v>
      </c>
      <c r="F200" t="s">
        <v>66</v>
      </c>
      <c r="G200" t="s">
        <v>66</v>
      </c>
      <c r="H200" t="s">
        <v>66</v>
      </c>
      <c r="I200" t="s">
        <v>66</v>
      </c>
      <c r="J200" t="s">
        <v>66</v>
      </c>
      <c r="K200" t="s">
        <v>66</v>
      </c>
      <c r="L200" t="s">
        <v>66</v>
      </c>
    </row>
    <row r="201" spans="1:12">
      <c r="A201">
        <v>2023</v>
      </c>
      <c r="B201" t="s">
        <v>122</v>
      </c>
      <c r="C201" t="s">
        <v>1602</v>
      </c>
      <c r="D201" s="49" t="str">
        <f t="shared" si="2"/>
        <v>2023Schönheitsreparaturen in einer WohnungBeschlagarbeiten</v>
      </c>
      <c r="E201" t="s">
        <v>66</v>
      </c>
      <c r="F201" t="s">
        <v>66</v>
      </c>
      <c r="G201" t="s">
        <v>66</v>
      </c>
      <c r="H201" t="s">
        <v>66</v>
      </c>
      <c r="I201" t="s">
        <v>66</v>
      </c>
      <c r="J201" t="s">
        <v>66</v>
      </c>
      <c r="K201" t="s">
        <v>66</v>
      </c>
      <c r="L201" t="s">
        <v>66</v>
      </c>
    </row>
    <row r="202" spans="1:12">
      <c r="A202">
        <v>2023</v>
      </c>
      <c r="B202" t="s">
        <v>122</v>
      </c>
      <c r="C202" t="s">
        <v>109</v>
      </c>
      <c r="D202" s="49" t="str">
        <f t="shared" si="2"/>
        <v>2023Schönheitsreparaturen in einer WohnungRollladenarbeiten</v>
      </c>
      <c r="E202" t="s">
        <v>66</v>
      </c>
      <c r="F202" t="s">
        <v>66</v>
      </c>
      <c r="G202" t="s">
        <v>66</v>
      </c>
      <c r="H202" t="s">
        <v>66</v>
      </c>
      <c r="I202" t="s">
        <v>66</v>
      </c>
      <c r="J202" t="s">
        <v>66</v>
      </c>
      <c r="K202" t="s">
        <v>66</v>
      </c>
      <c r="L202" t="s">
        <v>66</v>
      </c>
    </row>
    <row r="203" spans="1:12">
      <c r="A203">
        <v>2023</v>
      </c>
      <c r="B203" t="s">
        <v>122</v>
      </c>
      <c r="C203" t="s">
        <v>110</v>
      </c>
      <c r="D203" s="49" t="str">
        <f t="shared" si="2"/>
        <v>2023Schönheitsreparaturen in einer WohnungMetallbauarbeiten</v>
      </c>
      <c r="E203" t="s">
        <v>66</v>
      </c>
      <c r="F203" t="s">
        <v>66</v>
      </c>
      <c r="G203" t="s">
        <v>66</v>
      </c>
      <c r="H203" t="s">
        <v>66</v>
      </c>
      <c r="I203" t="s">
        <v>66</v>
      </c>
      <c r="J203" t="s">
        <v>66</v>
      </c>
      <c r="K203" t="s">
        <v>66</v>
      </c>
      <c r="L203" t="s">
        <v>66</v>
      </c>
    </row>
    <row r="204" spans="1:12">
      <c r="A204">
        <v>2023</v>
      </c>
      <c r="B204" t="s">
        <v>122</v>
      </c>
      <c r="C204" t="s">
        <v>111</v>
      </c>
      <c r="D204" s="49" t="str">
        <f t="shared" ref="D204:D267" si="3">CONCATENATE(A204, B204, C204)</f>
        <v>2023Schönheitsreparaturen in einer WohnungVerglasungsarbeiten</v>
      </c>
      <c r="E204" t="s">
        <v>66</v>
      </c>
      <c r="F204" t="s">
        <v>66</v>
      </c>
      <c r="G204" t="s">
        <v>66</v>
      </c>
      <c r="H204" t="s">
        <v>66</v>
      </c>
      <c r="I204" t="s">
        <v>66</v>
      </c>
      <c r="J204" t="s">
        <v>66</v>
      </c>
      <c r="K204" t="s">
        <v>66</v>
      </c>
      <c r="L204" t="s">
        <v>66</v>
      </c>
    </row>
    <row r="205" spans="1:12">
      <c r="A205">
        <v>2023</v>
      </c>
      <c r="B205" t="s">
        <v>122</v>
      </c>
      <c r="C205" t="s">
        <v>144</v>
      </c>
      <c r="D205" s="49" t="str">
        <f t="shared" si="3"/>
        <v>2023Schönheitsreparaturen in einer WohnungMaler- und Lackierarbeiten, Beschichtungen</v>
      </c>
      <c r="E205">
        <v>120.3</v>
      </c>
      <c r="F205">
        <v>120.3</v>
      </c>
      <c r="G205">
        <v>121.8</v>
      </c>
      <c r="H205">
        <v>121.8</v>
      </c>
      <c r="I205">
        <v>123</v>
      </c>
      <c r="J205">
        <v>123</v>
      </c>
      <c r="K205">
        <v>123.6</v>
      </c>
      <c r="L205">
        <v>123.6</v>
      </c>
    </row>
    <row r="206" spans="1:12">
      <c r="A206">
        <v>2023</v>
      </c>
      <c r="B206" t="s">
        <v>122</v>
      </c>
      <c r="C206" t="s">
        <v>113</v>
      </c>
      <c r="D206" s="49" t="str">
        <f t="shared" si="3"/>
        <v>2023Schönheitsreparaturen in einer WohnungBodenbelagarbeiten</v>
      </c>
      <c r="E206" t="s">
        <v>66</v>
      </c>
      <c r="F206" t="s">
        <v>66</v>
      </c>
      <c r="G206" t="s">
        <v>66</v>
      </c>
      <c r="H206" t="s">
        <v>66</v>
      </c>
      <c r="I206" t="s">
        <v>66</v>
      </c>
      <c r="J206" t="s">
        <v>66</v>
      </c>
      <c r="K206" t="s">
        <v>66</v>
      </c>
      <c r="L206" t="s">
        <v>66</v>
      </c>
    </row>
    <row r="207" spans="1:12">
      <c r="A207">
        <v>2023</v>
      </c>
      <c r="B207" t="s">
        <v>122</v>
      </c>
      <c r="C207" t="s">
        <v>114</v>
      </c>
      <c r="D207" s="49" t="str">
        <f t="shared" si="3"/>
        <v>2023Schönheitsreparaturen in einer WohnungTapezierarbeiten</v>
      </c>
      <c r="E207">
        <v>119.7</v>
      </c>
      <c r="F207">
        <v>119.7</v>
      </c>
      <c r="G207">
        <v>121.4</v>
      </c>
      <c r="H207">
        <v>121.4</v>
      </c>
      <c r="I207">
        <v>122.2</v>
      </c>
      <c r="J207">
        <v>122.2</v>
      </c>
      <c r="K207">
        <v>123.1</v>
      </c>
      <c r="L207">
        <v>123.1</v>
      </c>
    </row>
    <row r="208" spans="1:12">
      <c r="A208">
        <v>2023</v>
      </c>
      <c r="B208" t="s">
        <v>122</v>
      </c>
      <c r="C208" t="s">
        <v>115</v>
      </c>
      <c r="D208" s="49" t="str">
        <f t="shared" si="3"/>
        <v>2023Schönheitsreparaturen in einer WohnungRaumlufttechnische Anlagen</v>
      </c>
      <c r="E208" t="s">
        <v>66</v>
      </c>
      <c r="F208" t="s">
        <v>66</v>
      </c>
      <c r="G208" t="s">
        <v>66</v>
      </c>
      <c r="H208" t="s">
        <v>66</v>
      </c>
      <c r="I208" t="s">
        <v>66</v>
      </c>
      <c r="J208" t="s">
        <v>66</v>
      </c>
      <c r="K208" t="s">
        <v>66</v>
      </c>
      <c r="L208" t="s">
        <v>66</v>
      </c>
    </row>
    <row r="209" spans="1:13">
      <c r="A209">
        <v>2023</v>
      </c>
      <c r="B209" t="s">
        <v>122</v>
      </c>
      <c r="C209" t="s">
        <v>146</v>
      </c>
      <c r="D209" s="49" t="str">
        <f t="shared" si="3"/>
        <v>2023Schönheitsreparaturen in einer WohnungHeiz- und zentrale Wassererwärmungsanlagen</v>
      </c>
      <c r="E209" t="s">
        <v>66</v>
      </c>
      <c r="F209" t="s">
        <v>66</v>
      </c>
      <c r="G209" t="s">
        <v>66</v>
      </c>
      <c r="H209" t="s">
        <v>66</v>
      </c>
      <c r="I209" t="s">
        <v>66</v>
      </c>
      <c r="J209" t="s">
        <v>66</v>
      </c>
      <c r="K209" t="s">
        <v>66</v>
      </c>
      <c r="L209" t="s">
        <v>66</v>
      </c>
    </row>
    <row r="210" spans="1:13">
      <c r="A210">
        <v>2023</v>
      </c>
      <c r="B210" t="s">
        <v>122</v>
      </c>
      <c r="C210" t="s">
        <v>147</v>
      </c>
      <c r="D210" s="49" t="str">
        <f t="shared" si="3"/>
        <v>2023Schönheitsreparaturen in einer WohnungGas-, Wasser- und Entwässerungsanl. innerh. v.Geb.</v>
      </c>
      <c r="E210" t="s">
        <v>66</v>
      </c>
      <c r="F210" t="s">
        <v>66</v>
      </c>
      <c r="G210" t="s">
        <v>66</v>
      </c>
      <c r="H210" t="s">
        <v>66</v>
      </c>
      <c r="I210" t="s">
        <v>66</v>
      </c>
      <c r="J210" t="s">
        <v>66</v>
      </c>
      <c r="K210" t="s">
        <v>66</v>
      </c>
      <c r="L210" t="s">
        <v>66</v>
      </c>
    </row>
    <row r="211" spans="1:13">
      <c r="A211">
        <v>2023</v>
      </c>
      <c r="B211" t="s">
        <v>122</v>
      </c>
      <c r="C211" t="s">
        <v>1603</v>
      </c>
      <c r="D211" s="49" t="str">
        <f t="shared" si="3"/>
        <v>2023Schönheitsreparaturen in einer WohnungElektro-, Sicherheits- u. informationstechn. Anl.</v>
      </c>
      <c r="E211" t="s">
        <v>66</v>
      </c>
      <c r="F211" t="s">
        <v>66</v>
      </c>
      <c r="G211" t="s">
        <v>66</v>
      </c>
      <c r="H211" t="s">
        <v>66</v>
      </c>
      <c r="I211" t="s">
        <v>66</v>
      </c>
      <c r="J211" t="s">
        <v>66</v>
      </c>
      <c r="K211" t="s">
        <v>66</v>
      </c>
      <c r="L211" t="s">
        <v>66</v>
      </c>
    </row>
    <row r="212" spans="1:13">
      <c r="A212">
        <v>2023</v>
      </c>
      <c r="B212" t="s">
        <v>122</v>
      </c>
      <c r="C212" t="s">
        <v>119</v>
      </c>
      <c r="D212" s="49" t="str">
        <f t="shared" si="3"/>
        <v>2023Schönheitsreparaturen in einer WohnungGebäudeautomation</v>
      </c>
      <c r="E212" t="s">
        <v>66</v>
      </c>
      <c r="F212" t="s">
        <v>66</v>
      </c>
      <c r="G212" t="s">
        <v>66</v>
      </c>
      <c r="H212" t="s">
        <v>66</v>
      </c>
      <c r="I212" t="s">
        <v>66</v>
      </c>
      <c r="J212" t="s">
        <v>66</v>
      </c>
      <c r="K212" t="s">
        <v>66</v>
      </c>
      <c r="L212" t="s">
        <v>66</v>
      </c>
    </row>
    <row r="213" spans="1:13">
      <c r="A213">
        <v>2023</v>
      </c>
      <c r="B213" t="s">
        <v>122</v>
      </c>
      <c r="C213" t="s">
        <v>1604</v>
      </c>
      <c r="D213" s="49" t="str">
        <f t="shared" si="3"/>
        <v>2023Schönheitsreparaturen in einer WohnungBlitzschutz-, Überspannungsschutz-, Erdungsanlagen</v>
      </c>
      <c r="E213" t="s">
        <v>66</v>
      </c>
      <c r="F213" t="s">
        <v>66</v>
      </c>
      <c r="G213" t="s">
        <v>66</v>
      </c>
      <c r="H213" t="s">
        <v>66</v>
      </c>
      <c r="I213" t="s">
        <v>66</v>
      </c>
      <c r="J213" t="s">
        <v>66</v>
      </c>
      <c r="K213" t="s">
        <v>66</v>
      </c>
      <c r="L213" t="s">
        <v>66</v>
      </c>
    </row>
    <row r="214" spans="1:13">
      <c r="A214">
        <v>2023</v>
      </c>
      <c r="B214" t="s">
        <v>122</v>
      </c>
      <c r="C214" t="s">
        <v>150</v>
      </c>
      <c r="D214" s="49" t="str">
        <f t="shared" si="3"/>
        <v>2023Schönheitsreparaturen in einer WohnungDämm- und Brandschutzarbeiten an techn. Anlagen</v>
      </c>
      <c r="E214" t="s">
        <v>66</v>
      </c>
      <c r="F214" t="s">
        <v>66</v>
      </c>
      <c r="G214" t="s">
        <v>66</v>
      </c>
      <c r="H214" t="s">
        <v>66</v>
      </c>
      <c r="I214" t="s">
        <v>66</v>
      </c>
      <c r="J214" t="s">
        <v>66</v>
      </c>
      <c r="K214" t="s">
        <v>66</v>
      </c>
      <c r="L214" t="s">
        <v>66</v>
      </c>
    </row>
    <row r="215" spans="1:13">
      <c r="A215">
        <v>2024</v>
      </c>
      <c r="B215" t="s">
        <v>88</v>
      </c>
      <c r="C215" t="s">
        <v>89</v>
      </c>
      <c r="D215" s="49" t="str">
        <f t="shared" si="3"/>
        <v>2024Wohngebäude ohne SchönheitsreparaturenInstandhaltungsleistungen</v>
      </c>
      <c r="E215">
        <v>130.4</v>
      </c>
      <c r="F215">
        <v>130.4</v>
      </c>
      <c r="G215">
        <v>131.4</v>
      </c>
      <c r="H215">
        <v>131.4</v>
      </c>
      <c r="I215">
        <v>132.4</v>
      </c>
      <c r="J215">
        <v>132.4</v>
      </c>
      <c r="K215" t="s">
        <v>71</v>
      </c>
      <c r="L215" t="s">
        <v>71</v>
      </c>
      <c r="M215">
        <f>I215/G215-1</f>
        <v>7.6103500761035558E-3</v>
      </c>
    </row>
    <row r="216" spans="1:13">
      <c r="A216">
        <v>2024</v>
      </c>
      <c r="B216" t="s">
        <v>88</v>
      </c>
      <c r="C216" t="s">
        <v>90</v>
      </c>
      <c r="D216" s="49" t="str">
        <f t="shared" si="3"/>
        <v>2024Wohngebäude ohne SchönheitsreparaturenErdarbeiten</v>
      </c>
      <c r="E216">
        <v>128.19999999999999</v>
      </c>
      <c r="F216">
        <v>128.19999999999999</v>
      </c>
      <c r="G216">
        <v>129.1</v>
      </c>
      <c r="H216">
        <v>129.1</v>
      </c>
      <c r="I216">
        <v>130.6</v>
      </c>
      <c r="J216">
        <v>130.6</v>
      </c>
      <c r="K216" t="s">
        <v>71</v>
      </c>
      <c r="L216" t="s">
        <v>71</v>
      </c>
    </row>
    <row r="217" spans="1:13">
      <c r="A217">
        <v>2024</v>
      </c>
      <c r="B217" t="s">
        <v>88</v>
      </c>
      <c r="C217" t="s">
        <v>91</v>
      </c>
      <c r="D217" s="49" t="str">
        <f t="shared" si="3"/>
        <v>2024Wohngebäude ohne SchönheitsreparaturenEntwässerungskanalarbeiten</v>
      </c>
      <c r="E217">
        <v>130.19999999999999</v>
      </c>
      <c r="F217">
        <v>130.19999999999999</v>
      </c>
      <c r="G217">
        <v>130.80000000000001</v>
      </c>
      <c r="H217">
        <v>130.80000000000001</v>
      </c>
      <c r="I217">
        <v>131.9</v>
      </c>
      <c r="J217">
        <v>131.9</v>
      </c>
      <c r="K217" t="s">
        <v>71</v>
      </c>
      <c r="L217" t="s">
        <v>71</v>
      </c>
    </row>
    <row r="218" spans="1:13">
      <c r="A218">
        <v>2024</v>
      </c>
      <c r="B218" t="s">
        <v>88</v>
      </c>
      <c r="C218" t="s">
        <v>92</v>
      </c>
      <c r="D218" s="49" t="str">
        <f t="shared" si="3"/>
        <v>2024Wohngebäude ohne SchönheitsreparaturenMauerarbeiten</v>
      </c>
      <c r="E218">
        <v>121.6</v>
      </c>
      <c r="F218">
        <v>121.6</v>
      </c>
      <c r="G218">
        <v>122.1</v>
      </c>
      <c r="H218">
        <v>122.1</v>
      </c>
      <c r="I218">
        <v>122.9</v>
      </c>
      <c r="J218">
        <v>122.9</v>
      </c>
      <c r="K218" t="s">
        <v>71</v>
      </c>
      <c r="L218" t="s">
        <v>71</v>
      </c>
    </row>
    <row r="219" spans="1:13">
      <c r="A219">
        <v>2024</v>
      </c>
      <c r="B219" t="s">
        <v>88</v>
      </c>
      <c r="C219" t="s">
        <v>93</v>
      </c>
      <c r="D219" s="49" t="str">
        <f t="shared" si="3"/>
        <v>2024Wohngebäude ohne SchönheitsreparaturenBetonarbeiten</v>
      </c>
      <c r="E219">
        <v>130.6</v>
      </c>
      <c r="F219">
        <v>130.6</v>
      </c>
      <c r="G219">
        <v>130.80000000000001</v>
      </c>
      <c r="H219">
        <v>130.80000000000001</v>
      </c>
      <c r="I219">
        <v>131.5</v>
      </c>
      <c r="J219">
        <v>131.5</v>
      </c>
      <c r="K219" t="s">
        <v>71</v>
      </c>
      <c r="L219" t="s">
        <v>71</v>
      </c>
    </row>
    <row r="220" spans="1:13">
      <c r="A220">
        <v>2024</v>
      </c>
      <c r="B220" t="s">
        <v>88</v>
      </c>
      <c r="C220" t="s">
        <v>137</v>
      </c>
      <c r="D220" s="49" t="str">
        <f t="shared" si="3"/>
        <v>2024Wohngebäude ohne SchönheitsreparaturenZimmer- und Holzbauarbeiten</v>
      </c>
      <c r="E220">
        <v>124.3</v>
      </c>
      <c r="F220">
        <v>124.3</v>
      </c>
      <c r="G220">
        <v>124.7</v>
      </c>
      <c r="H220">
        <v>124.7</v>
      </c>
      <c r="I220">
        <v>125.1</v>
      </c>
      <c r="J220">
        <v>125.1</v>
      </c>
      <c r="K220" t="s">
        <v>71</v>
      </c>
      <c r="L220" t="s">
        <v>71</v>
      </c>
    </row>
    <row r="221" spans="1:13">
      <c r="A221">
        <v>2024</v>
      </c>
      <c r="B221" t="s">
        <v>88</v>
      </c>
      <c r="C221" t="s">
        <v>95</v>
      </c>
      <c r="D221" s="49" t="str">
        <f t="shared" si="3"/>
        <v>2024Wohngebäude ohne SchönheitsreparaturenStahlbauarbeiten</v>
      </c>
      <c r="E221">
        <v>123.4</v>
      </c>
      <c r="F221">
        <v>123.4</v>
      </c>
      <c r="G221">
        <v>120.9</v>
      </c>
      <c r="H221">
        <v>120.9</v>
      </c>
      <c r="I221">
        <v>121.3</v>
      </c>
      <c r="J221">
        <v>121.3</v>
      </c>
      <c r="K221" t="s">
        <v>71</v>
      </c>
      <c r="L221" t="s">
        <v>71</v>
      </c>
    </row>
    <row r="222" spans="1:13">
      <c r="A222">
        <v>2024</v>
      </c>
      <c r="B222" t="s">
        <v>88</v>
      </c>
      <c r="C222" t="s">
        <v>96</v>
      </c>
      <c r="D222" s="49" t="str">
        <f t="shared" si="3"/>
        <v>2024Wohngebäude ohne SchönheitsreparaturenAbdichtungsarbeiten</v>
      </c>
      <c r="E222">
        <v>130.5</v>
      </c>
      <c r="F222">
        <v>130.5</v>
      </c>
      <c r="G222">
        <v>132</v>
      </c>
      <c r="H222">
        <v>132</v>
      </c>
      <c r="I222">
        <v>133.19999999999999</v>
      </c>
      <c r="J222">
        <v>133.19999999999999</v>
      </c>
      <c r="K222" t="s">
        <v>71</v>
      </c>
      <c r="L222" t="s">
        <v>71</v>
      </c>
    </row>
    <row r="223" spans="1:13">
      <c r="A223">
        <v>2024</v>
      </c>
      <c r="B223" t="s">
        <v>88</v>
      </c>
      <c r="C223" t="s">
        <v>1601</v>
      </c>
      <c r="D223" s="49" t="str">
        <f t="shared" si="3"/>
        <v>2024Wohngebäude ohne SchönheitsreparaturenDachdeckungsarbeiten</v>
      </c>
      <c r="E223">
        <v>134.4</v>
      </c>
      <c r="F223">
        <v>134.4</v>
      </c>
      <c r="G223">
        <v>135.5</v>
      </c>
      <c r="H223">
        <v>135.5</v>
      </c>
      <c r="I223">
        <v>136.69999999999999</v>
      </c>
      <c r="J223">
        <v>136.69999999999999</v>
      </c>
      <c r="K223" t="s">
        <v>71</v>
      </c>
      <c r="L223" t="s">
        <v>71</v>
      </c>
    </row>
    <row r="224" spans="1:13">
      <c r="A224">
        <v>2024</v>
      </c>
      <c r="B224" t="s">
        <v>88</v>
      </c>
      <c r="C224" t="s">
        <v>98</v>
      </c>
      <c r="D224" s="49" t="str">
        <f t="shared" si="3"/>
        <v>2024Wohngebäude ohne SchönheitsreparaturenKlempnerarbeiten</v>
      </c>
      <c r="E224">
        <v>131.4</v>
      </c>
      <c r="F224">
        <v>131.4</v>
      </c>
      <c r="G224">
        <v>132.19999999999999</v>
      </c>
      <c r="H224">
        <v>132.19999999999999</v>
      </c>
      <c r="I224">
        <v>133.19999999999999</v>
      </c>
      <c r="J224">
        <v>133.19999999999999</v>
      </c>
      <c r="K224" t="s">
        <v>71</v>
      </c>
      <c r="L224" t="s">
        <v>71</v>
      </c>
    </row>
    <row r="225" spans="1:12">
      <c r="A225">
        <v>2024</v>
      </c>
      <c r="B225" t="s">
        <v>88</v>
      </c>
      <c r="C225" t="s">
        <v>99</v>
      </c>
      <c r="D225" s="49" t="str">
        <f t="shared" si="3"/>
        <v>2024Wohngebäude ohne SchönheitsreparaturenGerüstarbeiten</v>
      </c>
      <c r="E225">
        <v>116.8</v>
      </c>
      <c r="F225">
        <v>116.8</v>
      </c>
      <c r="G225">
        <v>118.5</v>
      </c>
      <c r="H225">
        <v>118.5</v>
      </c>
      <c r="I225">
        <v>119.4</v>
      </c>
      <c r="J225">
        <v>119.4</v>
      </c>
      <c r="K225" t="s">
        <v>71</v>
      </c>
      <c r="L225" t="s">
        <v>71</v>
      </c>
    </row>
    <row r="226" spans="1:12">
      <c r="A226">
        <v>2024</v>
      </c>
      <c r="B226" t="s">
        <v>88</v>
      </c>
      <c r="C226" t="s">
        <v>100</v>
      </c>
      <c r="D226" s="49" t="str">
        <f t="shared" si="3"/>
        <v>2024Wohngebäude ohne SchönheitsreparaturenNaturwerksteinarbeiten</v>
      </c>
      <c r="E226">
        <v>125.1</v>
      </c>
      <c r="F226">
        <v>125.1</v>
      </c>
      <c r="G226">
        <v>125.5</v>
      </c>
      <c r="H226">
        <v>125.5</v>
      </c>
      <c r="I226">
        <v>127.2</v>
      </c>
      <c r="J226">
        <v>127.2</v>
      </c>
      <c r="K226" t="s">
        <v>71</v>
      </c>
      <c r="L226" t="s">
        <v>71</v>
      </c>
    </row>
    <row r="227" spans="1:12">
      <c r="A227">
        <v>2024</v>
      </c>
      <c r="B227" t="s">
        <v>88</v>
      </c>
      <c r="C227" t="s">
        <v>101</v>
      </c>
      <c r="D227" s="49" t="str">
        <f t="shared" si="3"/>
        <v>2024Wohngebäude ohne SchönheitsreparaturenBetonwerksteinarbeiten</v>
      </c>
      <c r="E227">
        <v>129</v>
      </c>
      <c r="F227">
        <v>129</v>
      </c>
      <c r="G227">
        <v>129.6</v>
      </c>
      <c r="H227">
        <v>129.6</v>
      </c>
      <c r="I227">
        <v>132</v>
      </c>
      <c r="J227">
        <v>132</v>
      </c>
      <c r="K227" t="s">
        <v>71</v>
      </c>
      <c r="L227" t="s">
        <v>71</v>
      </c>
    </row>
    <row r="228" spans="1:12">
      <c r="A228">
        <v>2024</v>
      </c>
      <c r="B228" t="s">
        <v>88</v>
      </c>
      <c r="C228" t="s">
        <v>140</v>
      </c>
      <c r="D228" s="49" t="str">
        <f t="shared" si="3"/>
        <v>2024Wohngebäude ohne SchönheitsreparaturenPutz- und Stuckarbeiten</v>
      </c>
      <c r="E228">
        <v>125.3</v>
      </c>
      <c r="F228">
        <v>125.3</v>
      </c>
      <c r="G228">
        <v>126</v>
      </c>
      <c r="H228">
        <v>126</v>
      </c>
      <c r="I228">
        <v>127.1</v>
      </c>
      <c r="J228">
        <v>127.1</v>
      </c>
      <c r="K228" t="s">
        <v>71</v>
      </c>
      <c r="L228" t="s">
        <v>71</v>
      </c>
    </row>
    <row r="229" spans="1:12">
      <c r="A229">
        <v>2024</v>
      </c>
      <c r="B229" t="s">
        <v>88</v>
      </c>
      <c r="C229" t="s">
        <v>141</v>
      </c>
      <c r="D229" s="49" t="str">
        <f t="shared" si="3"/>
        <v>2024Wohngebäude ohne SchönheitsreparaturenWärmedämm-Verbundsysteme</v>
      </c>
      <c r="E229">
        <v>130.30000000000001</v>
      </c>
      <c r="F229">
        <v>130.30000000000001</v>
      </c>
      <c r="G229">
        <v>131.5</v>
      </c>
      <c r="H229">
        <v>131.5</v>
      </c>
      <c r="I229">
        <v>132.6</v>
      </c>
      <c r="J229">
        <v>132.6</v>
      </c>
      <c r="K229" t="s">
        <v>71</v>
      </c>
      <c r="L229" t="s">
        <v>71</v>
      </c>
    </row>
    <row r="230" spans="1:12">
      <c r="A230">
        <v>2024</v>
      </c>
      <c r="B230" t="s">
        <v>88</v>
      </c>
      <c r="C230" t="s">
        <v>104</v>
      </c>
      <c r="D230" s="49" t="str">
        <f t="shared" si="3"/>
        <v>2024Wohngebäude ohne SchönheitsreparaturenTrockenbauarbeiten</v>
      </c>
      <c r="E230">
        <v>130</v>
      </c>
      <c r="F230">
        <v>130</v>
      </c>
      <c r="G230">
        <v>130.80000000000001</v>
      </c>
      <c r="H230">
        <v>130.80000000000001</v>
      </c>
      <c r="I230">
        <v>132.30000000000001</v>
      </c>
      <c r="J230">
        <v>132.30000000000001</v>
      </c>
      <c r="K230" t="s">
        <v>71</v>
      </c>
      <c r="L230" t="s">
        <v>71</v>
      </c>
    </row>
    <row r="231" spans="1:12">
      <c r="A231">
        <v>2024</v>
      </c>
      <c r="B231" t="s">
        <v>88</v>
      </c>
      <c r="C231" t="s">
        <v>105</v>
      </c>
      <c r="D231" s="49" t="str">
        <f t="shared" si="3"/>
        <v>2024Wohngebäude ohne SchönheitsreparaturenVorgehängte hinterlüftete Fassaden</v>
      </c>
      <c r="E231">
        <v>135.6</v>
      </c>
      <c r="F231">
        <v>135.6</v>
      </c>
      <c r="G231">
        <v>136.9</v>
      </c>
      <c r="H231">
        <v>136.9</v>
      </c>
      <c r="I231">
        <v>137.80000000000001</v>
      </c>
      <c r="J231">
        <v>137.80000000000001</v>
      </c>
      <c r="K231" t="s">
        <v>71</v>
      </c>
      <c r="L231" t="s">
        <v>71</v>
      </c>
    </row>
    <row r="232" spans="1:12">
      <c r="A232">
        <v>2024</v>
      </c>
      <c r="B232" t="s">
        <v>88</v>
      </c>
      <c r="C232" t="s">
        <v>142</v>
      </c>
      <c r="D232" s="49" t="str">
        <f t="shared" si="3"/>
        <v>2024Wohngebäude ohne SchönheitsreparaturenFliesen- und Plattenarbeiten</v>
      </c>
      <c r="E232">
        <v>122.2</v>
      </c>
      <c r="F232">
        <v>122.2</v>
      </c>
      <c r="G232">
        <v>123.1</v>
      </c>
      <c r="H232">
        <v>123.1</v>
      </c>
      <c r="I232">
        <v>124</v>
      </c>
      <c r="J232">
        <v>124</v>
      </c>
      <c r="K232" t="s">
        <v>71</v>
      </c>
      <c r="L232" t="s">
        <v>71</v>
      </c>
    </row>
    <row r="233" spans="1:12">
      <c r="A233">
        <v>2024</v>
      </c>
      <c r="B233" t="s">
        <v>88</v>
      </c>
      <c r="C233" t="s">
        <v>107</v>
      </c>
      <c r="D233" s="49" t="str">
        <f t="shared" si="3"/>
        <v>2024Wohngebäude ohne SchönheitsreparaturenEstricharbeiten</v>
      </c>
      <c r="E233">
        <v>130.69999999999999</v>
      </c>
      <c r="F233">
        <v>130.69999999999999</v>
      </c>
      <c r="G233">
        <v>131.1</v>
      </c>
      <c r="H233">
        <v>131.1</v>
      </c>
      <c r="I233">
        <v>131.9</v>
      </c>
      <c r="J233">
        <v>131.9</v>
      </c>
      <c r="K233" t="s">
        <v>71</v>
      </c>
      <c r="L233" t="s">
        <v>71</v>
      </c>
    </row>
    <row r="234" spans="1:12">
      <c r="A234">
        <v>2024</v>
      </c>
      <c r="B234" t="s">
        <v>88</v>
      </c>
      <c r="C234" t="s">
        <v>108</v>
      </c>
      <c r="D234" s="49" t="str">
        <f t="shared" si="3"/>
        <v>2024Wohngebäude ohne SchönheitsreparaturenTischlerarbeiten</v>
      </c>
      <c r="E234">
        <v>131.9</v>
      </c>
      <c r="F234">
        <v>131.9</v>
      </c>
      <c r="G234">
        <v>132.4</v>
      </c>
      <c r="H234">
        <v>132.4</v>
      </c>
      <c r="I234">
        <v>132.6</v>
      </c>
      <c r="J234">
        <v>132.6</v>
      </c>
      <c r="K234" t="s">
        <v>71</v>
      </c>
      <c r="L234" t="s">
        <v>71</v>
      </c>
    </row>
    <row r="235" spans="1:12">
      <c r="A235">
        <v>2024</v>
      </c>
      <c r="B235" t="s">
        <v>88</v>
      </c>
      <c r="C235" t="s">
        <v>1602</v>
      </c>
      <c r="D235" s="49" t="str">
        <f t="shared" si="3"/>
        <v>2024Wohngebäude ohne SchönheitsreparaturenBeschlagarbeiten</v>
      </c>
      <c r="E235">
        <v>135.80000000000001</v>
      </c>
      <c r="F235">
        <v>135.80000000000001</v>
      </c>
      <c r="G235">
        <v>137</v>
      </c>
      <c r="H235">
        <v>137</v>
      </c>
      <c r="I235">
        <v>137.5</v>
      </c>
      <c r="J235">
        <v>137.5</v>
      </c>
      <c r="K235" t="s">
        <v>71</v>
      </c>
      <c r="L235" t="s">
        <v>71</v>
      </c>
    </row>
    <row r="236" spans="1:12">
      <c r="A236">
        <v>2024</v>
      </c>
      <c r="B236" t="s">
        <v>88</v>
      </c>
      <c r="C236" t="s">
        <v>109</v>
      </c>
      <c r="D236" s="49" t="str">
        <f t="shared" si="3"/>
        <v>2024Wohngebäude ohne SchönheitsreparaturenRollladenarbeiten</v>
      </c>
      <c r="E236">
        <v>129.6</v>
      </c>
      <c r="F236">
        <v>129.6</v>
      </c>
      <c r="G236">
        <v>130</v>
      </c>
      <c r="H236">
        <v>130</v>
      </c>
      <c r="I236">
        <v>131.30000000000001</v>
      </c>
      <c r="J236">
        <v>131.30000000000001</v>
      </c>
      <c r="K236" t="s">
        <v>71</v>
      </c>
      <c r="L236" t="s">
        <v>71</v>
      </c>
    </row>
    <row r="237" spans="1:12">
      <c r="A237">
        <v>2024</v>
      </c>
      <c r="B237" t="s">
        <v>88</v>
      </c>
      <c r="C237" t="s">
        <v>110</v>
      </c>
      <c r="D237" s="49" t="str">
        <f t="shared" si="3"/>
        <v>2024Wohngebäude ohne SchönheitsreparaturenMetallbauarbeiten</v>
      </c>
      <c r="E237">
        <v>132.19999999999999</v>
      </c>
      <c r="F237">
        <v>132.19999999999999</v>
      </c>
      <c r="G237">
        <v>133.30000000000001</v>
      </c>
      <c r="H237">
        <v>133.30000000000001</v>
      </c>
      <c r="I237">
        <v>134.30000000000001</v>
      </c>
      <c r="J237">
        <v>134.30000000000001</v>
      </c>
      <c r="K237" t="s">
        <v>71</v>
      </c>
      <c r="L237" t="s">
        <v>71</v>
      </c>
    </row>
    <row r="238" spans="1:12">
      <c r="A238">
        <v>2024</v>
      </c>
      <c r="B238" t="s">
        <v>88</v>
      </c>
      <c r="C238" t="s">
        <v>111</v>
      </c>
      <c r="D238" s="49" t="str">
        <f t="shared" si="3"/>
        <v>2024Wohngebäude ohne SchönheitsreparaturenVerglasungsarbeiten</v>
      </c>
      <c r="E238">
        <v>133.80000000000001</v>
      </c>
      <c r="F238">
        <v>133.80000000000001</v>
      </c>
      <c r="G238">
        <v>134.80000000000001</v>
      </c>
      <c r="H238">
        <v>134.80000000000001</v>
      </c>
      <c r="I238">
        <v>135.80000000000001</v>
      </c>
      <c r="J238">
        <v>135.80000000000001</v>
      </c>
      <c r="K238" t="s">
        <v>71</v>
      </c>
      <c r="L238" t="s">
        <v>71</v>
      </c>
    </row>
    <row r="239" spans="1:12">
      <c r="A239">
        <v>2024</v>
      </c>
      <c r="B239" t="s">
        <v>88</v>
      </c>
      <c r="C239" t="s">
        <v>144</v>
      </c>
      <c r="D239" s="49" t="str">
        <f t="shared" si="3"/>
        <v>2024Wohngebäude ohne SchönheitsreparaturenMaler- und Lackierarbeiten, Beschichtungen</v>
      </c>
      <c r="E239">
        <v>124.6</v>
      </c>
      <c r="F239">
        <v>124.6</v>
      </c>
      <c r="G239">
        <v>126.1</v>
      </c>
      <c r="H239">
        <v>126.1</v>
      </c>
      <c r="I239">
        <v>127</v>
      </c>
      <c r="J239">
        <v>127</v>
      </c>
      <c r="K239" t="s">
        <v>71</v>
      </c>
      <c r="L239" t="s">
        <v>71</v>
      </c>
    </row>
    <row r="240" spans="1:12">
      <c r="A240">
        <v>2024</v>
      </c>
      <c r="B240" t="s">
        <v>88</v>
      </c>
      <c r="C240" t="s">
        <v>113</v>
      </c>
      <c r="D240" s="49" t="str">
        <f t="shared" si="3"/>
        <v>2024Wohngebäude ohne SchönheitsreparaturenBodenbelagarbeiten</v>
      </c>
      <c r="E240">
        <v>126</v>
      </c>
      <c r="F240">
        <v>126</v>
      </c>
      <c r="G240">
        <v>126.9</v>
      </c>
      <c r="H240">
        <v>126.9</v>
      </c>
      <c r="I240">
        <v>127.4</v>
      </c>
      <c r="J240">
        <v>127.4</v>
      </c>
      <c r="K240" t="s">
        <v>71</v>
      </c>
      <c r="L240" t="s">
        <v>71</v>
      </c>
    </row>
    <row r="241" spans="1:12">
      <c r="A241">
        <v>2024</v>
      </c>
      <c r="B241" t="s">
        <v>88</v>
      </c>
      <c r="C241" t="s">
        <v>114</v>
      </c>
      <c r="D241" s="49" t="str">
        <f t="shared" si="3"/>
        <v>2024Wohngebäude ohne SchönheitsreparaturenTapezierarbeiten</v>
      </c>
      <c r="E241" t="s">
        <v>66</v>
      </c>
      <c r="F241" t="s">
        <v>66</v>
      </c>
      <c r="G241" t="s">
        <v>66</v>
      </c>
      <c r="H241" t="s">
        <v>66</v>
      </c>
      <c r="I241" t="s">
        <v>66</v>
      </c>
      <c r="J241" t="s">
        <v>66</v>
      </c>
      <c r="K241" t="s">
        <v>71</v>
      </c>
      <c r="L241" t="s">
        <v>71</v>
      </c>
    </row>
    <row r="242" spans="1:12">
      <c r="A242">
        <v>2024</v>
      </c>
      <c r="B242" t="s">
        <v>88</v>
      </c>
      <c r="C242" t="s">
        <v>115</v>
      </c>
      <c r="D242" s="49" t="str">
        <f t="shared" si="3"/>
        <v>2024Wohngebäude ohne SchönheitsreparaturenRaumlufttechnische Anlagen</v>
      </c>
      <c r="E242">
        <v>136.9</v>
      </c>
      <c r="F242">
        <v>136.9</v>
      </c>
      <c r="G242">
        <v>138.30000000000001</v>
      </c>
      <c r="H242">
        <v>138.30000000000001</v>
      </c>
      <c r="I242">
        <v>139</v>
      </c>
      <c r="J242">
        <v>139</v>
      </c>
      <c r="K242" t="s">
        <v>71</v>
      </c>
      <c r="L242" t="s">
        <v>71</v>
      </c>
    </row>
    <row r="243" spans="1:12">
      <c r="A243">
        <v>2024</v>
      </c>
      <c r="B243" t="s">
        <v>88</v>
      </c>
      <c r="C243" t="s">
        <v>146</v>
      </c>
      <c r="D243" s="49" t="str">
        <f t="shared" si="3"/>
        <v>2024Wohngebäude ohne SchönheitsreparaturenHeiz- und zentrale Wassererwärmungsanlagen</v>
      </c>
      <c r="E243">
        <v>140.80000000000001</v>
      </c>
      <c r="F243">
        <v>140.80000000000001</v>
      </c>
      <c r="G243">
        <v>142.80000000000001</v>
      </c>
      <c r="H243">
        <v>142.80000000000001</v>
      </c>
      <c r="I243">
        <v>144.30000000000001</v>
      </c>
      <c r="J243">
        <v>144.30000000000001</v>
      </c>
      <c r="K243" t="s">
        <v>71</v>
      </c>
      <c r="L243" t="s">
        <v>71</v>
      </c>
    </row>
    <row r="244" spans="1:12">
      <c r="A244">
        <v>2024</v>
      </c>
      <c r="B244" t="s">
        <v>88</v>
      </c>
      <c r="C244" t="s">
        <v>147</v>
      </c>
      <c r="D244" s="49" t="str">
        <f t="shared" si="3"/>
        <v>2024Wohngebäude ohne SchönheitsreparaturenGas-, Wasser- und Entwässerungsanl. innerh. v.Geb.</v>
      </c>
      <c r="E244">
        <v>139.30000000000001</v>
      </c>
      <c r="F244">
        <v>139.30000000000001</v>
      </c>
      <c r="G244">
        <v>141</v>
      </c>
      <c r="H244">
        <v>141</v>
      </c>
      <c r="I244">
        <v>142.4</v>
      </c>
      <c r="J244">
        <v>142.4</v>
      </c>
      <c r="K244" t="s">
        <v>71</v>
      </c>
      <c r="L244" t="s">
        <v>71</v>
      </c>
    </row>
    <row r="245" spans="1:12">
      <c r="A245">
        <v>2024</v>
      </c>
      <c r="B245" t="s">
        <v>88</v>
      </c>
      <c r="C245" t="s">
        <v>1603</v>
      </c>
      <c r="D245" s="49" t="str">
        <f t="shared" si="3"/>
        <v>2024Wohngebäude ohne SchönheitsreparaturenElektro-, Sicherheits- u. informationstechn. Anl.</v>
      </c>
      <c r="E245">
        <v>135</v>
      </c>
      <c r="F245">
        <v>135</v>
      </c>
      <c r="G245">
        <v>136.6</v>
      </c>
      <c r="H245">
        <v>136.6</v>
      </c>
      <c r="I245">
        <v>138</v>
      </c>
      <c r="J245">
        <v>138</v>
      </c>
      <c r="K245" t="s">
        <v>71</v>
      </c>
      <c r="L245" t="s">
        <v>71</v>
      </c>
    </row>
    <row r="246" spans="1:12">
      <c r="A246">
        <v>2024</v>
      </c>
      <c r="B246" t="s">
        <v>88</v>
      </c>
      <c r="C246" t="s">
        <v>119</v>
      </c>
      <c r="D246" s="49" t="str">
        <f t="shared" si="3"/>
        <v>2024Wohngebäude ohne SchönheitsreparaturenGebäudeautomation</v>
      </c>
      <c r="E246">
        <v>138.19999999999999</v>
      </c>
      <c r="F246">
        <v>138.19999999999999</v>
      </c>
      <c r="G246">
        <v>139.80000000000001</v>
      </c>
      <c r="H246">
        <v>139.80000000000001</v>
      </c>
      <c r="I246">
        <v>141.5</v>
      </c>
      <c r="J246">
        <v>141.5</v>
      </c>
      <c r="K246" t="s">
        <v>71</v>
      </c>
      <c r="L246" t="s">
        <v>71</v>
      </c>
    </row>
    <row r="247" spans="1:12">
      <c r="A247">
        <v>2024</v>
      </c>
      <c r="B247" t="s">
        <v>88</v>
      </c>
      <c r="C247" t="s">
        <v>1604</v>
      </c>
      <c r="D247" s="49" t="str">
        <f t="shared" si="3"/>
        <v>2024Wohngebäude ohne SchönheitsreparaturenBlitzschutz-, Überspannungsschutz-, Erdungsanlagen</v>
      </c>
      <c r="E247">
        <v>133.6</v>
      </c>
      <c r="F247">
        <v>133.6</v>
      </c>
      <c r="G247">
        <v>135</v>
      </c>
      <c r="H247">
        <v>135</v>
      </c>
      <c r="I247">
        <v>135.19999999999999</v>
      </c>
      <c r="J247">
        <v>135.19999999999999</v>
      </c>
      <c r="K247" t="s">
        <v>71</v>
      </c>
      <c r="L247" t="s">
        <v>71</v>
      </c>
    </row>
    <row r="248" spans="1:12">
      <c r="A248">
        <v>2024</v>
      </c>
      <c r="B248" t="s">
        <v>88</v>
      </c>
      <c r="C248" t="s">
        <v>150</v>
      </c>
      <c r="D248" s="49" t="str">
        <f t="shared" si="3"/>
        <v>2024Wohngebäude ohne SchönheitsreparaturenDämm- und Brandschutzarbeiten an techn. Anlagen</v>
      </c>
      <c r="E248">
        <v>163.5</v>
      </c>
      <c r="F248">
        <v>163.5</v>
      </c>
      <c r="G248">
        <v>166.2</v>
      </c>
      <c r="H248">
        <v>166.2</v>
      </c>
      <c r="I248">
        <v>169.1</v>
      </c>
      <c r="J248">
        <v>169.1</v>
      </c>
      <c r="K248" t="s">
        <v>71</v>
      </c>
      <c r="L248" t="s">
        <v>71</v>
      </c>
    </row>
    <row r="249" spans="1:12">
      <c r="A249">
        <v>2024</v>
      </c>
      <c r="B249" t="s">
        <v>122</v>
      </c>
      <c r="C249" t="s">
        <v>89</v>
      </c>
      <c r="D249" s="49" t="str">
        <f t="shared" si="3"/>
        <v>2024Schönheitsreparaturen in einer WohnungInstandhaltungsleistungen</v>
      </c>
      <c r="E249">
        <v>124.8</v>
      </c>
      <c r="F249">
        <v>124.8</v>
      </c>
      <c r="G249">
        <v>126.2</v>
      </c>
      <c r="H249">
        <v>126.2</v>
      </c>
      <c r="I249">
        <v>127.1</v>
      </c>
      <c r="J249">
        <v>127.1</v>
      </c>
      <c r="K249" t="s">
        <v>71</v>
      </c>
      <c r="L249" t="s">
        <v>71</v>
      </c>
    </row>
    <row r="250" spans="1:12">
      <c r="A250">
        <v>2024</v>
      </c>
      <c r="B250" t="s">
        <v>122</v>
      </c>
      <c r="C250" t="s">
        <v>90</v>
      </c>
      <c r="D250" s="49" t="str">
        <f t="shared" si="3"/>
        <v>2024Schönheitsreparaturen in einer WohnungErdarbeiten</v>
      </c>
      <c r="E250" t="s">
        <v>66</v>
      </c>
      <c r="F250" t="s">
        <v>66</v>
      </c>
      <c r="G250" t="s">
        <v>66</v>
      </c>
      <c r="H250" t="s">
        <v>66</v>
      </c>
      <c r="I250" t="s">
        <v>66</v>
      </c>
      <c r="J250" t="s">
        <v>66</v>
      </c>
      <c r="K250" t="s">
        <v>71</v>
      </c>
      <c r="L250" t="s">
        <v>71</v>
      </c>
    </row>
    <row r="251" spans="1:12">
      <c r="A251">
        <v>2024</v>
      </c>
      <c r="B251" t="s">
        <v>122</v>
      </c>
      <c r="C251" t="s">
        <v>91</v>
      </c>
      <c r="D251" s="49" t="str">
        <f t="shared" si="3"/>
        <v>2024Schönheitsreparaturen in einer WohnungEntwässerungskanalarbeiten</v>
      </c>
      <c r="E251" t="s">
        <v>66</v>
      </c>
      <c r="F251" t="s">
        <v>66</v>
      </c>
      <c r="G251" t="s">
        <v>66</v>
      </c>
      <c r="H251" t="s">
        <v>66</v>
      </c>
      <c r="I251" t="s">
        <v>66</v>
      </c>
      <c r="J251" t="s">
        <v>66</v>
      </c>
      <c r="K251" t="s">
        <v>71</v>
      </c>
      <c r="L251" t="s">
        <v>71</v>
      </c>
    </row>
    <row r="252" spans="1:12">
      <c r="A252">
        <v>2024</v>
      </c>
      <c r="B252" t="s">
        <v>122</v>
      </c>
      <c r="C252" t="s">
        <v>92</v>
      </c>
      <c r="D252" s="49" t="str">
        <f t="shared" si="3"/>
        <v>2024Schönheitsreparaturen in einer WohnungMauerarbeiten</v>
      </c>
      <c r="E252" t="s">
        <v>66</v>
      </c>
      <c r="F252" t="s">
        <v>66</v>
      </c>
      <c r="G252" t="s">
        <v>66</v>
      </c>
      <c r="H252" t="s">
        <v>66</v>
      </c>
      <c r="I252" t="s">
        <v>66</v>
      </c>
      <c r="J252" t="s">
        <v>66</v>
      </c>
      <c r="K252" t="s">
        <v>71</v>
      </c>
      <c r="L252" t="s">
        <v>71</v>
      </c>
    </row>
    <row r="253" spans="1:12">
      <c r="A253">
        <v>2024</v>
      </c>
      <c r="B253" t="s">
        <v>122</v>
      </c>
      <c r="C253" t="s">
        <v>93</v>
      </c>
      <c r="D253" s="49" t="str">
        <f t="shared" si="3"/>
        <v>2024Schönheitsreparaturen in einer WohnungBetonarbeiten</v>
      </c>
      <c r="E253" t="s">
        <v>66</v>
      </c>
      <c r="F253" t="s">
        <v>66</v>
      </c>
      <c r="G253" t="s">
        <v>66</v>
      </c>
      <c r="H253" t="s">
        <v>66</v>
      </c>
      <c r="I253" t="s">
        <v>66</v>
      </c>
      <c r="J253" t="s">
        <v>66</v>
      </c>
      <c r="K253" t="s">
        <v>71</v>
      </c>
      <c r="L253" t="s">
        <v>71</v>
      </c>
    </row>
    <row r="254" spans="1:12">
      <c r="A254">
        <v>2024</v>
      </c>
      <c r="B254" t="s">
        <v>122</v>
      </c>
      <c r="C254" t="s">
        <v>137</v>
      </c>
      <c r="D254" s="49" t="str">
        <f t="shared" si="3"/>
        <v>2024Schönheitsreparaturen in einer WohnungZimmer- und Holzbauarbeiten</v>
      </c>
      <c r="E254" t="s">
        <v>66</v>
      </c>
      <c r="F254" t="s">
        <v>66</v>
      </c>
      <c r="G254" t="s">
        <v>66</v>
      </c>
      <c r="H254" t="s">
        <v>66</v>
      </c>
      <c r="I254" t="s">
        <v>66</v>
      </c>
      <c r="J254" t="s">
        <v>66</v>
      </c>
      <c r="K254" t="s">
        <v>71</v>
      </c>
      <c r="L254" t="s">
        <v>71</v>
      </c>
    </row>
    <row r="255" spans="1:12">
      <c r="A255">
        <v>2024</v>
      </c>
      <c r="B255" t="s">
        <v>122</v>
      </c>
      <c r="C255" t="s">
        <v>95</v>
      </c>
      <c r="D255" s="49" t="str">
        <f t="shared" si="3"/>
        <v>2024Schönheitsreparaturen in einer WohnungStahlbauarbeiten</v>
      </c>
      <c r="E255" t="s">
        <v>66</v>
      </c>
      <c r="F255" t="s">
        <v>66</v>
      </c>
      <c r="G255" t="s">
        <v>66</v>
      </c>
      <c r="H255" t="s">
        <v>66</v>
      </c>
      <c r="I255" t="s">
        <v>66</v>
      </c>
      <c r="J255" t="s">
        <v>66</v>
      </c>
      <c r="K255" t="s">
        <v>71</v>
      </c>
      <c r="L255" t="s">
        <v>71</v>
      </c>
    </row>
    <row r="256" spans="1:12">
      <c r="A256">
        <v>2024</v>
      </c>
      <c r="B256" t="s">
        <v>122</v>
      </c>
      <c r="C256" t="s">
        <v>96</v>
      </c>
      <c r="D256" s="49" t="str">
        <f t="shared" si="3"/>
        <v>2024Schönheitsreparaturen in einer WohnungAbdichtungsarbeiten</v>
      </c>
      <c r="E256" t="s">
        <v>66</v>
      </c>
      <c r="F256" t="s">
        <v>66</v>
      </c>
      <c r="G256" t="s">
        <v>66</v>
      </c>
      <c r="H256" t="s">
        <v>66</v>
      </c>
      <c r="I256" t="s">
        <v>66</v>
      </c>
      <c r="J256" t="s">
        <v>66</v>
      </c>
      <c r="K256" t="s">
        <v>71</v>
      </c>
      <c r="L256" t="s">
        <v>71</v>
      </c>
    </row>
    <row r="257" spans="1:12">
      <c r="A257">
        <v>2024</v>
      </c>
      <c r="B257" t="s">
        <v>122</v>
      </c>
      <c r="C257" t="s">
        <v>1601</v>
      </c>
      <c r="D257" s="49" t="str">
        <f t="shared" si="3"/>
        <v>2024Schönheitsreparaturen in einer WohnungDachdeckungsarbeiten</v>
      </c>
      <c r="E257" t="s">
        <v>66</v>
      </c>
      <c r="F257" t="s">
        <v>66</v>
      </c>
      <c r="G257" t="s">
        <v>66</v>
      </c>
      <c r="H257" t="s">
        <v>66</v>
      </c>
      <c r="I257" t="s">
        <v>66</v>
      </c>
      <c r="J257" t="s">
        <v>66</v>
      </c>
      <c r="K257" t="s">
        <v>71</v>
      </c>
      <c r="L257" t="s">
        <v>71</v>
      </c>
    </row>
    <row r="258" spans="1:12">
      <c r="A258">
        <v>2024</v>
      </c>
      <c r="B258" t="s">
        <v>122</v>
      </c>
      <c r="C258" t="s">
        <v>98</v>
      </c>
      <c r="D258" s="49" t="str">
        <f t="shared" si="3"/>
        <v>2024Schönheitsreparaturen in einer WohnungKlempnerarbeiten</v>
      </c>
      <c r="E258" t="s">
        <v>66</v>
      </c>
      <c r="F258" t="s">
        <v>66</v>
      </c>
      <c r="G258" t="s">
        <v>66</v>
      </c>
      <c r="H258" t="s">
        <v>66</v>
      </c>
      <c r="I258" t="s">
        <v>66</v>
      </c>
      <c r="J258" t="s">
        <v>66</v>
      </c>
      <c r="K258" t="s">
        <v>71</v>
      </c>
      <c r="L258" t="s">
        <v>71</v>
      </c>
    </row>
    <row r="259" spans="1:12">
      <c r="A259">
        <v>2024</v>
      </c>
      <c r="B259" t="s">
        <v>122</v>
      </c>
      <c r="C259" t="s">
        <v>99</v>
      </c>
      <c r="D259" s="49" t="str">
        <f t="shared" si="3"/>
        <v>2024Schönheitsreparaturen in einer WohnungGerüstarbeiten</v>
      </c>
      <c r="E259" t="s">
        <v>66</v>
      </c>
      <c r="F259" t="s">
        <v>66</v>
      </c>
      <c r="G259" t="s">
        <v>66</v>
      </c>
      <c r="H259" t="s">
        <v>66</v>
      </c>
      <c r="I259" t="s">
        <v>66</v>
      </c>
      <c r="J259" t="s">
        <v>66</v>
      </c>
      <c r="K259" t="s">
        <v>71</v>
      </c>
      <c r="L259" t="s">
        <v>71</v>
      </c>
    </row>
    <row r="260" spans="1:12">
      <c r="A260">
        <v>2024</v>
      </c>
      <c r="B260" t="s">
        <v>122</v>
      </c>
      <c r="C260" t="s">
        <v>100</v>
      </c>
      <c r="D260" s="49" t="str">
        <f t="shared" si="3"/>
        <v>2024Schönheitsreparaturen in einer WohnungNaturwerksteinarbeiten</v>
      </c>
      <c r="E260" t="s">
        <v>66</v>
      </c>
      <c r="F260" t="s">
        <v>66</v>
      </c>
      <c r="G260" t="s">
        <v>66</v>
      </c>
      <c r="H260" t="s">
        <v>66</v>
      </c>
      <c r="I260" t="s">
        <v>66</v>
      </c>
      <c r="J260" t="s">
        <v>66</v>
      </c>
      <c r="K260" t="s">
        <v>71</v>
      </c>
      <c r="L260" t="s">
        <v>71</v>
      </c>
    </row>
    <row r="261" spans="1:12">
      <c r="A261">
        <v>2024</v>
      </c>
      <c r="B261" t="s">
        <v>122</v>
      </c>
      <c r="C261" t="s">
        <v>101</v>
      </c>
      <c r="D261" s="49" t="str">
        <f t="shared" si="3"/>
        <v>2024Schönheitsreparaturen in einer WohnungBetonwerksteinarbeiten</v>
      </c>
      <c r="E261" t="s">
        <v>66</v>
      </c>
      <c r="F261" t="s">
        <v>66</v>
      </c>
      <c r="G261" t="s">
        <v>66</v>
      </c>
      <c r="H261" t="s">
        <v>66</v>
      </c>
      <c r="I261" t="s">
        <v>66</v>
      </c>
      <c r="J261" t="s">
        <v>66</v>
      </c>
      <c r="K261" t="s">
        <v>71</v>
      </c>
      <c r="L261" t="s">
        <v>71</v>
      </c>
    </row>
    <row r="262" spans="1:12">
      <c r="A262">
        <v>2024</v>
      </c>
      <c r="B262" t="s">
        <v>122</v>
      </c>
      <c r="C262" t="s">
        <v>140</v>
      </c>
      <c r="D262" s="49" t="str">
        <f t="shared" si="3"/>
        <v>2024Schönheitsreparaturen in einer WohnungPutz- und Stuckarbeiten</v>
      </c>
      <c r="E262" t="s">
        <v>66</v>
      </c>
      <c r="F262" t="s">
        <v>66</v>
      </c>
      <c r="G262" t="s">
        <v>66</v>
      </c>
      <c r="H262" t="s">
        <v>66</v>
      </c>
      <c r="I262" t="s">
        <v>66</v>
      </c>
      <c r="J262" t="s">
        <v>66</v>
      </c>
      <c r="K262" t="s">
        <v>71</v>
      </c>
      <c r="L262" t="s">
        <v>71</v>
      </c>
    </row>
    <row r="263" spans="1:12">
      <c r="A263">
        <v>2024</v>
      </c>
      <c r="B263" t="s">
        <v>122</v>
      </c>
      <c r="C263" t="s">
        <v>141</v>
      </c>
      <c r="D263" s="49" t="str">
        <f t="shared" si="3"/>
        <v>2024Schönheitsreparaturen in einer WohnungWärmedämm-Verbundsysteme</v>
      </c>
      <c r="E263" t="s">
        <v>66</v>
      </c>
      <c r="F263" t="s">
        <v>66</v>
      </c>
      <c r="G263" t="s">
        <v>66</v>
      </c>
      <c r="H263" t="s">
        <v>66</v>
      </c>
      <c r="I263" t="s">
        <v>66</v>
      </c>
      <c r="J263" t="s">
        <v>66</v>
      </c>
      <c r="K263" t="s">
        <v>71</v>
      </c>
      <c r="L263" t="s">
        <v>71</v>
      </c>
    </row>
    <row r="264" spans="1:12">
      <c r="A264">
        <v>2024</v>
      </c>
      <c r="B264" t="s">
        <v>122</v>
      </c>
      <c r="C264" t="s">
        <v>104</v>
      </c>
      <c r="D264" s="49" t="str">
        <f t="shared" si="3"/>
        <v>2024Schönheitsreparaturen in einer WohnungTrockenbauarbeiten</v>
      </c>
      <c r="E264" t="s">
        <v>66</v>
      </c>
      <c r="F264" t="s">
        <v>66</v>
      </c>
      <c r="G264" t="s">
        <v>66</v>
      </c>
      <c r="H264" t="s">
        <v>66</v>
      </c>
      <c r="I264" t="s">
        <v>66</v>
      </c>
      <c r="J264" t="s">
        <v>66</v>
      </c>
      <c r="K264" t="s">
        <v>71</v>
      </c>
      <c r="L264" t="s">
        <v>71</v>
      </c>
    </row>
    <row r="265" spans="1:12">
      <c r="A265">
        <v>2024</v>
      </c>
      <c r="B265" t="s">
        <v>122</v>
      </c>
      <c r="C265" t="s">
        <v>105</v>
      </c>
      <c r="D265" s="49" t="str">
        <f t="shared" si="3"/>
        <v>2024Schönheitsreparaturen in einer WohnungVorgehängte hinterlüftete Fassaden</v>
      </c>
      <c r="E265" t="s">
        <v>66</v>
      </c>
      <c r="F265" t="s">
        <v>66</v>
      </c>
      <c r="G265" t="s">
        <v>66</v>
      </c>
      <c r="H265" t="s">
        <v>66</v>
      </c>
      <c r="I265" t="s">
        <v>66</v>
      </c>
      <c r="J265" t="s">
        <v>66</v>
      </c>
      <c r="K265" t="s">
        <v>71</v>
      </c>
      <c r="L265" t="s">
        <v>71</v>
      </c>
    </row>
    <row r="266" spans="1:12">
      <c r="A266">
        <v>2024</v>
      </c>
      <c r="B266" t="s">
        <v>122</v>
      </c>
      <c r="C266" t="s">
        <v>142</v>
      </c>
      <c r="D266" s="49" t="str">
        <f t="shared" si="3"/>
        <v>2024Schönheitsreparaturen in einer WohnungFliesen- und Plattenarbeiten</v>
      </c>
      <c r="E266" t="s">
        <v>66</v>
      </c>
      <c r="F266" t="s">
        <v>66</v>
      </c>
      <c r="G266" t="s">
        <v>66</v>
      </c>
      <c r="H266" t="s">
        <v>66</v>
      </c>
      <c r="I266" t="s">
        <v>66</v>
      </c>
      <c r="J266" t="s">
        <v>66</v>
      </c>
      <c r="K266" t="s">
        <v>71</v>
      </c>
      <c r="L266" t="s">
        <v>71</v>
      </c>
    </row>
    <row r="267" spans="1:12">
      <c r="A267">
        <v>2024</v>
      </c>
      <c r="B267" t="s">
        <v>122</v>
      </c>
      <c r="C267" t="s">
        <v>107</v>
      </c>
      <c r="D267" s="49" t="str">
        <f t="shared" si="3"/>
        <v>2024Schönheitsreparaturen in einer WohnungEstricharbeiten</v>
      </c>
      <c r="E267" t="s">
        <v>66</v>
      </c>
      <c r="F267" t="s">
        <v>66</v>
      </c>
      <c r="G267" t="s">
        <v>66</v>
      </c>
      <c r="H267" t="s">
        <v>66</v>
      </c>
      <c r="I267" t="s">
        <v>66</v>
      </c>
      <c r="J267" t="s">
        <v>66</v>
      </c>
      <c r="K267" t="s">
        <v>71</v>
      </c>
      <c r="L267" t="s">
        <v>71</v>
      </c>
    </row>
    <row r="268" spans="1:12">
      <c r="A268">
        <v>2024</v>
      </c>
      <c r="B268" t="s">
        <v>122</v>
      </c>
      <c r="C268" t="s">
        <v>108</v>
      </c>
      <c r="D268" s="49" t="str">
        <f t="shared" ref="D268:D286" si="4">CONCATENATE(A268, B268, C268)</f>
        <v>2024Schönheitsreparaturen in einer WohnungTischlerarbeiten</v>
      </c>
      <c r="E268" t="s">
        <v>66</v>
      </c>
      <c r="F268" t="s">
        <v>66</v>
      </c>
      <c r="G268" t="s">
        <v>66</v>
      </c>
      <c r="H268" t="s">
        <v>66</v>
      </c>
      <c r="I268" t="s">
        <v>66</v>
      </c>
      <c r="J268" t="s">
        <v>66</v>
      </c>
      <c r="K268" t="s">
        <v>71</v>
      </c>
      <c r="L268" t="s">
        <v>71</v>
      </c>
    </row>
    <row r="269" spans="1:12">
      <c r="A269">
        <v>2024</v>
      </c>
      <c r="B269" t="s">
        <v>122</v>
      </c>
      <c r="C269" t="s">
        <v>1602</v>
      </c>
      <c r="D269" s="49" t="str">
        <f t="shared" si="4"/>
        <v>2024Schönheitsreparaturen in einer WohnungBeschlagarbeiten</v>
      </c>
      <c r="E269" t="s">
        <v>66</v>
      </c>
      <c r="F269" t="s">
        <v>66</v>
      </c>
      <c r="G269" t="s">
        <v>66</v>
      </c>
      <c r="H269" t="s">
        <v>66</v>
      </c>
      <c r="I269" t="s">
        <v>66</v>
      </c>
      <c r="J269" t="s">
        <v>66</v>
      </c>
      <c r="K269" t="s">
        <v>71</v>
      </c>
      <c r="L269" t="s">
        <v>71</v>
      </c>
    </row>
    <row r="270" spans="1:12">
      <c r="A270">
        <v>2024</v>
      </c>
      <c r="B270" t="s">
        <v>122</v>
      </c>
      <c r="C270" t="s">
        <v>109</v>
      </c>
      <c r="D270" s="49" t="str">
        <f t="shared" si="4"/>
        <v>2024Schönheitsreparaturen in einer WohnungRollladenarbeiten</v>
      </c>
      <c r="E270" t="s">
        <v>66</v>
      </c>
      <c r="F270" t="s">
        <v>66</v>
      </c>
      <c r="G270" t="s">
        <v>66</v>
      </c>
      <c r="H270" t="s">
        <v>66</v>
      </c>
      <c r="I270" t="s">
        <v>66</v>
      </c>
      <c r="J270" t="s">
        <v>66</v>
      </c>
      <c r="K270" t="s">
        <v>71</v>
      </c>
      <c r="L270" t="s">
        <v>71</v>
      </c>
    </row>
    <row r="271" spans="1:12">
      <c r="A271">
        <v>2024</v>
      </c>
      <c r="B271" t="s">
        <v>122</v>
      </c>
      <c r="C271" t="s">
        <v>110</v>
      </c>
      <c r="D271" s="49" t="str">
        <f t="shared" si="4"/>
        <v>2024Schönheitsreparaturen in einer WohnungMetallbauarbeiten</v>
      </c>
      <c r="E271" t="s">
        <v>66</v>
      </c>
      <c r="F271" t="s">
        <v>66</v>
      </c>
      <c r="G271" t="s">
        <v>66</v>
      </c>
      <c r="H271" t="s">
        <v>66</v>
      </c>
      <c r="I271" t="s">
        <v>66</v>
      </c>
      <c r="J271" t="s">
        <v>66</v>
      </c>
      <c r="K271" t="s">
        <v>71</v>
      </c>
      <c r="L271" t="s">
        <v>71</v>
      </c>
    </row>
    <row r="272" spans="1:12">
      <c r="A272">
        <v>2024</v>
      </c>
      <c r="B272" t="s">
        <v>122</v>
      </c>
      <c r="C272" t="s">
        <v>111</v>
      </c>
      <c r="D272" s="49" t="str">
        <f t="shared" si="4"/>
        <v>2024Schönheitsreparaturen in einer WohnungVerglasungsarbeiten</v>
      </c>
      <c r="E272" t="s">
        <v>66</v>
      </c>
      <c r="F272" t="s">
        <v>66</v>
      </c>
      <c r="G272" t="s">
        <v>66</v>
      </c>
      <c r="H272" t="s">
        <v>66</v>
      </c>
      <c r="I272" t="s">
        <v>66</v>
      </c>
      <c r="J272" t="s">
        <v>66</v>
      </c>
      <c r="K272" t="s">
        <v>71</v>
      </c>
      <c r="L272" t="s">
        <v>71</v>
      </c>
    </row>
    <row r="273" spans="1:12">
      <c r="A273">
        <v>2024</v>
      </c>
      <c r="B273" t="s">
        <v>122</v>
      </c>
      <c r="C273" t="s">
        <v>144</v>
      </c>
      <c r="D273" s="49" t="str">
        <f t="shared" si="4"/>
        <v>2024Schönheitsreparaturen in einer WohnungMaler- und Lackierarbeiten, Beschichtungen</v>
      </c>
      <c r="E273">
        <v>124.8</v>
      </c>
      <c r="F273">
        <v>124.8</v>
      </c>
      <c r="G273">
        <v>126.2</v>
      </c>
      <c r="H273">
        <v>126.2</v>
      </c>
      <c r="I273">
        <v>127.2</v>
      </c>
      <c r="J273">
        <v>127.2</v>
      </c>
      <c r="K273" t="s">
        <v>71</v>
      </c>
      <c r="L273" t="s">
        <v>71</v>
      </c>
    </row>
    <row r="274" spans="1:12">
      <c r="A274">
        <v>2024</v>
      </c>
      <c r="B274" t="s">
        <v>122</v>
      </c>
      <c r="C274" t="s">
        <v>113</v>
      </c>
      <c r="D274" s="49" t="str">
        <f t="shared" si="4"/>
        <v>2024Schönheitsreparaturen in einer WohnungBodenbelagarbeiten</v>
      </c>
      <c r="E274" t="s">
        <v>66</v>
      </c>
      <c r="F274" t="s">
        <v>66</v>
      </c>
      <c r="G274" t="s">
        <v>66</v>
      </c>
      <c r="H274" t="s">
        <v>66</v>
      </c>
      <c r="I274" t="s">
        <v>66</v>
      </c>
      <c r="J274" t="s">
        <v>66</v>
      </c>
      <c r="K274" t="s">
        <v>71</v>
      </c>
      <c r="L274" t="s">
        <v>71</v>
      </c>
    </row>
    <row r="275" spans="1:12">
      <c r="A275">
        <v>2024</v>
      </c>
      <c r="B275" t="s">
        <v>122</v>
      </c>
      <c r="C275" t="s">
        <v>114</v>
      </c>
      <c r="D275" s="49" t="str">
        <f t="shared" si="4"/>
        <v>2024Schönheitsreparaturen in einer WohnungTapezierarbeiten</v>
      </c>
      <c r="E275">
        <v>124.8</v>
      </c>
      <c r="F275">
        <v>124.8</v>
      </c>
      <c r="G275">
        <v>126</v>
      </c>
      <c r="H275">
        <v>126</v>
      </c>
      <c r="I275">
        <v>126.9</v>
      </c>
      <c r="J275">
        <v>126.9</v>
      </c>
      <c r="K275" t="s">
        <v>71</v>
      </c>
      <c r="L275" t="s">
        <v>71</v>
      </c>
    </row>
    <row r="276" spans="1:12">
      <c r="A276">
        <v>2024</v>
      </c>
      <c r="B276" t="s">
        <v>122</v>
      </c>
      <c r="C276" t="s">
        <v>115</v>
      </c>
      <c r="D276" s="49" t="str">
        <f t="shared" si="4"/>
        <v>2024Schönheitsreparaturen in einer WohnungRaumlufttechnische Anlagen</v>
      </c>
      <c r="E276" t="s">
        <v>66</v>
      </c>
      <c r="F276" t="s">
        <v>66</v>
      </c>
      <c r="G276" t="s">
        <v>66</v>
      </c>
      <c r="H276" t="s">
        <v>66</v>
      </c>
      <c r="I276" t="s">
        <v>66</v>
      </c>
      <c r="J276" t="s">
        <v>66</v>
      </c>
      <c r="K276" t="s">
        <v>71</v>
      </c>
      <c r="L276" t="s">
        <v>71</v>
      </c>
    </row>
    <row r="277" spans="1:12">
      <c r="A277">
        <v>2024</v>
      </c>
      <c r="B277" t="s">
        <v>122</v>
      </c>
      <c r="C277" t="s">
        <v>146</v>
      </c>
      <c r="D277" s="49" t="str">
        <f t="shared" si="4"/>
        <v>2024Schönheitsreparaturen in einer WohnungHeiz- und zentrale Wassererwärmungsanlagen</v>
      </c>
      <c r="E277" t="s">
        <v>66</v>
      </c>
      <c r="F277" t="s">
        <v>66</v>
      </c>
      <c r="G277" t="s">
        <v>66</v>
      </c>
      <c r="H277" t="s">
        <v>66</v>
      </c>
      <c r="I277" t="s">
        <v>66</v>
      </c>
      <c r="J277" t="s">
        <v>66</v>
      </c>
      <c r="K277" t="s">
        <v>71</v>
      </c>
      <c r="L277" t="s">
        <v>71</v>
      </c>
    </row>
    <row r="278" spans="1:12">
      <c r="A278">
        <v>2024</v>
      </c>
      <c r="B278" t="s">
        <v>122</v>
      </c>
      <c r="C278" t="s">
        <v>147</v>
      </c>
      <c r="D278" s="49" t="str">
        <f t="shared" si="4"/>
        <v>2024Schönheitsreparaturen in einer WohnungGas-, Wasser- und Entwässerungsanl. innerh. v.Geb.</v>
      </c>
      <c r="E278" t="s">
        <v>66</v>
      </c>
      <c r="F278" t="s">
        <v>66</v>
      </c>
      <c r="G278" t="s">
        <v>66</v>
      </c>
      <c r="H278" t="s">
        <v>66</v>
      </c>
      <c r="I278" t="s">
        <v>66</v>
      </c>
      <c r="J278" t="s">
        <v>66</v>
      </c>
      <c r="K278" t="s">
        <v>71</v>
      </c>
      <c r="L278" t="s">
        <v>71</v>
      </c>
    </row>
    <row r="279" spans="1:12">
      <c r="A279">
        <v>2024</v>
      </c>
      <c r="B279" t="s">
        <v>122</v>
      </c>
      <c r="C279" t="s">
        <v>1603</v>
      </c>
      <c r="D279" s="49" t="str">
        <f t="shared" si="4"/>
        <v>2024Schönheitsreparaturen in einer WohnungElektro-, Sicherheits- u. informationstechn. Anl.</v>
      </c>
      <c r="E279" t="s">
        <v>66</v>
      </c>
      <c r="F279" t="s">
        <v>66</v>
      </c>
      <c r="G279" t="s">
        <v>66</v>
      </c>
      <c r="H279" t="s">
        <v>66</v>
      </c>
      <c r="I279" t="s">
        <v>66</v>
      </c>
      <c r="J279" t="s">
        <v>66</v>
      </c>
      <c r="K279" t="s">
        <v>71</v>
      </c>
      <c r="L279" t="s">
        <v>71</v>
      </c>
    </row>
    <row r="280" spans="1:12">
      <c r="A280">
        <v>2024</v>
      </c>
      <c r="B280" t="s">
        <v>122</v>
      </c>
      <c r="C280" t="s">
        <v>119</v>
      </c>
      <c r="D280" s="49" t="str">
        <f t="shared" si="4"/>
        <v>2024Schönheitsreparaturen in einer WohnungGebäudeautomation</v>
      </c>
      <c r="E280" t="s">
        <v>66</v>
      </c>
      <c r="F280" t="s">
        <v>66</v>
      </c>
      <c r="G280" t="s">
        <v>66</v>
      </c>
      <c r="H280" t="s">
        <v>66</v>
      </c>
      <c r="I280" t="s">
        <v>66</v>
      </c>
      <c r="J280" t="s">
        <v>66</v>
      </c>
      <c r="K280" t="s">
        <v>71</v>
      </c>
      <c r="L280" t="s">
        <v>71</v>
      </c>
    </row>
    <row r="281" spans="1:12">
      <c r="A281">
        <v>2024</v>
      </c>
      <c r="B281" t="s">
        <v>122</v>
      </c>
      <c r="C281" t="s">
        <v>1604</v>
      </c>
      <c r="D281" s="49" t="str">
        <f t="shared" si="4"/>
        <v>2024Schönheitsreparaturen in einer WohnungBlitzschutz-, Überspannungsschutz-, Erdungsanlagen</v>
      </c>
      <c r="E281" t="s">
        <v>66</v>
      </c>
      <c r="F281" t="s">
        <v>66</v>
      </c>
      <c r="G281" t="s">
        <v>66</v>
      </c>
      <c r="H281" t="s">
        <v>66</v>
      </c>
      <c r="I281" t="s">
        <v>66</v>
      </c>
      <c r="J281" t="s">
        <v>66</v>
      </c>
      <c r="K281" t="s">
        <v>71</v>
      </c>
      <c r="L281" t="s">
        <v>71</v>
      </c>
    </row>
    <row r="282" spans="1:12">
      <c r="A282">
        <v>2024</v>
      </c>
      <c r="B282" t="s">
        <v>122</v>
      </c>
      <c r="C282" t="s">
        <v>150</v>
      </c>
      <c r="D282" s="49" t="str">
        <f t="shared" si="4"/>
        <v>2024Schönheitsreparaturen in einer WohnungDämm- und Brandschutzarbeiten an techn. Anlagen</v>
      </c>
      <c r="E282" t="s">
        <v>66</v>
      </c>
      <c r="F282" t="s">
        <v>66</v>
      </c>
      <c r="G282" t="s">
        <v>66</v>
      </c>
      <c r="H282" t="s">
        <v>66</v>
      </c>
      <c r="I282" t="s">
        <v>66</v>
      </c>
      <c r="J282" t="s">
        <v>66</v>
      </c>
      <c r="K282" t="s">
        <v>71</v>
      </c>
      <c r="L282" t="s">
        <v>71</v>
      </c>
    </row>
    <row r="283" spans="1:12">
      <c r="A283" t="s">
        <v>1605</v>
      </c>
      <c r="D283" s="49" t="str">
        <f t="shared" si="4"/>
        <v>__________</v>
      </c>
    </row>
    <row r="284" spans="1:12">
      <c r="A284" t="s">
        <v>1606</v>
      </c>
      <c r="D284" s="49" t="str">
        <f t="shared" si="4"/>
        <v>Bis 1990: Früheres Bundesgebiet.</v>
      </c>
    </row>
    <row r="285" spans="1:12">
      <c r="A285" t="s">
        <v>1607</v>
      </c>
      <c r="D285" s="49" t="str">
        <f t="shared" si="4"/>
        <v>© Statistisches Bundesamt (Destatis), 2024</v>
      </c>
    </row>
    <row r="286" spans="1:12">
      <c r="A286" t="s">
        <v>1612</v>
      </c>
      <c r="D286" s="49" t="str">
        <f t="shared" si="4"/>
        <v>Stand: 11.07.2024 / 09:43:05</v>
      </c>
    </row>
  </sheetData>
  <hyperlinks>
    <hyperlink ref="E7" location="'KPI Angebot'!A1" display="Angebots KPIs" xr:uid="{7CD06912-B02E-4C32-9B8C-E064A27F0600}"/>
  </hyperlinks>
  <pageMargins left="0.7" right="0.7" top="0.78740157499999996" bottom="0.78740157499999996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060E7-FF96-461C-9076-8AC3CAA4581F}">
  <dimension ref="A1:DL3013"/>
  <sheetViews>
    <sheetView zoomScale="55" zoomScaleNormal="55" workbookViewId="0">
      <selection activeCell="F22" sqref="F22"/>
    </sheetView>
  </sheetViews>
  <sheetFormatPr baseColWidth="10" defaultRowHeight="14.5"/>
  <cols>
    <col min="2" max="2" width="14.54296875" customWidth="1"/>
    <col min="3" max="4" width="30.7265625" customWidth="1"/>
    <col min="14" max="14" width="10.81640625" style="18"/>
    <col min="113" max="113" width="44.81640625" bestFit="1" customWidth="1"/>
  </cols>
  <sheetData>
    <row r="1" spans="1:116">
      <c r="A1" s="65" t="s">
        <v>129</v>
      </c>
      <c r="B1" s="57"/>
      <c r="C1" s="57"/>
      <c r="D1" s="57"/>
      <c r="E1" s="57"/>
      <c r="F1" s="64" t="s">
        <v>1557</v>
      </c>
      <c r="G1" s="57"/>
      <c r="H1" s="57"/>
      <c r="I1" s="57"/>
      <c r="J1" s="57"/>
      <c r="K1" s="57"/>
      <c r="L1" s="57"/>
      <c r="M1" s="58"/>
      <c r="N1" s="1" t="s">
        <v>612</v>
      </c>
    </row>
    <row r="2" spans="1:116">
      <c r="A2" s="51" t="s">
        <v>77</v>
      </c>
      <c r="B2" s="47"/>
      <c r="C2" s="47"/>
      <c r="D2" s="47"/>
      <c r="E2" s="47"/>
      <c r="F2" s="48" t="s">
        <v>1328</v>
      </c>
      <c r="G2" s="47"/>
      <c r="H2" s="47"/>
      <c r="I2" s="47"/>
      <c r="J2" s="47"/>
      <c r="K2" s="47"/>
      <c r="L2" s="47"/>
      <c r="M2" s="53"/>
      <c r="N2"/>
    </row>
    <row r="3" spans="1:116">
      <c r="A3" s="52" t="s">
        <v>130</v>
      </c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53"/>
      <c r="N3"/>
    </row>
    <row r="4" spans="1:116">
      <c r="A4" s="52" t="s">
        <v>131</v>
      </c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53"/>
      <c r="N4"/>
    </row>
    <row r="5" spans="1:116">
      <c r="A5" s="52" t="s">
        <v>80</v>
      </c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53"/>
      <c r="N5"/>
    </row>
    <row r="6" spans="1:116">
      <c r="A6" s="52" t="s">
        <v>46</v>
      </c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53"/>
      <c r="N6"/>
    </row>
    <row r="7" spans="1:116">
      <c r="A7" s="52" t="s">
        <v>81</v>
      </c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53"/>
      <c r="N7"/>
    </row>
    <row r="8" spans="1:116">
      <c r="A8" s="62" t="s">
        <v>1608</v>
      </c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5"/>
      <c r="N8"/>
    </row>
    <row r="9" spans="1:116">
      <c r="B9" s="1"/>
      <c r="C9" s="1"/>
      <c r="D9" s="1"/>
      <c r="E9" s="1" t="s">
        <v>82</v>
      </c>
      <c r="F9" s="1" t="s">
        <v>82</v>
      </c>
      <c r="G9" s="1" t="s">
        <v>83</v>
      </c>
      <c r="H9" s="1" t="s">
        <v>83</v>
      </c>
      <c r="I9" s="1" t="s">
        <v>84</v>
      </c>
      <c r="J9" s="1" t="s">
        <v>84</v>
      </c>
      <c r="K9" s="1" t="s">
        <v>85</v>
      </c>
      <c r="L9" s="1" t="s">
        <v>85</v>
      </c>
      <c r="Q9" t="s">
        <v>636</v>
      </c>
    </row>
    <row r="10" spans="1:116">
      <c r="B10" s="1"/>
      <c r="C10" s="1"/>
      <c r="D10" s="1"/>
      <c r="E10" s="1" t="s">
        <v>86</v>
      </c>
      <c r="F10" s="1" t="s">
        <v>87</v>
      </c>
      <c r="G10" s="1" t="s">
        <v>86</v>
      </c>
      <c r="H10" s="1" t="s">
        <v>87</v>
      </c>
      <c r="I10" s="1" t="s">
        <v>86</v>
      </c>
      <c r="J10" s="1" t="s">
        <v>87</v>
      </c>
      <c r="K10" s="1" t="s">
        <v>86</v>
      </c>
      <c r="L10" s="1" t="s">
        <v>87</v>
      </c>
      <c r="Q10">
        <v>5</v>
      </c>
      <c r="R10">
        <v>7</v>
      </c>
      <c r="S10">
        <v>9</v>
      </c>
      <c r="T10">
        <v>11</v>
      </c>
      <c r="U10">
        <v>5</v>
      </c>
      <c r="V10">
        <v>7</v>
      </c>
      <c r="W10">
        <v>9</v>
      </c>
      <c r="X10">
        <v>11</v>
      </c>
      <c r="Y10">
        <v>5</v>
      </c>
      <c r="Z10">
        <v>7</v>
      </c>
      <c r="AA10">
        <v>9</v>
      </c>
      <c r="AB10">
        <v>11</v>
      </c>
      <c r="AC10">
        <v>5</v>
      </c>
      <c r="AD10">
        <v>7</v>
      </c>
      <c r="AE10">
        <v>9</v>
      </c>
      <c r="AF10">
        <v>11</v>
      </c>
      <c r="AG10">
        <v>5</v>
      </c>
      <c r="AH10">
        <v>7</v>
      </c>
      <c r="AI10">
        <v>9</v>
      </c>
      <c r="AJ10">
        <v>11</v>
      </c>
      <c r="AK10">
        <v>5</v>
      </c>
      <c r="AL10">
        <v>7</v>
      </c>
      <c r="AM10">
        <v>9</v>
      </c>
      <c r="AN10">
        <v>11</v>
      </c>
      <c r="AO10">
        <v>5</v>
      </c>
      <c r="AP10">
        <v>7</v>
      </c>
      <c r="AQ10">
        <v>9</v>
      </c>
      <c r="AR10">
        <v>11</v>
      </c>
      <c r="AS10">
        <v>5</v>
      </c>
      <c r="AT10">
        <v>7</v>
      </c>
      <c r="AU10">
        <v>9</v>
      </c>
      <c r="AV10">
        <v>11</v>
      </c>
      <c r="AW10">
        <v>5</v>
      </c>
      <c r="AX10">
        <v>7</v>
      </c>
      <c r="AY10">
        <v>9</v>
      </c>
      <c r="AZ10">
        <v>11</v>
      </c>
      <c r="BA10">
        <v>5</v>
      </c>
      <c r="BB10">
        <v>7</v>
      </c>
      <c r="BC10">
        <v>9</v>
      </c>
      <c r="BD10">
        <v>11</v>
      </c>
      <c r="BE10">
        <v>5</v>
      </c>
      <c r="BF10">
        <v>7</v>
      </c>
      <c r="BG10">
        <v>9</v>
      </c>
      <c r="BH10">
        <v>11</v>
      </c>
      <c r="BI10">
        <v>5</v>
      </c>
      <c r="BJ10">
        <v>7</v>
      </c>
      <c r="BK10">
        <v>9</v>
      </c>
      <c r="BL10">
        <v>11</v>
      </c>
      <c r="BM10">
        <v>5</v>
      </c>
      <c r="BN10">
        <v>7</v>
      </c>
      <c r="BO10">
        <v>9</v>
      </c>
      <c r="BP10">
        <v>11</v>
      </c>
      <c r="BQ10">
        <v>5</v>
      </c>
      <c r="BR10">
        <v>7</v>
      </c>
      <c r="BS10">
        <v>9</v>
      </c>
      <c r="BT10">
        <v>11</v>
      </c>
      <c r="BU10">
        <v>5</v>
      </c>
      <c r="BV10">
        <v>7</v>
      </c>
      <c r="BW10">
        <v>9</v>
      </c>
      <c r="BX10">
        <v>11</v>
      </c>
      <c r="BY10">
        <v>5</v>
      </c>
      <c r="BZ10">
        <v>7</v>
      </c>
      <c r="CA10">
        <v>9</v>
      </c>
      <c r="CB10">
        <v>11</v>
      </c>
      <c r="CC10">
        <v>5</v>
      </c>
      <c r="CD10">
        <v>7</v>
      </c>
      <c r="CE10">
        <v>9</v>
      </c>
      <c r="CF10">
        <v>11</v>
      </c>
      <c r="CG10">
        <v>5</v>
      </c>
      <c r="CH10">
        <v>7</v>
      </c>
      <c r="CI10">
        <v>9</v>
      </c>
      <c r="CJ10">
        <v>11</v>
      </c>
      <c r="CK10">
        <v>5</v>
      </c>
      <c r="CL10">
        <v>7</v>
      </c>
      <c r="CM10">
        <v>9</v>
      </c>
      <c r="CN10">
        <v>11</v>
      </c>
      <c r="CO10">
        <v>5</v>
      </c>
      <c r="CP10">
        <v>7</v>
      </c>
      <c r="CQ10">
        <v>9</v>
      </c>
      <c r="CR10">
        <v>11</v>
      </c>
      <c r="CS10">
        <v>5</v>
      </c>
      <c r="CT10">
        <v>7</v>
      </c>
      <c r="CU10">
        <v>9</v>
      </c>
      <c r="CV10">
        <v>11</v>
      </c>
      <c r="CW10">
        <v>5</v>
      </c>
      <c r="CX10">
        <v>7</v>
      </c>
      <c r="CY10">
        <v>9</v>
      </c>
      <c r="CZ10">
        <v>11</v>
      </c>
      <c r="DA10">
        <v>5</v>
      </c>
      <c r="DB10">
        <v>7</v>
      </c>
      <c r="DC10">
        <v>9</v>
      </c>
      <c r="DD10">
        <v>11</v>
      </c>
      <c r="DE10">
        <v>5</v>
      </c>
      <c r="DF10">
        <v>7</v>
      </c>
      <c r="DG10">
        <v>9</v>
      </c>
      <c r="DI10" t="s">
        <v>660</v>
      </c>
    </row>
    <row r="11" spans="1:116">
      <c r="A11">
        <v>2000</v>
      </c>
      <c r="B11" t="s">
        <v>132</v>
      </c>
      <c r="C11" t="s">
        <v>133</v>
      </c>
      <c r="D11" s="49" t="str">
        <f>CONCATENATE(A11, B11, C11)</f>
        <v>2000WohngebäudeBauleistungen am Bauwerk</v>
      </c>
      <c r="E11">
        <v>77.3</v>
      </c>
      <c r="F11">
        <v>79.2</v>
      </c>
      <c r="G11">
        <v>77.400000000000006</v>
      </c>
      <c r="H11">
        <v>79.400000000000006</v>
      </c>
      <c r="I11">
        <v>77.400000000000006</v>
      </c>
      <c r="J11">
        <v>79.400000000000006</v>
      </c>
      <c r="K11">
        <v>77.400000000000006</v>
      </c>
      <c r="L11">
        <v>79.5</v>
      </c>
    </row>
    <row r="12" spans="1:116">
      <c r="A12">
        <v>2000</v>
      </c>
      <c r="B12" t="s">
        <v>132</v>
      </c>
      <c r="C12" t="s">
        <v>134</v>
      </c>
      <c r="D12" s="49" t="str">
        <f t="shared" ref="D12:D75" si="0">CONCATENATE(A12, B12, C12)</f>
        <v>2000WohngebäudeRohbauarbeiten</v>
      </c>
      <c r="E12">
        <v>81</v>
      </c>
      <c r="F12">
        <v>83.1</v>
      </c>
      <c r="G12">
        <v>81</v>
      </c>
      <c r="H12">
        <v>83.1</v>
      </c>
      <c r="I12">
        <v>80.900000000000006</v>
      </c>
      <c r="J12">
        <v>82.9</v>
      </c>
      <c r="K12">
        <v>80.7</v>
      </c>
      <c r="L12">
        <v>82.8</v>
      </c>
      <c r="Q12">
        <v>2000</v>
      </c>
      <c r="R12">
        <v>2000</v>
      </c>
      <c r="S12">
        <v>2000</v>
      </c>
      <c r="T12">
        <v>2000</v>
      </c>
      <c r="U12">
        <v>2001</v>
      </c>
      <c r="V12">
        <v>2001</v>
      </c>
      <c r="W12">
        <v>2001</v>
      </c>
      <c r="X12">
        <v>2001</v>
      </c>
      <c r="Y12">
        <v>2002</v>
      </c>
      <c r="Z12">
        <v>2002</v>
      </c>
      <c r="AA12">
        <v>2002</v>
      </c>
      <c r="AB12">
        <v>2002</v>
      </c>
      <c r="AC12">
        <v>2003</v>
      </c>
      <c r="AD12">
        <v>2003</v>
      </c>
      <c r="AE12">
        <v>2003</v>
      </c>
      <c r="AF12">
        <v>2003</v>
      </c>
      <c r="AG12">
        <v>2004</v>
      </c>
      <c r="AH12">
        <v>2004</v>
      </c>
      <c r="AI12">
        <v>2004</v>
      </c>
      <c r="AJ12">
        <v>2004</v>
      </c>
      <c r="AK12">
        <v>2005</v>
      </c>
      <c r="AL12">
        <v>2005</v>
      </c>
      <c r="AM12">
        <v>2005</v>
      </c>
      <c r="AN12">
        <v>2005</v>
      </c>
      <c r="AO12">
        <v>2006</v>
      </c>
      <c r="AP12">
        <v>2006</v>
      </c>
      <c r="AQ12">
        <v>2006</v>
      </c>
      <c r="AR12">
        <v>2006</v>
      </c>
      <c r="AS12">
        <v>2007</v>
      </c>
      <c r="AT12">
        <v>2007</v>
      </c>
      <c r="AU12">
        <v>2007</v>
      </c>
      <c r="AV12">
        <v>2007</v>
      </c>
      <c r="AW12">
        <v>2008</v>
      </c>
      <c r="AX12">
        <v>2008</v>
      </c>
      <c r="AY12">
        <v>2008</v>
      </c>
      <c r="AZ12">
        <v>2008</v>
      </c>
      <c r="BA12">
        <v>2009</v>
      </c>
      <c r="BB12">
        <v>2009</v>
      </c>
      <c r="BC12">
        <v>2009</v>
      </c>
      <c r="BD12">
        <v>2009</v>
      </c>
      <c r="BE12">
        <v>2010</v>
      </c>
      <c r="BF12">
        <v>2010</v>
      </c>
      <c r="BG12">
        <v>2010</v>
      </c>
      <c r="BH12">
        <v>2010</v>
      </c>
      <c r="BI12">
        <v>2011</v>
      </c>
      <c r="BJ12">
        <v>2011</v>
      </c>
      <c r="BK12">
        <v>2011</v>
      </c>
      <c r="BL12">
        <v>2011</v>
      </c>
      <c r="BM12">
        <v>2012</v>
      </c>
      <c r="BN12">
        <v>2012</v>
      </c>
      <c r="BO12">
        <v>2012</v>
      </c>
      <c r="BP12">
        <v>2012</v>
      </c>
      <c r="BQ12">
        <v>2013</v>
      </c>
      <c r="BR12">
        <v>2013</v>
      </c>
      <c r="BS12">
        <v>2013</v>
      </c>
      <c r="BT12">
        <v>2013</v>
      </c>
      <c r="BU12">
        <v>2014</v>
      </c>
      <c r="BV12">
        <v>2014</v>
      </c>
      <c r="BW12">
        <v>2014</v>
      </c>
      <c r="BX12">
        <v>2014</v>
      </c>
      <c r="BY12">
        <v>2015</v>
      </c>
      <c r="BZ12">
        <v>2015</v>
      </c>
      <c r="CA12">
        <v>2015</v>
      </c>
      <c r="CB12">
        <v>2015</v>
      </c>
      <c r="CC12">
        <v>2016</v>
      </c>
      <c r="CD12">
        <v>2016</v>
      </c>
      <c r="CE12">
        <v>2016</v>
      </c>
      <c r="CF12">
        <v>2016</v>
      </c>
      <c r="CG12">
        <v>2017</v>
      </c>
      <c r="CH12">
        <v>2017</v>
      </c>
      <c r="CI12">
        <v>2017</v>
      </c>
      <c r="CJ12">
        <v>2017</v>
      </c>
      <c r="CK12">
        <v>2018</v>
      </c>
      <c r="CL12">
        <v>2018</v>
      </c>
      <c r="CM12">
        <v>2018</v>
      </c>
      <c r="CN12">
        <v>2018</v>
      </c>
      <c r="CO12">
        <v>2019</v>
      </c>
      <c r="CP12">
        <v>2019</v>
      </c>
      <c r="CQ12">
        <v>2019</v>
      </c>
      <c r="CR12">
        <v>2019</v>
      </c>
      <c r="CS12">
        <v>2020</v>
      </c>
      <c r="CT12">
        <v>2020</v>
      </c>
      <c r="CU12">
        <v>2020</v>
      </c>
      <c r="CV12">
        <v>2020</v>
      </c>
      <c r="CW12">
        <v>2021</v>
      </c>
      <c r="CX12">
        <v>2021</v>
      </c>
      <c r="CY12">
        <v>2021</v>
      </c>
      <c r="CZ12">
        <v>2021</v>
      </c>
      <c r="DA12">
        <v>2022</v>
      </c>
      <c r="DB12">
        <v>2022</v>
      </c>
      <c r="DC12">
        <v>2022</v>
      </c>
      <c r="DD12">
        <v>2022</v>
      </c>
      <c r="DE12">
        <v>2023</v>
      </c>
      <c r="DF12">
        <v>2023</v>
      </c>
      <c r="DG12">
        <v>2023</v>
      </c>
    </row>
    <row r="13" spans="1:116">
      <c r="A13">
        <v>2000</v>
      </c>
      <c r="B13" t="s">
        <v>132</v>
      </c>
      <c r="C13" t="s">
        <v>90</v>
      </c>
      <c r="D13" s="49" t="str">
        <f t="shared" si="0"/>
        <v>2000WohngebäudeErdarbeiten</v>
      </c>
      <c r="E13">
        <v>80.400000000000006</v>
      </c>
      <c r="F13">
        <v>82.4</v>
      </c>
      <c r="G13">
        <v>80.599999999999994</v>
      </c>
      <c r="H13">
        <v>82.6</v>
      </c>
      <c r="I13">
        <v>80.599999999999994</v>
      </c>
      <c r="J13">
        <v>82.6</v>
      </c>
      <c r="K13">
        <v>80.599999999999994</v>
      </c>
      <c r="L13">
        <v>82.7</v>
      </c>
      <c r="Q13" s="1" t="s">
        <v>82</v>
      </c>
      <c r="R13" s="1" t="s">
        <v>83</v>
      </c>
      <c r="S13" s="1" t="s">
        <v>84</v>
      </c>
      <c r="T13" s="1" t="s">
        <v>85</v>
      </c>
      <c r="U13" s="1" t="s">
        <v>82</v>
      </c>
      <c r="V13" s="1" t="s">
        <v>83</v>
      </c>
      <c r="W13" s="1" t="s">
        <v>84</v>
      </c>
      <c r="X13" s="1" t="s">
        <v>85</v>
      </c>
      <c r="Y13" s="1" t="s">
        <v>82</v>
      </c>
      <c r="Z13" s="1" t="s">
        <v>83</v>
      </c>
      <c r="AA13" s="1" t="s">
        <v>84</v>
      </c>
      <c r="AB13" s="1" t="s">
        <v>85</v>
      </c>
      <c r="AC13" s="1" t="s">
        <v>82</v>
      </c>
      <c r="AD13" s="1" t="s">
        <v>83</v>
      </c>
      <c r="AE13" s="1" t="s">
        <v>84</v>
      </c>
      <c r="AF13" s="1" t="s">
        <v>85</v>
      </c>
      <c r="AG13" s="1" t="s">
        <v>82</v>
      </c>
      <c r="AH13" s="1" t="s">
        <v>83</v>
      </c>
      <c r="AI13" s="1" t="s">
        <v>84</v>
      </c>
      <c r="AJ13" s="1" t="s">
        <v>85</v>
      </c>
      <c r="AK13" s="1" t="s">
        <v>82</v>
      </c>
      <c r="AL13" s="1" t="s">
        <v>83</v>
      </c>
      <c r="AM13" s="1" t="s">
        <v>84</v>
      </c>
      <c r="AN13" s="1" t="s">
        <v>85</v>
      </c>
      <c r="AO13" s="1" t="s">
        <v>82</v>
      </c>
      <c r="AP13" s="1" t="s">
        <v>83</v>
      </c>
      <c r="AQ13" s="1" t="s">
        <v>84</v>
      </c>
      <c r="AR13" s="1" t="s">
        <v>85</v>
      </c>
      <c r="AS13" s="1" t="s">
        <v>82</v>
      </c>
      <c r="AT13" s="1" t="s">
        <v>83</v>
      </c>
      <c r="AU13" s="1" t="s">
        <v>84</v>
      </c>
      <c r="AV13" s="1" t="s">
        <v>85</v>
      </c>
      <c r="AW13" s="1" t="s">
        <v>82</v>
      </c>
      <c r="AX13" s="1" t="s">
        <v>83</v>
      </c>
      <c r="AY13" s="1" t="s">
        <v>84</v>
      </c>
      <c r="AZ13" s="1" t="s">
        <v>85</v>
      </c>
      <c r="BA13" s="1" t="s">
        <v>82</v>
      </c>
      <c r="BB13" s="1" t="s">
        <v>83</v>
      </c>
      <c r="BC13" s="1" t="s">
        <v>84</v>
      </c>
      <c r="BD13" s="1" t="s">
        <v>85</v>
      </c>
      <c r="BE13" s="1" t="s">
        <v>82</v>
      </c>
      <c r="BF13" s="1" t="s">
        <v>83</v>
      </c>
      <c r="BG13" s="1" t="s">
        <v>84</v>
      </c>
      <c r="BH13" s="1" t="s">
        <v>85</v>
      </c>
      <c r="BI13" s="1" t="s">
        <v>82</v>
      </c>
      <c r="BJ13" s="1" t="s">
        <v>83</v>
      </c>
      <c r="BK13" s="1" t="s">
        <v>84</v>
      </c>
      <c r="BL13" s="1" t="s">
        <v>85</v>
      </c>
      <c r="BM13" s="1" t="s">
        <v>82</v>
      </c>
      <c r="BN13" s="1" t="s">
        <v>83</v>
      </c>
      <c r="BO13" s="1" t="s">
        <v>84</v>
      </c>
      <c r="BP13" s="1" t="s">
        <v>85</v>
      </c>
      <c r="BQ13" s="1" t="s">
        <v>82</v>
      </c>
      <c r="BR13" s="1" t="s">
        <v>83</v>
      </c>
      <c r="BS13" s="1" t="s">
        <v>84</v>
      </c>
      <c r="BT13" s="1" t="s">
        <v>85</v>
      </c>
      <c r="BU13" s="1" t="s">
        <v>82</v>
      </c>
      <c r="BV13" s="1" t="s">
        <v>83</v>
      </c>
      <c r="BW13" s="1" t="s">
        <v>84</v>
      </c>
      <c r="BX13" s="1" t="s">
        <v>85</v>
      </c>
      <c r="BY13" s="1" t="s">
        <v>82</v>
      </c>
      <c r="BZ13" s="1" t="s">
        <v>83</v>
      </c>
      <c r="CA13" s="1" t="s">
        <v>84</v>
      </c>
      <c r="CB13" s="1" t="s">
        <v>85</v>
      </c>
      <c r="CC13" s="1" t="s">
        <v>82</v>
      </c>
      <c r="CD13" s="1" t="s">
        <v>83</v>
      </c>
      <c r="CE13" s="1" t="s">
        <v>84</v>
      </c>
      <c r="CF13" s="1" t="s">
        <v>85</v>
      </c>
      <c r="CG13" s="1" t="s">
        <v>82</v>
      </c>
      <c r="CH13" s="1" t="s">
        <v>83</v>
      </c>
      <c r="CI13" s="1" t="s">
        <v>84</v>
      </c>
      <c r="CJ13" s="1" t="s">
        <v>85</v>
      </c>
      <c r="CK13" s="1" t="s">
        <v>82</v>
      </c>
      <c r="CL13" s="1" t="s">
        <v>83</v>
      </c>
      <c r="CM13" s="1" t="s">
        <v>84</v>
      </c>
      <c r="CN13" s="1" t="s">
        <v>85</v>
      </c>
      <c r="CO13" s="1" t="s">
        <v>82</v>
      </c>
      <c r="CP13" s="1" t="s">
        <v>83</v>
      </c>
      <c r="CQ13" s="1" t="s">
        <v>84</v>
      </c>
      <c r="CR13" s="1" t="s">
        <v>85</v>
      </c>
      <c r="CS13" s="1" t="s">
        <v>82</v>
      </c>
      <c r="CT13" s="1" t="s">
        <v>83</v>
      </c>
      <c r="CU13" s="1" t="s">
        <v>84</v>
      </c>
      <c r="CV13" s="1" t="s">
        <v>85</v>
      </c>
      <c r="CW13" s="1" t="s">
        <v>82</v>
      </c>
      <c r="CX13" s="1" t="s">
        <v>83</v>
      </c>
      <c r="CY13" s="1" t="s">
        <v>84</v>
      </c>
      <c r="CZ13" s="1" t="s">
        <v>85</v>
      </c>
      <c r="DA13" s="1" t="s">
        <v>82</v>
      </c>
      <c r="DB13" s="1" t="s">
        <v>83</v>
      </c>
      <c r="DC13" s="1" t="s">
        <v>84</v>
      </c>
      <c r="DD13" s="1" t="s">
        <v>85</v>
      </c>
      <c r="DE13" s="1" t="s">
        <v>82</v>
      </c>
      <c r="DF13" s="1" t="s">
        <v>83</v>
      </c>
      <c r="DG13" s="1" t="s">
        <v>84</v>
      </c>
    </row>
    <row r="14" spans="1:116">
      <c r="A14">
        <v>2000</v>
      </c>
      <c r="B14" t="s">
        <v>132</v>
      </c>
      <c r="C14" t="s">
        <v>135</v>
      </c>
      <c r="D14" s="49" t="str">
        <f t="shared" si="0"/>
        <v>2000WohngebäudeVerbauarbeiten</v>
      </c>
      <c r="E14">
        <v>83.6</v>
      </c>
      <c r="F14">
        <v>85.7</v>
      </c>
      <c r="G14">
        <v>83.3</v>
      </c>
      <c r="H14">
        <v>85.4</v>
      </c>
      <c r="I14">
        <v>83.2</v>
      </c>
      <c r="J14">
        <v>85.3</v>
      </c>
      <c r="K14">
        <v>82.7</v>
      </c>
      <c r="L14">
        <v>84.8</v>
      </c>
      <c r="Q14" s="1" t="s">
        <v>87</v>
      </c>
      <c r="R14" s="1" t="s">
        <v>87</v>
      </c>
      <c r="S14" s="1" t="s">
        <v>87</v>
      </c>
      <c r="T14" s="1" t="s">
        <v>87</v>
      </c>
      <c r="U14" s="1" t="s">
        <v>87</v>
      </c>
      <c r="V14" s="1" t="s">
        <v>87</v>
      </c>
      <c r="W14" s="1" t="s">
        <v>87</v>
      </c>
      <c r="X14" s="1" t="s">
        <v>87</v>
      </c>
      <c r="Y14" s="1" t="s">
        <v>87</v>
      </c>
      <c r="Z14" s="1" t="s">
        <v>87</v>
      </c>
      <c r="AA14" s="1" t="s">
        <v>87</v>
      </c>
      <c r="AB14" s="1" t="s">
        <v>87</v>
      </c>
      <c r="AC14" s="1" t="s">
        <v>87</v>
      </c>
      <c r="AD14" s="1" t="s">
        <v>87</v>
      </c>
      <c r="AE14" s="1" t="s">
        <v>87</v>
      </c>
      <c r="AF14" s="1" t="s">
        <v>87</v>
      </c>
      <c r="AG14" s="1" t="s">
        <v>87</v>
      </c>
      <c r="AH14" s="1" t="s">
        <v>87</v>
      </c>
      <c r="AI14" s="1" t="s">
        <v>87</v>
      </c>
      <c r="AJ14" s="1" t="s">
        <v>87</v>
      </c>
      <c r="AK14" s="1" t="s">
        <v>87</v>
      </c>
      <c r="AL14" s="1" t="s">
        <v>87</v>
      </c>
      <c r="AM14" s="1" t="s">
        <v>87</v>
      </c>
      <c r="AN14" s="1" t="s">
        <v>87</v>
      </c>
      <c r="AO14" s="1" t="s">
        <v>87</v>
      </c>
      <c r="AP14" s="1" t="s">
        <v>87</v>
      </c>
      <c r="AQ14" s="1" t="s">
        <v>87</v>
      </c>
      <c r="AR14" s="1" t="s">
        <v>87</v>
      </c>
      <c r="AS14" s="1" t="s">
        <v>87</v>
      </c>
      <c r="AT14" s="1" t="s">
        <v>87</v>
      </c>
      <c r="AU14" s="1" t="s">
        <v>87</v>
      </c>
      <c r="AV14" s="1" t="s">
        <v>87</v>
      </c>
      <c r="AW14" s="1" t="s">
        <v>87</v>
      </c>
      <c r="AX14" s="1" t="s">
        <v>87</v>
      </c>
      <c r="AY14" s="1" t="s">
        <v>87</v>
      </c>
      <c r="AZ14" s="1" t="s">
        <v>87</v>
      </c>
      <c r="BA14" s="1" t="s">
        <v>87</v>
      </c>
      <c r="BB14" s="1" t="s">
        <v>87</v>
      </c>
      <c r="BC14" s="1" t="s">
        <v>87</v>
      </c>
      <c r="BD14" s="1" t="s">
        <v>87</v>
      </c>
      <c r="BE14" s="1" t="s">
        <v>87</v>
      </c>
      <c r="BF14" s="1" t="s">
        <v>87</v>
      </c>
      <c r="BG14" s="1" t="s">
        <v>87</v>
      </c>
      <c r="BH14" s="1" t="s">
        <v>87</v>
      </c>
      <c r="BI14" s="1" t="s">
        <v>87</v>
      </c>
      <c r="BJ14" s="1" t="s">
        <v>87</v>
      </c>
      <c r="BK14" s="1" t="s">
        <v>87</v>
      </c>
      <c r="BL14" s="1" t="s">
        <v>87</v>
      </c>
      <c r="BM14" s="1" t="s">
        <v>87</v>
      </c>
      <c r="BN14" s="1" t="s">
        <v>87</v>
      </c>
      <c r="BO14" s="1" t="s">
        <v>87</v>
      </c>
      <c r="BP14" s="1" t="s">
        <v>87</v>
      </c>
      <c r="BQ14" s="1" t="s">
        <v>87</v>
      </c>
      <c r="BR14" s="1" t="s">
        <v>87</v>
      </c>
      <c r="BS14" s="1" t="s">
        <v>87</v>
      </c>
      <c r="BT14" s="1" t="s">
        <v>87</v>
      </c>
      <c r="BU14" s="1" t="s">
        <v>87</v>
      </c>
      <c r="BV14" s="1" t="s">
        <v>87</v>
      </c>
      <c r="BW14" s="1" t="s">
        <v>87</v>
      </c>
      <c r="BX14" s="1" t="s">
        <v>87</v>
      </c>
      <c r="BY14" s="1" t="s">
        <v>87</v>
      </c>
      <c r="BZ14" s="1" t="s">
        <v>87</v>
      </c>
      <c r="CA14" s="1" t="s">
        <v>87</v>
      </c>
      <c r="CB14" s="1" t="s">
        <v>87</v>
      </c>
      <c r="CC14" s="1" t="s">
        <v>87</v>
      </c>
      <c r="CD14" s="1" t="s">
        <v>87</v>
      </c>
      <c r="CE14" s="1" t="s">
        <v>87</v>
      </c>
      <c r="CF14" s="1" t="s">
        <v>87</v>
      </c>
      <c r="CG14" s="1" t="s">
        <v>87</v>
      </c>
      <c r="CH14" s="1" t="s">
        <v>87</v>
      </c>
      <c r="CI14" s="1" t="s">
        <v>87</v>
      </c>
      <c r="CJ14" s="1" t="s">
        <v>87</v>
      </c>
      <c r="CK14" s="1" t="s">
        <v>87</v>
      </c>
      <c r="CL14" s="1" t="s">
        <v>87</v>
      </c>
      <c r="CM14" s="1" t="s">
        <v>87</v>
      </c>
      <c r="CN14" s="1" t="s">
        <v>87</v>
      </c>
      <c r="CO14" s="1" t="s">
        <v>87</v>
      </c>
      <c r="CP14" s="1" t="s">
        <v>87</v>
      </c>
      <c r="CQ14" s="1" t="s">
        <v>87</v>
      </c>
      <c r="CR14" s="1" t="s">
        <v>87</v>
      </c>
      <c r="CS14" s="1" t="s">
        <v>87</v>
      </c>
      <c r="CT14" s="1" t="s">
        <v>87</v>
      </c>
      <c r="CU14" s="1" t="s">
        <v>87</v>
      </c>
      <c r="CV14" s="1" t="s">
        <v>87</v>
      </c>
      <c r="CW14" s="1" t="s">
        <v>87</v>
      </c>
      <c r="CX14" s="1" t="s">
        <v>87</v>
      </c>
      <c r="CY14" s="1" t="s">
        <v>87</v>
      </c>
      <c r="CZ14" s="1" t="s">
        <v>87</v>
      </c>
      <c r="DA14" s="1" t="s">
        <v>87</v>
      </c>
      <c r="DB14" s="1" t="s">
        <v>87</v>
      </c>
      <c r="DC14" s="1" t="s">
        <v>87</v>
      </c>
      <c r="DD14" s="1" t="s">
        <v>87</v>
      </c>
      <c r="DE14" s="1" t="s">
        <v>87</v>
      </c>
      <c r="DF14" s="1" t="s">
        <v>87</v>
      </c>
      <c r="DG14" s="1" t="s">
        <v>87</v>
      </c>
      <c r="DJ14" s="1" t="s">
        <v>666</v>
      </c>
      <c r="DK14" s="1" t="s">
        <v>662</v>
      </c>
      <c r="DL14" s="1" t="s">
        <v>661</v>
      </c>
    </row>
    <row r="15" spans="1:116">
      <c r="A15">
        <v>2000</v>
      </c>
      <c r="B15" t="s">
        <v>132</v>
      </c>
      <c r="C15" t="s">
        <v>136</v>
      </c>
      <c r="D15" s="49" t="str">
        <f t="shared" si="0"/>
        <v>2000WohngebäudeRamm-, Rüttel- und Pressarbeiten</v>
      </c>
      <c r="E15" t="s">
        <v>66</v>
      </c>
      <c r="F15" t="s">
        <v>66</v>
      </c>
      <c r="G15" t="s">
        <v>66</v>
      </c>
      <c r="H15" t="s">
        <v>66</v>
      </c>
      <c r="I15" t="s">
        <v>66</v>
      </c>
      <c r="J15" t="s">
        <v>66</v>
      </c>
      <c r="K15" t="s">
        <v>66</v>
      </c>
      <c r="L15" t="s">
        <v>66</v>
      </c>
      <c r="O15" t="s">
        <v>132</v>
      </c>
      <c r="P15" t="s">
        <v>133</v>
      </c>
      <c r="Q15" cm="1">
        <f t="array" ref="Q15">INDEX($B$11:$M$3008,MATCH(CONCATENATE(Q$12,$O15,$P15),$D$11:$D$2694,0),Q$10)</f>
        <v>79.2</v>
      </c>
      <c r="R15" cm="1">
        <f t="array" ref="R15">INDEX($B$11:$M$3008,MATCH(CONCATENATE(R$12,$O15,$P15),$D$11:$D$2694,0),R$10)</f>
        <v>79.400000000000006</v>
      </c>
      <c r="S15" cm="1">
        <f t="array" ref="S15">INDEX($B$11:$M$3008,MATCH(CONCATENATE(S$12,$O15,$P15),$D$11:$D$2694,0),S$10)</f>
        <v>79.400000000000006</v>
      </c>
      <c r="T15" cm="1">
        <f t="array" ref="T15">INDEX($B$11:$M$3008,MATCH(CONCATENATE(T$12,$O15,$P15),$D$11:$D$2694,0),T$10)</f>
        <v>79.5</v>
      </c>
      <c r="U15" cm="1">
        <f t="array" ref="U15">INDEX($B$11:$M$3008,MATCH(CONCATENATE(U$12,$O15,$P15),$D$11:$D$2694,0),U$10)</f>
        <v>79.400000000000006</v>
      </c>
      <c r="V15" cm="1">
        <f t="array" ref="V15">INDEX($B$11:$M$3008,MATCH(CONCATENATE(V$12,$O15,$P15),$D$11:$D$2694,0),V$10)</f>
        <v>79.400000000000006</v>
      </c>
      <c r="W15" cm="1">
        <f t="array" ref="W15">INDEX($B$11:$M$3008,MATCH(CONCATENATE(W$12,$O15,$P15),$D$11:$D$2694,0),W$10)</f>
        <v>79.3</v>
      </c>
      <c r="X15" cm="1">
        <f t="array" ref="X15">INDEX($B$11:$M$3008,MATCH(CONCATENATE(X$12,$O15,$P15),$D$11:$D$2694,0),X$10)</f>
        <v>79.2</v>
      </c>
      <c r="Y15" cm="1">
        <f t="array" ref="Y15">INDEX($B$11:$M$3008,MATCH(CONCATENATE(Y$12,$O15,$P15),$D$11:$D$2694,0),Y$10)</f>
        <v>79.2</v>
      </c>
      <c r="Z15" cm="1">
        <f t="array" ref="Z15">INDEX($B$11:$M$3008,MATCH(CONCATENATE(Z$12,$O15,$P15),$D$11:$D$2694,0),Z$10)</f>
        <v>79.3</v>
      </c>
      <c r="AA15" cm="1">
        <f t="array" ref="AA15">INDEX($B$11:$M$3008,MATCH(CONCATENATE(AA$12,$O15,$P15),$D$11:$D$2694,0),AA$10)</f>
        <v>79.3</v>
      </c>
      <c r="AB15" cm="1">
        <f t="array" ref="AB15">INDEX($B$11:$M$3008,MATCH(CONCATENATE(AB$12,$O15,$P15),$D$11:$D$2694,0),AB$10)</f>
        <v>79.2</v>
      </c>
      <c r="AC15" cm="1">
        <f t="array" ref="AC15">INDEX($B$11:$M$3008,MATCH(CONCATENATE(AC$12,$O15,$P15),$D$11:$D$2694,0),AC$10)</f>
        <v>79.3</v>
      </c>
      <c r="AD15" cm="1">
        <f t="array" ref="AD15">INDEX($B$11:$M$3008,MATCH(CONCATENATE(AD$12,$O15,$P15),$D$11:$D$2694,0),AD$10)</f>
        <v>79.3</v>
      </c>
      <c r="AE15" cm="1">
        <f t="array" ref="AE15">INDEX($B$11:$M$3008,MATCH(CONCATENATE(AE$12,$O15,$P15),$D$11:$D$2694,0),AE$10)</f>
        <v>79.3</v>
      </c>
      <c r="AF15" cm="1">
        <f t="array" ref="AF15">INDEX($B$11:$M$3008,MATCH(CONCATENATE(AF$12,$O15,$P15),$D$11:$D$2694,0),AF$10)</f>
        <v>79.3</v>
      </c>
      <c r="AG15" cm="1">
        <f t="array" ref="AG15">INDEX($B$11:$M$3008,MATCH(CONCATENATE(AG$12,$O15,$P15),$D$11:$D$2694,0),AG$10)</f>
        <v>79.599999999999994</v>
      </c>
      <c r="AH15" cm="1">
        <f t="array" ref="AH15">INDEX($B$11:$M$3008,MATCH(CONCATENATE(AH$12,$O15,$P15),$D$11:$D$2694,0),AH$10)</f>
        <v>80.5</v>
      </c>
      <c r="AI15" cm="1">
        <f t="array" ref="AI15">INDEX($B$11:$M$3008,MATCH(CONCATENATE(AI$12,$O15,$P15),$D$11:$D$2694,0),AI$10)</f>
        <v>80.7</v>
      </c>
      <c r="AJ15" cm="1">
        <f t="array" ref="AJ15">INDEX($B$11:$M$3008,MATCH(CONCATENATE(AJ$12,$O15,$P15),$D$11:$D$2694,0),AJ$10)</f>
        <v>80.8</v>
      </c>
      <c r="AK15" cm="1">
        <f t="array" ref="AK15">INDEX($B$11:$M$3008,MATCH(CONCATENATE(AK$12,$O15,$P15),$D$11:$D$2694,0),AK$10)</f>
        <v>81.099999999999994</v>
      </c>
      <c r="AL15" cm="1">
        <f t="array" ref="AL15">INDEX($B$11:$M$3008,MATCH(CONCATENATE(AL$12,$O15,$P15),$D$11:$D$2694,0),AL$10)</f>
        <v>81</v>
      </c>
      <c r="AM15" cm="1">
        <f t="array" ref="AM15">INDEX($B$11:$M$3008,MATCH(CONCATENATE(AM$12,$O15,$P15),$D$11:$D$2694,0),AM$10)</f>
        <v>81.099999999999994</v>
      </c>
      <c r="AN15" cm="1">
        <f t="array" ref="AN15">INDEX($B$11:$M$3008,MATCH(CONCATENATE(AN$12,$O15,$P15),$D$11:$D$2694,0),AN$10)</f>
        <v>81.2</v>
      </c>
      <c r="AO15" cm="1">
        <f t="array" ref="AO15">INDEX($B$11:$M$3008,MATCH(CONCATENATE(AO$12,$O15,$P15),$D$11:$D$2694,0),AO$10)</f>
        <v>81.599999999999994</v>
      </c>
      <c r="AP15" cm="1">
        <f t="array" ref="AP15">INDEX($B$11:$M$3008,MATCH(CONCATENATE(AP$12,$O15,$P15),$D$11:$D$2694,0),AP$10)</f>
        <v>82.1</v>
      </c>
      <c r="AQ15" cm="1">
        <f t="array" ref="AQ15">INDEX($B$11:$M$3008,MATCH(CONCATENATE(AQ$12,$O15,$P15),$D$11:$D$2694,0),AQ$10)</f>
        <v>83.1</v>
      </c>
      <c r="AR15" cm="1">
        <f t="array" ref="AR15">INDEX($B$11:$M$3008,MATCH(CONCATENATE(AR$12,$O15,$P15),$D$11:$D$2694,0),AR$10)</f>
        <v>83.9</v>
      </c>
      <c r="AS15" cm="1">
        <f t="array" ref="AS15">INDEX($B$11:$M$3008,MATCH(CONCATENATE(AS$12,$O15,$P15),$D$11:$D$2694,0),AS$10)</f>
        <v>85.2</v>
      </c>
      <c r="AT15" cm="1">
        <f t="array" ref="AT15">INDEX($B$11:$M$3008,MATCH(CONCATENATE(AT$12,$O15,$P15),$D$11:$D$2694,0),AT$10)</f>
        <v>85.7</v>
      </c>
      <c r="AU15" cm="1">
        <f t="array" ref="AU15">INDEX($B$11:$M$3008,MATCH(CONCATENATE(AU$12,$O15,$P15),$D$11:$D$2694,0),AU$10)</f>
        <v>86.2</v>
      </c>
      <c r="AV15" cm="1">
        <f t="array" ref="AV15">INDEX($B$11:$M$3008,MATCH(CONCATENATE(AV$12,$O15,$P15),$D$11:$D$2694,0),AV$10)</f>
        <v>86.5</v>
      </c>
      <c r="AW15" cm="1">
        <f t="array" ref="AW15">INDEX($B$11:$M$3008,MATCH(CONCATENATE(AW$12,$O15,$P15),$D$11:$D$2694,0),AW$10)</f>
        <v>87.4</v>
      </c>
      <c r="AX15" cm="1">
        <f t="array" ref="AX15">INDEX($B$11:$M$3008,MATCH(CONCATENATE(AX$12,$O15,$P15),$D$11:$D$2694,0),AX$10)</f>
        <v>88.2</v>
      </c>
      <c r="AY15" cm="1">
        <f t="array" ref="AY15">INDEX($B$11:$M$3008,MATCH(CONCATENATE(AY$12,$O15,$P15),$D$11:$D$2694,0),AY$10)</f>
        <v>89.1</v>
      </c>
      <c r="AZ15" cm="1">
        <f t="array" ref="AZ15">INDEX($B$11:$M$3008,MATCH(CONCATENATE(AZ$12,$O15,$P15),$D$11:$D$2694,0),AZ$10)</f>
        <v>89</v>
      </c>
      <c r="BA15" cm="1">
        <f t="array" ref="BA15">INDEX($B$11:$M$3008,MATCH(CONCATENATE(BA$12,$O15,$P15),$D$11:$D$2694,0),BA$10)</f>
        <v>89.2</v>
      </c>
      <c r="BB15" cm="1">
        <f t="array" ref="BB15">INDEX($B$11:$M$3008,MATCH(CONCATENATE(BB$12,$O15,$P15),$D$11:$D$2694,0),BB$10)</f>
        <v>89</v>
      </c>
      <c r="BC15" cm="1">
        <f t="array" ref="BC15">INDEX($B$11:$M$3008,MATCH(CONCATENATE(BC$12,$O15,$P15),$D$11:$D$2694,0),BC$10)</f>
        <v>89.2</v>
      </c>
      <c r="BD15" cm="1">
        <f t="array" ref="BD15">INDEX($B$11:$M$3008,MATCH(CONCATENATE(BD$12,$O15,$P15),$D$11:$D$2694,0),BD$10)</f>
        <v>89.2</v>
      </c>
      <c r="BE15" cm="1">
        <f t="array" ref="BE15">INDEX($B$11:$M$3008,MATCH(CONCATENATE(BE$12,$O15,$P15),$D$11:$D$2694,0),BE$10)</f>
        <v>89.3</v>
      </c>
      <c r="BF15" cm="1">
        <f t="array" ref="BF15">INDEX($B$11:$M$3008,MATCH(CONCATENATE(BF$12,$O15,$P15),$D$11:$D$2694,0),BF$10)</f>
        <v>90</v>
      </c>
      <c r="BG15" cm="1">
        <f t="array" ref="BG15">INDEX($B$11:$M$3008,MATCH(CONCATENATE(BG$12,$O15,$P15),$D$11:$D$2694,0),BG$10)</f>
        <v>90.3</v>
      </c>
      <c r="BH15" cm="1">
        <f t="array" ref="BH15">INDEX($B$11:$M$3008,MATCH(CONCATENATE(BH$12,$O15,$P15),$D$11:$D$2694,0),BH$10)</f>
        <v>90.6</v>
      </c>
      <c r="BI15" cm="1">
        <f t="array" ref="BI15">INDEX($B$11:$M$3008,MATCH(CONCATENATE(BI$12,$O15,$P15),$D$11:$D$2694,0),BI$10)</f>
        <v>91.7</v>
      </c>
      <c r="BJ15" cm="1">
        <f t="array" ref="BJ15">INDEX($B$11:$M$3008,MATCH(CONCATENATE(BJ$12,$O15,$P15),$D$11:$D$2694,0),BJ$10)</f>
        <v>92.3</v>
      </c>
      <c r="BK15" cm="1">
        <f t="array" ref="BK15">INDEX($B$11:$M$3008,MATCH(CONCATENATE(BK$12,$O15,$P15),$D$11:$D$2694,0),BK$10)</f>
        <v>92.9</v>
      </c>
      <c r="BL15" cm="1">
        <f t="array" ref="BL15">INDEX($B$11:$M$3008,MATCH(CONCATENATE(BL$12,$O15,$P15),$D$11:$D$2694,0),BL$10)</f>
        <v>93.2</v>
      </c>
      <c r="BM15" cm="1">
        <f t="array" ref="BM15">INDEX($B$11:$M$3008,MATCH(CONCATENATE(BM$12,$O15,$P15),$D$11:$D$2694,0),BM$10)</f>
        <v>94.2</v>
      </c>
      <c r="BN15" cm="1">
        <f t="array" ref="BN15">INDEX($B$11:$M$3008,MATCH(CONCATENATE(BN$12,$O15,$P15),$D$11:$D$2694,0),BN$10)</f>
        <v>94.7</v>
      </c>
      <c r="BO15" cm="1">
        <f t="array" ref="BO15">INDEX($B$11:$M$3008,MATCH(CONCATENATE(BO$12,$O15,$P15),$D$11:$D$2694,0),BO$10)</f>
        <v>95.2</v>
      </c>
      <c r="BP15" cm="1">
        <f t="array" ref="BP15">INDEX($B$11:$M$3008,MATCH(CONCATENATE(BP$12,$O15,$P15),$D$11:$D$2694,0),BP$10)</f>
        <v>95.5</v>
      </c>
      <c r="BQ15" cm="1">
        <f t="array" ref="BQ15">INDEX($B$11:$M$3008,MATCH(CONCATENATE(BQ$12,$O15,$P15),$D$11:$D$2694,0),BQ$10)</f>
        <v>96.2</v>
      </c>
      <c r="BR15" cm="1">
        <f t="array" ref="BR15">INDEX($B$11:$M$3008,MATCH(CONCATENATE(BR$12,$O15,$P15),$D$11:$D$2694,0),BR$10)</f>
        <v>96.7</v>
      </c>
      <c r="BS15" cm="1">
        <f t="array" ref="BS15">INDEX($B$11:$M$3008,MATCH(CONCATENATE(BS$12,$O15,$P15),$D$11:$D$2694,0),BS$10)</f>
        <v>97.1</v>
      </c>
      <c r="BT15" cm="1">
        <f t="array" ref="BT15">INDEX($B$11:$M$3008,MATCH(CONCATENATE(BT$12,$O15,$P15),$D$11:$D$2694,0),BT$10)</f>
        <v>97.3</v>
      </c>
      <c r="BU15" cm="1">
        <f t="array" ref="BU15">INDEX($B$11:$M$3008,MATCH(CONCATENATE(BU$12,$O15,$P15),$D$11:$D$2694,0),BU$10)</f>
        <v>98.1</v>
      </c>
      <c r="BV15" cm="1">
        <f t="array" ref="BV15">INDEX($B$11:$M$3008,MATCH(CONCATENATE(BV$12,$O15,$P15),$D$11:$D$2694,0),BV$10)</f>
        <v>98.3</v>
      </c>
      <c r="BW15" cm="1">
        <f t="array" ref="BW15">INDEX($B$11:$M$3008,MATCH(CONCATENATE(BW$12,$O15,$P15),$D$11:$D$2694,0),BW$10)</f>
        <v>98.7</v>
      </c>
      <c r="BX15" cm="1">
        <f t="array" ref="BX15">INDEX($B$11:$M$3008,MATCH(CONCATENATE(BX$12,$O15,$P15),$D$11:$D$2694,0),BX$10)</f>
        <v>98.9</v>
      </c>
      <c r="BY15" cm="1">
        <f t="array" ref="BY15">INDEX($B$11:$M$3008,MATCH(CONCATENATE(BY$12,$O15,$P15),$D$11:$D$2694,0),BY$10)</f>
        <v>99.6</v>
      </c>
      <c r="BZ15" cm="1">
        <f t="array" ref="BZ15">INDEX($B$11:$M$3008,MATCH(CONCATENATE(BZ$12,$O15,$P15),$D$11:$D$2694,0),BZ$10)</f>
        <v>99.8</v>
      </c>
      <c r="CA15" cm="1">
        <f t="array" ref="CA15">INDEX($B$11:$M$3008,MATCH(CONCATENATE(CA$12,$O15,$P15),$D$11:$D$2694,0),CA$10)</f>
        <v>100.2</v>
      </c>
      <c r="CB15" cm="1">
        <f t="array" ref="CB15">INDEX($B$11:$M$3008,MATCH(CONCATENATE(CB$12,$O15,$P15),$D$11:$D$2694,0),CB$10)</f>
        <v>100.4</v>
      </c>
      <c r="CC15" cm="1">
        <f t="array" ref="CC15">INDEX($B$11:$M$3008,MATCH(CONCATENATE(CC$12,$O15,$P15),$D$11:$D$2694,0),CC$10)</f>
        <v>101.2</v>
      </c>
      <c r="CD15" cm="1">
        <f t="array" ref="CD15">INDEX($B$11:$M$3008,MATCH(CONCATENATE(CD$12,$O15,$P15),$D$11:$D$2694,0),CD$10)</f>
        <v>101.9</v>
      </c>
      <c r="CE15" cm="1">
        <f t="array" ref="CE15">INDEX($B$11:$M$3008,MATCH(CONCATENATE(CE$12,$O15,$P15),$D$11:$D$2694,0),CE$10)</f>
        <v>102.4</v>
      </c>
      <c r="CF15" cm="1">
        <f t="array" ref="CF15">INDEX($B$11:$M$3008,MATCH(CONCATENATE(CF$12,$O15,$P15),$D$11:$D$2694,0),CF$10)</f>
        <v>102.7</v>
      </c>
      <c r="CG15" cm="1">
        <f t="array" ref="CG15">INDEX($B$11:$M$3008,MATCH(CONCATENATE(CG$12,$O15,$P15),$D$11:$D$2694,0),CG$10)</f>
        <v>104</v>
      </c>
      <c r="CH15" cm="1">
        <f t="array" ref="CH15">INDEX($B$11:$M$3008,MATCH(CONCATENATE(CH$12,$O15,$P15),$D$11:$D$2694,0),CH$10)</f>
        <v>104.9</v>
      </c>
      <c r="CI15" cm="1">
        <f t="array" ref="CI15">INDEX($B$11:$M$3008,MATCH(CONCATENATE(CI$12,$O15,$P15),$D$11:$D$2694,0),CI$10)</f>
        <v>105.7</v>
      </c>
      <c r="CJ15" cm="1">
        <f t="array" ref="CJ15">INDEX($B$11:$M$3008,MATCH(CONCATENATE(CJ$12,$O15,$P15),$D$11:$D$2694,0),CJ$10)</f>
        <v>106.4</v>
      </c>
      <c r="CK15" cm="1">
        <f t="array" ref="CK15">INDEX($B$11:$M$3008,MATCH(CONCATENATE(CK$12,$O15,$P15),$D$11:$D$2694,0),CK$10)</f>
        <v>108.2</v>
      </c>
      <c r="CL15" cm="1">
        <f t="array" ref="CL15">INDEX($B$11:$M$3008,MATCH(CONCATENATE(CL$12,$O15,$P15),$D$11:$D$2694,0),CL$10)</f>
        <v>109.2</v>
      </c>
      <c r="CM15" cm="1">
        <f t="array" ref="CM15">INDEX($B$11:$M$3008,MATCH(CONCATENATE(CM$12,$O15,$P15),$D$11:$D$2694,0),CM$10)</f>
        <v>110.6</v>
      </c>
      <c r="CN15" cm="1">
        <f t="array" ref="CN15">INDEX($B$11:$M$3008,MATCH(CONCATENATE(CN$12,$O15,$P15),$D$11:$D$2694,0),CN$10)</f>
        <v>111.5</v>
      </c>
      <c r="CO15" cm="1">
        <f t="array" ref="CO15">INDEX($B$11:$M$3008,MATCH(CONCATENATE(CO$12,$O15,$P15),$D$11:$D$2694,0),CO$10)</f>
        <v>113.4</v>
      </c>
      <c r="CP15" cm="1">
        <f t="array" ref="CP15">INDEX($B$11:$M$3008,MATCH(CONCATENATE(CP$12,$O15,$P15),$D$11:$D$2694,0),CP$10)</f>
        <v>114.3</v>
      </c>
      <c r="CQ15" cm="1">
        <f t="array" ref="CQ15">INDEX($B$11:$M$3008,MATCH(CONCATENATE(CQ$12,$O15,$P15),$D$11:$D$2694,0),CQ$10)</f>
        <v>115.1</v>
      </c>
      <c r="CR15" cm="1">
        <f t="array" ref="CR15">INDEX($B$11:$M$3008,MATCH(CONCATENATE(CR$12,$O15,$P15),$D$11:$D$2694,0),CR$10)</f>
        <v>115.7</v>
      </c>
      <c r="CS15" cm="1">
        <f t="array" ref="CS15">INDEX($B$11:$M$3008,MATCH(CONCATENATE(CS$12,$O15,$P15),$D$11:$D$2694,0),CS$10)</f>
        <v>117.2</v>
      </c>
      <c r="CT15" cm="1">
        <f t="array" ref="CT15">INDEX($B$11:$M$3008,MATCH(CONCATENATE(CT$12,$O15,$P15),$D$11:$D$2694,0),CT$10)</f>
        <v>117.7</v>
      </c>
      <c r="CU15" cm="1">
        <f t="array" ref="CU15">INDEX($B$11:$M$3008,MATCH(CONCATENATE(CU$12,$O15,$P15),$D$11:$D$2694,0),CU$10)</f>
        <v>118.1</v>
      </c>
      <c r="CV15" cm="1">
        <f t="array" ref="CV15">INDEX($B$11:$M$3008,MATCH(CONCATENATE(CV$12,$O15,$P15),$D$11:$D$2694,0),CV$10)</f>
        <v>118.6</v>
      </c>
      <c r="CW15" cm="1">
        <f t="array" ref="CW15">INDEX($B$11:$M$3008,MATCH(CONCATENATE(CW$12,$O15,$P15),$D$11:$D$2694,0),CW$10)</f>
        <v>95</v>
      </c>
      <c r="CX15" cm="1">
        <f t="array" ref="CX15">INDEX($B$11:$M$3008,MATCH(CONCATENATE(CX$12,$O15,$P15),$D$11:$D$2694,0),CX$10)</f>
        <v>98.7</v>
      </c>
      <c r="CY15" cm="1">
        <f t="array" ref="CY15">INDEX($B$11:$M$3008,MATCH(CONCATENATE(CY$12,$O15,$P15),$D$11:$D$2694,0),CY$10)</f>
        <v>102.1</v>
      </c>
      <c r="CZ15" cm="1">
        <f t="array" ref="CZ15">INDEX($B$11:$M$3008,MATCH(CONCATENATE(CZ$12,$O15,$P15),$D$11:$D$2694,0),CZ$10)</f>
        <v>104.2</v>
      </c>
      <c r="DA15" cm="1">
        <f t="array" ref="DA15">INDEX($B$11:$M$3008,MATCH(CONCATENATE(DA$12,$O15,$P15),$D$11:$D$2694,0),DA$10)</f>
        <v>108.8</v>
      </c>
      <c r="DB15" cm="1">
        <f t="array" ref="DB15">INDEX($B$11:$M$3008,MATCH(CONCATENATE(DB$12,$O15,$P15),$D$11:$D$2694,0),DB$10)</f>
        <v>115.9</v>
      </c>
      <c r="DC15" cm="1">
        <f t="array" ref="DC15">INDEX($B$11:$M$3008,MATCH(CONCATENATE(DC$12,$O15,$P15),$D$11:$D$2694,0),DC$10)</f>
        <v>118.9</v>
      </c>
      <c r="DD15" cm="1">
        <f t="array" ref="DD15">INDEX($B$11:$M$3008,MATCH(CONCATENATE(DD$12,$O15,$P15),$D$11:$D$2694,0),DD$10)</f>
        <v>121.7</v>
      </c>
      <c r="DE15" cm="1">
        <f t="array" ref="DE15">INDEX($B$11:$M$3008,MATCH(CONCATENATE(DE$12,$O15,$P15),$D$11:$D$2694,0),DE$10)</f>
        <v>125</v>
      </c>
      <c r="DF15" cm="1">
        <f t="array" ref="DF15">INDEX($B$11:$M$3008,MATCH(CONCATENATE(DF$12,$O15,$P15),$D$11:$D$2694,0),DF$10)</f>
        <v>126</v>
      </c>
      <c r="DG15" cm="1">
        <f t="array" ref="DG15">INDEX($B$11:$M$3008,MATCH(CONCATENATE(DG$12,$O15,$P15),$D$11:$D$2694,0),DG$10)</f>
        <v>126.4</v>
      </c>
      <c r="DI15" t="s">
        <v>133</v>
      </c>
      <c r="DJ15" s="98">
        <f>(DG15/DF15-1)*4</f>
        <v>1.2698412698412653E-2</v>
      </c>
      <c r="DK15" s="98">
        <f>DG15/DC15-1</f>
        <v>6.307821698906646E-2</v>
      </c>
      <c r="DL15" s="98">
        <f>(DG15/CU15-1)*1/3</f>
        <v>2.3426474738921826E-2</v>
      </c>
    </row>
    <row r="16" spans="1:116">
      <c r="A16">
        <v>2000</v>
      </c>
      <c r="B16" t="s">
        <v>132</v>
      </c>
      <c r="C16" t="s">
        <v>91</v>
      </c>
      <c r="D16" s="49" t="str">
        <f t="shared" si="0"/>
        <v>2000WohngebäudeEntwässerungskanalarbeiten</v>
      </c>
      <c r="E16">
        <v>76.2</v>
      </c>
      <c r="F16">
        <v>78.099999999999994</v>
      </c>
      <c r="G16">
        <v>76.2</v>
      </c>
      <c r="H16">
        <v>78.099999999999994</v>
      </c>
      <c r="I16">
        <v>75.5</v>
      </c>
      <c r="J16">
        <v>77.400000000000006</v>
      </c>
      <c r="K16">
        <v>75.5</v>
      </c>
      <c r="L16">
        <v>77.400000000000006</v>
      </c>
      <c r="O16" t="s">
        <v>132</v>
      </c>
      <c r="P16" t="s">
        <v>134</v>
      </c>
      <c r="Q16" cm="1">
        <f t="array" ref="Q16">INDEX($B$11:$M$3008,MATCH(CONCATENATE(Q$12,$O16,$P16),$D$11:$D$2694,0),Q$10)</f>
        <v>83.1</v>
      </c>
      <c r="R16" cm="1">
        <f t="array" ref="R16">INDEX($B$11:$M$3008,MATCH(CONCATENATE(R$12,$O16,$P16),$D$11:$D$2694,0),R$10)</f>
        <v>83.1</v>
      </c>
      <c r="S16" cm="1">
        <f t="array" ref="S16">INDEX($B$11:$M$3008,MATCH(CONCATENATE(S$12,$O16,$P16),$D$11:$D$2694,0),S$10)</f>
        <v>82.9</v>
      </c>
      <c r="T16" cm="1">
        <f t="array" ref="T16">INDEX($B$11:$M$3008,MATCH(CONCATENATE(T$12,$O16,$P16),$D$11:$D$2694,0),T$10)</f>
        <v>82.8</v>
      </c>
      <c r="U16" cm="1">
        <f t="array" ref="U16">INDEX($B$11:$M$3008,MATCH(CONCATENATE(U$12,$O16,$P16),$D$11:$D$2694,0),U$10)</f>
        <v>82.3</v>
      </c>
      <c r="V16" cm="1">
        <f t="array" ref="V16">INDEX($B$11:$M$3008,MATCH(CONCATENATE(V$12,$O16,$P16),$D$11:$D$2694,0),V$10)</f>
        <v>82.1</v>
      </c>
      <c r="W16" cm="1">
        <f t="array" ref="W16">INDEX($B$11:$M$3008,MATCH(CONCATENATE(W$12,$O16,$P16),$D$11:$D$2694,0),W$10)</f>
        <v>82</v>
      </c>
      <c r="X16" cm="1">
        <f t="array" ref="X16">INDEX($B$11:$M$3008,MATCH(CONCATENATE(X$12,$O16,$P16),$D$11:$D$2694,0),X$10)</f>
        <v>81.7</v>
      </c>
      <c r="Y16" cm="1">
        <f t="array" ref="Y16">INDEX($B$11:$M$3008,MATCH(CONCATENATE(Y$12,$O16,$P16),$D$11:$D$2694,0),Y$10)</f>
        <v>81.5</v>
      </c>
      <c r="Z16" cm="1">
        <f t="array" ref="Z16">INDEX($B$11:$M$3008,MATCH(CONCATENATE(Z$12,$O16,$P16),$D$11:$D$2694,0),Z$10)</f>
        <v>81.5</v>
      </c>
      <c r="AA16" cm="1">
        <f t="array" ref="AA16">INDEX($B$11:$M$3008,MATCH(CONCATENATE(AA$12,$O16,$P16),$D$11:$D$2694,0),AA$10)</f>
        <v>81.5</v>
      </c>
      <c r="AB16" cm="1">
        <f t="array" ref="AB16">INDEX($B$11:$M$3008,MATCH(CONCATENATE(AB$12,$O16,$P16),$D$11:$D$2694,0),AB$10)</f>
        <v>81.3</v>
      </c>
      <c r="AC16" cm="1">
        <f t="array" ref="AC16">INDEX($B$11:$M$3008,MATCH(CONCATENATE(AC$12,$O16,$P16),$D$11:$D$2694,0),AC$10)</f>
        <v>81.2</v>
      </c>
      <c r="AD16" cm="1">
        <f t="array" ref="AD16">INDEX($B$11:$M$3008,MATCH(CONCATENATE(AD$12,$O16,$P16),$D$11:$D$2694,0),AD$10)</f>
        <v>81.099999999999994</v>
      </c>
      <c r="AE16" cm="1">
        <f t="array" ref="AE16">INDEX($B$11:$M$3008,MATCH(CONCATENATE(AE$12,$O16,$P16),$D$11:$D$2694,0),AE$10)</f>
        <v>81</v>
      </c>
      <c r="AF16" cm="1">
        <f t="array" ref="AF16">INDEX($B$11:$M$3008,MATCH(CONCATENATE(AF$12,$O16,$P16),$D$11:$D$2694,0),AF$10)</f>
        <v>81</v>
      </c>
      <c r="AG16" cm="1">
        <f t="array" ref="AG16">INDEX($B$11:$M$3008,MATCH(CONCATENATE(AG$12,$O16,$P16),$D$11:$D$2694,0),AG$10)</f>
        <v>81.099999999999994</v>
      </c>
      <c r="AH16" cm="1">
        <f t="array" ref="AH16">INDEX($B$11:$M$3008,MATCH(CONCATENATE(AH$12,$O16,$P16),$D$11:$D$2694,0),AH$10)</f>
        <v>82.3</v>
      </c>
      <c r="AI16" cm="1">
        <f t="array" ref="AI16">INDEX($B$11:$M$3008,MATCH(CONCATENATE(AI$12,$O16,$P16),$D$11:$D$2694,0),AI$10)</f>
        <v>82.4</v>
      </c>
      <c r="AJ16" cm="1">
        <f t="array" ref="AJ16">INDEX($B$11:$M$3008,MATCH(CONCATENATE(AJ$12,$O16,$P16),$D$11:$D$2694,0),AJ$10)</f>
        <v>82.2</v>
      </c>
      <c r="AK16" cm="1">
        <f t="array" ref="AK16">INDEX($B$11:$M$3008,MATCH(CONCATENATE(AK$12,$O16,$P16),$D$11:$D$2694,0),AK$10)</f>
        <v>82.2</v>
      </c>
      <c r="AL16" cm="1">
        <f t="array" ref="AL16">INDEX($B$11:$M$3008,MATCH(CONCATENATE(AL$12,$O16,$P16),$D$11:$D$2694,0),AL$10)</f>
        <v>82</v>
      </c>
      <c r="AM16" cm="1">
        <f t="array" ref="AM16">INDEX($B$11:$M$3008,MATCH(CONCATENATE(AM$12,$O16,$P16),$D$11:$D$2694,0),AM$10)</f>
        <v>82</v>
      </c>
      <c r="AN16" cm="1">
        <f t="array" ref="AN16">INDEX($B$11:$M$3008,MATCH(CONCATENATE(AN$12,$O16,$P16),$D$11:$D$2694,0),AN$10)</f>
        <v>82</v>
      </c>
      <c r="AO16" cm="1">
        <f t="array" ref="AO16">INDEX($B$11:$M$3008,MATCH(CONCATENATE(AO$12,$O16,$P16),$D$11:$D$2694,0),AO$10)</f>
        <v>82.6</v>
      </c>
      <c r="AP16" cm="1">
        <f t="array" ref="AP16">INDEX($B$11:$M$3008,MATCH(CONCATENATE(AP$12,$O16,$P16),$D$11:$D$2694,0),AP$10)</f>
        <v>83.1</v>
      </c>
      <c r="AQ16" cm="1">
        <f t="array" ref="AQ16">INDEX($B$11:$M$3008,MATCH(CONCATENATE(AQ$12,$O16,$P16),$D$11:$D$2694,0),AQ$10)</f>
        <v>84.5</v>
      </c>
      <c r="AR16" cm="1">
        <f t="array" ref="AR16">INDEX($B$11:$M$3008,MATCH(CONCATENATE(AR$12,$O16,$P16),$D$11:$D$2694,0),AR$10)</f>
        <v>85.2</v>
      </c>
      <c r="AS16" cm="1">
        <f t="array" ref="AS16">INDEX($B$11:$M$3008,MATCH(CONCATENATE(AS$12,$O16,$P16),$D$11:$D$2694,0),AS$10)</f>
        <v>86.4</v>
      </c>
      <c r="AT16" cm="1">
        <f t="array" ref="AT16">INDEX($B$11:$M$3008,MATCH(CONCATENATE(AT$12,$O16,$P16),$D$11:$D$2694,0),AT$10)</f>
        <v>87.1</v>
      </c>
      <c r="AU16" cm="1">
        <f t="array" ref="AU16">INDEX($B$11:$M$3008,MATCH(CONCATENATE(AU$12,$O16,$P16),$D$11:$D$2694,0),AU$10)</f>
        <v>87.6</v>
      </c>
      <c r="AV16" cm="1">
        <f t="array" ref="AV16">INDEX($B$11:$M$3008,MATCH(CONCATENATE(AV$12,$O16,$P16),$D$11:$D$2694,0),AV$10)</f>
        <v>87.9</v>
      </c>
      <c r="AW16" cm="1">
        <f t="array" ref="AW16">INDEX($B$11:$M$3008,MATCH(CONCATENATE(AW$12,$O16,$P16),$D$11:$D$2694,0),AW$10)</f>
        <v>88.7</v>
      </c>
      <c r="AX16" cm="1">
        <f t="array" ref="AX16">INDEX($B$11:$M$3008,MATCH(CONCATENATE(AX$12,$O16,$P16),$D$11:$D$2694,0),AX$10)</f>
        <v>89.8</v>
      </c>
      <c r="AY16" cm="1">
        <f t="array" ref="AY16">INDEX($B$11:$M$3008,MATCH(CONCATENATE(AY$12,$O16,$P16),$D$11:$D$2694,0),AY$10)</f>
        <v>91.1</v>
      </c>
      <c r="AZ16" cm="1">
        <f t="array" ref="AZ16">INDEX($B$11:$M$3008,MATCH(CONCATENATE(AZ$12,$O16,$P16),$D$11:$D$2694,0),AZ$10)</f>
        <v>90.5</v>
      </c>
      <c r="BA16" cm="1">
        <f t="array" ref="BA16">INDEX($B$11:$M$3008,MATCH(CONCATENATE(BA$12,$O16,$P16),$D$11:$D$2694,0),BA$10)</f>
        <v>90.5</v>
      </c>
      <c r="BB16" cm="1">
        <f t="array" ref="BB16">INDEX($B$11:$M$3008,MATCH(CONCATENATE(BB$12,$O16,$P16),$D$11:$D$2694,0),BB$10)</f>
        <v>90</v>
      </c>
      <c r="BC16" cm="1">
        <f t="array" ref="BC16">INDEX($B$11:$M$3008,MATCH(CONCATENATE(BC$12,$O16,$P16),$D$11:$D$2694,0),BC$10)</f>
        <v>90.1</v>
      </c>
      <c r="BD16" cm="1">
        <f t="array" ref="BD16">INDEX($B$11:$M$3008,MATCH(CONCATENATE(BD$12,$O16,$P16),$D$11:$D$2694,0),BD$10)</f>
        <v>90</v>
      </c>
      <c r="BE16" cm="1">
        <f t="array" ref="BE16">INDEX($B$11:$M$3008,MATCH(CONCATENATE(BE$12,$O16,$P16),$D$11:$D$2694,0),BE$10)</f>
        <v>90</v>
      </c>
      <c r="BF16" cm="1">
        <f t="array" ref="BF16">INDEX($B$11:$M$3008,MATCH(CONCATENATE(BF$12,$O16,$P16),$D$11:$D$2694,0),BF$10)</f>
        <v>91.1</v>
      </c>
      <c r="BG16" cm="1">
        <f t="array" ref="BG16">INDEX($B$11:$M$3008,MATCH(CONCATENATE(BG$12,$O16,$P16),$D$11:$D$2694,0),BG$10)</f>
        <v>91.4</v>
      </c>
      <c r="BH16" cm="1">
        <f t="array" ref="BH16">INDEX($B$11:$M$3008,MATCH(CONCATENATE(BH$12,$O16,$P16),$D$11:$D$2694,0),BH$10)</f>
        <v>91.7</v>
      </c>
      <c r="BI16" cm="1">
        <f t="array" ref="BI16">INDEX($B$11:$M$3008,MATCH(CONCATENATE(BI$12,$O16,$P16),$D$11:$D$2694,0),BI$10)</f>
        <v>92.7</v>
      </c>
      <c r="BJ16" cm="1">
        <f t="array" ref="BJ16">INDEX($B$11:$M$3008,MATCH(CONCATENATE(BJ$12,$O16,$P16),$D$11:$D$2694,0),BJ$10)</f>
        <v>93.5</v>
      </c>
      <c r="BK16" cm="1">
        <f t="array" ref="BK16">INDEX($B$11:$M$3008,MATCH(CONCATENATE(BK$12,$O16,$P16),$D$11:$D$2694,0),BK$10)</f>
        <v>94</v>
      </c>
      <c r="BL16" cm="1">
        <f t="array" ref="BL16">INDEX($B$11:$M$3008,MATCH(CONCATENATE(BL$12,$O16,$P16),$D$11:$D$2694,0),BL$10)</f>
        <v>94.1</v>
      </c>
      <c r="BM16" cm="1">
        <f t="array" ref="BM16">INDEX($B$11:$M$3008,MATCH(CONCATENATE(BM$12,$O16,$P16),$D$11:$D$2694,0),BM$10)</f>
        <v>95.2</v>
      </c>
      <c r="BN16" cm="1">
        <f t="array" ref="BN16">INDEX($B$11:$M$3008,MATCH(CONCATENATE(BN$12,$O16,$P16),$D$11:$D$2694,0),BN$10)</f>
        <v>95.8</v>
      </c>
      <c r="BO16" cm="1">
        <f t="array" ref="BO16">INDEX($B$11:$M$3008,MATCH(CONCATENATE(BO$12,$O16,$P16),$D$11:$D$2694,0),BO$10)</f>
        <v>96.2</v>
      </c>
      <c r="BP16" cm="1">
        <f t="array" ref="BP16">INDEX($B$11:$M$3008,MATCH(CONCATENATE(BP$12,$O16,$P16),$D$11:$D$2694,0),BP$10)</f>
        <v>96.3</v>
      </c>
      <c r="BQ16" cm="1">
        <f t="array" ref="BQ16">INDEX($B$11:$M$3008,MATCH(CONCATENATE(BQ$12,$O16,$P16),$D$11:$D$2694,0),BQ$10)</f>
        <v>96.8</v>
      </c>
      <c r="BR16" cm="1">
        <f t="array" ref="BR16">INDEX($B$11:$M$3008,MATCH(CONCATENATE(BR$12,$O16,$P16),$D$11:$D$2694,0),BR$10)</f>
        <v>97.4</v>
      </c>
      <c r="BS16" cm="1">
        <f t="array" ref="BS16">INDEX($B$11:$M$3008,MATCH(CONCATENATE(BS$12,$O16,$P16),$D$11:$D$2694,0),BS$10)</f>
        <v>97.7</v>
      </c>
      <c r="BT16" cm="1">
        <f t="array" ref="BT16">INDEX($B$11:$M$3008,MATCH(CONCATENATE(BT$12,$O16,$P16),$D$11:$D$2694,0),BT$10)</f>
        <v>98</v>
      </c>
      <c r="BU16" cm="1">
        <f t="array" ref="BU16">INDEX($B$11:$M$3008,MATCH(CONCATENATE(BU$12,$O16,$P16),$D$11:$D$2694,0),BU$10)</f>
        <v>98.7</v>
      </c>
      <c r="BV16" cm="1">
        <f t="array" ref="BV16">INDEX($B$11:$M$3008,MATCH(CONCATENATE(BV$12,$O16,$P16),$D$11:$D$2694,0),BV$10)</f>
        <v>98.8</v>
      </c>
      <c r="BW16" cm="1">
        <f t="array" ref="BW16">INDEX($B$11:$M$3008,MATCH(CONCATENATE(BW$12,$O16,$P16),$D$11:$D$2694,0),BW$10)</f>
        <v>99.2</v>
      </c>
      <c r="BX16" cm="1">
        <f t="array" ref="BX16">INDEX($B$11:$M$3008,MATCH(CONCATENATE(BX$12,$O16,$P16),$D$11:$D$2694,0),BX$10)</f>
        <v>99.2</v>
      </c>
      <c r="BY16" cm="1">
        <f t="array" ref="BY16">INDEX($B$11:$M$3008,MATCH(CONCATENATE(BY$12,$O16,$P16),$D$11:$D$2694,0),BY$10)</f>
        <v>99.7</v>
      </c>
      <c r="BZ16" cm="1">
        <f t="array" ref="BZ16">INDEX($B$11:$M$3008,MATCH(CONCATENATE(BZ$12,$O16,$P16),$D$11:$D$2694,0),BZ$10)</f>
        <v>99.8</v>
      </c>
      <c r="CA16" cm="1">
        <f t="array" ref="CA16">INDEX($B$11:$M$3008,MATCH(CONCATENATE(CA$12,$O16,$P16),$D$11:$D$2694,0),CA$10)</f>
        <v>100.2</v>
      </c>
      <c r="CB16" cm="1">
        <f t="array" ref="CB16">INDEX($B$11:$M$3008,MATCH(CONCATENATE(CB$12,$O16,$P16),$D$11:$D$2694,0),CB$10)</f>
        <v>100.2</v>
      </c>
      <c r="CC16" cm="1">
        <f t="array" ref="CC16">INDEX($B$11:$M$3008,MATCH(CONCATENATE(CC$12,$O16,$P16),$D$11:$D$2694,0),CC$10)</f>
        <v>100.7</v>
      </c>
      <c r="CD16" cm="1">
        <f t="array" ref="CD16">INDEX($B$11:$M$3008,MATCH(CONCATENATE(CD$12,$O16,$P16),$D$11:$D$2694,0),CD$10)</f>
        <v>101.6</v>
      </c>
      <c r="CE16" cm="1">
        <f t="array" ref="CE16">INDEX($B$11:$M$3008,MATCH(CONCATENATE(CE$12,$O16,$P16),$D$11:$D$2694,0),CE$10)</f>
        <v>102.1</v>
      </c>
      <c r="CF16" cm="1">
        <f t="array" ref="CF16">INDEX($B$11:$M$3008,MATCH(CONCATENATE(CF$12,$O16,$P16),$D$11:$D$2694,0),CF$10)</f>
        <v>102.3</v>
      </c>
      <c r="CG16" cm="1">
        <f t="array" ref="CG16">INDEX($B$11:$M$3008,MATCH(CONCATENATE(CG$12,$O16,$P16),$D$11:$D$2694,0),CG$10)</f>
        <v>103.5</v>
      </c>
      <c r="CH16" cm="1">
        <f t="array" ref="CH16">INDEX($B$11:$M$3008,MATCH(CONCATENATE(CH$12,$O16,$P16),$D$11:$D$2694,0),CH$10)</f>
        <v>104.5</v>
      </c>
      <c r="CI16" cm="1">
        <f t="array" ref="CI16">INDEX($B$11:$M$3008,MATCH(CONCATENATE(CI$12,$O16,$P16),$D$11:$D$2694,0),CI$10)</f>
        <v>105.4</v>
      </c>
      <c r="CJ16" cm="1">
        <f t="array" ref="CJ16">INDEX($B$11:$M$3008,MATCH(CONCATENATE(CJ$12,$O16,$P16),$D$11:$D$2694,0),CJ$10)</f>
        <v>106.4</v>
      </c>
      <c r="CK16" cm="1">
        <f t="array" ref="CK16">INDEX($B$11:$M$3008,MATCH(CONCATENATE(CK$12,$O16,$P16),$D$11:$D$2694,0),CK$10)</f>
        <v>108.3</v>
      </c>
      <c r="CL16" cm="1">
        <f t="array" ref="CL16">INDEX($B$11:$M$3008,MATCH(CONCATENATE(CL$12,$O16,$P16),$D$11:$D$2694,0),CL$10)</f>
        <v>109.6</v>
      </c>
      <c r="CM16" cm="1">
        <f t="array" ref="CM16">INDEX($B$11:$M$3008,MATCH(CONCATENATE(CM$12,$O16,$P16),$D$11:$D$2694,0),CM$10)</f>
        <v>111.5</v>
      </c>
      <c r="CN16" cm="1">
        <f t="array" ref="CN16">INDEX($B$11:$M$3008,MATCH(CONCATENATE(CN$12,$O16,$P16),$D$11:$D$2694,0),CN$10)</f>
        <v>112.5</v>
      </c>
      <c r="CO16" cm="1">
        <f t="array" ref="CO16">INDEX($B$11:$M$3008,MATCH(CONCATENATE(CO$12,$O16,$P16),$D$11:$D$2694,0),CO$10)</f>
        <v>114.4</v>
      </c>
      <c r="CP16" cm="1">
        <f t="array" ref="CP16">INDEX($B$11:$M$3008,MATCH(CONCATENATE(CP$12,$O16,$P16),$D$11:$D$2694,0),CP$10)</f>
        <v>115.3</v>
      </c>
      <c r="CQ16" cm="1">
        <f t="array" ref="CQ16">INDEX($B$11:$M$3008,MATCH(CONCATENATE(CQ$12,$O16,$P16),$D$11:$D$2694,0),CQ$10)</f>
        <v>116.2</v>
      </c>
      <c r="CR16" cm="1">
        <f t="array" ref="CR16">INDEX($B$11:$M$3008,MATCH(CONCATENATE(CR$12,$O16,$P16),$D$11:$D$2694,0),CR$10)</f>
        <v>116.6</v>
      </c>
      <c r="CS16" cm="1">
        <f t="array" ref="CS16">INDEX($B$11:$M$3008,MATCH(CONCATENATE(CS$12,$O16,$P16),$D$11:$D$2694,0),CS$10)</f>
        <v>118</v>
      </c>
      <c r="CT16" cm="1">
        <f t="array" ref="CT16">INDEX($B$11:$M$3008,MATCH(CONCATENATE(CT$12,$O16,$P16),$D$11:$D$2694,0),CT$10)</f>
        <v>118.5</v>
      </c>
      <c r="CU16" cm="1">
        <f t="array" ref="CU16">INDEX($B$11:$M$3008,MATCH(CONCATENATE(CU$12,$O16,$P16),$D$11:$D$2694,0),CU$10)</f>
        <v>118.7</v>
      </c>
      <c r="CV16" cm="1">
        <f t="array" ref="CV16">INDEX($B$11:$M$3008,MATCH(CONCATENATE(CV$12,$O16,$P16),$D$11:$D$2694,0),CV$10)</f>
        <v>119.2</v>
      </c>
      <c r="CW16" cm="1">
        <f t="array" ref="CW16">INDEX($B$11:$M$3008,MATCH(CONCATENATE(CW$12,$O16,$P16),$D$11:$D$2694,0),CW$10)</f>
        <v>94</v>
      </c>
      <c r="CX16" cm="1">
        <f t="array" ref="CX16">INDEX($B$11:$M$3008,MATCH(CONCATENATE(CX$12,$O16,$P16),$D$11:$D$2694,0),CX$10)</f>
        <v>98.7</v>
      </c>
      <c r="CY16" cm="1">
        <f t="array" ref="CY16">INDEX($B$11:$M$3008,MATCH(CONCATENATE(CY$12,$O16,$P16),$D$11:$D$2694,0),CY$10)</f>
        <v>102.9</v>
      </c>
      <c r="CZ16" cm="1">
        <f t="array" ref="CZ16">INDEX($B$11:$M$3008,MATCH(CONCATENATE(CZ$12,$O16,$P16),$D$11:$D$2694,0),CZ$10)</f>
        <v>104.4</v>
      </c>
      <c r="DA16" cm="1">
        <f t="array" ref="DA16">INDEX($B$11:$M$3008,MATCH(CONCATENATE(DA$12,$O16,$P16),$D$11:$D$2694,0),DA$10)</f>
        <v>108.3</v>
      </c>
      <c r="DB16" cm="1">
        <f t="array" ref="DB16">INDEX($B$11:$M$3008,MATCH(CONCATENATE(DB$12,$O16,$P16),$D$11:$D$2694,0),DB$10)</f>
        <v>117</v>
      </c>
      <c r="DC16" cm="1">
        <f t="array" ref="DC16">INDEX($B$11:$M$3008,MATCH(CONCATENATE(DC$12,$O16,$P16),$D$11:$D$2694,0),DC$10)</f>
        <v>118.8</v>
      </c>
      <c r="DD16" cm="1">
        <f t="array" ref="DD16">INDEX($B$11:$M$3008,MATCH(CONCATENATE(DD$12,$O16,$P16),$D$11:$D$2694,0),DD$10)</f>
        <v>120.9</v>
      </c>
      <c r="DE16" cm="1">
        <f t="array" ref="DE16">INDEX($B$11:$M$3008,MATCH(CONCATENATE(DE$12,$O16,$P16),$D$11:$D$2694,0),DE$10)</f>
        <v>123.2</v>
      </c>
      <c r="DF16" cm="1">
        <f t="array" ref="DF16">INDEX($B$11:$M$3008,MATCH(CONCATENATE(DF$12,$O16,$P16),$D$11:$D$2694,0),DF$10)</f>
        <v>123.4</v>
      </c>
      <c r="DG16" cm="1">
        <f t="array" ref="DG16">INDEX($B$11:$M$3008,MATCH(CONCATENATE(DG$12,$O16,$P16),$D$11:$D$2694,0),DG$10)</f>
        <v>122.6</v>
      </c>
      <c r="DI16" t="s">
        <v>134</v>
      </c>
      <c r="DJ16" s="98">
        <f t="shared" ref="DJ16:DJ54" si="1">(DG16/DF16-1)*4</f>
        <v>-2.5931928687196404E-2</v>
      </c>
      <c r="DK16" s="98">
        <f t="shared" ref="DK16:DK54" si="2">DG16/DC16-1</f>
        <v>3.1986531986532007E-2</v>
      </c>
      <c r="DL16" s="98">
        <f t="shared" ref="DL16:DL54" si="3">(DG16/CU16-1)*1/3</f>
        <v>1.0951979780960372E-2</v>
      </c>
    </row>
    <row r="17" spans="1:116">
      <c r="A17">
        <v>2000</v>
      </c>
      <c r="B17" t="s">
        <v>132</v>
      </c>
      <c r="C17" t="s">
        <v>92</v>
      </c>
      <c r="D17" s="49" t="str">
        <f t="shared" si="0"/>
        <v>2000WohngebäudeMauerarbeiten</v>
      </c>
      <c r="E17">
        <v>86.5</v>
      </c>
      <c r="F17">
        <v>88.7</v>
      </c>
      <c r="G17">
        <v>86.4</v>
      </c>
      <c r="H17">
        <v>88.6</v>
      </c>
      <c r="I17">
        <v>86</v>
      </c>
      <c r="J17">
        <v>88.2</v>
      </c>
      <c r="K17">
        <v>85.7</v>
      </c>
      <c r="L17">
        <v>88</v>
      </c>
      <c r="O17" t="s">
        <v>132</v>
      </c>
      <c r="P17" t="s">
        <v>90</v>
      </c>
      <c r="Q17" cm="1">
        <f t="array" ref="Q17">INDEX($B$11:$M$3008,MATCH(CONCATENATE(Q$12,$O17,$P17),$D$11:$D$2694,0),Q$10)</f>
        <v>82.4</v>
      </c>
      <c r="R17" cm="1">
        <f t="array" ref="R17">INDEX($B$11:$M$3008,MATCH(CONCATENATE(R$12,$O17,$P17),$D$11:$D$2694,0),R$10)</f>
        <v>82.6</v>
      </c>
      <c r="S17" cm="1">
        <f t="array" ref="S17">INDEX($B$11:$M$3008,MATCH(CONCATENATE(S$12,$O17,$P17),$D$11:$D$2694,0),S$10)</f>
        <v>82.6</v>
      </c>
      <c r="T17" cm="1">
        <f t="array" ref="T17">INDEX($B$11:$M$3008,MATCH(CONCATENATE(T$12,$O17,$P17),$D$11:$D$2694,0),T$10)</f>
        <v>82.7</v>
      </c>
      <c r="U17" cm="1">
        <f t="array" ref="U17">INDEX($B$11:$M$3008,MATCH(CONCATENATE(U$12,$O17,$P17),$D$11:$D$2694,0),U$10)</f>
        <v>82.5</v>
      </c>
      <c r="V17" cm="1">
        <f t="array" ref="V17">INDEX($B$11:$M$3008,MATCH(CONCATENATE(V$12,$O17,$P17),$D$11:$D$2694,0),V$10)</f>
        <v>82.8</v>
      </c>
      <c r="W17" cm="1">
        <f t="array" ref="W17">INDEX($B$11:$M$3008,MATCH(CONCATENATE(W$12,$O17,$P17),$D$11:$D$2694,0),W$10)</f>
        <v>82.7</v>
      </c>
      <c r="X17" cm="1">
        <f t="array" ref="X17">INDEX($B$11:$M$3008,MATCH(CONCATENATE(X$12,$O17,$P17),$D$11:$D$2694,0),X$10)</f>
        <v>82.4</v>
      </c>
      <c r="Y17" cm="1">
        <f t="array" ref="Y17">INDEX($B$11:$M$3008,MATCH(CONCATENATE(Y$12,$O17,$P17),$D$11:$D$2694,0),Y$10)</f>
        <v>82</v>
      </c>
      <c r="Z17" cm="1">
        <f t="array" ref="Z17">INDEX($B$11:$M$3008,MATCH(CONCATENATE(Z$12,$O17,$P17),$D$11:$D$2694,0),Z$10)</f>
        <v>82.2</v>
      </c>
      <c r="AA17" cm="1">
        <f t="array" ref="AA17">INDEX($B$11:$M$3008,MATCH(CONCATENATE(AA$12,$O17,$P17),$D$11:$D$2694,0),AA$10)</f>
        <v>81.900000000000006</v>
      </c>
      <c r="AB17" cm="1">
        <f t="array" ref="AB17">INDEX($B$11:$M$3008,MATCH(CONCATENATE(AB$12,$O17,$P17),$D$11:$D$2694,0),AB$10)</f>
        <v>81.5</v>
      </c>
      <c r="AC17" cm="1">
        <f t="array" ref="AC17">INDEX($B$11:$M$3008,MATCH(CONCATENATE(AC$12,$O17,$P17),$D$11:$D$2694,0),AC$10)</f>
        <v>81.099999999999994</v>
      </c>
      <c r="AD17" cm="1">
        <f t="array" ref="AD17">INDEX($B$11:$M$3008,MATCH(CONCATENATE(AD$12,$O17,$P17),$D$11:$D$2694,0),AD$10)</f>
        <v>81</v>
      </c>
      <c r="AE17" cm="1">
        <f t="array" ref="AE17">INDEX($B$11:$M$3008,MATCH(CONCATENATE(AE$12,$O17,$P17),$D$11:$D$2694,0),AE$10)</f>
        <v>80.900000000000006</v>
      </c>
      <c r="AF17" cm="1">
        <f t="array" ref="AF17">INDEX($B$11:$M$3008,MATCH(CONCATENATE(AF$12,$O17,$P17),$D$11:$D$2694,0),AF$10)</f>
        <v>80.8</v>
      </c>
      <c r="AG17" cm="1">
        <f t="array" ref="AG17">INDEX($B$11:$M$3008,MATCH(CONCATENATE(AG$12,$O17,$P17),$D$11:$D$2694,0),AG$10)</f>
        <v>80.5</v>
      </c>
      <c r="AH17" cm="1">
        <f t="array" ref="AH17">INDEX($B$11:$M$3008,MATCH(CONCATENATE(AH$12,$O17,$P17),$D$11:$D$2694,0),AH$10)</f>
        <v>79.8</v>
      </c>
      <c r="AI17" cm="1">
        <f t="array" ref="AI17">INDEX($B$11:$M$3008,MATCH(CONCATENATE(AI$12,$O17,$P17),$D$11:$D$2694,0),AI$10)</f>
        <v>79.8</v>
      </c>
      <c r="AJ17" cm="1">
        <f t="array" ref="AJ17">INDEX($B$11:$M$3008,MATCH(CONCATENATE(AJ$12,$O17,$P17),$D$11:$D$2694,0),AJ$10)</f>
        <v>79.5</v>
      </c>
      <c r="AK17" cm="1">
        <f t="array" ref="AK17">INDEX($B$11:$M$3008,MATCH(CONCATENATE(AK$12,$O17,$P17),$D$11:$D$2694,0),AK$10)</f>
        <v>79.3</v>
      </c>
      <c r="AL17" cm="1">
        <f t="array" ref="AL17">INDEX($B$11:$M$3008,MATCH(CONCATENATE(AL$12,$O17,$P17),$D$11:$D$2694,0),AL$10)</f>
        <v>79.099999999999994</v>
      </c>
      <c r="AM17" cm="1">
        <f t="array" ref="AM17">INDEX($B$11:$M$3008,MATCH(CONCATENATE(AM$12,$O17,$P17),$D$11:$D$2694,0),AM$10)</f>
        <v>79.3</v>
      </c>
      <c r="AN17" cm="1">
        <f t="array" ref="AN17">INDEX($B$11:$M$3008,MATCH(CONCATENATE(AN$12,$O17,$P17),$D$11:$D$2694,0),AN$10)</f>
        <v>79.7</v>
      </c>
      <c r="AO17" cm="1">
        <f t="array" ref="AO17">INDEX($B$11:$M$3008,MATCH(CONCATENATE(AO$12,$O17,$P17),$D$11:$D$2694,0),AO$10)</f>
        <v>80.3</v>
      </c>
      <c r="AP17" cm="1">
        <f t="array" ref="AP17">INDEX($B$11:$M$3008,MATCH(CONCATENATE(AP$12,$O17,$P17),$D$11:$D$2694,0),AP$10)</f>
        <v>81</v>
      </c>
      <c r="AQ17" cm="1">
        <f t="array" ref="AQ17">INDEX($B$11:$M$3008,MATCH(CONCATENATE(AQ$12,$O17,$P17),$D$11:$D$2694,0),AQ$10)</f>
        <v>82.2</v>
      </c>
      <c r="AR17" cm="1">
        <f t="array" ref="AR17">INDEX($B$11:$M$3008,MATCH(CONCATENATE(AR$12,$O17,$P17),$D$11:$D$2694,0),AR$10)</f>
        <v>83</v>
      </c>
      <c r="AS17" cm="1">
        <f t="array" ref="AS17">INDEX($B$11:$M$3008,MATCH(CONCATENATE(AS$12,$O17,$P17),$D$11:$D$2694,0),AS$10)</f>
        <v>83.9</v>
      </c>
      <c r="AT17" cm="1">
        <f t="array" ref="AT17">INDEX($B$11:$M$3008,MATCH(CONCATENATE(AT$12,$O17,$P17),$D$11:$D$2694,0),AT$10)</f>
        <v>84.5</v>
      </c>
      <c r="AU17" cm="1">
        <f t="array" ref="AU17">INDEX($B$11:$M$3008,MATCH(CONCATENATE(AU$12,$O17,$P17),$D$11:$D$2694,0),AU$10)</f>
        <v>84.9</v>
      </c>
      <c r="AV17" cm="1">
        <f t="array" ref="AV17">INDEX($B$11:$M$3008,MATCH(CONCATENATE(AV$12,$O17,$P17),$D$11:$D$2694,0),AV$10)</f>
        <v>85.3</v>
      </c>
      <c r="AW17" cm="1">
        <f t="array" ref="AW17">INDEX($B$11:$M$3008,MATCH(CONCATENATE(AW$12,$O17,$P17),$D$11:$D$2694,0),AW$10)</f>
        <v>86.3</v>
      </c>
      <c r="AX17" cm="1">
        <f t="array" ref="AX17">INDEX($B$11:$M$3008,MATCH(CONCATENATE(AX$12,$O17,$P17),$D$11:$D$2694,0),AX$10)</f>
        <v>87.1</v>
      </c>
      <c r="AY17" cm="1">
        <f t="array" ref="AY17">INDEX($B$11:$M$3008,MATCH(CONCATENATE(AY$12,$O17,$P17),$D$11:$D$2694,0),AY$10)</f>
        <v>88.1</v>
      </c>
      <c r="AZ17" cm="1">
        <f t="array" ref="AZ17">INDEX($B$11:$M$3008,MATCH(CONCATENATE(AZ$12,$O17,$P17),$D$11:$D$2694,0),AZ$10)</f>
        <v>88.4</v>
      </c>
      <c r="BA17" cm="1">
        <f t="array" ref="BA17">INDEX($B$11:$M$3008,MATCH(CONCATENATE(BA$12,$O17,$P17),$D$11:$D$2694,0),BA$10)</f>
        <v>88.6</v>
      </c>
      <c r="BB17" cm="1">
        <f t="array" ref="BB17">INDEX($B$11:$M$3008,MATCH(CONCATENATE(BB$12,$O17,$P17),$D$11:$D$2694,0),BB$10)</f>
        <v>88.3</v>
      </c>
      <c r="BC17" cm="1">
        <f t="array" ref="BC17">INDEX($B$11:$M$3008,MATCH(CONCATENATE(BC$12,$O17,$P17),$D$11:$D$2694,0),BC$10)</f>
        <v>88.4</v>
      </c>
      <c r="BD17" cm="1">
        <f t="array" ref="BD17">INDEX($B$11:$M$3008,MATCH(CONCATENATE(BD$12,$O17,$P17),$D$11:$D$2694,0),BD$10)</f>
        <v>88.5</v>
      </c>
      <c r="BE17" cm="1">
        <f t="array" ref="BE17">INDEX($B$11:$M$3008,MATCH(CONCATENATE(BE$12,$O17,$P17),$D$11:$D$2694,0),BE$10)</f>
        <v>88.7</v>
      </c>
      <c r="BF17" cm="1">
        <f t="array" ref="BF17">INDEX($B$11:$M$3008,MATCH(CONCATENATE(BF$12,$O17,$P17),$D$11:$D$2694,0),BF$10)</f>
        <v>88.8</v>
      </c>
      <c r="BG17" cm="1">
        <f t="array" ref="BG17">INDEX($B$11:$M$3008,MATCH(CONCATENATE(BG$12,$O17,$P17),$D$11:$D$2694,0),BG$10)</f>
        <v>88.9</v>
      </c>
      <c r="BH17" cm="1">
        <f t="array" ref="BH17">INDEX($B$11:$M$3008,MATCH(CONCATENATE(BH$12,$O17,$P17),$D$11:$D$2694,0),BH$10)</f>
        <v>89.1</v>
      </c>
      <c r="BI17" cm="1">
        <f t="array" ref="BI17">INDEX($B$11:$M$3008,MATCH(CONCATENATE(BI$12,$O17,$P17),$D$11:$D$2694,0),BI$10)</f>
        <v>90.1</v>
      </c>
      <c r="BJ17" cm="1">
        <f t="array" ref="BJ17">INDEX($B$11:$M$3008,MATCH(CONCATENATE(BJ$12,$O17,$P17),$D$11:$D$2694,0),BJ$10)</f>
        <v>90.9</v>
      </c>
      <c r="BK17" cm="1">
        <f t="array" ref="BK17">INDEX($B$11:$M$3008,MATCH(CONCATENATE(BK$12,$O17,$P17),$D$11:$D$2694,0),BK$10)</f>
        <v>91.5</v>
      </c>
      <c r="BL17" cm="1">
        <f t="array" ref="BL17">INDEX($B$11:$M$3008,MATCH(CONCATENATE(BL$12,$O17,$P17),$D$11:$D$2694,0),BL$10)</f>
        <v>91.8</v>
      </c>
      <c r="BM17" cm="1">
        <f t="array" ref="BM17">INDEX($B$11:$M$3008,MATCH(CONCATENATE(BM$12,$O17,$P17),$D$11:$D$2694,0),BM$10)</f>
        <v>93</v>
      </c>
      <c r="BN17" cm="1">
        <f t="array" ref="BN17">INDEX($B$11:$M$3008,MATCH(CONCATENATE(BN$12,$O17,$P17),$D$11:$D$2694,0),BN$10)</f>
        <v>93.7</v>
      </c>
      <c r="BO17" cm="1">
        <f t="array" ref="BO17">INDEX($B$11:$M$3008,MATCH(CONCATENATE(BO$12,$O17,$P17),$D$11:$D$2694,0),BO$10)</f>
        <v>94.2</v>
      </c>
      <c r="BP17" cm="1">
        <f t="array" ref="BP17">INDEX($B$11:$M$3008,MATCH(CONCATENATE(BP$12,$O17,$P17),$D$11:$D$2694,0),BP$10)</f>
        <v>94.2</v>
      </c>
      <c r="BQ17" cm="1">
        <f t="array" ref="BQ17">INDEX($B$11:$M$3008,MATCH(CONCATENATE(BQ$12,$O17,$P17),$D$11:$D$2694,0),BQ$10)</f>
        <v>95</v>
      </c>
      <c r="BR17" cm="1">
        <f t="array" ref="BR17">INDEX($B$11:$M$3008,MATCH(CONCATENATE(BR$12,$O17,$P17),$D$11:$D$2694,0),BR$10)</f>
        <v>95.8</v>
      </c>
      <c r="BS17" cm="1">
        <f t="array" ref="BS17">INDEX($B$11:$M$3008,MATCH(CONCATENATE(BS$12,$O17,$P17),$D$11:$D$2694,0),BS$10)</f>
        <v>96.2</v>
      </c>
      <c r="BT17" cm="1">
        <f t="array" ref="BT17">INDEX($B$11:$M$3008,MATCH(CONCATENATE(BT$12,$O17,$P17),$D$11:$D$2694,0),BT$10)</f>
        <v>96.4</v>
      </c>
      <c r="BU17" cm="1">
        <f t="array" ref="BU17">INDEX($B$11:$M$3008,MATCH(CONCATENATE(BU$12,$O17,$P17),$D$11:$D$2694,0),BU$10)</f>
        <v>97.4</v>
      </c>
      <c r="BV17" cm="1">
        <f t="array" ref="BV17">INDEX($B$11:$M$3008,MATCH(CONCATENATE(BV$12,$O17,$P17),$D$11:$D$2694,0),BV$10)</f>
        <v>97.9</v>
      </c>
      <c r="BW17" cm="1">
        <f t="array" ref="BW17">INDEX($B$11:$M$3008,MATCH(CONCATENATE(BW$12,$O17,$P17),$D$11:$D$2694,0),BW$10)</f>
        <v>98.3</v>
      </c>
      <c r="BX17" cm="1">
        <f t="array" ref="BX17">INDEX($B$11:$M$3008,MATCH(CONCATENATE(BX$12,$O17,$P17),$D$11:$D$2694,0),BX$10)</f>
        <v>98.4</v>
      </c>
      <c r="BY17" cm="1">
        <f t="array" ref="BY17">INDEX($B$11:$M$3008,MATCH(CONCATENATE(BY$12,$O17,$P17),$D$11:$D$2694,0),BY$10)</f>
        <v>99.4</v>
      </c>
      <c r="BZ17" cm="1">
        <f t="array" ref="BZ17">INDEX($B$11:$M$3008,MATCH(CONCATENATE(BZ$12,$O17,$P17),$D$11:$D$2694,0),BZ$10)</f>
        <v>99.8</v>
      </c>
      <c r="CA17" cm="1">
        <f t="array" ref="CA17">INDEX($B$11:$M$3008,MATCH(CONCATENATE(CA$12,$O17,$P17),$D$11:$D$2694,0),CA$10)</f>
        <v>100.3</v>
      </c>
      <c r="CB17" cm="1">
        <f t="array" ref="CB17">INDEX($B$11:$M$3008,MATCH(CONCATENATE(CB$12,$O17,$P17),$D$11:$D$2694,0),CB$10)</f>
        <v>100.6</v>
      </c>
      <c r="CC17" cm="1">
        <f t="array" ref="CC17">INDEX($B$11:$M$3008,MATCH(CONCATENATE(CC$12,$O17,$P17),$D$11:$D$2694,0),CC$10)</f>
        <v>101.5</v>
      </c>
      <c r="CD17" cm="1">
        <f t="array" ref="CD17">INDEX($B$11:$M$3008,MATCH(CONCATENATE(CD$12,$O17,$P17),$D$11:$D$2694,0),CD$10)</f>
        <v>102.1</v>
      </c>
      <c r="CE17" cm="1">
        <f t="array" ref="CE17">INDEX($B$11:$M$3008,MATCH(CONCATENATE(CE$12,$O17,$P17),$D$11:$D$2694,0),CE$10)</f>
        <v>102.9</v>
      </c>
      <c r="CF17" cm="1">
        <f t="array" ref="CF17">INDEX($B$11:$M$3008,MATCH(CONCATENATE(CF$12,$O17,$P17),$D$11:$D$2694,0),CF$10)</f>
        <v>103.2</v>
      </c>
      <c r="CG17" cm="1">
        <f t="array" ref="CG17">INDEX($B$11:$M$3008,MATCH(CONCATENATE(CG$12,$O17,$P17),$D$11:$D$2694,0),CG$10)</f>
        <v>104.9</v>
      </c>
      <c r="CH17" cm="1">
        <f t="array" ref="CH17">INDEX($B$11:$M$3008,MATCH(CONCATENATE(CH$12,$O17,$P17),$D$11:$D$2694,0),CH$10)</f>
        <v>106.2</v>
      </c>
      <c r="CI17" cm="1">
        <f t="array" ref="CI17">INDEX($B$11:$M$3008,MATCH(CONCATENATE(CI$12,$O17,$P17),$D$11:$D$2694,0),CI$10)</f>
        <v>107.7</v>
      </c>
      <c r="CJ17" cm="1">
        <f t="array" ref="CJ17">INDEX($B$11:$M$3008,MATCH(CONCATENATE(CJ$12,$O17,$P17),$D$11:$D$2694,0),CJ$10)</f>
        <v>108.4</v>
      </c>
      <c r="CK17" cm="1">
        <f t="array" ref="CK17">INDEX($B$11:$M$3008,MATCH(CONCATENATE(CK$12,$O17,$P17),$D$11:$D$2694,0),CK$10)</f>
        <v>111</v>
      </c>
      <c r="CL17" cm="1">
        <f t="array" ref="CL17">INDEX($B$11:$M$3008,MATCH(CONCATENATE(CL$12,$O17,$P17),$D$11:$D$2694,0),CL$10)</f>
        <v>112.8</v>
      </c>
      <c r="CM17" cm="1">
        <f t="array" ref="CM17">INDEX($B$11:$M$3008,MATCH(CONCATENATE(CM$12,$O17,$P17),$D$11:$D$2694,0),CM$10)</f>
        <v>115.2</v>
      </c>
      <c r="CN17" cm="1">
        <f t="array" ref="CN17">INDEX($B$11:$M$3008,MATCH(CONCATENATE(CN$12,$O17,$P17),$D$11:$D$2694,0),CN$10)</f>
        <v>116.6</v>
      </c>
      <c r="CO17" cm="1">
        <f t="array" ref="CO17">INDEX($B$11:$M$3008,MATCH(CONCATENATE(CO$12,$O17,$P17),$D$11:$D$2694,0),CO$10)</f>
        <v>119.2</v>
      </c>
      <c r="CP17" cm="1">
        <f t="array" ref="CP17">INDEX($B$11:$M$3008,MATCH(CONCATENATE(CP$12,$O17,$P17),$D$11:$D$2694,0),CP$10)</f>
        <v>120.8</v>
      </c>
      <c r="CQ17" cm="1">
        <f t="array" ref="CQ17">INDEX($B$11:$M$3008,MATCH(CONCATENATE(CQ$12,$O17,$P17),$D$11:$D$2694,0),CQ$10)</f>
        <v>122</v>
      </c>
      <c r="CR17" cm="1">
        <f t="array" ref="CR17">INDEX($B$11:$M$3008,MATCH(CONCATENATE(CR$12,$O17,$P17),$D$11:$D$2694,0),CR$10)</f>
        <v>122.7</v>
      </c>
      <c r="CS17" cm="1">
        <f t="array" ref="CS17">INDEX($B$11:$M$3008,MATCH(CONCATENATE(CS$12,$O17,$P17),$D$11:$D$2694,0),CS$10)</f>
        <v>124.5</v>
      </c>
      <c r="CT17" cm="1">
        <f t="array" ref="CT17">INDEX($B$11:$M$3008,MATCH(CONCATENATE(CT$12,$O17,$P17),$D$11:$D$2694,0),CT$10)</f>
        <v>125.1</v>
      </c>
      <c r="CU17" cm="1">
        <f t="array" ref="CU17">INDEX($B$11:$M$3008,MATCH(CONCATENATE(CU$12,$O17,$P17),$D$11:$D$2694,0),CU$10)</f>
        <v>125.6</v>
      </c>
      <c r="CV17" cm="1">
        <f t="array" ref="CV17">INDEX($B$11:$M$3008,MATCH(CONCATENATE(CV$12,$O17,$P17),$D$11:$D$2694,0),CV$10)</f>
        <v>125.9</v>
      </c>
      <c r="CW17" cm="1">
        <f t="array" ref="CW17">INDEX($B$11:$M$3008,MATCH(CONCATENATE(CW$12,$O17,$P17),$D$11:$D$2694,0),CW$10)</f>
        <v>97.3</v>
      </c>
      <c r="CX17" cm="1">
        <f t="array" ref="CX17">INDEX($B$11:$M$3008,MATCH(CONCATENATE(CX$12,$O17,$P17),$D$11:$D$2694,0),CX$10)</f>
        <v>99.1</v>
      </c>
      <c r="CY17" cm="1">
        <f t="array" ref="CY17">INDEX($B$11:$M$3008,MATCH(CONCATENATE(CY$12,$O17,$P17),$D$11:$D$2694,0),CY$10)</f>
        <v>100.9</v>
      </c>
      <c r="CZ17" cm="1">
        <f t="array" ref="CZ17">INDEX($B$11:$M$3008,MATCH(CONCATENATE(CZ$12,$O17,$P17),$D$11:$D$2694,0),CZ$10)</f>
        <v>102.7</v>
      </c>
      <c r="DA17" cm="1">
        <f t="array" ref="DA17">INDEX($B$11:$M$3008,MATCH(CONCATENATE(DA$12,$O17,$P17),$D$11:$D$2694,0),DA$10)</f>
        <v>107.2</v>
      </c>
      <c r="DB17" cm="1">
        <f t="array" ref="DB17">INDEX($B$11:$M$3008,MATCH(CONCATENATE(DB$12,$O17,$P17),$D$11:$D$2694,0),DB$10)</f>
        <v>113.8</v>
      </c>
      <c r="DC17" cm="1">
        <f t="array" ref="DC17">INDEX($B$11:$M$3008,MATCH(CONCATENATE(DC$12,$O17,$P17),$D$11:$D$2694,0),DC$10)</f>
        <v>116.1</v>
      </c>
      <c r="DD17" cm="1">
        <f t="array" ref="DD17">INDEX($B$11:$M$3008,MATCH(CONCATENATE(DD$12,$O17,$P17),$D$11:$D$2694,0),DD$10)</f>
        <v>118.8</v>
      </c>
      <c r="DE17" cm="1">
        <f t="array" ref="DE17">INDEX($B$11:$M$3008,MATCH(CONCATENATE(DE$12,$O17,$P17),$D$11:$D$2694,0),DE$10)</f>
        <v>123</v>
      </c>
      <c r="DF17" cm="1">
        <f t="array" ref="DF17">INDEX($B$11:$M$3008,MATCH(CONCATENATE(DF$12,$O17,$P17),$D$11:$D$2694,0),DF$10)</f>
        <v>124.4</v>
      </c>
      <c r="DG17" cm="1">
        <f t="array" ref="DG17">INDEX($B$11:$M$3008,MATCH(CONCATENATE(DG$12,$O17,$P17),$D$11:$D$2694,0),DG$10)</f>
        <v>125</v>
      </c>
      <c r="DI17" t="s">
        <v>90</v>
      </c>
      <c r="DJ17" s="98">
        <f t="shared" si="1"/>
        <v>1.9292604501607968E-2</v>
      </c>
      <c r="DK17" s="98">
        <f t="shared" si="2"/>
        <v>7.6658053402239412E-2</v>
      </c>
      <c r="DL17" s="98">
        <f t="shared" si="3"/>
        <v>-1.5923566878980704E-3</v>
      </c>
    </row>
    <row r="18" spans="1:116">
      <c r="A18">
        <v>2000</v>
      </c>
      <c r="B18" t="s">
        <v>132</v>
      </c>
      <c r="C18" t="s">
        <v>93</v>
      </c>
      <c r="D18" s="49" t="str">
        <f t="shared" si="0"/>
        <v>2000WohngebäudeBetonarbeiten</v>
      </c>
      <c r="E18">
        <v>82.2</v>
      </c>
      <c r="F18">
        <v>84.3</v>
      </c>
      <c r="G18">
        <v>82.2</v>
      </c>
      <c r="H18">
        <v>84.3</v>
      </c>
      <c r="I18">
        <v>81.8</v>
      </c>
      <c r="J18">
        <v>84</v>
      </c>
      <c r="K18">
        <v>81.5</v>
      </c>
      <c r="L18">
        <v>83.7</v>
      </c>
      <c r="O18" t="s">
        <v>132</v>
      </c>
      <c r="P18" t="s">
        <v>135</v>
      </c>
      <c r="Q18" cm="1">
        <f t="array" ref="Q18">INDEX($B$11:$M$3008,MATCH(CONCATENATE(Q$12,$O18,$P18),$D$11:$D$2694,0),Q$10)</f>
        <v>85.7</v>
      </c>
      <c r="R18" cm="1">
        <f t="array" ref="R18">INDEX($B$11:$M$3008,MATCH(CONCATENATE(R$12,$O18,$P18),$D$11:$D$2694,0),R$10)</f>
        <v>85.4</v>
      </c>
      <c r="S18" cm="1">
        <f t="array" ref="S18">INDEX($B$11:$M$3008,MATCH(CONCATENATE(S$12,$O18,$P18),$D$11:$D$2694,0),S$10)</f>
        <v>85.3</v>
      </c>
      <c r="T18" cm="1">
        <f t="array" ref="T18">INDEX($B$11:$M$3008,MATCH(CONCATENATE(T$12,$O18,$P18),$D$11:$D$2694,0),T$10)</f>
        <v>84.8</v>
      </c>
      <c r="U18" cm="1">
        <f t="array" ref="U18">INDEX($B$11:$M$3008,MATCH(CONCATENATE(U$12,$O18,$P18),$D$11:$D$2694,0),U$10)</f>
        <v>84.8</v>
      </c>
      <c r="V18" cm="1">
        <f t="array" ref="V18">INDEX($B$11:$M$3008,MATCH(CONCATENATE(V$12,$O18,$P18),$D$11:$D$2694,0),V$10)</f>
        <v>84.7</v>
      </c>
      <c r="W18" cm="1">
        <f t="array" ref="W18">INDEX($B$11:$M$3008,MATCH(CONCATENATE(W$12,$O18,$P18),$D$11:$D$2694,0),W$10)</f>
        <v>84.2</v>
      </c>
      <c r="X18" cm="1">
        <f t="array" ref="X18">INDEX($B$11:$M$3008,MATCH(CONCATENATE(X$12,$O18,$P18),$D$11:$D$2694,0),X$10)</f>
        <v>83.8</v>
      </c>
      <c r="Y18" cm="1">
        <f t="array" ref="Y18">INDEX($B$11:$M$3008,MATCH(CONCATENATE(Y$12,$O18,$P18),$D$11:$D$2694,0),Y$10)</f>
        <v>84</v>
      </c>
      <c r="Z18" cm="1">
        <f t="array" ref="Z18">INDEX($B$11:$M$3008,MATCH(CONCATENATE(Z$12,$O18,$P18),$D$11:$D$2694,0),Z$10)</f>
        <v>84</v>
      </c>
      <c r="AA18" cm="1">
        <f t="array" ref="AA18">INDEX($B$11:$M$3008,MATCH(CONCATENATE(AA$12,$O18,$P18),$D$11:$D$2694,0),AA$10)</f>
        <v>83.5</v>
      </c>
      <c r="AB18" cm="1">
        <f t="array" ref="AB18">INDEX($B$11:$M$3008,MATCH(CONCATENATE(AB$12,$O18,$P18),$D$11:$D$2694,0),AB$10)</f>
        <v>82.9</v>
      </c>
      <c r="AC18" cm="1">
        <f t="array" ref="AC18">INDEX($B$11:$M$3008,MATCH(CONCATENATE(AC$12,$O18,$P18),$D$11:$D$2694,0),AC$10)</f>
        <v>82.5</v>
      </c>
      <c r="AD18" cm="1">
        <f t="array" ref="AD18">INDEX($B$11:$M$3008,MATCH(CONCATENATE(AD$12,$O18,$P18),$D$11:$D$2694,0),AD$10)</f>
        <v>82.4</v>
      </c>
      <c r="AE18" cm="1">
        <f t="array" ref="AE18">INDEX($B$11:$M$3008,MATCH(CONCATENATE(AE$12,$O18,$P18),$D$11:$D$2694,0),AE$10)</f>
        <v>82.5</v>
      </c>
      <c r="AF18" cm="1">
        <f t="array" ref="AF18">INDEX($B$11:$M$3008,MATCH(CONCATENATE(AF$12,$O18,$P18),$D$11:$D$2694,0),AF$10)</f>
        <v>82.2</v>
      </c>
      <c r="AG18" cm="1">
        <f t="array" ref="AG18">INDEX($B$11:$M$3008,MATCH(CONCATENATE(AG$12,$O18,$P18),$D$11:$D$2694,0),AG$10)</f>
        <v>81.099999999999994</v>
      </c>
      <c r="AH18" cm="1">
        <f t="array" ref="AH18">INDEX($B$11:$M$3008,MATCH(CONCATENATE(AH$12,$O18,$P18),$D$11:$D$2694,0),AH$10)</f>
        <v>81.3</v>
      </c>
      <c r="AI18" cm="1">
        <f t="array" ref="AI18">INDEX($B$11:$M$3008,MATCH(CONCATENATE(AI$12,$O18,$P18),$D$11:$D$2694,0),AI$10)</f>
        <v>81.099999999999994</v>
      </c>
      <c r="AJ18" cm="1">
        <f t="array" ref="AJ18">INDEX($B$11:$M$3008,MATCH(CONCATENATE(AJ$12,$O18,$P18),$D$11:$D$2694,0),AJ$10)</f>
        <v>80.900000000000006</v>
      </c>
      <c r="AK18" cm="1">
        <f t="array" ref="AK18">INDEX($B$11:$M$3008,MATCH(CONCATENATE(AK$12,$O18,$P18),$D$11:$D$2694,0),AK$10)</f>
        <v>80.900000000000006</v>
      </c>
      <c r="AL18" cm="1">
        <f t="array" ref="AL18">INDEX($B$11:$M$3008,MATCH(CONCATENATE(AL$12,$O18,$P18),$D$11:$D$2694,0),AL$10)</f>
        <v>80.3</v>
      </c>
      <c r="AM18" cm="1">
        <f t="array" ref="AM18">INDEX($B$11:$M$3008,MATCH(CONCATENATE(AM$12,$O18,$P18),$D$11:$D$2694,0),AM$10)</f>
        <v>80.400000000000006</v>
      </c>
      <c r="AN18" cm="1">
        <f t="array" ref="AN18">INDEX($B$11:$M$3008,MATCH(CONCATENATE(AN$12,$O18,$P18),$D$11:$D$2694,0),AN$10)</f>
        <v>80.599999999999994</v>
      </c>
      <c r="AO18" cm="1">
        <f t="array" ref="AO18">INDEX($B$11:$M$3008,MATCH(CONCATENATE(AO$12,$O18,$P18),$D$11:$D$2694,0),AO$10)</f>
        <v>80.599999999999994</v>
      </c>
      <c r="AP18" cm="1">
        <f t="array" ref="AP18">INDEX($B$11:$M$3008,MATCH(CONCATENATE(AP$12,$O18,$P18),$D$11:$D$2694,0),AP$10)</f>
        <v>80.900000000000006</v>
      </c>
      <c r="AQ18" cm="1">
        <f t="array" ref="AQ18">INDEX($B$11:$M$3008,MATCH(CONCATENATE(AQ$12,$O18,$P18),$D$11:$D$2694,0),AQ$10)</f>
        <v>82.2</v>
      </c>
      <c r="AR18" cm="1">
        <f t="array" ref="AR18">INDEX($B$11:$M$3008,MATCH(CONCATENATE(AR$12,$O18,$P18),$D$11:$D$2694,0),AR$10)</f>
        <v>82.6</v>
      </c>
      <c r="AS18" cm="1">
        <f t="array" ref="AS18">INDEX($B$11:$M$3008,MATCH(CONCATENATE(AS$12,$O18,$P18),$D$11:$D$2694,0),AS$10)</f>
        <v>84.2</v>
      </c>
      <c r="AT18" cm="1">
        <f t="array" ref="AT18">INDEX($B$11:$M$3008,MATCH(CONCATENATE(AT$12,$O18,$P18),$D$11:$D$2694,0),AT$10)</f>
        <v>85</v>
      </c>
      <c r="AU18" cm="1">
        <f t="array" ref="AU18">INDEX($B$11:$M$3008,MATCH(CONCATENATE(AU$12,$O18,$P18),$D$11:$D$2694,0),AU$10)</f>
        <v>85.9</v>
      </c>
      <c r="AV18" cm="1">
        <f t="array" ref="AV18">INDEX($B$11:$M$3008,MATCH(CONCATENATE(AV$12,$O18,$P18),$D$11:$D$2694,0),AV$10)</f>
        <v>86.4</v>
      </c>
      <c r="AW18" cm="1">
        <f t="array" ref="AW18">INDEX($B$11:$M$3008,MATCH(CONCATENATE(AW$12,$O18,$P18),$D$11:$D$2694,0),AW$10)</f>
        <v>87.7</v>
      </c>
      <c r="AX18" cm="1">
        <f t="array" ref="AX18">INDEX($B$11:$M$3008,MATCH(CONCATENATE(AX$12,$O18,$P18),$D$11:$D$2694,0),AX$10)</f>
        <v>88.4</v>
      </c>
      <c r="AY18" cm="1">
        <f t="array" ref="AY18">INDEX($B$11:$M$3008,MATCH(CONCATENATE(AY$12,$O18,$P18),$D$11:$D$2694,0),AY$10)</f>
        <v>89.6</v>
      </c>
      <c r="AZ18" cm="1">
        <f t="array" ref="AZ18">INDEX($B$11:$M$3008,MATCH(CONCATENATE(AZ$12,$O18,$P18),$D$11:$D$2694,0),AZ$10)</f>
        <v>89.6</v>
      </c>
      <c r="BA18" cm="1">
        <f t="array" ref="BA18">INDEX($B$11:$M$3008,MATCH(CONCATENATE(BA$12,$O18,$P18),$D$11:$D$2694,0),BA$10)</f>
        <v>89.6</v>
      </c>
      <c r="BB18" cm="1">
        <f t="array" ref="BB18">INDEX($B$11:$M$3008,MATCH(CONCATENATE(BB$12,$O18,$P18),$D$11:$D$2694,0),BB$10)</f>
        <v>89.3</v>
      </c>
      <c r="BC18" cm="1">
        <f t="array" ref="BC18">INDEX($B$11:$M$3008,MATCH(CONCATENATE(BC$12,$O18,$P18),$D$11:$D$2694,0),BC$10)</f>
        <v>89.4</v>
      </c>
      <c r="BD18" cm="1">
        <f t="array" ref="BD18">INDEX($B$11:$M$3008,MATCH(CONCATENATE(BD$12,$O18,$P18),$D$11:$D$2694,0),BD$10)</f>
        <v>89.5</v>
      </c>
      <c r="BE18" cm="1">
        <f t="array" ref="BE18">INDEX($B$11:$M$3008,MATCH(CONCATENATE(BE$12,$O18,$P18),$D$11:$D$2694,0),BE$10)</f>
        <v>89.8</v>
      </c>
      <c r="BF18" cm="1">
        <f t="array" ref="BF18">INDEX($B$11:$M$3008,MATCH(CONCATENATE(BF$12,$O18,$P18),$D$11:$D$2694,0),BF$10)</f>
        <v>90.6</v>
      </c>
      <c r="BG18" cm="1">
        <f t="array" ref="BG18">INDEX($B$11:$M$3008,MATCH(CONCATENATE(BG$12,$O18,$P18),$D$11:$D$2694,0),BG$10)</f>
        <v>91.1</v>
      </c>
      <c r="BH18" cm="1">
        <f t="array" ref="BH18">INDEX($B$11:$M$3008,MATCH(CONCATENATE(BH$12,$O18,$P18),$D$11:$D$2694,0),BH$10)</f>
        <v>91.1</v>
      </c>
      <c r="BI18" cm="1">
        <f t="array" ref="BI18">INDEX($B$11:$M$3008,MATCH(CONCATENATE(BI$12,$O18,$P18),$D$11:$D$2694,0),BI$10)</f>
        <v>91.9</v>
      </c>
      <c r="BJ18" cm="1">
        <f t="array" ref="BJ18">INDEX($B$11:$M$3008,MATCH(CONCATENATE(BJ$12,$O18,$P18),$D$11:$D$2694,0),BJ$10)</f>
        <v>92.5</v>
      </c>
      <c r="BK18" cm="1">
        <f t="array" ref="BK18">INDEX($B$11:$M$3008,MATCH(CONCATENATE(BK$12,$O18,$P18),$D$11:$D$2694,0),BK$10)</f>
        <v>93</v>
      </c>
      <c r="BL18" cm="1">
        <f t="array" ref="BL18">INDEX($B$11:$M$3008,MATCH(CONCATENATE(BL$12,$O18,$P18),$D$11:$D$2694,0),BL$10)</f>
        <v>93</v>
      </c>
      <c r="BM18" cm="1">
        <f t="array" ref="BM18">INDEX($B$11:$M$3008,MATCH(CONCATENATE(BM$12,$O18,$P18),$D$11:$D$2694,0),BM$10)</f>
        <v>93.4</v>
      </c>
      <c r="BN18" cm="1">
        <f t="array" ref="BN18">INDEX($B$11:$M$3008,MATCH(CONCATENATE(BN$12,$O18,$P18),$D$11:$D$2694,0),BN$10)</f>
        <v>93.8</v>
      </c>
      <c r="BO18" cm="1">
        <f t="array" ref="BO18">INDEX($B$11:$M$3008,MATCH(CONCATENATE(BO$12,$O18,$P18),$D$11:$D$2694,0),BO$10)</f>
        <v>94.4</v>
      </c>
      <c r="BP18" cm="1">
        <f t="array" ref="BP18">INDEX($B$11:$M$3008,MATCH(CONCATENATE(BP$12,$O18,$P18),$D$11:$D$2694,0),BP$10)</f>
        <v>94.3</v>
      </c>
      <c r="BQ18" cm="1">
        <f t="array" ref="BQ18">INDEX($B$11:$M$3008,MATCH(CONCATENATE(BQ$12,$O18,$P18),$D$11:$D$2694,0),BQ$10)</f>
        <v>94.4</v>
      </c>
      <c r="BR18" cm="1">
        <f t="array" ref="BR18">INDEX($B$11:$M$3008,MATCH(CONCATENATE(BR$12,$O18,$P18),$D$11:$D$2694,0),BR$10)</f>
        <v>95.2</v>
      </c>
      <c r="BS18" cm="1">
        <f t="array" ref="BS18">INDEX($B$11:$M$3008,MATCH(CONCATENATE(BS$12,$O18,$P18),$D$11:$D$2694,0),BS$10)</f>
        <v>95.9</v>
      </c>
      <c r="BT18" cm="1">
        <f t="array" ref="BT18">INDEX($B$11:$M$3008,MATCH(CONCATENATE(BT$12,$O18,$P18),$D$11:$D$2694,0),BT$10)</f>
        <v>96.5</v>
      </c>
      <c r="BU18" cm="1">
        <f t="array" ref="BU18">INDEX($B$11:$M$3008,MATCH(CONCATENATE(BU$12,$O18,$P18),$D$11:$D$2694,0),BU$10)</f>
        <v>97</v>
      </c>
      <c r="BV18" cm="1">
        <f t="array" ref="BV18">INDEX($B$11:$M$3008,MATCH(CONCATENATE(BV$12,$O18,$P18),$D$11:$D$2694,0),BV$10)</f>
        <v>97.3</v>
      </c>
      <c r="BW18" cm="1">
        <f t="array" ref="BW18">INDEX($B$11:$M$3008,MATCH(CONCATENATE(BW$12,$O18,$P18),$D$11:$D$2694,0),BW$10)</f>
        <v>98.3</v>
      </c>
      <c r="BX18" cm="1">
        <f t="array" ref="BX18">INDEX($B$11:$M$3008,MATCH(CONCATENATE(BX$12,$O18,$P18),$D$11:$D$2694,0),BX$10)</f>
        <v>98.4</v>
      </c>
      <c r="BY18" cm="1">
        <f t="array" ref="BY18">INDEX($B$11:$M$3008,MATCH(CONCATENATE(BY$12,$O18,$P18),$D$11:$D$2694,0),BY$10)</f>
        <v>98.8</v>
      </c>
      <c r="BZ18" cm="1">
        <f t="array" ref="BZ18">INDEX($B$11:$M$3008,MATCH(CONCATENATE(BZ$12,$O18,$P18),$D$11:$D$2694,0),BZ$10)</f>
        <v>99.4</v>
      </c>
      <c r="CA18" cm="1">
        <f t="array" ref="CA18">INDEX($B$11:$M$3008,MATCH(CONCATENATE(CA$12,$O18,$P18),$D$11:$D$2694,0),CA$10)</f>
        <v>100.2</v>
      </c>
      <c r="CB18" cm="1">
        <f t="array" ref="CB18">INDEX($B$11:$M$3008,MATCH(CONCATENATE(CB$12,$O18,$P18),$D$11:$D$2694,0),CB$10)</f>
        <v>101.6</v>
      </c>
      <c r="CC18" cm="1">
        <f t="array" ref="CC18">INDEX($B$11:$M$3008,MATCH(CONCATENATE(CC$12,$O18,$P18),$D$11:$D$2694,0),CC$10)</f>
        <v>101.5</v>
      </c>
      <c r="CD18" cm="1">
        <f t="array" ref="CD18">INDEX($B$11:$M$3008,MATCH(CONCATENATE(CD$12,$O18,$P18),$D$11:$D$2694,0),CD$10)</f>
        <v>102.2</v>
      </c>
      <c r="CE18" cm="1">
        <f t="array" ref="CE18">INDEX($B$11:$M$3008,MATCH(CONCATENATE(CE$12,$O18,$P18),$D$11:$D$2694,0),CE$10)</f>
        <v>102.9</v>
      </c>
      <c r="CF18" cm="1">
        <f t="array" ref="CF18">INDEX($B$11:$M$3008,MATCH(CONCATENATE(CF$12,$O18,$P18),$D$11:$D$2694,0),CF$10)</f>
        <v>104.1</v>
      </c>
      <c r="CG18" cm="1">
        <f t="array" ref="CG18">INDEX($B$11:$M$3008,MATCH(CONCATENATE(CG$12,$O18,$P18),$D$11:$D$2694,0),CG$10)</f>
        <v>104.8</v>
      </c>
      <c r="CH18" cm="1">
        <f t="array" ref="CH18">INDEX($B$11:$M$3008,MATCH(CONCATENATE(CH$12,$O18,$P18),$D$11:$D$2694,0),CH$10)</f>
        <v>105.8</v>
      </c>
      <c r="CI18" cm="1">
        <f t="array" ref="CI18">INDEX($B$11:$M$3008,MATCH(CONCATENATE(CI$12,$O18,$P18),$D$11:$D$2694,0),CI$10)</f>
        <v>107.3</v>
      </c>
      <c r="CJ18" cm="1">
        <f t="array" ref="CJ18">INDEX($B$11:$M$3008,MATCH(CONCATENATE(CJ$12,$O18,$P18),$D$11:$D$2694,0),CJ$10)</f>
        <v>108.3</v>
      </c>
      <c r="CK18" cm="1">
        <f t="array" ref="CK18">INDEX($B$11:$M$3008,MATCH(CONCATENATE(CK$12,$O18,$P18),$D$11:$D$2694,0),CK$10)</f>
        <v>111</v>
      </c>
      <c r="CL18" cm="1">
        <f t="array" ref="CL18">INDEX($B$11:$M$3008,MATCH(CONCATENATE(CL$12,$O18,$P18),$D$11:$D$2694,0),CL$10)</f>
        <v>112.6</v>
      </c>
      <c r="CM18" cm="1">
        <f t="array" ref="CM18">INDEX($B$11:$M$3008,MATCH(CONCATENATE(CM$12,$O18,$P18),$D$11:$D$2694,0),CM$10)</f>
        <v>114.1</v>
      </c>
      <c r="CN18" cm="1">
        <f t="array" ref="CN18">INDEX($B$11:$M$3008,MATCH(CONCATENATE(CN$12,$O18,$P18),$D$11:$D$2694,0),CN$10)</f>
        <v>115.1</v>
      </c>
      <c r="CO18" cm="1">
        <f t="array" ref="CO18">INDEX($B$11:$M$3008,MATCH(CONCATENATE(CO$12,$O18,$P18),$D$11:$D$2694,0),CO$10)</f>
        <v>117.8</v>
      </c>
      <c r="CP18" cm="1">
        <f t="array" ref="CP18">INDEX($B$11:$M$3008,MATCH(CONCATENATE(CP$12,$O18,$P18),$D$11:$D$2694,0),CP$10)</f>
        <v>119</v>
      </c>
      <c r="CQ18" cm="1">
        <f t="array" ref="CQ18">INDEX($B$11:$M$3008,MATCH(CONCATENATE(CQ$12,$O18,$P18),$D$11:$D$2694,0),CQ$10)</f>
        <v>120.4</v>
      </c>
      <c r="CR18" cm="1">
        <f t="array" ref="CR18">INDEX($B$11:$M$3008,MATCH(CONCATENATE(CR$12,$O18,$P18),$D$11:$D$2694,0),CR$10)</f>
        <v>121</v>
      </c>
      <c r="CS18" cm="1">
        <f t="array" ref="CS18">INDEX($B$11:$M$3008,MATCH(CONCATENATE(CS$12,$O18,$P18),$D$11:$D$2694,0),CS$10)</f>
        <v>122</v>
      </c>
      <c r="CT18" cm="1">
        <f t="array" ref="CT18">INDEX($B$11:$M$3008,MATCH(CONCATENATE(CT$12,$O18,$P18),$D$11:$D$2694,0),CT$10)</f>
        <v>122.3</v>
      </c>
      <c r="CU18" cm="1">
        <f t="array" ref="CU18">INDEX($B$11:$M$3008,MATCH(CONCATENATE(CU$12,$O18,$P18),$D$11:$D$2694,0),CU$10)</f>
        <v>122.9</v>
      </c>
      <c r="CV18" cm="1">
        <f t="array" ref="CV18">INDEX($B$11:$M$3008,MATCH(CONCATENATE(CV$12,$O18,$P18),$D$11:$D$2694,0),CV$10)</f>
        <v>123.3</v>
      </c>
      <c r="CW18" t="str" cm="1">
        <f t="array" ref="CW18">INDEX($B$11:$M$3008,MATCH(CONCATENATE(CW$12,$O18,$P18),$D$11:$D$2694,0),CW$10)</f>
        <v>-</v>
      </c>
      <c r="CX18" t="str" cm="1">
        <f t="array" ref="CX18">INDEX($B$11:$M$3008,MATCH(CONCATENATE(CX$12,$O18,$P18),$D$11:$D$2694,0),CX$10)</f>
        <v>-</v>
      </c>
      <c r="CY18" t="str" cm="1">
        <f t="array" ref="CY18">INDEX($B$11:$M$3008,MATCH(CONCATENATE(CY$12,$O18,$P18),$D$11:$D$2694,0),CY$10)</f>
        <v>-</v>
      </c>
      <c r="CZ18" t="str" cm="1">
        <f t="array" ref="CZ18">INDEX($B$11:$M$3008,MATCH(CONCATENATE(CZ$12,$O18,$P18),$D$11:$D$2694,0),CZ$10)</f>
        <v>-</v>
      </c>
      <c r="DA18" t="str" cm="1">
        <f t="array" ref="DA18">INDEX($B$11:$M$3008,MATCH(CONCATENATE(DA$12,$O18,$P18),$D$11:$D$2694,0),DA$10)</f>
        <v>-</v>
      </c>
      <c r="DB18" t="str" cm="1">
        <f t="array" ref="DB18">INDEX($B$11:$M$3008,MATCH(CONCATENATE(DB$12,$O18,$P18),$D$11:$D$2694,0),DB$10)</f>
        <v>-</v>
      </c>
      <c r="DC18" t="str" cm="1">
        <f t="array" ref="DC18">INDEX($B$11:$M$3008,MATCH(CONCATENATE(DC$12,$O18,$P18),$D$11:$D$2694,0),DC$10)</f>
        <v>-</v>
      </c>
      <c r="DD18" t="str" cm="1">
        <f t="array" ref="DD18">INDEX($B$11:$M$3008,MATCH(CONCATENATE(DD$12,$O18,$P18),$D$11:$D$2694,0),DD$10)</f>
        <v>-</v>
      </c>
      <c r="DE18" t="str" cm="1">
        <f t="array" ref="DE18">INDEX($B$11:$M$3008,MATCH(CONCATENATE(DE$12,$O18,$P18),$D$11:$D$2694,0),DE$10)</f>
        <v>-</v>
      </c>
      <c r="DF18" t="str" cm="1">
        <f t="array" ref="DF18">INDEX($B$11:$M$3008,MATCH(CONCATENATE(DF$12,$O18,$P18),$D$11:$D$2694,0),DF$10)</f>
        <v>-</v>
      </c>
      <c r="DG18" t="str" cm="1">
        <f t="array" ref="DG18">INDEX($B$11:$M$3008,MATCH(CONCATENATE(DG$12,$O18,$P18),$D$11:$D$2694,0),DG$10)</f>
        <v>-</v>
      </c>
      <c r="DI18" t="s">
        <v>135</v>
      </c>
      <c r="DJ18" s="98" t="e">
        <f t="shared" si="1"/>
        <v>#VALUE!</v>
      </c>
      <c r="DK18" s="98" t="e">
        <f t="shared" si="2"/>
        <v>#VALUE!</v>
      </c>
      <c r="DL18" s="98" t="e">
        <f t="shared" si="3"/>
        <v>#VALUE!</v>
      </c>
    </row>
    <row r="19" spans="1:116">
      <c r="A19">
        <v>2000</v>
      </c>
      <c r="B19" t="s">
        <v>132</v>
      </c>
      <c r="C19" t="s">
        <v>137</v>
      </c>
      <c r="D19" s="49" t="str">
        <f t="shared" si="0"/>
        <v>2000WohngebäudeZimmer- und Holzbauarbeiten</v>
      </c>
      <c r="E19">
        <v>79</v>
      </c>
      <c r="F19">
        <v>81.099999999999994</v>
      </c>
      <c r="G19">
        <v>79</v>
      </c>
      <c r="H19">
        <v>81.099999999999994</v>
      </c>
      <c r="I19">
        <v>79</v>
      </c>
      <c r="J19">
        <v>81.099999999999994</v>
      </c>
      <c r="K19">
        <v>78.8</v>
      </c>
      <c r="L19">
        <v>80.900000000000006</v>
      </c>
      <c r="O19" t="s">
        <v>132</v>
      </c>
      <c r="P19" t="s">
        <v>136</v>
      </c>
      <c r="Q19" t="str" cm="1">
        <f t="array" ref="Q19">INDEX($B$11:$M$3008,MATCH(CONCATENATE(Q$12,$O19,$P19),$D$11:$D$2694,0),Q$10)</f>
        <v>-</v>
      </c>
      <c r="R19" t="str" cm="1">
        <f t="array" ref="R19">INDEX($B$11:$M$3008,MATCH(CONCATENATE(R$12,$O19,$P19),$D$11:$D$2694,0),R$10)</f>
        <v>-</v>
      </c>
      <c r="S19" t="str" cm="1">
        <f t="array" ref="S19">INDEX($B$11:$M$3008,MATCH(CONCATENATE(S$12,$O19,$P19),$D$11:$D$2694,0),S$10)</f>
        <v>-</v>
      </c>
      <c r="T19" t="str" cm="1">
        <f t="array" ref="T19">INDEX($B$11:$M$3008,MATCH(CONCATENATE(T$12,$O19,$P19),$D$11:$D$2694,0),T$10)</f>
        <v>-</v>
      </c>
      <c r="U19" t="str" cm="1">
        <f t="array" ref="U19">INDEX($B$11:$M$3008,MATCH(CONCATENATE(U$12,$O19,$P19),$D$11:$D$2694,0),U$10)</f>
        <v>-</v>
      </c>
      <c r="V19" t="str" cm="1">
        <f t="array" ref="V19">INDEX($B$11:$M$3008,MATCH(CONCATENATE(V$12,$O19,$P19),$D$11:$D$2694,0),V$10)</f>
        <v>-</v>
      </c>
      <c r="W19" t="str" cm="1">
        <f t="array" ref="W19">INDEX($B$11:$M$3008,MATCH(CONCATENATE(W$12,$O19,$P19),$D$11:$D$2694,0),W$10)</f>
        <v>-</v>
      </c>
      <c r="X19" t="str" cm="1">
        <f t="array" ref="X19">INDEX($B$11:$M$3008,MATCH(CONCATENATE(X$12,$O19,$P19),$D$11:$D$2694,0),X$10)</f>
        <v>-</v>
      </c>
      <c r="Y19" t="str" cm="1">
        <f t="array" ref="Y19">INDEX($B$11:$M$3008,MATCH(CONCATENATE(Y$12,$O19,$P19),$D$11:$D$2694,0),Y$10)</f>
        <v>-</v>
      </c>
      <c r="Z19" t="str" cm="1">
        <f t="array" ref="Z19">INDEX($B$11:$M$3008,MATCH(CONCATENATE(Z$12,$O19,$P19),$D$11:$D$2694,0),Z$10)</f>
        <v>-</v>
      </c>
      <c r="AA19" t="str" cm="1">
        <f t="array" ref="AA19">INDEX($B$11:$M$3008,MATCH(CONCATENATE(AA$12,$O19,$P19),$D$11:$D$2694,0),AA$10)</f>
        <v>-</v>
      </c>
      <c r="AB19" t="str" cm="1">
        <f t="array" ref="AB19">INDEX($B$11:$M$3008,MATCH(CONCATENATE(AB$12,$O19,$P19),$D$11:$D$2694,0),AB$10)</f>
        <v>-</v>
      </c>
      <c r="AC19" t="str" cm="1">
        <f t="array" ref="AC19">INDEX($B$11:$M$3008,MATCH(CONCATENATE(AC$12,$O19,$P19),$D$11:$D$2694,0),AC$10)</f>
        <v>-</v>
      </c>
      <c r="AD19" t="str" cm="1">
        <f t="array" ref="AD19">INDEX($B$11:$M$3008,MATCH(CONCATENATE(AD$12,$O19,$P19),$D$11:$D$2694,0),AD$10)</f>
        <v>-</v>
      </c>
      <c r="AE19" t="str" cm="1">
        <f t="array" ref="AE19">INDEX($B$11:$M$3008,MATCH(CONCATENATE(AE$12,$O19,$P19),$D$11:$D$2694,0),AE$10)</f>
        <v>-</v>
      </c>
      <c r="AF19" t="str" cm="1">
        <f t="array" ref="AF19">INDEX($B$11:$M$3008,MATCH(CONCATENATE(AF$12,$O19,$P19),$D$11:$D$2694,0),AF$10)</f>
        <v>-</v>
      </c>
      <c r="AG19" t="str" cm="1">
        <f t="array" ref="AG19">INDEX($B$11:$M$3008,MATCH(CONCATENATE(AG$12,$O19,$P19),$D$11:$D$2694,0),AG$10)</f>
        <v>-</v>
      </c>
      <c r="AH19" t="str" cm="1">
        <f t="array" ref="AH19">INDEX($B$11:$M$3008,MATCH(CONCATENATE(AH$12,$O19,$P19),$D$11:$D$2694,0),AH$10)</f>
        <v>-</v>
      </c>
      <c r="AI19" t="str" cm="1">
        <f t="array" ref="AI19">INDEX($B$11:$M$3008,MATCH(CONCATENATE(AI$12,$O19,$P19),$D$11:$D$2694,0),AI$10)</f>
        <v>-</v>
      </c>
      <c r="AJ19" t="str" cm="1">
        <f t="array" ref="AJ19">INDEX($B$11:$M$3008,MATCH(CONCATENATE(AJ$12,$O19,$P19),$D$11:$D$2694,0),AJ$10)</f>
        <v>-</v>
      </c>
      <c r="AK19" t="str" cm="1">
        <f t="array" ref="AK19">INDEX($B$11:$M$3008,MATCH(CONCATENATE(AK$12,$O19,$P19),$D$11:$D$2694,0),AK$10)</f>
        <v>-</v>
      </c>
      <c r="AL19" t="str" cm="1">
        <f t="array" ref="AL19">INDEX($B$11:$M$3008,MATCH(CONCATENATE(AL$12,$O19,$P19),$D$11:$D$2694,0),AL$10)</f>
        <v>-</v>
      </c>
      <c r="AM19" t="str" cm="1">
        <f t="array" ref="AM19">INDEX($B$11:$M$3008,MATCH(CONCATENATE(AM$12,$O19,$P19),$D$11:$D$2694,0),AM$10)</f>
        <v>-</v>
      </c>
      <c r="AN19" t="str" cm="1">
        <f t="array" ref="AN19">INDEX($B$11:$M$3008,MATCH(CONCATENATE(AN$12,$O19,$P19),$D$11:$D$2694,0),AN$10)</f>
        <v>-</v>
      </c>
      <c r="AO19" t="str" cm="1">
        <f t="array" ref="AO19">INDEX($B$11:$M$3008,MATCH(CONCATENATE(AO$12,$O19,$P19),$D$11:$D$2694,0),AO$10)</f>
        <v>-</v>
      </c>
      <c r="AP19" t="str" cm="1">
        <f t="array" ref="AP19">INDEX($B$11:$M$3008,MATCH(CONCATENATE(AP$12,$O19,$P19),$D$11:$D$2694,0),AP$10)</f>
        <v>-</v>
      </c>
      <c r="AQ19" t="str" cm="1">
        <f t="array" ref="AQ19">INDEX($B$11:$M$3008,MATCH(CONCATENATE(AQ$12,$O19,$P19),$D$11:$D$2694,0),AQ$10)</f>
        <v>-</v>
      </c>
      <c r="AR19" t="str" cm="1">
        <f t="array" ref="AR19">INDEX($B$11:$M$3008,MATCH(CONCATENATE(AR$12,$O19,$P19),$D$11:$D$2694,0),AR$10)</f>
        <v>-</v>
      </c>
      <c r="AS19" t="str" cm="1">
        <f t="array" ref="AS19">INDEX($B$11:$M$3008,MATCH(CONCATENATE(AS$12,$O19,$P19),$D$11:$D$2694,0),AS$10)</f>
        <v>-</v>
      </c>
      <c r="AT19" t="str" cm="1">
        <f t="array" ref="AT19">INDEX($B$11:$M$3008,MATCH(CONCATENATE(AT$12,$O19,$P19),$D$11:$D$2694,0),AT$10)</f>
        <v>-</v>
      </c>
      <c r="AU19" t="str" cm="1">
        <f t="array" ref="AU19">INDEX($B$11:$M$3008,MATCH(CONCATENATE(AU$12,$O19,$P19),$D$11:$D$2694,0),AU$10)</f>
        <v>-</v>
      </c>
      <c r="AV19" t="str" cm="1">
        <f t="array" ref="AV19">INDEX($B$11:$M$3008,MATCH(CONCATENATE(AV$12,$O19,$P19),$D$11:$D$2694,0),AV$10)</f>
        <v>-</v>
      </c>
      <c r="AW19" t="str" cm="1">
        <f t="array" ref="AW19">INDEX($B$11:$M$3008,MATCH(CONCATENATE(AW$12,$O19,$P19),$D$11:$D$2694,0),AW$10)</f>
        <v>-</v>
      </c>
      <c r="AX19" t="str" cm="1">
        <f t="array" ref="AX19">INDEX($B$11:$M$3008,MATCH(CONCATENATE(AX$12,$O19,$P19),$D$11:$D$2694,0),AX$10)</f>
        <v>-</v>
      </c>
      <c r="AY19" t="str" cm="1">
        <f t="array" ref="AY19">INDEX($B$11:$M$3008,MATCH(CONCATENATE(AY$12,$O19,$P19),$D$11:$D$2694,0),AY$10)</f>
        <v>-</v>
      </c>
      <c r="AZ19" t="str" cm="1">
        <f t="array" ref="AZ19">INDEX($B$11:$M$3008,MATCH(CONCATENATE(AZ$12,$O19,$P19),$D$11:$D$2694,0),AZ$10)</f>
        <v>-</v>
      </c>
      <c r="BA19" t="str" cm="1">
        <f t="array" ref="BA19">INDEX($B$11:$M$3008,MATCH(CONCATENATE(BA$12,$O19,$P19),$D$11:$D$2694,0),BA$10)</f>
        <v>-</v>
      </c>
      <c r="BB19" t="str" cm="1">
        <f t="array" ref="BB19">INDEX($B$11:$M$3008,MATCH(CONCATENATE(BB$12,$O19,$P19),$D$11:$D$2694,0),BB$10)</f>
        <v>-</v>
      </c>
      <c r="BC19" t="str" cm="1">
        <f t="array" ref="BC19">INDEX($B$11:$M$3008,MATCH(CONCATENATE(BC$12,$O19,$P19),$D$11:$D$2694,0),BC$10)</f>
        <v>-</v>
      </c>
      <c r="BD19" t="str" cm="1">
        <f t="array" ref="BD19">INDEX($B$11:$M$3008,MATCH(CONCATENATE(BD$12,$O19,$P19),$D$11:$D$2694,0),BD$10)</f>
        <v>-</v>
      </c>
      <c r="BE19" t="str" cm="1">
        <f t="array" ref="BE19">INDEX($B$11:$M$3008,MATCH(CONCATENATE(BE$12,$O19,$P19),$D$11:$D$2694,0),BE$10)</f>
        <v>-</v>
      </c>
      <c r="BF19" t="str" cm="1">
        <f t="array" ref="BF19">INDEX($B$11:$M$3008,MATCH(CONCATENATE(BF$12,$O19,$P19),$D$11:$D$2694,0),BF$10)</f>
        <v>-</v>
      </c>
      <c r="BG19" t="str" cm="1">
        <f t="array" ref="BG19">INDEX($B$11:$M$3008,MATCH(CONCATENATE(BG$12,$O19,$P19),$D$11:$D$2694,0),BG$10)</f>
        <v>-</v>
      </c>
      <c r="BH19" t="str" cm="1">
        <f t="array" ref="BH19">INDEX($B$11:$M$3008,MATCH(CONCATENATE(BH$12,$O19,$P19),$D$11:$D$2694,0),BH$10)</f>
        <v>-</v>
      </c>
      <c r="BI19" t="str" cm="1">
        <f t="array" ref="BI19">INDEX($B$11:$M$3008,MATCH(CONCATENATE(BI$12,$O19,$P19),$D$11:$D$2694,0),BI$10)</f>
        <v>-</v>
      </c>
      <c r="BJ19" t="str" cm="1">
        <f t="array" ref="BJ19">INDEX($B$11:$M$3008,MATCH(CONCATENATE(BJ$12,$O19,$P19),$D$11:$D$2694,0),BJ$10)</f>
        <v>-</v>
      </c>
      <c r="BK19" t="str" cm="1">
        <f t="array" ref="BK19">INDEX($B$11:$M$3008,MATCH(CONCATENATE(BK$12,$O19,$P19),$D$11:$D$2694,0),BK$10)</f>
        <v>-</v>
      </c>
      <c r="BL19" t="str" cm="1">
        <f t="array" ref="BL19">INDEX($B$11:$M$3008,MATCH(CONCATENATE(BL$12,$O19,$P19),$D$11:$D$2694,0),BL$10)</f>
        <v>-</v>
      </c>
      <c r="BM19" t="str" cm="1">
        <f t="array" ref="BM19">INDEX($B$11:$M$3008,MATCH(CONCATENATE(BM$12,$O19,$P19),$D$11:$D$2694,0),BM$10)</f>
        <v>-</v>
      </c>
      <c r="BN19" t="str" cm="1">
        <f t="array" ref="BN19">INDEX($B$11:$M$3008,MATCH(CONCATENATE(BN$12,$O19,$P19),$D$11:$D$2694,0),BN$10)</f>
        <v>-</v>
      </c>
      <c r="BO19" t="str" cm="1">
        <f t="array" ref="BO19">INDEX($B$11:$M$3008,MATCH(CONCATENATE(BO$12,$O19,$P19),$D$11:$D$2694,0),BO$10)</f>
        <v>-</v>
      </c>
      <c r="BP19" t="str" cm="1">
        <f t="array" ref="BP19">INDEX($B$11:$M$3008,MATCH(CONCATENATE(BP$12,$O19,$P19),$D$11:$D$2694,0),BP$10)</f>
        <v>-</v>
      </c>
      <c r="BQ19" t="str" cm="1">
        <f t="array" ref="BQ19">INDEX($B$11:$M$3008,MATCH(CONCATENATE(BQ$12,$O19,$P19),$D$11:$D$2694,0),BQ$10)</f>
        <v>-</v>
      </c>
      <c r="BR19" t="str" cm="1">
        <f t="array" ref="BR19">INDEX($B$11:$M$3008,MATCH(CONCATENATE(BR$12,$O19,$P19),$D$11:$D$2694,0),BR$10)</f>
        <v>-</v>
      </c>
      <c r="BS19" t="str" cm="1">
        <f t="array" ref="BS19">INDEX($B$11:$M$3008,MATCH(CONCATENATE(BS$12,$O19,$P19),$D$11:$D$2694,0),BS$10)</f>
        <v>-</v>
      </c>
      <c r="BT19" t="str" cm="1">
        <f t="array" ref="BT19">INDEX($B$11:$M$3008,MATCH(CONCATENATE(BT$12,$O19,$P19),$D$11:$D$2694,0),BT$10)</f>
        <v>-</v>
      </c>
      <c r="BU19" t="str" cm="1">
        <f t="array" ref="BU19">INDEX($B$11:$M$3008,MATCH(CONCATENATE(BU$12,$O19,$P19),$D$11:$D$2694,0),BU$10)</f>
        <v>-</v>
      </c>
      <c r="BV19" t="str" cm="1">
        <f t="array" ref="BV19">INDEX($B$11:$M$3008,MATCH(CONCATENATE(BV$12,$O19,$P19),$D$11:$D$2694,0),BV$10)</f>
        <v>-</v>
      </c>
      <c r="BW19" t="str" cm="1">
        <f t="array" ref="BW19">INDEX($B$11:$M$3008,MATCH(CONCATENATE(BW$12,$O19,$P19),$D$11:$D$2694,0),BW$10)</f>
        <v>-</v>
      </c>
      <c r="BX19" t="str" cm="1">
        <f t="array" ref="BX19">INDEX($B$11:$M$3008,MATCH(CONCATENATE(BX$12,$O19,$P19),$D$11:$D$2694,0),BX$10)</f>
        <v>-</v>
      </c>
      <c r="BY19" cm="1">
        <f t="array" ref="BY19">INDEX($B$11:$M$3008,MATCH(CONCATENATE(BY$12,$O19,$P19),$D$11:$D$2694,0),BY$10)</f>
        <v>99.8</v>
      </c>
      <c r="BZ19" cm="1">
        <f t="array" ref="BZ19">INDEX($B$11:$M$3008,MATCH(CONCATENATE(BZ$12,$O19,$P19),$D$11:$D$2694,0),BZ$10)</f>
        <v>100.2</v>
      </c>
      <c r="CA19" cm="1">
        <f t="array" ref="CA19">INDEX($B$11:$M$3008,MATCH(CONCATENATE(CA$12,$O19,$P19),$D$11:$D$2694,0),CA$10)</f>
        <v>99.3</v>
      </c>
      <c r="CB19" cm="1">
        <f t="array" ref="CB19">INDEX($B$11:$M$3008,MATCH(CONCATENATE(CB$12,$O19,$P19),$D$11:$D$2694,0),CB$10)</f>
        <v>100.8</v>
      </c>
      <c r="CC19" cm="1">
        <f t="array" ref="CC19">INDEX($B$11:$M$3008,MATCH(CONCATENATE(CC$12,$O19,$P19),$D$11:$D$2694,0),CC$10)</f>
        <v>100.4</v>
      </c>
      <c r="CD19" cm="1">
        <f t="array" ref="CD19">INDEX($B$11:$M$3008,MATCH(CONCATENATE(CD$12,$O19,$P19),$D$11:$D$2694,0),CD$10)</f>
        <v>100.7</v>
      </c>
      <c r="CE19" cm="1">
        <f t="array" ref="CE19">INDEX($B$11:$M$3008,MATCH(CONCATENATE(CE$12,$O19,$P19),$D$11:$D$2694,0),CE$10)</f>
        <v>102</v>
      </c>
      <c r="CF19" cm="1">
        <f t="array" ref="CF19">INDEX($B$11:$M$3008,MATCH(CONCATENATE(CF$12,$O19,$P19),$D$11:$D$2694,0),CF$10)</f>
        <v>102.4</v>
      </c>
      <c r="CG19" cm="1">
        <f t="array" ref="CG19">INDEX($B$11:$M$3008,MATCH(CONCATENATE(CG$12,$O19,$P19),$D$11:$D$2694,0),CG$10)</f>
        <v>103.2</v>
      </c>
      <c r="CH19" cm="1">
        <f t="array" ref="CH19">INDEX($B$11:$M$3008,MATCH(CONCATENATE(CH$12,$O19,$P19),$D$11:$D$2694,0),CH$10)</f>
        <v>103.4</v>
      </c>
      <c r="CI19" cm="1">
        <f t="array" ref="CI19">INDEX($B$11:$M$3008,MATCH(CONCATENATE(CI$12,$O19,$P19),$D$11:$D$2694,0),CI$10)</f>
        <v>104.5</v>
      </c>
      <c r="CJ19" cm="1">
        <f t="array" ref="CJ19">INDEX($B$11:$M$3008,MATCH(CONCATENATE(CJ$12,$O19,$P19),$D$11:$D$2694,0),CJ$10)</f>
        <v>105.3</v>
      </c>
      <c r="CK19" cm="1">
        <f t="array" ref="CK19">INDEX($B$11:$M$3008,MATCH(CONCATENATE(CK$12,$O19,$P19),$D$11:$D$2694,0),CK$10)</f>
        <v>107.4</v>
      </c>
      <c r="CL19" cm="1">
        <f t="array" ref="CL19">INDEX($B$11:$M$3008,MATCH(CONCATENATE(CL$12,$O19,$P19),$D$11:$D$2694,0),CL$10)</f>
        <v>109</v>
      </c>
      <c r="CM19" cm="1">
        <f t="array" ref="CM19">INDEX($B$11:$M$3008,MATCH(CONCATENATE(CM$12,$O19,$P19),$D$11:$D$2694,0),CM$10)</f>
        <v>110.2</v>
      </c>
      <c r="CN19" cm="1">
        <f t="array" ref="CN19">INDEX($B$11:$M$3008,MATCH(CONCATENATE(CN$12,$O19,$P19),$D$11:$D$2694,0),CN$10)</f>
        <v>110.5</v>
      </c>
      <c r="CO19" cm="1">
        <f t="array" ref="CO19">INDEX($B$11:$M$3008,MATCH(CONCATENATE(CO$12,$O19,$P19),$D$11:$D$2694,0),CO$10)</f>
        <v>111.1</v>
      </c>
      <c r="CP19" cm="1">
        <f t="array" ref="CP19">INDEX($B$11:$M$3008,MATCH(CONCATENATE(CP$12,$O19,$P19),$D$11:$D$2694,0),CP$10)</f>
        <v>112.7</v>
      </c>
      <c r="CQ19" cm="1">
        <f t="array" ref="CQ19">INDEX($B$11:$M$3008,MATCH(CONCATENATE(CQ$12,$O19,$P19),$D$11:$D$2694,0),CQ$10)</f>
        <v>113.7</v>
      </c>
      <c r="CR19" cm="1">
        <f t="array" ref="CR19">INDEX($B$11:$M$3008,MATCH(CONCATENATE(CR$12,$O19,$P19),$D$11:$D$2694,0),CR$10)</f>
        <v>114.2</v>
      </c>
      <c r="CS19" cm="1">
        <f t="array" ref="CS19">INDEX($B$11:$M$3008,MATCH(CONCATENATE(CS$12,$O19,$P19),$D$11:$D$2694,0),CS$10)</f>
        <v>114.3</v>
      </c>
      <c r="CT19" cm="1">
        <f t="array" ref="CT19">INDEX($B$11:$M$3008,MATCH(CONCATENATE(CT$12,$O19,$P19),$D$11:$D$2694,0),CT$10)</f>
        <v>114.6</v>
      </c>
      <c r="CU19" cm="1">
        <f t="array" ref="CU19">INDEX($B$11:$M$3008,MATCH(CONCATENATE(CU$12,$O19,$P19),$D$11:$D$2694,0),CU$10)</f>
        <v>114.8</v>
      </c>
      <c r="CV19" cm="1">
        <f t="array" ref="CV19">INDEX($B$11:$M$3008,MATCH(CONCATENATE(CV$12,$O19,$P19),$D$11:$D$2694,0),CV$10)</f>
        <v>115.1</v>
      </c>
      <c r="CW19" cm="1">
        <f t="array" ref="CW19">INDEX($B$11:$M$3008,MATCH(CONCATENATE(CW$12,$O19,$P19),$D$11:$D$2694,0),CW$10)</f>
        <v>95.3</v>
      </c>
      <c r="CX19" cm="1">
        <f t="array" ref="CX19">INDEX($B$11:$M$3008,MATCH(CONCATENATE(CX$12,$O19,$P19),$D$11:$D$2694,0),CX$10)</f>
        <v>97.7</v>
      </c>
      <c r="CY19" cm="1">
        <f t="array" ref="CY19">INDEX($B$11:$M$3008,MATCH(CONCATENATE(CY$12,$O19,$P19),$D$11:$D$2694,0),CY$10)</f>
        <v>101.8</v>
      </c>
      <c r="CZ19" cm="1">
        <f t="array" ref="CZ19">INDEX($B$11:$M$3008,MATCH(CONCATENATE(CZ$12,$O19,$P19),$D$11:$D$2694,0),CZ$10)</f>
        <v>105.1</v>
      </c>
      <c r="DA19" cm="1">
        <f t="array" ref="DA19">INDEX($B$11:$M$3008,MATCH(CONCATENATE(DA$12,$O19,$P19),$D$11:$D$2694,0),DA$10)</f>
        <v>107.8</v>
      </c>
      <c r="DB19" cm="1">
        <f t="array" ref="DB19">INDEX($B$11:$M$3008,MATCH(CONCATENATE(DB$12,$O19,$P19),$D$11:$D$2694,0),DB$10)</f>
        <v>118.1</v>
      </c>
      <c r="DC19" cm="1">
        <f t="array" ref="DC19">INDEX($B$11:$M$3008,MATCH(CONCATENATE(DC$12,$O19,$P19),$D$11:$D$2694,0),DC$10)</f>
        <v>120.6</v>
      </c>
      <c r="DD19" cm="1">
        <f t="array" ref="DD19">INDEX($B$11:$M$3008,MATCH(CONCATENATE(DD$12,$O19,$P19),$D$11:$D$2694,0),DD$10)</f>
        <v>122.4</v>
      </c>
      <c r="DE19" cm="1">
        <f t="array" ref="DE19">INDEX($B$11:$M$3008,MATCH(CONCATENATE(DE$12,$O19,$P19),$D$11:$D$2694,0),DE$10)</f>
        <v>122.7</v>
      </c>
      <c r="DF19" cm="1">
        <f t="array" ref="DF19">INDEX($B$11:$M$3008,MATCH(CONCATENATE(DF$12,$O19,$P19),$D$11:$D$2694,0),DF$10)</f>
        <v>123.1</v>
      </c>
      <c r="DG19" cm="1">
        <f t="array" ref="DG19">INDEX($B$11:$M$3008,MATCH(CONCATENATE(DG$12,$O19,$P19),$D$11:$D$2694,0),DG$10)</f>
        <v>123.3</v>
      </c>
      <c r="DI19" t="s">
        <v>136</v>
      </c>
      <c r="DJ19" s="98">
        <f t="shared" si="1"/>
        <v>6.4987814784727149E-3</v>
      </c>
      <c r="DK19" s="98">
        <f t="shared" si="2"/>
        <v>2.2388059701492491E-2</v>
      </c>
      <c r="DL19" s="98">
        <f t="shared" si="3"/>
        <v>2.4680603948896634E-2</v>
      </c>
    </row>
    <row r="20" spans="1:116">
      <c r="A20">
        <v>2000</v>
      </c>
      <c r="B20" t="s">
        <v>132</v>
      </c>
      <c r="C20" t="s">
        <v>95</v>
      </c>
      <c r="D20" s="49" t="str">
        <f t="shared" si="0"/>
        <v>2000WohngebäudeStahlbauarbeiten</v>
      </c>
      <c r="E20">
        <v>71.599999999999994</v>
      </c>
      <c r="F20">
        <v>73.400000000000006</v>
      </c>
      <c r="G20">
        <v>71.3</v>
      </c>
      <c r="H20">
        <v>73.3</v>
      </c>
      <c r="I20">
        <v>71.400000000000006</v>
      </c>
      <c r="J20">
        <v>73.3</v>
      </c>
      <c r="K20">
        <v>72.5</v>
      </c>
      <c r="L20">
        <v>74.400000000000006</v>
      </c>
      <c r="O20" t="s">
        <v>132</v>
      </c>
      <c r="P20" t="s">
        <v>91</v>
      </c>
      <c r="Q20" cm="1">
        <f t="array" ref="Q20">INDEX($B$11:$M$3008,MATCH(CONCATENATE(Q$12,$O20,$P20),$D$11:$D$2694,0),Q$10)</f>
        <v>78.099999999999994</v>
      </c>
      <c r="R20" cm="1">
        <f t="array" ref="R20">INDEX($B$11:$M$3008,MATCH(CONCATENATE(R$12,$O20,$P20),$D$11:$D$2694,0),R$10)</f>
        <v>78.099999999999994</v>
      </c>
      <c r="S20" cm="1">
        <f t="array" ref="S20">INDEX($B$11:$M$3008,MATCH(CONCATENATE(S$12,$O20,$P20),$D$11:$D$2694,0),S$10)</f>
        <v>77.400000000000006</v>
      </c>
      <c r="T20" cm="1">
        <f t="array" ref="T20">INDEX($B$11:$M$3008,MATCH(CONCATENATE(T$12,$O20,$P20),$D$11:$D$2694,0),T$10)</f>
        <v>77.400000000000006</v>
      </c>
      <c r="U20" cm="1">
        <f t="array" ref="U20">INDEX($B$11:$M$3008,MATCH(CONCATENATE(U$12,$O20,$P20),$D$11:$D$2694,0),U$10)</f>
        <v>77.099999999999994</v>
      </c>
      <c r="V20" cm="1">
        <f t="array" ref="V20">INDEX($B$11:$M$3008,MATCH(CONCATENATE(V$12,$O20,$P20),$D$11:$D$2694,0),V$10)</f>
        <v>77.2</v>
      </c>
      <c r="W20" cm="1">
        <f t="array" ref="W20">INDEX($B$11:$M$3008,MATCH(CONCATENATE(W$12,$O20,$P20),$D$11:$D$2694,0),W$10)</f>
        <v>77</v>
      </c>
      <c r="X20" cm="1">
        <f t="array" ref="X20">INDEX($B$11:$M$3008,MATCH(CONCATENATE(X$12,$O20,$P20),$D$11:$D$2694,0),X$10)</f>
        <v>77.099999999999994</v>
      </c>
      <c r="Y20" cm="1">
        <f t="array" ref="Y20">INDEX($B$11:$M$3008,MATCH(CONCATENATE(Y$12,$O20,$P20),$D$11:$D$2694,0),Y$10)</f>
        <v>77.2</v>
      </c>
      <c r="Z20" cm="1">
        <f t="array" ref="Z20">INDEX($B$11:$M$3008,MATCH(CONCATENATE(Z$12,$O20,$P20),$D$11:$D$2694,0),Z$10)</f>
        <v>77.599999999999994</v>
      </c>
      <c r="AA20" cm="1">
        <f t="array" ref="AA20">INDEX($B$11:$M$3008,MATCH(CONCATENATE(AA$12,$O20,$P20),$D$11:$D$2694,0),AA$10)</f>
        <v>77.7</v>
      </c>
      <c r="AB20" cm="1">
        <f t="array" ref="AB20">INDEX($B$11:$M$3008,MATCH(CONCATENATE(AB$12,$O20,$P20),$D$11:$D$2694,0),AB$10)</f>
        <v>77.900000000000006</v>
      </c>
      <c r="AC20" cm="1">
        <f t="array" ref="AC20">INDEX($B$11:$M$3008,MATCH(CONCATENATE(AC$12,$O20,$P20),$D$11:$D$2694,0),AC$10)</f>
        <v>77.900000000000006</v>
      </c>
      <c r="AD20" cm="1">
        <f t="array" ref="AD20">INDEX($B$11:$M$3008,MATCH(CONCATENATE(AD$12,$O20,$P20),$D$11:$D$2694,0),AD$10)</f>
        <v>78</v>
      </c>
      <c r="AE20" cm="1">
        <f t="array" ref="AE20">INDEX($B$11:$M$3008,MATCH(CONCATENATE(AE$12,$O20,$P20),$D$11:$D$2694,0),AE$10)</f>
        <v>78.099999999999994</v>
      </c>
      <c r="AF20" cm="1">
        <f t="array" ref="AF20">INDEX($B$11:$M$3008,MATCH(CONCATENATE(AF$12,$O20,$P20),$D$11:$D$2694,0),AF$10)</f>
        <v>78.2</v>
      </c>
      <c r="AG20" cm="1">
        <f t="array" ref="AG20">INDEX($B$11:$M$3008,MATCH(CONCATENATE(AG$12,$O20,$P20),$D$11:$D$2694,0),AG$10)</f>
        <v>78.7</v>
      </c>
      <c r="AH20" cm="1">
        <f t="array" ref="AH20">INDEX($B$11:$M$3008,MATCH(CONCATENATE(AH$12,$O20,$P20),$D$11:$D$2694,0),AH$10)</f>
        <v>78.7</v>
      </c>
      <c r="AI20" cm="1">
        <f t="array" ref="AI20">INDEX($B$11:$M$3008,MATCH(CONCATENATE(AI$12,$O20,$P20),$D$11:$D$2694,0),AI$10)</f>
        <v>78.7</v>
      </c>
      <c r="AJ20" cm="1">
        <f t="array" ref="AJ20">INDEX($B$11:$M$3008,MATCH(CONCATENATE(AJ$12,$O20,$P20),$D$11:$D$2694,0),AJ$10)</f>
        <v>78.8</v>
      </c>
      <c r="AK20" cm="1">
        <f t="array" ref="AK20">INDEX($B$11:$M$3008,MATCH(CONCATENATE(AK$12,$O20,$P20),$D$11:$D$2694,0),AK$10)</f>
        <v>79.599999999999994</v>
      </c>
      <c r="AL20" cm="1">
        <f t="array" ref="AL20">INDEX($B$11:$M$3008,MATCH(CONCATENATE(AL$12,$O20,$P20),$D$11:$D$2694,0),AL$10)</f>
        <v>79.8</v>
      </c>
      <c r="AM20" cm="1">
        <f t="array" ref="AM20">INDEX($B$11:$M$3008,MATCH(CONCATENATE(AM$12,$O20,$P20),$D$11:$D$2694,0),AM$10)</f>
        <v>80.099999999999994</v>
      </c>
      <c r="AN20" cm="1">
        <f t="array" ref="AN20">INDEX($B$11:$M$3008,MATCH(CONCATENATE(AN$12,$O20,$P20),$D$11:$D$2694,0),AN$10)</f>
        <v>80.2</v>
      </c>
      <c r="AO20" cm="1">
        <f t="array" ref="AO20">INDEX($B$11:$M$3008,MATCH(CONCATENATE(AO$12,$O20,$P20),$D$11:$D$2694,0),AO$10)</f>
        <v>80.599999999999994</v>
      </c>
      <c r="AP20" cm="1">
        <f t="array" ref="AP20">INDEX($B$11:$M$3008,MATCH(CONCATENATE(AP$12,$O20,$P20),$D$11:$D$2694,0),AP$10)</f>
        <v>81.099999999999994</v>
      </c>
      <c r="AQ20" cm="1">
        <f t="array" ref="AQ20">INDEX($B$11:$M$3008,MATCH(CONCATENATE(AQ$12,$O20,$P20),$D$11:$D$2694,0),AQ$10)</f>
        <v>81.900000000000006</v>
      </c>
      <c r="AR20" cm="1">
        <f t="array" ref="AR20">INDEX($B$11:$M$3008,MATCH(CONCATENATE(AR$12,$O20,$P20),$D$11:$D$2694,0),AR$10)</f>
        <v>82.4</v>
      </c>
      <c r="AS20" cm="1">
        <f t="array" ref="AS20">INDEX($B$11:$M$3008,MATCH(CONCATENATE(AS$12,$O20,$P20),$D$11:$D$2694,0),AS$10)</f>
        <v>83.3</v>
      </c>
      <c r="AT20" cm="1">
        <f t="array" ref="AT20">INDEX($B$11:$M$3008,MATCH(CONCATENATE(AT$12,$O20,$P20),$D$11:$D$2694,0),AT$10)</f>
        <v>84</v>
      </c>
      <c r="AU20" cm="1">
        <f t="array" ref="AU20">INDEX($B$11:$M$3008,MATCH(CONCATENATE(AU$12,$O20,$P20),$D$11:$D$2694,0),AU$10)</f>
        <v>84.5</v>
      </c>
      <c r="AV20" cm="1">
        <f t="array" ref="AV20">INDEX($B$11:$M$3008,MATCH(CONCATENATE(AV$12,$O20,$P20),$D$11:$D$2694,0),AV$10)</f>
        <v>84.8</v>
      </c>
      <c r="AW20" cm="1">
        <f t="array" ref="AW20">INDEX($B$11:$M$3008,MATCH(CONCATENATE(AW$12,$O20,$P20),$D$11:$D$2694,0),AW$10)</f>
        <v>85.6</v>
      </c>
      <c r="AX20" cm="1">
        <f t="array" ref="AX20">INDEX($B$11:$M$3008,MATCH(CONCATENATE(AX$12,$O20,$P20),$D$11:$D$2694,0),AX$10)</f>
        <v>86.4</v>
      </c>
      <c r="AY20" cm="1">
        <f t="array" ref="AY20">INDEX($B$11:$M$3008,MATCH(CONCATENATE(AY$12,$O20,$P20),$D$11:$D$2694,0),AY$10)</f>
        <v>87.8</v>
      </c>
      <c r="AZ20" cm="1">
        <f t="array" ref="AZ20">INDEX($B$11:$M$3008,MATCH(CONCATENATE(AZ$12,$O20,$P20),$D$11:$D$2694,0),AZ$10)</f>
        <v>88.2</v>
      </c>
      <c r="BA20" cm="1">
        <f t="array" ref="BA20">INDEX($B$11:$M$3008,MATCH(CONCATENATE(BA$12,$O20,$P20),$D$11:$D$2694,0),BA$10)</f>
        <v>88.6</v>
      </c>
      <c r="BB20" cm="1">
        <f t="array" ref="BB20">INDEX($B$11:$M$3008,MATCH(CONCATENATE(BB$12,$O20,$P20),$D$11:$D$2694,0),BB$10)</f>
        <v>88.6</v>
      </c>
      <c r="BC20" cm="1">
        <f t="array" ref="BC20">INDEX($B$11:$M$3008,MATCH(CONCATENATE(BC$12,$O20,$P20),$D$11:$D$2694,0),BC$10)</f>
        <v>88.7</v>
      </c>
      <c r="BD20" cm="1">
        <f t="array" ref="BD20">INDEX($B$11:$M$3008,MATCH(CONCATENATE(BD$12,$O20,$P20),$D$11:$D$2694,0),BD$10)</f>
        <v>88.8</v>
      </c>
      <c r="BE20" cm="1">
        <f t="array" ref="BE20">INDEX($B$11:$M$3008,MATCH(CONCATENATE(BE$12,$O20,$P20),$D$11:$D$2694,0),BE$10)</f>
        <v>89</v>
      </c>
      <c r="BF20" cm="1">
        <f t="array" ref="BF20">INDEX($B$11:$M$3008,MATCH(CONCATENATE(BF$12,$O20,$P20),$D$11:$D$2694,0),BF$10)</f>
        <v>89.2</v>
      </c>
      <c r="BG20" cm="1">
        <f t="array" ref="BG20">INDEX($B$11:$M$3008,MATCH(CONCATENATE(BG$12,$O20,$P20),$D$11:$D$2694,0),BG$10)</f>
        <v>89.6</v>
      </c>
      <c r="BH20" cm="1">
        <f t="array" ref="BH20">INDEX($B$11:$M$3008,MATCH(CONCATENATE(BH$12,$O20,$P20),$D$11:$D$2694,0),BH$10)</f>
        <v>89.8</v>
      </c>
      <c r="BI20" cm="1">
        <f t="array" ref="BI20">INDEX($B$11:$M$3008,MATCH(CONCATENATE(BI$12,$O20,$P20),$D$11:$D$2694,0),BI$10)</f>
        <v>90.6</v>
      </c>
      <c r="BJ20" cm="1">
        <f t="array" ref="BJ20">INDEX($B$11:$M$3008,MATCH(CONCATENATE(BJ$12,$O20,$P20),$D$11:$D$2694,0),BJ$10)</f>
        <v>91.2</v>
      </c>
      <c r="BK20" cm="1">
        <f t="array" ref="BK20">INDEX($B$11:$M$3008,MATCH(CONCATENATE(BK$12,$O20,$P20),$D$11:$D$2694,0),BK$10)</f>
        <v>92</v>
      </c>
      <c r="BL20" cm="1">
        <f t="array" ref="BL20">INDEX($B$11:$M$3008,MATCH(CONCATENATE(BL$12,$O20,$P20),$D$11:$D$2694,0),BL$10)</f>
        <v>92.3</v>
      </c>
      <c r="BM20" cm="1">
        <f t="array" ref="BM20">INDEX($B$11:$M$3008,MATCH(CONCATENATE(BM$12,$O20,$P20),$D$11:$D$2694,0),BM$10)</f>
        <v>93.3</v>
      </c>
      <c r="BN20" cm="1">
        <f t="array" ref="BN20">INDEX($B$11:$M$3008,MATCH(CONCATENATE(BN$12,$O20,$P20),$D$11:$D$2694,0),BN$10)</f>
        <v>94</v>
      </c>
      <c r="BO20" cm="1">
        <f t="array" ref="BO20">INDEX($B$11:$M$3008,MATCH(CONCATENATE(BO$12,$O20,$P20),$D$11:$D$2694,0),BO$10)</f>
        <v>94.6</v>
      </c>
      <c r="BP20" cm="1">
        <f t="array" ref="BP20">INDEX($B$11:$M$3008,MATCH(CONCATENATE(BP$12,$O20,$P20),$D$11:$D$2694,0),BP$10)</f>
        <v>94.7</v>
      </c>
      <c r="BQ20" cm="1">
        <f t="array" ref="BQ20">INDEX($B$11:$M$3008,MATCH(CONCATENATE(BQ$12,$O20,$P20),$D$11:$D$2694,0),BQ$10)</f>
        <v>95.2</v>
      </c>
      <c r="BR20" cm="1">
        <f t="array" ref="BR20">INDEX($B$11:$M$3008,MATCH(CONCATENATE(BR$12,$O20,$P20),$D$11:$D$2694,0),BR$10)</f>
        <v>96.2</v>
      </c>
      <c r="BS20" cm="1">
        <f t="array" ref="BS20">INDEX($B$11:$M$3008,MATCH(CONCATENATE(BS$12,$O20,$P20),$D$11:$D$2694,0),BS$10)</f>
        <v>96.5</v>
      </c>
      <c r="BT20" cm="1">
        <f t="array" ref="BT20">INDEX($B$11:$M$3008,MATCH(CONCATENATE(BT$12,$O20,$P20),$D$11:$D$2694,0),BT$10)</f>
        <v>96.4</v>
      </c>
      <c r="BU20" cm="1">
        <f t="array" ref="BU20">INDEX($B$11:$M$3008,MATCH(CONCATENATE(BU$12,$O20,$P20),$D$11:$D$2694,0),BU$10)</f>
        <v>97.1</v>
      </c>
      <c r="BV20" cm="1">
        <f t="array" ref="BV20">INDEX($B$11:$M$3008,MATCH(CONCATENATE(BV$12,$O20,$P20),$D$11:$D$2694,0),BV$10)</f>
        <v>97.6</v>
      </c>
      <c r="BW20" cm="1">
        <f t="array" ref="BW20">INDEX($B$11:$M$3008,MATCH(CONCATENATE(BW$12,$O20,$P20),$D$11:$D$2694,0),BW$10)</f>
        <v>98.2</v>
      </c>
      <c r="BX20" cm="1">
        <f t="array" ref="BX20">INDEX($B$11:$M$3008,MATCH(CONCATENATE(BX$12,$O20,$P20),$D$11:$D$2694,0),BX$10)</f>
        <v>98.2</v>
      </c>
      <c r="BY20" cm="1">
        <f t="array" ref="BY20">INDEX($B$11:$M$3008,MATCH(CONCATENATE(BY$12,$O20,$P20),$D$11:$D$2694,0),BY$10)</f>
        <v>99.5</v>
      </c>
      <c r="BZ20" cm="1">
        <f t="array" ref="BZ20">INDEX($B$11:$M$3008,MATCH(CONCATENATE(BZ$12,$O20,$P20),$D$11:$D$2694,0),BZ$10)</f>
        <v>99.7</v>
      </c>
      <c r="CA20" cm="1">
        <f t="array" ref="CA20">INDEX($B$11:$M$3008,MATCH(CONCATENATE(CA$12,$O20,$P20),$D$11:$D$2694,0),CA$10)</f>
        <v>100.4</v>
      </c>
      <c r="CB20" cm="1">
        <f t="array" ref="CB20">INDEX($B$11:$M$3008,MATCH(CONCATENATE(CB$12,$O20,$P20),$D$11:$D$2694,0),CB$10)</f>
        <v>100.5</v>
      </c>
      <c r="CC20" cm="1">
        <f t="array" ref="CC20">INDEX($B$11:$M$3008,MATCH(CONCATENATE(CC$12,$O20,$P20),$D$11:$D$2694,0),CC$10)</f>
        <v>101.4</v>
      </c>
      <c r="CD20" cm="1">
        <f t="array" ref="CD20">INDEX($B$11:$M$3008,MATCH(CONCATENATE(CD$12,$O20,$P20),$D$11:$D$2694,0),CD$10)</f>
        <v>101.8</v>
      </c>
      <c r="CE20" cm="1">
        <f t="array" ref="CE20">INDEX($B$11:$M$3008,MATCH(CONCATENATE(CE$12,$O20,$P20),$D$11:$D$2694,0),CE$10)</f>
        <v>102.6</v>
      </c>
      <c r="CF20" cm="1">
        <f t="array" ref="CF20">INDEX($B$11:$M$3008,MATCH(CONCATENATE(CF$12,$O20,$P20),$D$11:$D$2694,0),CF$10)</f>
        <v>102.7</v>
      </c>
      <c r="CG20" cm="1">
        <f t="array" ref="CG20">INDEX($B$11:$M$3008,MATCH(CONCATENATE(CG$12,$O20,$P20),$D$11:$D$2694,0),CG$10)</f>
        <v>103.6</v>
      </c>
      <c r="CH20" cm="1">
        <f t="array" ref="CH20">INDEX($B$11:$M$3008,MATCH(CONCATENATE(CH$12,$O20,$P20),$D$11:$D$2694,0),CH$10)</f>
        <v>104.8</v>
      </c>
      <c r="CI20" cm="1">
        <f t="array" ref="CI20">INDEX($B$11:$M$3008,MATCH(CONCATENATE(CI$12,$O20,$P20),$D$11:$D$2694,0),CI$10)</f>
        <v>105.9</v>
      </c>
      <c r="CJ20" cm="1">
        <f t="array" ref="CJ20">INDEX($B$11:$M$3008,MATCH(CONCATENATE(CJ$12,$O20,$P20),$D$11:$D$2694,0),CJ$10)</f>
        <v>106.4</v>
      </c>
      <c r="CK20" cm="1">
        <f t="array" ref="CK20">INDEX($B$11:$M$3008,MATCH(CONCATENATE(CK$12,$O20,$P20),$D$11:$D$2694,0),CK$10)</f>
        <v>108.4</v>
      </c>
      <c r="CL20" cm="1">
        <f t="array" ref="CL20">INDEX($B$11:$M$3008,MATCH(CONCATENATE(CL$12,$O20,$P20),$D$11:$D$2694,0),CL$10)</f>
        <v>109.8</v>
      </c>
      <c r="CM20" cm="1">
        <f t="array" ref="CM20">INDEX($B$11:$M$3008,MATCH(CONCATENATE(CM$12,$O20,$P20),$D$11:$D$2694,0),CM$10)</f>
        <v>111.5</v>
      </c>
      <c r="CN20" cm="1">
        <f t="array" ref="CN20">INDEX($B$11:$M$3008,MATCH(CONCATENATE(CN$12,$O20,$P20),$D$11:$D$2694,0),CN$10)</f>
        <v>112.3</v>
      </c>
      <c r="CO20" cm="1">
        <f t="array" ref="CO20">INDEX($B$11:$M$3008,MATCH(CONCATENATE(CO$12,$O20,$P20),$D$11:$D$2694,0),CO$10)</f>
        <v>114.8</v>
      </c>
      <c r="CP20" cm="1">
        <f t="array" ref="CP20">INDEX($B$11:$M$3008,MATCH(CONCATENATE(CP$12,$O20,$P20),$D$11:$D$2694,0),CP$10)</f>
        <v>116.3</v>
      </c>
      <c r="CQ20" cm="1">
        <f t="array" ref="CQ20">INDEX($B$11:$M$3008,MATCH(CONCATENATE(CQ$12,$O20,$P20),$D$11:$D$2694,0),CQ$10)</f>
        <v>117</v>
      </c>
      <c r="CR20" cm="1">
        <f t="array" ref="CR20">INDEX($B$11:$M$3008,MATCH(CONCATENATE(CR$12,$O20,$P20),$D$11:$D$2694,0),CR$10)</f>
        <v>117.3</v>
      </c>
      <c r="CS20" cm="1">
        <f t="array" ref="CS20">INDEX($B$11:$M$3008,MATCH(CONCATENATE(CS$12,$O20,$P20),$D$11:$D$2694,0),CS$10)</f>
        <v>118.9</v>
      </c>
      <c r="CT20" cm="1">
        <f t="array" ref="CT20">INDEX($B$11:$M$3008,MATCH(CONCATENATE(CT$12,$O20,$P20),$D$11:$D$2694,0),CT$10)</f>
        <v>119.5</v>
      </c>
      <c r="CU20" cm="1">
        <f t="array" ref="CU20">INDEX($B$11:$M$3008,MATCH(CONCATENATE(CU$12,$O20,$P20),$D$11:$D$2694,0),CU$10)</f>
        <v>119.9</v>
      </c>
      <c r="CV20" cm="1">
        <f t="array" ref="CV20">INDEX($B$11:$M$3008,MATCH(CONCATENATE(CV$12,$O20,$P20),$D$11:$D$2694,0),CV$10)</f>
        <v>120.1</v>
      </c>
      <c r="CW20" cm="1">
        <f t="array" ref="CW20">INDEX($B$11:$M$3008,MATCH(CONCATENATE(CW$12,$O20,$P20),$D$11:$D$2694,0),CW$10)</f>
        <v>93.5</v>
      </c>
      <c r="CX20" cm="1">
        <f t="array" ref="CX20">INDEX($B$11:$M$3008,MATCH(CONCATENATE(CX$12,$O20,$P20),$D$11:$D$2694,0),CX$10)</f>
        <v>98.3</v>
      </c>
      <c r="CY20" cm="1">
        <f t="array" ref="CY20">INDEX($B$11:$M$3008,MATCH(CONCATENATE(CY$12,$O20,$P20),$D$11:$D$2694,0),CY$10)</f>
        <v>102.7</v>
      </c>
      <c r="CZ20" cm="1">
        <f t="array" ref="CZ20">INDEX($B$11:$M$3008,MATCH(CONCATENATE(CZ$12,$O20,$P20),$D$11:$D$2694,0),CZ$10)</f>
        <v>105.4</v>
      </c>
      <c r="DA20" cm="1">
        <f t="array" ref="DA20">INDEX($B$11:$M$3008,MATCH(CONCATENATE(DA$12,$O20,$P20),$D$11:$D$2694,0),DA$10)</f>
        <v>110.7</v>
      </c>
      <c r="DB20" cm="1">
        <f t="array" ref="DB20">INDEX($B$11:$M$3008,MATCH(CONCATENATE(DB$12,$O20,$P20),$D$11:$D$2694,0),DB$10)</f>
        <v>117.5</v>
      </c>
      <c r="DC20" cm="1">
        <f t="array" ref="DC20">INDEX($B$11:$M$3008,MATCH(CONCATENATE(DC$12,$O20,$P20),$D$11:$D$2694,0),DC$10)</f>
        <v>120.4</v>
      </c>
      <c r="DD20" cm="1">
        <f t="array" ref="DD20">INDEX($B$11:$M$3008,MATCH(CONCATENATE(DD$12,$O20,$P20),$D$11:$D$2694,0),DD$10)</f>
        <v>123.4</v>
      </c>
      <c r="DE20" cm="1">
        <f t="array" ref="DE20">INDEX($B$11:$M$3008,MATCH(CONCATENATE(DE$12,$O20,$P20),$D$11:$D$2694,0),DE$10)</f>
        <v>127.1</v>
      </c>
      <c r="DF20" cm="1">
        <f t="array" ref="DF20">INDEX($B$11:$M$3008,MATCH(CONCATENATE(DF$12,$O20,$P20),$D$11:$D$2694,0),DF$10)</f>
        <v>128.19999999999999</v>
      </c>
      <c r="DG20" cm="1">
        <f t="array" ref="DG20">INDEX($B$11:$M$3008,MATCH(CONCATENATE(DG$12,$O20,$P20),$D$11:$D$2694,0),DG$10)</f>
        <v>128.5</v>
      </c>
      <c r="DI20" t="s">
        <v>91</v>
      </c>
      <c r="DJ20" s="98">
        <f t="shared" si="1"/>
        <v>9.3603744149772794E-3</v>
      </c>
      <c r="DK20" s="98">
        <f t="shared" si="2"/>
        <v>6.7275747508305672E-2</v>
      </c>
      <c r="DL20" s="98">
        <f t="shared" si="3"/>
        <v>2.3908812899638605E-2</v>
      </c>
    </row>
    <row r="21" spans="1:116">
      <c r="A21">
        <v>2000</v>
      </c>
      <c r="B21" t="s">
        <v>132</v>
      </c>
      <c r="C21" t="s">
        <v>96</v>
      </c>
      <c r="D21" s="49" t="str">
        <f t="shared" si="0"/>
        <v>2000WohngebäudeAbdichtungsarbeiten</v>
      </c>
      <c r="E21">
        <v>72.8</v>
      </c>
      <c r="F21">
        <v>74.7</v>
      </c>
      <c r="G21">
        <v>73.400000000000006</v>
      </c>
      <c r="H21">
        <v>75.3</v>
      </c>
      <c r="I21">
        <v>74</v>
      </c>
      <c r="J21">
        <v>75.900000000000006</v>
      </c>
      <c r="K21">
        <v>74.099999999999994</v>
      </c>
      <c r="L21">
        <v>76</v>
      </c>
      <c r="O21" t="s">
        <v>132</v>
      </c>
      <c r="P21" t="s">
        <v>92</v>
      </c>
      <c r="Q21" cm="1">
        <f t="array" ref="Q21">INDEX($B$11:$M$3008,MATCH(CONCATENATE(Q$12,$O21,$P21),$D$11:$D$2694,0),Q$10)</f>
        <v>88.7</v>
      </c>
      <c r="R21" cm="1">
        <f t="array" ref="R21">INDEX($B$11:$M$3008,MATCH(CONCATENATE(R$12,$O21,$P21),$D$11:$D$2694,0),R$10)</f>
        <v>88.6</v>
      </c>
      <c r="S21" cm="1">
        <f t="array" ref="S21">INDEX($B$11:$M$3008,MATCH(CONCATENATE(S$12,$O21,$P21),$D$11:$D$2694,0),S$10)</f>
        <v>88.2</v>
      </c>
      <c r="T21" cm="1">
        <f t="array" ref="T21">INDEX($B$11:$M$3008,MATCH(CONCATENATE(T$12,$O21,$P21),$D$11:$D$2694,0),T$10)</f>
        <v>88</v>
      </c>
      <c r="U21" cm="1">
        <f t="array" ref="U21">INDEX($B$11:$M$3008,MATCH(CONCATENATE(U$12,$O21,$P21),$D$11:$D$2694,0),U$10)</f>
        <v>87.2</v>
      </c>
      <c r="V21" cm="1">
        <f t="array" ref="V21">INDEX($B$11:$M$3008,MATCH(CONCATENATE(V$12,$O21,$P21),$D$11:$D$2694,0),V$10)</f>
        <v>87.1</v>
      </c>
      <c r="W21" cm="1">
        <f t="array" ref="W21">INDEX($B$11:$M$3008,MATCH(CONCATENATE(W$12,$O21,$P21),$D$11:$D$2694,0),W$10)</f>
        <v>87</v>
      </c>
      <c r="X21" cm="1">
        <f t="array" ref="X21">INDEX($B$11:$M$3008,MATCH(CONCATENATE(X$12,$O21,$P21),$D$11:$D$2694,0),X$10)</f>
        <v>86.7</v>
      </c>
      <c r="Y21" cm="1">
        <f t="array" ref="Y21">INDEX($B$11:$M$3008,MATCH(CONCATENATE(Y$12,$O21,$P21),$D$11:$D$2694,0),Y$10)</f>
        <v>86.6</v>
      </c>
      <c r="Z21" cm="1">
        <f t="array" ref="Z21">INDEX($B$11:$M$3008,MATCH(CONCATENATE(Z$12,$O21,$P21),$D$11:$D$2694,0),Z$10)</f>
        <v>86.7</v>
      </c>
      <c r="AA21" cm="1">
        <f t="array" ref="AA21">INDEX($B$11:$M$3008,MATCH(CONCATENATE(AA$12,$O21,$P21),$D$11:$D$2694,0),AA$10)</f>
        <v>86.9</v>
      </c>
      <c r="AB21" cm="1">
        <f t="array" ref="AB21">INDEX($B$11:$M$3008,MATCH(CONCATENATE(AB$12,$O21,$P21),$D$11:$D$2694,0),AB$10)</f>
        <v>86.7</v>
      </c>
      <c r="AC21" cm="1">
        <f t="array" ref="AC21">INDEX($B$11:$M$3008,MATCH(CONCATENATE(AC$12,$O21,$P21),$D$11:$D$2694,0),AC$10)</f>
        <v>86.6</v>
      </c>
      <c r="AD21" cm="1">
        <f t="array" ref="AD21">INDEX($B$11:$M$3008,MATCH(CONCATENATE(AD$12,$O21,$P21),$D$11:$D$2694,0),AD$10)</f>
        <v>86.6</v>
      </c>
      <c r="AE21" cm="1">
        <f t="array" ref="AE21">INDEX($B$11:$M$3008,MATCH(CONCATENATE(AE$12,$O21,$P21),$D$11:$D$2694,0),AE$10)</f>
        <v>86.5</v>
      </c>
      <c r="AF21" cm="1">
        <f t="array" ref="AF21">INDEX($B$11:$M$3008,MATCH(CONCATENATE(AF$12,$O21,$P21),$D$11:$D$2694,0),AF$10)</f>
        <v>86.5</v>
      </c>
      <c r="AG21" cm="1">
        <f t="array" ref="AG21">INDEX($B$11:$M$3008,MATCH(CONCATENATE(AG$12,$O21,$P21),$D$11:$D$2694,0),AG$10)</f>
        <v>86.8</v>
      </c>
      <c r="AH21" cm="1">
        <f t="array" ref="AH21">INDEX($B$11:$M$3008,MATCH(CONCATENATE(AH$12,$O21,$P21),$D$11:$D$2694,0),AH$10)</f>
        <v>87</v>
      </c>
      <c r="AI21" cm="1">
        <f t="array" ref="AI21">INDEX($B$11:$M$3008,MATCH(CONCATENATE(AI$12,$O21,$P21),$D$11:$D$2694,0),AI$10)</f>
        <v>87.1</v>
      </c>
      <c r="AJ21" cm="1">
        <f t="array" ref="AJ21">INDEX($B$11:$M$3008,MATCH(CONCATENATE(AJ$12,$O21,$P21),$D$11:$D$2694,0),AJ$10)</f>
        <v>86.9</v>
      </c>
      <c r="AK21" cm="1">
        <f t="array" ref="AK21">INDEX($B$11:$M$3008,MATCH(CONCATENATE(AK$12,$O21,$P21),$D$11:$D$2694,0),AK$10)</f>
        <v>87.1</v>
      </c>
      <c r="AL21" cm="1">
        <f t="array" ref="AL21">INDEX($B$11:$M$3008,MATCH(CONCATENATE(AL$12,$O21,$P21),$D$11:$D$2694,0),AL$10)</f>
        <v>87</v>
      </c>
      <c r="AM21" cm="1">
        <f t="array" ref="AM21">INDEX($B$11:$M$3008,MATCH(CONCATENATE(AM$12,$O21,$P21),$D$11:$D$2694,0),AM$10)</f>
        <v>87.2</v>
      </c>
      <c r="AN21" cm="1">
        <f t="array" ref="AN21">INDEX($B$11:$M$3008,MATCH(CONCATENATE(AN$12,$O21,$P21),$D$11:$D$2694,0),AN$10)</f>
        <v>87.1</v>
      </c>
      <c r="AO21" cm="1">
        <f t="array" ref="AO21">INDEX($B$11:$M$3008,MATCH(CONCATENATE(AO$12,$O21,$P21),$D$11:$D$2694,0),AO$10)</f>
        <v>87.5</v>
      </c>
      <c r="AP21" cm="1">
        <f t="array" ref="AP21">INDEX($B$11:$M$3008,MATCH(CONCATENATE(AP$12,$O21,$P21),$D$11:$D$2694,0),AP$10)</f>
        <v>87.9</v>
      </c>
      <c r="AQ21" cm="1">
        <f t="array" ref="AQ21">INDEX($B$11:$M$3008,MATCH(CONCATENATE(AQ$12,$O21,$P21),$D$11:$D$2694,0),AQ$10)</f>
        <v>88.7</v>
      </c>
      <c r="AR21" cm="1">
        <f t="array" ref="AR21">INDEX($B$11:$M$3008,MATCH(CONCATENATE(AR$12,$O21,$P21),$D$11:$D$2694,0),AR$10)</f>
        <v>89.1</v>
      </c>
      <c r="AS21" cm="1">
        <f t="array" ref="AS21">INDEX($B$11:$M$3008,MATCH(CONCATENATE(AS$12,$O21,$P21),$D$11:$D$2694,0),AS$10)</f>
        <v>89.9</v>
      </c>
      <c r="AT21" cm="1">
        <f t="array" ref="AT21">INDEX($B$11:$M$3008,MATCH(CONCATENATE(AT$12,$O21,$P21),$D$11:$D$2694,0),AT$10)</f>
        <v>90.5</v>
      </c>
      <c r="AU21" cm="1">
        <f t="array" ref="AU21">INDEX($B$11:$M$3008,MATCH(CONCATENATE(AU$12,$O21,$P21),$D$11:$D$2694,0),AU$10)</f>
        <v>90.9</v>
      </c>
      <c r="AV21" cm="1">
        <f t="array" ref="AV21">INDEX($B$11:$M$3008,MATCH(CONCATENATE(AV$12,$O21,$P21),$D$11:$D$2694,0),AV$10)</f>
        <v>91.2</v>
      </c>
      <c r="AW21" cm="1">
        <f t="array" ref="AW21">INDEX($B$11:$M$3008,MATCH(CONCATENATE(AW$12,$O21,$P21),$D$11:$D$2694,0),AW$10)</f>
        <v>91.8</v>
      </c>
      <c r="AX21" cm="1">
        <f t="array" ref="AX21">INDEX($B$11:$M$3008,MATCH(CONCATENATE(AX$12,$O21,$P21),$D$11:$D$2694,0),AX$10)</f>
        <v>92.4</v>
      </c>
      <c r="AY21" cm="1">
        <f t="array" ref="AY21">INDEX($B$11:$M$3008,MATCH(CONCATENATE(AY$12,$O21,$P21),$D$11:$D$2694,0),AY$10)</f>
        <v>92.9</v>
      </c>
      <c r="AZ21" cm="1">
        <f t="array" ref="AZ21">INDEX($B$11:$M$3008,MATCH(CONCATENATE(AZ$12,$O21,$P21),$D$11:$D$2694,0),AZ$10)</f>
        <v>93.4</v>
      </c>
      <c r="BA21" cm="1">
        <f t="array" ref="BA21">INDEX($B$11:$M$3008,MATCH(CONCATENATE(BA$12,$O21,$P21),$D$11:$D$2694,0),BA$10)</f>
        <v>93.3</v>
      </c>
      <c r="BB21" cm="1">
        <f t="array" ref="BB21">INDEX($B$11:$M$3008,MATCH(CONCATENATE(BB$12,$O21,$P21),$D$11:$D$2694,0),BB$10)</f>
        <v>93.1</v>
      </c>
      <c r="BC21" cm="1">
        <f t="array" ref="BC21">INDEX($B$11:$M$3008,MATCH(CONCATENATE(BC$12,$O21,$P21),$D$11:$D$2694,0),BC$10)</f>
        <v>93.2</v>
      </c>
      <c r="BD21" cm="1">
        <f t="array" ref="BD21">INDEX($B$11:$M$3008,MATCH(CONCATENATE(BD$12,$O21,$P21),$D$11:$D$2694,0),BD$10)</f>
        <v>93.2</v>
      </c>
      <c r="BE21" cm="1">
        <f t="array" ref="BE21">INDEX($B$11:$M$3008,MATCH(CONCATENATE(BE$12,$O21,$P21),$D$11:$D$2694,0),BE$10)</f>
        <v>93.1</v>
      </c>
      <c r="BF21" cm="1">
        <f t="array" ref="BF21">INDEX($B$11:$M$3008,MATCH(CONCATENATE(BF$12,$O21,$P21),$D$11:$D$2694,0),BF$10)</f>
        <v>93.3</v>
      </c>
      <c r="BG21" cm="1">
        <f t="array" ref="BG21">INDEX($B$11:$M$3008,MATCH(CONCATENATE(BG$12,$O21,$P21),$D$11:$D$2694,0),BG$10)</f>
        <v>93.5</v>
      </c>
      <c r="BH21" cm="1">
        <f t="array" ref="BH21">INDEX($B$11:$M$3008,MATCH(CONCATENATE(BH$12,$O21,$P21),$D$11:$D$2694,0),BH$10)</f>
        <v>93.7</v>
      </c>
      <c r="BI21" cm="1">
        <f t="array" ref="BI21">INDEX($B$11:$M$3008,MATCH(CONCATENATE(BI$12,$O21,$P21),$D$11:$D$2694,0),BI$10)</f>
        <v>94.1</v>
      </c>
      <c r="BJ21" cm="1">
        <f t="array" ref="BJ21">INDEX($B$11:$M$3008,MATCH(CONCATENATE(BJ$12,$O21,$P21),$D$11:$D$2694,0),BJ$10)</f>
        <v>94.7</v>
      </c>
      <c r="BK21" cm="1">
        <f t="array" ref="BK21">INDEX($B$11:$M$3008,MATCH(CONCATENATE(BK$12,$O21,$P21),$D$11:$D$2694,0),BK$10)</f>
        <v>95.1</v>
      </c>
      <c r="BL21" cm="1">
        <f t="array" ref="BL21">INDEX($B$11:$M$3008,MATCH(CONCATENATE(BL$12,$O21,$P21),$D$11:$D$2694,0),BL$10)</f>
        <v>95.2</v>
      </c>
      <c r="BM21" cm="1">
        <f t="array" ref="BM21">INDEX($B$11:$M$3008,MATCH(CONCATENATE(BM$12,$O21,$P21),$D$11:$D$2694,0),BM$10)</f>
        <v>96.1</v>
      </c>
      <c r="BN21" cm="1">
        <f t="array" ref="BN21">INDEX($B$11:$M$3008,MATCH(CONCATENATE(BN$12,$O21,$P21),$D$11:$D$2694,0),BN$10)</f>
        <v>96.6</v>
      </c>
      <c r="BO21" cm="1">
        <f t="array" ref="BO21">INDEX($B$11:$M$3008,MATCH(CONCATENATE(BO$12,$O21,$P21),$D$11:$D$2694,0),BO$10)</f>
        <v>97</v>
      </c>
      <c r="BP21" cm="1">
        <f t="array" ref="BP21">INDEX($B$11:$M$3008,MATCH(CONCATENATE(BP$12,$O21,$P21),$D$11:$D$2694,0),BP$10)</f>
        <v>97</v>
      </c>
      <c r="BQ21" cm="1">
        <f t="array" ref="BQ21">INDEX($B$11:$M$3008,MATCH(CONCATENATE(BQ$12,$O21,$P21),$D$11:$D$2694,0),BQ$10)</f>
        <v>97.3</v>
      </c>
      <c r="BR21" cm="1">
        <f t="array" ref="BR21">INDEX($B$11:$M$3008,MATCH(CONCATENATE(BR$12,$O21,$P21),$D$11:$D$2694,0),BR$10)</f>
        <v>97.7</v>
      </c>
      <c r="BS21" cm="1">
        <f t="array" ref="BS21">INDEX($B$11:$M$3008,MATCH(CONCATENATE(BS$12,$O21,$P21),$D$11:$D$2694,0),BS$10)</f>
        <v>98</v>
      </c>
      <c r="BT21" cm="1">
        <f t="array" ref="BT21">INDEX($B$11:$M$3008,MATCH(CONCATENATE(BT$12,$O21,$P21),$D$11:$D$2694,0),BT$10)</f>
        <v>98.3</v>
      </c>
      <c r="BU21" cm="1">
        <f t="array" ref="BU21">INDEX($B$11:$M$3008,MATCH(CONCATENATE(BU$12,$O21,$P21),$D$11:$D$2694,0),BU$10)</f>
        <v>99</v>
      </c>
      <c r="BV21" cm="1">
        <f t="array" ref="BV21">INDEX($B$11:$M$3008,MATCH(CONCATENATE(BV$12,$O21,$P21),$D$11:$D$2694,0),BV$10)</f>
        <v>99.2</v>
      </c>
      <c r="BW21" cm="1">
        <f t="array" ref="BW21">INDEX($B$11:$M$3008,MATCH(CONCATENATE(BW$12,$O21,$P21),$D$11:$D$2694,0),BW$10)</f>
        <v>99.5</v>
      </c>
      <c r="BX21" cm="1">
        <f t="array" ref="BX21">INDEX($B$11:$M$3008,MATCH(CONCATENATE(BX$12,$O21,$P21),$D$11:$D$2694,0),BX$10)</f>
        <v>99.5</v>
      </c>
      <c r="BY21" cm="1">
        <f t="array" ref="BY21">INDEX($B$11:$M$3008,MATCH(CONCATENATE(BY$12,$O21,$P21),$D$11:$D$2694,0),BY$10)</f>
        <v>100.2</v>
      </c>
      <c r="BZ21" cm="1">
        <f t="array" ref="BZ21">INDEX($B$11:$M$3008,MATCH(CONCATENATE(BZ$12,$O21,$P21),$D$11:$D$2694,0),BZ$10)</f>
        <v>99.7</v>
      </c>
      <c r="CA21" cm="1">
        <f t="array" ref="CA21">INDEX($B$11:$M$3008,MATCH(CONCATENATE(CA$12,$O21,$P21),$D$11:$D$2694,0),CA$10)</f>
        <v>100</v>
      </c>
      <c r="CB21" cm="1">
        <f t="array" ref="CB21">INDEX($B$11:$M$3008,MATCH(CONCATENATE(CB$12,$O21,$P21),$D$11:$D$2694,0),CB$10)</f>
        <v>100.1</v>
      </c>
      <c r="CC21" cm="1">
        <f t="array" ref="CC21">INDEX($B$11:$M$3008,MATCH(CONCATENATE(CC$12,$O21,$P21),$D$11:$D$2694,0),CC$10)</f>
        <v>100.6</v>
      </c>
      <c r="CD21" cm="1">
        <f t="array" ref="CD21">INDEX($B$11:$M$3008,MATCH(CONCATENATE(CD$12,$O21,$P21),$D$11:$D$2694,0),CD$10)</f>
        <v>101.2</v>
      </c>
      <c r="CE21" cm="1">
        <f t="array" ref="CE21">INDEX($B$11:$M$3008,MATCH(CONCATENATE(CE$12,$O21,$P21),$D$11:$D$2694,0),CE$10)</f>
        <v>101.6</v>
      </c>
      <c r="CF21" cm="1">
        <f t="array" ref="CF21">INDEX($B$11:$M$3008,MATCH(CONCATENATE(CF$12,$O21,$P21),$D$11:$D$2694,0),CF$10)</f>
        <v>102</v>
      </c>
      <c r="CG21" cm="1">
        <f t="array" ref="CG21">INDEX($B$11:$M$3008,MATCH(CONCATENATE(CG$12,$O21,$P21),$D$11:$D$2694,0),CG$10)</f>
        <v>102.8</v>
      </c>
      <c r="CH21" cm="1">
        <f t="array" ref="CH21">INDEX($B$11:$M$3008,MATCH(CONCATENATE(CH$12,$O21,$P21),$D$11:$D$2694,0),CH$10)</f>
        <v>103.8</v>
      </c>
      <c r="CI21" cm="1">
        <f t="array" ref="CI21">INDEX($B$11:$M$3008,MATCH(CONCATENATE(CI$12,$O21,$P21),$D$11:$D$2694,0),CI$10)</f>
        <v>104.6</v>
      </c>
      <c r="CJ21" cm="1">
        <f t="array" ref="CJ21">INDEX($B$11:$M$3008,MATCH(CONCATENATE(CJ$12,$O21,$P21),$D$11:$D$2694,0),CJ$10)</f>
        <v>105.1</v>
      </c>
      <c r="CK21" cm="1">
        <f t="array" ref="CK21">INDEX($B$11:$M$3008,MATCH(CONCATENATE(CK$12,$O21,$P21),$D$11:$D$2694,0),CK$10)</f>
        <v>106.8</v>
      </c>
      <c r="CL21" cm="1">
        <f t="array" ref="CL21">INDEX($B$11:$M$3008,MATCH(CONCATENATE(CL$12,$O21,$P21),$D$11:$D$2694,0),CL$10)</f>
        <v>107.9</v>
      </c>
      <c r="CM21" cm="1">
        <f t="array" ref="CM21">INDEX($B$11:$M$3008,MATCH(CONCATENATE(CM$12,$O21,$P21),$D$11:$D$2694,0),CM$10)</f>
        <v>110.2</v>
      </c>
      <c r="CN21" cm="1">
        <f t="array" ref="CN21">INDEX($B$11:$M$3008,MATCH(CONCATENATE(CN$12,$O21,$P21),$D$11:$D$2694,0),CN$10)</f>
        <v>111.1</v>
      </c>
      <c r="CO21" cm="1">
        <f t="array" ref="CO21">INDEX($B$11:$M$3008,MATCH(CONCATENATE(CO$12,$O21,$P21),$D$11:$D$2694,0),CO$10)</f>
        <v>113.2</v>
      </c>
      <c r="CP21" cm="1">
        <f t="array" ref="CP21">INDEX($B$11:$M$3008,MATCH(CONCATENATE(CP$12,$O21,$P21),$D$11:$D$2694,0),CP$10)</f>
        <v>113.8</v>
      </c>
      <c r="CQ21" cm="1">
        <f t="array" ref="CQ21">INDEX($B$11:$M$3008,MATCH(CONCATENATE(CQ$12,$O21,$P21),$D$11:$D$2694,0),CQ$10)</f>
        <v>114.8</v>
      </c>
      <c r="CR21" cm="1">
        <f t="array" ref="CR21">INDEX($B$11:$M$3008,MATCH(CONCATENATE(CR$12,$O21,$P21),$D$11:$D$2694,0),CR$10)</f>
        <v>115</v>
      </c>
      <c r="CS21" cm="1">
        <f t="array" ref="CS21">INDEX($B$11:$M$3008,MATCH(CONCATENATE(CS$12,$O21,$P21),$D$11:$D$2694,0),CS$10)</f>
        <v>116.5</v>
      </c>
      <c r="CT21" cm="1">
        <f t="array" ref="CT21">INDEX($B$11:$M$3008,MATCH(CONCATENATE(CT$12,$O21,$P21),$D$11:$D$2694,0),CT$10)</f>
        <v>117.1</v>
      </c>
      <c r="CU21" cm="1">
        <f t="array" ref="CU21">INDEX($B$11:$M$3008,MATCH(CONCATENATE(CU$12,$O21,$P21),$D$11:$D$2694,0),CU$10)</f>
        <v>117.3</v>
      </c>
      <c r="CV21" cm="1">
        <f t="array" ref="CV21">INDEX($B$11:$M$3008,MATCH(CONCATENATE(CV$12,$O21,$P21),$D$11:$D$2694,0),CV$10)</f>
        <v>117.8</v>
      </c>
      <c r="CW21" cm="1">
        <f t="array" ref="CW21">INDEX($B$11:$M$3008,MATCH(CONCATENATE(CW$12,$O21,$P21),$D$11:$D$2694,0),CW$10)</f>
        <v>97.1</v>
      </c>
      <c r="CX21" cm="1">
        <f t="array" ref="CX21">INDEX($B$11:$M$3008,MATCH(CONCATENATE(CX$12,$O21,$P21),$D$11:$D$2694,0),CX$10)</f>
        <v>99.4</v>
      </c>
      <c r="CY21" cm="1">
        <f t="array" ref="CY21">INDEX($B$11:$M$3008,MATCH(CONCATENATE(CY$12,$O21,$P21),$D$11:$D$2694,0),CY$10)</f>
        <v>100.9</v>
      </c>
      <c r="CZ21" cm="1">
        <f t="array" ref="CZ21">INDEX($B$11:$M$3008,MATCH(CONCATENATE(CZ$12,$O21,$P21),$D$11:$D$2694,0),CZ$10)</f>
        <v>102.5</v>
      </c>
      <c r="DA21" cm="1">
        <f t="array" ref="DA21">INDEX($B$11:$M$3008,MATCH(CONCATENATE(DA$12,$O21,$P21),$D$11:$D$2694,0),DA$10)</f>
        <v>105.7</v>
      </c>
      <c r="DB21" cm="1">
        <f t="array" ref="DB21">INDEX($B$11:$M$3008,MATCH(CONCATENATE(DB$12,$O21,$P21),$D$11:$D$2694,0),DB$10)</f>
        <v>111.7</v>
      </c>
      <c r="DC21" cm="1">
        <f t="array" ref="DC21">INDEX($B$11:$M$3008,MATCH(CONCATENATE(DC$12,$O21,$P21),$D$11:$D$2694,0),DC$10)</f>
        <v>113.9</v>
      </c>
      <c r="DD21" cm="1">
        <f t="array" ref="DD21">INDEX($B$11:$M$3008,MATCH(CONCATENATE(DD$12,$O21,$P21),$D$11:$D$2694,0),DD$10)</f>
        <v>116.5</v>
      </c>
      <c r="DE21" cm="1">
        <f t="array" ref="DE21">INDEX($B$11:$M$3008,MATCH(CONCATENATE(DE$12,$O21,$P21),$D$11:$D$2694,0),DE$10)</f>
        <v>119</v>
      </c>
      <c r="DF21" cm="1">
        <f t="array" ref="DF21">INDEX($B$11:$M$3008,MATCH(CONCATENATE(DF$12,$O21,$P21),$D$11:$D$2694,0),DF$10)</f>
        <v>119.8</v>
      </c>
      <c r="DG21" cm="1">
        <f t="array" ref="DG21">INDEX($B$11:$M$3008,MATCH(CONCATENATE(DG$12,$O21,$P21),$D$11:$D$2694,0),DG$10)</f>
        <v>119.7</v>
      </c>
      <c r="DI21" t="s">
        <v>92</v>
      </c>
      <c r="DJ21" s="98">
        <f t="shared" si="1"/>
        <v>-3.3388981636059967E-3</v>
      </c>
      <c r="DK21" s="98">
        <f t="shared" si="2"/>
        <v>5.0921861281826075E-2</v>
      </c>
      <c r="DL21" s="98">
        <f t="shared" si="3"/>
        <v>6.8201193520887049E-3</v>
      </c>
    </row>
    <row r="22" spans="1:116">
      <c r="A22">
        <v>2000</v>
      </c>
      <c r="B22" t="s">
        <v>132</v>
      </c>
      <c r="C22" t="s">
        <v>138</v>
      </c>
      <c r="D22" s="49" t="str">
        <f t="shared" si="0"/>
        <v>2000WohngebäudeDachdeckungs- und Dachabdichtungsarbeiten</v>
      </c>
      <c r="E22">
        <v>76.2</v>
      </c>
      <c r="F22">
        <v>78.2</v>
      </c>
      <c r="G22">
        <v>76.5</v>
      </c>
      <c r="H22">
        <v>78.400000000000006</v>
      </c>
      <c r="I22">
        <v>76.7</v>
      </c>
      <c r="J22">
        <v>78.599999999999994</v>
      </c>
      <c r="K22">
        <v>76.7</v>
      </c>
      <c r="L22">
        <v>78.599999999999994</v>
      </c>
      <c r="O22" t="s">
        <v>132</v>
      </c>
      <c r="P22" t="s">
        <v>93</v>
      </c>
      <c r="Q22" cm="1">
        <f t="array" ref="Q22">INDEX($B$11:$M$3008,MATCH(CONCATENATE(Q$12,$O22,$P22),$D$11:$D$2694,0),Q$10)</f>
        <v>84.3</v>
      </c>
      <c r="R22" cm="1">
        <f t="array" ref="R22">INDEX($B$11:$M$3008,MATCH(CONCATENATE(R$12,$O22,$P22),$D$11:$D$2694,0),R$10)</f>
        <v>84.3</v>
      </c>
      <c r="S22" cm="1">
        <f t="array" ref="S22">INDEX($B$11:$M$3008,MATCH(CONCATENATE(S$12,$O22,$P22),$D$11:$D$2694,0),S$10)</f>
        <v>84</v>
      </c>
      <c r="T22" cm="1">
        <f t="array" ref="T22">INDEX($B$11:$M$3008,MATCH(CONCATENATE(T$12,$O22,$P22),$D$11:$D$2694,0),T$10)</f>
        <v>83.7</v>
      </c>
      <c r="U22" cm="1">
        <f t="array" ref="U22">INDEX($B$11:$M$3008,MATCH(CONCATENATE(U$12,$O22,$P22),$D$11:$D$2694,0),U$10)</f>
        <v>83.2</v>
      </c>
      <c r="V22" cm="1">
        <f t="array" ref="V22">INDEX($B$11:$M$3008,MATCH(CONCATENATE(V$12,$O22,$P22),$D$11:$D$2694,0),V$10)</f>
        <v>82.8</v>
      </c>
      <c r="W22" cm="1">
        <f t="array" ref="W22">INDEX($B$11:$M$3008,MATCH(CONCATENATE(W$12,$O22,$P22),$D$11:$D$2694,0),W$10)</f>
        <v>82.6</v>
      </c>
      <c r="X22" cm="1">
        <f t="array" ref="X22">INDEX($B$11:$M$3008,MATCH(CONCATENATE(X$12,$O22,$P22),$D$11:$D$2694,0),X$10)</f>
        <v>82.3</v>
      </c>
      <c r="Y22" cm="1">
        <f t="array" ref="Y22">INDEX($B$11:$M$3008,MATCH(CONCATENATE(Y$12,$O22,$P22),$D$11:$D$2694,0),Y$10)</f>
        <v>82.1</v>
      </c>
      <c r="Z22" cm="1">
        <f t="array" ref="Z22">INDEX($B$11:$M$3008,MATCH(CONCATENATE(Z$12,$O22,$P22),$D$11:$D$2694,0),Z$10)</f>
        <v>82.1</v>
      </c>
      <c r="AA22" cm="1">
        <f t="array" ref="AA22">INDEX($B$11:$M$3008,MATCH(CONCATENATE(AA$12,$O22,$P22),$D$11:$D$2694,0),AA$10)</f>
        <v>81.900000000000006</v>
      </c>
      <c r="AB22" cm="1">
        <f t="array" ref="AB22">INDEX($B$11:$M$3008,MATCH(CONCATENATE(AB$12,$O22,$P22),$D$11:$D$2694,0),AB$10)</f>
        <v>81.599999999999994</v>
      </c>
      <c r="AC22" cm="1">
        <f t="array" ref="AC22">INDEX($B$11:$M$3008,MATCH(CONCATENATE(AC$12,$O22,$P22),$D$11:$D$2694,0),AC$10)</f>
        <v>81.2</v>
      </c>
      <c r="AD22" cm="1">
        <f t="array" ref="AD22">INDEX($B$11:$M$3008,MATCH(CONCATENATE(AD$12,$O22,$P22),$D$11:$D$2694,0),AD$10)</f>
        <v>81.099999999999994</v>
      </c>
      <c r="AE22" cm="1">
        <f t="array" ref="AE22">INDEX($B$11:$M$3008,MATCH(CONCATENATE(AE$12,$O22,$P22),$D$11:$D$2694,0),AE$10)</f>
        <v>81.099999999999994</v>
      </c>
      <c r="AF22" cm="1">
        <f t="array" ref="AF22">INDEX($B$11:$M$3008,MATCH(CONCATENATE(AF$12,$O22,$P22),$D$11:$D$2694,0),AF$10)</f>
        <v>80.900000000000006</v>
      </c>
      <c r="AG22" cm="1">
        <f t="array" ref="AG22">INDEX($B$11:$M$3008,MATCH(CONCATENATE(AG$12,$O22,$P22),$D$11:$D$2694,0),AG$10)</f>
        <v>81.099999999999994</v>
      </c>
      <c r="AH22" cm="1">
        <f t="array" ref="AH22">INDEX($B$11:$M$3008,MATCH(CONCATENATE(AH$12,$O22,$P22),$D$11:$D$2694,0),AH$10)</f>
        <v>84.4</v>
      </c>
      <c r="AI22" cm="1">
        <f t="array" ref="AI22">INDEX($B$11:$M$3008,MATCH(CONCATENATE(AI$12,$O22,$P22),$D$11:$D$2694,0),AI$10)</f>
        <v>84.3</v>
      </c>
      <c r="AJ22" cm="1">
        <f t="array" ref="AJ22">INDEX($B$11:$M$3008,MATCH(CONCATENATE(AJ$12,$O22,$P22),$D$11:$D$2694,0),AJ$10)</f>
        <v>84.1</v>
      </c>
      <c r="AK22" cm="1">
        <f t="array" ref="AK22">INDEX($B$11:$M$3008,MATCH(CONCATENATE(AK$12,$O22,$P22),$D$11:$D$2694,0),AK$10)</f>
        <v>83.9</v>
      </c>
      <c r="AL22" cm="1">
        <f t="array" ref="AL22">INDEX($B$11:$M$3008,MATCH(CONCATENATE(AL$12,$O22,$P22),$D$11:$D$2694,0),AL$10)</f>
        <v>83.4</v>
      </c>
      <c r="AM22" cm="1">
        <f t="array" ref="AM22">INDEX($B$11:$M$3008,MATCH(CONCATENATE(AM$12,$O22,$P22),$D$11:$D$2694,0),AM$10)</f>
        <v>83.2</v>
      </c>
      <c r="AN22" cm="1">
        <f t="array" ref="AN22">INDEX($B$11:$M$3008,MATCH(CONCATENATE(AN$12,$O22,$P22),$D$11:$D$2694,0),AN$10)</f>
        <v>83.4</v>
      </c>
      <c r="AO22" cm="1">
        <f t="array" ref="AO22">INDEX($B$11:$M$3008,MATCH(CONCATENATE(AO$12,$O22,$P22),$D$11:$D$2694,0),AO$10)</f>
        <v>83.7</v>
      </c>
      <c r="AP22" cm="1">
        <f t="array" ref="AP22">INDEX($B$11:$M$3008,MATCH(CONCATENATE(AP$12,$O22,$P22),$D$11:$D$2694,0),AP$10)</f>
        <v>84.4</v>
      </c>
      <c r="AQ22" cm="1">
        <f t="array" ref="AQ22">INDEX($B$11:$M$3008,MATCH(CONCATENATE(AQ$12,$O22,$P22),$D$11:$D$2694,0),AQ$10)</f>
        <v>86</v>
      </c>
      <c r="AR22" cm="1">
        <f t="array" ref="AR22">INDEX($B$11:$M$3008,MATCH(CONCATENATE(AR$12,$O22,$P22),$D$11:$D$2694,0),AR$10)</f>
        <v>86.6</v>
      </c>
      <c r="AS22" cm="1">
        <f t="array" ref="AS22">INDEX($B$11:$M$3008,MATCH(CONCATENATE(AS$12,$O22,$P22),$D$11:$D$2694,0),AS$10)</f>
        <v>88</v>
      </c>
      <c r="AT22" cm="1">
        <f t="array" ref="AT22">INDEX($B$11:$M$3008,MATCH(CONCATENATE(AT$12,$O22,$P22),$D$11:$D$2694,0),AT$10)</f>
        <v>89.1</v>
      </c>
      <c r="AU22" cm="1">
        <f t="array" ref="AU22">INDEX($B$11:$M$3008,MATCH(CONCATENATE(AU$12,$O22,$P22),$D$11:$D$2694,0),AU$10)</f>
        <v>89.5</v>
      </c>
      <c r="AV22" cm="1">
        <f t="array" ref="AV22">INDEX($B$11:$M$3008,MATCH(CONCATENATE(AV$12,$O22,$P22),$D$11:$D$2694,0),AV$10)</f>
        <v>89.7</v>
      </c>
      <c r="AW22" cm="1">
        <f t="array" ref="AW22">INDEX($B$11:$M$3008,MATCH(CONCATENATE(AW$12,$O22,$P22),$D$11:$D$2694,0),AW$10)</f>
        <v>91.2</v>
      </c>
      <c r="AX22" cm="1">
        <f t="array" ref="AX22">INDEX($B$11:$M$3008,MATCH(CONCATENATE(AX$12,$O22,$P22),$D$11:$D$2694,0),AX$10)</f>
        <v>93.7</v>
      </c>
      <c r="AY22" cm="1">
        <f t="array" ref="AY22">INDEX($B$11:$M$3008,MATCH(CONCATENATE(AY$12,$O22,$P22),$D$11:$D$2694,0),AY$10)</f>
        <v>96.5</v>
      </c>
      <c r="AZ22" cm="1">
        <f t="array" ref="AZ22">INDEX($B$11:$M$3008,MATCH(CONCATENATE(AZ$12,$O22,$P22),$D$11:$D$2694,0),AZ$10)</f>
        <v>94.3</v>
      </c>
      <c r="BA22" cm="1">
        <f t="array" ref="BA22">INDEX($B$11:$M$3008,MATCH(CONCATENATE(BA$12,$O22,$P22),$D$11:$D$2694,0),BA$10)</f>
        <v>93.9</v>
      </c>
      <c r="BB22" cm="1">
        <f t="array" ref="BB22">INDEX($B$11:$M$3008,MATCH(CONCATENATE(BB$12,$O22,$P22),$D$11:$D$2694,0),BB$10)</f>
        <v>92.7</v>
      </c>
      <c r="BC22" cm="1">
        <f t="array" ref="BC22">INDEX($B$11:$M$3008,MATCH(CONCATENATE(BC$12,$O22,$P22),$D$11:$D$2694,0),BC$10)</f>
        <v>92.4</v>
      </c>
      <c r="BD22" cm="1">
        <f t="array" ref="BD22">INDEX($B$11:$M$3008,MATCH(CONCATENATE(BD$12,$O22,$P22),$D$11:$D$2694,0),BD$10)</f>
        <v>92</v>
      </c>
      <c r="BE22" cm="1">
        <f t="array" ref="BE22">INDEX($B$11:$M$3008,MATCH(CONCATENATE(BE$12,$O22,$P22),$D$11:$D$2694,0),BE$10)</f>
        <v>91.6</v>
      </c>
      <c r="BF22" cm="1">
        <f t="array" ref="BF22">INDEX($B$11:$M$3008,MATCH(CONCATENATE(BF$12,$O22,$P22),$D$11:$D$2694,0),BF$10)</f>
        <v>94.1</v>
      </c>
      <c r="BG22" cm="1">
        <f t="array" ref="BG22">INDEX($B$11:$M$3008,MATCH(CONCATENATE(BG$12,$O22,$P22),$D$11:$D$2694,0),BG$10)</f>
        <v>93.7</v>
      </c>
      <c r="BH22" cm="1">
        <f t="array" ref="BH22">INDEX($B$11:$M$3008,MATCH(CONCATENATE(BH$12,$O22,$P22),$D$11:$D$2694,0),BH$10)</f>
        <v>93.6</v>
      </c>
      <c r="BI22" cm="1">
        <f t="array" ref="BI22">INDEX($B$11:$M$3008,MATCH(CONCATENATE(BI$12,$O22,$P22),$D$11:$D$2694,0),BI$10)</f>
        <v>95.3</v>
      </c>
      <c r="BJ22" cm="1">
        <f t="array" ref="BJ22">INDEX($B$11:$M$3008,MATCH(CONCATENATE(BJ$12,$O22,$P22),$D$11:$D$2694,0),BJ$10)</f>
        <v>95.9</v>
      </c>
      <c r="BK22" cm="1">
        <f t="array" ref="BK22">INDEX($B$11:$M$3008,MATCH(CONCATENATE(BK$12,$O22,$P22),$D$11:$D$2694,0),BK$10)</f>
        <v>96.3</v>
      </c>
      <c r="BL22" cm="1">
        <f t="array" ref="BL22">INDEX($B$11:$M$3008,MATCH(CONCATENATE(BL$12,$O22,$P22),$D$11:$D$2694,0),BL$10)</f>
        <v>96.3</v>
      </c>
      <c r="BM22" cm="1">
        <f t="array" ref="BM22">INDEX($B$11:$M$3008,MATCH(CONCATENATE(BM$12,$O22,$P22),$D$11:$D$2694,0),BM$10)</f>
        <v>97.5</v>
      </c>
      <c r="BN22" cm="1">
        <f t="array" ref="BN22">INDEX($B$11:$M$3008,MATCH(CONCATENATE(BN$12,$O22,$P22),$D$11:$D$2694,0),BN$10)</f>
        <v>97.7</v>
      </c>
      <c r="BO22" cm="1">
        <f t="array" ref="BO22">INDEX($B$11:$M$3008,MATCH(CONCATENATE(BO$12,$O22,$P22),$D$11:$D$2694,0),BO$10)</f>
        <v>97.9</v>
      </c>
      <c r="BP22" cm="1">
        <f t="array" ref="BP22">INDEX($B$11:$M$3008,MATCH(CONCATENATE(BP$12,$O22,$P22),$D$11:$D$2694,0),BP$10)</f>
        <v>97.9</v>
      </c>
      <c r="BQ22" cm="1">
        <f t="array" ref="BQ22">INDEX($B$11:$M$3008,MATCH(CONCATENATE(BQ$12,$O22,$P22),$D$11:$D$2694,0),BQ$10)</f>
        <v>98.2</v>
      </c>
      <c r="BR22" cm="1">
        <f t="array" ref="BR22">INDEX($B$11:$M$3008,MATCH(CONCATENATE(BR$12,$O22,$P22),$D$11:$D$2694,0),BR$10)</f>
        <v>98.8</v>
      </c>
      <c r="BS22" cm="1">
        <f t="array" ref="BS22">INDEX($B$11:$M$3008,MATCH(CONCATENATE(BS$12,$O22,$P22),$D$11:$D$2694,0),BS$10)</f>
        <v>99.1</v>
      </c>
      <c r="BT22" cm="1">
        <f t="array" ref="BT22">INDEX($B$11:$M$3008,MATCH(CONCATENATE(BT$12,$O22,$P22),$D$11:$D$2694,0),BT$10)</f>
        <v>99.2</v>
      </c>
      <c r="BU22" cm="1">
        <f t="array" ref="BU22">INDEX($B$11:$M$3008,MATCH(CONCATENATE(BU$12,$O22,$P22),$D$11:$D$2694,0),BU$10)</f>
        <v>99.8</v>
      </c>
      <c r="BV22" cm="1">
        <f t="array" ref="BV22">INDEX($B$11:$M$3008,MATCH(CONCATENATE(BV$12,$O22,$P22),$D$11:$D$2694,0),BV$10)</f>
        <v>99.6</v>
      </c>
      <c r="BW22" cm="1">
        <f t="array" ref="BW22">INDEX($B$11:$M$3008,MATCH(CONCATENATE(BW$12,$O22,$P22),$D$11:$D$2694,0),BW$10)</f>
        <v>99.8</v>
      </c>
      <c r="BX22" cm="1">
        <f t="array" ref="BX22">INDEX($B$11:$M$3008,MATCH(CONCATENATE(BX$12,$O22,$P22),$D$11:$D$2694,0),BX$10)</f>
        <v>99.7</v>
      </c>
      <c r="BY22" cm="1">
        <f t="array" ref="BY22">INDEX($B$11:$M$3008,MATCH(CONCATENATE(BY$12,$O22,$P22),$D$11:$D$2694,0),BY$10)</f>
        <v>99.8</v>
      </c>
      <c r="BZ22" cm="1">
        <f t="array" ref="BZ22">INDEX($B$11:$M$3008,MATCH(CONCATENATE(BZ$12,$O22,$P22),$D$11:$D$2694,0),BZ$10)</f>
        <v>100</v>
      </c>
      <c r="CA22" cm="1">
        <f t="array" ref="CA22">INDEX($B$11:$M$3008,MATCH(CONCATENATE(CA$12,$O22,$P22),$D$11:$D$2694,0),CA$10)</f>
        <v>100.2</v>
      </c>
      <c r="CB22" cm="1">
        <f t="array" ref="CB22">INDEX($B$11:$M$3008,MATCH(CONCATENATE(CB$12,$O22,$P22),$D$11:$D$2694,0),CB$10)</f>
        <v>100.1</v>
      </c>
      <c r="CC22" cm="1">
        <f t="array" ref="CC22">INDEX($B$11:$M$3008,MATCH(CONCATENATE(CC$12,$O22,$P22),$D$11:$D$2694,0),CC$10)</f>
        <v>100.3</v>
      </c>
      <c r="CD22" cm="1">
        <f t="array" ref="CD22">INDEX($B$11:$M$3008,MATCH(CONCATENATE(CD$12,$O22,$P22),$D$11:$D$2694,0),CD$10)</f>
        <v>101.9</v>
      </c>
      <c r="CE22" cm="1">
        <f t="array" ref="CE22">INDEX($B$11:$M$3008,MATCH(CONCATENATE(CE$12,$O22,$P22),$D$11:$D$2694,0),CE$10)</f>
        <v>102.4</v>
      </c>
      <c r="CF22" cm="1">
        <f t="array" ref="CF22">INDEX($B$11:$M$3008,MATCH(CONCATENATE(CF$12,$O22,$P22),$D$11:$D$2694,0),CF$10)</f>
        <v>102.3</v>
      </c>
      <c r="CG22" cm="1">
        <f t="array" ref="CG22">INDEX($B$11:$M$3008,MATCH(CONCATENATE(CG$12,$O22,$P22),$D$11:$D$2694,0),CG$10)</f>
        <v>103.6</v>
      </c>
      <c r="CH22" cm="1">
        <f t="array" ref="CH22">INDEX($B$11:$M$3008,MATCH(CONCATENATE(CH$12,$O22,$P22),$D$11:$D$2694,0),CH$10)</f>
        <v>104.5</v>
      </c>
      <c r="CI22" cm="1">
        <f t="array" ref="CI22">INDEX($B$11:$M$3008,MATCH(CONCATENATE(CI$12,$O22,$P22),$D$11:$D$2694,0),CI$10)</f>
        <v>105.4</v>
      </c>
      <c r="CJ22" cm="1">
        <f t="array" ref="CJ22">INDEX($B$11:$M$3008,MATCH(CONCATENATE(CJ$12,$O22,$P22),$D$11:$D$2694,0),CJ$10)</f>
        <v>107</v>
      </c>
      <c r="CK22" cm="1">
        <f t="array" ref="CK22">INDEX($B$11:$M$3008,MATCH(CONCATENATE(CK$12,$O22,$P22),$D$11:$D$2694,0),CK$10)</f>
        <v>109.1</v>
      </c>
      <c r="CL22" cm="1">
        <f t="array" ref="CL22">INDEX($B$11:$M$3008,MATCH(CONCATENATE(CL$12,$O22,$P22),$D$11:$D$2694,0),CL$10)</f>
        <v>110.3</v>
      </c>
      <c r="CM22" cm="1">
        <f t="array" ref="CM22">INDEX($B$11:$M$3008,MATCH(CONCATENATE(CM$12,$O22,$P22),$D$11:$D$2694,0),CM$10)</f>
        <v>112.3</v>
      </c>
      <c r="CN22" cm="1">
        <f t="array" ref="CN22">INDEX($B$11:$M$3008,MATCH(CONCATENATE(CN$12,$O22,$P22),$D$11:$D$2694,0),CN$10)</f>
        <v>113.5</v>
      </c>
      <c r="CO22" cm="1">
        <f t="array" ref="CO22">INDEX($B$11:$M$3008,MATCH(CONCATENATE(CO$12,$O22,$P22),$D$11:$D$2694,0),CO$10)</f>
        <v>115.4</v>
      </c>
      <c r="CP22" cm="1">
        <f t="array" ref="CP22">INDEX($B$11:$M$3008,MATCH(CONCATENATE(CP$12,$O22,$P22),$D$11:$D$2694,0),CP$10)</f>
        <v>116.2</v>
      </c>
      <c r="CQ22" cm="1">
        <f t="array" ref="CQ22">INDEX($B$11:$M$3008,MATCH(CONCATENATE(CQ$12,$O22,$P22),$D$11:$D$2694,0),CQ$10)</f>
        <v>116.9</v>
      </c>
      <c r="CR22" cm="1">
        <f t="array" ref="CR22">INDEX($B$11:$M$3008,MATCH(CONCATENATE(CR$12,$O22,$P22),$D$11:$D$2694,0),CR$10)</f>
        <v>117.3</v>
      </c>
      <c r="CS22" cm="1">
        <f t="array" ref="CS22">INDEX($B$11:$M$3008,MATCH(CONCATENATE(CS$12,$O22,$P22),$D$11:$D$2694,0),CS$10)</f>
        <v>118.4</v>
      </c>
      <c r="CT22" cm="1">
        <f t="array" ref="CT22">INDEX($B$11:$M$3008,MATCH(CONCATENATE(CT$12,$O22,$P22),$D$11:$D$2694,0),CT$10)</f>
        <v>118.8</v>
      </c>
      <c r="CU22" cm="1">
        <f t="array" ref="CU22">INDEX($B$11:$M$3008,MATCH(CONCATENATE(CU$12,$O22,$P22),$D$11:$D$2694,0),CU$10)</f>
        <v>118.9</v>
      </c>
      <c r="CV22" cm="1">
        <f t="array" ref="CV22">INDEX($B$11:$M$3008,MATCH(CONCATENATE(CV$12,$O22,$P22),$D$11:$D$2694,0),CV$10)</f>
        <v>119.2</v>
      </c>
      <c r="CW22" cm="1">
        <f t="array" ref="CW22">INDEX($B$11:$M$3008,MATCH(CONCATENATE(CW$12,$O22,$P22),$D$11:$D$2694,0),CW$10)</f>
        <v>94.7</v>
      </c>
      <c r="CX22" cm="1">
        <f t="array" ref="CX22">INDEX($B$11:$M$3008,MATCH(CONCATENATE(CX$12,$O22,$P22),$D$11:$D$2694,0),CX$10)</f>
        <v>98</v>
      </c>
      <c r="CY22" cm="1">
        <f t="array" ref="CY22">INDEX($B$11:$M$3008,MATCH(CONCATENATE(CY$12,$O22,$P22),$D$11:$D$2694,0),CY$10)</f>
        <v>102.8</v>
      </c>
      <c r="CZ22" cm="1">
        <f t="array" ref="CZ22">INDEX($B$11:$M$3008,MATCH(CONCATENATE(CZ$12,$O22,$P22),$D$11:$D$2694,0),CZ$10)</f>
        <v>104.5</v>
      </c>
      <c r="DA22" cm="1">
        <f t="array" ref="DA22">INDEX($B$11:$M$3008,MATCH(CONCATENATE(DA$12,$O22,$P22),$D$11:$D$2694,0),DA$10)</f>
        <v>108.2</v>
      </c>
      <c r="DB22" cm="1">
        <f t="array" ref="DB22">INDEX($B$11:$M$3008,MATCH(CONCATENATE(DB$12,$O22,$P22),$D$11:$D$2694,0),DB$10)</f>
        <v>120.2</v>
      </c>
      <c r="DC22" cm="1">
        <f t="array" ref="DC22">INDEX($B$11:$M$3008,MATCH(CONCATENATE(DC$12,$O22,$P22),$D$11:$D$2694,0),DC$10)</f>
        <v>121.2</v>
      </c>
      <c r="DD22" cm="1">
        <f t="array" ref="DD22">INDEX($B$11:$M$3008,MATCH(CONCATENATE(DD$12,$O22,$P22),$D$11:$D$2694,0),DD$10)</f>
        <v>122.7</v>
      </c>
      <c r="DE22" cm="1">
        <f t="array" ref="DE22">INDEX($B$11:$M$3008,MATCH(CONCATENATE(DE$12,$O22,$P22),$D$11:$D$2694,0),DE$10)</f>
        <v>124.6</v>
      </c>
      <c r="DF22" cm="1">
        <f t="array" ref="DF22">INDEX($B$11:$M$3008,MATCH(CONCATENATE(DF$12,$O22,$P22),$D$11:$D$2694,0),DF$10)</f>
        <v>123.8</v>
      </c>
      <c r="DG22" cm="1">
        <f t="array" ref="DG22">INDEX($B$11:$M$3008,MATCH(CONCATENATE(DG$12,$O22,$P22),$D$11:$D$2694,0),DG$10)</f>
        <v>121.7</v>
      </c>
      <c r="DI22" t="s">
        <v>93</v>
      </c>
      <c r="DJ22" s="98">
        <f t="shared" si="1"/>
        <v>-6.7851373182552521E-2</v>
      </c>
      <c r="DK22" s="98">
        <f t="shared" si="2"/>
        <v>4.1254125412542031E-3</v>
      </c>
      <c r="DL22" s="98">
        <f t="shared" si="3"/>
        <v>7.8497336697505027E-3</v>
      </c>
    </row>
    <row r="23" spans="1:116">
      <c r="A23">
        <v>2000</v>
      </c>
      <c r="B23" t="s">
        <v>132</v>
      </c>
      <c r="C23" t="s">
        <v>98</v>
      </c>
      <c r="D23" s="49" t="str">
        <f t="shared" si="0"/>
        <v>2000WohngebäudeKlempnerarbeiten</v>
      </c>
      <c r="E23">
        <v>64.900000000000006</v>
      </c>
      <c r="F23">
        <v>66.5</v>
      </c>
      <c r="G23">
        <v>64.900000000000006</v>
      </c>
      <c r="H23">
        <v>66.599999999999994</v>
      </c>
      <c r="I23">
        <v>65</v>
      </c>
      <c r="J23">
        <v>66.8</v>
      </c>
      <c r="K23">
        <v>65.2</v>
      </c>
      <c r="L23">
        <v>66.900000000000006</v>
      </c>
      <c r="O23" t="s">
        <v>132</v>
      </c>
      <c r="P23" t="s">
        <v>137</v>
      </c>
      <c r="Q23" cm="1">
        <f t="array" ref="Q23">INDEX($B$11:$M$3008,MATCH(CONCATENATE(Q$12,$O23,$P23),$D$11:$D$2694,0),Q$10)</f>
        <v>81.099999999999994</v>
      </c>
      <c r="R23" cm="1">
        <f t="array" ref="R23">INDEX($B$11:$M$3008,MATCH(CONCATENATE(R$12,$O23,$P23),$D$11:$D$2694,0),R$10)</f>
        <v>81.099999999999994</v>
      </c>
      <c r="S23" cm="1">
        <f t="array" ref="S23">INDEX($B$11:$M$3008,MATCH(CONCATENATE(S$12,$O23,$P23),$D$11:$D$2694,0),S$10)</f>
        <v>81.099999999999994</v>
      </c>
      <c r="T23" cm="1">
        <f t="array" ref="T23">INDEX($B$11:$M$3008,MATCH(CONCATENATE(T$12,$O23,$P23),$D$11:$D$2694,0),T$10)</f>
        <v>80.900000000000006</v>
      </c>
      <c r="U23" cm="1">
        <f t="array" ref="U23">INDEX($B$11:$M$3008,MATCH(CONCATENATE(U$12,$O23,$P23),$D$11:$D$2694,0),U$10)</f>
        <v>80.5</v>
      </c>
      <c r="V23" cm="1">
        <f t="array" ref="V23">INDEX($B$11:$M$3008,MATCH(CONCATENATE(V$12,$O23,$P23),$D$11:$D$2694,0),V$10)</f>
        <v>79.900000000000006</v>
      </c>
      <c r="W23" cm="1">
        <f t="array" ref="W23">INDEX($B$11:$M$3008,MATCH(CONCATENATE(W$12,$O23,$P23),$D$11:$D$2694,0),W$10)</f>
        <v>79.599999999999994</v>
      </c>
      <c r="X23" cm="1">
        <f t="array" ref="X23">INDEX($B$11:$M$3008,MATCH(CONCATENATE(X$12,$O23,$P23),$D$11:$D$2694,0),X$10)</f>
        <v>79.099999999999994</v>
      </c>
      <c r="Y23" cm="1">
        <f t="array" ref="Y23">INDEX($B$11:$M$3008,MATCH(CONCATENATE(Y$12,$O23,$P23),$D$11:$D$2694,0),Y$10)</f>
        <v>78.400000000000006</v>
      </c>
      <c r="Z23" cm="1">
        <f t="array" ref="Z23">INDEX($B$11:$M$3008,MATCH(CONCATENATE(Z$12,$O23,$P23),$D$11:$D$2694,0),Z$10)</f>
        <v>78.2</v>
      </c>
      <c r="AA23" cm="1">
        <f t="array" ref="AA23">INDEX($B$11:$M$3008,MATCH(CONCATENATE(AA$12,$O23,$P23),$D$11:$D$2694,0),AA$10)</f>
        <v>78</v>
      </c>
      <c r="AB23" cm="1">
        <f t="array" ref="AB23">INDEX($B$11:$M$3008,MATCH(CONCATENATE(AB$12,$O23,$P23),$D$11:$D$2694,0),AB$10)</f>
        <v>77.7</v>
      </c>
      <c r="AC23" cm="1">
        <f t="array" ref="AC23">INDEX($B$11:$M$3008,MATCH(CONCATENATE(AC$12,$O23,$P23),$D$11:$D$2694,0),AC$10)</f>
        <v>77.7</v>
      </c>
      <c r="AD23" cm="1">
        <f t="array" ref="AD23">INDEX($B$11:$M$3008,MATCH(CONCATENATE(AD$12,$O23,$P23),$D$11:$D$2694,0),AD$10)</f>
        <v>77.400000000000006</v>
      </c>
      <c r="AE23" cm="1">
        <f t="array" ref="AE23">INDEX($B$11:$M$3008,MATCH(CONCATENATE(AE$12,$O23,$P23),$D$11:$D$2694,0),AE$10)</f>
        <v>77.400000000000006</v>
      </c>
      <c r="AF23" cm="1">
        <f t="array" ref="AF23">INDEX($B$11:$M$3008,MATCH(CONCATENATE(AF$12,$O23,$P23),$D$11:$D$2694,0),AF$10)</f>
        <v>77.5</v>
      </c>
      <c r="AG23" cm="1">
        <f t="array" ref="AG23">INDEX($B$11:$M$3008,MATCH(CONCATENATE(AG$12,$O23,$P23),$D$11:$D$2694,0),AG$10)</f>
        <v>77.3</v>
      </c>
      <c r="AH23" cm="1">
        <f t="array" ref="AH23">INDEX($B$11:$M$3008,MATCH(CONCATENATE(AH$12,$O23,$P23),$D$11:$D$2694,0),AH$10)</f>
        <v>77.900000000000006</v>
      </c>
      <c r="AI23" cm="1">
        <f t="array" ref="AI23">INDEX($B$11:$M$3008,MATCH(CONCATENATE(AI$12,$O23,$P23),$D$11:$D$2694,0),AI$10)</f>
        <v>78</v>
      </c>
      <c r="AJ23" cm="1">
        <f t="array" ref="AJ23">INDEX($B$11:$M$3008,MATCH(CONCATENATE(AJ$12,$O23,$P23),$D$11:$D$2694,0),AJ$10)</f>
        <v>77.900000000000006</v>
      </c>
      <c r="AK23" cm="1">
        <f t="array" ref="AK23">INDEX($B$11:$M$3008,MATCH(CONCATENATE(AK$12,$O23,$P23),$D$11:$D$2694,0),AK$10)</f>
        <v>77.7</v>
      </c>
      <c r="AL23" cm="1">
        <f t="array" ref="AL23">INDEX($B$11:$M$3008,MATCH(CONCATENATE(AL$12,$O23,$P23),$D$11:$D$2694,0),AL$10)</f>
        <v>77.3</v>
      </c>
      <c r="AM23" cm="1">
        <f t="array" ref="AM23">INDEX($B$11:$M$3008,MATCH(CONCATENATE(AM$12,$O23,$P23),$D$11:$D$2694,0),AM$10)</f>
        <v>77.3</v>
      </c>
      <c r="AN23" cm="1">
        <f t="array" ref="AN23">INDEX($B$11:$M$3008,MATCH(CONCATENATE(AN$12,$O23,$P23),$D$11:$D$2694,0),AN$10)</f>
        <v>77.2</v>
      </c>
      <c r="AO23" cm="1">
        <f t="array" ref="AO23">INDEX($B$11:$M$3008,MATCH(CONCATENATE(AO$12,$O23,$P23),$D$11:$D$2694,0),AO$10)</f>
        <v>78.2</v>
      </c>
      <c r="AP23" cm="1">
        <f t="array" ref="AP23">INDEX($B$11:$M$3008,MATCH(CONCATENATE(AP$12,$O23,$P23),$D$11:$D$2694,0),AP$10)</f>
        <v>78.5</v>
      </c>
      <c r="AQ23" cm="1">
        <f t="array" ref="AQ23">INDEX($B$11:$M$3008,MATCH(CONCATENATE(AQ$12,$O23,$P23),$D$11:$D$2694,0),AQ$10)</f>
        <v>80</v>
      </c>
      <c r="AR23" cm="1">
        <f t="array" ref="AR23">INDEX($B$11:$M$3008,MATCH(CONCATENATE(AR$12,$O23,$P23),$D$11:$D$2694,0),AR$10)</f>
        <v>81.599999999999994</v>
      </c>
      <c r="AS23" cm="1">
        <f t="array" ref="AS23">INDEX($B$11:$M$3008,MATCH(CONCATENATE(AS$12,$O23,$P23),$D$11:$D$2694,0),AS$10)</f>
        <v>83.8</v>
      </c>
      <c r="AT23" cm="1">
        <f t="array" ref="AT23">INDEX($B$11:$M$3008,MATCH(CONCATENATE(AT$12,$O23,$P23),$D$11:$D$2694,0),AT$10)</f>
        <v>84.5</v>
      </c>
      <c r="AU23" cm="1">
        <f t="array" ref="AU23">INDEX($B$11:$M$3008,MATCH(CONCATENATE(AU$12,$O23,$P23),$D$11:$D$2694,0),AU$10)</f>
        <v>84.5</v>
      </c>
      <c r="AV23" cm="1">
        <f t="array" ref="AV23">INDEX($B$11:$M$3008,MATCH(CONCATENATE(AV$12,$O23,$P23),$D$11:$D$2694,0),AV$10)</f>
        <v>84.5</v>
      </c>
      <c r="AW23" cm="1">
        <f t="array" ref="AW23">INDEX($B$11:$M$3008,MATCH(CONCATENATE(AW$12,$O23,$P23),$D$11:$D$2694,0),AW$10)</f>
        <v>84.6</v>
      </c>
      <c r="AX23" cm="1">
        <f t="array" ref="AX23">INDEX($B$11:$M$3008,MATCH(CONCATENATE(AX$12,$O23,$P23),$D$11:$D$2694,0),AX$10)</f>
        <v>84.8</v>
      </c>
      <c r="AY23" cm="1">
        <f t="array" ref="AY23">INDEX($B$11:$M$3008,MATCH(CONCATENATE(AY$12,$O23,$P23),$D$11:$D$2694,0),AY$10)</f>
        <v>85.2</v>
      </c>
      <c r="AZ23" cm="1">
        <f t="array" ref="AZ23">INDEX($B$11:$M$3008,MATCH(CONCATENATE(AZ$12,$O23,$P23),$D$11:$D$2694,0),AZ$10)</f>
        <v>85</v>
      </c>
      <c r="BA23" cm="1">
        <f t="array" ref="BA23">INDEX($B$11:$M$3008,MATCH(CONCATENATE(BA$12,$O23,$P23),$D$11:$D$2694,0),BA$10)</f>
        <v>84.5</v>
      </c>
      <c r="BB23" cm="1">
        <f t="array" ref="BB23">INDEX($B$11:$M$3008,MATCH(CONCATENATE(BB$12,$O23,$P23),$D$11:$D$2694,0),BB$10)</f>
        <v>84.2</v>
      </c>
      <c r="BC23" cm="1">
        <f t="array" ref="BC23">INDEX($B$11:$M$3008,MATCH(CONCATENATE(BC$12,$O23,$P23),$D$11:$D$2694,0),BC$10)</f>
        <v>84.9</v>
      </c>
      <c r="BD23" cm="1">
        <f t="array" ref="BD23">INDEX($B$11:$M$3008,MATCH(CONCATENATE(BD$12,$O23,$P23),$D$11:$D$2694,0),BD$10)</f>
        <v>85.4</v>
      </c>
      <c r="BE23" cm="1">
        <f t="array" ref="BE23">INDEX($B$11:$M$3008,MATCH(CONCATENATE(BE$12,$O23,$P23),$D$11:$D$2694,0),BE$10)</f>
        <v>85.2</v>
      </c>
      <c r="BF23" cm="1">
        <f t="array" ref="BF23">INDEX($B$11:$M$3008,MATCH(CONCATENATE(BF$12,$O23,$P23),$D$11:$D$2694,0),BF$10)</f>
        <v>86.3</v>
      </c>
      <c r="BG23" cm="1">
        <f t="array" ref="BG23">INDEX($B$11:$M$3008,MATCH(CONCATENATE(BG$12,$O23,$P23),$D$11:$D$2694,0),BG$10)</f>
        <v>87.8</v>
      </c>
      <c r="BH23" cm="1">
        <f t="array" ref="BH23">INDEX($B$11:$M$3008,MATCH(CONCATENATE(BH$12,$O23,$P23),$D$11:$D$2694,0),BH$10)</f>
        <v>88.4</v>
      </c>
      <c r="BI23" cm="1">
        <f t="array" ref="BI23">INDEX($B$11:$M$3008,MATCH(CONCATENATE(BI$12,$O23,$P23),$D$11:$D$2694,0),BI$10)</f>
        <v>89.1</v>
      </c>
      <c r="BJ23" cm="1">
        <f t="array" ref="BJ23">INDEX($B$11:$M$3008,MATCH(CONCATENATE(BJ$12,$O23,$P23),$D$11:$D$2694,0),BJ$10)</f>
        <v>90.8</v>
      </c>
      <c r="BK23" cm="1">
        <f t="array" ref="BK23">INDEX($B$11:$M$3008,MATCH(CONCATENATE(BK$12,$O23,$P23),$D$11:$D$2694,0),BK$10)</f>
        <v>91.5</v>
      </c>
      <c r="BL23" cm="1">
        <f t="array" ref="BL23">INDEX($B$11:$M$3008,MATCH(CONCATENATE(BL$12,$O23,$P23),$D$11:$D$2694,0),BL$10)</f>
        <v>92</v>
      </c>
      <c r="BM23" cm="1">
        <f t="array" ref="BM23">INDEX($B$11:$M$3008,MATCH(CONCATENATE(BM$12,$O23,$P23),$D$11:$D$2694,0),BM$10)</f>
        <v>93.1</v>
      </c>
      <c r="BN23" cm="1">
        <f t="array" ref="BN23">INDEX($B$11:$M$3008,MATCH(CONCATENATE(BN$12,$O23,$P23),$D$11:$D$2694,0),BN$10)</f>
        <v>93.9</v>
      </c>
      <c r="BO23" cm="1">
        <f t="array" ref="BO23">INDEX($B$11:$M$3008,MATCH(CONCATENATE(BO$12,$O23,$P23),$D$11:$D$2694,0),BO$10)</f>
        <v>94.4</v>
      </c>
      <c r="BP23" cm="1">
        <f t="array" ref="BP23">INDEX($B$11:$M$3008,MATCH(CONCATENATE(BP$12,$O23,$P23),$D$11:$D$2694,0),BP$10)</f>
        <v>94.9</v>
      </c>
      <c r="BQ23" cm="1">
        <f t="array" ref="BQ23">INDEX($B$11:$M$3008,MATCH(CONCATENATE(BQ$12,$O23,$P23),$D$11:$D$2694,0),BQ$10)</f>
        <v>95.3</v>
      </c>
      <c r="BR23" cm="1">
        <f t="array" ref="BR23">INDEX($B$11:$M$3008,MATCH(CONCATENATE(BR$12,$O23,$P23),$D$11:$D$2694,0),BR$10)</f>
        <v>96</v>
      </c>
      <c r="BS23" cm="1">
        <f t="array" ref="BS23">INDEX($B$11:$M$3008,MATCH(CONCATENATE(BS$12,$O23,$P23),$D$11:$D$2694,0),BS$10)</f>
        <v>96.7</v>
      </c>
      <c r="BT23" cm="1">
        <f t="array" ref="BT23">INDEX($B$11:$M$3008,MATCH(CONCATENATE(BT$12,$O23,$P23),$D$11:$D$2694,0),BT$10)</f>
        <v>97.1</v>
      </c>
      <c r="BU23" cm="1">
        <f t="array" ref="BU23">INDEX($B$11:$M$3008,MATCH(CONCATENATE(BU$12,$O23,$P23),$D$11:$D$2694,0),BU$10)</f>
        <v>97.9</v>
      </c>
      <c r="BV23" cm="1">
        <f t="array" ref="BV23">INDEX($B$11:$M$3008,MATCH(CONCATENATE(BV$12,$O23,$P23),$D$11:$D$2694,0),BV$10)</f>
        <v>98.4</v>
      </c>
      <c r="BW23" cm="1">
        <f t="array" ref="BW23">INDEX($B$11:$M$3008,MATCH(CONCATENATE(BW$12,$O23,$P23),$D$11:$D$2694,0),BW$10)</f>
        <v>98.7</v>
      </c>
      <c r="BX23" cm="1">
        <f t="array" ref="BX23">INDEX($B$11:$M$3008,MATCH(CONCATENATE(BX$12,$O23,$P23),$D$11:$D$2694,0),BX$10)</f>
        <v>99</v>
      </c>
      <c r="BY23" cm="1">
        <f t="array" ref="BY23">INDEX($B$11:$M$3008,MATCH(CONCATENATE(BY$12,$O23,$P23),$D$11:$D$2694,0),BY$10)</f>
        <v>99.4</v>
      </c>
      <c r="BZ23" cm="1">
        <f t="array" ref="BZ23">INDEX($B$11:$M$3008,MATCH(CONCATENATE(BZ$12,$O23,$P23),$D$11:$D$2694,0),BZ$10)</f>
        <v>99.7</v>
      </c>
      <c r="CA23" cm="1">
        <f t="array" ref="CA23">INDEX($B$11:$M$3008,MATCH(CONCATENATE(CA$12,$O23,$P23),$D$11:$D$2694,0),CA$10)</f>
        <v>100.3</v>
      </c>
      <c r="CB23" cm="1">
        <f t="array" ref="CB23">INDEX($B$11:$M$3008,MATCH(CONCATENATE(CB$12,$O23,$P23),$D$11:$D$2694,0),CB$10)</f>
        <v>100.5</v>
      </c>
      <c r="CC23" cm="1">
        <f t="array" ref="CC23">INDEX($B$11:$M$3008,MATCH(CONCATENATE(CC$12,$O23,$P23),$D$11:$D$2694,0),CC$10)</f>
        <v>100.9</v>
      </c>
      <c r="CD23" cm="1">
        <f t="array" ref="CD23">INDEX($B$11:$M$3008,MATCH(CONCATENATE(CD$12,$O23,$P23),$D$11:$D$2694,0),CD$10)</f>
        <v>101.3</v>
      </c>
      <c r="CE23" cm="1">
        <f t="array" ref="CE23">INDEX($B$11:$M$3008,MATCH(CONCATENATE(CE$12,$O23,$P23),$D$11:$D$2694,0),CE$10)</f>
        <v>101.6</v>
      </c>
      <c r="CF23" cm="1">
        <f t="array" ref="CF23">INDEX($B$11:$M$3008,MATCH(CONCATENATE(CF$12,$O23,$P23),$D$11:$D$2694,0),CF$10)</f>
        <v>102</v>
      </c>
      <c r="CG23" cm="1">
        <f t="array" ref="CG23">INDEX($B$11:$M$3008,MATCH(CONCATENATE(CG$12,$O23,$P23),$D$11:$D$2694,0),CG$10)</f>
        <v>102.9</v>
      </c>
      <c r="CH23" cm="1">
        <f t="array" ref="CH23">INDEX($B$11:$M$3008,MATCH(CONCATENATE(CH$12,$O23,$P23),$D$11:$D$2694,0),CH$10)</f>
        <v>103.9</v>
      </c>
      <c r="CI23" cm="1">
        <f t="array" ref="CI23">INDEX($B$11:$M$3008,MATCH(CONCATENATE(CI$12,$O23,$P23),$D$11:$D$2694,0),CI$10)</f>
        <v>104.8</v>
      </c>
      <c r="CJ23" cm="1">
        <f t="array" ref="CJ23">INDEX($B$11:$M$3008,MATCH(CONCATENATE(CJ$12,$O23,$P23),$D$11:$D$2694,0),CJ$10)</f>
        <v>105.3</v>
      </c>
      <c r="CK23" cm="1">
        <f t="array" ref="CK23">INDEX($B$11:$M$3008,MATCH(CONCATENATE(CK$12,$O23,$P23),$D$11:$D$2694,0),CK$10)</f>
        <v>106.9</v>
      </c>
      <c r="CL23" cm="1">
        <f t="array" ref="CL23">INDEX($B$11:$M$3008,MATCH(CONCATENATE(CL$12,$O23,$P23),$D$11:$D$2694,0),CL$10)</f>
        <v>108</v>
      </c>
      <c r="CM23" cm="1">
        <f t="array" ref="CM23">INDEX($B$11:$M$3008,MATCH(CONCATENATE(CM$12,$O23,$P23),$D$11:$D$2694,0),CM$10)</f>
        <v>109.6</v>
      </c>
      <c r="CN23" cm="1">
        <f t="array" ref="CN23">INDEX($B$11:$M$3008,MATCH(CONCATENATE(CN$12,$O23,$P23),$D$11:$D$2694,0),CN$10)</f>
        <v>110.1</v>
      </c>
      <c r="CO23" cm="1">
        <f t="array" ref="CO23">INDEX($B$11:$M$3008,MATCH(CONCATENATE(CO$12,$O23,$P23),$D$11:$D$2694,0),CO$10)</f>
        <v>111.3</v>
      </c>
      <c r="CP23" cm="1">
        <f t="array" ref="CP23">INDEX($B$11:$M$3008,MATCH(CONCATENATE(CP$12,$O23,$P23),$D$11:$D$2694,0),CP$10)</f>
        <v>111.9</v>
      </c>
      <c r="CQ23" cm="1">
        <f t="array" ref="CQ23">INDEX($B$11:$M$3008,MATCH(CONCATENATE(CQ$12,$O23,$P23),$D$11:$D$2694,0),CQ$10)</f>
        <v>112.6</v>
      </c>
      <c r="CR23" cm="1">
        <f t="array" ref="CR23">INDEX($B$11:$M$3008,MATCH(CONCATENATE(CR$12,$O23,$P23),$D$11:$D$2694,0),CR$10)</f>
        <v>112.9</v>
      </c>
      <c r="CS23" cm="1">
        <f t="array" ref="CS23">INDEX($B$11:$M$3008,MATCH(CONCATENATE(CS$12,$O23,$P23),$D$11:$D$2694,0),CS$10)</f>
        <v>113.7</v>
      </c>
      <c r="CT23" cm="1">
        <f t="array" ref="CT23">INDEX($B$11:$M$3008,MATCH(CONCATENATE(CT$12,$O23,$P23),$D$11:$D$2694,0),CT$10)</f>
        <v>114.1</v>
      </c>
      <c r="CU23" cm="1">
        <f t="array" ref="CU23">INDEX($B$11:$M$3008,MATCH(CONCATENATE(CU$12,$O23,$P23),$D$11:$D$2694,0),CU$10)</f>
        <v>114.8</v>
      </c>
      <c r="CV23" cm="1">
        <f t="array" ref="CV23">INDEX($B$11:$M$3008,MATCH(CONCATENATE(CV$12,$O23,$P23),$D$11:$D$2694,0),CV$10)</f>
        <v>116.3</v>
      </c>
      <c r="CW23" cm="1">
        <f t="array" ref="CW23">INDEX($B$11:$M$3008,MATCH(CONCATENATE(CW$12,$O23,$P23),$D$11:$D$2694,0),CW$10)</f>
        <v>83.6</v>
      </c>
      <c r="CX23" cm="1">
        <f t="array" ref="CX23">INDEX($B$11:$M$3008,MATCH(CONCATENATE(CX$12,$O23,$P23),$D$11:$D$2694,0),CX$10)</f>
        <v>99.9</v>
      </c>
      <c r="CY23" cm="1">
        <f t="array" ref="CY23">INDEX($B$11:$M$3008,MATCH(CONCATENATE(CY$12,$O23,$P23),$D$11:$D$2694,0),CY$10)</f>
        <v>109.4</v>
      </c>
      <c r="CZ23" cm="1">
        <f t="array" ref="CZ23">INDEX($B$11:$M$3008,MATCH(CONCATENATE(CZ$12,$O23,$P23),$D$11:$D$2694,0),CZ$10)</f>
        <v>107.1</v>
      </c>
      <c r="DA23" cm="1">
        <f t="array" ref="DA23">INDEX($B$11:$M$3008,MATCH(CONCATENATE(DA$12,$O23,$P23),$D$11:$D$2694,0),DA$10)</f>
        <v>110</v>
      </c>
      <c r="DB23" cm="1">
        <f t="array" ref="DB23">INDEX($B$11:$M$3008,MATCH(CONCATENATE(DB$12,$O23,$P23),$D$11:$D$2694,0),DB$10)</f>
        <v>116.4</v>
      </c>
      <c r="DC23" cm="1">
        <f t="array" ref="DC23">INDEX($B$11:$M$3008,MATCH(CONCATENATE(DC$12,$O23,$P23),$D$11:$D$2694,0),DC$10)</f>
        <v>115.9</v>
      </c>
      <c r="DD23" cm="1">
        <f t="array" ref="DD23">INDEX($B$11:$M$3008,MATCH(CONCATENATE(DD$12,$O23,$P23),$D$11:$D$2694,0),DD$10)</f>
        <v>115.3</v>
      </c>
      <c r="DE23" cm="1">
        <f t="array" ref="DE23">INDEX($B$11:$M$3008,MATCH(CONCATENATE(DE$12,$O23,$P23),$D$11:$D$2694,0),DE$10)</f>
        <v>116.1</v>
      </c>
      <c r="DF23" cm="1">
        <f t="array" ref="DF23">INDEX($B$11:$M$3008,MATCH(CONCATENATE(DF$12,$O23,$P23),$D$11:$D$2694,0),DF$10)</f>
        <v>116.2</v>
      </c>
      <c r="DG23" cm="1">
        <f t="array" ref="DG23">INDEX($B$11:$M$3008,MATCH(CONCATENATE(DG$12,$O23,$P23),$D$11:$D$2694,0),DG$10)</f>
        <v>115.5</v>
      </c>
      <c r="DI23" t="s">
        <v>137</v>
      </c>
      <c r="DJ23" s="98">
        <f t="shared" si="1"/>
        <v>-2.4096385542168974E-2</v>
      </c>
      <c r="DK23" s="98">
        <f t="shared" si="2"/>
        <v>-3.45125107851596E-3</v>
      </c>
      <c r="DL23" s="98">
        <f t="shared" si="3"/>
        <v>2.032520325203254E-3</v>
      </c>
    </row>
    <row r="24" spans="1:116">
      <c r="A24">
        <v>2000</v>
      </c>
      <c r="B24" t="s">
        <v>132</v>
      </c>
      <c r="C24" t="s">
        <v>99</v>
      </c>
      <c r="D24" s="49" t="str">
        <f t="shared" si="0"/>
        <v>2000WohngebäudeGerüstarbeiten</v>
      </c>
      <c r="E24">
        <v>83.8</v>
      </c>
      <c r="F24">
        <v>85.9</v>
      </c>
      <c r="G24">
        <v>84</v>
      </c>
      <c r="H24">
        <v>86.1</v>
      </c>
      <c r="I24">
        <v>84</v>
      </c>
      <c r="J24">
        <v>86.1</v>
      </c>
      <c r="K24">
        <v>83.8</v>
      </c>
      <c r="L24">
        <v>85.9</v>
      </c>
      <c r="O24" t="s">
        <v>132</v>
      </c>
      <c r="P24" t="s">
        <v>95</v>
      </c>
      <c r="Q24" cm="1">
        <f t="array" ref="Q24">INDEX($B$11:$M$3008,MATCH(CONCATENATE(Q$12,$O24,$P24),$D$11:$D$2694,0),Q$10)</f>
        <v>73.400000000000006</v>
      </c>
      <c r="R24" cm="1">
        <f t="array" ref="R24">INDEX($B$11:$M$3008,MATCH(CONCATENATE(R$12,$O24,$P24),$D$11:$D$2694,0),R$10)</f>
        <v>73.3</v>
      </c>
      <c r="S24" cm="1">
        <f t="array" ref="S24">INDEX($B$11:$M$3008,MATCH(CONCATENATE(S$12,$O24,$P24),$D$11:$D$2694,0),S$10)</f>
        <v>73.3</v>
      </c>
      <c r="T24" cm="1">
        <f t="array" ref="T24">INDEX($B$11:$M$3008,MATCH(CONCATENATE(T$12,$O24,$P24),$D$11:$D$2694,0),T$10)</f>
        <v>74.400000000000006</v>
      </c>
      <c r="U24" cm="1">
        <f t="array" ref="U24">INDEX($B$11:$M$3008,MATCH(CONCATENATE(U$12,$O24,$P24),$D$11:$D$2694,0),U$10)</f>
        <v>74.400000000000006</v>
      </c>
      <c r="V24" cm="1">
        <f t="array" ref="V24">INDEX($B$11:$M$3008,MATCH(CONCATENATE(V$12,$O24,$P24),$D$11:$D$2694,0),V$10)</f>
        <v>74.3</v>
      </c>
      <c r="W24" cm="1">
        <f t="array" ref="W24">INDEX($B$11:$M$3008,MATCH(CONCATENATE(W$12,$O24,$P24),$D$11:$D$2694,0),W$10)</f>
        <v>74.400000000000006</v>
      </c>
      <c r="X24" cm="1">
        <f t="array" ref="X24">INDEX($B$11:$M$3008,MATCH(CONCATENATE(X$12,$O24,$P24),$D$11:$D$2694,0),X$10)</f>
        <v>74.900000000000006</v>
      </c>
      <c r="Y24" cm="1">
        <f t="array" ref="Y24">INDEX($B$11:$M$3008,MATCH(CONCATENATE(Y$12,$O24,$P24),$D$11:$D$2694,0),Y$10)</f>
        <v>74.7</v>
      </c>
      <c r="Z24" cm="1">
        <f t="array" ref="Z24">INDEX($B$11:$M$3008,MATCH(CONCATENATE(Z$12,$O24,$P24),$D$11:$D$2694,0),Z$10)</f>
        <v>74.900000000000006</v>
      </c>
      <c r="AA24" cm="1">
        <f t="array" ref="AA24">INDEX($B$11:$M$3008,MATCH(CONCATENATE(AA$12,$O24,$P24),$D$11:$D$2694,0),AA$10)</f>
        <v>75.5</v>
      </c>
      <c r="AB24" cm="1">
        <f t="array" ref="AB24">INDEX($B$11:$M$3008,MATCH(CONCATENATE(AB$12,$O24,$P24),$D$11:$D$2694,0),AB$10)</f>
        <v>76</v>
      </c>
      <c r="AC24" cm="1">
        <f t="array" ref="AC24">INDEX($B$11:$M$3008,MATCH(CONCATENATE(AC$12,$O24,$P24),$D$11:$D$2694,0),AC$10)</f>
        <v>75.5</v>
      </c>
      <c r="AD24" cm="1">
        <f t="array" ref="AD24">INDEX($B$11:$M$3008,MATCH(CONCATENATE(AD$12,$O24,$P24),$D$11:$D$2694,0),AD$10)</f>
        <v>75.599999999999994</v>
      </c>
      <c r="AE24" cm="1">
        <f t="array" ref="AE24">INDEX($B$11:$M$3008,MATCH(CONCATENATE(AE$12,$O24,$P24),$D$11:$D$2694,0),AE$10)</f>
        <v>75.2</v>
      </c>
      <c r="AF24" cm="1">
        <f t="array" ref="AF24">INDEX($B$11:$M$3008,MATCH(CONCATENATE(AF$12,$O24,$P24),$D$11:$D$2694,0),AF$10)</f>
        <v>74.400000000000006</v>
      </c>
      <c r="AG24" cm="1">
        <f t="array" ref="AG24">INDEX($B$11:$M$3008,MATCH(CONCATENATE(AG$12,$O24,$P24),$D$11:$D$2694,0),AG$10)</f>
        <v>73.400000000000006</v>
      </c>
      <c r="AH24" cm="1">
        <f t="array" ref="AH24">INDEX($B$11:$M$3008,MATCH(CONCATENATE(AH$12,$O24,$P24),$D$11:$D$2694,0),AH$10)</f>
        <v>75.8</v>
      </c>
      <c r="AI24" cm="1">
        <f t="array" ref="AI24">INDEX($B$11:$M$3008,MATCH(CONCATENATE(AI$12,$O24,$P24),$D$11:$D$2694,0),AI$10)</f>
        <v>77.5</v>
      </c>
      <c r="AJ24" cm="1">
        <f t="array" ref="AJ24">INDEX($B$11:$M$3008,MATCH(CONCATENATE(AJ$12,$O24,$P24),$D$11:$D$2694,0),AJ$10)</f>
        <v>79.900000000000006</v>
      </c>
      <c r="AK24" cm="1">
        <f t="array" ref="AK24">INDEX($B$11:$M$3008,MATCH(CONCATENATE(AK$12,$O24,$P24),$D$11:$D$2694,0),AK$10)</f>
        <v>81.900000000000006</v>
      </c>
      <c r="AL24" cm="1">
        <f t="array" ref="AL24">INDEX($B$11:$M$3008,MATCH(CONCATENATE(AL$12,$O24,$P24),$D$11:$D$2694,0),AL$10)</f>
        <v>83.7</v>
      </c>
      <c r="AM24" cm="1">
        <f t="array" ref="AM24">INDEX($B$11:$M$3008,MATCH(CONCATENATE(AM$12,$O24,$P24),$D$11:$D$2694,0),AM$10)</f>
        <v>83.9</v>
      </c>
      <c r="AN24" cm="1">
        <f t="array" ref="AN24">INDEX($B$11:$M$3008,MATCH(CONCATENATE(AN$12,$O24,$P24),$D$11:$D$2694,0),AN$10)</f>
        <v>84.1</v>
      </c>
      <c r="AO24" cm="1">
        <f t="array" ref="AO24">INDEX($B$11:$M$3008,MATCH(CONCATENATE(AO$12,$O24,$P24),$D$11:$D$2694,0),AO$10)</f>
        <v>83.8</v>
      </c>
      <c r="AP24" cm="1">
        <f t="array" ref="AP24">INDEX($B$11:$M$3008,MATCH(CONCATENATE(AP$12,$O24,$P24),$D$11:$D$2694,0),AP$10)</f>
        <v>84.4</v>
      </c>
      <c r="AQ24" cm="1">
        <f t="array" ref="AQ24">INDEX($B$11:$M$3008,MATCH(CONCATENATE(AQ$12,$O24,$P24),$D$11:$D$2694,0),AQ$10)</f>
        <v>85.4</v>
      </c>
      <c r="AR24" cm="1">
        <f t="array" ref="AR24">INDEX($B$11:$M$3008,MATCH(CONCATENATE(AR$12,$O24,$P24),$D$11:$D$2694,0),AR$10)</f>
        <v>87.4</v>
      </c>
      <c r="AS24" cm="1">
        <f t="array" ref="AS24">INDEX($B$11:$M$3008,MATCH(CONCATENATE(AS$12,$O24,$P24),$D$11:$D$2694,0),AS$10)</f>
        <v>88.6</v>
      </c>
      <c r="AT24" cm="1">
        <f t="array" ref="AT24">INDEX($B$11:$M$3008,MATCH(CONCATENATE(AT$12,$O24,$P24),$D$11:$D$2694,0),AT$10)</f>
        <v>90.3</v>
      </c>
      <c r="AU24" cm="1">
        <f t="array" ref="AU24">INDEX($B$11:$M$3008,MATCH(CONCATENATE(AU$12,$O24,$P24),$D$11:$D$2694,0),AU$10)</f>
        <v>91</v>
      </c>
      <c r="AV24" cm="1">
        <f t="array" ref="AV24">INDEX($B$11:$M$3008,MATCH(CONCATENATE(AV$12,$O24,$P24),$D$11:$D$2694,0),AV$10)</f>
        <v>91.9</v>
      </c>
      <c r="AW24" cm="1">
        <f t="array" ref="AW24">INDEX($B$11:$M$3008,MATCH(CONCATENATE(AW$12,$O24,$P24),$D$11:$D$2694,0),AW$10)</f>
        <v>92.2</v>
      </c>
      <c r="AX24" cm="1">
        <f t="array" ref="AX24">INDEX($B$11:$M$3008,MATCH(CONCATENATE(AX$12,$O24,$P24),$D$11:$D$2694,0),AX$10)</f>
        <v>94.3</v>
      </c>
      <c r="AY24" cm="1">
        <f t="array" ref="AY24">INDEX($B$11:$M$3008,MATCH(CONCATENATE(AY$12,$O24,$P24),$D$11:$D$2694,0),AY$10)</f>
        <v>98.1</v>
      </c>
      <c r="AZ24" cm="1">
        <f t="array" ref="AZ24">INDEX($B$11:$M$3008,MATCH(CONCATENATE(AZ$12,$O24,$P24),$D$11:$D$2694,0),AZ$10)</f>
        <v>99.6</v>
      </c>
      <c r="BA24" cm="1">
        <f t="array" ref="BA24">INDEX($B$11:$M$3008,MATCH(CONCATENATE(BA$12,$O24,$P24),$D$11:$D$2694,0),BA$10)</f>
        <v>97.7</v>
      </c>
      <c r="BB24" cm="1">
        <f t="array" ref="BB24">INDEX($B$11:$M$3008,MATCH(CONCATENATE(BB$12,$O24,$P24),$D$11:$D$2694,0),BB$10)</f>
        <v>96.7</v>
      </c>
      <c r="BC24" cm="1">
        <f t="array" ref="BC24">INDEX($B$11:$M$3008,MATCH(CONCATENATE(BC$12,$O24,$P24),$D$11:$D$2694,0),BC$10)</f>
        <v>93.2</v>
      </c>
      <c r="BD24" cm="1">
        <f t="array" ref="BD24">INDEX($B$11:$M$3008,MATCH(CONCATENATE(BD$12,$O24,$P24),$D$11:$D$2694,0),BD$10)</f>
        <v>91</v>
      </c>
      <c r="BE24" cm="1">
        <f t="array" ref="BE24">INDEX($B$11:$M$3008,MATCH(CONCATENATE(BE$12,$O24,$P24),$D$11:$D$2694,0),BE$10)</f>
        <v>88.9</v>
      </c>
      <c r="BF24" cm="1">
        <f t="array" ref="BF24">INDEX($B$11:$M$3008,MATCH(CONCATENATE(BF$12,$O24,$P24),$D$11:$D$2694,0),BF$10)</f>
        <v>90.6</v>
      </c>
      <c r="BG24" cm="1">
        <f t="array" ref="BG24">INDEX($B$11:$M$3008,MATCH(CONCATENATE(BG$12,$O24,$P24),$D$11:$D$2694,0),BG$10)</f>
        <v>91.7</v>
      </c>
      <c r="BH24" cm="1">
        <f t="array" ref="BH24">INDEX($B$11:$M$3008,MATCH(CONCATENATE(BH$12,$O24,$P24),$D$11:$D$2694,0),BH$10)</f>
        <v>94.8</v>
      </c>
      <c r="BI24" cm="1">
        <f t="array" ref="BI24">INDEX($B$11:$M$3008,MATCH(CONCATENATE(BI$12,$O24,$P24),$D$11:$D$2694,0),BI$10)</f>
        <v>95.6</v>
      </c>
      <c r="BJ24" cm="1">
        <f t="array" ref="BJ24">INDEX($B$11:$M$3008,MATCH(CONCATENATE(BJ$12,$O24,$P24),$D$11:$D$2694,0),BJ$10)</f>
        <v>97.4</v>
      </c>
      <c r="BK24" cm="1">
        <f t="array" ref="BK24">INDEX($B$11:$M$3008,MATCH(CONCATENATE(BK$12,$O24,$P24),$D$11:$D$2694,0),BK$10)</f>
        <v>98.1</v>
      </c>
      <c r="BL24" cm="1">
        <f t="array" ref="BL24">INDEX($B$11:$M$3008,MATCH(CONCATENATE(BL$12,$O24,$P24),$D$11:$D$2694,0),BL$10)</f>
        <v>98.2</v>
      </c>
      <c r="BM24" cm="1">
        <f t="array" ref="BM24">INDEX($B$11:$M$3008,MATCH(CONCATENATE(BM$12,$O24,$P24),$D$11:$D$2694,0),BM$10)</f>
        <v>98.3</v>
      </c>
      <c r="BN24" cm="1">
        <f t="array" ref="BN24">INDEX($B$11:$M$3008,MATCH(CONCATENATE(BN$12,$O24,$P24),$D$11:$D$2694,0),BN$10)</f>
        <v>98.6</v>
      </c>
      <c r="BO24" cm="1">
        <f t="array" ref="BO24">INDEX($B$11:$M$3008,MATCH(CONCATENATE(BO$12,$O24,$P24),$D$11:$D$2694,0),BO$10)</f>
        <v>98.5</v>
      </c>
      <c r="BP24" cm="1">
        <f t="array" ref="BP24">INDEX($B$11:$M$3008,MATCH(CONCATENATE(BP$12,$O24,$P24),$D$11:$D$2694,0),BP$10)</f>
        <v>99.4</v>
      </c>
      <c r="BQ24" cm="1">
        <f t="array" ref="BQ24">INDEX($B$11:$M$3008,MATCH(CONCATENATE(BQ$12,$O24,$P24),$D$11:$D$2694,0),BQ$10)</f>
        <v>100.2</v>
      </c>
      <c r="BR24" cm="1">
        <f t="array" ref="BR24">INDEX($B$11:$M$3008,MATCH(CONCATENATE(BR$12,$O24,$P24),$D$11:$D$2694,0),BR$10)</f>
        <v>99.2</v>
      </c>
      <c r="BS24" cm="1">
        <f t="array" ref="BS24">INDEX($B$11:$M$3008,MATCH(CONCATENATE(BS$12,$O24,$P24),$D$11:$D$2694,0),BS$10)</f>
        <v>97.9</v>
      </c>
      <c r="BT24" cm="1">
        <f t="array" ref="BT24">INDEX($B$11:$M$3008,MATCH(CONCATENATE(BT$12,$O24,$P24),$D$11:$D$2694,0),BT$10)</f>
        <v>97.8</v>
      </c>
      <c r="BU24" cm="1">
        <f t="array" ref="BU24">INDEX($B$11:$M$3008,MATCH(CONCATENATE(BU$12,$O24,$P24),$D$11:$D$2694,0),BU$10)</f>
        <v>98.2</v>
      </c>
      <c r="BV24" cm="1">
        <f t="array" ref="BV24">INDEX($B$11:$M$3008,MATCH(CONCATENATE(BV$12,$O24,$P24),$D$11:$D$2694,0),BV$10)</f>
        <v>98.4</v>
      </c>
      <c r="BW24" cm="1">
        <f t="array" ref="BW24">INDEX($B$11:$M$3008,MATCH(CONCATENATE(BW$12,$O24,$P24),$D$11:$D$2694,0),BW$10)</f>
        <v>99.5</v>
      </c>
      <c r="BX24" cm="1">
        <f t="array" ref="BX24">INDEX($B$11:$M$3008,MATCH(CONCATENATE(BX$12,$O24,$P24),$D$11:$D$2694,0),BX$10)</f>
        <v>99.8</v>
      </c>
      <c r="BY24" cm="1">
        <f t="array" ref="BY24">INDEX($B$11:$M$3008,MATCH(CONCATENATE(BY$12,$O24,$P24),$D$11:$D$2694,0),BY$10)</f>
        <v>99.7</v>
      </c>
      <c r="BZ24" cm="1">
        <f t="array" ref="BZ24">INDEX($B$11:$M$3008,MATCH(CONCATENATE(BZ$12,$O24,$P24),$D$11:$D$2694,0),BZ$10)</f>
        <v>99.8</v>
      </c>
      <c r="CA24" cm="1">
        <f t="array" ref="CA24">INDEX($B$11:$M$3008,MATCH(CONCATENATE(CA$12,$O24,$P24),$D$11:$D$2694,0),CA$10)</f>
        <v>100.5</v>
      </c>
      <c r="CB24" cm="1">
        <f t="array" ref="CB24">INDEX($B$11:$M$3008,MATCH(CONCATENATE(CB$12,$O24,$P24),$D$11:$D$2694,0),CB$10)</f>
        <v>100.1</v>
      </c>
      <c r="CC24" cm="1">
        <f t="array" ref="CC24">INDEX($B$11:$M$3008,MATCH(CONCATENATE(CC$12,$O24,$P24),$D$11:$D$2694,0),CC$10)</f>
        <v>99.4</v>
      </c>
      <c r="CD24" cm="1">
        <f t="array" ref="CD24">INDEX($B$11:$M$3008,MATCH(CONCATENATE(CD$12,$O24,$P24),$D$11:$D$2694,0),CD$10)</f>
        <v>99.6</v>
      </c>
      <c r="CE24" cm="1">
        <f t="array" ref="CE24">INDEX($B$11:$M$3008,MATCH(CONCATENATE(CE$12,$O24,$P24),$D$11:$D$2694,0),CE$10)</f>
        <v>100.8</v>
      </c>
      <c r="CF24" cm="1">
        <f t="array" ref="CF24">INDEX($B$11:$M$3008,MATCH(CONCATENATE(CF$12,$O24,$P24),$D$11:$D$2694,0),CF$10)</f>
        <v>101.4</v>
      </c>
      <c r="CG24" cm="1">
        <f t="array" ref="CG24">INDEX($B$11:$M$3008,MATCH(CONCATENATE(CG$12,$O24,$P24),$D$11:$D$2694,0),CG$10)</f>
        <v>102.7</v>
      </c>
      <c r="CH24" cm="1">
        <f t="array" ref="CH24">INDEX($B$11:$M$3008,MATCH(CONCATENATE(CH$12,$O24,$P24),$D$11:$D$2694,0),CH$10)</f>
        <v>103.2</v>
      </c>
      <c r="CI24" cm="1">
        <f t="array" ref="CI24">INDEX($B$11:$M$3008,MATCH(CONCATENATE(CI$12,$O24,$P24),$D$11:$D$2694,0),CI$10)</f>
        <v>104.1</v>
      </c>
      <c r="CJ24" cm="1">
        <f t="array" ref="CJ24">INDEX($B$11:$M$3008,MATCH(CONCATENATE(CJ$12,$O24,$P24),$D$11:$D$2694,0),CJ$10)</f>
        <v>104.6</v>
      </c>
      <c r="CK24" cm="1">
        <f t="array" ref="CK24">INDEX($B$11:$M$3008,MATCH(CONCATENATE(CK$12,$O24,$P24),$D$11:$D$2694,0),CK$10)</f>
        <v>105.5</v>
      </c>
      <c r="CL24" cm="1">
        <f t="array" ref="CL24">INDEX($B$11:$M$3008,MATCH(CONCATENATE(CL$12,$O24,$P24),$D$11:$D$2694,0),CL$10)</f>
        <v>106.2</v>
      </c>
      <c r="CM24" cm="1">
        <f t="array" ref="CM24">INDEX($B$11:$M$3008,MATCH(CONCATENATE(CM$12,$O24,$P24),$D$11:$D$2694,0),CM$10)</f>
        <v>107.6</v>
      </c>
      <c r="CN24" cm="1">
        <f t="array" ref="CN24">INDEX($B$11:$M$3008,MATCH(CONCATENATE(CN$12,$O24,$P24),$D$11:$D$2694,0),CN$10)</f>
        <v>108.5</v>
      </c>
      <c r="CO24" cm="1">
        <f t="array" ref="CO24">INDEX($B$11:$M$3008,MATCH(CONCATENATE(CO$12,$O24,$P24),$D$11:$D$2694,0),CO$10)</f>
        <v>109.4</v>
      </c>
      <c r="CP24" cm="1">
        <f t="array" ref="CP24">INDEX($B$11:$M$3008,MATCH(CONCATENATE(CP$12,$O24,$P24),$D$11:$D$2694,0),CP$10)</f>
        <v>109.3</v>
      </c>
      <c r="CQ24" cm="1">
        <f t="array" ref="CQ24">INDEX($B$11:$M$3008,MATCH(CONCATENATE(CQ$12,$O24,$P24),$D$11:$D$2694,0),CQ$10)</f>
        <v>109.6</v>
      </c>
      <c r="CR24" cm="1">
        <f t="array" ref="CR24">INDEX($B$11:$M$3008,MATCH(CONCATENATE(CR$12,$O24,$P24),$D$11:$D$2694,0),CR$10)</f>
        <v>110.8</v>
      </c>
      <c r="CS24" cm="1">
        <f t="array" ref="CS24">INDEX($B$11:$M$3008,MATCH(CONCATENATE(CS$12,$O24,$P24),$D$11:$D$2694,0),CS$10)</f>
        <v>111.2</v>
      </c>
      <c r="CT24" cm="1">
        <f t="array" ref="CT24">INDEX($B$11:$M$3008,MATCH(CONCATENATE(CT$12,$O24,$P24),$D$11:$D$2694,0),CT$10)</f>
        <v>111</v>
      </c>
      <c r="CU24" cm="1">
        <f t="array" ref="CU24">INDEX($B$11:$M$3008,MATCH(CONCATENATE(CU$12,$O24,$P24),$D$11:$D$2694,0),CU$10)</f>
        <v>110.9</v>
      </c>
      <c r="CV24" cm="1">
        <f t="array" ref="CV24">INDEX($B$11:$M$3008,MATCH(CONCATENATE(CV$12,$O24,$P24),$D$11:$D$2694,0),CV$10)</f>
        <v>111</v>
      </c>
      <c r="CW24" cm="1">
        <f t="array" ref="CW24">INDEX($B$11:$M$3008,MATCH(CONCATENATE(CW$12,$O24,$P24),$D$11:$D$2694,0),CW$10)</f>
        <v>95.3</v>
      </c>
      <c r="CX24" cm="1">
        <f t="array" ref="CX24">INDEX($B$11:$M$3008,MATCH(CONCATENATE(CX$12,$O24,$P24),$D$11:$D$2694,0),CX$10)</f>
        <v>96.5</v>
      </c>
      <c r="CY24" cm="1">
        <f t="array" ref="CY24">INDEX($B$11:$M$3008,MATCH(CONCATENATE(CY$12,$O24,$P24),$D$11:$D$2694,0),CY$10)</f>
        <v>102.2</v>
      </c>
      <c r="CZ24" cm="1">
        <f t="array" ref="CZ24">INDEX($B$11:$M$3008,MATCH(CONCATENATE(CZ$12,$O24,$P24),$D$11:$D$2694,0),CZ$10)</f>
        <v>106</v>
      </c>
      <c r="DA24" cm="1">
        <f t="array" ref="DA24">INDEX($B$11:$M$3008,MATCH(CONCATENATE(DA$12,$O24,$P24),$D$11:$D$2694,0),DA$10)</f>
        <v>107.8</v>
      </c>
      <c r="DB24" cm="1">
        <f t="array" ref="DB24">INDEX($B$11:$M$3008,MATCH(CONCATENATE(DB$12,$O24,$P24),$D$11:$D$2694,0),DB$10)</f>
        <v>123.8</v>
      </c>
      <c r="DC24" cm="1">
        <f t="array" ref="DC24">INDEX($B$11:$M$3008,MATCH(CONCATENATE(DC$12,$O24,$P24),$D$11:$D$2694,0),DC$10)</f>
        <v>128.4</v>
      </c>
      <c r="DD24" cm="1">
        <f t="array" ref="DD24">INDEX($B$11:$M$3008,MATCH(CONCATENATE(DD$12,$O24,$P24),$D$11:$D$2694,0),DD$10)</f>
        <v>129.19999999999999</v>
      </c>
      <c r="DE24" cm="1">
        <f t="array" ref="DE24">INDEX($B$11:$M$3008,MATCH(CONCATENATE(DE$12,$O24,$P24),$D$11:$D$2694,0),DE$10)</f>
        <v>126.5</v>
      </c>
      <c r="DF24" cm="1">
        <f t="array" ref="DF24">INDEX($B$11:$M$3008,MATCH(CONCATENATE(DF$12,$O24,$P24),$D$11:$D$2694,0),DF$10)</f>
        <v>123.4</v>
      </c>
      <c r="DG24" cm="1">
        <f t="array" ref="DG24">INDEX($B$11:$M$3008,MATCH(CONCATENATE(DG$12,$O24,$P24),$D$11:$D$2694,0),DG$10)</f>
        <v>125.4</v>
      </c>
      <c r="DI24" t="s">
        <v>95</v>
      </c>
      <c r="DJ24" s="98">
        <f t="shared" si="1"/>
        <v>6.4829821717990121E-2</v>
      </c>
      <c r="DK24" s="98">
        <f t="shared" si="2"/>
        <v>-2.3364485981308358E-2</v>
      </c>
      <c r="DL24" s="98">
        <f t="shared" si="3"/>
        <v>4.3582807333934458E-2</v>
      </c>
    </row>
    <row r="25" spans="1:116">
      <c r="A25">
        <v>2000</v>
      </c>
      <c r="B25" t="s">
        <v>132</v>
      </c>
      <c r="C25" t="s">
        <v>139</v>
      </c>
      <c r="D25" s="49" t="str">
        <f t="shared" si="0"/>
        <v>2000WohngebäudeAusbauarbeiten</v>
      </c>
      <c r="E25">
        <v>74.2</v>
      </c>
      <c r="F25">
        <v>76.099999999999994</v>
      </c>
      <c r="G25">
        <v>74.400000000000006</v>
      </c>
      <c r="H25">
        <v>76.400000000000006</v>
      </c>
      <c r="I25">
        <v>74.599999999999994</v>
      </c>
      <c r="J25">
        <v>76.599999999999994</v>
      </c>
      <c r="K25">
        <v>74.900000000000006</v>
      </c>
      <c r="L25">
        <v>76.8</v>
      </c>
      <c r="O25" t="s">
        <v>132</v>
      </c>
      <c r="P25" t="s">
        <v>96</v>
      </c>
      <c r="Q25" cm="1">
        <f t="array" ref="Q25">INDEX($B$11:$M$3008,MATCH(CONCATENATE(Q$12,$O25,$P25),$D$11:$D$2694,0),Q$10)</f>
        <v>74.7</v>
      </c>
      <c r="R25" cm="1">
        <f t="array" ref="R25">INDEX($B$11:$M$3008,MATCH(CONCATENATE(R$12,$O25,$P25),$D$11:$D$2694,0),R$10)</f>
        <v>75.3</v>
      </c>
      <c r="S25" cm="1">
        <f t="array" ref="S25">INDEX($B$11:$M$3008,MATCH(CONCATENATE(S$12,$O25,$P25),$D$11:$D$2694,0),S$10)</f>
        <v>75.900000000000006</v>
      </c>
      <c r="T25" cm="1">
        <f t="array" ref="T25">INDEX($B$11:$M$3008,MATCH(CONCATENATE(T$12,$O25,$P25),$D$11:$D$2694,0),T$10)</f>
        <v>76</v>
      </c>
      <c r="U25" cm="1">
        <f t="array" ref="U25">INDEX($B$11:$M$3008,MATCH(CONCATENATE(U$12,$O25,$P25),$D$11:$D$2694,0),U$10)</f>
        <v>76.3</v>
      </c>
      <c r="V25" cm="1">
        <f t="array" ref="V25">INDEX($B$11:$M$3008,MATCH(CONCATENATE(V$12,$O25,$P25),$D$11:$D$2694,0),V$10)</f>
        <v>76.2</v>
      </c>
      <c r="W25" cm="1">
        <f t="array" ref="W25">INDEX($B$11:$M$3008,MATCH(CONCATENATE(W$12,$O25,$P25),$D$11:$D$2694,0),W$10)</f>
        <v>76</v>
      </c>
      <c r="X25" cm="1">
        <f t="array" ref="X25">INDEX($B$11:$M$3008,MATCH(CONCATENATE(X$12,$O25,$P25),$D$11:$D$2694,0),X$10)</f>
        <v>75.8</v>
      </c>
      <c r="Y25" cm="1">
        <f t="array" ref="Y25">INDEX($B$11:$M$3008,MATCH(CONCATENATE(Y$12,$O25,$P25),$D$11:$D$2694,0),Y$10)</f>
        <v>75.7</v>
      </c>
      <c r="Z25" cm="1">
        <f t="array" ref="Z25">INDEX($B$11:$M$3008,MATCH(CONCATENATE(Z$12,$O25,$P25),$D$11:$D$2694,0),Z$10)</f>
        <v>76.099999999999994</v>
      </c>
      <c r="AA25" cm="1">
        <f t="array" ref="AA25">INDEX($B$11:$M$3008,MATCH(CONCATENATE(AA$12,$O25,$P25),$D$11:$D$2694,0),AA$10)</f>
        <v>76.599999999999994</v>
      </c>
      <c r="AB25" cm="1">
        <f t="array" ref="AB25">INDEX($B$11:$M$3008,MATCH(CONCATENATE(AB$12,$O25,$P25),$D$11:$D$2694,0),AB$10)</f>
        <v>76.5</v>
      </c>
      <c r="AC25" cm="1">
        <f t="array" ref="AC25">INDEX($B$11:$M$3008,MATCH(CONCATENATE(AC$12,$O25,$P25),$D$11:$D$2694,0),AC$10)</f>
        <v>76.599999999999994</v>
      </c>
      <c r="AD25" cm="1">
        <f t="array" ref="AD25">INDEX($B$11:$M$3008,MATCH(CONCATENATE(AD$12,$O25,$P25),$D$11:$D$2694,0),AD$10)</f>
        <v>76.599999999999994</v>
      </c>
      <c r="AE25" cm="1">
        <f t="array" ref="AE25">INDEX($B$11:$M$3008,MATCH(CONCATENATE(AE$12,$O25,$P25),$D$11:$D$2694,0),AE$10)</f>
        <v>76.599999999999994</v>
      </c>
      <c r="AF25" cm="1">
        <f t="array" ref="AF25">INDEX($B$11:$M$3008,MATCH(CONCATENATE(AF$12,$O25,$P25),$D$11:$D$2694,0),AF$10)</f>
        <v>76.900000000000006</v>
      </c>
      <c r="AG25" cm="1">
        <f t="array" ref="AG25">INDEX($B$11:$M$3008,MATCH(CONCATENATE(AG$12,$O25,$P25),$D$11:$D$2694,0),AG$10)</f>
        <v>76.8</v>
      </c>
      <c r="AH25" cm="1">
        <f t="array" ref="AH25">INDEX($B$11:$M$3008,MATCH(CONCATENATE(AH$12,$O25,$P25),$D$11:$D$2694,0),AH$10)</f>
        <v>77</v>
      </c>
      <c r="AI25" cm="1">
        <f t="array" ref="AI25">INDEX($B$11:$M$3008,MATCH(CONCATENATE(AI$12,$O25,$P25),$D$11:$D$2694,0),AI$10)</f>
        <v>77.099999999999994</v>
      </c>
      <c r="AJ25" cm="1">
        <f t="array" ref="AJ25">INDEX($B$11:$M$3008,MATCH(CONCATENATE(AJ$12,$O25,$P25),$D$11:$D$2694,0),AJ$10)</f>
        <v>77.5</v>
      </c>
      <c r="AK25" cm="1">
        <f t="array" ref="AK25">INDEX($B$11:$M$3008,MATCH(CONCATENATE(AK$12,$O25,$P25),$D$11:$D$2694,0),AK$10)</f>
        <v>78</v>
      </c>
      <c r="AL25" cm="1">
        <f t="array" ref="AL25">INDEX($B$11:$M$3008,MATCH(CONCATENATE(AL$12,$O25,$P25),$D$11:$D$2694,0),AL$10)</f>
        <v>77.900000000000006</v>
      </c>
      <c r="AM25" cm="1">
        <f t="array" ref="AM25">INDEX($B$11:$M$3008,MATCH(CONCATENATE(AM$12,$O25,$P25),$D$11:$D$2694,0),AM$10)</f>
        <v>77.5</v>
      </c>
      <c r="AN25" cm="1">
        <f t="array" ref="AN25">INDEX($B$11:$M$3008,MATCH(CONCATENATE(AN$12,$O25,$P25),$D$11:$D$2694,0),AN$10)</f>
        <v>77.900000000000006</v>
      </c>
      <c r="AO25" cm="1">
        <f t="array" ref="AO25">INDEX($B$11:$M$3008,MATCH(CONCATENATE(AO$12,$O25,$P25),$D$11:$D$2694,0),AO$10)</f>
        <v>78.2</v>
      </c>
      <c r="AP25" cm="1">
        <f t="array" ref="AP25">INDEX($B$11:$M$3008,MATCH(CONCATENATE(AP$12,$O25,$P25),$D$11:$D$2694,0),AP$10)</f>
        <v>78.599999999999994</v>
      </c>
      <c r="AQ25" cm="1">
        <f t="array" ref="AQ25">INDEX($B$11:$M$3008,MATCH(CONCATENATE(AQ$12,$O25,$P25),$D$11:$D$2694,0),AQ$10)</f>
        <v>78.900000000000006</v>
      </c>
      <c r="AR25" cm="1">
        <f t="array" ref="AR25">INDEX($B$11:$M$3008,MATCH(CONCATENATE(AR$12,$O25,$P25),$D$11:$D$2694,0),AR$10)</f>
        <v>79.5</v>
      </c>
      <c r="AS25" cm="1">
        <f t="array" ref="AS25">INDEX($B$11:$M$3008,MATCH(CONCATENATE(AS$12,$O25,$P25),$D$11:$D$2694,0),AS$10)</f>
        <v>80.2</v>
      </c>
      <c r="AT25" cm="1">
        <f t="array" ref="AT25">INDEX($B$11:$M$3008,MATCH(CONCATENATE(AT$12,$O25,$P25),$D$11:$D$2694,0),AT$10)</f>
        <v>80.5</v>
      </c>
      <c r="AU25" cm="1">
        <f t="array" ref="AU25">INDEX($B$11:$M$3008,MATCH(CONCATENATE(AU$12,$O25,$P25),$D$11:$D$2694,0),AU$10)</f>
        <v>81.2</v>
      </c>
      <c r="AV25" cm="1">
        <f t="array" ref="AV25">INDEX($B$11:$M$3008,MATCH(CONCATENATE(AV$12,$O25,$P25),$D$11:$D$2694,0),AV$10)</f>
        <v>81.2</v>
      </c>
      <c r="AW25" cm="1">
        <f t="array" ref="AW25">INDEX($B$11:$M$3008,MATCH(CONCATENATE(AW$12,$O25,$P25),$D$11:$D$2694,0),AW$10)</f>
        <v>83</v>
      </c>
      <c r="AX25" cm="1">
        <f t="array" ref="AX25">INDEX($B$11:$M$3008,MATCH(CONCATENATE(AX$12,$O25,$P25),$D$11:$D$2694,0),AX$10)</f>
        <v>83.2</v>
      </c>
      <c r="AY25" cm="1">
        <f t="array" ref="AY25">INDEX($B$11:$M$3008,MATCH(CONCATENATE(AY$12,$O25,$P25),$D$11:$D$2694,0),AY$10)</f>
        <v>84.3</v>
      </c>
      <c r="AZ25" cm="1">
        <f t="array" ref="AZ25">INDEX($B$11:$M$3008,MATCH(CONCATENATE(AZ$12,$O25,$P25),$D$11:$D$2694,0),AZ$10)</f>
        <v>84.6</v>
      </c>
      <c r="BA25" cm="1">
        <f t="array" ref="BA25">INDEX($B$11:$M$3008,MATCH(CONCATENATE(BA$12,$O25,$P25),$D$11:$D$2694,0),BA$10)</f>
        <v>85</v>
      </c>
      <c r="BB25" cm="1">
        <f t="array" ref="BB25">INDEX($B$11:$M$3008,MATCH(CONCATENATE(BB$12,$O25,$P25),$D$11:$D$2694,0),BB$10)</f>
        <v>85</v>
      </c>
      <c r="BC25" cm="1">
        <f t="array" ref="BC25">INDEX($B$11:$M$3008,MATCH(CONCATENATE(BC$12,$O25,$P25),$D$11:$D$2694,0),BC$10)</f>
        <v>85.4</v>
      </c>
      <c r="BD25" cm="1">
        <f t="array" ref="BD25">INDEX($B$11:$M$3008,MATCH(CONCATENATE(BD$12,$O25,$P25),$D$11:$D$2694,0),BD$10)</f>
        <v>85.4</v>
      </c>
      <c r="BE25" cm="1">
        <f t="array" ref="BE25">INDEX($B$11:$M$3008,MATCH(CONCATENATE(BE$12,$O25,$P25),$D$11:$D$2694,0),BE$10)</f>
        <v>86.1</v>
      </c>
      <c r="BF25" cm="1">
        <f t="array" ref="BF25">INDEX($B$11:$M$3008,MATCH(CONCATENATE(BF$12,$O25,$P25),$D$11:$D$2694,0),BF$10)</f>
        <v>86.4</v>
      </c>
      <c r="BG25" cm="1">
        <f t="array" ref="BG25">INDEX($B$11:$M$3008,MATCH(CONCATENATE(BG$12,$O25,$P25),$D$11:$D$2694,0),BG$10)</f>
        <v>86.9</v>
      </c>
      <c r="BH25" cm="1">
        <f t="array" ref="BH25">INDEX($B$11:$M$3008,MATCH(CONCATENATE(BH$12,$O25,$P25),$D$11:$D$2694,0),BH$10)</f>
        <v>87.4</v>
      </c>
      <c r="BI25" cm="1">
        <f t="array" ref="BI25">INDEX($B$11:$M$3008,MATCH(CONCATENATE(BI$12,$O25,$P25),$D$11:$D$2694,0),BI$10)</f>
        <v>88.4</v>
      </c>
      <c r="BJ25" cm="1">
        <f t="array" ref="BJ25">INDEX($B$11:$M$3008,MATCH(CONCATENATE(BJ$12,$O25,$P25),$D$11:$D$2694,0),BJ$10)</f>
        <v>89</v>
      </c>
      <c r="BK25" cm="1">
        <f t="array" ref="BK25">INDEX($B$11:$M$3008,MATCH(CONCATENATE(BK$12,$O25,$P25),$D$11:$D$2694,0),BK$10)</f>
        <v>89.7</v>
      </c>
      <c r="BL25" cm="1">
        <f t="array" ref="BL25">INDEX($B$11:$M$3008,MATCH(CONCATENATE(BL$12,$O25,$P25),$D$11:$D$2694,0),BL$10)</f>
        <v>90</v>
      </c>
      <c r="BM25" cm="1">
        <f t="array" ref="BM25">INDEX($B$11:$M$3008,MATCH(CONCATENATE(BM$12,$O25,$P25),$D$11:$D$2694,0),BM$10)</f>
        <v>91.4</v>
      </c>
      <c r="BN25" cm="1">
        <f t="array" ref="BN25">INDEX($B$11:$M$3008,MATCH(CONCATENATE(BN$12,$O25,$P25),$D$11:$D$2694,0),BN$10)</f>
        <v>92.3</v>
      </c>
      <c r="BO25" cm="1">
        <f t="array" ref="BO25">INDEX($B$11:$M$3008,MATCH(CONCATENATE(BO$12,$O25,$P25),$D$11:$D$2694,0),BO$10)</f>
        <v>93.3</v>
      </c>
      <c r="BP25" cm="1">
        <f t="array" ref="BP25">INDEX($B$11:$M$3008,MATCH(CONCATENATE(BP$12,$O25,$P25),$D$11:$D$2694,0),BP$10)</f>
        <v>93.6</v>
      </c>
      <c r="BQ25" cm="1">
        <f t="array" ref="BQ25">INDEX($B$11:$M$3008,MATCH(CONCATENATE(BQ$12,$O25,$P25),$D$11:$D$2694,0),BQ$10)</f>
        <v>94.4</v>
      </c>
      <c r="BR25" cm="1">
        <f t="array" ref="BR25">INDEX($B$11:$M$3008,MATCH(CONCATENATE(BR$12,$O25,$P25),$D$11:$D$2694,0),BR$10)</f>
        <v>95.6</v>
      </c>
      <c r="BS25" cm="1">
        <f t="array" ref="BS25">INDEX($B$11:$M$3008,MATCH(CONCATENATE(BS$12,$O25,$P25),$D$11:$D$2694,0),BS$10)</f>
        <v>95.9</v>
      </c>
      <c r="BT25" cm="1">
        <f t="array" ref="BT25">INDEX($B$11:$M$3008,MATCH(CONCATENATE(BT$12,$O25,$P25),$D$11:$D$2694,0),BT$10)</f>
        <v>96.1</v>
      </c>
      <c r="BU25" cm="1">
        <f t="array" ref="BU25">INDEX($B$11:$M$3008,MATCH(CONCATENATE(BU$12,$O25,$P25),$D$11:$D$2694,0),BU$10)</f>
        <v>97.5</v>
      </c>
      <c r="BV25" cm="1">
        <f t="array" ref="BV25">INDEX($B$11:$M$3008,MATCH(CONCATENATE(BV$12,$O25,$P25),$D$11:$D$2694,0),BV$10)</f>
        <v>97.7</v>
      </c>
      <c r="BW25" cm="1">
        <f t="array" ref="BW25">INDEX($B$11:$M$3008,MATCH(CONCATENATE(BW$12,$O25,$P25),$D$11:$D$2694,0),BW$10)</f>
        <v>98</v>
      </c>
      <c r="BX25" cm="1">
        <f t="array" ref="BX25">INDEX($B$11:$M$3008,MATCH(CONCATENATE(BX$12,$O25,$P25),$D$11:$D$2694,0),BX$10)</f>
        <v>98.2</v>
      </c>
      <c r="BY25" cm="1">
        <f t="array" ref="BY25">INDEX($B$11:$M$3008,MATCH(CONCATENATE(BY$12,$O25,$P25),$D$11:$D$2694,0),BY$10)</f>
        <v>99.8</v>
      </c>
      <c r="BZ25" cm="1">
        <f t="array" ref="BZ25">INDEX($B$11:$M$3008,MATCH(CONCATENATE(BZ$12,$O25,$P25),$D$11:$D$2694,0),BZ$10)</f>
        <v>99.8</v>
      </c>
      <c r="CA25" cm="1">
        <f t="array" ref="CA25">INDEX($B$11:$M$3008,MATCH(CONCATENATE(CA$12,$O25,$P25),$D$11:$D$2694,0),CA$10)</f>
        <v>100.2</v>
      </c>
      <c r="CB25" cm="1">
        <f t="array" ref="CB25">INDEX($B$11:$M$3008,MATCH(CONCATENATE(CB$12,$O25,$P25),$D$11:$D$2694,0),CB$10)</f>
        <v>100.3</v>
      </c>
      <c r="CC25" cm="1">
        <f t="array" ref="CC25">INDEX($B$11:$M$3008,MATCH(CONCATENATE(CC$12,$O25,$P25),$D$11:$D$2694,0),CC$10)</f>
        <v>101.6</v>
      </c>
      <c r="CD25" cm="1">
        <f t="array" ref="CD25">INDEX($B$11:$M$3008,MATCH(CONCATENATE(CD$12,$O25,$P25),$D$11:$D$2694,0),CD$10)</f>
        <v>102.2</v>
      </c>
      <c r="CE25" cm="1">
        <f t="array" ref="CE25">INDEX($B$11:$M$3008,MATCH(CONCATENATE(CE$12,$O25,$P25),$D$11:$D$2694,0),CE$10)</f>
        <v>102.3</v>
      </c>
      <c r="CF25" cm="1">
        <f t="array" ref="CF25">INDEX($B$11:$M$3008,MATCH(CONCATENATE(CF$12,$O25,$P25),$D$11:$D$2694,0),CF$10)</f>
        <v>102.6</v>
      </c>
      <c r="CG25" cm="1">
        <f t="array" ref="CG25">INDEX($B$11:$M$3008,MATCH(CONCATENATE(CG$12,$O25,$P25),$D$11:$D$2694,0),CG$10)</f>
        <v>103.6</v>
      </c>
      <c r="CH25" cm="1">
        <f t="array" ref="CH25">INDEX($B$11:$M$3008,MATCH(CONCATENATE(CH$12,$O25,$P25),$D$11:$D$2694,0),CH$10)</f>
        <v>104.4</v>
      </c>
      <c r="CI25" cm="1">
        <f t="array" ref="CI25">INDEX($B$11:$M$3008,MATCH(CONCATENATE(CI$12,$O25,$P25),$D$11:$D$2694,0),CI$10)</f>
        <v>104.9</v>
      </c>
      <c r="CJ25" cm="1">
        <f t="array" ref="CJ25">INDEX($B$11:$M$3008,MATCH(CONCATENATE(CJ$12,$O25,$P25),$D$11:$D$2694,0),CJ$10)</f>
        <v>106.1</v>
      </c>
      <c r="CK25" cm="1">
        <f t="array" ref="CK25">INDEX($B$11:$M$3008,MATCH(CONCATENATE(CK$12,$O25,$P25),$D$11:$D$2694,0),CK$10)</f>
        <v>107.7</v>
      </c>
      <c r="CL25" cm="1">
        <f t="array" ref="CL25">INDEX($B$11:$M$3008,MATCH(CONCATENATE(CL$12,$O25,$P25),$D$11:$D$2694,0),CL$10)</f>
        <v>109.1</v>
      </c>
      <c r="CM25" cm="1">
        <f t="array" ref="CM25">INDEX($B$11:$M$3008,MATCH(CONCATENATE(CM$12,$O25,$P25),$D$11:$D$2694,0),CM$10)</f>
        <v>110.6</v>
      </c>
      <c r="CN25" cm="1">
        <f t="array" ref="CN25">INDEX($B$11:$M$3008,MATCH(CONCATENATE(CN$12,$O25,$P25),$D$11:$D$2694,0),CN$10)</f>
        <v>111.6</v>
      </c>
      <c r="CO25" cm="1">
        <f t="array" ref="CO25">INDEX($B$11:$M$3008,MATCH(CONCATENATE(CO$12,$O25,$P25),$D$11:$D$2694,0),CO$10)</f>
        <v>113.9</v>
      </c>
      <c r="CP25" cm="1">
        <f t="array" ref="CP25">INDEX($B$11:$M$3008,MATCH(CONCATENATE(CP$12,$O25,$P25),$D$11:$D$2694,0),CP$10)</f>
        <v>115.2</v>
      </c>
      <c r="CQ25" cm="1">
        <f t="array" ref="CQ25">INDEX($B$11:$M$3008,MATCH(CONCATENATE(CQ$12,$O25,$P25),$D$11:$D$2694,0),CQ$10)</f>
        <v>116.2</v>
      </c>
      <c r="CR25" cm="1">
        <f t="array" ref="CR25">INDEX($B$11:$M$3008,MATCH(CONCATENATE(CR$12,$O25,$P25),$D$11:$D$2694,0),CR$10)</f>
        <v>117.3</v>
      </c>
      <c r="CS25" cm="1">
        <f t="array" ref="CS25">INDEX($B$11:$M$3008,MATCH(CONCATENATE(CS$12,$O25,$P25),$D$11:$D$2694,0),CS$10)</f>
        <v>119.3</v>
      </c>
      <c r="CT25" cm="1">
        <f t="array" ref="CT25">INDEX($B$11:$M$3008,MATCH(CONCATENATE(CT$12,$O25,$P25),$D$11:$D$2694,0),CT$10)</f>
        <v>120.2</v>
      </c>
      <c r="CU25" cm="1">
        <f t="array" ref="CU25">INDEX($B$11:$M$3008,MATCH(CONCATENATE(CU$12,$O25,$P25),$D$11:$D$2694,0),CU$10)</f>
        <v>120.6</v>
      </c>
      <c r="CV25" cm="1">
        <f t="array" ref="CV25">INDEX($B$11:$M$3008,MATCH(CONCATENATE(CV$12,$O25,$P25),$D$11:$D$2694,0),CV$10)</f>
        <v>121.1</v>
      </c>
      <c r="CW25" cm="1">
        <f t="array" ref="CW25">INDEX($B$11:$M$3008,MATCH(CONCATENATE(CW$12,$O25,$P25),$D$11:$D$2694,0),CW$10)</f>
        <v>92.7</v>
      </c>
      <c r="CX25" cm="1">
        <f t="array" ref="CX25">INDEX($B$11:$M$3008,MATCH(CONCATENATE(CX$12,$O25,$P25),$D$11:$D$2694,0),CX$10)</f>
        <v>98.2</v>
      </c>
      <c r="CY25" cm="1">
        <f t="array" ref="CY25">INDEX($B$11:$M$3008,MATCH(CONCATENATE(CY$12,$O25,$P25),$D$11:$D$2694,0),CY$10)</f>
        <v>103.1</v>
      </c>
      <c r="CZ25" cm="1">
        <f t="array" ref="CZ25">INDEX($B$11:$M$3008,MATCH(CONCATENATE(CZ$12,$O25,$P25),$D$11:$D$2694,0),CZ$10)</f>
        <v>105.9</v>
      </c>
      <c r="DA25" cm="1">
        <f t="array" ref="DA25">INDEX($B$11:$M$3008,MATCH(CONCATENATE(DA$12,$O25,$P25),$D$11:$D$2694,0),DA$10)</f>
        <v>111.2</v>
      </c>
      <c r="DB25" cm="1">
        <f t="array" ref="DB25">INDEX($B$11:$M$3008,MATCH(CONCATENATE(DB$12,$O25,$P25),$D$11:$D$2694,0),DB$10)</f>
        <v>118.3</v>
      </c>
      <c r="DC25" cm="1">
        <f t="array" ref="DC25">INDEX($B$11:$M$3008,MATCH(CONCATENATE(DC$12,$O25,$P25),$D$11:$D$2694,0),DC$10)</f>
        <v>122</v>
      </c>
      <c r="DD25" cm="1">
        <f t="array" ref="DD25">INDEX($B$11:$M$3008,MATCH(CONCATENATE(DD$12,$O25,$P25),$D$11:$D$2694,0),DD$10)</f>
        <v>125.9</v>
      </c>
      <c r="DE25" cm="1">
        <f t="array" ref="DE25">INDEX($B$11:$M$3008,MATCH(CONCATENATE(DE$12,$O25,$P25),$D$11:$D$2694,0),DE$10)</f>
        <v>128.5</v>
      </c>
      <c r="DF25" cm="1">
        <f t="array" ref="DF25">INDEX($B$11:$M$3008,MATCH(CONCATENATE(DF$12,$O25,$P25),$D$11:$D$2694,0),DF$10)</f>
        <v>128.4</v>
      </c>
      <c r="DG25" cm="1">
        <f t="array" ref="DG25">INDEX($B$11:$M$3008,MATCH(CONCATENATE(DG$12,$O25,$P25),$D$11:$D$2694,0),DG$10)</f>
        <v>128</v>
      </c>
      <c r="DI25" t="s">
        <v>96</v>
      </c>
      <c r="DJ25" s="98">
        <f t="shared" si="1"/>
        <v>-1.2461059190031154E-2</v>
      </c>
      <c r="DK25" s="98">
        <f t="shared" si="2"/>
        <v>4.9180327868852514E-2</v>
      </c>
      <c r="DL25" s="98">
        <f t="shared" si="3"/>
        <v>2.0453289110005546E-2</v>
      </c>
    </row>
    <row r="26" spans="1:116">
      <c r="A26">
        <v>2000</v>
      </c>
      <c r="B26" t="s">
        <v>132</v>
      </c>
      <c r="C26" t="s">
        <v>100</v>
      </c>
      <c r="D26" s="49" t="str">
        <f t="shared" si="0"/>
        <v>2000WohngebäudeNaturwerksteinarbeiten</v>
      </c>
      <c r="E26">
        <v>85.5</v>
      </c>
      <c r="F26">
        <v>87.6</v>
      </c>
      <c r="G26">
        <v>85.9</v>
      </c>
      <c r="H26">
        <v>88</v>
      </c>
      <c r="I26">
        <v>85.9</v>
      </c>
      <c r="J26">
        <v>88</v>
      </c>
      <c r="K26">
        <v>86.2</v>
      </c>
      <c r="L26">
        <v>88.4</v>
      </c>
      <c r="O26" t="s">
        <v>132</v>
      </c>
      <c r="P26" t="s">
        <v>138</v>
      </c>
      <c r="Q26" cm="1">
        <f t="array" ref="Q26">INDEX($B$11:$M$3008,MATCH(CONCATENATE(Q$12,$O26,$P26),$D$11:$D$2694,0),Q$10)</f>
        <v>78.2</v>
      </c>
      <c r="R26" cm="1">
        <f t="array" ref="R26">INDEX($B$11:$M$3008,MATCH(CONCATENATE(R$12,$O26,$P26),$D$11:$D$2694,0),R$10)</f>
        <v>78.400000000000006</v>
      </c>
      <c r="S26" cm="1">
        <f t="array" ref="S26">INDEX($B$11:$M$3008,MATCH(CONCATENATE(S$12,$O26,$P26),$D$11:$D$2694,0),S$10)</f>
        <v>78.599999999999994</v>
      </c>
      <c r="T26" cm="1">
        <f t="array" ref="T26">INDEX($B$11:$M$3008,MATCH(CONCATENATE(T$12,$O26,$P26),$D$11:$D$2694,0),T$10)</f>
        <v>78.599999999999994</v>
      </c>
      <c r="U26" cm="1">
        <f t="array" ref="U26">INDEX($B$11:$M$3008,MATCH(CONCATENATE(U$12,$O26,$P26),$D$11:$D$2694,0),U$10)</f>
        <v>78.900000000000006</v>
      </c>
      <c r="V26" cm="1">
        <f t="array" ref="V26">INDEX($B$11:$M$3008,MATCH(CONCATENATE(V$12,$O26,$P26),$D$11:$D$2694,0),V$10)</f>
        <v>78.599999999999994</v>
      </c>
      <c r="W26" cm="1">
        <f t="array" ref="W26">INDEX($B$11:$M$3008,MATCH(CONCATENATE(W$12,$O26,$P26),$D$11:$D$2694,0),W$10)</f>
        <v>78.400000000000006</v>
      </c>
      <c r="X26" cm="1">
        <f t="array" ref="X26">INDEX($B$11:$M$3008,MATCH(CONCATENATE(X$12,$O26,$P26),$D$11:$D$2694,0),X$10)</f>
        <v>78.400000000000006</v>
      </c>
      <c r="Y26" cm="1">
        <f t="array" ref="Y26">INDEX($B$11:$M$3008,MATCH(CONCATENATE(Y$12,$O26,$P26),$D$11:$D$2694,0),Y$10)</f>
        <v>78.5</v>
      </c>
      <c r="Z26" cm="1">
        <f t="array" ref="Z26">INDEX($B$11:$M$3008,MATCH(CONCATENATE(Z$12,$O26,$P26),$D$11:$D$2694,0),Z$10)</f>
        <v>78.400000000000006</v>
      </c>
      <c r="AA26" cm="1">
        <f t="array" ref="AA26">INDEX($B$11:$M$3008,MATCH(CONCATENATE(AA$12,$O26,$P26),$D$11:$D$2694,0),AA$10)</f>
        <v>78.400000000000006</v>
      </c>
      <c r="AB26" cm="1">
        <f t="array" ref="AB26">INDEX($B$11:$M$3008,MATCH(CONCATENATE(AB$12,$O26,$P26),$D$11:$D$2694,0),AB$10)</f>
        <v>78.400000000000006</v>
      </c>
      <c r="AC26" cm="1">
        <f t="array" ref="AC26">INDEX($B$11:$M$3008,MATCH(CONCATENATE(AC$12,$O26,$P26),$D$11:$D$2694,0),AC$10)</f>
        <v>78.8</v>
      </c>
      <c r="AD26" cm="1">
        <f t="array" ref="AD26">INDEX($B$11:$M$3008,MATCH(CONCATENATE(AD$12,$O26,$P26),$D$11:$D$2694,0),AD$10)</f>
        <v>78.900000000000006</v>
      </c>
      <c r="AE26" cm="1">
        <f t="array" ref="AE26">INDEX($B$11:$M$3008,MATCH(CONCATENATE(AE$12,$O26,$P26),$D$11:$D$2694,0),AE$10)</f>
        <v>78.900000000000006</v>
      </c>
      <c r="AF26" cm="1">
        <f t="array" ref="AF26">INDEX($B$11:$M$3008,MATCH(CONCATENATE(AF$12,$O26,$P26),$D$11:$D$2694,0),AF$10)</f>
        <v>78.900000000000006</v>
      </c>
      <c r="AG26" cm="1">
        <f t="array" ref="AG26">INDEX($B$11:$M$3008,MATCH(CONCATENATE(AG$12,$O26,$P26),$D$11:$D$2694,0),AG$10)</f>
        <v>79</v>
      </c>
      <c r="AH26" cm="1">
        <f t="array" ref="AH26">INDEX($B$11:$M$3008,MATCH(CONCATENATE(AH$12,$O26,$P26),$D$11:$D$2694,0),AH$10)</f>
        <v>79.099999999999994</v>
      </c>
      <c r="AI26" cm="1">
        <f t="array" ref="AI26">INDEX($B$11:$M$3008,MATCH(CONCATENATE(AI$12,$O26,$P26),$D$11:$D$2694,0),AI$10)</f>
        <v>79.2</v>
      </c>
      <c r="AJ26" cm="1">
        <f t="array" ref="AJ26">INDEX($B$11:$M$3008,MATCH(CONCATENATE(AJ$12,$O26,$P26),$D$11:$D$2694,0),AJ$10)</f>
        <v>79.2</v>
      </c>
      <c r="AK26" cm="1">
        <f t="array" ref="AK26">INDEX($B$11:$M$3008,MATCH(CONCATENATE(AK$12,$O26,$P26),$D$11:$D$2694,0),AK$10)</f>
        <v>79.3</v>
      </c>
      <c r="AL26" cm="1">
        <f t="array" ref="AL26">INDEX($B$11:$M$3008,MATCH(CONCATENATE(AL$12,$O26,$P26),$D$11:$D$2694,0),AL$10)</f>
        <v>79.2</v>
      </c>
      <c r="AM26" cm="1">
        <f t="array" ref="AM26">INDEX($B$11:$M$3008,MATCH(CONCATENATE(AM$12,$O26,$P26),$D$11:$D$2694,0),AM$10)</f>
        <v>79.099999999999994</v>
      </c>
      <c r="AN26" cm="1">
        <f t="array" ref="AN26">INDEX($B$11:$M$3008,MATCH(CONCATENATE(AN$12,$O26,$P26),$D$11:$D$2694,0),AN$10)</f>
        <v>79.3</v>
      </c>
      <c r="AO26" cm="1">
        <f t="array" ref="AO26">INDEX($B$11:$M$3008,MATCH(CONCATENATE(AO$12,$O26,$P26),$D$11:$D$2694,0),AO$10)</f>
        <v>79.7</v>
      </c>
      <c r="AP26" cm="1">
        <f t="array" ref="AP26">INDEX($B$11:$M$3008,MATCH(CONCATENATE(AP$12,$O26,$P26),$D$11:$D$2694,0),AP$10)</f>
        <v>80.099999999999994</v>
      </c>
      <c r="AQ26" cm="1">
        <f t="array" ref="AQ26">INDEX($B$11:$M$3008,MATCH(CONCATENATE(AQ$12,$O26,$P26),$D$11:$D$2694,0),AQ$10)</f>
        <v>81.099999999999994</v>
      </c>
      <c r="AR26" cm="1">
        <f t="array" ref="AR26">INDEX($B$11:$M$3008,MATCH(CONCATENATE(AR$12,$O26,$P26),$D$11:$D$2694,0),AR$10)</f>
        <v>82.2</v>
      </c>
      <c r="AS26" cm="1">
        <f t="array" ref="AS26">INDEX($B$11:$M$3008,MATCH(CONCATENATE(AS$12,$O26,$P26),$D$11:$D$2694,0),AS$10)</f>
        <v>83</v>
      </c>
      <c r="AT26" cm="1">
        <f t="array" ref="AT26">INDEX($B$11:$M$3008,MATCH(CONCATENATE(AT$12,$O26,$P26),$D$11:$D$2694,0),AT$10)</f>
        <v>83.3</v>
      </c>
      <c r="AU26" cm="1">
        <f t="array" ref="AU26">INDEX($B$11:$M$3008,MATCH(CONCATENATE(AU$12,$O26,$P26),$D$11:$D$2694,0),AU$10)</f>
        <v>83.7</v>
      </c>
      <c r="AV26" cm="1">
        <f t="array" ref="AV26">INDEX($B$11:$M$3008,MATCH(CONCATENATE(AV$12,$O26,$P26),$D$11:$D$2694,0),AV$10)</f>
        <v>84.1</v>
      </c>
      <c r="AW26" cm="1">
        <f t="array" ref="AW26">INDEX($B$11:$M$3008,MATCH(CONCATENATE(AW$12,$O26,$P26),$D$11:$D$2694,0),AW$10)</f>
        <v>84.8</v>
      </c>
      <c r="AX26" cm="1">
        <f t="array" ref="AX26">INDEX($B$11:$M$3008,MATCH(CONCATENATE(AX$12,$O26,$P26),$D$11:$D$2694,0),AX$10)</f>
        <v>85</v>
      </c>
      <c r="AY26" cm="1">
        <f t="array" ref="AY26">INDEX($B$11:$M$3008,MATCH(CONCATENATE(AY$12,$O26,$P26),$D$11:$D$2694,0),AY$10)</f>
        <v>85.6</v>
      </c>
      <c r="AZ26" cm="1">
        <f t="array" ref="AZ26">INDEX($B$11:$M$3008,MATCH(CONCATENATE(AZ$12,$O26,$P26),$D$11:$D$2694,0),AZ$10)</f>
        <v>85.8</v>
      </c>
      <c r="BA26" cm="1">
        <f t="array" ref="BA26">INDEX($B$11:$M$3008,MATCH(CONCATENATE(BA$12,$O26,$P26),$D$11:$D$2694,0),BA$10)</f>
        <v>86.7</v>
      </c>
      <c r="BB26" cm="1">
        <f t="array" ref="BB26">INDEX($B$11:$M$3008,MATCH(CONCATENATE(BB$12,$O26,$P26),$D$11:$D$2694,0),BB$10)</f>
        <v>86.6</v>
      </c>
      <c r="BC26" cm="1">
        <f t="array" ref="BC26">INDEX($B$11:$M$3008,MATCH(CONCATENATE(BC$12,$O26,$P26),$D$11:$D$2694,0),BC$10)</f>
        <v>87.1</v>
      </c>
      <c r="BD26" cm="1">
        <f t="array" ref="BD26">INDEX($B$11:$M$3008,MATCH(CONCATENATE(BD$12,$O26,$P26),$D$11:$D$2694,0),BD$10)</f>
        <v>87.2</v>
      </c>
      <c r="BE26" cm="1">
        <f t="array" ref="BE26">INDEX($B$11:$M$3008,MATCH(CONCATENATE(BE$12,$O26,$P26),$D$11:$D$2694,0),BE$10)</f>
        <v>87.5</v>
      </c>
      <c r="BF26" cm="1">
        <f t="array" ref="BF26">INDEX($B$11:$M$3008,MATCH(CONCATENATE(BF$12,$O26,$P26),$D$11:$D$2694,0),BF$10)</f>
        <v>87.8</v>
      </c>
      <c r="BG26" cm="1">
        <f t="array" ref="BG26">INDEX($B$11:$M$3008,MATCH(CONCATENATE(BG$12,$O26,$P26),$D$11:$D$2694,0),BG$10)</f>
        <v>88.3</v>
      </c>
      <c r="BH26" cm="1">
        <f t="array" ref="BH26">INDEX($B$11:$M$3008,MATCH(CONCATENATE(BH$12,$O26,$P26),$D$11:$D$2694,0),BH$10)</f>
        <v>88.8</v>
      </c>
      <c r="BI26" cm="1">
        <f t="array" ref="BI26">INDEX($B$11:$M$3008,MATCH(CONCATENATE(BI$12,$O26,$P26),$D$11:$D$2694,0),BI$10)</f>
        <v>89.6</v>
      </c>
      <c r="BJ26" cm="1">
        <f t="array" ref="BJ26">INDEX($B$11:$M$3008,MATCH(CONCATENATE(BJ$12,$O26,$P26),$D$11:$D$2694,0),BJ$10)</f>
        <v>90.3</v>
      </c>
      <c r="BK26" cm="1">
        <f t="array" ref="BK26">INDEX($B$11:$M$3008,MATCH(CONCATENATE(BK$12,$O26,$P26),$D$11:$D$2694,0),BK$10)</f>
        <v>91</v>
      </c>
      <c r="BL26" cm="1">
        <f t="array" ref="BL26">INDEX($B$11:$M$3008,MATCH(CONCATENATE(BL$12,$O26,$P26),$D$11:$D$2694,0),BL$10)</f>
        <v>91.5</v>
      </c>
      <c r="BM26" cm="1">
        <f t="array" ref="BM26">INDEX($B$11:$M$3008,MATCH(CONCATENATE(BM$12,$O26,$P26),$D$11:$D$2694,0),BM$10)</f>
        <v>92.8</v>
      </c>
      <c r="BN26" cm="1">
        <f t="array" ref="BN26">INDEX($B$11:$M$3008,MATCH(CONCATENATE(BN$12,$O26,$P26),$D$11:$D$2694,0),BN$10)</f>
        <v>93.7</v>
      </c>
      <c r="BO26" cm="1">
        <f t="array" ref="BO26">INDEX($B$11:$M$3008,MATCH(CONCATENATE(BO$12,$O26,$P26),$D$11:$D$2694,0),BO$10)</f>
        <v>94.2</v>
      </c>
      <c r="BP26" cm="1">
        <f t="array" ref="BP26">INDEX($B$11:$M$3008,MATCH(CONCATENATE(BP$12,$O26,$P26),$D$11:$D$2694,0),BP$10)</f>
        <v>94.8</v>
      </c>
      <c r="BQ26" cm="1">
        <f t="array" ref="BQ26">INDEX($B$11:$M$3008,MATCH(CONCATENATE(BQ$12,$O26,$P26),$D$11:$D$2694,0),BQ$10)</f>
        <v>95.7</v>
      </c>
      <c r="BR26" cm="1">
        <f t="array" ref="BR26">INDEX($B$11:$M$3008,MATCH(CONCATENATE(BR$12,$O26,$P26),$D$11:$D$2694,0),BR$10)</f>
        <v>96.3</v>
      </c>
      <c r="BS26" cm="1">
        <f t="array" ref="BS26">INDEX($B$11:$M$3008,MATCH(CONCATENATE(BS$12,$O26,$P26),$D$11:$D$2694,0),BS$10)</f>
        <v>96.7</v>
      </c>
      <c r="BT26" cm="1">
        <f t="array" ref="BT26">INDEX($B$11:$M$3008,MATCH(CONCATENATE(BT$12,$O26,$P26),$D$11:$D$2694,0),BT$10)</f>
        <v>97</v>
      </c>
      <c r="BU26" cm="1">
        <f t="array" ref="BU26">INDEX($B$11:$M$3008,MATCH(CONCATENATE(BU$12,$O26,$P26),$D$11:$D$2694,0),BU$10)</f>
        <v>97.5</v>
      </c>
      <c r="BV26" cm="1">
        <f t="array" ref="BV26">INDEX($B$11:$M$3008,MATCH(CONCATENATE(BV$12,$O26,$P26),$D$11:$D$2694,0),BV$10)</f>
        <v>97.9</v>
      </c>
      <c r="BW26" cm="1">
        <f t="array" ref="BW26">INDEX($B$11:$M$3008,MATCH(CONCATENATE(BW$12,$O26,$P26),$D$11:$D$2694,0),BW$10)</f>
        <v>98.2</v>
      </c>
      <c r="BX26" cm="1">
        <f t="array" ref="BX26">INDEX($B$11:$M$3008,MATCH(CONCATENATE(BX$12,$O26,$P26),$D$11:$D$2694,0),BX$10)</f>
        <v>98.5</v>
      </c>
      <c r="BY26" cm="1">
        <f t="array" ref="BY26">INDEX($B$11:$M$3008,MATCH(CONCATENATE(BY$12,$O26,$P26),$D$11:$D$2694,0),BY$10)</f>
        <v>99.3</v>
      </c>
      <c r="BZ26" cm="1">
        <f t="array" ref="BZ26">INDEX($B$11:$M$3008,MATCH(CONCATENATE(BZ$12,$O26,$P26),$D$11:$D$2694,0),BZ$10)</f>
        <v>99.9</v>
      </c>
      <c r="CA26" cm="1">
        <f t="array" ref="CA26">INDEX($B$11:$M$3008,MATCH(CONCATENATE(CA$12,$O26,$P26),$D$11:$D$2694,0),CA$10)</f>
        <v>100.3</v>
      </c>
      <c r="CB26" cm="1">
        <f t="array" ref="CB26">INDEX($B$11:$M$3008,MATCH(CONCATENATE(CB$12,$O26,$P26),$D$11:$D$2694,0),CB$10)</f>
        <v>100.4</v>
      </c>
      <c r="CC26" cm="1">
        <f t="array" ref="CC26">INDEX($B$11:$M$3008,MATCH(CONCATENATE(CC$12,$O26,$P26),$D$11:$D$2694,0),CC$10)</f>
        <v>101.1</v>
      </c>
      <c r="CD26" cm="1">
        <f t="array" ref="CD26">INDEX($B$11:$M$3008,MATCH(CONCATENATE(CD$12,$O26,$P26),$D$11:$D$2694,0),CD$10)</f>
        <v>101.4</v>
      </c>
      <c r="CE26" cm="1">
        <f t="array" ref="CE26">INDEX($B$11:$M$3008,MATCH(CONCATENATE(CE$12,$O26,$P26),$D$11:$D$2694,0),CE$10)</f>
        <v>101.8</v>
      </c>
      <c r="CF26" cm="1">
        <f t="array" ref="CF26">INDEX($B$11:$M$3008,MATCH(CONCATENATE(CF$12,$O26,$P26),$D$11:$D$2694,0),CF$10)</f>
        <v>102.2</v>
      </c>
      <c r="CG26" cm="1">
        <f t="array" ref="CG26">INDEX($B$11:$M$3008,MATCH(CONCATENATE(CG$12,$O26,$P26),$D$11:$D$2694,0),CG$10)</f>
        <v>103.5</v>
      </c>
      <c r="CH26" cm="1">
        <f t="array" ref="CH26">INDEX($B$11:$M$3008,MATCH(CONCATENATE(CH$12,$O26,$P26),$D$11:$D$2694,0),CH$10)</f>
        <v>104.7</v>
      </c>
      <c r="CI26" cm="1">
        <f t="array" ref="CI26">INDEX($B$11:$M$3008,MATCH(CONCATENATE(CI$12,$O26,$P26),$D$11:$D$2694,0),CI$10)</f>
        <v>105.8</v>
      </c>
      <c r="CJ26" cm="1">
        <f t="array" ref="CJ26">INDEX($B$11:$M$3008,MATCH(CONCATENATE(CJ$12,$O26,$P26),$D$11:$D$2694,0),CJ$10)</f>
        <v>106.4</v>
      </c>
      <c r="CK26" cm="1">
        <f t="array" ref="CK26">INDEX($B$11:$M$3008,MATCH(CONCATENATE(CK$12,$O26,$P26),$D$11:$D$2694,0),CK$10)</f>
        <v>107.9</v>
      </c>
      <c r="CL26" cm="1">
        <f t="array" ref="CL26">INDEX($B$11:$M$3008,MATCH(CONCATENATE(CL$12,$O26,$P26),$D$11:$D$2694,0),CL$10)</f>
        <v>108.9</v>
      </c>
      <c r="CM26" cm="1">
        <f t="array" ref="CM26">INDEX($B$11:$M$3008,MATCH(CONCATENATE(CM$12,$O26,$P26),$D$11:$D$2694,0),CM$10)</f>
        <v>110</v>
      </c>
      <c r="CN26" cm="1">
        <f t="array" ref="CN26">INDEX($B$11:$M$3008,MATCH(CONCATENATE(CN$12,$O26,$P26),$D$11:$D$2694,0),CN$10)</f>
        <v>110.8</v>
      </c>
      <c r="CO26" cm="1">
        <f t="array" ref="CO26">INDEX($B$11:$M$3008,MATCH(CONCATENATE(CO$12,$O26,$P26),$D$11:$D$2694,0),CO$10)</f>
        <v>112.8</v>
      </c>
      <c r="CP26" cm="1">
        <f t="array" ref="CP26">INDEX($B$11:$M$3008,MATCH(CONCATENATE(CP$12,$O26,$P26),$D$11:$D$2694,0),CP$10)</f>
        <v>113.7</v>
      </c>
      <c r="CQ26" cm="1">
        <f t="array" ref="CQ26">INDEX($B$11:$M$3008,MATCH(CONCATENATE(CQ$12,$O26,$P26),$D$11:$D$2694,0),CQ$10)</f>
        <v>114.6</v>
      </c>
      <c r="CR26" cm="1">
        <f t="array" ref="CR26">INDEX($B$11:$M$3008,MATCH(CONCATENATE(CR$12,$O26,$P26),$D$11:$D$2694,0),CR$10)</f>
        <v>115.3</v>
      </c>
      <c r="CS26" cm="1">
        <f t="array" ref="CS26">INDEX($B$11:$M$3008,MATCH(CONCATENATE(CS$12,$O26,$P26),$D$11:$D$2694,0),CS$10)</f>
        <v>116.9</v>
      </c>
      <c r="CT26" cm="1">
        <f t="array" ref="CT26">INDEX($B$11:$M$3008,MATCH(CONCATENATE(CT$12,$O26,$P26),$D$11:$D$2694,0),CT$10)</f>
        <v>117.3</v>
      </c>
      <c r="CU26" cm="1">
        <f t="array" ref="CU26">INDEX($B$11:$M$3008,MATCH(CONCATENATE(CU$12,$O26,$P26),$D$11:$D$2694,0),CU$10)</f>
        <v>117.8</v>
      </c>
      <c r="CV26" cm="1">
        <f t="array" ref="CV26">INDEX($B$11:$M$3008,MATCH(CONCATENATE(CV$12,$O26,$P26),$D$11:$D$2694,0),CV$10)</f>
        <v>118.3</v>
      </c>
      <c r="CW26" t="e" cm="1">
        <f t="array" ref="CW26">INDEX($B$11:$M$3008,MATCH(CONCATENATE(CW$12,$O26,$P26),$D$11:$D$2694,0),CW$10)</f>
        <v>#N/A</v>
      </c>
      <c r="CX26" t="e" cm="1">
        <f t="array" ref="CX26">INDEX($B$11:$M$3008,MATCH(CONCATENATE(CX$12,$O26,$P26),$D$11:$D$2694,0),CX$10)</f>
        <v>#N/A</v>
      </c>
      <c r="CY26" t="e" cm="1">
        <f t="array" ref="CY26">INDEX($B$11:$M$3008,MATCH(CONCATENATE(CY$12,$O26,$P26),$D$11:$D$2694,0),CY$10)</f>
        <v>#N/A</v>
      </c>
      <c r="CZ26" t="e" cm="1">
        <f t="array" ref="CZ26">INDEX($B$11:$M$3008,MATCH(CONCATENATE(CZ$12,$O26,$P26),$D$11:$D$2694,0),CZ$10)</f>
        <v>#N/A</v>
      </c>
      <c r="DA26" t="e" cm="1">
        <f t="array" ref="DA26">INDEX($B$11:$M$3008,MATCH(CONCATENATE(DA$12,$O26,$P26),$D$11:$D$2694,0),DA$10)</f>
        <v>#N/A</v>
      </c>
      <c r="DB26" t="e" cm="1">
        <f t="array" ref="DB26">INDEX($B$11:$M$3008,MATCH(CONCATENATE(DB$12,$O26,$P26),$D$11:$D$2694,0),DB$10)</f>
        <v>#N/A</v>
      </c>
      <c r="DC26" t="e" cm="1">
        <f t="array" ref="DC26">INDEX($B$11:$M$3008,MATCH(CONCATENATE(DC$12,$O26,$P26),$D$11:$D$2694,0),DC$10)</f>
        <v>#N/A</v>
      </c>
      <c r="DD26" t="e" cm="1">
        <f t="array" ref="DD26">INDEX($B$11:$M$3008,MATCH(CONCATENATE(DD$12,$O26,$P26),$D$11:$D$2694,0),DD$10)</f>
        <v>#N/A</v>
      </c>
      <c r="DE26" t="e" cm="1">
        <f t="array" ref="DE26">INDEX($B$11:$M$3008,MATCH(CONCATENATE(DE$12,$O26,$P26),$D$11:$D$2694,0),DE$10)</f>
        <v>#N/A</v>
      </c>
      <c r="DF26" t="e" cm="1">
        <f t="array" ref="DF26">INDEX($B$11:$M$3008,MATCH(CONCATENATE(DF$12,$O26,$P26),$D$11:$D$2694,0),DF$10)</f>
        <v>#N/A</v>
      </c>
      <c r="DG26" t="e" cm="1">
        <f t="array" ref="DG26">INDEX($B$11:$M$3008,MATCH(CONCATENATE(DG$12,$O26,$P26),$D$11:$D$2694,0),DG$10)</f>
        <v>#N/A</v>
      </c>
      <c r="DI26" t="s">
        <v>138</v>
      </c>
      <c r="DJ26" s="98" t="e">
        <f t="shared" si="1"/>
        <v>#N/A</v>
      </c>
      <c r="DK26" s="98" t="e">
        <f t="shared" si="2"/>
        <v>#N/A</v>
      </c>
      <c r="DL26" s="98" t="e">
        <f t="shared" si="3"/>
        <v>#N/A</v>
      </c>
    </row>
    <row r="27" spans="1:116">
      <c r="A27">
        <v>2000</v>
      </c>
      <c r="B27" t="s">
        <v>132</v>
      </c>
      <c r="C27" t="s">
        <v>101</v>
      </c>
      <c r="D27" s="49" t="str">
        <f t="shared" si="0"/>
        <v>2000WohngebäudeBetonwerksteinarbeiten</v>
      </c>
      <c r="E27">
        <v>84.9</v>
      </c>
      <c r="F27">
        <v>87.1</v>
      </c>
      <c r="G27">
        <v>85.3</v>
      </c>
      <c r="H27">
        <v>87.5</v>
      </c>
      <c r="I27">
        <v>85.3</v>
      </c>
      <c r="J27">
        <v>87.5</v>
      </c>
      <c r="K27">
        <v>85.4</v>
      </c>
      <c r="L27">
        <v>87.7</v>
      </c>
      <c r="O27" t="s">
        <v>132</v>
      </c>
      <c r="P27" t="s">
        <v>98</v>
      </c>
      <c r="Q27" cm="1">
        <f t="array" ref="Q27">INDEX($B$11:$M$3008,MATCH(CONCATENATE(Q$12,$O27,$P27),$D$11:$D$2694,0),Q$10)</f>
        <v>66.5</v>
      </c>
      <c r="R27" cm="1">
        <f t="array" ref="R27">INDEX($B$11:$M$3008,MATCH(CONCATENATE(R$12,$O27,$P27),$D$11:$D$2694,0),R$10)</f>
        <v>66.599999999999994</v>
      </c>
      <c r="S27" cm="1">
        <f t="array" ref="S27">INDEX($B$11:$M$3008,MATCH(CONCATENATE(S$12,$O27,$P27),$D$11:$D$2694,0),S$10)</f>
        <v>66.8</v>
      </c>
      <c r="T27" cm="1">
        <f t="array" ref="T27">INDEX($B$11:$M$3008,MATCH(CONCATENATE(T$12,$O27,$P27),$D$11:$D$2694,0),T$10)</f>
        <v>66.900000000000006</v>
      </c>
      <c r="U27" cm="1">
        <f t="array" ref="U27">INDEX($B$11:$M$3008,MATCH(CONCATENATE(U$12,$O27,$P27),$D$11:$D$2694,0),U$10)</f>
        <v>66.8</v>
      </c>
      <c r="V27" cm="1">
        <f t="array" ref="V27">INDEX($B$11:$M$3008,MATCH(CONCATENATE(V$12,$O27,$P27),$D$11:$D$2694,0),V$10)</f>
        <v>66.900000000000006</v>
      </c>
      <c r="W27" cm="1">
        <f t="array" ref="W27">INDEX($B$11:$M$3008,MATCH(CONCATENATE(W$12,$O27,$P27),$D$11:$D$2694,0),W$10)</f>
        <v>67</v>
      </c>
      <c r="X27" cm="1">
        <f t="array" ref="X27">INDEX($B$11:$M$3008,MATCH(CONCATENATE(X$12,$O27,$P27),$D$11:$D$2694,0),X$10)</f>
        <v>66.900000000000006</v>
      </c>
      <c r="Y27" cm="1">
        <f t="array" ref="Y27">INDEX($B$11:$M$3008,MATCH(CONCATENATE(Y$12,$O27,$P27),$D$11:$D$2694,0),Y$10)</f>
        <v>66.8</v>
      </c>
      <c r="Z27" cm="1">
        <f t="array" ref="Z27">INDEX($B$11:$M$3008,MATCH(CONCATENATE(Z$12,$O27,$P27),$D$11:$D$2694,0),Z$10)</f>
        <v>66.900000000000006</v>
      </c>
      <c r="AA27" cm="1">
        <f t="array" ref="AA27">INDEX($B$11:$M$3008,MATCH(CONCATENATE(AA$12,$O27,$P27),$D$11:$D$2694,0),AA$10)</f>
        <v>66.900000000000006</v>
      </c>
      <c r="AB27" cm="1">
        <f t="array" ref="AB27">INDEX($B$11:$M$3008,MATCH(CONCATENATE(AB$12,$O27,$P27),$D$11:$D$2694,0),AB$10)</f>
        <v>67.2</v>
      </c>
      <c r="AC27" cm="1">
        <f t="array" ref="AC27">INDEX($B$11:$M$3008,MATCH(CONCATENATE(AC$12,$O27,$P27),$D$11:$D$2694,0),AC$10)</f>
        <v>67.099999999999994</v>
      </c>
      <c r="AD27" cm="1">
        <f t="array" ref="AD27">INDEX($B$11:$M$3008,MATCH(CONCATENATE(AD$12,$O27,$P27),$D$11:$D$2694,0),AD$10)</f>
        <v>67.2</v>
      </c>
      <c r="AE27" cm="1">
        <f t="array" ref="AE27">INDEX($B$11:$M$3008,MATCH(CONCATENATE(AE$12,$O27,$P27),$D$11:$D$2694,0),AE$10)</f>
        <v>67.2</v>
      </c>
      <c r="AF27" cm="1">
        <f t="array" ref="AF27">INDEX($B$11:$M$3008,MATCH(CONCATENATE(AF$12,$O27,$P27),$D$11:$D$2694,0),AF$10)</f>
        <v>67.5</v>
      </c>
      <c r="AG27" cm="1">
        <f t="array" ref="AG27">INDEX($B$11:$M$3008,MATCH(CONCATENATE(AG$12,$O27,$P27),$D$11:$D$2694,0),AG$10)</f>
        <v>67.599999999999994</v>
      </c>
      <c r="AH27" cm="1">
        <f t="array" ref="AH27">INDEX($B$11:$M$3008,MATCH(CONCATENATE(AH$12,$O27,$P27),$D$11:$D$2694,0),AH$10)</f>
        <v>68.099999999999994</v>
      </c>
      <c r="AI27" cm="1">
        <f t="array" ref="AI27">INDEX($B$11:$M$3008,MATCH(CONCATENATE(AI$12,$O27,$P27),$D$11:$D$2694,0),AI$10)</f>
        <v>68.5</v>
      </c>
      <c r="AJ27" cm="1">
        <f t="array" ref="AJ27">INDEX($B$11:$M$3008,MATCH(CONCATENATE(AJ$12,$O27,$P27),$D$11:$D$2694,0),AJ$10)</f>
        <v>68.8</v>
      </c>
      <c r="AK27" cm="1">
        <f t="array" ref="AK27">INDEX($B$11:$M$3008,MATCH(CONCATENATE(AK$12,$O27,$P27),$D$11:$D$2694,0),AK$10)</f>
        <v>69.099999999999994</v>
      </c>
      <c r="AL27" cm="1">
        <f t="array" ref="AL27">INDEX($B$11:$M$3008,MATCH(CONCATENATE(AL$12,$O27,$P27),$D$11:$D$2694,0),AL$10)</f>
        <v>69.3</v>
      </c>
      <c r="AM27" cm="1">
        <f t="array" ref="AM27">INDEX($B$11:$M$3008,MATCH(CONCATENATE(AM$12,$O27,$P27),$D$11:$D$2694,0),AM$10)</f>
        <v>69.400000000000006</v>
      </c>
      <c r="AN27" cm="1">
        <f t="array" ref="AN27">INDEX($B$11:$M$3008,MATCH(CONCATENATE(AN$12,$O27,$P27),$D$11:$D$2694,0),AN$10)</f>
        <v>70</v>
      </c>
      <c r="AO27" cm="1">
        <f t="array" ref="AO27">INDEX($B$11:$M$3008,MATCH(CONCATENATE(AO$12,$O27,$P27),$D$11:$D$2694,0),AO$10)</f>
        <v>71.3</v>
      </c>
      <c r="AP27" cm="1">
        <f t="array" ref="AP27">INDEX($B$11:$M$3008,MATCH(CONCATENATE(AP$12,$O27,$P27),$D$11:$D$2694,0),AP$10)</f>
        <v>73.2</v>
      </c>
      <c r="AQ27" cm="1">
        <f t="array" ref="AQ27">INDEX($B$11:$M$3008,MATCH(CONCATENATE(AQ$12,$O27,$P27),$D$11:$D$2694,0),AQ$10)</f>
        <v>74.900000000000006</v>
      </c>
      <c r="AR27" cm="1">
        <f t="array" ref="AR27">INDEX($B$11:$M$3008,MATCH(CONCATENATE(AR$12,$O27,$P27),$D$11:$D$2694,0),AR$10)</f>
        <v>76.7</v>
      </c>
      <c r="AS27" cm="1">
        <f t="array" ref="AS27">INDEX($B$11:$M$3008,MATCH(CONCATENATE(AS$12,$O27,$P27),$D$11:$D$2694,0),AS$10)</f>
        <v>78.900000000000006</v>
      </c>
      <c r="AT27" cm="1">
        <f t="array" ref="AT27">INDEX($B$11:$M$3008,MATCH(CONCATENATE(AT$12,$O27,$P27),$D$11:$D$2694,0),AT$10)</f>
        <v>79.900000000000006</v>
      </c>
      <c r="AU27" cm="1">
        <f t="array" ref="AU27">INDEX($B$11:$M$3008,MATCH(CONCATENATE(AU$12,$O27,$P27),$D$11:$D$2694,0),AU$10)</f>
        <v>80.7</v>
      </c>
      <c r="AV27" cm="1">
        <f t="array" ref="AV27">INDEX($B$11:$M$3008,MATCH(CONCATENATE(AV$12,$O27,$P27),$D$11:$D$2694,0),AV$10)</f>
        <v>81.2</v>
      </c>
      <c r="AW27" cm="1">
        <f t="array" ref="AW27">INDEX($B$11:$M$3008,MATCH(CONCATENATE(AW$12,$O27,$P27),$D$11:$D$2694,0),AW$10)</f>
        <v>82.1</v>
      </c>
      <c r="AX27" cm="1">
        <f t="array" ref="AX27">INDEX($B$11:$M$3008,MATCH(CONCATENATE(AX$12,$O27,$P27),$D$11:$D$2694,0),AX$10)</f>
        <v>82.5</v>
      </c>
      <c r="AY27" cm="1">
        <f t="array" ref="AY27">INDEX($B$11:$M$3008,MATCH(CONCATENATE(AY$12,$O27,$P27),$D$11:$D$2694,0),AY$10)</f>
        <v>83.1</v>
      </c>
      <c r="AZ27" cm="1">
        <f t="array" ref="AZ27">INDEX($B$11:$M$3008,MATCH(CONCATENATE(AZ$12,$O27,$P27),$D$11:$D$2694,0),AZ$10)</f>
        <v>82.9</v>
      </c>
      <c r="BA27" cm="1">
        <f t="array" ref="BA27">INDEX($B$11:$M$3008,MATCH(CONCATENATE(BA$12,$O27,$P27),$D$11:$D$2694,0),BA$10)</f>
        <v>83.5</v>
      </c>
      <c r="BB27" cm="1">
        <f t="array" ref="BB27">INDEX($B$11:$M$3008,MATCH(CONCATENATE(BB$12,$O27,$P27),$D$11:$D$2694,0),BB$10)</f>
        <v>83.5</v>
      </c>
      <c r="BC27" cm="1">
        <f t="array" ref="BC27">INDEX($B$11:$M$3008,MATCH(CONCATENATE(BC$12,$O27,$P27),$D$11:$D$2694,0),BC$10)</f>
        <v>83.9</v>
      </c>
      <c r="BD27" cm="1">
        <f t="array" ref="BD27">INDEX($B$11:$M$3008,MATCH(CONCATENATE(BD$12,$O27,$P27),$D$11:$D$2694,0),BD$10)</f>
        <v>84.3</v>
      </c>
      <c r="BE27" cm="1">
        <f t="array" ref="BE27">INDEX($B$11:$M$3008,MATCH(CONCATENATE(BE$12,$O27,$P27),$D$11:$D$2694,0),BE$10)</f>
        <v>85.1</v>
      </c>
      <c r="BF27" cm="1">
        <f t="array" ref="BF27">INDEX($B$11:$M$3008,MATCH(CONCATENATE(BF$12,$O27,$P27),$D$11:$D$2694,0),BF$10)</f>
        <v>85.7</v>
      </c>
      <c r="BG27" cm="1">
        <f t="array" ref="BG27">INDEX($B$11:$M$3008,MATCH(CONCATENATE(BG$12,$O27,$P27),$D$11:$D$2694,0),BG$10)</f>
        <v>86.5</v>
      </c>
      <c r="BH27" cm="1">
        <f t="array" ref="BH27">INDEX($B$11:$M$3008,MATCH(CONCATENATE(BH$12,$O27,$P27),$D$11:$D$2694,0),BH$10)</f>
        <v>87.8</v>
      </c>
      <c r="BI27" cm="1">
        <f t="array" ref="BI27">INDEX($B$11:$M$3008,MATCH(CONCATENATE(BI$12,$O27,$P27),$D$11:$D$2694,0),BI$10)</f>
        <v>89.3</v>
      </c>
      <c r="BJ27" cm="1">
        <f t="array" ref="BJ27">INDEX($B$11:$M$3008,MATCH(CONCATENATE(BJ$12,$O27,$P27),$D$11:$D$2694,0),BJ$10)</f>
        <v>90.2</v>
      </c>
      <c r="BK27" cm="1">
        <f t="array" ref="BK27">INDEX($B$11:$M$3008,MATCH(CONCATENATE(BK$12,$O27,$P27),$D$11:$D$2694,0),BK$10)</f>
        <v>90.8</v>
      </c>
      <c r="BL27" cm="1">
        <f t="array" ref="BL27">INDEX($B$11:$M$3008,MATCH(CONCATENATE(BL$12,$O27,$P27),$D$11:$D$2694,0),BL$10)</f>
        <v>91.4</v>
      </c>
      <c r="BM27" cm="1">
        <f t="array" ref="BM27">INDEX($B$11:$M$3008,MATCH(CONCATENATE(BM$12,$O27,$P27),$D$11:$D$2694,0),BM$10)</f>
        <v>92.2</v>
      </c>
      <c r="BN27" cm="1">
        <f t="array" ref="BN27">INDEX($B$11:$M$3008,MATCH(CONCATENATE(BN$12,$O27,$P27),$D$11:$D$2694,0),BN$10)</f>
        <v>92.8</v>
      </c>
      <c r="BO27" cm="1">
        <f t="array" ref="BO27">INDEX($B$11:$M$3008,MATCH(CONCATENATE(BO$12,$O27,$P27),$D$11:$D$2694,0),BO$10)</f>
        <v>93.3</v>
      </c>
      <c r="BP27" cm="1">
        <f t="array" ref="BP27">INDEX($B$11:$M$3008,MATCH(CONCATENATE(BP$12,$O27,$P27),$D$11:$D$2694,0),BP$10)</f>
        <v>94</v>
      </c>
      <c r="BQ27" cm="1">
        <f t="array" ref="BQ27">INDEX($B$11:$M$3008,MATCH(CONCATENATE(BQ$12,$O27,$P27),$D$11:$D$2694,0),BQ$10)</f>
        <v>94.7</v>
      </c>
      <c r="BR27" cm="1">
        <f t="array" ref="BR27">INDEX($B$11:$M$3008,MATCH(CONCATENATE(BR$12,$O27,$P27),$D$11:$D$2694,0),BR$10)</f>
        <v>95.3</v>
      </c>
      <c r="BS27" cm="1">
        <f t="array" ref="BS27">INDEX($B$11:$M$3008,MATCH(CONCATENATE(BS$12,$O27,$P27),$D$11:$D$2694,0),BS$10)</f>
        <v>95.8</v>
      </c>
      <c r="BT27" cm="1">
        <f t="array" ref="BT27">INDEX($B$11:$M$3008,MATCH(CONCATENATE(BT$12,$O27,$P27),$D$11:$D$2694,0),BT$10)</f>
        <v>95.8</v>
      </c>
      <c r="BU27" cm="1">
        <f t="array" ref="BU27">INDEX($B$11:$M$3008,MATCH(CONCATENATE(BU$12,$O27,$P27),$D$11:$D$2694,0),BU$10)</f>
        <v>97.1</v>
      </c>
      <c r="BV27" cm="1">
        <f t="array" ref="BV27">INDEX($B$11:$M$3008,MATCH(CONCATENATE(BV$12,$O27,$P27),$D$11:$D$2694,0),BV$10)</f>
        <v>97.2</v>
      </c>
      <c r="BW27" cm="1">
        <f t="array" ref="BW27">INDEX($B$11:$M$3008,MATCH(CONCATENATE(BW$12,$O27,$P27),$D$11:$D$2694,0),BW$10)</f>
        <v>98.2</v>
      </c>
      <c r="BX27" cm="1">
        <f t="array" ref="BX27">INDEX($B$11:$M$3008,MATCH(CONCATENATE(BX$12,$O27,$P27),$D$11:$D$2694,0),BX$10)</f>
        <v>98.5</v>
      </c>
      <c r="BY27" cm="1">
        <f t="array" ref="BY27">INDEX($B$11:$M$3008,MATCH(CONCATENATE(BY$12,$O27,$P27),$D$11:$D$2694,0),BY$10)</f>
        <v>99.3</v>
      </c>
      <c r="BZ27" cm="1">
        <f t="array" ref="BZ27">INDEX($B$11:$M$3008,MATCH(CONCATENATE(BZ$12,$O27,$P27),$D$11:$D$2694,0),BZ$10)</f>
        <v>99.9</v>
      </c>
      <c r="CA27" cm="1">
        <f t="array" ref="CA27">INDEX($B$11:$M$3008,MATCH(CONCATENATE(CA$12,$O27,$P27),$D$11:$D$2694,0),CA$10)</f>
        <v>100.1</v>
      </c>
      <c r="CB27" cm="1">
        <f t="array" ref="CB27">INDEX($B$11:$M$3008,MATCH(CONCATENATE(CB$12,$O27,$P27),$D$11:$D$2694,0),CB$10)</f>
        <v>100.6</v>
      </c>
      <c r="CC27" cm="1">
        <f t="array" ref="CC27">INDEX($B$11:$M$3008,MATCH(CONCATENATE(CC$12,$O27,$P27),$D$11:$D$2694,0),CC$10)</f>
        <v>101</v>
      </c>
      <c r="CD27" cm="1">
        <f t="array" ref="CD27">INDEX($B$11:$M$3008,MATCH(CONCATENATE(CD$12,$O27,$P27),$D$11:$D$2694,0),CD$10)</f>
        <v>101.2</v>
      </c>
      <c r="CE27" cm="1">
        <f t="array" ref="CE27">INDEX($B$11:$M$3008,MATCH(CONCATENATE(CE$12,$O27,$P27),$D$11:$D$2694,0),CE$10)</f>
        <v>101.9</v>
      </c>
      <c r="CF27" cm="1">
        <f t="array" ref="CF27">INDEX($B$11:$M$3008,MATCH(CONCATENATE(CF$12,$O27,$P27),$D$11:$D$2694,0),CF$10)</f>
        <v>102.6</v>
      </c>
      <c r="CG27" cm="1">
        <f t="array" ref="CG27">INDEX($B$11:$M$3008,MATCH(CONCATENATE(CG$12,$O27,$P27),$D$11:$D$2694,0),CG$10)</f>
        <v>104.3</v>
      </c>
      <c r="CH27" cm="1">
        <f t="array" ref="CH27">INDEX($B$11:$M$3008,MATCH(CONCATENATE(CH$12,$O27,$P27),$D$11:$D$2694,0),CH$10)</f>
        <v>105.5</v>
      </c>
      <c r="CI27" cm="1">
        <f t="array" ref="CI27">INDEX($B$11:$M$3008,MATCH(CONCATENATE(CI$12,$O27,$P27),$D$11:$D$2694,0),CI$10)</f>
        <v>105.9</v>
      </c>
      <c r="CJ27" cm="1">
        <f t="array" ref="CJ27">INDEX($B$11:$M$3008,MATCH(CONCATENATE(CJ$12,$O27,$P27),$D$11:$D$2694,0),CJ$10)</f>
        <v>107</v>
      </c>
      <c r="CK27" cm="1">
        <f t="array" ref="CK27">INDEX($B$11:$M$3008,MATCH(CONCATENATE(CK$12,$O27,$P27),$D$11:$D$2694,0),CK$10)</f>
        <v>108.5</v>
      </c>
      <c r="CL27" cm="1">
        <f t="array" ref="CL27">INDEX($B$11:$M$3008,MATCH(CONCATENATE(CL$12,$O27,$P27),$D$11:$D$2694,0),CL$10)</f>
        <v>109.9</v>
      </c>
      <c r="CM27" cm="1">
        <f t="array" ref="CM27">INDEX($B$11:$M$3008,MATCH(CONCATENATE(CM$12,$O27,$P27),$D$11:$D$2694,0),CM$10)</f>
        <v>111</v>
      </c>
      <c r="CN27" cm="1">
        <f t="array" ref="CN27">INDEX($B$11:$M$3008,MATCH(CONCATENATE(CN$12,$O27,$P27),$D$11:$D$2694,0),CN$10)</f>
        <v>111.7</v>
      </c>
      <c r="CO27" cm="1">
        <f t="array" ref="CO27">INDEX($B$11:$M$3008,MATCH(CONCATENATE(CO$12,$O27,$P27),$D$11:$D$2694,0),CO$10)</f>
        <v>113.4</v>
      </c>
      <c r="CP27" cm="1">
        <f t="array" ref="CP27">INDEX($B$11:$M$3008,MATCH(CONCATENATE(CP$12,$O27,$P27),$D$11:$D$2694,0),CP$10)</f>
        <v>114.8</v>
      </c>
      <c r="CQ27" cm="1">
        <f t="array" ref="CQ27">INDEX($B$11:$M$3008,MATCH(CONCATENATE(CQ$12,$O27,$P27),$D$11:$D$2694,0),CQ$10)</f>
        <v>115.5</v>
      </c>
      <c r="CR27" cm="1">
        <f t="array" ref="CR27">INDEX($B$11:$M$3008,MATCH(CONCATENATE(CR$12,$O27,$P27),$D$11:$D$2694,0),CR$10)</f>
        <v>116.3</v>
      </c>
      <c r="CS27" cm="1">
        <f t="array" ref="CS27">INDEX($B$11:$M$3008,MATCH(CONCATENATE(CS$12,$O27,$P27),$D$11:$D$2694,0),CS$10)</f>
        <v>117.5</v>
      </c>
      <c r="CT27" cm="1">
        <f t="array" ref="CT27">INDEX($B$11:$M$3008,MATCH(CONCATENATE(CT$12,$O27,$P27),$D$11:$D$2694,0),CT$10)</f>
        <v>118</v>
      </c>
      <c r="CU27" cm="1">
        <f t="array" ref="CU27">INDEX($B$11:$M$3008,MATCH(CONCATENATE(CU$12,$O27,$P27),$D$11:$D$2694,0),CU$10)</f>
        <v>118.6</v>
      </c>
      <c r="CV27" cm="1">
        <f t="array" ref="CV27">INDEX($B$11:$M$3008,MATCH(CONCATENATE(CV$12,$O27,$P27),$D$11:$D$2694,0),CV$10)</f>
        <v>119.2</v>
      </c>
      <c r="CW27" cm="1">
        <f t="array" ref="CW27">INDEX($B$11:$M$3008,MATCH(CONCATENATE(CW$12,$O27,$P27),$D$11:$D$2694,0),CW$10)</f>
        <v>93.8</v>
      </c>
      <c r="CX27" cm="1">
        <f t="array" ref="CX27">INDEX($B$11:$M$3008,MATCH(CONCATENATE(CX$12,$O27,$P27),$D$11:$D$2694,0),CX$10)</f>
        <v>99.1</v>
      </c>
      <c r="CY27" cm="1">
        <f t="array" ref="CY27">INDEX($B$11:$M$3008,MATCH(CONCATENATE(CY$12,$O27,$P27),$D$11:$D$2694,0),CY$10)</f>
        <v>101.9</v>
      </c>
      <c r="CZ27" cm="1">
        <f t="array" ref="CZ27">INDEX($B$11:$M$3008,MATCH(CONCATENATE(CZ$12,$O27,$P27),$D$11:$D$2694,0),CZ$10)</f>
        <v>105.2</v>
      </c>
      <c r="DA27" cm="1">
        <f t="array" ref="DA27">INDEX($B$11:$M$3008,MATCH(CONCATENATE(DA$12,$O27,$P27),$D$11:$D$2694,0),DA$10)</f>
        <v>110.8</v>
      </c>
      <c r="DB27" cm="1">
        <f t="array" ref="DB27">INDEX($B$11:$M$3008,MATCH(CONCATENATE(DB$12,$O27,$P27),$D$11:$D$2694,0),DB$10)</f>
        <v>116.9</v>
      </c>
      <c r="DC27" cm="1">
        <f t="array" ref="DC27">INDEX($B$11:$M$3008,MATCH(CONCATENATE(DC$12,$O27,$P27),$D$11:$D$2694,0),DC$10)</f>
        <v>120.7</v>
      </c>
      <c r="DD27" cm="1">
        <f t="array" ref="DD27">INDEX($B$11:$M$3008,MATCH(CONCATENATE(DD$12,$O27,$P27),$D$11:$D$2694,0),DD$10)</f>
        <v>124</v>
      </c>
      <c r="DE27" cm="1">
        <f t="array" ref="DE27">INDEX($B$11:$M$3008,MATCH(CONCATENATE(DE$12,$O27,$P27),$D$11:$D$2694,0),DE$10)</f>
        <v>127.4</v>
      </c>
      <c r="DF27" cm="1">
        <f t="array" ref="DF27">INDEX($B$11:$M$3008,MATCH(CONCATENATE(DF$12,$O27,$P27),$D$11:$D$2694,0),DF$10)</f>
        <v>128.19999999999999</v>
      </c>
      <c r="DG27" cm="1">
        <f t="array" ref="DG27">INDEX($B$11:$M$3008,MATCH(CONCATENATE(DG$12,$O27,$P27),$D$11:$D$2694,0),DG$10)</f>
        <v>129</v>
      </c>
      <c r="DI27" t="s">
        <v>98</v>
      </c>
      <c r="DJ27" s="98">
        <f t="shared" si="1"/>
        <v>2.4960998439937931E-2</v>
      </c>
      <c r="DK27" s="98">
        <f t="shared" si="2"/>
        <v>6.8765534382767113E-2</v>
      </c>
      <c r="DL27" s="98">
        <f t="shared" si="3"/>
        <v>2.9229904440697025E-2</v>
      </c>
    </row>
    <row r="28" spans="1:116">
      <c r="A28">
        <v>2000</v>
      </c>
      <c r="B28" t="s">
        <v>132</v>
      </c>
      <c r="C28" t="s">
        <v>140</v>
      </c>
      <c r="D28" s="49" t="str">
        <f t="shared" si="0"/>
        <v>2000WohngebäudePutz- und Stuckarbeiten</v>
      </c>
      <c r="E28">
        <v>88.1</v>
      </c>
      <c r="F28">
        <v>90.3</v>
      </c>
      <c r="G28">
        <v>88</v>
      </c>
      <c r="H28">
        <v>90.3</v>
      </c>
      <c r="I28">
        <v>87.7</v>
      </c>
      <c r="J28">
        <v>89.9</v>
      </c>
      <c r="K28">
        <v>87.7</v>
      </c>
      <c r="L28">
        <v>89.9</v>
      </c>
      <c r="O28" t="s">
        <v>132</v>
      </c>
      <c r="P28" t="s">
        <v>99</v>
      </c>
      <c r="Q28" cm="1">
        <f t="array" ref="Q28">INDEX($B$11:$M$3008,MATCH(CONCATENATE(Q$12,$O28,$P28),$D$11:$D$2694,0),Q$10)</f>
        <v>85.9</v>
      </c>
      <c r="R28" cm="1">
        <f t="array" ref="R28">INDEX($B$11:$M$3008,MATCH(CONCATENATE(R$12,$O28,$P28),$D$11:$D$2694,0),R$10)</f>
        <v>86.1</v>
      </c>
      <c r="S28" cm="1">
        <f t="array" ref="S28">INDEX($B$11:$M$3008,MATCH(CONCATENATE(S$12,$O28,$P28),$D$11:$D$2694,0),S$10)</f>
        <v>86.1</v>
      </c>
      <c r="T28" cm="1">
        <f t="array" ref="T28">INDEX($B$11:$M$3008,MATCH(CONCATENATE(T$12,$O28,$P28),$D$11:$D$2694,0),T$10)</f>
        <v>85.9</v>
      </c>
      <c r="U28" cm="1">
        <f t="array" ref="U28">INDEX($B$11:$M$3008,MATCH(CONCATENATE(U$12,$O28,$P28),$D$11:$D$2694,0),U$10)</f>
        <v>85.3</v>
      </c>
      <c r="V28" cm="1">
        <f t="array" ref="V28">INDEX($B$11:$M$3008,MATCH(CONCATENATE(V$12,$O28,$P28),$D$11:$D$2694,0),V$10)</f>
        <v>85.6</v>
      </c>
      <c r="W28" cm="1">
        <f t="array" ref="W28">INDEX($B$11:$M$3008,MATCH(CONCATENATE(W$12,$O28,$P28),$D$11:$D$2694,0),W$10)</f>
        <v>85.8</v>
      </c>
      <c r="X28" cm="1">
        <f t="array" ref="X28">INDEX($B$11:$M$3008,MATCH(CONCATENATE(X$12,$O28,$P28),$D$11:$D$2694,0),X$10)</f>
        <v>84.6</v>
      </c>
      <c r="Y28" cm="1">
        <f t="array" ref="Y28">INDEX($B$11:$M$3008,MATCH(CONCATENATE(Y$12,$O28,$P28),$D$11:$D$2694,0),Y$10)</f>
        <v>84</v>
      </c>
      <c r="Z28" cm="1">
        <f t="array" ref="Z28">INDEX($B$11:$M$3008,MATCH(CONCATENATE(Z$12,$O28,$P28),$D$11:$D$2694,0),Z$10)</f>
        <v>83.8</v>
      </c>
      <c r="AA28" cm="1">
        <f t="array" ref="AA28">INDEX($B$11:$M$3008,MATCH(CONCATENATE(AA$12,$O28,$P28),$D$11:$D$2694,0),AA$10)</f>
        <v>84.1</v>
      </c>
      <c r="AB28" cm="1">
        <f t="array" ref="AB28">INDEX($B$11:$M$3008,MATCH(CONCATENATE(AB$12,$O28,$P28),$D$11:$D$2694,0),AB$10)</f>
        <v>83.5</v>
      </c>
      <c r="AC28" cm="1">
        <f t="array" ref="AC28">INDEX($B$11:$M$3008,MATCH(CONCATENATE(AC$12,$O28,$P28),$D$11:$D$2694,0),AC$10)</f>
        <v>82.9</v>
      </c>
      <c r="AD28" cm="1">
        <f t="array" ref="AD28">INDEX($B$11:$M$3008,MATCH(CONCATENATE(AD$12,$O28,$P28),$D$11:$D$2694,0),AD$10)</f>
        <v>82.6</v>
      </c>
      <c r="AE28" cm="1">
        <f t="array" ref="AE28">INDEX($B$11:$M$3008,MATCH(CONCATENATE(AE$12,$O28,$P28),$D$11:$D$2694,0),AE$10)</f>
        <v>82.9</v>
      </c>
      <c r="AF28" cm="1">
        <f t="array" ref="AF28">INDEX($B$11:$M$3008,MATCH(CONCATENATE(AF$12,$O28,$P28),$D$11:$D$2694,0),AF$10)</f>
        <v>82.4</v>
      </c>
      <c r="AG28" cm="1">
        <f t="array" ref="AG28">INDEX($B$11:$M$3008,MATCH(CONCATENATE(AG$12,$O28,$P28),$D$11:$D$2694,0),AG$10)</f>
        <v>81.400000000000006</v>
      </c>
      <c r="AH28" cm="1">
        <f t="array" ref="AH28">INDEX($B$11:$M$3008,MATCH(CONCATENATE(AH$12,$O28,$P28),$D$11:$D$2694,0),AH$10)</f>
        <v>82.2</v>
      </c>
      <c r="AI28" cm="1">
        <f t="array" ref="AI28">INDEX($B$11:$M$3008,MATCH(CONCATENATE(AI$12,$O28,$P28),$D$11:$D$2694,0),AI$10)</f>
        <v>82.2</v>
      </c>
      <c r="AJ28" cm="1">
        <f t="array" ref="AJ28">INDEX($B$11:$M$3008,MATCH(CONCATENATE(AJ$12,$O28,$P28),$D$11:$D$2694,0),AJ$10)</f>
        <v>82.2</v>
      </c>
      <c r="AK28" cm="1">
        <f t="array" ref="AK28">INDEX($B$11:$M$3008,MATCH(CONCATENATE(AK$12,$O28,$P28),$D$11:$D$2694,0),AK$10)</f>
        <v>81.400000000000006</v>
      </c>
      <c r="AL28" cm="1">
        <f t="array" ref="AL28">INDEX($B$11:$M$3008,MATCH(CONCATENATE(AL$12,$O28,$P28),$D$11:$D$2694,0),AL$10)</f>
        <v>82</v>
      </c>
      <c r="AM28" cm="1">
        <f t="array" ref="AM28">INDEX($B$11:$M$3008,MATCH(CONCATENATE(AM$12,$O28,$P28),$D$11:$D$2694,0),AM$10)</f>
        <v>82.3</v>
      </c>
      <c r="AN28" cm="1">
        <f t="array" ref="AN28">INDEX($B$11:$M$3008,MATCH(CONCATENATE(AN$12,$O28,$P28),$D$11:$D$2694,0),AN$10)</f>
        <v>82.2</v>
      </c>
      <c r="AO28" cm="1">
        <f t="array" ref="AO28">INDEX($B$11:$M$3008,MATCH(CONCATENATE(AO$12,$O28,$P28),$D$11:$D$2694,0),AO$10)</f>
        <v>81.7</v>
      </c>
      <c r="AP28" cm="1">
        <f t="array" ref="AP28">INDEX($B$11:$M$3008,MATCH(CONCATENATE(AP$12,$O28,$P28),$D$11:$D$2694,0),AP$10)</f>
        <v>82.9</v>
      </c>
      <c r="AQ28" cm="1">
        <f t="array" ref="AQ28">INDEX($B$11:$M$3008,MATCH(CONCATENATE(AQ$12,$O28,$P28),$D$11:$D$2694,0),AQ$10)</f>
        <v>85.2</v>
      </c>
      <c r="AR28" cm="1">
        <f t="array" ref="AR28">INDEX($B$11:$M$3008,MATCH(CONCATENATE(AR$12,$O28,$P28),$D$11:$D$2694,0),AR$10)</f>
        <v>86</v>
      </c>
      <c r="AS28" cm="1">
        <f t="array" ref="AS28">INDEX($B$11:$M$3008,MATCH(CONCATENATE(AS$12,$O28,$P28),$D$11:$D$2694,0),AS$10)</f>
        <v>85.5</v>
      </c>
      <c r="AT28" cm="1">
        <f t="array" ref="AT28">INDEX($B$11:$M$3008,MATCH(CONCATENATE(AT$12,$O28,$P28),$D$11:$D$2694,0),AT$10)</f>
        <v>87</v>
      </c>
      <c r="AU28" cm="1">
        <f t="array" ref="AU28">INDEX($B$11:$M$3008,MATCH(CONCATENATE(AU$12,$O28,$P28),$D$11:$D$2694,0),AU$10)</f>
        <v>88.3</v>
      </c>
      <c r="AV28" cm="1">
        <f t="array" ref="AV28">INDEX($B$11:$M$3008,MATCH(CONCATENATE(AV$12,$O28,$P28),$D$11:$D$2694,0),AV$10)</f>
        <v>87.7</v>
      </c>
      <c r="AW28" cm="1">
        <f t="array" ref="AW28">INDEX($B$11:$M$3008,MATCH(CONCATENATE(AW$12,$O28,$P28),$D$11:$D$2694,0),AW$10)</f>
        <v>86.8</v>
      </c>
      <c r="AX28" cm="1">
        <f t="array" ref="AX28">INDEX($B$11:$M$3008,MATCH(CONCATENATE(AX$12,$O28,$P28),$D$11:$D$2694,0),AX$10)</f>
        <v>88</v>
      </c>
      <c r="AY28" cm="1">
        <f t="array" ref="AY28">INDEX($B$11:$M$3008,MATCH(CONCATENATE(AY$12,$O28,$P28),$D$11:$D$2694,0),AY$10)</f>
        <v>89.1</v>
      </c>
      <c r="AZ28" cm="1">
        <f t="array" ref="AZ28">INDEX($B$11:$M$3008,MATCH(CONCATENATE(AZ$12,$O28,$P28),$D$11:$D$2694,0),AZ$10)</f>
        <v>88.4</v>
      </c>
      <c r="BA28" cm="1">
        <f t="array" ref="BA28">INDEX($B$11:$M$3008,MATCH(CONCATENATE(BA$12,$O28,$P28),$D$11:$D$2694,0),BA$10)</f>
        <v>87.1</v>
      </c>
      <c r="BB28" cm="1">
        <f t="array" ref="BB28">INDEX($B$11:$M$3008,MATCH(CONCATENATE(BB$12,$O28,$P28),$D$11:$D$2694,0),BB$10)</f>
        <v>88.1</v>
      </c>
      <c r="BC28" cm="1">
        <f t="array" ref="BC28">INDEX($B$11:$M$3008,MATCH(CONCATENATE(BC$12,$O28,$P28),$D$11:$D$2694,0),BC$10)</f>
        <v>88.7</v>
      </c>
      <c r="BD28" cm="1">
        <f t="array" ref="BD28">INDEX($B$11:$M$3008,MATCH(CONCATENATE(BD$12,$O28,$P28),$D$11:$D$2694,0),BD$10)</f>
        <v>88.2</v>
      </c>
      <c r="BE28" cm="1">
        <f t="array" ref="BE28">INDEX($B$11:$M$3008,MATCH(CONCATENATE(BE$12,$O28,$P28),$D$11:$D$2694,0),BE$10)</f>
        <v>87.6</v>
      </c>
      <c r="BF28" cm="1">
        <f t="array" ref="BF28">INDEX($B$11:$M$3008,MATCH(CONCATENATE(BF$12,$O28,$P28),$D$11:$D$2694,0),BF$10)</f>
        <v>89.6</v>
      </c>
      <c r="BG28" cm="1">
        <f t="array" ref="BG28">INDEX($B$11:$M$3008,MATCH(CONCATENATE(BG$12,$O28,$P28),$D$11:$D$2694,0),BG$10)</f>
        <v>92.1</v>
      </c>
      <c r="BH28" cm="1">
        <f t="array" ref="BH28">INDEX($B$11:$M$3008,MATCH(CONCATENATE(BH$12,$O28,$P28),$D$11:$D$2694,0),BH$10)</f>
        <v>91.8</v>
      </c>
      <c r="BI28" cm="1">
        <f t="array" ref="BI28">INDEX($B$11:$M$3008,MATCH(CONCATENATE(BI$12,$O28,$P28),$D$11:$D$2694,0),BI$10)</f>
        <v>90.4</v>
      </c>
      <c r="BJ28" cm="1">
        <f t="array" ref="BJ28">INDEX($B$11:$M$3008,MATCH(CONCATENATE(BJ$12,$O28,$P28),$D$11:$D$2694,0),BJ$10)</f>
        <v>93.3</v>
      </c>
      <c r="BK28" cm="1">
        <f t="array" ref="BK28">INDEX($B$11:$M$3008,MATCH(CONCATENATE(BK$12,$O28,$P28),$D$11:$D$2694,0),BK$10)</f>
        <v>95.5</v>
      </c>
      <c r="BL28" cm="1">
        <f t="array" ref="BL28">INDEX($B$11:$M$3008,MATCH(CONCATENATE(BL$12,$O28,$P28),$D$11:$D$2694,0),BL$10)</f>
        <v>94.8</v>
      </c>
      <c r="BM28" cm="1">
        <f t="array" ref="BM28">INDEX($B$11:$M$3008,MATCH(CONCATENATE(BM$12,$O28,$P28),$D$11:$D$2694,0),BM$10)</f>
        <v>93.3</v>
      </c>
      <c r="BN28" cm="1">
        <f t="array" ref="BN28">INDEX($B$11:$M$3008,MATCH(CONCATENATE(BN$12,$O28,$P28),$D$11:$D$2694,0),BN$10)</f>
        <v>95.8</v>
      </c>
      <c r="BO28" cm="1">
        <f t="array" ref="BO28">INDEX($B$11:$M$3008,MATCH(CONCATENATE(BO$12,$O28,$P28),$D$11:$D$2694,0),BO$10)</f>
        <v>96.6</v>
      </c>
      <c r="BP28" cm="1">
        <f t="array" ref="BP28">INDEX($B$11:$M$3008,MATCH(CONCATENATE(BP$12,$O28,$P28),$D$11:$D$2694,0),BP$10)</f>
        <v>95.7</v>
      </c>
      <c r="BQ28" cm="1">
        <f t="array" ref="BQ28">INDEX($B$11:$M$3008,MATCH(CONCATENATE(BQ$12,$O28,$P28),$D$11:$D$2694,0),BQ$10)</f>
        <v>94.4</v>
      </c>
      <c r="BR28" cm="1">
        <f t="array" ref="BR28">INDEX($B$11:$M$3008,MATCH(CONCATENATE(BR$12,$O28,$P28),$D$11:$D$2694,0),BR$10)</f>
        <v>97.1</v>
      </c>
      <c r="BS28" cm="1">
        <f t="array" ref="BS28">INDEX($B$11:$M$3008,MATCH(CONCATENATE(BS$12,$O28,$P28),$D$11:$D$2694,0),BS$10)</f>
        <v>98.4</v>
      </c>
      <c r="BT28" cm="1">
        <f t="array" ref="BT28">INDEX($B$11:$M$3008,MATCH(CONCATENATE(BT$12,$O28,$P28),$D$11:$D$2694,0),BT$10)</f>
        <v>97.7</v>
      </c>
      <c r="BU28" cm="1">
        <f t="array" ref="BU28">INDEX($B$11:$M$3008,MATCH(CONCATENATE(BU$12,$O28,$P28),$D$11:$D$2694,0),BU$10)</f>
        <v>97.2</v>
      </c>
      <c r="BV28" cm="1">
        <f t="array" ref="BV28">INDEX($B$11:$M$3008,MATCH(CONCATENATE(BV$12,$O28,$P28),$D$11:$D$2694,0),BV$10)</f>
        <v>99.4</v>
      </c>
      <c r="BW28" cm="1">
        <f t="array" ref="BW28">INDEX($B$11:$M$3008,MATCH(CONCATENATE(BW$12,$O28,$P28),$D$11:$D$2694,0),BW$10)</f>
        <v>100.8</v>
      </c>
      <c r="BX28" cm="1">
        <f t="array" ref="BX28">INDEX($B$11:$M$3008,MATCH(CONCATENATE(BX$12,$O28,$P28),$D$11:$D$2694,0),BX$10)</f>
        <v>99.8</v>
      </c>
      <c r="BY28" cm="1">
        <f t="array" ref="BY28">INDEX($B$11:$M$3008,MATCH(CONCATENATE(BY$12,$O28,$P28),$D$11:$D$2694,0),BY$10)</f>
        <v>98.4</v>
      </c>
      <c r="BZ28" cm="1">
        <f t="array" ref="BZ28">INDEX($B$11:$M$3008,MATCH(CONCATENATE(BZ$12,$O28,$P28),$D$11:$D$2694,0),BZ$10)</f>
        <v>100</v>
      </c>
      <c r="CA28" cm="1">
        <f t="array" ref="CA28">INDEX($B$11:$M$3008,MATCH(CONCATENATE(CA$12,$O28,$P28),$D$11:$D$2694,0),CA$10)</f>
        <v>101.3</v>
      </c>
      <c r="CB28" cm="1">
        <f t="array" ref="CB28">INDEX($B$11:$M$3008,MATCH(CONCATENATE(CB$12,$O28,$P28),$D$11:$D$2694,0),CB$10)</f>
        <v>100.3</v>
      </c>
      <c r="CC28" cm="1">
        <f t="array" ref="CC28">INDEX($B$11:$M$3008,MATCH(CONCATENATE(CC$12,$O28,$P28),$D$11:$D$2694,0),CC$10)</f>
        <v>100</v>
      </c>
      <c r="CD28" cm="1">
        <f t="array" ref="CD28">INDEX($B$11:$M$3008,MATCH(CONCATENATE(CD$12,$O28,$P28),$D$11:$D$2694,0),CD$10)</f>
        <v>101.8</v>
      </c>
      <c r="CE28" cm="1">
        <f t="array" ref="CE28">INDEX($B$11:$M$3008,MATCH(CONCATENATE(CE$12,$O28,$P28),$D$11:$D$2694,0),CE$10)</f>
        <v>103.4</v>
      </c>
      <c r="CF28" cm="1">
        <f t="array" ref="CF28">INDEX($B$11:$M$3008,MATCH(CONCATENATE(CF$12,$O28,$P28),$D$11:$D$2694,0),CF$10)</f>
        <v>102.8</v>
      </c>
      <c r="CG28" cm="1">
        <f t="array" ref="CG28">INDEX($B$11:$M$3008,MATCH(CONCATENATE(CG$12,$O28,$P28),$D$11:$D$2694,0),CG$10)</f>
        <v>102.4</v>
      </c>
      <c r="CH28" cm="1">
        <f t="array" ref="CH28">INDEX($B$11:$M$3008,MATCH(CONCATENATE(CH$12,$O28,$P28),$D$11:$D$2694,0),CH$10)</f>
        <v>105.6</v>
      </c>
      <c r="CI28" cm="1">
        <f t="array" ref="CI28">INDEX($B$11:$M$3008,MATCH(CONCATENATE(CI$12,$O28,$P28),$D$11:$D$2694,0),CI$10)</f>
        <v>107.4</v>
      </c>
      <c r="CJ28" cm="1">
        <f t="array" ref="CJ28">INDEX($B$11:$M$3008,MATCH(CONCATENATE(CJ$12,$O28,$P28),$D$11:$D$2694,0),CJ$10)</f>
        <v>108.1</v>
      </c>
      <c r="CK28" cm="1">
        <f t="array" ref="CK28">INDEX($B$11:$M$3008,MATCH(CONCATENATE(CK$12,$O28,$P28),$D$11:$D$2694,0),CK$10)</f>
        <v>107.7</v>
      </c>
      <c r="CL28" cm="1">
        <f t="array" ref="CL28">INDEX($B$11:$M$3008,MATCH(CONCATENATE(CL$12,$O28,$P28),$D$11:$D$2694,0),CL$10)</f>
        <v>111.1</v>
      </c>
      <c r="CM28" cm="1">
        <f t="array" ref="CM28">INDEX($B$11:$M$3008,MATCH(CONCATENATE(CM$12,$O28,$P28),$D$11:$D$2694,0),CM$10)</f>
        <v>114.2</v>
      </c>
      <c r="CN28" cm="1">
        <f t="array" ref="CN28">INDEX($B$11:$M$3008,MATCH(CONCATENATE(CN$12,$O28,$P28),$D$11:$D$2694,0),CN$10)</f>
        <v>114</v>
      </c>
      <c r="CO28" cm="1">
        <f t="array" ref="CO28">INDEX($B$11:$M$3008,MATCH(CONCATENATE(CO$12,$O28,$P28),$D$11:$D$2694,0),CO$10)</f>
        <v>114.2</v>
      </c>
      <c r="CP28" cm="1">
        <f t="array" ref="CP28">INDEX($B$11:$M$3008,MATCH(CONCATENATE(CP$12,$O28,$P28),$D$11:$D$2694,0),CP$10)</f>
        <v>117.4</v>
      </c>
      <c r="CQ28" cm="1">
        <f t="array" ref="CQ28">INDEX($B$11:$M$3008,MATCH(CONCATENATE(CQ$12,$O28,$P28),$D$11:$D$2694,0),CQ$10)</f>
        <v>119.6</v>
      </c>
      <c r="CR28" cm="1">
        <f t="array" ref="CR28">INDEX($B$11:$M$3008,MATCH(CONCATENATE(CR$12,$O28,$P28),$D$11:$D$2694,0),CR$10)</f>
        <v>119.6</v>
      </c>
      <c r="CS28" cm="1">
        <f t="array" ref="CS28">INDEX($B$11:$M$3008,MATCH(CONCATENATE(CS$12,$O28,$P28),$D$11:$D$2694,0),CS$10)</f>
        <v>122.2</v>
      </c>
      <c r="CT28" cm="1">
        <f t="array" ref="CT28">INDEX($B$11:$M$3008,MATCH(CONCATENATE(CT$12,$O28,$P28),$D$11:$D$2694,0),CT$10)</f>
        <v>123.5</v>
      </c>
      <c r="CU28" cm="1">
        <f t="array" ref="CU28">INDEX($B$11:$M$3008,MATCH(CONCATENATE(CU$12,$O28,$P28),$D$11:$D$2694,0),CU$10)</f>
        <v>124.1</v>
      </c>
      <c r="CV28" cm="1">
        <f t="array" ref="CV28">INDEX($B$11:$M$3008,MATCH(CONCATENATE(CV$12,$O28,$P28),$D$11:$D$2694,0),CV$10)</f>
        <v>123.5</v>
      </c>
      <c r="CW28" cm="1">
        <f t="array" ref="CW28">INDEX($B$11:$M$3008,MATCH(CONCATENATE(CW$12,$O28,$P28),$D$11:$D$2694,0),CW$10)</f>
        <v>96.5</v>
      </c>
      <c r="CX28" cm="1">
        <f t="array" ref="CX28">INDEX($B$11:$M$3008,MATCH(CONCATENATE(CX$12,$O28,$P28),$D$11:$D$2694,0),CX$10)</f>
        <v>99.2</v>
      </c>
      <c r="CY28" cm="1">
        <f t="array" ref="CY28">INDEX($B$11:$M$3008,MATCH(CONCATENATE(CY$12,$O28,$P28),$D$11:$D$2694,0),CY$10)</f>
        <v>101.4</v>
      </c>
      <c r="CZ28" cm="1">
        <f t="array" ref="CZ28">INDEX($B$11:$M$3008,MATCH(CONCATENATE(CZ$12,$O28,$P28),$D$11:$D$2694,0),CZ$10)</f>
        <v>102.9</v>
      </c>
      <c r="DA28" cm="1">
        <f t="array" ref="DA28">INDEX($B$11:$M$3008,MATCH(CONCATENATE(DA$12,$O28,$P28),$D$11:$D$2694,0),DA$10)</f>
        <v>104.7</v>
      </c>
      <c r="DB28" cm="1">
        <f t="array" ref="DB28">INDEX($B$11:$M$3008,MATCH(CONCATENATE(DB$12,$O28,$P28),$D$11:$D$2694,0),DB$10)</f>
        <v>109</v>
      </c>
      <c r="DC28" cm="1">
        <f t="array" ref="DC28">INDEX($B$11:$M$3008,MATCH(CONCATENATE(DC$12,$O28,$P28),$D$11:$D$2694,0),DC$10)</f>
        <v>112.1</v>
      </c>
      <c r="DD28" cm="1">
        <f t="array" ref="DD28">INDEX($B$11:$M$3008,MATCH(CONCATENATE(DD$12,$O28,$P28),$D$11:$D$2694,0),DD$10)</f>
        <v>112.7</v>
      </c>
      <c r="DE28" cm="1">
        <f t="array" ref="DE28">INDEX($B$11:$M$3008,MATCH(CONCATENATE(DE$12,$O28,$P28),$D$11:$D$2694,0),DE$10)</f>
        <v>114.5</v>
      </c>
      <c r="DF28" cm="1">
        <f t="array" ref="DF28">INDEX($B$11:$M$3008,MATCH(CONCATENATE(DF$12,$O28,$P28),$D$11:$D$2694,0),DF$10)</f>
        <v>117.1</v>
      </c>
      <c r="DG28" cm="1">
        <f t="array" ref="DG28">INDEX($B$11:$M$3008,MATCH(CONCATENATE(DG$12,$O28,$P28),$D$11:$D$2694,0),DG$10)</f>
        <v>117.4</v>
      </c>
      <c r="DI28" t="s">
        <v>99</v>
      </c>
      <c r="DJ28" s="98">
        <f t="shared" si="1"/>
        <v>1.0247651579846639E-2</v>
      </c>
      <c r="DK28" s="98">
        <f t="shared" si="2"/>
        <v>4.7279214986619245E-2</v>
      </c>
      <c r="DL28" s="98">
        <f t="shared" si="3"/>
        <v>-1.7996239591727064E-2</v>
      </c>
    </row>
    <row r="29" spans="1:116">
      <c r="A29">
        <v>2000</v>
      </c>
      <c r="B29" t="s">
        <v>132</v>
      </c>
      <c r="C29" t="s">
        <v>141</v>
      </c>
      <c r="D29" s="49" t="str">
        <f t="shared" si="0"/>
        <v>2000WohngebäudeWärmedämm-Verbundsysteme</v>
      </c>
      <c r="E29" t="s">
        <v>66</v>
      </c>
      <c r="F29" t="s">
        <v>66</v>
      </c>
      <c r="G29" t="s">
        <v>66</v>
      </c>
      <c r="H29" t="s">
        <v>66</v>
      </c>
      <c r="I29" t="s">
        <v>66</v>
      </c>
      <c r="J29" t="s">
        <v>66</v>
      </c>
      <c r="K29" t="s">
        <v>66</v>
      </c>
      <c r="L29" t="s">
        <v>66</v>
      </c>
      <c r="O29" t="s">
        <v>132</v>
      </c>
      <c r="P29" t="s">
        <v>139</v>
      </c>
      <c r="Q29" cm="1">
        <f t="array" ref="Q29">INDEX($B$11:$M$3008,MATCH(CONCATENATE(Q$12,$O29,$P29),$D$11:$D$2694,0),Q$10)</f>
        <v>76.099999999999994</v>
      </c>
      <c r="R29" cm="1">
        <f t="array" ref="R29">INDEX($B$11:$M$3008,MATCH(CONCATENATE(R$12,$O29,$P29),$D$11:$D$2694,0),R$10)</f>
        <v>76.400000000000006</v>
      </c>
      <c r="S29" cm="1">
        <f t="array" ref="S29">INDEX($B$11:$M$3008,MATCH(CONCATENATE(S$12,$O29,$P29),$D$11:$D$2694,0),S$10)</f>
        <v>76.599999999999994</v>
      </c>
      <c r="T29" cm="1">
        <f t="array" ref="T29">INDEX($B$11:$M$3008,MATCH(CONCATENATE(T$12,$O29,$P29),$D$11:$D$2694,0),T$10)</f>
        <v>76.8</v>
      </c>
      <c r="U29" cm="1">
        <f t="array" ref="U29">INDEX($B$11:$M$3008,MATCH(CONCATENATE(U$12,$O29,$P29),$D$11:$D$2694,0),U$10)</f>
        <v>77.099999999999994</v>
      </c>
      <c r="V29" cm="1">
        <f t="array" ref="V29">INDEX($B$11:$M$3008,MATCH(CONCATENATE(V$12,$O29,$P29),$D$11:$D$2694,0),V$10)</f>
        <v>77.3</v>
      </c>
      <c r="W29" cm="1">
        <f t="array" ref="W29">INDEX($B$11:$M$3008,MATCH(CONCATENATE(W$12,$O29,$P29),$D$11:$D$2694,0),W$10)</f>
        <v>77.3</v>
      </c>
      <c r="X29" cm="1">
        <f t="array" ref="X29">INDEX($B$11:$M$3008,MATCH(CONCATENATE(X$12,$O29,$P29),$D$11:$D$2694,0),X$10)</f>
        <v>77.2</v>
      </c>
      <c r="Y29" cm="1">
        <f t="array" ref="Y29">INDEX($B$11:$M$3008,MATCH(CONCATENATE(Y$12,$O29,$P29),$D$11:$D$2694,0),Y$10)</f>
        <v>77.599999999999994</v>
      </c>
      <c r="Z29" cm="1">
        <f t="array" ref="Z29">INDEX($B$11:$M$3008,MATCH(CONCATENATE(Z$12,$O29,$P29),$D$11:$D$2694,0),Z$10)</f>
        <v>77.599999999999994</v>
      </c>
      <c r="AA29" cm="1">
        <f t="array" ref="AA29">INDEX($B$11:$M$3008,MATCH(CONCATENATE(AA$12,$O29,$P29),$D$11:$D$2694,0),AA$10)</f>
        <v>77.7</v>
      </c>
      <c r="AB29" cm="1">
        <f t="array" ref="AB29">INDEX($B$11:$M$3008,MATCH(CONCATENATE(AB$12,$O29,$P29),$D$11:$D$2694,0),AB$10)</f>
        <v>77.7</v>
      </c>
      <c r="AC29" cm="1">
        <f t="array" ref="AC29">INDEX($B$11:$M$3008,MATCH(CONCATENATE(AC$12,$O29,$P29),$D$11:$D$2694,0),AC$10)</f>
        <v>77.900000000000006</v>
      </c>
      <c r="AD29" cm="1">
        <f t="array" ref="AD29">INDEX($B$11:$M$3008,MATCH(CONCATENATE(AD$12,$O29,$P29),$D$11:$D$2694,0),AD$10)</f>
        <v>77.900000000000006</v>
      </c>
      <c r="AE29" cm="1">
        <f t="array" ref="AE29">INDEX($B$11:$M$3008,MATCH(CONCATENATE(AE$12,$O29,$P29),$D$11:$D$2694,0),AE$10)</f>
        <v>78</v>
      </c>
      <c r="AF29" cm="1">
        <f t="array" ref="AF29">INDEX($B$11:$M$3008,MATCH(CONCATENATE(AF$12,$O29,$P29),$D$11:$D$2694,0),AF$10)</f>
        <v>78.099999999999994</v>
      </c>
      <c r="AG29" cm="1">
        <f t="array" ref="AG29">INDEX($B$11:$M$3008,MATCH(CONCATENATE(AG$12,$O29,$P29),$D$11:$D$2694,0),AG$10)</f>
        <v>78.5</v>
      </c>
      <c r="AH29" cm="1">
        <f t="array" ref="AH29">INDEX($B$11:$M$3008,MATCH(CONCATENATE(AH$12,$O29,$P29),$D$11:$D$2694,0),AH$10)</f>
        <v>78.900000000000006</v>
      </c>
      <c r="AI29" cm="1">
        <f t="array" ref="AI29">INDEX($B$11:$M$3008,MATCH(CONCATENATE(AI$12,$O29,$P29),$D$11:$D$2694,0),AI$10)</f>
        <v>79.400000000000006</v>
      </c>
      <c r="AJ29" cm="1">
        <f t="array" ref="AJ29">INDEX($B$11:$M$3008,MATCH(CONCATENATE(AJ$12,$O29,$P29),$D$11:$D$2694,0),AJ$10)</f>
        <v>79.599999999999994</v>
      </c>
      <c r="AK29" cm="1">
        <f t="array" ref="AK29">INDEX($B$11:$M$3008,MATCH(CONCATENATE(AK$12,$O29,$P29),$D$11:$D$2694,0),AK$10)</f>
        <v>80.2</v>
      </c>
      <c r="AL29" cm="1">
        <f t="array" ref="AL29">INDEX($B$11:$M$3008,MATCH(CONCATENATE(AL$12,$O29,$P29),$D$11:$D$2694,0),AL$10)</f>
        <v>80.2</v>
      </c>
      <c r="AM29" cm="1">
        <f t="array" ref="AM29">INDEX($B$11:$M$3008,MATCH(CONCATENATE(AM$12,$O29,$P29),$D$11:$D$2694,0),AM$10)</f>
        <v>80.2</v>
      </c>
      <c r="AN29" cm="1">
        <f t="array" ref="AN29">INDEX($B$11:$M$3008,MATCH(CONCATENATE(AN$12,$O29,$P29),$D$11:$D$2694,0),AN$10)</f>
        <v>80.3</v>
      </c>
      <c r="AO29" cm="1">
        <f t="array" ref="AO29">INDEX($B$11:$M$3008,MATCH(CONCATENATE(AO$12,$O29,$P29),$D$11:$D$2694,0),AO$10)</f>
        <v>80.8</v>
      </c>
      <c r="AP29" cm="1">
        <f t="array" ref="AP29">INDEX($B$11:$M$3008,MATCH(CONCATENATE(AP$12,$O29,$P29),$D$11:$D$2694,0),AP$10)</f>
        <v>81</v>
      </c>
      <c r="AQ29" cm="1">
        <f t="array" ref="AQ29">INDEX($B$11:$M$3008,MATCH(CONCATENATE(AQ$12,$O29,$P29),$D$11:$D$2694,0),AQ$10)</f>
        <v>81.900000000000006</v>
      </c>
      <c r="AR29" cm="1">
        <f t="array" ref="AR29">INDEX($B$11:$M$3008,MATCH(CONCATENATE(AR$12,$O29,$P29),$D$11:$D$2694,0),AR$10)</f>
        <v>82.6</v>
      </c>
      <c r="AS29" cm="1">
        <f t="array" ref="AS29">INDEX($B$11:$M$3008,MATCH(CONCATENATE(AS$12,$O29,$P29),$D$11:$D$2694,0),AS$10)</f>
        <v>84.2</v>
      </c>
      <c r="AT29" cm="1">
        <f t="array" ref="AT29">INDEX($B$11:$M$3008,MATCH(CONCATENATE(AT$12,$O29,$P29),$D$11:$D$2694,0),AT$10)</f>
        <v>84.5</v>
      </c>
      <c r="AU29" cm="1">
        <f t="array" ref="AU29">INDEX($B$11:$M$3008,MATCH(CONCATENATE(AU$12,$O29,$P29),$D$11:$D$2694,0),AU$10)</f>
        <v>85</v>
      </c>
      <c r="AV29" cm="1">
        <f t="array" ref="AV29">INDEX($B$11:$M$3008,MATCH(CONCATENATE(AV$12,$O29,$P29),$D$11:$D$2694,0),AV$10)</f>
        <v>85.5</v>
      </c>
      <c r="AW29" cm="1">
        <f t="array" ref="AW29">INDEX($B$11:$M$3008,MATCH(CONCATENATE(AW$12,$O29,$P29),$D$11:$D$2694,0),AW$10)</f>
        <v>86.4</v>
      </c>
      <c r="AX29" cm="1">
        <f t="array" ref="AX29">INDEX($B$11:$M$3008,MATCH(CONCATENATE(AX$12,$O29,$P29),$D$11:$D$2694,0),AX$10)</f>
        <v>86.7</v>
      </c>
      <c r="AY29" cm="1">
        <f t="array" ref="AY29">INDEX($B$11:$M$3008,MATCH(CONCATENATE(AY$12,$O29,$P29),$D$11:$D$2694,0),AY$10)</f>
        <v>87.4</v>
      </c>
      <c r="AZ29" cm="1">
        <f t="array" ref="AZ29">INDEX($B$11:$M$3008,MATCH(CONCATENATE(AZ$12,$O29,$P29),$D$11:$D$2694,0),AZ$10)</f>
        <v>87.5</v>
      </c>
      <c r="BA29" cm="1">
        <f t="array" ref="BA29">INDEX($B$11:$M$3008,MATCH(CONCATENATE(BA$12,$O29,$P29),$D$11:$D$2694,0),BA$10)</f>
        <v>88.1</v>
      </c>
      <c r="BB29" cm="1">
        <f t="array" ref="BB29">INDEX($B$11:$M$3008,MATCH(CONCATENATE(BB$12,$O29,$P29),$D$11:$D$2694,0),BB$10)</f>
        <v>88.2</v>
      </c>
      <c r="BC29" cm="1">
        <f t="array" ref="BC29">INDEX($B$11:$M$3008,MATCH(CONCATENATE(BC$12,$O29,$P29),$D$11:$D$2694,0),BC$10)</f>
        <v>88.3</v>
      </c>
      <c r="BD29" cm="1">
        <f t="array" ref="BD29">INDEX($B$11:$M$3008,MATCH(CONCATENATE(BD$12,$O29,$P29),$D$11:$D$2694,0),BD$10)</f>
        <v>88.4</v>
      </c>
      <c r="BE29" cm="1">
        <f t="array" ref="BE29">INDEX($B$11:$M$3008,MATCH(CONCATENATE(BE$12,$O29,$P29),$D$11:$D$2694,0),BE$10)</f>
        <v>88.7</v>
      </c>
      <c r="BF29" cm="1">
        <f t="array" ref="BF29">INDEX($B$11:$M$3008,MATCH(CONCATENATE(BF$12,$O29,$P29),$D$11:$D$2694,0),BF$10)</f>
        <v>89</v>
      </c>
      <c r="BG29" cm="1">
        <f t="array" ref="BG29">INDEX($B$11:$M$3008,MATCH(CONCATENATE(BG$12,$O29,$P29),$D$11:$D$2694,0),BG$10)</f>
        <v>89.3</v>
      </c>
      <c r="BH29" cm="1">
        <f t="array" ref="BH29">INDEX($B$11:$M$3008,MATCH(CONCATENATE(BH$12,$O29,$P29),$D$11:$D$2694,0),BH$10)</f>
        <v>89.6</v>
      </c>
      <c r="BI29" cm="1">
        <f t="array" ref="BI29">INDEX($B$11:$M$3008,MATCH(CONCATENATE(BI$12,$O29,$P29),$D$11:$D$2694,0),BI$10)</f>
        <v>90.8</v>
      </c>
      <c r="BJ29" cm="1">
        <f t="array" ref="BJ29">INDEX($B$11:$M$3008,MATCH(CONCATENATE(BJ$12,$O29,$P29),$D$11:$D$2694,0),BJ$10)</f>
        <v>91.3</v>
      </c>
      <c r="BK29" cm="1">
        <f t="array" ref="BK29">INDEX($B$11:$M$3008,MATCH(CONCATENATE(BK$12,$O29,$P29),$D$11:$D$2694,0),BK$10)</f>
        <v>91.9</v>
      </c>
      <c r="BL29" cm="1">
        <f t="array" ref="BL29">INDEX($B$11:$M$3008,MATCH(CONCATENATE(BL$12,$O29,$P29),$D$11:$D$2694,0),BL$10)</f>
        <v>92.4</v>
      </c>
      <c r="BM29" cm="1">
        <f t="array" ref="BM29">INDEX($B$11:$M$3008,MATCH(CONCATENATE(BM$12,$O29,$P29),$D$11:$D$2694,0),BM$10)</f>
        <v>93.3</v>
      </c>
      <c r="BN29" cm="1">
        <f t="array" ref="BN29">INDEX($B$11:$M$3008,MATCH(CONCATENATE(BN$12,$O29,$P29),$D$11:$D$2694,0),BN$10)</f>
        <v>93.8</v>
      </c>
      <c r="BO29" cm="1">
        <f t="array" ref="BO29">INDEX($B$11:$M$3008,MATCH(CONCATENATE(BO$12,$O29,$P29),$D$11:$D$2694,0),BO$10)</f>
        <v>94.3</v>
      </c>
      <c r="BP29" cm="1">
        <f t="array" ref="BP29">INDEX($B$11:$M$3008,MATCH(CONCATENATE(BP$12,$O29,$P29),$D$11:$D$2694,0),BP$10)</f>
        <v>94.6</v>
      </c>
      <c r="BQ29" cm="1">
        <f t="array" ref="BQ29">INDEX($B$11:$M$3008,MATCH(CONCATENATE(BQ$12,$O29,$P29),$D$11:$D$2694,0),BQ$10)</f>
        <v>95.6</v>
      </c>
      <c r="BR29" cm="1">
        <f t="array" ref="BR29">INDEX($B$11:$M$3008,MATCH(CONCATENATE(BR$12,$O29,$P29),$D$11:$D$2694,0),BR$10)</f>
        <v>96</v>
      </c>
      <c r="BS29" cm="1">
        <f t="array" ref="BS29">INDEX($B$11:$M$3008,MATCH(CONCATENATE(BS$12,$O29,$P29),$D$11:$D$2694,0),BS$10)</f>
        <v>96.5</v>
      </c>
      <c r="BT29" cm="1">
        <f t="array" ref="BT29">INDEX($B$11:$M$3008,MATCH(CONCATENATE(BT$12,$O29,$P29),$D$11:$D$2694,0),BT$10)</f>
        <v>96.8</v>
      </c>
      <c r="BU29" cm="1">
        <f t="array" ref="BU29">INDEX($B$11:$M$3008,MATCH(CONCATENATE(BU$12,$O29,$P29),$D$11:$D$2694,0),BU$10)</f>
        <v>97.4</v>
      </c>
      <c r="BV29" cm="1">
        <f t="array" ref="BV29">INDEX($B$11:$M$3008,MATCH(CONCATENATE(BV$12,$O29,$P29),$D$11:$D$2694,0),BV$10)</f>
        <v>97.9</v>
      </c>
      <c r="BW29" cm="1">
        <f t="array" ref="BW29">INDEX($B$11:$M$3008,MATCH(CONCATENATE(BW$12,$O29,$P29),$D$11:$D$2694,0),BW$10)</f>
        <v>98.2</v>
      </c>
      <c r="BX29" cm="1">
        <f t="array" ref="BX29">INDEX($B$11:$M$3008,MATCH(CONCATENATE(BX$12,$O29,$P29),$D$11:$D$2694,0),BX$10)</f>
        <v>98.5</v>
      </c>
      <c r="BY29" cm="1">
        <f t="array" ref="BY29">INDEX($B$11:$M$3008,MATCH(CONCATENATE(BY$12,$O29,$P29),$D$11:$D$2694,0),BY$10)</f>
        <v>99.4</v>
      </c>
      <c r="BZ29" cm="1">
        <f t="array" ref="BZ29">INDEX($B$11:$M$3008,MATCH(CONCATENATE(BZ$12,$O29,$P29),$D$11:$D$2694,0),BZ$10)</f>
        <v>99.8</v>
      </c>
      <c r="CA29" cm="1">
        <f t="array" ref="CA29">INDEX($B$11:$M$3008,MATCH(CONCATENATE(CA$12,$O29,$P29),$D$11:$D$2694,0),CA$10)</f>
        <v>100.2</v>
      </c>
      <c r="CB29" cm="1">
        <f t="array" ref="CB29">INDEX($B$11:$M$3008,MATCH(CONCATENATE(CB$12,$O29,$P29),$D$11:$D$2694,0),CB$10)</f>
        <v>100.5</v>
      </c>
      <c r="CC29" cm="1">
        <f t="array" ref="CC29">INDEX($B$11:$M$3008,MATCH(CONCATENATE(CC$12,$O29,$P29),$D$11:$D$2694,0),CC$10)</f>
        <v>101.6</v>
      </c>
      <c r="CD29" cm="1">
        <f t="array" ref="CD29">INDEX($B$11:$M$3008,MATCH(CONCATENATE(CD$12,$O29,$P29),$D$11:$D$2694,0),CD$10)</f>
        <v>102.1</v>
      </c>
      <c r="CE29" cm="1">
        <f t="array" ref="CE29">INDEX($B$11:$M$3008,MATCH(CONCATENATE(CE$12,$O29,$P29),$D$11:$D$2694,0),CE$10)</f>
        <v>102.6</v>
      </c>
      <c r="CF29" cm="1">
        <f t="array" ref="CF29">INDEX($B$11:$M$3008,MATCH(CONCATENATE(CF$12,$O29,$P29),$D$11:$D$2694,0),CF$10)</f>
        <v>103</v>
      </c>
      <c r="CG29" cm="1">
        <f t="array" ref="CG29">INDEX($B$11:$M$3008,MATCH(CONCATENATE(CG$12,$O29,$P29),$D$11:$D$2694,0),CG$10)</f>
        <v>104.4</v>
      </c>
      <c r="CH29" cm="1">
        <f t="array" ref="CH29">INDEX($B$11:$M$3008,MATCH(CONCATENATE(CH$12,$O29,$P29),$D$11:$D$2694,0),CH$10)</f>
        <v>105.2</v>
      </c>
      <c r="CI29" cm="1">
        <f t="array" ref="CI29">INDEX($B$11:$M$3008,MATCH(CONCATENATE(CI$12,$O29,$P29),$D$11:$D$2694,0),CI$10)</f>
        <v>105.8</v>
      </c>
      <c r="CJ29" cm="1">
        <f t="array" ref="CJ29">INDEX($B$11:$M$3008,MATCH(CONCATENATE(CJ$12,$O29,$P29),$D$11:$D$2694,0),CJ$10)</f>
        <v>106.4</v>
      </c>
      <c r="CK29" cm="1">
        <f t="array" ref="CK29">INDEX($B$11:$M$3008,MATCH(CONCATENATE(CK$12,$O29,$P29),$D$11:$D$2694,0),CK$10)</f>
        <v>108.1</v>
      </c>
      <c r="CL29" cm="1">
        <f t="array" ref="CL29">INDEX($B$11:$M$3008,MATCH(CONCATENATE(CL$12,$O29,$P29),$D$11:$D$2694,0),CL$10)</f>
        <v>108.9</v>
      </c>
      <c r="CM29" cm="1">
        <f t="array" ref="CM29">INDEX($B$11:$M$3008,MATCH(CONCATENATE(CM$12,$O29,$P29),$D$11:$D$2694,0),CM$10)</f>
        <v>109.9</v>
      </c>
      <c r="CN29" cm="1">
        <f t="array" ref="CN29">INDEX($B$11:$M$3008,MATCH(CONCATENATE(CN$12,$O29,$P29),$D$11:$D$2694,0),CN$10)</f>
        <v>110.7</v>
      </c>
      <c r="CO29" cm="1">
        <f t="array" ref="CO29">INDEX($B$11:$M$3008,MATCH(CONCATENATE(CO$12,$O29,$P29),$D$11:$D$2694,0),CO$10)</f>
        <v>112.6</v>
      </c>
      <c r="CP29" cm="1">
        <f t="array" ref="CP29">INDEX($B$11:$M$3008,MATCH(CONCATENATE(CP$12,$O29,$P29),$D$11:$D$2694,0),CP$10)</f>
        <v>113.5</v>
      </c>
      <c r="CQ29" cm="1">
        <f t="array" ref="CQ29">INDEX($B$11:$M$3008,MATCH(CONCATENATE(CQ$12,$O29,$P29),$D$11:$D$2694,0),CQ$10)</f>
        <v>114.3</v>
      </c>
      <c r="CR29" cm="1">
        <f t="array" ref="CR29">INDEX($B$11:$M$3008,MATCH(CONCATENATE(CR$12,$O29,$P29),$D$11:$D$2694,0),CR$10)</f>
        <v>115</v>
      </c>
      <c r="CS29" cm="1">
        <f t="array" ref="CS29">INDEX($B$11:$M$3008,MATCH(CONCATENATE(CS$12,$O29,$P29),$D$11:$D$2694,0),CS$10)</f>
        <v>116.7</v>
      </c>
      <c r="CT29" cm="1">
        <f t="array" ref="CT29">INDEX($B$11:$M$3008,MATCH(CONCATENATE(CT$12,$O29,$P29),$D$11:$D$2694,0),CT$10)</f>
        <v>117.1</v>
      </c>
      <c r="CU29" cm="1">
        <f t="array" ref="CU29">INDEX($B$11:$M$3008,MATCH(CONCATENATE(CU$12,$O29,$P29),$D$11:$D$2694,0),CU$10)</f>
        <v>117.6</v>
      </c>
      <c r="CV29" cm="1">
        <f t="array" ref="CV29">INDEX($B$11:$M$3008,MATCH(CONCATENATE(CV$12,$O29,$P29),$D$11:$D$2694,0),CV$10)</f>
        <v>118.1</v>
      </c>
      <c r="CW29" cm="1">
        <f t="array" ref="CW29">INDEX($B$11:$M$3008,MATCH(CONCATENATE(CW$12,$O29,$P29),$D$11:$D$2694,0),CW$10)</f>
        <v>95.8</v>
      </c>
      <c r="CX29" cm="1">
        <f t="array" ref="CX29">INDEX($B$11:$M$3008,MATCH(CONCATENATE(CX$12,$O29,$P29),$D$11:$D$2694,0),CX$10)</f>
        <v>98.6</v>
      </c>
      <c r="CY29" cm="1">
        <f t="array" ref="CY29">INDEX($B$11:$M$3008,MATCH(CONCATENATE(CY$12,$O29,$P29),$D$11:$D$2694,0),CY$10)</f>
        <v>101.5</v>
      </c>
      <c r="CZ29" cm="1">
        <f t="array" ref="CZ29">INDEX($B$11:$M$3008,MATCH(CONCATENATE(CZ$12,$O29,$P29),$D$11:$D$2694,0),CZ$10)</f>
        <v>104.1</v>
      </c>
      <c r="DA29" cm="1">
        <f t="array" ref="DA29">INDEX($B$11:$M$3008,MATCH(CONCATENATE(DA$12,$O29,$P29),$D$11:$D$2694,0),DA$10)</f>
        <v>109.2</v>
      </c>
      <c r="DB29" cm="1">
        <f t="array" ref="DB29">INDEX($B$11:$M$3008,MATCH(CONCATENATE(DB$12,$O29,$P29),$D$11:$D$2694,0),DB$10)</f>
        <v>115</v>
      </c>
      <c r="DC29" cm="1">
        <f t="array" ref="DC29">INDEX($B$11:$M$3008,MATCH(CONCATENATE(DC$12,$O29,$P29),$D$11:$D$2694,0),DC$10)</f>
        <v>118.9</v>
      </c>
      <c r="DD29" cm="1">
        <f t="array" ref="DD29">INDEX($B$11:$M$3008,MATCH(CONCATENATE(DD$12,$O29,$P29),$D$11:$D$2694,0),DD$10)</f>
        <v>122.4</v>
      </c>
      <c r="DE29" cm="1">
        <f t="array" ref="DE29">INDEX($B$11:$M$3008,MATCH(CONCATENATE(DE$12,$O29,$P29),$D$11:$D$2694,0),DE$10)</f>
        <v>126.5</v>
      </c>
      <c r="DF29" cm="1">
        <f t="array" ref="DF29">INDEX($B$11:$M$3008,MATCH(CONCATENATE(DF$12,$O29,$P29),$D$11:$D$2694,0),DF$10)</f>
        <v>128.19999999999999</v>
      </c>
      <c r="DG29" cm="1">
        <f t="array" ref="DG29">INDEX($B$11:$M$3008,MATCH(CONCATENATE(DG$12,$O29,$P29),$D$11:$D$2694,0),DG$10)</f>
        <v>129.4</v>
      </c>
      <c r="DI29" t="s">
        <v>139</v>
      </c>
      <c r="DJ29" s="98">
        <f t="shared" si="1"/>
        <v>3.7441497659907341E-2</v>
      </c>
      <c r="DK29" s="98">
        <f t="shared" si="2"/>
        <v>8.8309503784693044E-2</v>
      </c>
      <c r="DL29" s="98">
        <f t="shared" si="3"/>
        <v>3.3446712018140611E-2</v>
      </c>
    </row>
    <row r="30" spans="1:116">
      <c r="A30">
        <v>2000</v>
      </c>
      <c r="B30" t="s">
        <v>132</v>
      </c>
      <c r="C30" t="s">
        <v>104</v>
      </c>
      <c r="D30" s="49" t="str">
        <f t="shared" si="0"/>
        <v>2000WohngebäudeTrockenbauarbeiten</v>
      </c>
      <c r="E30">
        <v>79.5</v>
      </c>
      <c r="F30">
        <v>81.7</v>
      </c>
      <c r="G30">
        <v>80</v>
      </c>
      <c r="H30">
        <v>82</v>
      </c>
      <c r="I30">
        <v>80.400000000000006</v>
      </c>
      <c r="J30">
        <v>82.6</v>
      </c>
      <c r="K30">
        <v>80.599999999999994</v>
      </c>
      <c r="L30">
        <v>82.8</v>
      </c>
      <c r="O30" t="s">
        <v>132</v>
      </c>
      <c r="P30" t="s">
        <v>100</v>
      </c>
      <c r="Q30" cm="1">
        <f t="array" ref="Q30">INDEX($B$11:$M$3008,MATCH(CONCATENATE(Q$12,$O30,$P30),$D$11:$D$2694,0),Q$10)</f>
        <v>87.6</v>
      </c>
      <c r="R30" cm="1">
        <f t="array" ref="R30">INDEX($B$11:$M$3008,MATCH(CONCATENATE(R$12,$O30,$P30),$D$11:$D$2694,0),R$10)</f>
        <v>88</v>
      </c>
      <c r="S30" cm="1">
        <f t="array" ref="S30">INDEX($B$11:$M$3008,MATCH(CONCATENATE(S$12,$O30,$P30),$D$11:$D$2694,0),S$10)</f>
        <v>88</v>
      </c>
      <c r="T30" cm="1">
        <f t="array" ref="T30">INDEX($B$11:$M$3008,MATCH(CONCATENATE(T$12,$O30,$P30),$D$11:$D$2694,0),T$10)</f>
        <v>88.4</v>
      </c>
      <c r="U30" cm="1">
        <f t="array" ref="U30">INDEX($B$11:$M$3008,MATCH(CONCATENATE(U$12,$O30,$P30),$D$11:$D$2694,0),U$10)</f>
        <v>88.6</v>
      </c>
      <c r="V30" cm="1">
        <f t="array" ref="V30">INDEX($B$11:$M$3008,MATCH(CONCATENATE(V$12,$O30,$P30),$D$11:$D$2694,0),V$10)</f>
        <v>88.8</v>
      </c>
      <c r="W30" cm="1">
        <f t="array" ref="W30">INDEX($B$11:$M$3008,MATCH(CONCATENATE(W$12,$O30,$P30),$D$11:$D$2694,0),W$10)</f>
        <v>88.8</v>
      </c>
      <c r="X30" cm="1">
        <f t="array" ref="X30">INDEX($B$11:$M$3008,MATCH(CONCATENATE(X$12,$O30,$P30),$D$11:$D$2694,0),X$10)</f>
        <v>88.6</v>
      </c>
      <c r="Y30" cm="1">
        <f t="array" ref="Y30">INDEX($B$11:$M$3008,MATCH(CONCATENATE(Y$12,$O30,$P30),$D$11:$D$2694,0),Y$10)</f>
        <v>88.8</v>
      </c>
      <c r="Z30" cm="1">
        <f t="array" ref="Z30">INDEX($B$11:$M$3008,MATCH(CONCATENATE(Z$12,$O30,$P30),$D$11:$D$2694,0),Z$10)</f>
        <v>89</v>
      </c>
      <c r="AA30" cm="1">
        <f t="array" ref="AA30">INDEX($B$11:$M$3008,MATCH(CONCATENATE(AA$12,$O30,$P30),$D$11:$D$2694,0),AA$10)</f>
        <v>89.1</v>
      </c>
      <c r="AB30" cm="1">
        <f t="array" ref="AB30">INDEX($B$11:$M$3008,MATCH(CONCATENATE(AB$12,$O30,$P30),$D$11:$D$2694,0),AB$10)</f>
        <v>88.8</v>
      </c>
      <c r="AC30" cm="1">
        <f t="array" ref="AC30">INDEX($B$11:$M$3008,MATCH(CONCATENATE(AC$12,$O30,$P30),$D$11:$D$2694,0),AC$10)</f>
        <v>88.9</v>
      </c>
      <c r="AD30" cm="1">
        <f t="array" ref="AD30">INDEX($B$11:$M$3008,MATCH(CONCATENATE(AD$12,$O30,$P30),$D$11:$D$2694,0),AD$10)</f>
        <v>88.8</v>
      </c>
      <c r="AE30" cm="1">
        <f t="array" ref="AE30">INDEX($B$11:$M$3008,MATCH(CONCATENATE(AE$12,$O30,$P30),$D$11:$D$2694,0),AE$10)</f>
        <v>88.8</v>
      </c>
      <c r="AF30" cm="1">
        <f t="array" ref="AF30">INDEX($B$11:$M$3008,MATCH(CONCATENATE(AF$12,$O30,$P30),$D$11:$D$2694,0),AF$10)</f>
        <v>88.8</v>
      </c>
      <c r="AG30" cm="1">
        <f t="array" ref="AG30">INDEX($B$11:$M$3008,MATCH(CONCATENATE(AG$12,$O30,$P30),$D$11:$D$2694,0),AG$10)</f>
        <v>88.8</v>
      </c>
      <c r="AH30" cm="1">
        <f t="array" ref="AH30">INDEX($B$11:$M$3008,MATCH(CONCATENATE(AH$12,$O30,$P30),$D$11:$D$2694,0),AH$10)</f>
        <v>88.7</v>
      </c>
      <c r="AI30" cm="1">
        <f t="array" ref="AI30">INDEX($B$11:$M$3008,MATCH(CONCATENATE(AI$12,$O30,$P30),$D$11:$D$2694,0),AI$10)</f>
        <v>88.5</v>
      </c>
      <c r="AJ30" cm="1">
        <f t="array" ref="AJ30">INDEX($B$11:$M$3008,MATCH(CONCATENATE(AJ$12,$O30,$P30),$D$11:$D$2694,0),AJ$10)</f>
        <v>88.4</v>
      </c>
      <c r="AK30" cm="1">
        <f t="array" ref="AK30">INDEX($B$11:$M$3008,MATCH(CONCATENATE(AK$12,$O30,$P30),$D$11:$D$2694,0),AK$10)</f>
        <v>88.5</v>
      </c>
      <c r="AL30" cm="1">
        <f t="array" ref="AL30">INDEX($B$11:$M$3008,MATCH(CONCATENATE(AL$12,$O30,$P30),$D$11:$D$2694,0),AL$10)</f>
        <v>88.5</v>
      </c>
      <c r="AM30" cm="1">
        <f t="array" ref="AM30">INDEX($B$11:$M$3008,MATCH(CONCATENATE(AM$12,$O30,$P30),$D$11:$D$2694,0),AM$10)</f>
        <v>88.5</v>
      </c>
      <c r="AN30" cm="1">
        <f t="array" ref="AN30">INDEX($B$11:$M$3008,MATCH(CONCATENATE(AN$12,$O30,$P30),$D$11:$D$2694,0),AN$10)</f>
        <v>88.5</v>
      </c>
      <c r="AO30" cm="1">
        <f t="array" ref="AO30">INDEX($B$11:$M$3008,MATCH(CONCATENATE(AO$12,$O30,$P30),$D$11:$D$2694,0),AO$10)</f>
        <v>88.4</v>
      </c>
      <c r="AP30" cm="1">
        <f t="array" ref="AP30">INDEX($B$11:$M$3008,MATCH(CONCATENATE(AP$12,$O30,$P30),$D$11:$D$2694,0),AP$10)</f>
        <v>88.5</v>
      </c>
      <c r="AQ30" cm="1">
        <f t="array" ref="AQ30">INDEX($B$11:$M$3008,MATCH(CONCATENATE(AQ$12,$O30,$P30),$D$11:$D$2694,0),AQ$10)</f>
        <v>88.6</v>
      </c>
      <c r="AR30" cm="1">
        <f t="array" ref="AR30">INDEX($B$11:$M$3008,MATCH(CONCATENATE(AR$12,$O30,$P30),$D$11:$D$2694,0),AR$10)</f>
        <v>88.8</v>
      </c>
      <c r="AS30" cm="1">
        <f t="array" ref="AS30">INDEX($B$11:$M$3008,MATCH(CONCATENATE(AS$12,$O30,$P30),$D$11:$D$2694,0),AS$10)</f>
        <v>90.2</v>
      </c>
      <c r="AT30" cm="1">
        <f t="array" ref="AT30">INDEX($B$11:$M$3008,MATCH(CONCATENATE(AT$12,$O30,$P30),$D$11:$D$2694,0),AT$10)</f>
        <v>90.5</v>
      </c>
      <c r="AU30" cm="1">
        <f t="array" ref="AU30">INDEX($B$11:$M$3008,MATCH(CONCATENATE(AU$12,$O30,$P30),$D$11:$D$2694,0),AU$10)</f>
        <v>90.6</v>
      </c>
      <c r="AV30" cm="1">
        <f t="array" ref="AV30">INDEX($B$11:$M$3008,MATCH(CONCATENATE(AV$12,$O30,$P30),$D$11:$D$2694,0),AV$10)</f>
        <v>91.1</v>
      </c>
      <c r="AW30" cm="1">
        <f t="array" ref="AW30">INDEX($B$11:$M$3008,MATCH(CONCATENATE(AW$12,$O30,$P30),$D$11:$D$2694,0),AW$10)</f>
        <v>91.9</v>
      </c>
      <c r="AX30" cm="1">
        <f t="array" ref="AX30">INDEX($B$11:$M$3008,MATCH(CONCATENATE(AX$12,$O30,$P30),$D$11:$D$2694,0),AX$10)</f>
        <v>92.1</v>
      </c>
      <c r="AY30" cm="1">
        <f t="array" ref="AY30">INDEX($B$11:$M$3008,MATCH(CONCATENATE(AY$12,$O30,$P30),$D$11:$D$2694,0),AY$10)</f>
        <v>92.4</v>
      </c>
      <c r="AZ30" cm="1">
        <f t="array" ref="AZ30">INDEX($B$11:$M$3008,MATCH(CONCATENATE(AZ$12,$O30,$P30),$D$11:$D$2694,0),AZ$10)</f>
        <v>92.8</v>
      </c>
      <c r="BA30" cm="1">
        <f t="array" ref="BA30">INDEX($B$11:$M$3008,MATCH(CONCATENATE(BA$12,$O30,$P30),$D$11:$D$2694,0),BA$10)</f>
        <v>93</v>
      </c>
      <c r="BB30" cm="1">
        <f t="array" ref="BB30">INDEX($B$11:$M$3008,MATCH(CONCATENATE(BB$12,$O30,$P30),$D$11:$D$2694,0),BB$10)</f>
        <v>93.3</v>
      </c>
      <c r="BC30" cm="1">
        <f t="array" ref="BC30">INDEX($B$11:$M$3008,MATCH(CONCATENATE(BC$12,$O30,$P30),$D$11:$D$2694,0),BC$10)</f>
        <v>93.3</v>
      </c>
      <c r="BD30" cm="1">
        <f t="array" ref="BD30">INDEX($B$11:$M$3008,MATCH(CONCATENATE(BD$12,$O30,$P30),$D$11:$D$2694,0),BD$10)</f>
        <v>93.1</v>
      </c>
      <c r="BE30" cm="1">
        <f t="array" ref="BE30">INDEX($B$11:$M$3008,MATCH(CONCATENATE(BE$12,$O30,$P30),$D$11:$D$2694,0),BE$10)</f>
        <v>93.3</v>
      </c>
      <c r="BF30" cm="1">
        <f t="array" ref="BF30">INDEX($B$11:$M$3008,MATCH(CONCATENATE(BF$12,$O30,$P30),$D$11:$D$2694,0),BF$10)</f>
        <v>93.3</v>
      </c>
      <c r="BG30" cm="1">
        <f t="array" ref="BG30">INDEX($B$11:$M$3008,MATCH(CONCATENATE(BG$12,$O30,$P30),$D$11:$D$2694,0),BG$10)</f>
        <v>93.6</v>
      </c>
      <c r="BH30" cm="1">
        <f t="array" ref="BH30">INDEX($B$11:$M$3008,MATCH(CONCATENATE(BH$12,$O30,$P30),$D$11:$D$2694,0),BH$10)</f>
        <v>93.8</v>
      </c>
      <c r="BI30" cm="1">
        <f t="array" ref="BI30">INDEX($B$11:$M$3008,MATCH(CONCATENATE(BI$12,$O30,$P30),$D$11:$D$2694,0),BI$10)</f>
        <v>94.1</v>
      </c>
      <c r="BJ30" cm="1">
        <f t="array" ref="BJ30">INDEX($B$11:$M$3008,MATCH(CONCATENATE(BJ$12,$O30,$P30),$D$11:$D$2694,0),BJ$10)</f>
        <v>94.7</v>
      </c>
      <c r="BK30" cm="1">
        <f t="array" ref="BK30">INDEX($B$11:$M$3008,MATCH(CONCATENATE(BK$12,$O30,$P30),$D$11:$D$2694,0),BK$10)</f>
        <v>94.8</v>
      </c>
      <c r="BL30" cm="1">
        <f t="array" ref="BL30">INDEX($B$11:$M$3008,MATCH(CONCATENATE(BL$12,$O30,$P30),$D$11:$D$2694,0),BL$10)</f>
        <v>95.2</v>
      </c>
      <c r="BM30" cm="1">
        <f t="array" ref="BM30">INDEX($B$11:$M$3008,MATCH(CONCATENATE(BM$12,$O30,$P30),$D$11:$D$2694,0),BM$10)</f>
        <v>96</v>
      </c>
      <c r="BN30" cm="1">
        <f t="array" ref="BN30">INDEX($B$11:$M$3008,MATCH(CONCATENATE(BN$12,$O30,$P30),$D$11:$D$2694,0),BN$10)</f>
        <v>96.1</v>
      </c>
      <c r="BO30" cm="1">
        <f t="array" ref="BO30">INDEX($B$11:$M$3008,MATCH(CONCATENATE(BO$12,$O30,$P30),$D$11:$D$2694,0),BO$10)</f>
        <v>96.6</v>
      </c>
      <c r="BP30" cm="1">
        <f t="array" ref="BP30">INDEX($B$11:$M$3008,MATCH(CONCATENATE(BP$12,$O30,$P30),$D$11:$D$2694,0),BP$10)</f>
        <v>96.9</v>
      </c>
      <c r="BQ30" cm="1">
        <f t="array" ref="BQ30">INDEX($B$11:$M$3008,MATCH(CONCATENATE(BQ$12,$O30,$P30),$D$11:$D$2694,0),BQ$10)</f>
        <v>96.9</v>
      </c>
      <c r="BR30" cm="1">
        <f t="array" ref="BR30">INDEX($B$11:$M$3008,MATCH(CONCATENATE(BR$12,$O30,$P30),$D$11:$D$2694,0),BR$10)</f>
        <v>97.3</v>
      </c>
      <c r="BS30" cm="1">
        <f t="array" ref="BS30">INDEX($B$11:$M$3008,MATCH(CONCATENATE(BS$12,$O30,$P30),$D$11:$D$2694,0),BS$10)</f>
        <v>97.7</v>
      </c>
      <c r="BT30" cm="1">
        <f t="array" ref="BT30">INDEX($B$11:$M$3008,MATCH(CONCATENATE(BT$12,$O30,$P30),$D$11:$D$2694,0),BT$10)</f>
        <v>97.9</v>
      </c>
      <c r="BU30" cm="1">
        <f t="array" ref="BU30">INDEX($B$11:$M$3008,MATCH(CONCATENATE(BU$12,$O30,$P30),$D$11:$D$2694,0),BU$10)</f>
        <v>98.2</v>
      </c>
      <c r="BV30" cm="1">
        <f t="array" ref="BV30">INDEX($B$11:$M$3008,MATCH(CONCATENATE(BV$12,$O30,$P30),$D$11:$D$2694,0),BV$10)</f>
        <v>98.4</v>
      </c>
      <c r="BW30" cm="1">
        <f t="array" ref="BW30">INDEX($B$11:$M$3008,MATCH(CONCATENATE(BW$12,$O30,$P30),$D$11:$D$2694,0),BW$10)</f>
        <v>98.5</v>
      </c>
      <c r="BX30" cm="1">
        <f t="array" ref="BX30">INDEX($B$11:$M$3008,MATCH(CONCATENATE(BX$12,$O30,$P30),$D$11:$D$2694,0),BX$10)</f>
        <v>98.5</v>
      </c>
      <c r="BY30" cm="1">
        <f t="array" ref="BY30">INDEX($B$11:$M$3008,MATCH(CONCATENATE(BY$12,$O30,$P30),$D$11:$D$2694,0),BY$10)</f>
        <v>99.6</v>
      </c>
      <c r="BZ30" cm="1">
        <f t="array" ref="BZ30">INDEX($B$11:$M$3008,MATCH(CONCATENATE(BZ$12,$O30,$P30),$D$11:$D$2694,0),BZ$10)</f>
        <v>99.9</v>
      </c>
      <c r="CA30" cm="1">
        <f t="array" ref="CA30">INDEX($B$11:$M$3008,MATCH(CONCATENATE(CA$12,$O30,$P30),$D$11:$D$2694,0),CA$10)</f>
        <v>100.2</v>
      </c>
      <c r="CB30" cm="1">
        <f t="array" ref="CB30">INDEX($B$11:$M$3008,MATCH(CONCATENATE(CB$12,$O30,$P30),$D$11:$D$2694,0),CB$10)</f>
        <v>100.3</v>
      </c>
      <c r="CC30" cm="1">
        <f t="array" ref="CC30">INDEX($B$11:$M$3008,MATCH(CONCATENATE(CC$12,$O30,$P30),$D$11:$D$2694,0),CC$10)</f>
        <v>101.3</v>
      </c>
      <c r="CD30" cm="1">
        <f t="array" ref="CD30">INDEX($B$11:$M$3008,MATCH(CONCATENATE(CD$12,$O30,$P30),$D$11:$D$2694,0),CD$10)</f>
        <v>101.5</v>
      </c>
      <c r="CE30" cm="1">
        <f t="array" ref="CE30">INDEX($B$11:$M$3008,MATCH(CONCATENATE(CE$12,$O30,$P30),$D$11:$D$2694,0),CE$10)</f>
        <v>102.3</v>
      </c>
      <c r="CF30" cm="1">
        <f t="array" ref="CF30">INDEX($B$11:$M$3008,MATCH(CONCATENATE(CF$12,$O30,$P30),$D$11:$D$2694,0),CF$10)</f>
        <v>102.2</v>
      </c>
      <c r="CG30" cm="1">
        <f t="array" ref="CG30">INDEX($B$11:$M$3008,MATCH(CONCATENATE(CG$12,$O30,$P30),$D$11:$D$2694,0),CG$10)</f>
        <v>103.7</v>
      </c>
      <c r="CH30" cm="1">
        <f t="array" ref="CH30">INDEX($B$11:$M$3008,MATCH(CONCATENATE(CH$12,$O30,$P30),$D$11:$D$2694,0),CH$10)</f>
        <v>104.1</v>
      </c>
      <c r="CI30" cm="1">
        <f t="array" ref="CI30">INDEX($B$11:$M$3008,MATCH(CONCATENATE(CI$12,$O30,$P30),$D$11:$D$2694,0),CI$10)</f>
        <v>104.5</v>
      </c>
      <c r="CJ30" cm="1">
        <f t="array" ref="CJ30">INDEX($B$11:$M$3008,MATCH(CONCATENATE(CJ$12,$O30,$P30),$D$11:$D$2694,0),CJ$10)</f>
        <v>104.8</v>
      </c>
      <c r="CK30" cm="1">
        <f t="array" ref="CK30">INDEX($B$11:$M$3008,MATCH(CONCATENATE(CK$12,$O30,$P30),$D$11:$D$2694,0),CK$10)</f>
        <v>106.4</v>
      </c>
      <c r="CL30" cm="1">
        <f t="array" ref="CL30">INDEX($B$11:$M$3008,MATCH(CONCATENATE(CL$12,$O30,$P30),$D$11:$D$2694,0),CL$10)</f>
        <v>107.1</v>
      </c>
      <c r="CM30" cm="1">
        <f t="array" ref="CM30">INDEX($B$11:$M$3008,MATCH(CONCATENATE(CM$12,$O30,$P30),$D$11:$D$2694,0),CM$10)</f>
        <v>108.2</v>
      </c>
      <c r="CN30" cm="1">
        <f t="array" ref="CN30">INDEX($B$11:$M$3008,MATCH(CONCATENATE(CN$12,$O30,$P30),$D$11:$D$2694,0),CN$10)</f>
        <v>108.6</v>
      </c>
      <c r="CO30" cm="1">
        <f t="array" ref="CO30">INDEX($B$11:$M$3008,MATCH(CONCATENATE(CO$12,$O30,$P30),$D$11:$D$2694,0),CO$10)</f>
        <v>111.1</v>
      </c>
      <c r="CP30" cm="1">
        <f t="array" ref="CP30">INDEX($B$11:$M$3008,MATCH(CONCATENATE(CP$12,$O30,$P30),$D$11:$D$2694,0),CP$10)</f>
        <v>111.5</v>
      </c>
      <c r="CQ30" cm="1">
        <f t="array" ref="CQ30">INDEX($B$11:$M$3008,MATCH(CONCATENATE(CQ$12,$O30,$P30),$D$11:$D$2694,0),CQ$10)</f>
        <v>112.1</v>
      </c>
      <c r="CR30" cm="1">
        <f t="array" ref="CR30">INDEX($B$11:$M$3008,MATCH(CONCATENATE(CR$12,$O30,$P30),$D$11:$D$2694,0),CR$10)</f>
        <v>112.6</v>
      </c>
      <c r="CS30" cm="1">
        <f t="array" ref="CS30">INDEX($B$11:$M$3008,MATCH(CONCATENATE(CS$12,$O30,$P30),$D$11:$D$2694,0),CS$10)</f>
        <v>114.3</v>
      </c>
      <c r="CT30" cm="1">
        <f t="array" ref="CT30">INDEX($B$11:$M$3008,MATCH(CONCATENATE(CT$12,$O30,$P30),$D$11:$D$2694,0),CT$10)</f>
        <v>114.4</v>
      </c>
      <c r="CU30" cm="1">
        <f t="array" ref="CU30">INDEX($B$11:$M$3008,MATCH(CONCATENATE(CU$12,$O30,$P30),$D$11:$D$2694,0),CU$10)</f>
        <v>115.2</v>
      </c>
      <c r="CV30" cm="1">
        <f t="array" ref="CV30">INDEX($B$11:$M$3008,MATCH(CONCATENATE(CV$12,$O30,$P30),$D$11:$D$2694,0),CV$10)</f>
        <v>115.5</v>
      </c>
      <c r="CW30" cm="1">
        <f t="array" ref="CW30">INDEX($B$11:$M$3008,MATCH(CONCATENATE(CW$12,$O30,$P30),$D$11:$D$2694,0),CW$10)</f>
        <v>97.4</v>
      </c>
      <c r="CX30" cm="1">
        <f t="array" ref="CX30">INDEX($B$11:$M$3008,MATCH(CONCATENATE(CX$12,$O30,$P30),$D$11:$D$2694,0),CX$10)</f>
        <v>99</v>
      </c>
      <c r="CY30" cm="1">
        <f t="array" ref="CY30">INDEX($B$11:$M$3008,MATCH(CONCATENATE(CY$12,$O30,$P30),$D$11:$D$2694,0),CY$10)</f>
        <v>101</v>
      </c>
      <c r="CZ30" cm="1">
        <f t="array" ref="CZ30">INDEX($B$11:$M$3008,MATCH(CONCATENATE(CZ$12,$O30,$P30),$D$11:$D$2694,0),CZ$10)</f>
        <v>102.6</v>
      </c>
      <c r="DA30" cm="1">
        <f t="array" ref="DA30">INDEX($B$11:$M$3008,MATCH(CONCATENATE(DA$12,$O30,$P30),$D$11:$D$2694,0),DA$10)</f>
        <v>106.1</v>
      </c>
      <c r="DB30" cm="1">
        <f t="array" ref="DB30">INDEX($B$11:$M$3008,MATCH(CONCATENATE(DB$12,$O30,$P30),$D$11:$D$2694,0),DB$10)</f>
        <v>109.1</v>
      </c>
      <c r="DC30" cm="1">
        <f t="array" ref="DC30">INDEX($B$11:$M$3008,MATCH(CONCATENATE(DC$12,$O30,$P30),$D$11:$D$2694,0),DC$10)</f>
        <v>112.2</v>
      </c>
      <c r="DD30" cm="1">
        <f t="array" ref="DD30">INDEX($B$11:$M$3008,MATCH(CONCATENATE(DD$12,$O30,$P30),$D$11:$D$2694,0),DD$10)</f>
        <v>114.9</v>
      </c>
      <c r="DE30" cm="1">
        <f t="array" ref="DE30">INDEX($B$11:$M$3008,MATCH(CONCATENATE(DE$12,$O30,$P30),$D$11:$D$2694,0),DE$10)</f>
        <v>118.9</v>
      </c>
      <c r="DF30" cm="1">
        <f t="array" ref="DF30">INDEX($B$11:$M$3008,MATCH(CONCATENATE(DF$12,$O30,$P30),$D$11:$D$2694,0),DF$10)</f>
        <v>120.6</v>
      </c>
      <c r="DG30" cm="1">
        <f t="array" ref="DG30">INDEX($B$11:$M$3008,MATCH(CONCATENATE(DG$12,$O30,$P30),$D$11:$D$2694,0),DG$10)</f>
        <v>121.5</v>
      </c>
      <c r="DI30" t="s">
        <v>100</v>
      </c>
      <c r="DJ30" s="98">
        <f t="shared" si="1"/>
        <v>2.9850746268657247E-2</v>
      </c>
      <c r="DK30" s="98">
        <f t="shared" si="2"/>
        <v>8.2887700534759245E-2</v>
      </c>
      <c r="DL30" s="98">
        <f t="shared" si="3"/>
        <v>1.8229166666666668E-2</v>
      </c>
    </row>
    <row r="31" spans="1:116">
      <c r="A31">
        <v>2000</v>
      </c>
      <c r="B31" t="s">
        <v>132</v>
      </c>
      <c r="C31" t="s">
        <v>105</v>
      </c>
      <c r="D31" s="49" t="str">
        <f t="shared" si="0"/>
        <v>2000WohngebäudeVorgehängte hinterlüftete Fassaden</v>
      </c>
      <c r="E31">
        <v>74.3</v>
      </c>
      <c r="F31">
        <v>76.3</v>
      </c>
      <c r="G31">
        <v>74.7</v>
      </c>
      <c r="H31">
        <v>76.7</v>
      </c>
      <c r="I31">
        <v>75.099999999999994</v>
      </c>
      <c r="J31">
        <v>77.099999999999994</v>
      </c>
      <c r="K31">
        <v>75.400000000000006</v>
      </c>
      <c r="L31">
        <v>77.3</v>
      </c>
      <c r="O31" t="s">
        <v>132</v>
      </c>
      <c r="P31" t="s">
        <v>101</v>
      </c>
      <c r="Q31" cm="1">
        <f t="array" ref="Q31">INDEX($B$11:$M$3008,MATCH(CONCATENATE(Q$12,$O31,$P31),$D$11:$D$2694,0),Q$10)</f>
        <v>87.1</v>
      </c>
      <c r="R31" cm="1">
        <f t="array" ref="R31">INDEX($B$11:$M$3008,MATCH(CONCATENATE(R$12,$O31,$P31),$D$11:$D$2694,0),R$10)</f>
        <v>87.5</v>
      </c>
      <c r="S31" cm="1">
        <f t="array" ref="S31">INDEX($B$11:$M$3008,MATCH(CONCATENATE(S$12,$O31,$P31),$D$11:$D$2694,0),S$10)</f>
        <v>87.5</v>
      </c>
      <c r="T31" cm="1">
        <f t="array" ref="T31">INDEX($B$11:$M$3008,MATCH(CONCATENATE(T$12,$O31,$P31),$D$11:$D$2694,0),T$10)</f>
        <v>87.7</v>
      </c>
      <c r="U31" cm="1">
        <f t="array" ref="U31">INDEX($B$11:$M$3008,MATCH(CONCATENATE(U$12,$O31,$P31),$D$11:$D$2694,0),U$10)</f>
        <v>87.6</v>
      </c>
      <c r="V31" cm="1">
        <f t="array" ref="V31">INDEX($B$11:$M$3008,MATCH(CONCATENATE(V$12,$O31,$P31),$D$11:$D$2694,0),V$10)</f>
        <v>87.9</v>
      </c>
      <c r="W31" cm="1">
        <f t="array" ref="W31">INDEX($B$11:$M$3008,MATCH(CONCATENATE(W$12,$O31,$P31),$D$11:$D$2694,0),W$10)</f>
        <v>87.8</v>
      </c>
      <c r="X31" cm="1">
        <f t="array" ref="X31">INDEX($B$11:$M$3008,MATCH(CONCATENATE(X$12,$O31,$P31),$D$11:$D$2694,0),X$10)</f>
        <v>87.4</v>
      </c>
      <c r="Y31" cm="1">
        <f t="array" ref="Y31">INDEX($B$11:$M$3008,MATCH(CONCATENATE(Y$12,$O31,$P31),$D$11:$D$2694,0),Y$10)</f>
        <v>87.7</v>
      </c>
      <c r="Z31" cm="1">
        <f t="array" ref="Z31">INDEX($B$11:$M$3008,MATCH(CONCATENATE(Z$12,$O31,$P31),$D$11:$D$2694,0),Z$10)</f>
        <v>87.7</v>
      </c>
      <c r="AA31" cm="1">
        <f t="array" ref="AA31">INDEX($B$11:$M$3008,MATCH(CONCATENATE(AA$12,$O31,$P31),$D$11:$D$2694,0),AA$10)</f>
        <v>87.6</v>
      </c>
      <c r="AB31" cm="1">
        <f t="array" ref="AB31">INDEX($B$11:$M$3008,MATCH(CONCATENATE(AB$12,$O31,$P31),$D$11:$D$2694,0),AB$10)</f>
        <v>87.1</v>
      </c>
      <c r="AC31" cm="1">
        <f t="array" ref="AC31">INDEX($B$11:$M$3008,MATCH(CONCATENATE(AC$12,$O31,$P31),$D$11:$D$2694,0),AC$10)</f>
        <v>87</v>
      </c>
      <c r="AD31" cm="1">
        <f t="array" ref="AD31">INDEX($B$11:$M$3008,MATCH(CONCATENATE(AD$12,$O31,$P31),$D$11:$D$2694,0),AD$10)</f>
        <v>86.8</v>
      </c>
      <c r="AE31" cm="1">
        <f t="array" ref="AE31">INDEX($B$11:$M$3008,MATCH(CONCATENATE(AE$12,$O31,$P31),$D$11:$D$2694,0),AE$10)</f>
        <v>86.8</v>
      </c>
      <c r="AF31" cm="1">
        <f t="array" ref="AF31">INDEX($B$11:$M$3008,MATCH(CONCATENATE(AF$12,$O31,$P31),$D$11:$D$2694,0),AF$10)</f>
        <v>86.8</v>
      </c>
      <c r="AG31" cm="1">
        <f t="array" ref="AG31">INDEX($B$11:$M$3008,MATCH(CONCATENATE(AG$12,$O31,$P31),$D$11:$D$2694,0),AG$10)</f>
        <v>87.9</v>
      </c>
      <c r="AH31" cm="1">
        <f t="array" ref="AH31">INDEX($B$11:$M$3008,MATCH(CONCATENATE(AH$12,$O31,$P31),$D$11:$D$2694,0),AH$10)</f>
        <v>87.8</v>
      </c>
      <c r="AI31" cm="1">
        <f t="array" ref="AI31">INDEX($B$11:$M$3008,MATCH(CONCATENATE(AI$12,$O31,$P31),$D$11:$D$2694,0),AI$10)</f>
        <v>87.8</v>
      </c>
      <c r="AJ31" cm="1">
        <f t="array" ref="AJ31">INDEX($B$11:$M$3008,MATCH(CONCATENATE(AJ$12,$O31,$P31),$D$11:$D$2694,0),AJ$10)</f>
        <v>87.6</v>
      </c>
      <c r="AK31" cm="1">
        <f t="array" ref="AK31">INDEX($B$11:$M$3008,MATCH(CONCATENATE(AK$12,$O31,$P31),$D$11:$D$2694,0),AK$10)</f>
        <v>87.1</v>
      </c>
      <c r="AL31" cm="1">
        <f t="array" ref="AL31">INDEX($B$11:$M$3008,MATCH(CONCATENATE(AL$12,$O31,$P31),$D$11:$D$2694,0),AL$10)</f>
        <v>86.6</v>
      </c>
      <c r="AM31" cm="1">
        <f t="array" ref="AM31">INDEX($B$11:$M$3008,MATCH(CONCATENATE(AM$12,$O31,$P31),$D$11:$D$2694,0),AM$10)</f>
        <v>86.7</v>
      </c>
      <c r="AN31" cm="1">
        <f t="array" ref="AN31">INDEX($B$11:$M$3008,MATCH(CONCATENATE(AN$12,$O31,$P31),$D$11:$D$2694,0),AN$10)</f>
        <v>86.6</v>
      </c>
      <c r="AO31" cm="1">
        <f t="array" ref="AO31">INDEX($B$11:$M$3008,MATCH(CONCATENATE(AO$12,$O31,$P31),$D$11:$D$2694,0),AO$10)</f>
        <v>86.2</v>
      </c>
      <c r="AP31" cm="1">
        <f t="array" ref="AP31">INDEX($B$11:$M$3008,MATCH(CONCATENATE(AP$12,$O31,$P31),$D$11:$D$2694,0),AP$10)</f>
        <v>86.6</v>
      </c>
      <c r="AQ31" cm="1">
        <f t="array" ref="AQ31">INDEX($B$11:$M$3008,MATCH(CONCATENATE(AQ$12,$O31,$P31),$D$11:$D$2694,0),AQ$10)</f>
        <v>86.6</v>
      </c>
      <c r="AR31" cm="1">
        <f t="array" ref="AR31">INDEX($B$11:$M$3008,MATCH(CONCATENATE(AR$12,$O31,$P31),$D$11:$D$2694,0),AR$10)</f>
        <v>86.8</v>
      </c>
      <c r="AS31" cm="1">
        <f t="array" ref="AS31">INDEX($B$11:$M$3008,MATCH(CONCATENATE(AS$12,$O31,$P31),$D$11:$D$2694,0),AS$10)</f>
        <v>87.5</v>
      </c>
      <c r="AT31" cm="1">
        <f t="array" ref="AT31">INDEX($B$11:$M$3008,MATCH(CONCATENATE(AT$12,$O31,$P31),$D$11:$D$2694,0),AT$10)</f>
        <v>87.7</v>
      </c>
      <c r="AU31" cm="1">
        <f t="array" ref="AU31">INDEX($B$11:$M$3008,MATCH(CONCATENATE(AU$12,$O31,$P31),$D$11:$D$2694,0),AU$10)</f>
        <v>87.9</v>
      </c>
      <c r="AV31" cm="1">
        <f t="array" ref="AV31">INDEX($B$11:$M$3008,MATCH(CONCATENATE(AV$12,$O31,$P31),$D$11:$D$2694,0),AV$10)</f>
        <v>87.9</v>
      </c>
      <c r="AW31" cm="1">
        <f t="array" ref="AW31">INDEX($B$11:$M$3008,MATCH(CONCATENATE(AW$12,$O31,$P31),$D$11:$D$2694,0),AW$10)</f>
        <v>88.5</v>
      </c>
      <c r="AX31" cm="1">
        <f t="array" ref="AX31">INDEX($B$11:$M$3008,MATCH(CONCATENATE(AX$12,$O31,$P31),$D$11:$D$2694,0),AX$10)</f>
        <v>88.9</v>
      </c>
      <c r="AY31" cm="1">
        <f t="array" ref="AY31">INDEX($B$11:$M$3008,MATCH(CONCATENATE(AY$12,$O31,$P31),$D$11:$D$2694,0),AY$10)</f>
        <v>89.6</v>
      </c>
      <c r="AZ31" cm="1">
        <f t="array" ref="AZ31">INDEX($B$11:$M$3008,MATCH(CONCATENATE(AZ$12,$O31,$P31),$D$11:$D$2694,0),AZ$10)</f>
        <v>89.9</v>
      </c>
      <c r="BA31" cm="1">
        <f t="array" ref="BA31">INDEX($B$11:$M$3008,MATCH(CONCATENATE(BA$12,$O31,$P31),$D$11:$D$2694,0),BA$10)</f>
        <v>90.3</v>
      </c>
      <c r="BB31" cm="1">
        <f t="array" ref="BB31">INDEX($B$11:$M$3008,MATCH(CONCATENATE(BB$12,$O31,$P31),$D$11:$D$2694,0),BB$10)</f>
        <v>90.4</v>
      </c>
      <c r="BC31" cm="1">
        <f t="array" ref="BC31">INDEX($B$11:$M$3008,MATCH(CONCATENATE(BC$12,$O31,$P31),$D$11:$D$2694,0),BC$10)</f>
        <v>90.6</v>
      </c>
      <c r="BD31" cm="1">
        <f t="array" ref="BD31">INDEX($B$11:$M$3008,MATCH(CONCATENATE(BD$12,$O31,$P31),$D$11:$D$2694,0),BD$10)</f>
        <v>90.3</v>
      </c>
      <c r="BE31" cm="1">
        <f t="array" ref="BE31">INDEX($B$11:$M$3008,MATCH(CONCATENATE(BE$12,$O31,$P31),$D$11:$D$2694,0),BE$10)</f>
        <v>90.7</v>
      </c>
      <c r="BF31" cm="1">
        <f t="array" ref="BF31">INDEX($B$11:$M$3008,MATCH(CONCATENATE(BF$12,$O31,$P31),$D$11:$D$2694,0),BF$10)</f>
        <v>90.9</v>
      </c>
      <c r="BG31" cm="1">
        <f t="array" ref="BG31">INDEX($B$11:$M$3008,MATCH(CONCATENATE(BG$12,$O31,$P31),$D$11:$D$2694,0),BG$10)</f>
        <v>91.2</v>
      </c>
      <c r="BH31" cm="1">
        <f t="array" ref="BH31">INDEX($B$11:$M$3008,MATCH(CONCATENATE(BH$12,$O31,$P31),$D$11:$D$2694,0),BH$10)</f>
        <v>91.4</v>
      </c>
      <c r="BI31" cm="1">
        <f t="array" ref="BI31">INDEX($B$11:$M$3008,MATCH(CONCATENATE(BI$12,$O31,$P31),$D$11:$D$2694,0),BI$10)</f>
        <v>91.8</v>
      </c>
      <c r="BJ31" cm="1">
        <f t="array" ref="BJ31">INDEX($B$11:$M$3008,MATCH(CONCATENATE(BJ$12,$O31,$P31),$D$11:$D$2694,0),BJ$10)</f>
        <v>92.4</v>
      </c>
      <c r="BK31" cm="1">
        <f t="array" ref="BK31">INDEX($B$11:$M$3008,MATCH(CONCATENATE(BK$12,$O31,$P31),$D$11:$D$2694,0),BK$10)</f>
        <v>92.6</v>
      </c>
      <c r="BL31" cm="1">
        <f t="array" ref="BL31">INDEX($B$11:$M$3008,MATCH(CONCATENATE(BL$12,$O31,$P31),$D$11:$D$2694,0),BL$10)</f>
        <v>93</v>
      </c>
      <c r="BM31" cm="1">
        <f t="array" ref="BM31">INDEX($B$11:$M$3008,MATCH(CONCATENATE(BM$12,$O31,$P31),$D$11:$D$2694,0),BM$10)</f>
        <v>93.9</v>
      </c>
      <c r="BN31" cm="1">
        <f t="array" ref="BN31">INDEX($B$11:$M$3008,MATCH(CONCATENATE(BN$12,$O31,$P31),$D$11:$D$2694,0),BN$10)</f>
        <v>94.2</v>
      </c>
      <c r="BO31" cm="1">
        <f t="array" ref="BO31">INDEX($B$11:$M$3008,MATCH(CONCATENATE(BO$12,$O31,$P31),$D$11:$D$2694,0),BO$10)</f>
        <v>94.3</v>
      </c>
      <c r="BP31" cm="1">
        <f t="array" ref="BP31">INDEX($B$11:$M$3008,MATCH(CONCATENATE(BP$12,$O31,$P31),$D$11:$D$2694,0),BP$10)</f>
        <v>94.8</v>
      </c>
      <c r="BQ31" cm="1">
        <f t="array" ref="BQ31">INDEX($B$11:$M$3008,MATCH(CONCATENATE(BQ$12,$O31,$P31),$D$11:$D$2694,0),BQ$10)</f>
        <v>95.2</v>
      </c>
      <c r="BR31" cm="1">
        <f t="array" ref="BR31">INDEX($B$11:$M$3008,MATCH(CONCATENATE(BR$12,$O31,$P31),$D$11:$D$2694,0),BR$10)</f>
        <v>95.7</v>
      </c>
      <c r="BS31" cm="1">
        <f t="array" ref="BS31">INDEX($B$11:$M$3008,MATCH(CONCATENATE(BS$12,$O31,$P31),$D$11:$D$2694,0),BS$10)</f>
        <v>95.9</v>
      </c>
      <c r="BT31" cm="1">
        <f t="array" ref="BT31">INDEX($B$11:$M$3008,MATCH(CONCATENATE(BT$12,$O31,$P31),$D$11:$D$2694,0),BT$10)</f>
        <v>95.9</v>
      </c>
      <c r="BU31" cm="1">
        <f t="array" ref="BU31">INDEX($B$11:$M$3008,MATCH(CONCATENATE(BU$12,$O31,$P31),$D$11:$D$2694,0),BU$10)</f>
        <v>96.7</v>
      </c>
      <c r="BV31" cm="1">
        <f t="array" ref="BV31">INDEX($B$11:$M$3008,MATCH(CONCATENATE(BV$12,$O31,$P31),$D$11:$D$2694,0),BV$10)</f>
        <v>97</v>
      </c>
      <c r="BW31" cm="1">
        <f t="array" ref="BW31">INDEX($B$11:$M$3008,MATCH(CONCATENATE(BW$12,$O31,$P31),$D$11:$D$2694,0),BW$10)</f>
        <v>97.2</v>
      </c>
      <c r="BX31" cm="1">
        <f t="array" ref="BX31">INDEX($B$11:$M$3008,MATCH(CONCATENATE(BX$12,$O31,$P31),$D$11:$D$2694,0),BX$10)</f>
        <v>97.1</v>
      </c>
      <c r="BY31" cm="1">
        <f t="array" ref="BY31">INDEX($B$11:$M$3008,MATCH(CONCATENATE(BY$12,$O31,$P31),$D$11:$D$2694,0),BY$10)</f>
        <v>99.5</v>
      </c>
      <c r="BZ31" cm="1">
        <f t="array" ref="BZ31">INDEX($B$11:$M$3008,MATCH(CONCATENATE(BZ$12,$O31,$P31),$D$11:$D$2694,0),BZ$10)</f>
        <v>99.9</v>
      </c>
      <c r="CA31" cm="1">
        <f t="array" ref="CA31">INDEX($B$11:$M$3008,MATCH(CONCATENATE(CA$12,$O31,$P31),$D$11:$D$2694,0),CA$10)</f>
        <v>100.3</v>
      </c>
      <c r="CB31" cm="1">
        <f t="array" ref="CB31">INDEX($B$11:$M$3008,MATCH(CONCATENATE(CB$12,$O31,$P31),$D$11:$D$2694,0),CB$10)</f>
        <v>100.2</v>
      </c>
      <c r="CC31" cm="1">
        <f t="array" ref="CC31">INDEX($B$11:$M$3008,MATCH(CONCATENATE(CC$12,$O31,$P31),$D$11:$D$2694,0),CC$10)</f>
        <v>101.3</v>
      </c>
      <c r="CD31" cm="1">
        <f t="array" ref="CD31">INDEX($B$11:$M$3008,MATCH(CONCATENATE(CD$12,$O31,$P31),$D$11:$D$2694,0),CD$10)</f>
        <v>101.7</v>
      </c>
      <c r="CE31" cm="1">
        <f t="array" ref="CE31">INDEX($B$11:$M$3008,MATCH(CONCATENATE(CE$12,$O31,$P31),$D$11:$D$2694,0),CE$10)</f>
        <v>102.2</v>
      </c>
      <c r="CF31" cm="1">
        <f t="array" ref="CF31">INDEX($B$11:$M$3008,MATCH(CONCATENATE(CF$12,$O31,$P31),$D$11:$D$2694,0),CF$10)</f>
        <v>102.5</v>
      </c>
      <c r="CG31" cm="1">
        <f t="array" ref="CG31">INDEX($B$11:$M$3008,MATCH(CONCATENATE(CG$12,$O31,$P31),$D$11:$D$2694,0),CG$10)</f>
        <v>104.1</v>
      </c>
      <c r="CH31" cm="1">
        <f t="array" ref="CH31">INDEX($B$11:$M$3008,MATCH(CONCATENATE(CH$12,$O31,$P31),$D$11:$D$2694,0),CH$10)</f>
        <v>104.6</v>
      </c>
      <c r="CI31" cm="1">
        <f t="array" ref="CI31">INDEX($B$11:$M$3008,MATCH(CONCATENATE(CI$12,$O31,$P31),$D$11:$D$2694,0),CI$10)</f>
        <v>104.9</v>
      </c>
      <c r="CJ31" cm="1">
        <f t="array" ref="CJ31">INDEX($B$11:$M$3008,MATCH(CONCATENATE(CJ$12,$O31,$P31),$D$11:$D$2694,0),CJ$10)</f>
        <v>105.1</v>
      </c>
      <c r="CK31" cm="1">
        <f t="array" ref="CK31">INDEX($B$11:$M$3008,MATCH(CONCATENATE(CK$12,$O31,$P31),$D$11:$D$2694,0),CK$10)</f>
        <v>106.5</v>
      </c>
      <c r="CL31" cm="1">
        <f t="array" ref="CL31">INDEX($B$11:$M$3008,MATCH(CONCATENATE(CL$12,$O31,$P31),$D$11:$D$2694,0),CL$10)</f>
        <v>106.9</v>
      </c>
      <c r="CM31" cm="1">
        <f t="array" ref="CM31">INDEX($B$11:$M$3008,MATCH(CONCATENATE(CM$12,$O31,$P31),$D$11:$D$2694,0),CM$10)</f>
        <v>108.4</v>
      </c>
      <c r="CN31" cm="1">
        <f t="array" ref="CN31">INDEX($B$11:$M$3008,MATCH(CONCATENATE(CN$12,$O31,$P31),$D$11:$D$2694,0),CN$10)</f>
        <v>109.1</v>
      </c>
      <c r="CO31" cm="1">
        <f t="array" ref="CO31">INDEX($B$11:$M$3008,MATCH(CONCATENATE(CO$12,$O31,$P31),$D$11:$D$2694,0),CO$10)</f>
        <v>111</v>
      </c>
      <c r="CP31" cm="1">
        <f t="array" ref="CP31">INDEX($B$11:$M$3008,MATCH(CONCATENATE(CP$12,$O31,$P31),$D$11:$D$2694,0),CP$10)</f>
        <v>111.8</v>
      </c>
      <c r="CQ31" cm="1">
        <f t="array" ref="CQ31">INDEX($B$11:$M$3008,MATCH(CONCATENATE(CQ$12,$O31,$P31),$D$11:$D$2694,0),CQ$10)</f>
        <v>112.1</v>
      </c>
      <c r="CR31" cm="1">
        <f t="array" ref="CR31">INDEX($B$11:$M$3008,MATCH(CONCATENATE(CR$12,$O31,$P31),$D$11:$D$2694,0),CR$10)</f>
        <v>112.7</v>
      </c>
      <c r="CS31" cm="1">
        <f t="array" ref="CS31">INDEX($B$11:$M$3008,MATCH(CONCATENATE(CS$12,$O31,$P31),$D$11:$D$2694,0),CS$10)</f>
        <v>114.3</v>
      </c>
      <c r="CT31" cm="1">
        <f t="array" ref="CT31">INDEX($B$11:$M$3008,MATCH(CONCATENATE(CT$12,$O31,$P31),$D$11:$D$2694,0),CT$10)</f>
        <v>114.9</v>
      </c>
      <c r="CU31" cm="1">
        <f t="array" ref="CU31">INDEX($B$11:$M$3008,MATCH(CONCATENATE(CU$12,$O31,$P31),$D$11:$D$2694,0),CU$10)</f>
        <v>115.2</v>
      </c>
      <c r="CV31" cm="1">
        <f t="array" ref="CV31">INDEX($B$11:$M$3008,MATCH(CONCATENATE(CV$12,$O31,$P31),$D$11:$D$2694,0),CV$10)</f>
        <v>115.9</v>
      </c>
      <c r="CW31" cm="1">
        <f t="array" ref="CW31">INDEX($B$11:$M$3008,MATCH(CONCATENATE(CW$12,$O31,$P31),$D$11:$D$2694,0),CW$10)</f>
        <v>97</v>
      </c>
      <c r="CX31" cm="1">
        <f t="array" ref="CX31">INDEX($B$11:$M$3008,MATCH(CONCATENATE(CX$12,$O31,$P31),$D$11:$D$2694,0),CX$10)</f>
        <v>99.3</v>
      </c>
      <c r="CY31" cm="1">
        <f t="array" ref="CY31">INDEX($B$11:$M$3008,MATCH(CONCATENATE(CY$12,$O31,$P31),$D$11:$D$2694,0),CY$10)</f>
        <v>101</v>
      </c>
      <c r="CZ31" cm="1">
        <f t="array" ref="CZ31">INDEX($B$11:$M$3008,MATCH(CONCATENATE(CZ$12,$O31,$P31),$D$11:$D$2694,0),CZ$10)</f>
        <v>102.6</v>
      </c>
      <c r="DA31" cm="1">
        <f t="array" ref="DA31">INDEX($B$11:$M$3008,MATCH(CONCATENATE(DA$12,$O31,$P31),$D$11:$D$2694,0),DA$10)</f>
        <v>106.9</v>
      </c>
      <c r="DB31" cm="1">
        <f t="array" ref="DB31">INDEX($B$11:$M$3008,MATCH(CONCATENATE(DB$12,$O31,$P31),$D$11:$D$2694,0),DB$10)</f>
        <v>110.7</v>
      </c>
      <c r="DC31" cm="1">
        <f t="array" ref="DC31">INDEX($B$11:$M$3008,MATCH(CONCATENATE(DC$12,$O31,$P31),$D$11:$D$2694,0),DC$10)</f>
        <v>113.7</v>
      </c>
      <c r="DD31" cm="1">
        <f t="array" ref="DD31">INDEX($B$11:$M$3008,MATCH(CONCATENATE(DD$12,$O31,$P31),$D$11:$D$2694,0),DD$10)</f>
        <v>117.2</v>
      </c>
      <c r="DE31" cm="1">
        <f t="array" ref="DE31">INDEX($B$11:$M$3008,MATCH(CONCATENATE(DE$12,$O31,$P31),$D$11:$D$2694,0),DE$10)</f>
        <v>123.1</v>
      </c>
      <c r="DF31" cm="1">
        <f t="array" ref="DF31">INDEX($B$11:$M$3008,MATCH(CONCATENATE(DF$12,$O31,$P31),$D$11:$D$2694,0),DF$10)</f>
        <v>125.9</v>
      </c>
      <c r="DG31" cm="1">
        <f t="array" ref="DG31">INDEX($B$11:$M$3008,MATCH(CONCATENATE(DG$12,$O31,$P31),$D$11:$D$2694,0),DG$10)</f>
        <v>127.1</v>
      </c>
      <c r="DI31" t="s">
        <v>101</v>
      </c>
      <c r="DJ31" s="98">
        <f t="shared" si="1"/>
        <v>3.8125496425734262E-2</v>
      </c>
      <c r="DK31" s="98">
        <f t="shared" si="2"/>
        <v>0.11785400175901484</v>
      </c>
      <c r="DL31" s="98">
        <f t="shared" si="3"/>
        <v>3.4432870370370315E-2</v>
      </c>
    </row>
    <row r="32" spans="1:116">
      <c r="A32">
        <v>2000</v>
      </c>
      <c r="B32" t="s">
        <v>132</v>
      </c>
      <c r="C32" t="s">
        <v>142</v>
      </c>
      <c r="D32" s="49" t="str">
        <f t="shared" si="0"/>
        <v>2000WohngebäudeFliesen- und Plattenarbeiten</v>
      </c>
      <c r="E32">
        <v>93</v>
      </c>
      <c r="F32">
        <v>95.4</v>
      </c>
      <c r="G32">
        <v>93.1</v>
      </c>
      <c r="H32">
        <v>95.6</v>
      </c>
      <c r="I32">
        <v>93.1</v>
      </c>
      <c r="J32">
        <v>95.5</v>
      </c>
      <c r="K32">
        <v>92.8</v>
      </c>
      <c r="L32">
        <v>95.2</v>
      </c>
      <c r="O32" t="s">
        <v>132</v>
      </c>
      <c r="P32" t="s">
        <v>140</v>
      </c>
      <c r="Q32" cm="1">
        <f t="array" ref="Q32">INDEX($B$11:$M$3008,MATCH(CONCATENATE(Q$12,$O32,$P32),$D$11:$D$2694,0),Q$10)</f>
        <v>90.3</v>
      </c>
      <c r="R32" cm="1">
        <f t="array" ref="R32">INDEX($B$11:$M$3008,MATCH(CONCATENATE(R$12,$O32,$P32),$D$11:$D$2694,0),R$10)</f>
        <v>90.3</v>
      </c>
      <c r="S32" cm="1">
        <f t="array" ref="S32">INDEX($B$11:$M$3008,MATCH(CONCATENATE(S$12,$O32,$P32),$D$11:$D$2694,0),S$10)</f>
        <v>89.9</v>
      </c>
      <c r="T32" cm="1">
        <f t="array" ref="T32">INDEX($B$11:$M$3008,MATCH(CONCATENATE(T$12,$O32,$P32),$D$11:$D$2694,0),T$10)</f>
        <v>89.9</v>
      </c>
      <c r="U32" cm="1">
        <f t="array" ref="U32">INDEX($B$11:$M$3008,MATCH(CONCATENATE(U$12,$O32,$P32),$D$11:$D$2694,0),U$10)</f>
        <v>89.5</v>
      </c>
      <c r="V32" cm="1">
        <f t="array" ref="V32">INDEX($B$11:$M$3008,MATCH(CONCATENATE(V$12,$O32,$P32),$D$11:$D$2694,0),V$10)</f>
        <v>89.3</v>
      </c>
      <c r="W32" cm="1">
        <f t="array" ref="W32">INDEX($B$11:$M$3008,MATCH(CONCATENATE(W$12,$O32,$P32),$D$11:$D$2694,0),W$10)</f>
        <v>89.2</v>
      </c>
      <c r="X32" cm="1">
        <f t="array" ref="X32">INDEX($B$11:$M$3008,MATCH(CONCATENATE(X$12,$O32,$P32),$D$11:$D$2694,0),X$10)</f>
        <v>88.6</v>
      </c>
      <c r="Y32" cm="1">
        <f t="array" ref="Y32">INDEX($B$11:$M$3008,MATCH(CONCATENATE(Y$12,$O32,$P32),$D$11:$D$2694,0),Y$10)</f>
        <v>88.3</v>
      </c>
      <c r="Z32" cm="1">
        <f t="array" ref="Z32">INDEX($B$11:$M$3008,MATCH(CONCATENATE(Z$12,$O32,$P32),$D$11:$D$2694,0),Z$10)</f>
        <v>88.2</v>
      </c>
      <c r="AA32" cm="1">
        <f t="array" ref="AA32">INDEX($B$11:$M$3008,MATCH(CONCATENATE(AA$12,$O32,$P32),$D$11:$D$2694,0),AA$10)</f>
        <v>87.8</v>
      </c>
      <c r="AB32" cm="1">
        <f t="array" ref="AB32">INDEX($B$11:$M$3008,MATCH(CONCATENATE(AB$12,$O32,$P32),$D$11:$D$2694,0),AB$10)</f>
        <v>87.3</v>
      </c>
      <c r="AC32" cm="1">
        <f t="array" ref="AC32">INDEX($B$11:$M$3008,MATCH(CONCATENATE(AC$12,$O32,$P32),$D$11:$D$2694,0),AC$10)</f>
        <v>87.2</v>
      </c>
      <c r="AD32" cm="1">
        <f t="array" ref="AD32">INDEX($B$11:$M$3008,MATCH(CONCATENATE(AD$12,$O32,$P32),$D$11:$D$2694,0),AD$10)</f>
        <v>86.7</v>
      </c>
      <c r="AE32" cm="1">
        <f t="array" ref="AE32">INDEX($B$11:$M$3008,MATCH(CONCATENATE(AE$12,$O32,$P32),$D$11:$D$2694,0),AE$10)</f>
        <v>86.8</v>
      </c>
      <c r="AF32" cm="1">
        <f t="array" ref="AF32">INDEX($B$11:$M$3008,MATCH(CONCATENATE(AF$12,$O32,$P32),$D$11:$D$2694,0),AF$10)</f>
        <v>86.7</v>
      </c>
      <c r="AG32" cm="1">
        <f t="array" ref="AG32">INDEX($B$11:$M$3008,MATCH(CONCATENATE(AG$12,$O32,$P32),$D$11:$D$2694,0),AG$10)</f>
        <v>86.6</v>
      </c>
      <c r="AH32" cm="1">
        <f t="array" ref="AH32">INDEX($B$11:$M$3008,MATCH(CONCATENATE(AH$12,$O32,$P32),$D$11:$D$2694,0),AH$10)</f>
        <v>87.5</v>
      </c>
      <c r="AI32" cm="1">
        <f t="array" ref="AI32">INDEX($B$11:$M$3008,MATCH(CONCATENATE(AI$12,$O32,$P32),$D$11:$D$2694,0),AI$10)</f>
        <v>87.5</v>
      </c>
      <c r="AJ32" cm="1">
        <f t="array" ref="AJ32">INDEX($B$11:$M$3008,MATCH(CONCATENATE(AJ$12,$O32,$P32),$D$11:$D$2694,0),AJ$10)</f>
        <v>87.3</v>
      </c>
      <c r="AK32" cm="1">
        <f t="array" ref="AK32">INDEX($B$11:$M$3008,MATCH(CONCATENATE(AK$12,$O32,$P32),$D$11:$D$2694,0),AK$10)</f>
        <v>86.9</v>
      </c>
      <c r="AL32" cm="1">
        <f t="array" ref="AL32">INDEX($B$11:$M$3008,MATCH(CONCATENATE(AL$12,$O32,$P32),$D$11:$D$2694,0),AL$10)</f>
        <v>86.6</v>
      </c>
      <c r="AM32" cm="1">
        <f t="array" ref="AM32">INDEX($B$11:$M$3008,MATCH(CONCATENATE(AM$12,$O32,$P32),$D$11:$D$2694,0),AM$10)</f>
        <v>86.5</v>
      </c>
      <c r="AN32" cm="1">
        <f t="array" ref="AN32">INDEX($B$11:$M$3008,MATCH(CONCATENATE(AN$12,$O32,$P32),$D$11:$D$2694,0),AN$10)</f>
        <v>86.2</v>
      </c>
      <c r="AO32" cm="1">
        <f t="array" ref="AO32">INDEX($B$11:$M$3008,MATCH(CONCATENATE(AO$12,$O32,$P32),$D$11:$D$2694,0),AO$10)</f>
        <v>86.2</v>
      </c>
      <c r="AP32" cm="1">
        <f t="array" ref="AP32">INDEX($B$11:$M$3008,MATCH(CONCATENATE(AP$12,$O32,$P32),$D$11:$D$2694,0),AP$10)</f>
        <v>86.3</v>
      </c>
      <c r="AQ32" cm="1">
        <f t="array" ref="AQ32">INDEX($B$11:$M$3008,MATCH(CONCATENATE(AQ$12,$O32,$P32),$D$11:$D$2694,0),AQ$10)</f>
        <v>87.1</v>
      </c>
      <c r="AR32" cm="1">
        <f t="array" ref="AR32">INDEX($B$11:$M$3008,MATCH(CONCATENATE(AR$12,$O32,$P32),$D$11:$D$2694,0),AR$10)</f>
        <v>87.4</v>
      </c>
      <c r="AS32" cm="1">
        <f t="array" ref="AS32">INDEX($B$11:$M$3008,MATCH(CONCATENATE(AS$12,$O32,$P32),$D$11:$D$2694,0),AS$10)</f>
        <v>88.5</v>
      </c>
      <c r="AT32" cm="1">
        <f t="array" ref="AT32">INDEX($B$11:$M$3008,MATCH(CONCATENATE(AT$12,$O32,$P32),$D$11:$D$2694,0),AT$10)</f>
        <v>89</v>
      </c>
      <c r="AU32" cm="1">
        <f t="array" ref="AU32">INDEX($B$11:$M$3008,MATCH(CONCATENATE(AU$12,$O32,$P32),$D$11:$D$2694,0),AU$10)</f>
        <v>89.2</v>
      </c>
      <c r="AV32" cm="1">
        <f t="array" ref="AV32">INDEX($B$11:$M$3008,MATCH(CONCATENATE(AV$12,$O32,$P32),$D$11:$D$2694,0),AV$10)</f>
        <v>89.3</v>
      </c>
      <c r="AW32" cm="1">
        <f t="array" ref="AW32">INDEX($B$11:$M$3008,MATCH(CONCATENATE(AW$12,$O32,$P32),$D$11:$D$2694,0),AW$10)</f>
        <v>89.9</v>
      </c>
      <c r="AX32" cm="1">
        <f t="array" ref="AX32">INDEX($B$11:$M$3008,MATCH(CONCATENATE(AX$12,$O32,$P32),$D$11:$D$2694,0),AX$10)</f>
        <v>90.3</v>
      </c>
      <c r="AY32" cm="1">
        <f t="array" ref="AY32">INDEX($B$11:$M$3008,MATCH(CONCATENATE(AY$12,$O32,$P32),$D$11:$D$2694,0),AY$10)</f>
        <v>90.3</v>
      </c>
      <c r="AZ32" cm="1">
        <f t="array" ref="AZ32">INDEX($B$11:$M$3008,MATCH(CONCATENATE(AZ$12,$O32,$P32),$D$11:$D$2694,0),AZ$10)</f>
        <v>90.4</v>
      </c>
      <c r="BA32" cm="1">
        <f t="array" ref="BA32">INDEX($B$11:$M$3008,MATCH(CONCATENATE(BA$12,$O32,$P32),$D$11:$D$2694,0),BA$10)</f>
        <v>91.1</v>
      </c>
      <c r="BB32" cm="1">
        <f t="array" ref="BB32">INDEX($B$11:$M$3008,MATCH(CONCATENATE(BB$12,$O32,$P32),$D$11:$D$2694,0),BB$10)</f>
        <v>90.8</v>
      </c>
      <c r="BC32" cm="1">
        <f t="array" ref="BC32">INDEX($B$11:$M$3008,MATCH(CONCATENATE(BC$12,$O32,$P32),$D$11:$D$2694,0),BC$10)</f>
        <v>90.8</v>
      </c>
      <c r="BD32" cm="1">
        <f t="array" ref="BD32">INDEX($B$11:$M$3008,MATCH(CONCATENATE(BD$12,$O32,$P32),$D$11:$D$2694,0),BD$10)</f>
        <v>90.8</v>
      </c>
      <c r="BE32" cm="1">
        <f t="array" ref="BE32">INDEX($B$11:$M$3008,MATCH(CONCATENATE(BE$12,$O32,$P32),$D$11:$D$2694,0),BE$10)</f>
        <v>90.7</v>
      </c>
      <c r="BF32" cm="1">
        <f t="array" ref="BF32">INDEX($B$11:$M$3008,MATCH(CONCATENATE(BF$12,$O32,$P32),$D$11:$D$2694,0),BF$10)</f>
        <v>90.8</v>
      </c>
      <c r="BG32" cm="1">
        <f t="array" ref="BG32">INDEX($B$11:$M$3008,MATCH(CONCATENATE(BG$12,$O32,$P32),$D$11:$D$2694,0),BG$10)</f>
        <v>91.1</v>
      </c>
      <c r="BH32" cm="1">
        <f t="array" ref="BH32">INDEX($B$11:$M$3008,MATCH(CONCATENATE(BH$12,$O32,$P32),$D$11:$D$2694,0),BH$10)</f>
        <v>91.3</v>
      </c>
      <c r="BI32" cm="1">
        <f t="array" ref="BI32">INDEX($B$11:$M$3008,MATCH(CONCATENATE(BI$12,$O32,$P32),$D$11:$D$2694,0),BI$10)</f>
        <v>92.3</v>
      </c>
      <c r="BJ32" cm="1">
        <f t="array" ref="BJ32">INDEX($B$11:$M$3008,MATCH(CONCATENATE(BJ$12,$O32,$P32),$D$11:$D$2694,0),BJ$10)</f>
        <v>92.4</v>
      </c>
      <c r="BK32" cm="1">
        <f t="array" ref="BK32">INDEX($B$11:$M$3008,MATCH(CONCATENATE(BK$12,$O32,$P32),$D$11:$D$2694,0),BK$10)</f>
        <v>92.9</v>
      </c>
      <c r="BL32" cm="1">
        <f t="array" ref="BL32">INDEX($B$11:$M$3008,MATCH(CONCATENATE(BL$12,$O32,$P32),$D$11:$D$2694,0),BL$10)</f>
        <v>93.4</v>
      </c>
      <c r="BM32" cm="1">
        <f t="array" ref="BM32">INDEX($B$11:$M$3008,MATCH(CONCATENATE(BM$12,$O32,$P32),$D$11:$D$2694,0),BM$10)</f>
        <v>94.4</v>
      </c>
      <c r="BN32" cm="1">
        <f t="array" ref="BN32">INDEX($B$11:$M$3008,MATCH(CONCATENATE(BN$12,$O32,$P32),$D$11:$D$2694,0),BN$10)</f>
        <v>95.1</v>
      </c>
      <c r="BO32" cm="1">
        <f t="array" ref="BO32">INDEX($B$11:$M$3008,MATCH(CONCATENATE(BO$12,$O32,$P32),$D$11:$D$2694,0),BO$10)</f>
        <v>95.4</v>
      </c>
      <c r="BP32" cm="1">
        <f t="array" ref="BP32">INDEX($B$11:$M$3008,MATCH(CONCATENATE(BP$12,$O32,$P32),$D$11:$D$2694,0),BP$10)</f>
        <v>95.7</v>
      </c>
      <c r="BQ32" cm="1">
        <f t="array" ref="BQ32">INDEX($B$11:$M$3008,MATCH(CONCATENATE(BQ$12,$O32,$P32),$D$11:$D$2694,0),BQ$10)</f>
        <v>96.4</v>
      </c>
      <c r="BR32" cm="1">
        <f t="array" ref="BR32">INDEX($B$11:$M$3008,MATCH(CONCATENATE(BR$12,$O32,$P32),$D$11:$D$2694,0),BR$10)</f>
        <v>96.9</v>
      </c>
      <c r="BS32" cm="1">
        <f t="array" ref="BS32">INDEX($B$11:$M$3008,MATCH(CONCATENATE(BS$12,$O32,$P32),$D$11:$D$2694,0),BS$10)</f>
        <v>97.5</v>
      </c>
      <c r="BT32" cm="1">
        <f t="array" ref="BT32">INDEX($B$11:$M$3008,MATCH(CONCATENATE(BT$12,$O32,$P32),$D$11:$D$2694,0),BT$10)</f>
        <v>97.6</v>
      </c>
      <c r="BU32" cm="1">
        <f t="array" ref="BU32">INDEX($B$11:$M$3008,MATCH(CONCATENATE(BU$12,$O32,$P32),$D$11:$D$2694,0),BU$10)</f>
        <v>98.2</v>
      </c>
      <c r="BV32" cm="1">
        <f t="array" ref="BV32">INDEX($B$11:$M$3008,MATCH(CONCATENATE(BV$12,$O32,$P32),$D$11:$D$2694,0),BV$10)</f>
        <v>98.6</v>
      </c>
      <c r="BW32" cm="1">
        <f t="array" ref="BW32">INDEX($B$11:$M$3008,MATCH(CONCATENATE(BW$12,$O32,$P32),$D$11:$D$2694,0),BW$10)</f>
        <v>99</v>
      </c>
      <c r="BX32" cm="1">
        <f t="array" ref="BX32">INDEX($B$11:$M$3008,MATCH(CONCATENATE(BX$12,$O32,$P32),$D$11:$D$2694,0),BX$10)</f>
        <v>99.3</v>
      </c>
      <c r="BY32" cm="1">
        <f t="array" ref="BY32">INDEX($B$11:$M$3008,MATCH(CONCATENATE(BY$12,$O32,$P32),$D$11:$D$2694,0),BY$10)</f>
        <v>99.9</v>
      </c>
      <c r="BZ32" cm="1">
        <f t="array" ref="BZ32">INDEX($B$11:$M$3008,MATCH(CONCATENATE(BZ$12,$O32,$P32),$D$11:$D$2694,0),BZ$10)</f>
        <v>99.9</v>
      </c>
      <c r="CA32" cm="1">
        <f t="array" ref="CA32">INDEX($B$11:$M$3008,MATCH(CONCATENATE(CA$12,$O32,$P32),$D$11:$D$2694,0),CA$10)</f>
        <v>99.9</v>
      </c>
      <c r="CB32" cm="1">
        <f t="array" ref="CB32">INDEX($B$11:$M$3008,MATCH(CONCATENATE(CB$12,$O32,$P32),$D$11:$D$2694,0),CB$10)</f>
        <v>100.3</v>
      </c>
      <c r="CC32" cm="1">
        <f t="array" ref="CC32">INDEX($B$11:$M$3008,MATCH(CONCATENATE(CC$12,$O32,$P32),$D$11:$D$2694,0),CC$10)</f>
        <v>100.9</v>
      </c>
      <c r="CD32" cm="1">
        <f t="array" ref="CD32">INDEX($B$11:$M$3008,MATCH(CONCATENATE(CD$12,$O32,$P32),$D$11:$D$2694,0),CD$10)</f>
        <v>101.4</v>
      </c>
      <c r="CE32" cm="1">
        <f t="array" ref="CE32">INDEX($B$11:$M$3008,MATCH(CONCATENATE(CE$12,$O32,$P32),$D$11:$D$2694,0),CE$10)</f>
        <v>102</v>
      </c>
      <c r="CF32" cm="1">
        <f t="array" ref="CF32">INDEX($B$11:$M$3008,MATCH(CONCATENATE(CF$12,$O32,$P32),$D$11:$D$2694,0),CF$10)</f>
        <v>102.5</v>
      </c>
      <c r="CG32" cm="1">
        <f t="array" ref="CG32">INDEX($B$11:$M$3008,MATCH(CONCATENATE(CG$12,$O32,$P32),$D$11:$D$2694,0),CG$10)</f>
        <v>103.8</v>
      </c>
      <c r="CH32" cm="1">
        <f t="array" ref="CH32">INDEX($B$11:$M$3008,MATCH(CONCATENATE(CH$12,$O32,$P32),$D$11:$D$2694,0),CH$10)</f>
        <v>104.5</v>
      </c>
      <c r="CI32" cm="1">
        <f t="array" ref="CI32">INDEX($B$11:$M$3008,MATCH(CONCATENATE(CI$12,$O32,$P32),$D$11:$D$2694,0),CI$10)</f>
        <v>104.9</v>
      </c>
      <c r="CJ32" cm="1">
        <f t="array" ref="CJ32">INDEX($B$11:$M$3008,MATCH(CONCATENATE(CJ$12,$O32,$P32),$D$11:$D$2694,0),CJ$10)</f>
        <v>105.3</v>
      </c>
      <c r="CK32" cm="1">
        <f t="array" ref="CK32">INDEX($B$11:$M$3008,MATCH(CONCATENATE(CK$12,$O32,$P32),$D$11:$D$2694,0),CK$10)</f>
        <v>106.6</v>
      </c>
      <c r="CL32" cm="1">
        <f t="array" ref="CL32">INDEX($B$11:$M$3008,MATCH(CONCATENATE(CL$12,$O32,$P32),$D$11:$D$2694,0),CL$10)</f>
        <v>107.4</v>
      </c>
      <c r="CM32" cm="1">
        <f t="array" ref="CM32">INDEX($B$11:$M$3008,MATCH(CONCATENATE(CM$12,$O32,$P32),$D$11:$D$2694,0),CM$10)</f>
        <v>109</v>
      </c>
      <c r="CN32" cm="1">
        <f t="array" ref="CN32">INDEX($B$11:$M$3008,MATCH(CONCATENATE(CN$12,$O32,$P32),$D$11:$D$2694,0),CN$10)</f>
        <v>109.7</v>
      </c>
      <c r="CO32" cm="1">
        <f t="array" ref="CO32">INDEX($B$11:$M$3008,MATCH(CONCATENATE(CO$12,$O32,$P32),$D$11:$D$2694,0),CO$10)</f>
        <v>111.4</v>
      </c>
      <c r="CP32" cm="1">
        <f t="array" ref="CP32">INDEX($B$11:$M$3008,MATCH(CONCATENATE(CP$12,$O32,$P32),$D$11:$D$2694,0),CP$10)</f>
        <v>112.5</v>
      </c>
      <c r="CQ32" cm="1">
        <f t="array" ref="CQ32">INDEX($B$11:$M$3008,MATCH(CONCATENATE(CQ$12,$O32,$P32),$D$11:$D$2694,0),CQ$10)</f>
        <v>113.5</v>
      </c>
      <c r="CR32" cm="1">
        <f t="array" ref="CR32">INDEX($B$11:$M$3008,MATCH(CONCATENATE(CR$12,$O32,$P32),$D$11:$D$2694,0),CR$10)</f>
        <v>114.3</v>
      </c>
      <c r="CS32" cm="1">
        <f t="array" ref="CS32">INDEX($B$11:$M$3008,MATCH(CONCATENATE(CS$12,$O32,$P32),$D$11:$D$2694,0),CS$10)</f>
        <v>115.8</v>
      </c>
      <c r="CT32" cm="1">
        <f t="array" ref="CT32">INDEX($B$11:$M$3008,MATCH(CONCATENATE(CT$12,$O32,$P32),$D$11:$D$2694,0),CT$10)</f>
        <v>115.9</v>
      </c>
      <c r="CU32" cm="1">
        <f t="array" ref="CU32">INDEX($B$11:$M$3008,MATCH(CONCATENATE(CU$12,$O32,$P32),$D$11:$D$2694,0),CU$10)</f>
        <v>116.5</v>
      </c>
      <c r="CV32" cm="1">
        <f t="array" ref="CV32">INDEX($B$11:$M$3008,MATCH(CONCATENATE(CV$12,$O32,$P32),$D$11:$D$2694,0),CV$10)</f>
        <v>116.9</v>
      </c>
      <c r="CW32" cm="1">
        <f t="array" ref="CW32">INDEX($B$11:$M$3008,MATCH(CONCATENATE(CW$12,$O32,$P32),$D$11:$D$2694,0),CW$10)</f>
        <v>97</v>
      </c>
      <c r="CX32" cm="1">
        <f t="array" ref="CX32">INDEX($B$11:$M$3008,MATCH(CONCATENATE(CX$12,$O32,$P32),$D$11:$D$2694,0),CX$10)</f>
        <v>99.4</v>
      </c>
      <c r="CY32" cm="1">
        <f t="array" ref="CY32">INDEX($B$11:$M$3008,MATCH(CONCATENATE(CY$12,$O32,$P32),$D$11:$D$2694,0),CY$10)</f>
        <v>101.1</v>
      </c>
      <c r="CZ32" cm="1">
        <f t="array" ref="CZ32">INDEX($B$11:$M$3008,MATCH(CONCATENATE(CZ$12,$O32,$P32),$D$11:$D$2694,0),CZ$10)</f>
        <v>102.5</v>
      </c>
      <c r="DA32" cm="1">
        <f t="array" ref="DA32">INDEX($B$11:$M$3008,MATCH(CONCATENATE(DA$12,$O32,$P32),$D$11:$D$2694,0),DA$10)</f>
        <v>106.8</v>
      </c>
      <c r="DB32" cm="1">
        <f t="array" ref="DB32">INDEX($B$11:$M$3008,MATCH(CONCATENATE(DB$12,$O32,$P32),$D$11:$D$2694,0),DB$10)</f>
        <v>110.7</v>
      </c>
      <c r="DC32" cm="1">
        <f t="array" ref="DC32">INDEX($B$11:$M$3008,MATCH(CONCATENATE(DC$12,$O32,$P32),$D$11:$D$2694,0),DC$10)</f>
        <v>113.4</v>
      </c>
      <c r="DD32" cm="1">
        <f t="array" ref="DD32">INDEX($B$11:$M$3008,MATCH(CONCATENATE(DD$12,$O32,$P32),$D$11:$D$2694,0),DD$10)</f>
        <v>116.8</v>
      </c>
      <c r="DE32" cm="1">
        <f t="array" ref="DE32">INDEX($B$11:$M$3008,MATCH(CONCATENATE(DE$12,$O32,$P32),$D$11:$D$2694,0),DE$10)</f>
        <v>120.3</v>
      </c>
      <c r="DF32" cm="1">
        <f t="array" ref="DF32">INDEX($B$11:$M$3008,MATCH(CONCATENATE(DF$12,$O32,$P32),$D$11:$D$2694,0),DF$10)</f>
        <v>122.3</v>
      </c>
      <c r="DG32" cm="1">
        <f t="array" ref="DG32">INDEX($B$11:$M$3008,MATCH(CONCATENATE(DG$12,$O32,$P32),$D$11:$D$2694,0),DG$10)</f>
        <v>122.9</v>
      </c>
      <c r="DI32" t="s">
        <v>140</v>
      </c>
      <c r="DJ32" s="98">
        <f t="shared" si="1"/>
        <v>1.9623875715454098E-2</v>
      </c>
      <c r="DK32" s="98">
        <f t="shared" si="2"/>
        <v>8.3774250440917131E-2</v>
      </c>
      <c r="DL32" s="98">
        <f t="shared" si="3"/>
        <v>1.8311874105865506E-2</v>
      </c>
    </row>
    <row r="33" spans="1:116">
      <c r="A33">
        <v>2000</v>
      </c>
      <c r="B33" t="s">
        <v>132</v>
      </c>
      <c r="C33" t="s">
        <v>107</v>
      </c>
      <c r="D33" s="49" t="str">
        <f t="shared" si="0"/>
        <v>2000WohngebäudeEstricharbeiten</v>
      </c>
      <c r="E33">
        <v>76.599999999999994</v>
      </c>
      <c r="F33">
        <v>78.5</v>
      </c>
      <c r="G33">
        <v>77</v>
      </c>
      <c r="H33">
        <v>79.099999999999994</v>
      </c>
      <c r="I33">
        <v>77.599999999999994</v>
      </c>
      <c r="J33">
        <v>79.7</v>
      </c>
      <c r="K33">
        <v>77.8</v>
      </c>
      <c r="L33">
        <v>79.900000000000006</v>
      </c>
      <c r="O33" t="s">
        <v>132</v>
      </c>
      <c r="P33" t="s">
        <v>141</v>
      </c>
      <c r="Q33" t="str" cm="1">
        <f t="array" ref="Q33">INDEX($B$11:$M$3008,MATCH(CONCATENATE(Q$12,$O33,$P33),$D$11:$D$2694,0),Q$10)</f>
        <v>-</v>
      </c>
      <c r="R33" t="str" cm="1">
        <f t="array" ref="R33">INDEX($B$11:$M$3008,MATCH(CONCATENATE(R$12,$O33,$P33),$D$11:$D$2694,0),R$10)</f>
        <v>-</v>
      </c>
      <c r="S33" t="str" cm="1">
        <f t="array" ref="S33">INDEX($B$11:$M$3008,MATCH(CONCATENATE(S$12,$O33,$P33),$D$11:$D$2694,0),S$10)</f>
        <v>-</v>
      </c>
      <c r="T33" t="str" cm="1">
        <f t="array" ref="T33">INDEX($B$11:$M$3008,MATCH(CONCATENATE(T$12,$O33,$P33),$D$11:$D$2694,0),T$10)</f>
        <v>-</v>
      </c>
      <c r="U33" t="str" cm="1">
        <f t="array" ref="U33">INDEX($B$11:$M$3008,MATCH(CONCATENATE(U$12,$O33,$P33),$D$11:$D$2694,0),U$10)</f>
        <v>-</v>
      </c>
      <c r="V33" t="str" cm="1">
        <f t="array" ref="V33">INDEX($B$11:$M$3008,MATCH(CONCATENATE(V$12,$O33,$P33),$D$11:$D$2694,0),V$10)</f>
        <v>-</v>
      </c>
      <c r="W33" t="str" cm="1">
        <f t="array" ref="W33">INDEX($B$11:$M$3008,MATCH(CONCATENATE(W$12,$O33,$P33),$D$11:$D$2694,0),W$10)</f>
        <v>-</v>
      </c>
      <c r="X33" t="str" cm="1">
        <f t="array" ref="X33">INDEX($B$11:$M$3008,MATCH(CONCATENATE(X$12,$O33,$P33),$D$11:$D$2694,0),X$10)</f>
        <v>-</v>
      </c>
      <c r="Y33" t="str" cm="1">
        <f t="array" ref="Y33">INDEX($B$11:$M$3008,MATCH(CONCATENATE(Y$12,$O33,$P33),$D$11:$D$2694,0),Y$10)</f>
        <v>-</v>
      </c>
      <c r="Z33" t="str" cm="1">
        <f t="array" ref="Z33">INDEX($B$11:$M$3008,MATCH(CONCATENATE(Z$12,$O33,$P33),$D$11:$D$2694,0),Z$10)</f>
        <v>-</v>
      </c>
      <c r="AA33" t="str" cm="1">
        <f t="array" ref="AA33">INDEX($B$11:$M$3008,MATCH(CONCATENATE(AA$12,$O33,$P33),$D$11:$D$2694,0),AA$10)</f>
        <v>-</v>
      </c>
      <c r="AB33" t="str" cm="1">
        <f t="array" ref="AB33">INDEX($B$11:$M$3008,MATCH(CONCATENATE(AB$12,$O33,$P33),$D$11:$D$2694,0),AB$10)</f>
        <v>-</v>
      </c>
      <c r="AC33" t="str" cm="1">
        <f t="array" ref="AC33">INDEX($B$11:$M$3008,MATCH(CONCATENATE(AC$12,$O33,$P33),$D$11:$D$2694,0),AC$10)</f>
        <v>-</v>
      </c>
      <c r="AD33" t="str" cm="1">
        <f t="array" ref="AD33">INDEX($B$11:$M$3008,MATCH(CONCATENATE(AD$12,$O33,$P33),$D$11:$D$2694,0),AD$10)</f>
        <v>-</v>
      </c>
      <c r="AE33" t="str" cm="1">
        <f t="array" ref="AE33">INDEX($B$11:$M$3008,MATCH(CONCATENATE(AE$12,$O33,$P33),$D$11:$D$2694,0),AE$10)</f>
        <v>-</v>
      </c>
      <c r="AF33" t="str" cm="1">
        <f t="array" ref="AF33">INDEX($B$11:$M$3008,MATCH(CONCATENATE(AF$12,$O33,$P33),$D$11:$D$2694,0),AF$10)</f>
        <v>-</v>
      </c>
      <c r="AG33" t="str" cm="1">
        <f t="array" ref="AG33">INDEX($B$11:$M$3008,MATCH(CONCATENATE(AG$12,$O33,$P33),$D$11:$D$2694,0),AG$10)</f>
        <v>-</v>
      </c>
      <c r="AH33" t="str" cm="1">
        <f t="array" ref="AH33">INDEX($B$11:$M$3008,MATCH(CONCATENATE(AH$12,$O33,$P33),$D$11:$D$2694,0),AH$10)</f>
        <v>-</v>
      </c>
      <c r="AI33" t="str" cm="1">
        <f t="array" ref="AI33">INDEX($B$11:$M$3008,MATCH(CONCATENATE(AI$12,$O33,$P33),$D$11:$D$2694,0),AI$10)</f>
        <v>-</v>
      </c>
      <c r="AJ33" t="str" cm="1">
        <f t="array" ref="AJ33">INDEX($B$11:$M$3008,MATCH(CONCATENATE(AJ$12,$O33,$P33),$D$11:$D$2694,0),AJ$10)</f>
        <v>-</v>
      </c>
      <c r="AK33" cm="1">
        <f t="array" ref="AK33">INDEX($B$11:$M$3008,MATCH(CONCATENATE(AK$12,$O33,$P33),$D$11:$D$2694,0),AK$10)</f>
        <v>84.5</v>
      </c>
      <c r="AL33" cm="1">
        <f t="array" ref="AL33">INDEX($B$11:$M$3008,MATCH(CONCATENATE(AL$12,$O33,$P33),$D$11:$D$2694,0),AL$10)</f>
        <v>84.5</v>
      </c>
      <c r="AM33" cm="1">
        <f t="array" ref="AM33">INDEX($B$11:$M$3008,MATCH(CONCATENATE(AM$12,$O33,$P33),$D$11:$D$2694,0),AM$10)</f>
        <v>84.4</v>
      </c>
      <c r="AN33" cm="1">
        <f t="array" ref="AN33">INDEX($B$11:$M$3008,MATCH(CONCATENATE(AN$12,$O33,$P33),$D$11:$D$2694,0),AN$10)</f>
        <v>83.8</v>
      </c>
      <c r="AO33" cm="1">
        <f t="array" ref="AO33">INDEX($B$11:$M$3008,MATCH(CONCATENATE(AO$12,$O33,$P33),$D$11:$D$2694,0),AO$10)</f>
        <v>84.3</v>
      </c>
      <c r="AP33" cm="1">
        <f t="array" ref="AP33">INDEX($B$11:$M$3008,MATCH(CONCATENATE(AP$12,$O33,$P33),$D$11:$D$2694,0),AP$10)</f>
        <v>84.3</v>
      </c>
      <c r="AQ33" cm="1">
        <f t="array" ref="AQ33">INDEX($B$11:$M$3008,MATCH(CONCATENATE(AQ$12,$O33,$P33),$D$11:$D$2694,0),AQ$10)</f>
        <v>84.8</v>
      </c>
      <c r="AR33" cm="1">
        <f t="array" ref="AR33">INDEX($B$11:$M$3008,MATCH(CONCATENATE(AR$12,$O33,$P33),$D$11:$D$2694,0),AR$10)</f>
        <v>85.2</v>
      </c>
      <c r="AS33" cm="1">
        <f t="array" ref="AS33">INDEX($B$11:$M$3008,MATCH(CONCATENATE(AS$12,$O33,$P33),$D$11:$D$2694,0),AS$10)</f>
        <v>86.6</v>
      </c>
      <c r="AT33" cm="1">
        <f t="array" ref="AT33">INDEX($B$11:$M$3008,MATCH(CONCATENATE(AT$12,$O33,$P33),$D$11:$D$2694,0),AT$10)</f>
        <v>87.2</v>
      </c>
      <c r="AU33" cm="1">
        <f t="array" ref="AU33">INDEX($B$11:$M$3008,MATCH(CONCATENATE(AU$12,$O33,$P33),$D$11:$D$2694,0),AU$10)</f>
        <v>87.5</v>
      </c>
      <c r="AV33" cm="1">
        <f t="array" ref="AV33">INDEX($B$11:$M$3008,MATCH(CONCATENATE(AV$12,$O33,$P33),$D$11:$D$2694,0),AV$10)</f>
        <v>87.4</v>
      </c>
      <c r="AW33" cm="1">
        <f t="array" ref="AW33">INDEX($B$11:$M$3008,MATCH(CONCATENATE(AW$12,$O33,$P33),$D$11:$D$2694,0),AW$10)</f>
        <v>87.9</v>
      </c>
      <c r="AX33" cm="1">
        <f t="array" ref="AX33">INDEX($B$11:$M$3008,MATCH(CONCATENATE(AX$12,$O33,$P33),$D$11:$D$2694,0),AX$10)</f>
        <v>88.3</v>
      </c>
      <c r="AY33" cm="1">
        <f t="array" ref="AY33">INDEX($B$11:$M$3008,MATCH(CONCATENATE(AY$12,$O33,$P33),$D$11:$D$2694,0),AY$10)</f>
        <v>88.4</v>
      </c>
      <c r="AZ33" cm="1">
        <f t="array" ref="AZ33">INDEX($B$11:$M$3008,MATCH(CONCATENATE(AZ$12,$O33,$P33),$D$11:$D$2694,0),AZ$10)</f>
        <v>88.4</v>
      </c>
      <c r="BA33" cm="1">
        <f t="array" ref="BA33">INDEX($B$11:$M$3008,MATCH(CONCATENATE(BA$12,$O33,$P33),$D$11:$D$2694,0),BA$10)</f>
        <v>89.3</v>
      </c>
      <c r="BB33" cm="1">
        <f t="array" ref="BB33">INDEX($B$11:$M$3008,MATCH(CONCATENATE(BB$12,$O33,$P33),$D$11:$D$2694,0),BB$10)</f>
        <v>89.3</v>
      </c>
      <c r="BC33" cm="1">
        <f t="array" ref="BC33">INDEX($B$11:$M$3008,MATCH(CONCATENATE(BC$12,$O33,$P33),$D$11:$D$2694,0),BC$10)</f>
        <v>89.3</v>
      </c>
      <c r="BD33" cm="1">
        <f t="array" ref="BD33">INDEX($B$11:$M$3008,MATCH(CONCATENATE(BD$12,$O33,$P33),$D$11:$D$2694,0),BD$10)</f>
        <v>89.3</v>
      </c>
      <c r="BE33" cm="1">
        <f t="array" ref="BE33">INDEX($B$11:$M$3008,MATCH(CONCATENATE(BE$12,$O33,$P33),$D$11:$D$2694,0),BE$10)</f>
        <v>90</v>
      </c>
      <c r="BF33" cm="1">
        <f t="array" ref="BF33">INDEX($B$11:$M$3008,MATCH(CONCATENATE(BF$12,$O33,$P33),$D$11:$D$2694,0),BF$10)</f>
        <v>89.9</v>
      </c>
      <c r="BG33" cm="1">
        <f t="array" ref="BG33">INDEX($B$11:$M$3008,MATCH(CONCATENATE(BG$12,$O33,$P33),$D$11:$D$2694,0),BG$10)</f>
        <v>90.1</v>
      </c>
      <c r="BH33" cm="1">
        <f t="array" ref="BH33">INDEX($B$11:$M$3008,MATCH(CONCATENATE(BH$12,$O33,$P33),$D$11:$D$2694,0),BH$10)</f>
        <v>90.3</v>
      </c>
      <c r="BI33" cm="1">
        <f t="array" ref="BI33">INDEX($B$11:$M$3008,MATCH(CONCATENATE(BI$12,$O33,$P33),$D$11:$D$2694,0),BI$10)</f>
        <v>91.5</v>
      </c>
      <c r="BJ33" cm="1">
        <f t="array" ref="BJ33">INDEX($B$11:$M$3008,MATCH(CONCATENATE(BJ$12,$O33,$P33),$D$11:$D$2694,0),BJ$10)</f>
        <v>91.9</v>
      </c>
      <c r="BK33" cm="1">
        <f t="array" ref="BK33">INDEX($B$11:$M$3008,MATCH(CONCATENATE(BK$12,$O33,$P33),$D$11:$D$2694,0),BK$10)</f>
        <v>92.2</v>
      </c>
      <c r="BL33" cm="1">
        <f t="array" ref="BL33">INDEX($B$11:$M$3008,MATCH(CONCATENATE(BL$12,$O33,$P33),$D$11:$D$2694,0),BL$10)</f>
        <v>92.7</v>
      </c>
      <c r="BM33" cm="1">
        <f t="array" ref="BM33">INDEX($B$11:$M$3008,MATCH(CONCATENATE(BM$12,$O33,$P33),$D$11:$D$2694,0),BM$10)</f>
        <v>94.2</v>
      </c>
      <c r="BN33" cm="1">
        <f t="array" ref="BN33">INDEX($B$11:$M$3008,MATCH(CONCATENATE(BN$12,$O33,$P33),$D$11:$D$2694,0),BN$10)</f>
        <v>94.4</v>
      </c>
      <c r="BO33" cm="1">
        <f t="array" ref="BO33">INDEX($B$11:$M$3008,MATCH(CONCATENATE(BO$12,$O33,$P33),$D$11:$D$2694,0),BO$10)</f>
        <v>95</v>
      </c>
      <c r="BP33" cm="1">
        <f t="array" ref="BP33">INDEX($B$11:$M$3008,MATCH(CONCATENATE(BP$12,$O33,$P33),$D$11:$D$2694,0),BP$10)</f>
        <v>95.2</v>
      </c>
      <c r="BQ33" cm="1">
        <f t="array" ref="BQ33">INDEX($B$11:$M$3008,MATCH(CONCATENATE(BQ$12,$O33,$P33),$D$11:$D$2694,0),BQ$10)</f>
        <v>96.4</v>
      </c>
      <c r="BR33" cm="1">
        <f t="array" ref="BR33">INDEX($B$11:$M$3008,MATCH(CONCATENATE(BR$12,$O33,$P33),$D$11:$D$2694,0),BR$10)</f>
        <v>96.8</v>
      </c>
      <c r="BS33" cm="1">
        <f t="array" ref="BS33">INDEX($B$11:$M$3008,MATCH(CONCATENATE(BS$12,$O33,$P33),$D$11:$D$2694,0),BS$10)</f>
        <v>97.3</v>
      </c>
      <c r="BT33" cm="1">
        <f t="array" ref="BT33">INDEX($B$11:$M$3008,MATCH(CONCATENATE(BT$12,$O33,$P33),$D$11:$D$2694,0),BT$10)</f>
        <v>97.4</v>
      </c>
      <c r="BU33" cm="1">
        <f t="array" ref="BU33">INDEX($B$11:$M$3008,MATCH(CONCATENATE(BU$12,$O33,$P33),$D$11:$D$2694,0),BU$10)</f>
        <v>98.3</v>
      </c>
      <c r="BV33" cm="1">
        <f t="array" ref="BV33">INDEX($B$11:$M$3008,MATCH(CONCATENATE(BV$12,$O33,$P33),$D$11:$D$2694,0),BV$10)</f>
        <v>98.7</v>
      </c>
      <c r="BW33" cm="1">
        <f t="array" ref="BW33">INDEX($B$11:$M$3008,MATCH(CONCATENATE(BW$12,$O33,$P33),$D$11:$D$2694,0),BW$10)</f>
        <v>99.2</v>
      </c>
      <c r="BX33" cm="1">
        <f t="array" ref="BX33">INDEX($B$11:$M$3008,MATCH(CONCATENATE(BX$12,$O33,$P33),$D$11:$D$2694,0),BX$10)</f>
        <v>99.3</v>
      </c>
      <c r="BY33" cm="1">
        <f t="array" ref="BY33">INDEX($B$11:$M$3008,MATCH(CONCATENATE(BY$12,$O33,$P33),$D$11:$D$2694,0),BY$10)</f>
        <v>99.7</v>
      </c>
      <c r="BZ33" cm="1">
        <f t="array" ref="BZ33">INDEX($B$11:$M$3008,MATCH(CONCATENATE(BZ$12,$O33,$P33),$D$11:$D$2694,0),BZ$10)</f>
        <v>99.9</v>
      </c>
      <c r="CA33" cm="1">
        <f t="array" ref="CA33">INDEX($B$11:$M$3008,MATCH(CONCATENATE(CA$12,$O33,$P33),$D$11:$D$2694,0),CA$10)</f>
        <v>100.1</v>
      </c>
      <c r="CB33" cm="1">
        <f t="array" ref="CB33">INDEX($B$11:$M$3008,MATCH(CONCATENATE(CB$12,$O33,$P33),$D$11:$D$2694,0),CB$10)</f>
        <v>100.3</v>
      </c>
      <c r="CC33" cm="1">
        <f t="array" ref="CC33">INDEX($B$11:$M$3008,MATCH(CONCATENATE(CC$12,$O33,$P33),$D$11:$D$2694,0),CC$10)</f>
        <v>101.1</v>
      </c>
      <c r="CD33" cm="1">
        <f t="array" ref="CD33">INDEX($B$11:$M$3008,MATCH(CONCATENATE(CD$12,$O33,$P33),$D$11:$D$2694,0),CD$10)</f>
        <v>101.8</v>
      </c>
      <c r="CE33" cm="1">
        <f t="array" ref="CE33">INDEX($B$11:$M$3008,MATCH(CONCATENATE(CE$12,$O33,$P33),$D$11:$D$2694,0),CE$10)</f>
        <v>102.9</v>
      </c>
      <c r="CF33" cm="1">
        <f t="array" ref="CF33">INDEX($B$11:$M$3008,MATCH(CONCATENATE(CF$12,$O33,$P33),$D$11:$D$2694,0),CF$10)</f>
        <v>103.6</v>
      </c>
      <c r="CG33" cm="1">
        <f t="array" ref="CG33">INDEX($B$11:$M$3008,MATCH(CONCATENATE(CG$12,$O33,$P33),$D$11:$D$2694,0),CG$10)</f>
        <v>105.8</v>
      </c>
      <c r="CH33" cm="1">
        <f t="array" ref="CH33">INDEX($B$11:$M$3008,MATCH(CONCATENATE(CH$12,$O33,$P33),$D$11:$D$2694,0),CH$10)</f>
        <v>106.4</v>
      </c>
      <c r="CI33" cm="1">
        <f t="array" ref="CI33">INDEX($B$11:$M$3008,MATCH(CONCATENATE(CI$12,$O33,$P33),$D$11:$D$2694,0),CI$10)</f>
        <v>106.9</v>
      </c>
      <c r="CJ33" cm="1">
        <f t="array" ref="CJ33">INDEX($B$11:$M$3008,MATCH(CONCATENATE(CJ$12,$O33,$P33),$D$11:$D$2694,0),CJ$10)</f>
        <v>107.3</v>
      </c>
      <c r="CK33" cm="1">
        <f t="array" ref="CK33">INDEX($B$11:$M$3008,MATCH(CONCATENATE(CK$12,$O33,$P33),$D$11:$D$2694,0),CK$10)</f>
        <v>108.7</v>
      </c>
      <c r="CL33" cm="1">
        <f t="array" ref="CL33">INDEX($B$11:$M$3008,MATCH(CONCATENATE(CL$12,$O33,$P33),$D$11:$D$2694,0),CL$10)</f>
        <v>109.3</v>
      </c>
      <c r="CM33" cm="1">
        <f t="array" ref="CM33">INDEX($B$11:$M$3008,MATCH(CONCATENATE(CM$12,$O33,$P33),$D$11:$D$2694,0),CM$10)</f>
        <v>110.8</v>
      </c>
      <c r="CN33" cm="1">
        <f t="array" ref="CN33">INDEX($B$11:$M$3008,MATCH(CONCATENATE(CN$12,$O33,$P33),$D$11:$D$2694,0),CN$10)</f>
        <v>111.6</v>
      </c>
      <c r="CO33" cm="1">
        <f t="array" ref="CO33">INDEX($B$11:$M$3008,MATCH(CONCATENATE(CO$12,$O33,$P33),$D$11:$D$2694,0),CO$10)</f>
        <v>113.4</v>
      </c>
      <c r="CP33" cm="1">
        <f t="array" ref="CP33">INDEX($B$11:$M$3008,MATCH(CONCATENATE(CP$12,$O33,$P33),$D$11:$D$2694,0),CP$10)</f>
        <v>114.3</v>
      </c>
      <c r="CQ33" cm="1">
        <f t="array" ref="CQ33">INDEX($B$11:$M$3008,MATCH(CONCATENATE(CQ$12,$O33,$P33),$D$11:$D$2694,0),CQ$10)</f>
        <v>115.2</v>
      </c>
      <c r="CR33" cm="1">
        <f t="array" ref="CR33">INDEX($B$11:$M$3008,MATCH(CONCATENATE(CR$12,$O33,$P33),$D$11:$D$2694,0),CR$10)</f>
        <v>116.3</v>
      </c>
      <c r="CS33" cm="1">
        <f t="array" ref="CS33">INDEX($B$11:$M$3008,MATCH(CONCATENATE(CS$12,$O33,$P33),$D$11:$D$2694,0),CS$10)</f>
        <v>117.9</v>
      </c>
      <c r="CT33" cm="1">
        <f t="array" ref="CT33">INDEX($B$11:$M$3008,MATCH(CONCATENATE(CT$12,$O33,$P33),$D$11:$D$2694,0),CT$10)</f>
        <v>117.8</v>
      </c>
      <c r="CU33" cm="1">
        <f t="array" ref="CU33">INDEX($B$11:$M$3008,MATCH(CONCATENATE(CU$12,$O33,$P33),$D$11:$D$2694,0),CU$10)</f>
        <v>118.2</v>
      </c>
      <c r="CV33" cm="1">
        <f t="array" ref="CV33">INDEX($B$11:$M$3008,MATCH(CONCATENATE(CV$12,$O33,$P33),$D$11:$D$2694,0),CV$10)</f>
        <v>118.5</v>
      </c>
      <c r="CW33" cm="1">
        <f t="array" ref="CW33">INDEX($B$11:$M$3008,MATCH(CONCATENATE(CW$12,$O33,$P33),$D$11:$D$2694,0),CW$10)</f>
        <v>95.8</v>
      </c>
      <c r="CX33" cm="1">
        <f t="array" ref="CX33">INDEX($B$11:$M$3008,MATCH(CONCATENATE(CX$12,$O33,$P33),$D$11:$D$2694,0),CX$10)</f>
        <v>99.7</v>
      </c>
      <c r="CY33" cm="1">
        <f t="array" ref="CY33">INDEX($B$11:$M$3008,MATCH(CONCATENATE(CY$12,$O33,$P33),$D$11:$D$2694,0),CY$10)</f>
        <v>101.3</v>
      </c>
      <c r="CZ33" cm="1">
        <f t="array" ref="CZ33">INDEX($B$11:$M$3008,MATCH(CONCATENATE(CZ$12,$O33,$P33),$D$11:$D$2694,0),CZ$10)</f>
        <v>103.2</v>
      </c>
      <c r="DA33" cm="1">
        <f t="array" ref="DA33">INDEX($B$11:$M$3008,MATCH(CONCATENATE(DA$12,$O33,$P33),$D$11:$D$2694,0),DA$10)</f>
        <v>108.1</v>
      </c>
      <c r="DB33" cm="1">
        <f t="array" ref="DB33">INDEX($B$11:$M$3008,MATCH(CONCATENATE(DB$12,$O33,$P33),$D$11:$D$2694,0),DB$10)</f>
        <v>113.7</v>
      </c>
      <c r="DC33" cm="1">
        <f t="array" ref="DC33">INDEX($B$11:$M$3008,MATCH(CONCATENATE(DC$12,$O33,$P33),$D$11:$D$2694,0),DC$10)</f>
        <v>116.7</v>
      </c>
      <c r="DD33" cm="1">
        <f t="array" ref="DD33">INDEX($B$11:$M$3008,MATCH(CONCATENATE(DD$12,$O33,$P33),$D$11:$D$2694,0),DD$10)</f>
        <v>120.1</v>
      </c>
      <c r="DE33" cm="1">
        <f t="array" ref="DE33">INDEX($B$11:$M$3008,MATCH(CONCATENATE(DE$12,$O33,$P33),$D$11:$D$2694,0),DE$10)</f>
        <v>125.8</v>
      </c>
      <c r="DF33" cm="1">
        <f t="array" ref="DF33">INDEX($B$11:$M$3008,MATCH(CONCATENATE(DF$12,$O33,$P33),$D$11:$D$2694,0),DF$10)</f>
        <v>127.9</v>
      </c>
      <c r="DG33" cm="1">
        <f t="array" ref="DG33">INDEX($B$11:$M$3008,MATCH(CONCATENATE(DG$12,$O33,$P33),$D$11:$D$2694,0),DG$10)</f>
        <v>128.19999999999999</v>
      </c>
      <c r="DI33" t="s">
        <v>141</v>
      </c>
      <c r="DJ33" s="98">
        <f t="shared" si="1"/>
        <v>9.3823299452688858E-3</v>
      </c>
      <c r="DK33" s="98">
        <f t="shared" si="2"/>
        <v>9.8543273350471194E-2</v>
      </c>
      <c r="DL33" s="98">
        <f t="shared" si="3"/>
        <v>2.8200789622109406E-2</v>
      </c>
    </row>
    <row r="34" spans="1:116">
      <c r="A34">
        <v>2000</v>
      </c>
      <c r="B34" t="s">
        <v>132</v>
      </c>
      <c r="C34" t="s">
        <v>108</v>
      </c>
      <c r="D34" s="49" t="str">
        <f t="shared" si="0"/>
        <v>2000WohngebäudeTischlerarbeiten</v>
      </c>
      <c r="E34">
        <v>76.599999999999994</v>
      </c>
      <c r="F34">
        <v>78.599999999999994</v>
      </c>
      <c r="G34">
        <v>77</v>
      </c>
      <c r="H34">
        <v>79</v>
      </c>
      <c r="I34">
        <v>77.2</v>
      </c>
      <c r="J34">
        <v>79.099999999999994</v>
      </c>
      <c r="K34">
        <v>77.2</v>
      </c>
      <c r="L34">
        <v>79.2</v>
      </c>
      <c r="O34" t="s">
        <v>132</v>
      </c>
      <c r="P34" t="s">
        <v>104</v>
      </c>
      <c r="Q34" cm="1">
        <f t="array" ref="Q34">INDEX($B$11:$M$3008,MATCH(CONCATENATE(Q$12,$O34,$P34),$D$11:$D$2694,0),Q$10)</f>
        <v>81.7</v>
      </c>
      <c r="R34" cm="1">
        <f t="array" ref="R34">INDEX($B$11:$M$3008,MATCH(CONCATENATE(R$12,$O34,$P34),$D$11:$D$2694,0),R$10)</f>
        <v>82</v>
      </c>
      <c r="S34" cm="1">
        <f t="array" ref="S34">INDEX($B$11:$M$3008,MATCH(CONCATENATE(S$12,$O34,$P34),$D$11:$D$2694,0),S$10)</f>
        <v>82.6</v>
      </c>
      <c r="T34" cm="1">
        <f t="array" ref="T34">INDEX($B$11:$M$3008,MATCH(CONCATENATE(T$12,$O34,$P34),$D$11:$D$2694,0),T$10)</f>
        <v>82.8</v>
      </c>
      <c r="U34" cm="1">
        <f t="array" ref="U34">INDEX($B$11:$M$3008,MATCH(CONCATENATE(U$12,$O34,$P34),$D$11:$D$2694,0),U$10)</f>
        <v>82.9</v>
      </c>
      <c r="V34" cm="1">
        <f t="array" ref="V34">INDEX($B$11:$M$3008,MATCH(CONCATENATE(V$12,$O34,$P34),$D$11:$D$2694,0),V$10)</f>
        <v>82.8</v>
      </c>
      <c r="W34" cm="1">
        <f t="array" ref="W34">INDEX($B$11:$M$3008,MATCH(CONCATENATE(W$12,$O34,$P34),$D$11:$D$2694,0),W$10)</f>
        <v>82.5</v>
      </c>
      <c r="X34" cm="1">
        <f t="array" ref="X34">INDEX($B$11:$M$3008,MATCH(CONCATENATE(X$12,$O34,$P34),$D$11:$D$2694,0),X$10)</f>
        <v>82.1</v>
      </c>
      <c r="Y34" cm="1">
        <f t="array" ref="Y34">INDEX($B$11:$M$3008,MATCH(CONCATENATE(Y$12,$O34,$P34),$D$11:$D$2694,0),Y$10)</f>
        <v>82.3</v>
      </c>
      <c r="Z34" cm="1">
        <f t="array" ref="Z34">INDEX($B$11:$M$3008,MATCH(CONCATENATE(Z$12,$O34,$P34),$D$11:$D$2694,0),Z$10)</f>
        <v>82.6</v>
      </c>
      <c r="AA34" cm="1">
        <f t="array" ref="AA34">INDEX($B$11:$M$3008,MATCH(CONCATENATE(AA$12,$O34,$P34),$D$11:$D$2694,0),AA$10)</f>
        <v>82.8</v>
      </c>
      <c r="AB34" cm="1">
        <f t="array" ref="AB34">INDEX($B$11:$M$3008,MATCH(CONCATENATE(AB$12,$O34,$P34),$D$11:$D$2694,0),AB$10)</f>
        <v>82.5</v>
      </c>
      <c r="AC34" cm="1">
        <f t="array" ref="AC34">INDEX($B$11:$M$3008,MATCH(CONCATENATE(AC$12,$O34,$P34),$D$11:$D$2694,0),AC$10)</f>
        <v>82.8</v>
      </c>
      <c r="AD34" cm="1">
        <f t="array" ref="AD34">INDEX($B$11:$M$3008,MATCH(CONCATENATE(AD$12,$O34,$P34),$D$11:$D$2694,0),AD$10)</f>
        <v>82.7</v>
      </c>
      <c r="AE34" cm="1">
        <f t="array" ref="AE34">INDEX($B$11:$M$3008,MATCH(CONCATENATE(AE$12,$O34,$P34),$D$11:$D$2694,0),AE$10)</f>
        <v>82.6</v>
      </c>
      <c r="AF34" cm="1">
        <f t="array" ref="AF34">INDEX($B$11:$M$3008,MATCH(CONCATENATE(AF$12,$O34,$P34),$D$11:$D$2694,0),AF$10)</f>
        <v>82.8</v>
      </c>
      <c r="AG34" cm="1">
        <f t="array" ref="AG34">INDEX($B$11:$M$3008,MATCH(CONCATENATE(AG$12,$O34,$P34),$D$11:$D$2694,0),AG$10)</f>
        <v>82.8</v>
      </c>
      <c r="AH34" cm="1">
        <f t="array" ref="AH34">INDEX($B$11:$M$3008,MATCH(CONCATENATE(AH$12,$O34,$P34),$D$11:$D$2694,0),AH$10)</f>
        <v>82.9</v>
      </c>
      <c r="AI34" cm="1">
        <f t="array" ref="AI34">INDEX($B$11:$M$3008,MATCH(CONCATENATE(AI$12,$O34,$P34),$D$11:$D$2694,0),AI$10)</f>
        <v>83.2</v>
      </c>
      <c r="AJ34" cm="1">
        <f t="array" ref="AJ34">INDEX($B$11:$M$3008,MATCH(CONCATENATE(AJ$12,$O34,$P34),$D$11:$D$2694,0),AJ$10)</f>
        <v>83.6</v>
      </c>
      <c r="AK34" cm="1">
        <f t="array" ref="AK34">INDEX($B$11:$M$3008,MATCH(CONCATENATE(AK$12,$O34,$P34),$D$11:$D$2694,0),AK$10)</f>
        <v>83.8</v>
      </c>
      <c r="AL34" cm="1">
        <f t="array" ref="AL34">INDEX($B$11:$M$3008,MATCH(CONCATENATE(AL$12,$O34,$P34),$D$11:$D$2694,0),AL$10)</f>
        <v>83.7</v>
      </c>
      <c r="AM34" cm="1">
        <f t="array" ref="AM34">INDEX($B$11:$M$3008,MATCH(CONCATENATE(AM$12,$O34,$P34),$D$11:$D$2694,0),AM$10)</f>
        <v>83.9</v>
      </c>
      <c r="AN34" cm="1">
        <f t="array" ref="AN34">INDEX($B$11:$M$3008,MATCH(CONCATENATE(AN$12,$O34,$P34),$D$11:$D$2694,0),AN$10)</f>
        <v>83.7</v>
      </c>
      <c r="AO34" cm="1">
        <f t="array" ref="AO34">INDEX($B$11:$M$3008,MATCH(CONCATENATE(AO$12,$O34,$P34),$D$11:$D$2694,0),AO$10)</f>
        <v>84.1</v>
      </c>
      <c r="AP34" cm="1">
        <f t="array" ref="AP34">INDEX($B$11:$M$3008,MATCH(CONCATENATE(AP$12,$O34,$P34),$D$11:$D$2694,0),AP$10)</f>
        <v>84.5</v>
      </c>
      <c r="AQ34" cm="1">
        <f t="array" ref="AQ34">INDEX($B$11:$M$3008,MATCH(CONCATENATE(AQ$12,$O34,$P34),$D$11:$D$2694,0),AQ$10)</f>
        <v>84.9</v>
      </c>
      <c r="AR34" cm="1">
        <f t="array" ref="AR34">INDEX($B$11:$M$3008,MATCH(CONCATENATE(AR$12,$O34,$P34),$D$11:$D$2694,0),AR$10)</f>
        <v>85.4</v>
      </c>
      <c r="AS34" cm="1">
        <f t="array" ref="AS34">INDEX($B$11:$M$3008,MATCH(CONCATENATE(AS$12,$O34,$P34),$D$11:$D$2694,0),AS$10)</f>
        <v>86.6</v>
      </c>
      <c r="AT34" cm="1">
        <f t="array" ref="AT34">INDEX($B$11:$M$3008,MATCH(CONCATENATE(AT$12,$O34,$P34),$D$11:$D$2694,0),AT$10)</f>
        <v>86.9</v>
      </c>
      <c r="AU34" cm="1">
        <f t="array" ref="AU34">INDEX($B$11:$M$3008,MATCH(CONCATENATE(AU$12,$O34,$P34),$D$11:$D$2694,0),AU$10)</f>
        <v>87.2</v>
      </c>
      <c r="AV34" cm="1">
        <f t="array" ref="AV34">INDEX($B$11:$M$3008,MATCH(CONCATENATE(AV$12,$O34,$P34),$D$11:$D$2694,0),AV$10)</f>
        <v>87.5</v>
      </c>
      <c r="AW34" cm="1">
        <f t="array" ref="AW34">INDEX($B$11:$M$3008,MATCH(CONCATENATE(AW$12,$O34,$P34),$D$11:$D$2694,0),AW$10)</f>
        <v>88.1</v>
      </c>
      <c r="AX34" cm="1">
        <f t="array" ref="AX34">INDEX($B$11:$M$3008,MATCH(CONCATENATE(AX$12,$O34,$P34),$D$11:$D$2694,0),AX$10)</f>
        <v>88.4</v>
      </c>
      <c r="AY34" cm="1">
        <f t="array" ref="AY34">INDEX($B$11:$M$3008,MATCH(CONCATENATE(AY$12,$O34,$P34),$D$11:$D$2694,0),AY$10)</f>
        <v>89</v>
      </c>
      <c r="AZ34" cm="1">
        <f t="array" ref="AZ34">INDEX($B$11:$M$3008,MATCH(CONCATENATE(AZ$12,$O34,$P34),$D$11:$D$2694,0),AZ$10)</f>
        <v>89.1</v>
      </c>
      <c r="BA34" cm="1">
        <f t="array" ref="BA34">INDEX($B$11:$M$3008,MATCH(CONCATENATE(BA$12,$O34,$P34),$D$11:$D$2694,0),BA$10)</f>
        <v>89.7</v>
      </c>
      <c r="BB34" cm="1">
        <f t="array" ref="BB34">INDEX($B$11:$M$3008,MATCH(CONCATENATE(BB$12,$O34,$P34),$D$11:$D$2694,0),BB$10)</f>
        <v>89.6</v>
      </c>
      <c r="BC34" cm="1">
        <f t="array" ref="BC34">INDEX($B$11:$M$3008,MATCH(CONCATENATE(BC$12,$O34,$P34),$D$11:$D$2694,0),BC$10)</f>
        <v>89.7</v>
      </c>
      <c r="BD34" cm="1">
        <f t="array" ref="BD34">INDEX($B$11:$M$3008,MATCH(CONCATENATE(BD$12,$O34,$P34),$D$11:$D$2694,0),BD$10)</f>
        <v>90</v>
      </c>
      <c r="BE34" cm="1">
        <f t="array" ref="BE34">INDEX($B$11:$M$3008,MATCH(CONCATENATE(BE$12,$O34,$P34),$D$11:$D$2694,0),BE$10)</f>
        <v>89.6</v>
      </c>
      <c r="BF34" cm="1">
        <f t="array" ref="BF34">INDEX($B$11:$M$3008,MATCH(CONCATENATE(BF$12,$O34,$P34),$D$11:$D$2694,0),BF$10)</f>
        <v>89.9</v>
      </c>
      <c r="BG34" cm="1">
        <f t="array" ref="BG34">INDEX($B$11:$M$3008,MATCH(CONCATENATE(BG$12,$O34,$P34),$D$11:$D$2694,0),BG$10)</f>
        <v>90.2</v>
      </c>
      <c r="BH34" cm="1">
        <f t="array" ref="BH34">INDEX($B$11:$M$3008,MATCH(CONCATENATE(BH$12,$O34,$P34),$D$11:$D$2694,0),BH$10)</f>
        <v>90.5</v>
      </c>
      <c r="BI34" cm="1">
        <f t="array" ref="BI34">INDEX($B$11:$M$3008,MATCH(CONCATENATE(BI$12,$O34,$P34),$D$11:$D$2694,0),BI$10)</f>
        <v>91.2</v>
      </c>
      <c r="BJ34" cm="1">
        <f t="array" ref="BJ34">INDEX($B$11:$M$3008,MATCH(CONCATENATE(BJ$12,$O34,$P34),$D$11:$D$2694,0),BJ$10)</f>
        <v>92.3</v>
      </c>
      <c r="BK34" cm="1">
        <f t="array" ref="BK34">INDEX($B$11:$M$3008,MATCH(CONCATENATE(BK$12,$O34,$P34),$D$11:$D$2694,0),BK$10)</f>
        <v>92.7</v>
      </c>
      <c r="BL34" cm="1">
        <f t="array" ref="BL34">INDEX($B$11:$M$3008,MATCH(CONCATENATE(BL$12,$O34,$P34),$D$11:$D$2694,0),BL$10)</f>
        <v>93</v>
      </c>
      <c r="BM34" cm="1">
        <f t="array" ref="BM34">INDEX($B$11:$M$3008,MATCH(CONCATENATE(BM$12,$O34,$P34),$D$11:$D$2694,0),BM$10)</f>
        <v>93.9</v>
      </c>
      <c r="BN34" cm="1">
        <f t="array" ref="BN34">INDEX($B$11:$M$3008,MATCH(CONCATENATE(BN$12,$O34,$P34),$D$11:$D$2694,0),BN$10)</f>
        <v>94.3</v>
      </c>
      <c r="BO34" cm="1">
        <f t="array" ref="BO34">INDEX($B$11:$M$3008,MATCH(CONCATENATE(BO$12,$O34,$P34),$D$11:$D$2694,0),BO$10)</f>
        <v>94.7</v>
      </c>
      <c r="BP34" cm="1">
        <f t="array" ref="BP34">INDEX($B$11:$M$3008,MATCH(CONCATENATE(BP$12,$O34,$P34),$D$11:$D$2694,0),BP$10)</f>
        <v>95</v>
      </c>
      <c r="BQ34" cm="1">
        <f t="array" ref="BQ34">INDEX($B$11:$M$3008,MATCH(CONCATENATE(BQ$12,$O34,$P34),$D$11:$D$2694,0),BQ$10)</f>
        <v>95.7</v>
      </c>
      <c r="BR34" cm="1">
        <f t="array" ref="BR34">INDEX($B$11:$M$3008,MATCH(CONCATENATE(BR$12,$O34,$P34),$D$11:$D$2694,0),BR$10)</f>
        <v>96.3</v>
      </c>
      <c r="BS34" cm="1">
        <f t="array" ref="BS34">INDEX($B$11:$M$3008,MATCH(CONCATENATE(BS$12,$O34,$P34),$D$11:$D$2694,0),BS$10)</f>
        <v>96.9</v>
      </c>
      <c r="BT34" cm="1">
        <f t="array" ref="BT34">INDEX($B$11:$M$3008,MATCH(CONCATENATE(BT$12,$O34,$P34),$D$11:$D$2694,0),BT$10)</f>
        <v>97.2</v>
      </c>
      <c r="BU34" cm="1">
        <f t="array" ref="BU34">INDEX($B$11:$M$3008,MATCH(CONCATENATE(BU$12,$O34,$P34),$D$11:$D$2694,0),BU$10)</f>
        <v>97.9</v>
      </c>
      <c r="BV34" cm="1">
        <f t="array" ref="BV34">INDEX($B$11:$M$3008,MATCH(CONCATENATE(BV$12,$O34,$P34),$D$11:$D$2694,0),BV$10)</f>
        <v>98.1</v>
      </c>
      <c r="BW34" cm="1">
        <f t="array" ref="BW34">INDEX($B$11:$M$3008,MATCH(CONCATENATE(BW$12,$O34,$P34),$D$11:$D$2694,0),BW$10)</f>
        <v>98.7</v>
      </c>
      <c r="BX34" cm="1">
        <f t="array" ref="BX34">INDEX($B$11:$M$3008,MATCH(CONCATENATE(BX$12,$O34,$P34),$D$11:$D$2694,0),BX$10)</f>
        <v>99</v>
      </c>
      <c r="BY34" cm="1">
        <f t="array" ref="BY34">INDEX($B$11:$M$3008,MATCH(CONCATENATE(BY$12,$O34,$P34),$D$11:$D$2694,0),BY$10)</f>
        <v>99.5</v>
      </c>
      <c r="BZ34" cm="1">
        <f t="array" ref="BZ34">INDEX($B$11:$M$3008,MATCH(CONCATENATE(BZ$12,$O34,$P34),$D$11:$D$2694,0),BZ$10)</f>
        <v>99.9</v>
      </c>
      <c r="CA34" cm="1">
        <f t="array" ref="CA34">INDEX($B$11:$M$3008,MATCH(CONCATENATE(CA$12,$O34,$P34),$D$11:$D$2694,0),CA$10)</f>
        <v>100.1</v>
      </c>
      <c r="CB34" cm="1">
        <f t="array" ref="CB34">INDEX($B$11:$M$3008,MATCH(CONCATENATE(CB$12,$O34,$P34),$D$11:$D$2694,0),CB$10)</f>
        <v>100.5</v>
      </c>
      <c r="CC34" cm="1">
        <f t="array" ref="CC34">INDEX($B$11:$M$3008,MATCH(CONCATENATE(CC$12,$O34,$P34),$D$11:$D$2694,0),CC$10)</f>
        <v>101</v>
      </c>
      <c r="CD34" cm="1">
        <f t="array" ref="CD34">INDEX($B$11:$M$3008,MATCH(CONCATENATE(CD$12,$O34,$P34),$D$11:$D$2694,0),CD$10)</f>
        <v>101.4</v>
      </c>
      <c r="CE34" cm="1">
        <f t="array" ref="CE34">INDEX($B$11:$M$3008,MATCH(CONCATENATE(CE$12,$O34,$P34),$D$11:$D$2694,0),CE$10)</f>
        <v>102.3</v>
      </c>
      <c r="CF34" cm="1">
        <f t="array" ref="CF34">INDEX($B$11:$M$3008,MATCH(CONCATENATE(CF$12,$O34,$P34),$D$11:$D$2694,0),CF$10)</f>
        <v>102.7</v>
      </c>
      <c r="CG34" cm="1">
        <f t="array" ref="CG34">INDEX($B$11:$M$3008,MATCH(CONCATENATE(CG$12,$O34,$P34),$D$11:$D$2694,0),CG$10)</f>
        <v>103.4</v>
      </c>
      <c r="CH34" cm="1">
        <f t="array" ref="CH34">INDEX($B$11:$M$3008,MATCH(CONCATENATE(CH$12,$O34,$P34),$D$11:$D$2694,0),CH$10)</f>
        <v>104.1</v>
      </c>
      <c r="CI34" cm="1">
        <f t="array" ref="CI34">INDEX($B$11:$M$3008,MATCH(CONCATENATE(CI$12,$O34,$P34),$D$11:$D$2694,0),CI$10)</f>
        <v>105</v>
      </c>
      <c r="CJ34" cm="1">
        <f t="array" ref="CJ34">INDEX($B$11:$M$3008,MATCH(CONCATENATE(CJ$12,$O34,$P34),$D$11:$D$2694,0),CJ$10)</f>
        <v>105.5</v>
      </c>
      <c r="CK34" cm="1">
        <f t="array" ref="CK34">INDEX($B$11:$M$3008,MATCH(CONCATENATE(CK$12,$O34,$P34),$D$11:$D$2694,0),CK$10)</f>
        <v>107.1</v>
      </c>
      <c r="CL34" cm="1">
        <f t="array" ref="CL34">INDEX($B$11:$M$3008,MATCH(CONCATENATE(CL$12,$O34,$P34),$D$11:$D$2694,0),CL$10)</f>
        <v>107.8</v>
      </c>
      <c r="CM34" cm="1">
        <f t="array" ref="CM34">INDEX($B$11:$M$3008,MATCH(CONCATENATE(CM$12,$O34,$P34),$D$11:$D$2694,0),CM$10)</f>
        <v>108.9</v>
      </c>
      <c r="CN34" cm="1">
        <f t="array" ref="CN34">INDEX($B$11:$M$3008,MATCH(CONCATENATE(CN$12,$O34,$P34),$D$11:$D$2694,0),CN$10)</f>
        <v>109.4</v>
      </c>
      <c r="CO34" cm="1">
        <f t="array" ref="CO34">INDEX($B$11:$M$3008,MATCH(CONCATENATE(CO$12,$O34,$P34),$D$11:$D$2694,0),CO$10)</f>
        <v>111.3</v>
      </c>
      <c r="CP34" cm="1">
        <f t="array" ref="CP34">INDEX($B$11:$M$3008,MATCH(CONCATENATE(CP$12,$O34,$P34),$D$11:$D$2694,0),CP$10)</f>
        <v>112.1</v>
      </c>
      <c r="CQ34" cm="1">
        <f t="array" ref="CQ34">INDEX($B$11:$M$3008,MATCH(CONCATENATE(CQ$12,$O34,$P34),$D$11:$D$2694,0),CQ$10)</f>
        <v>113.1</v>
      </c>
      <c r="CR34" cm="1">
        <f t="array" ref="CR34">INDEX($B$11:$M$3008,MATCH(CONCATENATE(CR$12,$O34,$P34),$D$11:$D$2694,0),CR$10)</f>
        <v>113.8</v>
      </c>
      <c r="CS34" cm="1">
        <f t="array" ref="CS34">INDEX($B$11:$M$3008,MATCH(CONCATENATE(CS$12,$O34,$P34),$D$11:$D$2694,0),CS$10)</f>
        <v>115.1</v>
      </c>
      <c r="CT34" cm="1">
        <f t="array" ref="CT34">INDEX($B$11:$M$3008,MATCH(CONCATENATE(CT$12,$O34,$P34),$D$11:$D$2694,0),CT$10)</f>
        <v>115.5</v>
      </c>
      <c r="CU34" cm="1">
        <f t="array" ref="CU34">INDEX($B$11:$M$3008,MATCH(CONCATENATE(CU$12,$O34,$P34),$D$11:$D$2694,0),CU$10)</f>
        <v>115.9</v>
      </c>
      <c r="CV34" cm="1">
        <f t="array" ref="CV34">INDEX($B$11:$M$3008,MATCH(CONCATENATE(CV$12,$O34,$P34),$D$11:$D$2694,0),CV$10)</f>
        <v>116.4</v>
      </c>
      <c r="CW34" cm="1">
        <f t="array" ref="CW34">INDEX($B$11:$M$3008,MATCH(CONCATENATE(CW$12,$O34,$P34),$D$11:$D$2694,0),CW$10)</f>
        <v>95.6</v>
      </c>
      <c r="CX34" cm="1">
        <f t="array" ref="CX34">INDEX($B$11:$M$3008,MATCH(CONCATENATE(CX$12,$O34,$P34),$D$11:$D$2694,0),CX$10)</f>
        <v>99.1</v>
      </c>
      <c r="CY34" cm="1">
        <f t="array" ref="CY34">INDEX($B$11:$M$3008,MATCH(CONCATENATE(CY$12,$O34,$P34),$D$11:$D$2694,0),CY$10)</f>
        <v>101.7</v>
      </c>
      <c r="CZ34" cm="1">
        <f t="array" ref="CZ34">INDEX($B$11:$M$3008,MATCH(CONCATENATE(CZ$12,$O34,$P34),$D$11:$D$2694,0),CZ$10)</f>
        <v>103.7</v>
      </c>
      <c r="DA34" cm="1">
        <f t="array" ref="DA34">INDEX($B$11:$M$3008,MATCH(CONCATENATE(DA$12,$O34,$P34),$D$11:$D$2694,0),DA$10)</f>
        <v>108.4</v>
      </c>
      <c r="DB34" cm="1">
        <f t="array" ref="DB34">INDEX($B$11:$M$3008,MATCH(CONCATENATE(DB$12,$O34,$P34),$D$11:$D$2694,0),DB$10)</f>
        <v>115.3</v>
      </c>
      <c r="DC34" cm="1">
        <f t="array" ref="DC34">INDEX($B$11:$M$3008,MATCH(CONCATENATE(DC$12,$O34,$P34),$D$11:$D$2694,0),DC$10)</f>
        <v>118.3</v>
      </c>
      <c r="DD34" cm="1">
        <f t="array" ref="DD34">INDEX($B$11:$M$3008,MATCH(CONCATENATE(DD$12,$O34,$P34),$D$11:$D$2694,0),DD$10)</f>
        <v>121.9</v>
      </c>
      <c r="DE34" cm="1">
        <f t="array" ref="DE34">INDEX($B$11:$M$3008,MATCH(CONCATENATE(DE$12,$O34,$P34),$D$11:$D$2694,0),DE$10)</f>
        <v>125.6</v>
      </c>
      <c r="DF34" cm="1">
        <f t="array" ref="DF34">INDEX($B$11:$M$3008,MATCH(CONCATENATE(DF$12,$O34,$P34),$D$11:$D$2694,0),DF$10)</f>
        <v>127.1</v>
      </c>
      <c r="DG34" cm="1">
        <f t="array" ref="DG34">INDEX($B$11:$M$3008,MATCH(CONCATENATE(DG$12,$O34,$P34),$D$11:$D$2694,0),DG$10)</f>
        <v>127.9</v>
      </c>
      <c r="DI34" t="s">
        <v>104</v>
      </c>
      <c r="DJ34" s="98">
        <f t="shared" si="1"/>
        <v>2.5177025963808219E-2</v>
      </c>
      <c r="DK34" s="98">
        <f t="shared" si="2"/>
        <v>8.1149619611158075E-2</v>
      </c>
      <c r="DL34" s="98">
        <f t="shared" si="3"/>
        <v>3.45125107851596E-2</v>
      </c>
    </row>
    <row r="35" spans="1:116">
      <c r="A35">
        <v>2000</v>
      </c>
      <c r="B35" t="s">
        <v>132</v>
      </c>
      <c r="C35" t="s">
        <v>143</v>
      </c>
      <c r="D35" s="49" t="str">
        <f t="shared" si="0"/>
        <v>2000WohngebäudeParkett- und Holzpflasterarbeiten</v>
      </c>
      <c r="E35">
        <v>88.6</v>
      </c>
      <c r="F35">
        <v>90.9</v>
      </c>
      <c r="G35">
        <v>88.6</v>
      </c>
      <c r="H35">
        <v>90.9</v>
      </c>
      <c r="I35">
        <v>88.7</v>
      </c>
      <c r="J35">
        <v>91.1</v>
      </c>
      <c r="K35">
        <v>88.7</v>
      </c>
      <c r="L35">
        <v>91.1</v>
      </c>
      <c r="O35" t="s">
        <v>132</v>
      </c>
      <c r="P35" t="s">
        <v>105</v>
      </c>
      <c r="Q35" cm="1">
        <f t="array" ref="Q35">INDEX($B$11:$M$3008,MATCH(CONCATENATE(Q$12,$O35,$P35),$D$11:$D$2694,0),Q$10)</f>
        <v>76.3</v>
      </c>
      <c r="R35" cm="1">
        <f t="array" ref="R35">INDEX($B$11:$M$3008,MATCH(CONCATENATE(R$12,$O35,$P35),$D$11:$D$2694,0),R$10)</f>
        <v>76.7</v>
      </c>
      <c r="S35" cm="1">
        <f t="array" ref="S35">INDEX($B$11:$M$3008,MATCH(CONCATENATE(S$12,$O35,$P35),$D$11:$D$2694,0),S$10)</f>
        <v>77.099999999999994</v>
      </c>
      <c r="T35" cm="1">
        <f t="array" ref="T35">INDEX($B$11:$M$3008,MATCH(CONCATENATE(T$12,$O35,$P35),$D$11:$D$2694,0),T$10)</f>
        <v>77.3</v>
      </c>
      <c r="U35" cm="1">
        <f t="array" ref="U35">INDEX($B$11:$M$3008,MATCH(CONCATENATE(U$12,$O35,$P35),$D$11:$D$2694,0),U$10)</f>
        <v>77.8</v>
      </c>
      <c r="V35" cm="1">
        <f t="array" ref="V35">INDEX($B$11:$M$3008,MATCH(CONCATENATE(V$12,$O35,$P35),$D$11:$D$2694,0),V$10)</f>
        <v>77.8</v>
      </c>
      <c r="W35" cm="1">
        <f t="array" ref="W35">INDEX($B$11:$M$3008,MATCH(CONCATENATE(W$12,$O35,$P35),$D$11:$D$2694,0),W$10)</f>
        <v>77.900000000000006</v>
      </c>
      <c r="X35" cm="1">
        <f t="array" ref="X35">INDEX($B$11:$M$3008,MATCH(CONCATENATE(X$12,$O35,$P35),$D$11:$D$2694,0),X$10)</f>
        <v>77.900000000000006</v>
      </c>
      <c r="Y35" cm="1">
        <f t="array" ref="Y35">INDEX($B$11:$M$3008,MATCH(CONCATENATE(Y$12,$O35,$P35),$D$11:$D$2694,0),Y$10)</f>
        <v>78.3</v>
      </c>
      <c r="Z35" cm="1">
        <f t="array" ref="Z35">INDEX($B$11:$M$3008,MATCH(CONCATENATE(Z$12,$O35,$P35),$D$11:$D$2694,0),Z$10)</f>
        <v>78.3</v>
      </c>
      <c r="AA35" cm="1">
        <f t="array" ref="AA35">INDEX($B$11:$M$3008,MATCH(CONCATENATE(AA$12,$O35,$P35),$D$11:$D$2694,0),AA$10)</f>
        <v>78.3</v>
      </c>
      <c r="AB35" cm="1">
        <f t="array" ref="AB35">INDEX($B$11:$M$3008,MATCH(CONCATENATE(AB$12,$O35,$P35),$D$11:$D$2694,0),AB$10)</f>
        <v>78.3</v>
      </c>
      <c r="AC35" cm="1">
        <f t="array" ref="AC35">INDEX($B$11:$M$3008,MATCH(CONCATENATE(AC$12,$O35,$P35),$D$11:$D$2694,0),AC$10)</f>
        <v>78.400000000000006</v>
      </c>
      <c r="AD35" cm="1">
        <f t="array" ref="AD35">INDEX($B$11:$M$3008,MATCH(CONCATENATE(AD$12,$O35,$P35),$D$11:$D$2694,0),AD$10)</f>
        <v>78.599999999999994</v>
      </c>
      <c r="AE35" cm="1">
        <f t="array" ref="AE35">INDEX($B$11:$M$3008,MATCH(CONCATENATE(AE$12,$O35,$P35),$D$11:$D$2694,0),AE$10)</f>
        <v>78.7</v>
      </c>
      <c r="AF35" cm="1">
        <f t="array" ref="AF35">INDEX($B$11:$M$3008,MATCH(CONCATENATE(AF$12,$O35,$P35),$D$11:$D$2694,0),AF$10)</f>
        <v>78.8</v>
      </c>
      <c r="AG35" cm="1">
        <f t="array" ref="AG35">INDEX($B$11:$M$3008,MATCH(CONCATENATE(AG$12,$O35,$P35),$D$11:$D$2694,0),AG$10)</f>
        <v>79</v>
      </c>
      <c r="AH35" cm="1">
        <f t="array" ref="AH35">INDEX($B$11:$M$3008,MATCH(CONCATENATE(AH$12,$O35,$P35),$D$11:$D$2694,0),AH$10)</f>
        <v>79.099999999999994</v>
      </c>
      <c r="AI35" cm="1">
        <f t="array" ref="AI35">INDEX($B$11:$M$3008,MATCH(CONCATENATE(AI$12,$O35,$P35),$D$11:$D$2694,0),AI$10)</f>
        <v>79.099999999999994</v>
      </c>
      <c r="AJ35" cm="1">
        <f t="array" ref="AJ35">INDEX($B$11:$M$3008,MATCH(CONCATENATE(AJ$12,$O35,$P35),$D$11:$D$2694,0),AJ$10)</f>
        <v>79.3</v>
      </c>
      <c r="AK35" cm="1">
        <f t="array" ref="AK35">INDEX($B$11:$M$3008,MATCH(CONCATENATE(AK$12,$O35,$P35),$D$11:$D$2694,0),AK$10)</f>
        <v>79.5</v>
      </c>
      <c r="AL35" cm="1">
        <f t="array" ref="AL35">INDEX($B$11:$M$3008,MATCH(CONCATENATE(AL$12,$O35,$P35),$D$11:$D$2694,0),AL$10)</f>
        <v>79.8</v>
      </c>
      <c r="AM35" cm="1">
        <f t="array" ref="AM35">INDEX($B$11:$M$3008,MATCH(CONCATENATE(AM$12,$O35,$P35),$D$11:$D$2694,0),AM$10)</f>
        <v>79.599999999999994</v>
      </c>
      <c r="AN35" cm="1">
        <f t="array" ref="AN35">INDEX($B$11:$M$3008,MATCH(CONCATENATE(AN$12,$O35,$P35),$D$11:$D$2694,0),AN$10)</f>
        <v>79.7</v>
      </c>
      <c r="AO35" cm="1">
        <f t="array" ref="AO35">INDEX($B$11:$M$3008,MATCH(CONCATENATE(AO$12,$O35,$P35),$D$11:$D$2694,0),AO$10)</f>
        <v>80.7</v>
      </c>
      <c r="AP35" cm="1">
        <f t="array" ref="AP35">INDEX($B$11:$M$3008,MATCH(CONCATENATE(AP$12,$O35,$P35),$D$11:$D$2694,0),AP$10)</f>
        <v>81.099999999999994</v>
      </c>
      <c r="AQ35" cm="1">
        <f t="array" ref="AQ35">INDEX($B$11:$M$3008,MATCH(CONCATENATE(AQ$12,$O35,$P35),$D$11:$D$2694,0),AQ$10)</f>
        <v>81.5</v>
      </c>
      <c r="AR35" cm="1">
        <f t="array" ref="AR35">INDEX($B$11:$M$3008,MATCH(CONCATENATE(AR$12,$O35,$P35),$D$11:$D$2694,0),AR$10)</f>
        <v>82.1</v>
      </c>
      <c r="AS35" cm="1">
        <f t="array" ref="AS35">INDEX($B$11:$M$3008,MATCH(CONCATENATE(AS$12,$O35,$P35),$D$11:$D$2694,0),AS$10)</f>
        <v>83.1</v>
      </c>
      <c r="AT35" cm="1">
        <f t="array" ref="AT35">INDEX($B$11:$M$3008,MATCH(CONCATENATE(AT$12,$O35,$P35),$D$11:$D$2694,0),AT$10)</f>
        <v>83.6</v>
      </c>
      <c r="AU35" cm="1">
        <f t="array" ref="AU35">INDEX($B$11:$M$3008,MATCH(CONCATENATE(AU$12,$O35,$P35),$D$11:$D$2694,0),AU$10)</f>
        <v>84</v>
      </c>
      <c r="AV35" cm="1">
        <f t="array" ref="AV35">INDEX($B$11:$M$3008,MATCH(CONCATENATE(AV$12,$O35,$P35),$D$11:$D$2694,0),AV$10)</f>
        <v>84.4</v>
      </c>
      <c r="AW35" cm="1">
        <f t="array" ref="AW35">INDEX($B$11:$M$3008,MATCH(CONCATENATE(AW$12,$O35,$P35),$D$11:$D$2694,0),AW$10)</f>
        <v>84.9</v>
      </c>
      <c r="AX35" cm="1">
        <f t="array" ref="AX35">INDEX($B$11:$M$3008,MATCH(CONCATENATE(AX$12,$O35,$P35),$D$11:$D$2694,0),AX$10)</f>
        <v>85.2</v>
      </c>
      <c r="AY35" cm="1">
        <f t="array" ref="AY35">INDEX($B$11:$M$3008,MATCH(CONCATENATE(AY$12,$O35,$P35),$D$11:$D$2694,0),AY$10)</f>
        <v>86</v>
      </c>
      <c r="AZ35" cm="1">
        <f t="array" ref="AZ35">INDEX($B$11:$M$3008,MATCH(CONCATENATE(AZ$12,$O35,$P35),$D$11:$D$2694,0),AZ$10)</f>
        <v>86.8</v>
      </c>
      <c r="BA35" cm="1">
        <f t="array" ref="BA35">INDEX($B$11:$M$3008,MATCH(CONCATENATE(BA$12,$O35,$P35),$D$11:$D$2694,0),BA$10)</f>
        <v>87.6</v>
      </c>
      <c r="BB35" cm="1">
        <f t="array" ref="BB35">INDEX($B$11:$M$3008,MATCH(CONCATENATE(BB$12,$O35,$P35),$D$11:$D$2694,0),BB$10)</f>
        <v>87.6</v>
      </c>
      <c r="BC35" cm="1">
        <f t="array" ref="BC35">INDEX($B$11:$M$3008,MATCH(CONCATENATE(BC$12,$O35,$P35),$D$11:$D$2694,0),BC$10)</f>
        <v>87.9</v>
      </c>
      <c r="BD35" cm="1">
        <f t="array" ref="BD35">INDEX($B$11:$M$3008,MATCH(CONCATENATE(BD$12,$O35,$P35),$D$11:$D$2694,0),BD$10)</f>
        <v>88.1</v>
      </c>
      <c r="BE35" cm="1">
        <f t="array" ref="BE35">INDEX($B$11:$M$3008,MATCH(CONCATENATE(BE$12,$O35,$P35),$D$11:$D$2694,0),BE$10)</f>
        <v>88.4</v>
      </c>
      <c r="BF35" cm="1">
        <f t="array" ref="BF35">INDEX($B$11:$M$3008,MATCH(CONCATENATE(BF$12,$O35,$P35),$D$11:$D$2694,0),BF$10)</f>
        <v>88.7</v>
      </c>
      <c r="BG35" cm="1">
        <f t="array" ref="BG35">INDEX($B$11:$M$3008,MATCH(CONCATENATE(BG$12,$O35,$P35),$D$11:$D$2694,0),BG$10)</f>
        <v>89.2</v>
      </c>
      <c r="BH35" cm="1">
        <f t="array" ref="BH35">INDEX($B$11:$M$3008,MATCH(CONCATENATE(BH$12,$O35,$P35),$D$11:$D$2694,0),BH$10)</f>
        <v>89.6</v>
      </c>
      <c r="BI35" cm="1">
        <f t="array" ref="BI35">INDEX($B$11:$M$3008,MATCH(CONCATENATE(BI$12,$O35,$P35),$D$11:$D$2694,0),BI$10)</f>
        <v>90</v>
      </c>
      <c r="BJ35" cm="1">
        <f t="array" ref="BJ35">INDEX($B$11:$M$3008,MATCH(CONCATENATE(BJ$12,$O35,$P35),$D$11:$D$2694,0),BJ$10)</f>
        <v>90.5</v>
      </c>
      <c r="BK35" cm="1">
        <f t="array" ref="BK35">INDEX($B$11:$M$3008,MATCH(CONCATENATE(BK$12,$O35,$P35),$D$11:$D$2694,0),BK$10)</f>
        <v>91</v>
      </c>
      <c r="BL35" cm="1">
        <f t="array" ref="BL35">INDEX($B$11:$M$3008,MATCH(CONCATENATE(BL$12,$O35,$P35),$D$11:$D$2694,0),BL$10)</f>
        <v>91.4</v>
      </c>
      <c r="BM35" cm="1">
        <f t="array" ref="BM35">INDEX($B$11:$M$3008,MATCH(CONCATENATE(BM$12,$O35,$P35),$D$11:$D$2694,0),BM$10)</f>
        <v>92.8</v>
      </c>
      <c r="BN35" cm="1">
        <f t="array" ref="BN35">INDEX($B$11:$M$3008,MATCH(CONCATENATE(BN$12,$O35,$P35),$D$11:$D$2694,0),BN$10)</f>
        <v>93</v>
      </c>
      <c r="BO35" cm="1">
        <f t="array" ref="BO35">INDEX($B$11:$M$3008,MATCH(CONCATENATE(BO$12,$O35,$P35),$D$11:$D$2694,0),BO$10)</f>
        <v>93.5</v>
      </c>
      <c r="BP35" cm="1">
        <f t="array" ref="BP35">INDEX($B$11:$M$3008,MATCH(CONCATENATE(BP$12,$O35,$P35),$D$11:$D$2694,0),BP$10)</f>
        <v>93.8</v>
      </c>
      <c r="BQ35" cm="1">
        <f t="array" ref="BQ35">INDEX($B$11:$M$3008,MATCH(CONCATENATE(BQ$12,$O35,$P35),$D$11:$D$2694,0),BQ$10)</f>
        <v>94.4</v>
      </c>
      <c r="BR35" cm="1">
        <f t="array" ref="BR35">INDEX($B$11:$M$3008,MATCH(CONCATENATE(BR$12,$O35,$P35),$D$11:$D$2694,0),BR$10)</f>
        <v>95.1</v>
      </c>
      <c r="BS35" cm="1">
        <f t="array" ref="BS35">INDEX($B$11:$M$3008,MATCH(CONCATENATE(BS$12,$O35,$P35),$D$11:$D$2694,0),BS$10)</f>
        <v>95.5</v>
      </c>
      <c r="BT35" cm="1">
        <f t="array" ref="BT35">INDEX($B$11:$M$3008,MATCH(CONCATENATE(BT$12,$O35,$P35),$D$11:$D$2694,0),BT$10)</f>
        <v>95.7</v>
      </c>
      <c r="BU35" cm="1">
        <f t="array" ref="BU35">INDEX($B$11:$M$3008,MATCH(CONCATENATE(BU$12,$O35,$P35),$D$11:$D$2694,0),BU$10)</f>
        <v>96.6</v>
      </c>
      <c r="BV35" cm="1">
        <f t="array" ref="BV35">INDEX($B$11:$M$3008,MATCH(CONCATENATE(BV$12,$O35,$P35),$D$11:$D$2694,0),BV$10)</f>
        <v>97.3</v>
      </c>
      <c r="BW35" cm="1">
        <f t="array" ref="BW35">INDEX($B$11:$M$3008,MATCH(CONCATENATE(BW$12,$O35,$P35),$D$11:$D$2694,0),BW$10)</f>
        <v>97.8</v>
      </c>
      <c r="BX35" cm="1">
        <f t="array" ref="BX35">INDEX($B$11:$M$3008,MATCH(CONCATENATE(BX$12,$O35,$P35),$D$11:$D$2694,0),BX$10)</f>
        <v>98.4</v>
      </c>
      <c r="BY35" cm="1">
        <f t="array" ref="BY35">INDEX($B$11:$M$3008,MATCH(CONCATENATE(BY$12,$O35,$P35),$D$11:$D$2694,0),BY$10)</f>
        <v>99.3</v>
      </c>
      <c r="BZ35" cm="1">
        <f t="array" ref="BZ35">INDEX($B$11:$M$3008,MATCH(CONCATENATE(BZ$12,$O35,$P35),$D$11:$D$2694,0),BZ$10)</f>
        <v>99.7</v>
      </c>
      <c r="CA35" cm="1">
        <f t="array" ref="CA35">INDEX($B$11:$M$3008,MATCH(CONCATENATE(CA$12,$O35,$P35),$D$11:$D$2694,0),CA$10)</f>
        <v>100.2</v>
      </c>
      <c r="CB35" cm="1">
        <f t="array" ref="CB35">INDEX($B$11:$M$3008,MATCH(CONCATENATE(CB$12,$O35,$P35),$D$11:$D$2694,0),CB$10)</f>
        <v>100.8</v>
      </c>
      <c r="CC35" cm="1">
        <f t="array" ref="CC35">INDEX($B$11:$M$3008,MATCH(CONCATENATE(CC$12,$O35,$P35),$D$11:$D$2694,0),CC$10)</f>
        <v>101.6</v>
      </c>
      <c r="CD35" cm="1">
        <f t="array" ref="CD35">INDEX($B$11:$M$3008,MATCH(CONCATENATE(CD$12,$O35,$P35),$D$11:$D$2694,0),CD$10)</f>
        <v>101.8</v>
      </c>
      <c r="CE35" cm="1">
        <f t="array" ref="CE35">INDEX($B$11:$M$3008,MATCH(CONCATENATE(CE$12,$O35,$P35),$D$11:$D$2694,0),CE$10)</f>
        <v>102.2</v>
      </c>
      <c r="CF35" cm="1">
        <f t="array" ref="CF35">INDEX($B$11:$M$3008,MATCH(CONCATENATE(CF$12,$O35,$P35),$D$11:$D$2694,0),CF$10)</f>
        <v>102.7</v>
      </c>
      <c r="CG35" cm="1">
        <f t="array" ref="CG35">INDEX($B$11:$M$3008,MATCH(CONCATENATE(CG$12,$O35,$P35),$D$11:$D$2694,0),CG$10)</f>
        <v>104.5</v>
      </c>
      <c r="CH35" cm="1">
        <f t="array" ref="CH35">INDEX($B$11:$M$3008,MATCH(CONCATENATE(CH$12,$O35,$P35),$D$11:$D$2694,0),CH$10)</f>
        <v>105.7</v>
      </c>
      <c r="CI35" cm="1">
        <f t="array" ref="CI35">INDEX($B$11:$M$3008,MATCH(CONCATENATE(CI$12,$O35,$P35),$D$11:$D$2694,0),CI$10)</f>
        <v>106.3</v>
      </c>
      <c r="CJ35" cm="1">
        <f t="array" ref="CJ35">INDEX($B$11:$M$3008,MATCH(CONCATENATE(CJ$12,$O35,$P35),$D$11:$D$2694,0),CJ$10)</f>
        <v>107</v>
      </c>
      <c r="CK35" cm="1">
        <f t="array" ref="CK35">INDEX($B$11:$M$3008,MATCH(CONCATENATE(CK$12,$O35,$P35),$D$11:$D$2694,0),CK$10)</f>
        <v>109</v>
      </c>
      <c r="CL35" cm="1">
        <f t="array" ref="CL35">INDEX($B$11:$M$3008,MATCH(CONCATENATE(CL$12,$O35,$P35),$D$11:$D$2694,0),CL$10)</f>
        <v>109.5</v>
      </c>
      <c r="CM35" cm="1">
        <f t="array" ref="CM35">INDEX($B$11:$M$3008,MATCH(CONCATENATE(CM$12,$O35,$P35),$D$11:$D$2694,0),CM$10)</f>
        <v>110.7</v>
      </c>
      <c r="CN35" cm="1">
        <f t="array" ref="CN35">INDEX($B$11:$M$3008,MATCH(CONCATENATE(CN$12,$O35,$P35),$D$11:$D$2694,0),CN$10)</f>
        <v>111.2</v>
      </c>
      <c r="CO35" cm="1">
        <f t="array" ref="CO35">INDEX($B$11:$M$3008,MATCH(CONCATENATE(CO$12,$O35,$P35),$D$11:$D$2694,0),CO$10)</f>
        <v>113.8</v>
      </c>
      <c r="CP35" cm="1">
        <f t="array" ref="CP35">INDEX($B$11:$M$3008,MATCH(CONCATENATE(CP$12,$O35,$P35),$D$11:$D$2694,0),CP$10)</f>
        <v>114.4</v>
      </c>
      <c r="CQ35" cm="1">
        <f t="array" ref="CQ35">INDEX($B$11:$M$3008,MATCH(CONCATENATE(CQ$12,$O35,$P35),$D$11:$D$2694,0),CQ$10)</f>
        <v>115.6</v>
      </c>
      <c r="CR35" cm="1">
        <f t="array" ref="CR35">INDEX($B$11:$M$3008,MATCH(CONCATENATE(CR$12,$O35,$P35),$D$11:$D$2694,0),CR$10)</f>
        <v>116.4</v>
      </c>
      <c r="CS35" cm="1">
        <f t="array" ref="CS35">INDEX($B$11:$M$3008,MATCH(CONCATENATE(CS$12,$O35,$P35),$D$11:$D$2694,0),CS$10)</f>
        <v>117.9</v>
      </c>
      <c r="CT35" cm="1">
        <f t="array" ref="CT35">INDEX($B$11:$M$3008,MATCH(CONCATENATE(CT$12,$O35,$P35),$D$11:$D$2694,0),CT$10)</f>
        <v>118.3</v>
      </c>
      <c r="CU35" cm="1">
        <f t="array" ref="CU35">INDEX($B$11:$M$3008,MATCH(CONCATENATE(CU$12,$O35,$P35),$D$11:$D$2694,0),CU$10)</f>
        <v>118.9</v>
      </c>
      <c r="CV35" cm="1">
        <f t="array" ref="CV35">INDEX($B$11:$M$3008,MATCH(CONCATENATE(CV$12,$O35,$P35),$D$11:$D$2694,0),CV$10)</f>
        <v>119.2</v>
      </c>
      <c r="CW35" cm="1">
        <f t="array" ref="CW35">INDEX($B$11:$M$3008,MATCH(CONCATENATE(CW$12,$O35,$P35),$D$11:$D$2694,0),CW$10)</f>
        <v>93.7</v>
      </c>
      <c r="CX35" cm="1">
        <f t="array" ref="CX35">INDEX($B$11:$M$3008,MATCH(CONCATENATE(CX$12,$O35,$P35),$D$11:$D$2694,0),CX$10)</f>
        <v>98.8</v>
      </c>
      <c r="CY35" cm="1">
        <f t="array" ref="CY35">INDEX($B$11:$M$3008,MATCH(CONCATENATE(CY$12,$O35,$P35),$D$11:$D$2694,0),CY$10)</f>
        <v>102.2</v>
      </c>
      <c r="CZ35" cm="1">
        <f t="array" ref="CZ35">INDEX($B$11:$M$3008,MATCH(CONCATENATE(CZ$12,$O35,$P35),$D$11:$D$2694,0),CZ$10)</f>
        <v>105.4</v>
      </c>
      <c r="DA35" cm="1">
        <f t="array" ref="DA35">INDEX($B$11:$M$3008,MATCH(CONCATENATE(DA$12,$O35,$P35),$D$11:$D$2694,0),DA$10)</f>
        <v>111.2</v>
      </c>
      <c r="DB35" cm="1">
        <f t="array" ref="DB35">INDEX($B$11:$M$3008,MATCH(CONCATENATE(DB$12,$O35,$P35),$D$11:$D$2694,0),DB$10)</f>
        <v>118.1</v>
      </c>
      <c r="DC35" cm="1">
        <f t="array" ref="DC35">INDEX($B$11:$M$3008,MATCH(CONCATENATE(DC$12,$O35,$P35),$D$11:$D$2694,0),DC$10)</f>
        <v>120.9</v>
      </c>
      <c r="DD35" cm="1">
        <f t="array" ref="DD35">INDEX($B$11:$M$3008,MATCH(CONCATENATE(DD$12,$O35,$P35),$D$11:$D$2694,0),DD$10)</f>
        <v>124.4</v>
      </c>
      <c r="DE35" cm="1">
        <f t="array" ref="DE35">INDEX($B$11:$M$3008,MATCH(CONCATENATE(DE$12,$O35,$P35),$D$11:$D$2694,0),DE$10)</f>
        <v>127.1</v>
      </c>
      <c r="DF35" cm="1">
        <f t="array" ref="DF35">INDEX($B$11:$M$3008,MATCH(CONCATENATE(DF$12,$O35,$P35),$D$11:$D$2694,0),DF$10)</f>
        <v>128.6</v>
      </c>
      <c r="DG35" cm="1">
        <f t="array" ref="DG35">INDEX($B$11:$M$3008,MATCH(CONCATENATE(DG$12,$O35,$P35),$D$11:$D$2694,0),DG$10)</f>
        <v>129.19999999999999</v>
      </c>
      <c r="DI35" t="s">
        <v>105</v>
      </c>
      <c r="DJ35" s="98">
        <f t="shared" si="1"/>
        <v>1.8662519440124647E-2</v>
      </c>
      <c r="DK35" s="98">
        <f t="shared" si="2"/>
        <v>6.8651778329197555E-2</v>
      </c>
      <c r="DL35" s="98">
        <f t="shared" si="3"/>
        <v>2.8875805999439248E-2</v>
      </c>
    </row>
    <row r="36" spans="1:116">
      <c r="A36">
        <v>2000</v>
      </c>
      <c r="B36" t="s">
        <v>132</v>
      </c>
      <c r="C36" t="s">
        <v>109</v>
      </c>
      <c r="D36" s="49" t="str">
        <f t="shared" si="0"/>
        <v>2000WohngebäudeRollladenarbeiten</v>
      </c>
      <c r="E36">
        <v>80.099999999999994</v>
      </c>
      <c r="F36">
        <v>82</v>
      </c>
      <c r="G36">
        <v>80.2</v>
      </c>
      <c r="H36">
        <v>82.2</v>
      </c>
      <c r="I36">
        <v>80.599999999999994</v>
      </c>
      <c r="J36">
        <v>82.7</v>
      </c>
      <c r="K36">
        <v>81</v>
      </c>
      <c r="L36">
        <v>83.1</v>
      </c>
      <c r="O36" t="s">
        <v>132</v>
      </c>
      <c r="P36" t="s">
        <v>142</v>
      </c>
      <c r="Q36" cm="1">
        <f t="array" ref="Q36">INDEX($B$11:$M$3008,MATCH(CONCATENATE(Q$12,$O36,$P36),$D$11:$D$2694,0),Q$10)</f>
        <v>95.4</v>
      </c>
      <c r="R36" cm="1">
        <f t="array" ref="R36">INDEX($B$11:$M$3008,MATCH(CONCATENATE(R$12,$O36,$P36),$D$11:$D$2694,0),R$10)</f>
        <v>95.6</v>
      </c>
      <c r="S36" cm="1">
        <f t="array" ref="S36">INDEX($B$11:$M$3008,MATCH(CONCATENATE(S$12,$O36,$P36),$D$11:$D$2694,0),S$10)</f>
        <v>95.5</v>
      </c>
      <c r="T36" cm="1">
        <f t="array" ref="T36">INDEX($B$11:$M$3008,MATCH(CONCATENATE(T$12,$O36,$P36),$D$11:$D$2694,0),T$10)</f>
        <v>95.2</v>
      </c>
      <c r="U36" cm="1">
        <f t="array" ref="U36">INDEX($B$11:$M$3008,MATCH(CONCATENATE(U$12,$O36,$P36),$D$11:$D$2694,0),U$10)</f>
        <v>94.1</v>
      </c>
      <c r="V36" cm="1">
        <f t="array" ref="V36">INDEX($B$11:$M$3008,MATCH(CONCATENATE(V$12,$O36,$P36),$D$11:$D$2694,0),V$10)</f>
        <v>93.5</v>
      </c>
      <c r="W36" cm="1">
        <f t="array" ref="W36">INDEX($B$11:$M$3008,MATCH(CONCATENATE(W$12,$O36,$P36),$D$11:$D$2694,0),W$10)</f>
        <v>93.5</v>
      </c>
      <c r="X36" cm="1">
        <f t="array" ref="X36">INDEX($B$11:$M$3008,MATCH(CONCATENATE(X$12,$O36,$P36),$D$11:$D$2694,0),X$10)</f>
        <v>93</v>
      </c>
      <c r="Y36" cm="1">
        <f t="array" ref="Y36">INDEX($B$11:$M$3008,MATCH(CONCATENATE(Y$12,$O36,$P36),$D$11:$D$2694,0),Y$10)</f>
        <v>92.8</v>
      </c>
      <c r="Z36" cm="1">
        <f t="array" ref="Z36">INDEX($B$11:$M$3008,MATCH(CONCATENATE(Z$12,$O36,$P36),$D$11:$D$2694,0),Z$10)</f>
        <v>92.2</v>
      </c>
      <c r="AA36" cm="1">
        <f t="array" ref="AA36">INDEX($B$11:$M$3008,MATCH(CONCATENATE(AA$12,$O36,$P36),$D$11:$D$2694,0),AA$10)</f>
        <v>92.2</v>
      </c>
      <c r="AB36" cm="1">
        <f t="array" ref="AB36">INDEX($B$11:$M$3008,MATCH(CONCATENATE(AB$12,$O36,$P36),$D$11:$D$2694,0),AB$10)</f>
        <v>92.2</v>
      </c>
      <c r="AC36" cm="1">
        <f t="array" ref="AC36">INDEX($B$11:$M$3008,MATCH(CONCATENATE(AC$12,$O36,$P36),$D$11:$D$2694,0),AC$10)</f>
        <v>92.3</v>
      </c>
      <c r="AD36" cm="1">
        <f t="array" ref="AD36">INDEX($B$11:$M$3008,MATCH(CONCATENATE(AD$12,$O36,$P36),$D$11:$D$2694,0),AD$10)</f>
        <v>92</v>
      </c>
      <c r="AE36" cm="1">
        <f t="array" ref="AE36">INDEX($B$11:$M$3008,MATCH(CONCATENATE(AE$12,$O36,$P36),$D$11:$D$2694,0),AE$10)</f>
        <v>91.9</v>
      </c>
      <c r="AF36" cm="1">
        <f t="array" ref="AF36">INDEX($B$11:$M$3008,MATCH(CONCATENATE(AF$12,$O36,$P36),$D$11:$D$2694,0),AF$10)</f>
        <v>91.8</v>
      </c>
      <c r="AG36" cm="1">
        <f t="array" ref="AG36">INDEX($B$11:$M$3008,MATCH(CONCATENATE(AG$12,$O36,$P36),$D$11:$D$2694,0),AG$10)</f>
        <v>91.5</v>
      </c>
      <c r="AH36" cm="1">
        <f t="array" ref="AH36">INDEX($B$11:$M$3008,MATCH(CONCATENATE(AH$12,$O36,$P36),$D$11:$D$2694,0),AH$10)</f>
        <v>90.8</v>
      </c>
      <c r="AI36" cm="1">
        <f t="array" ref="AI36">INDEX($B$11:$M$3008,MATCH(CONCATENATE(AI$12,$O36,$P36),$D$11:$D$2694,0),AI$10)</f>
        <v>90.6</v>
      </c>
      <c r="AJ36" cm="1">
        <f t="array" ref="AJ36">INDEX($B$11:$M$3008,MATCH(CONCATENATE(AJ$12,$O36,$P36),$D$11:$D$2694,0),AJ$10)</f>
        <v>90.1</v>
      </c>
      <c r="AK36" cm="1">
        <f t="array" ref="AK36">INDEX($B$11:$M$3008,MATCH(CONCATENATE(AK$12,$O36,$P36),$D$11:$D$2694,0),AK$10)</f>
        <v>89.7</v>
      </c>
      <c r="AL36" cm="1">
        <f t="array" ref="AL36">INDEX($B$11:$M$3008,MATCH(CONCATENATE(AL$12,$O36,$P36),$D$11:$D$2694,0),AL$10)</f>
        <v>88.2</v>
      </c>
      <c r="AM36" cm="1">
        <f t="array" ref="AM36">INDEX($B$11:$M$3008,MATCH(CONCATENATE(AM$12,$O36,$P36),$D$11:$D$2694,0),AM$10)</f>
        <v>87.8</v>
      </c>
      <c r="AN36" cm="1">
        <f t="array" ref="AN36">INDEX($B$11:$M$3008,MATCH(CONCATENATE(AN$12,$O36,$P36),$D$11:$D$2694,0),AN$10)</f>
        <v>87.6</v>
      </c>
      <c r="AO36" cm="1">
        <f t="array" ref="AO36">INDEX($B$11:$M$3008,MATCH(CONCATENATE(AO$12,$O36,$P36),$D$11:$D$2694,0),AO$10)</f>
        <v>87.6</v>
      </c>
      <c r="AP36" cm="1">
        <f t="array" ref="AP36">INDEX($B$11:$M$3008,MATCH(CONCATENATE(AP$12,$O36,$P36),$D$11:$D$2694,0),AP$10)</f>
        <v>87.2</v>
      </c>
      <c r="AQ36" cm="1">
        <f t="array" ref="AQ36">INDEX($B$11:$M$3008,MATCH(CONCATENATE(AQ$12,$O36,$P36),$D$11:$D$2694,0),AQ$10)</f>
        <v>87.4</v>
      </c>
      <c r="AR36" cm="1">
        <f t="array" ref="AR36">INDEX($B$11:$M$3008,MATCH(CONCATENATE(AR$12,$O36,$P36),$D$11:$D$2694,0),AR$10)</f>
        <v>87.6</v>
      </c>
      <c r="AS36" cm="1">
        <f t="array" ref="AS36">INDEX($B$11:$M$3008,MATCH(CONCATENATE(AS$12,$O36,$P36),$D$11:$D$2694,0),AS$10)</f>
        <v>88</v>
      </c>
      <c r="AT36" cm="1">
        <f t="array" ref="AT36">INDEX($B$11:$M$3008,MATCH(CONCATENATE(AT$12,$O36,$P36),$D$11:$D$2694,0),AT$10)</f>
        <v>88</v>
      </c>
      <c r="AU36" cm="1">
        <f t="array" ref="AU36">INDEX($B$11:$M$3008,MATCH(CONCATENATE(AU$12,$O36,$P36),$D$11:$D$2694,0),AU$10)</f>
        <v>88.1</v>
      </c>
      <c r="AV36" cm="1">
        <f t="array" ref="AV36">INDEX($B$11:$M$3008,MATCH(CONCATENATE(AV$12,$O36,$P36),$D$11:$D$2694,0),AV$10)</f>
        <v>88.3</v>
      </c>
      <c r="AW36" cm="1">
        <f t="array" ref="AW36">INDEX($B$11:$M$3008,MATCH(CONCATENATE(AW$12,$O36,$P36),$D$11:$D$2694,0),AW$10)</f>
        <v>88.3</v>
      </c>
      <c r="AX36" cm="1">
        <f t="array" ref="AX36">INDEX($B$11:$M$3008,MATCH(CONCATENATE(AX$12,$O36,$P36),$D$11:$D$2694,0),AX$10)</f>
        <v>88.5</v>
      </c>
      <c r="AY36" cm="1">
        <f t="array" ref="AY36">INDEX($B$11:$M$3008,MATCH(CONCATENATE(AY$12,$O36,$P36),$D$11:$D$2694,0),AY$10)</f>
        <v>88.9</v>
      </c>
      <c r="AZ36" cm="1">
        <f t="array" ref="AZ36">INDEX($B$11:$M$3008,MATCH(CONCATENATE(AZ$12,$O36,$P36),$D$11:$D$2694,0),AZ$10)</f>
        <v>88.6</v>
      </c>
      <c r="BA36" cm="1">
        <f t="array" ref="BA36">INDEX($B$11:$M$3008,MATCH(CONCATENATE(BA$12,$O36,$P36),$D$11:$D$2694,0),BA$10)</f>
        <v>89.2</v>
      </c>
      <c r="BB36" cm="1">
        <f t="array" ref="BB36">INDEX($B$11:$M$3008,MATCH(CONCATENATE(BB$12,$O36,$P36),$D$11:$D$2694,0),BB$10)</f>
        <v>88.9</v>
      </c>
      <c r="BC36" cm="1">
        <f t="array" ref="BC36">INDEX($B$11:$M$3008,MATCH(CONCATENATE(BC$12,$O36,$P36),$D$11:$D$2694,0),BC$10)</f>
        <v>89.2</v>
      </c>
      <c r="BD36" cm="1">
        <f t="array" ref="BD36">INDEX($B$11:$M$3008,MATCH(CONCATENATE(BD$12,$O36,$P36),$D$11:$D$2694,0),BD$10)</f>
        <v>89.1</v>
      </c>
      <c r="BE36" cm="1">
        <f t="array" ref="BE36">INDEX($B$11:$M$3008,MATCH(CONCATENATE(BE$12,$O36,$P36),$D$11:$D$2694,0),BE$10)</f>
        <v>89.1</v>
      </c>
      <c r="BF36" cm="1">
        <f t="array" ref="BF36">INDEX($B$11:$M$3008,MATCH(CONCATENATE(BF$12,$O36,$P36),$D$11:$D$2694,0),BF$10)</f>
        <v>89.3</v>
      </c>
      <c r="BG36" cm="1">
        <f t="array" ref="BG36">INDEX($B$11:$M$3008,MATCH(CONCATENATE(BG$12,$O36,$P36),$D$11:$D$2694,0),BG$10)</f>
        <v>89.7</v>
      </c>
      <c r="BH36" cm="1">
        <f t="array" ref="BH36">INDEX($B$11:$M$3008,MATCH(CONCATENATE(BH$12,$O36,$P36),$D$11:$D$2694,0),BH$10)</f>
        <v>89.6</v>
      </c>
      <c r="BI36" cm="1">
        <f t="array" ref="BI36">INDEX($B$11:$M$3008,MATCH(CONCATENATE(BI$12,$O36,$P36),$D$11:$D$2694,0),BI$10)</f>
        <v>90.4</v>
      </c>
      <c r="BJ36" cm="1">
        <f t="array" ref="BJ36">INDEX($B$11:$M$3008,MATCH(CONCATENATE(BJ$12,$O36,$P36),$D$11:$D$2694,0),BJ$10)</f>
        <v>91.2</v>
      </c>
      <c r="BK36" cm="1">
        <f t="array" ref="BK36">INDEX($B$11:$M$3008,MATCH(CONCATENATE(BK$12,$O36,$P36),$D$11:$D$2694,0),BK$10)</f>
        <v>91.6</v>
      </c>
      <c r="BL36" cm="1">
        <f t="array" ref="BL36">INDEX($B$11:$M$3008,MATCH(CONCATENATE(BL$12,$O36,$P36),$D$11:$D$2694,0),BL$10)</f>
        <v>91.9</v>
      </c>
      <c r="BM36" cm="1">
        <f t="array" ref="BM36">INDEX($B$11:$M$3008,MATCH(CONCATENATE(BM$12,$O36,$P36),$D$11:$D$2694,0),BM$10)</f>
        <v>92.9</v>
      </c>
      <c r="BN36" cm="1">
        <f t="array" ref="BN36">INDEX($B$11:$M$3008,MATCH(CONCATENATE(BN$12,$O36,$P36),$D$11:$D$2694,0),BN$10)</f>
        <v>93.4</v>
      </c>
      <c r="BO36" cm="1">
        <f t="array" ref="BO36">INDEX($B$11:$M$3008,MATCH(CONCATENATE(BO$12,$O36,$P36),$D$11:$D$2694,0),BO$10)</f>
        <v>94.1</v>
      </c>
      <c r="BP36" cm="1">
        <f t="array" ref="BP36">INDEX($B$11:$M$3008,MATCH(CONCATENATE(BP$12,$O36,$P36),$D$11:$D$2694,0),BP$10)</f>
        <v>94.1</v>
      </c>
      <c r="BQ36" cm="1">
        <f t="array" ref="BQ36">INDEX($B$11:$M$3008,MATCH(CONCATENATE(BQ$12,$O36,$P36),$D$11:$D$2694,0),BQ$10)</f>
        <v>94.9</v>
      </c>
      <c r="BR36" cm="1">
        <f t="array" ref="BR36">INDEX($B$11:$M$3008,MATCH(CONCATENATE(BR$12,$O36,$P36),$D$11:$D$2694,0),BR$10)</f>
        <v>95.6</v>
      </c>
      <c r="BS36" cm="1">
        <f t="array" ref="BS36">INDEX($B$11:$M$3008,MATCH(CONCATENATE(BS$12,$O36,$P36),$D$11:$D$2694,0),BS$10)</f>
        <v>96</v>
      </c>
      <c r="BT36" cm="1">
        <f t="array" ref="BT36">INDEX($B$11:$M$3008,MATCH(CONCATENATE(BT$12,$O36,$P36),$D$11:$D$2694,0),BT$10)</f>
        <v>96.3</v>
      </c>
      <c r="BU36" cm="1">
        <f t="array" ref="BU36">INDEX($B$11:$M$3008,MATCH(CONCATENATE(BU$12,$O36,$P36),$D$11:$D$2694,0),BU$10)</f>
        <v>97.1</v>
      </c>
      <c r="BV36" cm="1">
        <f t="array" ref="BV36">INDEX($B$11:$M$3008,MATCH(CONCATENATE(BV$12,$O36,$P36),$D$11:$D$2694,0),BV$10)</f>
        <v>97.7</v>
      </c>
      <c r="BW36" cm="1">
        <f t="array" ref="BW36">INDEX($B$11:$M$3008,MATCH(CONCATENATE(BW$12,$O36,$P36),$D$11:$D$2694,0),BW$10)</f>
        <v>98.6</v>
      </c>
      <c r="BX36" cm="1">
        <f t="array" ref="BX36">INDEX($B$11:$M$3008,MATCH(CONCATENATE(BX$12,$O36,$P36),$D$11:$D$2694,0),BX$10)</f>
        <v>98.5</v>
      </c>
      <c r="BY36" cm="1">
        <f t="array" ref="BY36">INDEX($B$11:$M$3008,MATCH(CONCATENATE(BY$12,$O36,$P36),$D$11:$D$2694,0),BY$10)</f>
        <v>99.4</v>
      </c>
      <c r="BZ36" cm="1">
        <f t="array" ref="BZ36">INDEX($B$11:$M$3008,MATCH(CONCATENATE(BZ$12,$O36,$P36),$D$11:$D$2694,0),BZ$10)</f>
        <v>99.6</v>
      </c>
      <c r="CA36" cm="1">
        <f t="array" ref="CA36">INDEX($B$11:$M$3008,MATCH(CONCATENATE(CA$12,$O36,$P36),$D$11:$D$2694,0),CA$10)</f>
        <v>100.4</v>
      </c>
      <c r="CB36" cm="1">
        <f t="array" ref="CB36">INDEX($B$11:$M$3008,MATCH(CONCATENATE(CB$12,$O36,$P36),$D$11:$D$2694,0),CB$10)</f>
        <v>100.7</v>
      </c>
      <c r="CC36" cm="1">
        <f t="array" ref="CC36">INDEX($B$11:$M$3008,MATCH(CONCATENATE(CC$12,$O36,$P36),$D$11:$D$2694,0),CC$10)</f>
        <v>101.7</v>
      </c>
      <c r="CD36" cm="1">
        <f t="array" ref="CD36">INDEX($B$11:$M$3008,MATCH(CONCATENATE(CD$12,$O36,$P36),$D$11:$D$2694,0),CD$10)</f>
        <v>102.2</v>
      </c>
      <c r="CE36" cm="1">
        <f t="array" ref="CE36">INDEX($B$11:$M$3008,MATCH(CONCATENATE(CE$12,$O36,$P36),$D$11:$D$2694,0),CE$10)</f>
        <v>102.9</v>
      </c>
      <c r="CF36" cm="1">
        <f t="array" ref="CF36">INDEX($B$11:$M$3008,MATCH(CONCATENATE(CF$12,$O36,$P36),$D$11:$D$2694,0),CF$10)</f>
        <v>103.1</v>
      </c>
      <c r="CG36" cm="1">
        <f t="array" ref="CG36">INDEX($B$11:$M$3008,MATCH(CONCATENATE(CG$12,$O36,$P36),$D$11:$D$2694,0),CG$10)</f>
        <v>103.9</v>
      </c>
      <c r="CH36" cm="1">
        <f t="array" ref="CH36">INDEX($B$11:$M$3008,MATCH(CONCATENATE(CH$12,$O36,$P36),$D$11:$D$2694,0),CH$10)</f>
        <v>104.9</v>
      </c>
      <c r="CI36" cm="1">
        <f t="array" ref="CI36">INDEX($B$11:$M$3008,MATCH(CONCATENATE(CI$12,$O36,$P36),$D$11:$D$2694,0),CI$10)</f>
        <v>105.5</v>
      </c>
      <c r="CJ36" cm="1">
        <f t="array" ref="CJ36">INDEX($B$11:$M$3008,MATCH(CONCATENATE(CJ$12,$O36,$P36),$D$11:$D$2694,0),CJ$10)</f>
        <v>105.7</v>
      </c>
      <c r="CK36" cm="1">
        <f t="array" ref="CK36">INDEX($B$11:$M$3008,MATCH(CONCATENATE(CK$12,$O36,$P36),$D$11:$D$2694,0),CK$10)</f>
        <v>106.9</v>
      </c>
      <c r="CL36" cm="1">
        <f t="array" ref="CL36">INDEX($B$11:$M$3008,MATCH(CONCATENATE(CL$12,$O36,$P36),$D$11:$D$2694,0),CL$10)</f>
        <v>107.9</v>
      </c>
      <c r="CM36" cm="1">
        <f t="array" ref="CM36">INDEX($B$11:$M$3008,MATCH(CONCATENATE(CM$12,$O36,$P36),$D$11:$D$2694,0),CM$10)</f>
        <v>109.9</v>
      </c>
      <c r="CN36" cm="1">
        <f t="array" ref="CN36">INDEX($B$11:$M$3008,MATCH(CONCATENATE(CN$12,$O36,$P36),$D$11:$D$2694,0),CN$10)</f>
        <v>110.4</v>
      </c>
      <c r="CO36" cm="1">
        <f t="array" ref="CO36">INDEX($B$11:$M$3008,MATCH(CONCATENATE(CO$12,$O36,$P36),$D$11:$D$2694,0),CO$10)</f>
        <v>112.1</v>
      </c>
      <c r="CP36" cm="1">
        <f t="array" ref="CP36">INDEX($B$11:$M$3008,MATCH(CONCATENATE(CP$12,$O36,$P36),$D$11:$D$2694,0),CP$10)</f>
        <v>113.5</v>
      </c>
      <c r="CQ36" cm="1">
        <f t="array" ref="CQ36">INDEX($B$11:$M$3008,MATCH(CONCATENATE(CQ$12,$O36,$P36),$D$11:$D$2694,0),CQ$10)</f>
        <v>114</v>
      </c>
      <c r="CR36" cm="1">
        <f t="array" ref="CR36">INDEX($B$11:$M$3008,MATCH(CONCATENATE(CR$12,$O36,$P36),$D$11:$D$2694,0),CR$10)</f>
        <v>114.6</v>
      </c>
      <c r="CS36" cm="1">
        <f t="array" ref="CS36">INDEX($B$11:$M$3008,MATCH(CONCATENATE(CS$12,$O36,$P36),$D$11:$D$2694,0),CS$10)</f>
        <v>116.5</v>
      </c>
      <c r="CT36" cm="1">
        <f t="array" ref="CT36">INDEX($B$11:$M$3008,MATCH(CONCATENATE(CT$12,$O36,$P36),$D$11:$D$2694,0),CT$10)</f>
        <v>116.4</v>
      </c>
      <c r="CU36" cm="1">
        <f t="array" ref="CU36">INDEX($B$11:$M$3008,MATCH(CONCATENATE(CU$12,$O36,$P36),$D$11:$D$2694,0),CU$10)</f>
        <v>116.8</v>
      </c>
      <c r="CV36" cm="1">
        <f t="array" ref="CV36">INDEX($B$11:$M$3008,MATCH(CONCATENATE(CV$12,$O36,$P36),$D$11:$D$2694,0),CV$10)</f>
        <v>117.2</v>
      </c>
      <c r="CW36" cm="1">
        <f t="array" ref="CW36">INDEX($B$11:$M$3008,MATCH(CONCATENATE(CW$12,$O36,$P36),$D$11:$D$2694,0),CW$10)</f>
        <v>97.9</v>
      </c>
      <c r="CX36" cm="1">
        <f t="array" ref="CX36">INDEX($B$11:$M$3008,MATCH(CONCATENATE(CX$12,$O36,$P36),$D$11:$D$2694,0),CX$10)</f>
        <v>99.2</v>
      </c>
      <c r="CY36" cm="1">
        <f t="array" ref="CY36">INDEX($B$11:$M$3008,MATCH(CONCATENATE(CY$12,$O36,$P36),$D$11:$D$2694,0),CY$10)</f>
        <v>100.7</v>
      </c>
      <c r="CZ36" cm="1">
        <f t="array" ref="CZ36">INDEX($B$11:$M$3008,MATCH(CONCATENATE(CZ$12,$O36,$P36),$D$11:$D$2694,0),CZ$10)</f>
        <v>102.2</v>
      </c>
      <c r="DA36" cm="1">
        <f t="array" ref="DA36">INDEX($B$11:$M$3008,MATCH(CONCATENATE(DA$12,$O36,$P36),$D$11:$D$2694,0),DA$10)</f>
        <v>106.8</v>
      </c>
      <c r="DB36" cm="1">
        <f t="array" ref="DB36">INDEX($B$11:$M$3008,MATCH(CONCATENATE(DB$12,$O36,$P36),$D$11:$D$2694,0),DB$10)</f>
        <v>110.4</v>
      </c>
      <c r="DC36" cm="1">
        <f t="array" ref="DC36">INDEX($B$11:$M$3008,MATCH(CONCATENATE(DC$12,$O36,$P36),$D$11:$D$2694,0),DC$10)</f>
        <v>112.7</v>
      </c>
      <c r="DD36" cm="1">
        <f t="array" ref="DD36">INDEX($B$11:$M$3008,MATCH(CONCATENATE(DD$12,$O36,$P36),$D$11:$D$2694,0),DD$10)</f>
        <v>115</v>
      </c>
      <c r="DE36" cm="1">
        <f t="array" ref="DE36">INDEX($B$11:$M$3008,MATCH(CONCATENATE(DE$12,$O36,$P36),$D$11:$D$2694,0),DE$10)</f>
        <v>117.9</v>
      </c>
      <c r="DF36" cm="1">
        <f t="array" ref="DF36">INDEX($B$11:$M$3008,MATCH(CONCATENATE(DF$12,$O36,$P36),$D$11:$D$2694,0),DF$10)</f>
        <v>118.8</v>
      </c>
      <c r="DG36" cm="1">
        <f t="array" ref="DG36">INDEX($B$11:$M$3008,MATCH(CONCATENATE(DG$12,$O36,$P36),$D$11:$D$2694,0),DG$10)</f>
        <v>119.5</v>
      </c>
      <c r="DI36" t="s">
        <v>142</v>
      </c>
      <c r="DJ36" s="98">
        <f t="shared" si="1"/>
        <v>2.3569023569023351E-2</v>
      </c>
      <c r="DK36" s="98">
        <f t="shared" si="2"/>
        <v>6.0337178349600729E-2</v>
      </c>
      <c r="DL36" s="98">
        <f t="shared" si="3"/>
        <v>7.7054794520547976E-3</v>
      </c>
    </row>
    <row r="37" spans="1:116">
      <c r="A37">
        <v>2000</v>
      </c>
      <c r="B37" t="s">
        <v>132</v>
      </c>
      <c r="C37" t="s">
        <v>110</v>
      </c>
      <c r="D37" s="49" t="str">
        <f t="shared" si="0"/>
        <v>2000WohngebäudeMetallbauarbeiten</v>
      </c>
      <c r="E37">
        <v>66.400000000000006</v>
      </c>
      <c r="F37">
        <v>68.2</v>
      </c>
      <c r="G37">
        <v>67</v>
      </c>
      <c r="H37">
        <v>68.7</v>
      </c>
      <c r="I37">
        <v>67.3</v>
      </c>
      <c r="J37">
        <v>69.099999999999994</v>
      </c>
      <c r="K37">
        <v>67.900000000000006</v>
      </c>
      <c r="L37">
        <v>69.8</v>
      </c>
      <c r="O37" t="s">
        <v>132</v>
      </c>
      <c r="P37" t="s">
        <v>107</v>
      </c>
      <c r="Q37" cm="1">
        <f t="array" ref="Q37">INDEX($B$11:$M$3008,MATCH(CONCATENATE(Q$12,$O37,$P37),$D$11:$D$2694,0),Q$10)</f>
        <v>78.5</v>
      </c>
      <c r="R37" cm="1">
        <f t="array" ref="R37">INDEX($B$11:$M$3008,MATCH(CONCATENATE(R$12,$O37,$P37),$D$11:$D$2694,0),R$10)</f>
        <v>79.099999999999994</v>
      </c>
      <c r="S37" cm="1">
        <f t="array" ref="S37">INDEX($B$11:$M$3008,MATCH(CONCATENATE(S$12,$O37,$P37),$D$11:$D$2694,0),S$10)</f>
        <v>79.7</v>
      </c>
      <c r="T37" cm="1">
        <f t="array" ref="T37">INDEX($B$11:$M$3008,MATCH(CONCATENATE(T$12,$O37,$P37),$D$11:$D$2694,0),T$10)</f>
        <v>79.900000000000006</v>
      </c>
      <c r="U37" cm="1">
        <f t="array" ref="U37">INDEX($B$11:$M$3008,MATCH(CONCATENATE(U$12,$O37,$P37),$D$11:$D$2694,0),U$10)</f>
        <v>80</v>
      </c>
      <c r="V37" cm="1">
        <f t="array" ref="V37">INDEX($B$11:$M$3008,MATCH(CONCATENATE(V$12,$O37,$P37),$D$11:$D$2694,0),V$10)</f>
        <v>79.8</v>
      </c>
      <c r="W37" cm="1">
        <f t="array" ref="W37">INDEX($B$11:$M$3008,MATCH(CONCATENATE(W$12,$O37,$P37),$D$11:$D$2694,0),W$10)</f>
        <v>79.599999999999994</v>
      </c>
      <c r="X37" cm="1">
        <f t="array" ref="X37">INDEX($B$11:$M$3008,MATCH(CONCATENATE(X$12,$O37,$P37),$D$11:$D$2694,0),X$10)</f>
        <v>79.400000000000006</v>
      </c>
      <c r="Y37" cm="1">
        <f t="array" ref="Y37">INDEX($B$11:$M$3008,MATCH(CONCATENATE(Y$12,$O37,$P37),$D$11:$D$2694,0),Y$10)</f>
        <v>79.3</v>
      </c>
      <c r="Z37" cm="1">
        <f t="array" ref="Z37">INDEX($B$11:$M$3008,MATCH(CONCATENATE(Z$12,$O37,$P37),$D$11:$D$2694,0),Z$10)</f>
        <v>79.8</v>
      </c>
      <c r="AA37" cm="1">
        <f t="array" ref="AA37">INDEX($B$11:$M$3008,MATCH(CONCATENATE(AA$12,$O37,$P37),$D$11:$D$2694,0),AA$10)</f>
        <v>80.2</v>
      </c>
      <c r="AB37" cm="1">
        <f t="array" ref="AB37">INDEX($B$11:$M$3008,MATCH(CONCATENATE(AB$12,$O37,$P37),$D$11:$D$2694,0),AB$10)</f>
        <v>79.900000000000006</v>
      </c>
      <c r="AC37" cm="1">
        <f t="array" ref="AC37">INDEX($B$11:$M$3008,MATCH(CONCATENATE(AC$12,$O37,$P37),$D$11:$D$2694,0),AC$10)</f>
        <v>80.400000000000006</v>
      </c>
      <c r="AD37" cm="1">
        <f t="array" ref="AD37">INDEX($B$11:$M$3008,MATCH(CONCATENATE(AD$12,$O37,$P37),$D$11:$D$2694,0),AD$10)</f>
        <v>80.400000000000006</v>
      </c>
      <c r="AE37" cm="1">
        <f t="array" ref="AE37">INDEX($B$11:$M$3008,MATCH(CONCATENATE(AE$12,$O37,$P37),$D$11:$D$2694,0),AE$10)</f>
        <v>80.400000000000006</v>
      </c>
      <c r="AF37" cm="1">
        <f t="array" ref="AF37">INDEX($B$11:$M$3008,MATCH(CONCATENATE(AF$12,$O37,$P37),$D$11:$D$2694,0),AF$10)</f>
        <v>80.8</v>
      </c>
      <c r="AG37" cm="1">
        <f t="array" ref="AG37">INDEX($B$11:$M$3008,MATCH(CONCATENATE(AG$12,$O37,$P37),$D$11:$D$2694,0),AG$10)</f>
        <v>80.8</v>
      </c>
      <c r="AH37" cm="1">
        <f t="array" ref="AH37">INDEX($B$11:$M$3008,MATCH(CONCATENATE(AH$12,$O37,$P37),$D$11:$D$2694,0),AH$10)</f>
        <v>81</v>
      </c>
      <c r="AI37" cm="1">
        <f t="array" ref="AI37">INDEX($B$11:$M$3008,MATCH(CONCATENATE(AI$12,$O37,$P37),$D$11:$D$2694,0),AI$10)</f>
        <v>81.3</v>
      </c>
      <c r="AJ37" cm="1">
        <f t="array" ref="AJ37">INDEX($B$11:$M$3008,MATCH(CONCATENATE(AJ$12,$O37,$P37),$D$11:$D$2694,0),AJ$10)</f>
        <v>81.7</v>
      </c>
      <c r="AK37" cm="1">
        <f t="array" ref="AK37">INDEX($B$11:$M$3008,MATCH(CONCATENATE(AK$12,$O37,$P37),$D$11:$D$2694,0),AK$10)</f>
        <v>82.1</v>
      </c>
      <c r="AL37" cm="1">
        <f t="array" ref="AL37">INDEX($B$11:$M$3008,MATCH(CONCATENATE(AL$12,$O37,$P37),$D$11:$D$2694,0),AL$10)</f>
        <v>81.7</v>
      </c>
      <c r="AM37" cm="1">
        <f t="array" ref="AM37">INDEX($B$11:$M$3008,MATCH(CONCATENATE(AM$12,$O37,$P37),$D$11:$D$2694,0),AM$10)</f>
        <v>81.599999999999994</v>
      </c>
      <c r="AN37" cm="1">
        <f t="array" ref="AN37">INDEX($B$11:$M$3008,MATCH(CONCATENATE(AN$12,$O37,$P37),$D$11:$D$2694,0),AN$10)</f>
        <v>81.8</v>
      </c>
      <c r="AO37" cm="1">
        <f t="array" ref="AO37">INDEX($B$11:$M$3008,MATCH(CONCATENATE(AO$12,$O37,$P37),$D$11:$D$2694,0),AO$10)</f>
        <v>82.4</v>
      </c>
      <c r="AP37" cm="1">
        <f t="array" ref="AP37">INDEX($B$11:$M$3008,MATCH(CONCATENATE(AP$12,$O37,$P37),$D$11:$D$2694,0),AP$10)</f>
        <v>82.5</v>
      </c>
      <c r="AQ37" cm="1">
        <f t="array" ref="AQ37">INDEX($B$11:$M$3008,MATCH(CONCATENATE(AQ$12,$O37,$P37),$D$11:$D$2694,0),AQ$10)</f>
        <v>83.7</v>
      </c>
      <c r="AR37" cm="1">
        <f t="array" ref="AR37">INDEX($B$11:$M$3008,MATCH(CONCATENATE(AR$12,$O37,$P37),$D$11:$D$2694,0),AR$10)</f>
        <v>85.2</v>
      </c>
      <c r="AS37" cm="1">
        <f t="array" ref="AS37">INDEX($B$11:$M$3008,MATCH(CONCATENATE(AS$12,$O37,$P37),$D$11:$D$2694,0),AS$10)</f>
        <v>86.6</v>
      </c>
      <c r="AT37" cm="1">
        <f t="array" ref="AT37">INDEX($B$11:$M$3008,MATCH(CONCATENATE(AT$12,$O37,$P37),$D$11:$D$2694,0),AT$10)</f>
        <v>86.9</v>
      </c>
      <c r="AU37" cm="1">
        <f t="array" ref="AU37">INDEX($B$11:$M$3008,MATCH(CONCATENATE(AU$12,$O37,$P37),$D$11:$D$2694,0),AU$10)</f>
        <v>86.9</v>
      </c>
      <c r="AV37" cm="1">
        <f t="array" ref="AV37">INDEX($B$11:$M$3008,MATCH(CONCATENATE(AV$12,$O37,$P37),$D$11:$D$2694,0),AV$10)</f>
        <v>87.3</v>
      </c>
      <c r="AW37" cm="1">
        <f t="array" ref="AW37">INDEX($B$11:$M$3008,MATCH(CONCATENATE(AW$12,$O37,$P37),$D$11:$D$2694,0),AW$10)</f>
        <v>87.2</v>
      </c>
      <c r="AX37" cm="1">
        <f t="array" ref="AX37">INDEX($B$11:$M$3008,MATCH(CONCATENATE(AX$12,$O37,$P37),$D$11:$D$2694,0),AX$10)</f>
        <v>87.3</v>
      </c>
      <c r="AY37" cm="1">
        <f t="array" ref="AY37">INDEX($B$11:$M$3008,MATCH(CONCATENATE(AY$12,$O37,$P37),$D$11:$D$2694,0),AY$10)</f>
        <v>87.7</v>
      </c>
      <c r="AZ37" cm="1">
        <f t="array" ref="AZ37">INDEX($B$11:$M$3008,MATCH(CONCATENATE(AZ$12,$O37,$P37),$D$11:$D$2694,0),AZ$10)</f>
        <v>87.7</v>
      </c>
      <c r="BA37" cm="1">
        <f t="array" ref="BA37">INDEX($B$11:$M$3008,MATCH(CONCATENATE(BA$12,$O37,$P37),$D$11:$D$2694,0),BA$10)</f>
        <v>88.2</v>
      </c>
      <c r="BB37" cm="1">
        <f t="array" ref="BB37">INDEX($B$11:$M$3008,MATCH(CONCATENATE(BB$12,$O37,$P37),$D$11:$D$2694,0),BB$10)</f>
        <v>88</v>
      </c>
      <c r="BC37" cm="1">
        <f t="array" ref="BC37">INDEX($B$11:$M$3008,MATCH(CONCATENATE(BC$12,$O37,$P37),$D$11:$D$2694,0),BC$10)</f>
        <v>88</v>
      </c>
      <c r="BD37" cm="1">
        <f t="array" ref="BD37">INDEX($B$11:$M$3008,MATCH(CONCATENATE(BD$12,$O37,$P37),$D$11:$D$2694,0),BD$10)</f>
        <v>88</v>
      </c>
      <c r="BE37" cm="1">
        <f t="array" ref="BE37">INDEX($B$11:$M$3008,MATCH(CONCATENATE(BE$12,$O37,$P37),$D$11:$D$2694,0),BE$10)</f>
        <v>88.2</v>
      </c>
      <c r="BF37" cm="1">
        <f t="array" ref="BF37">INDEX($B$11:$M$3008,MATCH(CONCATENATE(BF$12,$O37,$P37),$D$11:$D$2694,0),BF$10)</f>
        <v>88.7</v>
      </c>
      <c r="BG37" cm="1">
        <f t="array" ref="BG37">INDEX($B$11:$M$3008,MATCH(CONCATENATE(BG$12,$O37,$P37),$D$11:$D$2694,0),BG$10)</f>
        <v>89.1</v>
      </c>
      <c r="BH37" cm="1">
        <f t="array" ref="BH37">INDEX($B$11:$M$3008,MATCH(CONCATENATE(BH$12,$O37,$P37),$D$11:$D$2694,0),BH$10)</f>
        <v>89.3</v>
      </c>
      <c r="BI37" cm="1">
        <f t="array" ref="BI37">INDEX($B$11:$M$3008,MATCH(CONCATENATE(BI$12,$O37,$P37),$D$11:$D$2694,0),BI$10)</f>
        <v>90.3</v>
      </c>
      <c r="BJ37" cm="1">
        <f t="array" ref="BJ37">INDEX($B$11:$M$3008,MATCH(CONCATENATE(BJ$12,$O37,$P37),$D$11:$D$2694,0),BJ$10)</f>
        <v>91.2</v>
      </c>
      <c r="BK37" cm="1">
        <f t="array" ref="BK37">INDEX($B$11:$M$3008,MATCH(CONCATENATE(BK$12,$O37,$P37),$D$11:$D$2694,0),BK$10)</f>
        <v>92.2</v>
      </c>
      <c r="BL37" cm="1">
        <f t="array" ref="BL37">INDEX($B$11:$M$3008,MATCH(CONCATENATE(BL$12,$O37,$P37),$D$11:$D$2694,0),BL$10)</f>
        <v>92.3</v>
      </c>
      <c r="BM37" cm="1">
        <f t="array" ref="BM37">INDEX($B$11:$M$3008,MATCH(CONCATENATE(BM$12,$O37,$P37),$D$11:$D$2694,0),BM$10)</f>
        <v>93.2</v>
      </c>
      <c r="BN37" cm="1">
        <f t="array" ref="BN37">INDEX($B$11:$M$3008,MATCH(CONCATENATE(BN$12,$O37,$P37),$D$11:$D$2694,0),BN$10)</f>
        <v>94.2</v>
      </c>
      <c r="BO37" cm="1">
        <f t="array" ref="BO37">INDEX($B$11:$M$3008,MATCH(CONCATENATE(BO$12,$O37,$P37),$D$11:$D$2694,0),BO$10)</f>
        <v>95.1</v>
      </c>
      <c r="BP37" cm="1">
        <f t="array" ref="BP37">INDEX($B$11:$M$3008,MATCH(CONCATENATE(BP$12,$O37,$P37),$D$11:$D$2694,0),BP$10)</f>
        <v>95.2</v>
      </c>
      <c r="BQ37" cm="1">
        <f t="array" ref="BQ37">INDEX($B$11:$M$3008,MATCH(CONCATENATE(BQ$12,$O37,$P37),$D$11:$D$2694,0),BQ$10)</f>
        <v>96.1</v>
      </c>
      <c r="BR37" cm="1">
        <f t="array" ref="BR37">INDEX($B$11:$M$3008,MATCH(CONCATENATE(BR$12,$O37,$P37),$D$11:$D$2694,0),BR$10)</f>
        <v>96.7</v>
      </c>
      <c r="BS37" cm="1">
        <f t="array" ref="BS37">INDEX($B$11:$M$3008,MATCH(CONCATENATE(BS$12,$O37,$P37),$D$11:$D$2694,0),BS$10)</f>
        <v>97</v>
      </c>
      <c r="BT37" cm="1">
        <f t="array" ref="BT37">INDEX($B$11:$M$3008,MATCH(CONCATENATE(BT$12,$O37,$P37),$D$11:$D$2694,0),BT$10)</f>
        <v>97.5</v>
      </c>
      <c r="BU37" cm="1">
        <f t="array" ref="BU37">INDEX($B$11:$M$3008,MATCH(CONCATENATE(BU$12,$O37,$P37),$D$11:$D$2694,0),BU$10)</f>
        <v>97.9</v>
      </c>
      <c r="BV37" cm="1">
        <f t="array" ref="BV37">INDEX($B$11:$M$3008,MATCH(CONCATENATE(BV$12,$O37,$P37),$D$11:$D$2694,0),BV$10)</f>
        <v>98.5</v>
      </c>
      <c r="BW37" cm="1">
        <f t="array" ref="BW37">INDEX($B$11:$M$3008,MATCH(CONCATENATE(BW$12,$O37,$P37),$D$11:$D$2694,0),BW$10)</f>
        <v>99.2</v>
      </c>
      <c r="BX37" cm="1">
        <f t="array" ref="BX37">INDEX($B$11:$M$3008,MATCH(CONCATENATE(BX$12,$O37,$P37),$D$11:$D$2694,0),BX$10)</f>
        <v>99.3</v>
      </c>
      <c r="BY37" cm="1">
        <f t="array" ref="BY37">INDEX($B$11:$M$3008,MATCH(CONCATENATE(BY$12,$O37,$P37),$D$11:$D$2694,0),BY$10)</f>
        <v>99.5</v>
      </c>
      <c r="BZ37" cm="1">
        <f t="array" ref="BZ37">INDEX($B$11:$M$3008,MATCH(CONCATENATE(BZ$12,$O37,$P37),$D$11:$D$2694,0),BZ$10)</f>
        <v>99.8</v>
      </c>
      <c r="CA37" cm="1">
        <f t="array" ref="CA37">INDEX($B$11:$M$3008,MATCH(CONCATENATE(CA$12,$O37,$P37),$D$11:$D$2694,0),CA$10)</f>
        <v>100.1</v>
      </c>
      <c r="CB37" cm="1">
        <f t="array" ref="CB37">INDEX($B$11:$M$3008,MATCH(CONCATENATE(CB$12,$O37,$P37),$D$11:$D$2694,0),CB$10)</f>
        <v>100.5</v>
      </c>
      <c r="CC37" cm="1">
        <f t="array" ref="CC37">INDEX($B$11:$M$3008,MATCH(CONCATENATE(CC$12,$O37,$P37),$D$11:$D$2694,0),CC$10)</f>
        <v>101.2</v>
      </c>
      <c r="CD37" cm="1">
        <f t="array" ref="CD37">INDEX($B$11:$M$3008,MATCH(CONCATENATE(CD$12,$O37,$P37),$D$11:$D$2694,0),CD$10)</f>
        <v>101.6</v>
      </c>
      <c r="CE37" cm="1">
        <f t="array" ref="CE37">INDEX($B$11:$M$3008,MATCH(CONCATENATE(CE$12,$O37,$P37),$D$11:$D$2694,0),CE$10)</f>
        <v>102.1</v>
      </c>
      <c r="CF37" cm="1">
        <f t="array" ref="CF37">INDEX($B$11:$M$3008,MATCH(CONCATENATE(CF$12,$O37,$P37),$D$11:$D$2694,0),CF$10)</f>
        <v>102.5</v>
      </c>
      <c r="CG37" cm="1">
        <f t="array" ref="CG37">INDEX($B$11:$M$3008,MATCH(CONCATENATE(CG$12,$O37,$P37),$D$11:$D$2694,0),CG$10)</f>
        <v>103.4</v>
      </c>
      <c r="CH37" cm="1">
        <f t="array" ref="CH37">INDEX($B$11:$M$3008,MATCH(CONCATENATE(CH$12,$O37,$P37),$D$11:$D$2694,0),CH$10)</f>
        <v>104.8</v>
      </c>
      <c r="CI37" cm="1">
        <f t="array" ref="CI37">INDEX($B$11:$M$3008,MATCH(CONCATENATE(CI$12,$O37,$P37),$D$11:$D$2694,0),CI$10)</f>
        <v>105.5</v>
      </c>
      <c r="CJ37" cm="1">
        <f t="array" ref="CJ37">INDEX($B$11:$M$3008,MATCH(CONCATENATE(CJ$12,$O37,$P37),$D$11:$D$2694,0),CJ$10)</f>
        <v>106</v>
      </c>
      <c r="CK37" cm="1">
        <f t="array" ref="CK37">INDEX($B$11:$M$3008,MATCH(CONCATENATE(CK$12,$O37,$P37),$D$11:$D$2694,0),CK$10)</f>
        <v>107.6</v>
      </c>
      <c r="CL37" cm="1">
        <f t="array" ref="CL37">INDEX($B$11:$M$3008,MATCH(CONCATENATE(CL$12,$O37,$P37),$D$11:$D$2694,0),CL$10)</f>
        <v>108.7</v>
      </c>
      <c r="CM37" cm="1">
        <f t="array" ref="CM37">INDEX($B$11:$M$3008,MATCH(CONCATENATE(CM$12,$O37,$P37),$D$11:$D$2694,0),CM$10)</f>
        <v>110.2</v>
      </c>
      <c r="CN37" cm="1">
        <f t="array" ref="CN37">INDEX($B$11:$M$3008,MATCH(CONCATENATE(CN$12,$O37,$P37),$D$11:$D$2694,0),CN$10)</f>
        <v>110.9</v>
      </c>
      <c r="CO37" cm="1">
        <f t="array" ref="CO37">INDEX($B$11:$M$3008,MATCH(CONCATENATE(CO$12,$O37,$P37),$D$11:$D$2694,0),CO$10)</f>
        <v>112.4</v>
      </c>
      <c r="CP37" cm="1">
        <f t="array" ref="CP37">INDEX($B$11:$M$3008,MATCH(CONCATENATE(CP$12,$O37,$P37),$D$11:$D$2694,0),CP$10)</f>
        <v>113.3</v>
      </c>
      <c r="CQ37" cm="1">
        <f t="array" ref="CQ37">INDEX($B$11:$M$3008,MATCH(CONCATENATE(CQ$12,$O37,$P37),$D$11:$D$2694,0),CQ$10)</f>
        <v>114.1</v>
      </c>
      <c r="CR37" cm="1">
        <f t="array" ref="CR37">INDEX($B$11:$M$3008,MATCH(CONCATENATE(CR$12,$O37,$P37),$D$11:$D$2694,0),CR$10)</f>
        <v>114.7</v>
      </c>
      <c r="CS37" cm="1">
        <f t="array" ref="CS37">INDEX($B$11:$M$3008,MATCH(CONCATENATE(CS$12,$O37,$P37),$D$11:$D$2694,0),CS$10)</f>
        <v>116.1</v>
      </c>
      <c r="CT37" cm="1">
        <f t="array" ref="CT37">INDEX($B$11:$M$3008,MATCH(CONCATENATE(CT$12,$O37,$P37),$D$11:$D$2694,0),CT$10)</f>
        <v>116.6</v>
      </c>
      <c r="CU37" cm="1">
        <f t="array" ref="CU37">INDEX($B$11:$M$3008,MATCH(CONCATENATE(CU$12,$O37,$P37),$D$11:$D$2694,0),CU$10)</f>
        <v>116.9</v>
      </c>
      <c r="CV37" cm="1">
        <f t="array" ref="CV37">INDEX($B$11:$M$3008,MATCH(CONCATENATE(CV$12,$O37,$P37),$D$11:$D$2694,0),CV$10)</f>
        <v>117.3</v>
      </c>
      <c r="CW37" cm="1">
        <f t="array" ref="CW37">INDEX($B$11:$M$3008,MATCH(CONCATENATE(CW$12,$O37,$P37),$D$11:$D$2694,0),CW$10)</f>
        <v>94</v>
      </c>
      <c r="CX37" cm="1">
        <f t="array" ref="CX37">INDEX($B$11:$M$3008,MATCH(CONCATENATE(CX$12,$O37,$P37),$D$11:$D$2694,0),CX$10)</f>
        <v>99.2</v>
      </c>
      <c r="CY37" cm="1">
        <f t="array" ref="CY37">INDEX($B$11:$M$3008,MATCH(CONCATENATE(CY$12,$O37,$P37),$D$11:$D$2694,0),CY$10)</f>
        <v>102.6</v>
      </c>
      <c r="CZ37" cm="1">
        <f t="array" ref="CZ37">INDEX($B$11:$M$3008,MATCH(CONCATENATE(CZ$12,$O37,$P37),$D$11:$D$2694,0),CZ$10)</f>
        <v>104.2</v>
      </c>
      <c r="DA37" cm="1">
        <f t="array" ref="DA37">INDEX($B$11:$M$3008,MATCH(CONCATENATE(DA$12,$O37,$P37),$D$11:$D$2694,0),DA$10)</f>
        <v>109.5</v>
      </c>
      <c r="DB37" cm="1">
        <f t="array" ref="DB37">INDEX($B$11:$M$3008,MATCH(CONCATENATE(DB$12,$O37,$P37),$D$11:$D$2694,0),DB$10)</f>
        <v>118.2</v>
      </c>
      <c r="DC37" cm="1">
        <f t="array" ref="DC37">INDEX($B$11:$M$3008,MATCH(CONCATENATE(DC$12,$O37,$P37),$D$11:$D$2694,0),DC$10)</f>
        <v>121.4</v>
      </c>
      <c r="DD37" cm="1">
        <f t="array" ref="DD37">INDEX($B$11:$M$3008,MATCH(CONCATENATE(DD$12,$O37,$P37),$D$11:$D$2694,0),DD$10)</f>
        <v>123.5</v>
      </c>
      <c r="DE37" cm="1">
        <f t="array" ref="DE37">INDEX($B$11:$M$3008,MATCH(CONCATENATE(DE$12,$O37,$P37),$D$11:$D$2694,0),DE$10)</f>
        <v>128.30000000000001</v>
      </c>
      <c r="DF37" cm="1">
        <f t="array" ref="DF37">INDEX($B$11:$M$3008,MATCH(CONCATENATE(DF$12,$O37,$P37),$D$11:$D$2694,0),DF$10)</f>
        <v>129.9</v>
      </c>
      <c r="DG37" cm="1">
        <f t="array" ref="DG37">INDEX($B$11:$M$3008,MATCH(CONCATENATE(DG$12,$O37,$P37),$D$11:$D$2694,0),DG$10)</f>
        <v>130.6</v>
      </c>
      <c r="DI37" t="s">
        <v>107</v>
      </c>
      <c r="DJ37" s="98">
        <f t="shared" si="1"/>
        <v>2.1555042340261288E-2</v>
      </c>
      <c r="DK37" s="98">
        <f t="shared" si="2"/>
        <v>7.5782537067545119E-2</v>
      </c>
      <c r="DL37" s="98">
        <f t="shared" si="3"/>
        <v>3.9064727687482113E-2</v>
      </c>
    </row>
    <row r="38" spans="1:116">
      <c r="A38">
        <v>2000</v>
      </c>
      <c r="B38" t="s">
        <v>132</v>
      </c>
      <c r="C38" t="s">
        <v>111</v>
      </c>
      <c r="D38" s="49" t="str">
        <f t="shared" si="0"/>
        <v>2000WohngebäudeVerglasungsarbeiten</v>
      </c>
      <c r="E38">
        <v>66.400000000000006</v>
      </c>
      <c r="F38">
        <v>68</v>
      </c>
      <c r="G38">
        <v>67.099999999999994</v>
      </c>
      <c r="H38">
        <v>68.8</v>
      </c>
      <c r="I38">
        <v>67.599999999999994</v>
      </c>
      <c r="J38">
        <v>69.3</v>
      </c>
      <c r="K38">
        <v>68.2</v>
      </c>
      <c r="L38">
        <v>70</v>
      </c>
      <c r="O38" t="s">
        <v>132</v>
      </c>
      <c r="P38" t="s">
        <v>108</v>
      </c>
      <c r="Q38" cm="1">
        <f t="array" ref="Q38">INDEX($B$11:$M$3008,MATCH(CONCATENATE(Q$12,$O38,$P38),$D$11:$D$2694,0),Q$10)</f>
        <v>78.599999999999994</v>
      </c>
      <c r="R38" cm="1">
        <f t="array" ref="R38">INDEX($B$11:$M$3008,MATCH(CONCATENATE(R$12,$O38,$P38),$D$11:$D$2694,0),R$10)</f>
        <v>79</v>
      </c>
      <c r="S38" cm="1">
        <f t="array" ref="S38">INDEX($B$11:$M$3008,MATCH(CONCATENATE(S$12,$O38,$P38),$D$11:$D$2694,0),S$10)</f>
        <v>79.099999999999994</v>
      </c>
      <c r="T38" cm="1">
        <f t="array" ref="T38">INDEX($B$11:$M$3008,MATCH(CONCATENATE(T$12,$O38,$P38),$D$11:$D$2694,0),T$10)</f>
        <v>79.2</v>
      </c>
      <c r="U38" cm="1">
        <f t="array" ref="U38">INDEX($B$11:$M$3008,MATCH(CONCATENATE(U$12,$O38,$P38),$D$11:$D$2694,0),U$10)</f>
        <v>79.5</v>
      </c>
      <c r="V38" cm="1">
        <f t="array" ref="V38">INDEX($B$11:$M$3008,MATCH(CONCATENATE(V$12,$O38,$P38),$D$11:$D$2694,0),V$10)</f>
        <v>79.599999999999994</v>
      </c>
      <c r="W38" cm="1">
        <f t="array" ref="W38">INDEX($B$11:$M$3008,MATCH(CONCATENATE(W$12,$O38,$P38),$D$11:$D$2694,0),W$10)</f>
        <v>79.3</v>
      </c>
      <c r="X38" cm="1">
        <f t="array" ref="X38">INDEX($B$11:$M$3008,MATCH(CONCATENATE(X$12,$O38,$P38),$D$11:$D$2694,0),X$10)</f>
        <v>79.2</v>
      </c>
      <c r="Y38" cm="1">
        <f t="array" ref="Y38">INDEX($B$11:$M$3008,MATCH(CONCATENATE(Y$12,$O38,$P38),$D$11:$D$2694,0),Y$10)</f>
        <v>79.400000000000006</v>
      </c>
      <c r="Z38" cm="1">
        <f t="array" ref="Z38">INDEX($B$11:$M$3008,MATCH(CONCATENATE(Z$12,$O38,$P38),$D$11:$D$2694,0),Z$10)</f>
        <v>79.400000000000006</v>
      </c>
      <c r="AA38" cm="1">
        <f t="array" ref="AA38">INDEX($B$11:$M$3008,MATCH(CONCATENATE(AA$12,$O38,$P38),$D$11:$D$2694,0),AA$10)</f>
        <v>79.400000000000006</v>
      </c>
      <c r="AB38" cm="1">
        <f t="array" ref="AB38">INDEX($B$11:$M$3008,MATCH(CONCATENATE(AB$12,$O38,$P38),$D$11:$D$2694,0),AB$10)</f>
        <v>79.5</v>
      </c>
      <c r="AC38" cm="1">
        <f t="array" ref="AC38">INDEX($B$11:$M$3008,MATCH(CONCATENATE(AC$12,$O38,$P38),$D$11:$D$2694,0),AC$10)</f>
        <v>79.7</v>
      </c>
      <c r="AD38" cm="1">
        <f t="array" ref="AD38">INDEX($B$11:$M$3008,MATCH(CONCATENATE(AD$12,$O38,$P38),$D$11:$D$2694,0),AD$10)</f>
        <v>79.7</v>
      </c>
      <c r="AE38" cm="1">
        <f t="array" ref="AE38">INDEX($B$11:$M$3008,MATCH(CONCATENATE(AE$12,$O38,$P38),$D$11:$D$2694,0),AE$10)</f>
        <v>79.7</v>
      </c>
      <c r="AF38" cm="1">
        <f t="array" ref="AF38">INDEX($B$11:$M$3008,MATCH(CONCATENATE(AF$12,$O38,$P38),$D$11:$D$2694,0),AF$10)</f>
        <v>79.900000000000006</v>
      </c>
      <c r="AG38" cm="1">
        <f t="array" ref="AG38">INDEX($B$11:$M$3008,MATCH(CONCATENATE(AG$12,$O38,$P38),$D$11:$D$2694,0),AG$10)</f>
        <v>80.3</v>
      </c>
      <c r="AH38" cm="1">
        <f t="array" ref="AH38">INDEX($B$11:$M$3008,MATCH(CONCATENATE(AH$12,$O38,$P38),$D$11:$D$2694,0),AH$10)</f>
        <v>80.5</v>
      </c>
      <c r="AI38" cm="1">
        <f t="array" ref="AI38">INDEX($B$11:$M$3008,MATCH(CONCATENATE(AI$12,$O38,$P38),$D$11:$D$2694,0),AI$10)</f>
        <v>80.5</v>
      </c>
      <c r="AJ38" cm="1">
        <f t="array" ref="AJ38">INDEX($B$11:$M$3008,MATCH(CONCATENATE(AJ$12,$O38,$P38),$D$11:$D$2694,0),AJ$10)</f>
        <v>80.599999999999994</v>
      </c>
      <c r="AK38" cm="1">
        <f t="array" ref="AK38">INDEX($B$11:$M$3008,MATCH(CONCATENATE(AK$12,$O38,$P38),$D$11:$D$2694,0),AK$10)</f>
        <v>80.900000000000006</v>
      </c>
      <c r="AL38" cm="1">
        <f t="array" ref="AL38">INDEX($B$11:$M$3008,MATCH(CONCATENATE(AL$12,$O38,$P38),$D$11:$D$2694,0),AL$10)</f>
        <v>80.900000000000006</v>
      </c>
      <c r="AM38" cm="1">
        <f t="array" ref="AM38">INDEX($B$11:$M$3008,MATCH(CONCATENATE(AM$12,$O38,$P38),$D$11:$D$2694,0),AM$10)</f>
        <v>80.900000000000006</v>
      </c>
      <c r="AN38" cm="1">
        <f t="array" ref="AN38">INDEX($B$11:$M$3008,MATCH(CONCATENATE(AN$12,$O38,$P38),$D$11:$D$2694,0),AN$10)</f>
        <v>81</v>
      </c>
      <c r="AO38" cm="1">
        <f t="array" ref="AO38">INDEX($B$11:$M$3008,MATCH(CONCATENATE(AO$12,$O38,$P38),$D$11:$D$2694,0),AO$10)</f>
        <v>81.8</v>
      </c>
      <c r="AP38" cm="1">
        <f t="array" ref="AP38">INDEX($B$11:$M$3008,MATCH(CONCATENATE(AP$12,$O38,$P38),$D$11:$D$2694,0),AP$10)</f>
        <v>82.1</v>
      </c>
      <c r="AQ38" cm="1">
        <f t="array" ref="AQ38">INDEX($B$11:$M$3008,MATCH(CONCATENATE(AQ$12,$O38,$P38),$D$11:$D$2694,0),AQ$10)</f>
        <v>82.9</v>
      </c>
      <c r="AR38" cm="1">
        <f t="array" ref="AR38">INDEX($B$11:$M$3008,MATCH(CONCATENATE(AR$12,$O38,$P38),$D$11:$D$2694,0),AR$10)</f>
        <v>83.7</v>
      </c>
      <c r="AS38" cm="1">
        <f t="array" ref="AS38">INDEX($B$11:$M$3008,MATCH(CONCATENATE(AS$12,$O38,$P38),$D$11:$D$2694,0),AS$10)</f>
        <v>85.9</v>
      </c>
      <c r="AT38" cm="1">
        <f t="array" ref="AT38">INDEX($B$11:$M$3008,MATCH(CONCATENATE(AT$12,$O38,$P38),$D$11:$D$2694,0),AT$10)</f>
        <v>86.3</v>
      </c>
      <c r="AU38" cm="1">
        <f t="array" ref="AU38">INDEX($B$11:$M$3008,MATCH(CONCATENATE(AU$12,$O38,$P38),$D$11:$D$2694,0),AU$10)</f>
        <v>86.7</v>
      </c>
      <c r="AV38" cm="1">
        <f t="array" ref="AV38">INDEX($B$11:$M$3008,MATCH(CONCATENATE(AV$12,$O38,$P38),$D$11:$D$2694,0),AV$10)</f>
        <v>87.5</v>
      </c>
      <c r="AW38" cm="1">
        <f t="array" ref="AW38">INDEX($B$11:$M$3008,MATCH(CONCATENATE(AW$12,$O38,$P38),$D$11:$D$2694,0),AW$10)</f>
        <v>88.3</v>
      </c>
      <c r="AX38" cm="1">
        <f t="array" ref="AX38">INDEX($B$11:$M$3008,MATCH(CONCATENATE(AX$12,$O38,$P38),$D$11:$D$2694,0),AX$10)</f>
        <v>88.7</v>
      </c>
      <c r="AY38" cm="1">
        <f t="array" ref="AY38">INDEX($B$11:$M$3008,MATCH(CONCATENATE(AY$12,$O38,$P38),$D$11:$D$2694,0),AY$10)</f>
        <v>89.1</v>
      </c>
      <c r="AZ38" cm="1">
        <f t="array" ref="AZ38">INDEX($B$11:$M$3008,MATCH(CONCATENATE(AZ$12,$O38,$P38),$D$11:$D$2694,0),AZ$10)</f>
        <v>89.4</v>
      </c>
      <c r="BA38" cm="1">
        <f t="array" ref="BA38">INDEX($B$11:$M$3008,MATCH(CONCATENATE(BA$12,$O38,$P38),$D$11:$D$2694,0),BA$10)</f>
        <v>89.7</v>
      </c>
      <c r="BB38" cm="1">
        <f t="array" ref="BB38">INDEX($B$11:$M$3008,MATCH(CONCATENATE(BB$12,$O38,$P38),$D$11:$D$2694,0),BB$10)</f>
        <v>89.8</v>
      </c>
      <c r="BC38" cm="1">
        <f t="array" ref="BC38">INDEX($B$11:$M$3008,MATCH(CONCATENATE(BC$12,$O38,$P38),$D$11:$D$2694,0),BC$10)</f>
        <v>90.1</v>
      </c>
      <c r="BD38" cm="1">
        <f t="array" ref="BD38">INDEX($B$11:$M$3008,MATCH(CONCATENATE(BD$12,$O38,$P38),$D$11:$D$2694,0),BD$10)</f>
        <v>90.4</v>
      </c>
      <c r="BE38" cm="1">
        <f t="array" ref="BE38">INDEX($B$11:$M$3008,MATCH(CONCATENATE(BE$12,$O38,$P38),$D$11:$D$2694,0),BE$10)</f>
        <v>90.5</v>
      </c>
      <c r="BF38" cm="1">
        <f t="array" ref="BF38">INDEX($B$11:$M$3008,MATCH(CONCATENATE(BF$12,$O38,$P38),$D$11:$D$2694,0),BF$10)</f>
        <v>90.6</v>
      </c>
      <c r="BG38" cm="1">
        <f t="array" ref="BG38">INDEX($B$11:$M$3008,MATCH(CONCATENATE(BG$12,$O38,$P38),$D$11:$D$2694,0),BG$10)</f>
        <v>91.1</v>
      </c>
      <c r="BH38" cm="1">
        <f t="array" ref="BH38">INDEX($B$11:$M$3008,MATCH(CONCATENATE(BH$12,$O38,$P38),$D$11:$D$2694,0),BH$10)</f>
        <v>91.4</v>
      </c>
      <c r="BI38" cm="1">
        <f t="array" ref="BI38">INDEX($B$11:$M$3008,MATCH(CONCATENATE(BI$12,$O38,$P38),$D$11:$D$2694,0),BI$10)</f>
        <v>92.4</v>
      </c>
      <c r="BJ38" cm="1">
        <f t="array" ref="BJ38">INDEX($B$11:$M$3008,MATCH(CONCATENATE(BJ$12,$O38,$P38),$D$11:$D$2694,0),BJ$10)</f>
        <v>93.1</v>
      </c>
      <c r="BK38" cm="1">
        <f t="array" ref="BK38">INDEX($B$11:$M$3008,MATCH(CONCATENATE(BK$12,$O38,$P38),$D$11:$D$2694,0),BK$10)</f>
        <v>93.6</v>
      </c>
      <c r="BL38" cm="1">
        <f t="array" ref="BL38">INDEX($B$11:$M$3008,MATCH(CONCATENATE(BL$12,$O38,$P38),$D$11:$D$2694,0),BL$10)</f>
        <v>94.1</v>
      </c>
      <c r="BM38" cm="1">
        <f t="array" ref="BM38">INDEX($B$11:$M$3008,MATCH(CONCATENATE(BM$12,$O38,$P38),$D$11:$D$2694,0),BM$10)</f>
        <v>94.8</v>
      </c>
      <c r="BN38" cm="1">
        <f t="array" ref="BN38">INDEX($B$11:$M$3008,MATCH(CONCATENATE(BN$12,$O38,$P38),$D$11:$D$2694,0),BN$10)</f>
        <v>95.2</v>
      </c>
      <c r="BO38" cm="1">
        <f t="array" ref="BO38">INDEX($B$11:$M$3008,MATCH(CONCATENATE(BO$12,$O38,$P38),$D$11:$D$2694,0),BO$10)</f>
        <v>95.6</v>
      </c>
      <c r="BP38" cm="1">
        <f t="array" ref="BP38">INDEX($B$11:$M$3008,MATCH(CONCATENATE(BP$12,$O38,$P38),$D$11:$D$2694,0),BP$10)</f>
        <v>96.1</v>
      </c>
      <c r="BQ38" cm="1">
        <f t="array" ref="BQ38">INDEX($B$11:$M$3008,MATCH(CONCATENATE(BQ$12,$O38,$P38),$D$11:$D$2694,0),BQ$10)</f>
        <v>97.1</v>
      </c>
      <c r="BR38" cm="1">
        <f t="array" ref="BR38">INDEX($B$11:$M$3008,MATCH(CONCATENATE(BR$12,$O38,$P38),$D$11:$D$2694,0),BR$10)</f>
        <v>97.3</v>
      </c>
      <c r="BS38" cm="1">
        <f t="array" ref="BS38">INDEX($B$11:$M$3008,MATCH(CONCATENATE(BS$12,$O38,$P38),$D$11:$D$2694,0),BS$10)</f>
        <v>97.7</v>
      </c>
      <c r="BT38" cm="1">
        <f t="array" ref="BT38">INDEX($B$11:$M$3008,MATCH(CONCATENATE(BT$12,$O38,$P38),$D$11:$D$2694,0),BT$10)</f>
        <v>98.2</v>
      </c>
      <c r="BU38" cm="1">
        <f t="array" ref="BU38">INDEX($B$11:$M$3008,MATCH(CONCATENATE(BU$12,$O38,$P38),$D$11:$D$2694,0),BU$10)</f>
        <v>97.9</v>
      </c>
      <c r="BV38" cm="1">
        <f t="array" ref="BV38">INDEX($B$11:$M$3008,MATCH(CONCATENATE(BV$12,$O38,$P38),$D$11:$D$2694,0),BV$10)</f>
        <v>98.2</v>
      </c>
      <c r="BW38" cm="1">
        <f t="array" ref="BW38">INDEX($B$11:$M$3008,MATCH(CONCATENATE(BW$12,$O38,$P38),$D$11:$D$2694,0),BW$10)</f>
        <v>98.5</v>
      </c>
      <c r="BX38" cm="1">
        <f t="array" ref="BX38">INDEX($B$11:$M$3008,MATCH(CONCATENATE(BX$12,$O38,$P38),$D$11:$D$2694,0),BX$10)</f>
        <v>98.4</v>
      </c>
      <c r="BY38" cm="1">
        <f t="array" ref="BY38">INDEX($B$11:$M$3008,MATCH(CONCATENATE(BY$12,$O38,$P38),$D$11:$D$2694,0),BY$10)</f>
        <v>99.6</v>
      </c>
      <c r="BZ38" cm="1">
        <f t="array" ref="BZ38">INDEX($B$11:$M$3008,MATCH(CONCATENATE(BZ$12,$O38,$P38),$D$11:$D$2694,0),BZ$10)</f>
        <v>99.8</v>
      </c>
      <c r="CA38" cm="1">
        <f t="array" ref="CA38">INDEX($B$11:$M$3008,MATCH(CONCATENATE(CA$12,$O38,$P38),$D$11:$D$2694,0),CA$10)</f>
        <v>100.1</v>
      </c>
      <c r="CB38" cm="1">
        <f t="array" ref="CB38">INDEX($B$11:$M$3008,MATCH(CONCATENATE(CB$12,$O38,$P38),$D$11:$D$2694,0),CB$10)</f>
        <v>100.5</v>
      </c>
      <c r="CC38" cm="1">
        <f t="array" ref="CC38">INDEX($B$11:$M$3008,MATCH(CONCATENATE(CC$12,$O38,$P38),$D$11:$D$2694,0),CC$10)</f>
        <v>101.9</v>
      </c>
      <c r="CD38" cm="1">
        <f t="array" ref="CD38">INDEX($B$11:$M$3008,MATCH(CONCATENATE(CD$12,$O38,$P38),$D$11:$D$2694,0),CD$10)</f>
        <v>102.2</v>
      </c>
      <c r="CE38" cm="1">
        <f t="array" ref="CE38">INDEX($B$11:$M$3008,MATCH(CONCATENATE(CE$12,$O38,$P38),$D$11:$D$2694,0),CE$10)</f>
        <v>102.5</v>
      </c>
      <c r="CF38" cm="1">
        <f t="array" ref="CF38">INDEX($B$11:$M$3008,MATCH(CONCATENATE(CF$12,$O38,$P38),$D$11:$D$2694,0),CF$10)</f>
        <v>102.5</v>
      </c>
      <c r="CG38" cm="1">
        <f t="array" ref="CG38">INDEX($B$11:$M$3008,MATCH(CONCATENATE(CG$12,$O38,$P38),$D$11:$D$2694,0),CG$10)</f>
        <v>103.8</v>
      </c>
      <c r="CH38" cm="1">
        <f t="array" ref="CH38">INDEX($B$11:$M$3008,MATCH(CONCATENATE(CH$12,$O38,$P38),$D$11:$D$2694,0),CH$10)</f>
        <v>104.4</v>
      </c>
      <c r="CI38" cm="1">
        <f t="array" ref="CI38">INDEX($B$11:$M$3008,MATCH(CONCATENATE(CI$12,$O38,$P38),$D$11:$D$2694,0),CI$10)</f>
        <v>104.9</v>
      </c>
      <c r="CJ38" cm="1">
        <f t="array" ref="CJ38">INDEX($B$11:$M$3008,MATCH(CONCATENATE(CJ$12,$O38,$P38),$D$11:$D$2694,0),CJ$10)</f>
        <v>105.4</v>
      </c>
      <c r="CK38" cm="1">
        <f t="array" ref="CK38">INDEX($B$11:$M$3008,MATCH(CONCATENATE(CK$12,$O38,$P38),$D$11:$D$2694,0),CK$10)</f>
        <v>107.7</v>
      </c>
      <c r="CL38" cm="1">
        <f t="array" ref="CL38">INDEX($B$11:$M$3008,MATCH(CONCATENATE(CL$12,$O38,$P38),$D$11:$D$2694,0),CL$10)</f>
        <v>108.6</v>
      </c>
      <c r="CM38" cm="1">
        <f t="array" ref="CM38">INDEX($B$11:$M$3008,MATCH(CONCATENATE(CM$12,$O38,$P38),$D$11:$D$2694,0),CM$10)</f>
        <v>109.1</v>
      </c>
      <c r="CN38" cm="1">
        <f t="array" ref="CN38">INDEX($B$11:$M$3008,MATCH(CONCATENATE(CN$12,$O38,$P38),$D$11:$D$2694,0),CN$10)</f>
        <v>109.8</v>
      </c>
      <c r="CO38" cm="1">
        <f t="array" ref="CO38">INDEX($B$11:$M$3008,MATCH(CONCATENATE(CO$12,$O38,$P38),$D$11:$D$2694,0),CO$10)</f>
        <v>111.8</v>
      </c>
      <c r="CP38" cm="1">
        <f t="array" ref="CP38">INDEX($B$11:$M$3008,MATCH(CONCATENATE(CP$12,$O38,$P38),$D$11:$D$2694,0),CP$10)</f>
        <v>112.2</v>
      </c>
      <c r="CQ38" cm="1">
        <f t="array" ref="CQ38">INDEX($B$11:$M$3008,MATCH(CONCATENATE(CQ$12,$O38,$P38),$D$11:$D$2694,0),CQ$10)</f>
        <v>112.9</v>
      </c>
      <c r="CR38" cm="1">
        <f t="array" ref="CR38">INDEX($B$11:$M$3008,MATCH(CONCATENATE(CR$12,$O38,$P38),$D$11:$D$2694,0),CR$10)</f>
        <v>113.4</v>
      </c>
      <c r="CS38" cm="1">
        <f t="array" ref="CS38">INDEX($B$11:$M$3008,MATCH(CONCATENATE(CS$12,$O38,$P38),$D$11:$D$2694,0),CS$10)</f>
        <v>114.7</v>
      </c>
      <c r="CT38" cm="1">
        <f t="array" ref="CT38">INDEX($B$11:$M$3008,MATCH(CONCATENATE(CT$12,$O38,$P38),$D$11:$D$2694,0),CT$10)</f>
        <v>115</v>
      </c>
      <c r="CU38" cm="1">
        <f t="array" ref="CU38">INDEX($B$11:$M$3008,MATCH(CONCATENATE(CU$12,$O38,$P38),$D$11:$D$2694,0),CU$10)</f>
        <v>115.7</v>
      </c>
      <c r="CV38" cm="1">
        <f t="array" ref="CV38">INDEX($B$11:$M$3008,MATCH(CONCATENATE(CV$12,$O38,$P38),$D$11:$D$2694,0),CV$10)</f>
        <v>116.5</v>
      </c>
      <c r="CW38" cm="1">
        <f t="array" ref="CW38">INDEX($B$11:$M$3008,MATCH(CONCATENATE(CW$12,$O38,$P38),$D$11:$D$2694,0),CW$10)</f>
        <v>95.1</v>
      </c>
      <c r="CX38" cm="1">
        <f t="array" ref="CX38">INDEX($B$11:$M$3008,MATCH(CONCATENATE(CX$12,$O38,$P38),$D$11:$D$2694,0),CX$10)</f>
        <v>98.1</v>
      </c>
      <c r="CY38" cm="1">
        <f t="array" ref="CY38">INDEX($B$11:$M$3008,MATCH(CONCATENATE(CY$12,$O38,$P38),$D$11:$D$2694,0),CY$10)</f>
        <v>101.9</v>
      </c>
      <c r="CZ38" cm="1">
        <f t="array" ref="CZ38">INDEX($B$11:$M$3008,MATCH(CONCATENATE(CZ$12,$O38,$P38),$D$11:$D$2694,0),CZ$10)</f>
        <v>104.9</v>
      </c>
      <c r="DA38" cm="1">
        <f t="array" ref="DA38">INDEX($B$11:$M$3008,MATCH(CONCATENATE(DA$12,$O38,$P38),$D$11:$D$2694,0),DA$10)</f>
        <v>110.8</v>
      </c>
      <c r="DB38" cm="1">
        <f t="array" ref="DB38">INDEX($B$11:$M$3008,MATCH(CONCATENATE(DB$12,$O38,$P38),$D$11:$D$2694,0),DB$10)</f>
        <v>117.2</v>
      </c>
      <c r="DC38" cm="1">
        <f t="array" ref="DC38">INDEX($B$11:$M$3008,MATCH(CONCATENATE(DC$12,$O38,$P38),$D$11:$D$2694,0),DC$10)</f>
        <v>121.9</v>
      </c>
      <c r="DD38" cm="1">
        <f t="array" ref="DD38">INDEX($B$11:$M$3008,MATCH(CONCATENATE(DD$12,$O38,$P38),$D$11:$D$2694,0),DD$10)</f>
        <v>125.5</v>
      </c>
      <c r="DE38" cm="1">
        <f t="array" ref="DE38">INDEX($B$11:$M$3008,MATCH(CONCATENATE(DE$12,$O38,$P38),$D$11:$D$2694,0),DE$10)</f>
        <v>129.9</v>
      </c>
      <c r="DF38" cm="1">
        <f t="array" ref="DF38">INDEX($B$11:$M$3008,MATCH(CONCATENATE(DF$12,$O38,$P38),$D$11:$D$2694,0),DF$10)</f>
        <v>130.80000000000001</v>
      </c>
      <c r="DG38" cm="1">
        <f t="array" ref="DG38">INDEX($B$11:$M$3008,MATCH(CONCATENATE(DG$12,$O38,$P38),$D$11:$D$2694,0),DG$10)</f>
        <v>131.80000000000001</v>
      </c>
      <c r="DI38" t="s">
        <v>108</v>
      </c>
      <c r="DJ38" s="98">
        <f t="shared" si="1"/>
        <v>3.0581039755351647E-2</v>
      </c>
      <c r="DK38" s="98">
        <f t="shared" si="2"/>
        <v>8.1214109926168954E-2</v>
      </c>
      <c r="DL38" s="98">
        <f t="shared" si="3"/>
        <v>4.6384327283203707E-2</v>
      </c>
    </row>
    <row r="39" spans="1:116">
      <c r="A39">
        <v>2000</v>
      </c>
      <c r="B39" t="s">
        <v>132</v>
      </c>
      <c r="C39" t="s">
        <v>144</v>
      </c>
      <c r="D39" s="49" t="str">
        <f t="shared" si="0"/>
        <v>2000WohngebäudeMaler- und Lackierarbeiten, Beschichtungen</v>
      </c>
      <c r="E39">
        <v>87.3</v>
      </c>
      <c r="F39">
        <v>89.7</v>
      </c>
      <c r="G39">
        <v>87.6</v>
      </c>
      <c r="H39">
        <v>89.9</v>
      </c>
      <c r="I39">
        <v>87.7</v>
      </c>
      <c r="J39">
        <v>90.1</v>
      </c>
      <c r="K39">
        <v>87.7</v>
      </c>
      <c r="L39">
        <v>90.1</v>
      </c>
      <c r="O39" t="s">
        <v>132</v>
      </c>
      <c r="P39" t="s">
        <v>143</v>
      </c>
      <c r="Q39" cm="1">
        <f t="array" ref="Q39">INDEX($B$11:$M$3008,MATCH(CONCATENATE(Q$12,$O39,$P39),$D$11:$D$2694,0),Q$10)</f>
        <v>90.9</v>
      </c>
      <c r="R39" cm="1">
        <f t="array" ref="R39">INDEX($B$11:$M$3008,MATCH(CONCATENATE(R$12,$O39,$P39),$D$11:$D$2694,0),R$10)</f>
        <v>90.9</v>
      </c>
      <c r="S39" cm="1">
        <f t="array" ref="S39">INDEX($B$11:$M$3008,MATCH(CONCATENATE(S$12,$O39,$P39),$D$11:$D$2694,0),S$10)</f>
        <v>91.1</v>
      </c>
      <c r="T39" cm="1">
        <f t="array" ref="T39">INDEX($B$11:$M$3008,MATCH(CONCATENATE(T$12,$O39,$P39),$D$11:$D$2694,0),T$10)</f>
        <v>91.1</v>
      </c>
      <c r="U39" cm="1">
        <f t="array" ref="U39">INDEX($B$11:$M$3008,MATCH(CONCATENATE(U$12,$O39,$P39),$D$11:$D$2694,0),U$10)</f>
        <v>91.4</v>
      </c>
      <c r="V39" cm="1">
        <f t="array" ref="V39">INDEX($B$11:$M$3008,MATCH(CONCATENATE(V$12,$O39,$P39),$D$11:$D$2694,0),V$10)</f>
        <v>91.6</v>
      </c>
      <c r="W39" cm="1">
        <f t="array" ref="W39">INDEX($B$11:$M$3008,MATCH(CONCATENATE(W$12,$O39,$P39),$D$11:$D$2694,0),W$10)</f>
        <v>91.3</v>
      </c>
      <c r="X39" cm="1">
        <f t="array" ref="X39">INDEX($B$11:$M$3008,MATCH(CONCATENATE(X$12,$O39,$P39),$D$11:$D$2694,0),X$10)</f>
        <v>91.1</v>
      </c>
      <c r="Y39" cm="1">
        <f t="array" ref="Y39">INDEX($B$11:$M$3008,MATCH(CONCATENATE(Y$12,$O39,$P39),$D$11:$D$2694,0),Y$10)</f>
        <v>91.3</v>
      </c>
      <c r="Z39" cm="1">
        <f t="array" ref="Z39">INDEX($B$11:$M$3008,MATCH(CONCATENATE(Z$12,$O39,$P39),$D$11:$D$2694,0),Z$10)</f>
        <v>91.1</v>
      </c>
      <c r="AA39" cm="1">
        <f t="array" ref="AA39">INDEX($B$11:$M$3008,MATCH(CONCATENATE(AA$12,$O39,$P39),$D$11:$D$2694,0),AA$10)</f>
        <v>91.2</v>
      </c>
      <c r="AB39" cm="1">
        <f t="array" ref="AB39">INDEX($B$11:$M$3008,MATCH(CONCATENATE(AB$12,$O39,$P39),$D$11:$D$2694,0),AB$10)</f>
        <v>90.9</v>
      </c>
      <c r="AC39" cm="1">
        <f t="array" ref="AC39">INDEX($B$11:$M$3008,MATCH(CONCATENATE(AC$12,$O39,$P39),$D$11:$D$2694,0),AC$10)</f>
        <v>90.8</v>
      </c>
      <c r="AD39" cm="1">
        <f t="array" ref="AD39">INDEX($B$11:$M$3008,MATCH(CONCATENATE(AD$12,$O39,$P39),$D$11:$D$2694,0),AD$10)</f>
        <v>90.7</v>
      </c>
      <c r="AE39" cm="1">
        <f t="array" ref="AE39">INDEX($B$11:$M$3008,MATCH(CONCATENATE(AE$12,$O39,$P39),$D$11:$D$2694,0),AE$10)</f>
        <v>90.6</v>
      </c>
      <c r="AF39" cm="1">
        <f t="array" ref="AF39">INDEX($B$11:$M$3008,MATCH(CONCATENATE(AF$12,$O39,$P39),$D$11:$D$2694,0),AF$10)</f>
        <v>90.3</v>
      </c>
      <c r="AG39" cm="1">
        <f t="array" ref="AG39">INDEX($B$11:$M$3008,MATCH(CONCATENATE(AG$12,$O39,$P39),$D$11:$D$2694,0),AG$10)</f>
        <v>90</v>
      </c>
      <c r="AH39" cm="1">
        <f t="array" ref="AH39">INDEX($B$11:$M$3008,MATCH(CONCATENATE(AH$12,$O39,$P39),$D$11:$D$2694,0),AH$10)</f>
        <v>90</v>
      </c>
      <c r="AI39" cm="1">
        <f t="array" ref="AI39">INDEX($B$11:$M$3008,MATCH(CONCATENATE(AI$12,$O39,$P39),$D$11:$D$2694,0),AI$10)</f>
        <v>90.1</v>
      </c>
      <c r="AJ39" cm="1">
        <f t="array" ref="AJ39">INDEX($B$11:$M$3008,MATCH(CONCATENATE(AJ$12,$O39,$P39),$D$11:$D$2694,0),AJ$10)</f>
        <v>90</v>
      </c>
      <c r="AK39" cm="1">
        <f t="array" ref="AK39">INDEX($B$11:$M$3008,MATCH(CONCATENATE(AK$12,$O39,$P39),$D$11:$D$2694,0),AK$10)</f>
        <v>90</v>
      </c>
      <c r="AL39" cm="1">
        <f t="array" ref="AL39">INDEX($B$11:$M$3008,MATCH(CONCATENATE(AL$12,$O39,$P39),$D$11:$D$2694,0),AL$10)</f>
        <v>90.2</v>
      </c>
      <c r="AM39" cm="1">
        <f t="array" ref="AM39">INDEX($B$11:$M$3008,MATCH(CONCATENATE(AM$12,$O39,$P39),$D$11:$D$2694,0),AM$10)</f>
        <v>89.8</v>
      </c>
      <c r="AN39" cm="1">
        <f t="array" ref="AN39">INDEX($B$11:$M$3008,MATCH(CONCATENATE(AN$12,$O39,$P39),$D$11:$D$2694,0),AN$10)</f>
        <v>90</v>
      </c>
      <c r="AO39" cm="1">
        <f t="array" ref="AO39">INDEX($B$11:$M$3008,MATCH(CONCATENATE(AO$12,$O39,$P39),$D$11:$D$2694,0),AO$10)</f>
        <v>90.3</v>
      </c>
      <c r="AP39" cm="1">
        <f t="array" ref="AP39">INDEX($B$11:$M$3008,MATCH(CONCATENATE(AP$12,$O39,$P39),$D$11:$D$2694,0),AP$10)</f>
        <v>90.4</v>
      </c>
      <c r="AQ39" cm="1">
        <f t="array" ref="AQ39">INDEX($B$11:$M$3008,MATCH(CONCATENATE(AQ$12,$O39,$P39),$D$11:$D$2694,0),AQ$10)</f>
        <v>90.7</v>
      </c>
      <c r="AR39" cm="1">
        <f t="array" ref="AR39">INDEX($B$11:$M$3008,MATCH(CONCATENATE(AR$12,$O39,$P39),$D$11:$D$2694,0),AR$10)</f>
        <v>91</v>
      </c>
      <c r="AS39" cm="1">
        <f t="array" ref="AS39">INDEX($B$11:$M$3008,MATCH(CONCATENATE(AS$12,$O39,$P39),$D$11:$D$2694,0),AS$10)</f>
        <v>91.7</v>
      </c>
      <c r="AT39" cm="1">
        <f t="array" ref="AT39">INDEX($B$11:$M$3008,MATCH(CONCATENATE(AT$12,$O39,$P39),$D$11:$D$2694,0),AT$10)</f>
        <v>92.1</v>
      </c>
      <c r="AU39" cm="1">
        <f t="array" ref="AU39">INDEX($B$11:$M$3008,MATCH(CONCATENATE(AU$12,$O39,$P39),$D$11:$D$2694,0),AU$10)</f>
        <v>92.4</v>
      </c>
      <c r="AV39" cm="1">
        <f t="array" ref="AV39">INDEX($B$11:$M$3008,MATCH(CONCATENATE(AV$12,$O39,$P39),$D$11:$D$2694,0),AV$10)</f>
        <v>92.6</v>
      </c>
      <c r="AW39" cm="1">
        <f t="array" ref="AW39">INDEX($B$11:$M$3008,MATCH(CONCATENATE(AW$12,$O39,$P39),$D$11:$D$2694,0),AW$10)</f>
        <v>93.7</v>
      </c>
      <c r="AX39" cm="1">
        <f t="array" ref="AX39">INDEX($B$11:$M$3008,MATCH(CONCATENATE(AX$12,$O39,$P39),$D$11:$D$2694,0),AX$10)</f>
        <v>93.8</v>
      </c>
      <c r="AY39" cm="1">
        <f t="array" ref="AY39">INDEX($B$11:$M$3008,MATCH(CONCATENATE(AY$12,$O39,$P39),$D$11:$D$2694,0),AY$10)</f>
        <v>92.7</v>
      </c>
      <c r="AZ39" cm="1">
        <f t="array" ref="AZ39">INDEX($B$11:$M$3008,MATCH(CONCATENATE(AZ$12,$O39,$P39),$D$11:$D$2694,0),AZ$10)</f>
        <v>92.8</v>
      </c>
      <c r="BA39" cm="1">
        <f t="array" ref="BA39">INDEX($B$11:$M$3008,MATCH(CONCATENATE(BA$12,$O39,$P39),$D$11:$D$2694,0),BA$10)</f>
        <v>93</v>
      </c>
      <c r="BB39" cm="1">
        <f t="array" ref="BB39">INDEX($B$11:$M$3008,MATCH(CONCATENATE(BB$12,$O39,$P39),$D$11:$D$2694,0),BB$10)</f>
        <v>93</v>
      </c>
      <c r="BC39" cm="1">
        <f t="array" ref="BC39">INDEX($B$11:$M$3008,MATCH(CONCATENATE(BC$12,$O39,$P39),$D$11:$D$2694,0),BC$10)</f>
        <v>93.1</v>
      </c>
      <c r="BD39" cm="1">
        <f t="array" ref="BD39">INDEX($B$11:$M$3008,MATCH(CONCATENATE(BD$12,$O39,$P39),$D$11:$D$2694,0),BD$10)</f>
        <v>93.3</v>
      </c>
      <c r="BE39" cm="1">
        <f t="array" ref="BE39">INDEX($B$11:$M$3008,MATCH(CONCATENATE(BE$12,$O39,$P39),$D$11:$D$2694,0),BE$10)</f>
        <v>93.5</v>
      </c>
      <c r="BF39" cm="1">
        <f t="array" ref="BF39">INDEX($B$11:$M$3008,MATCH(CONCATENATE(BF$12,$O39,$P39),$D$11:$D$2694,0),BF$10)</f>
        <v>93.5</v>
      </c>
      <c r="BG39" cm="1">
        <f t="array" ref="BG39">INDEX($B$11:$M$3008,MATCH(CONCATENATE(BG$12,$O39,$P39),$D$11:$D$2694,0),BG$10)</f>
        <v>93.9</v>
      </c>
      <c r="BH39" cm="1">
        <f t="array" ref="BH39">INDEX($B$11:$M$3008,MATCH(CONCATENATE(BH$12,$O39,$P39),$D$11:$D$2694,0),BH$10)</f>
        <v>93.9</v>
      </c>
      <c r="BI39" cm="1">
        <f t="array" ref="BI39">INDEX($B$11:$M$3008,MATCH(CONCATENATE(BI$12,$O39,$P39),$D$11:$D$2694,0),BI$10)</f>
        <v>94.2</v>
      </c>
      <c r="BJ39" cm="1">
        <f t="array" ref="BJ39">INDEX($B$11:$M$3008,MATCH(CONCATENATE(BJ$12,$O39,$P39),$D$11:$D$2694,0),BJ$10)</f>
        <v>94.4</v>
      </c>
      <c r="BK39" cm="1">
        <f t="array" ref="BK39">INDEX($B$11:$M$3008,MATCH(CONCATENATE(BK$12,$O39,$P39),$D$11:$D$2694,0),BK$10)</f>
        <v>95</v>
      </c>
      <c r="BL39" cm="1">
        <f t="array" ref="BL39">INDEX($B$11:$M$3008,MATCH(CONCATENATE(BL$12,$O39,$P39),$D$11:$D$2694,0),BL$10)</f>
        <v>95.2</v>
      </c>
      <c r="BM39" cm="1">
        <f t="array" ref="BM39">INDEX($B$11:$M$3008,MATCH(CONCATENATE(BM$12,$O39,$P39),$D$11:$D$2694,0),BM$10)</f>
        <v>95.5</v>
      </c>
      <c r="BN39" cm="1">
        <f t="array" ref="BN39">INDEX($B$11:$M$3008,MATCH(CONCATENATE(BN$12,$O39,$P39),$D$11:$D$2694,0),BN$10)</f>
        <v>96.1</v>
      </c>
      <c r="BO39" cm="1">
        <f t="array" ref="BO39">INDEX($B$11:$M$3008,MATCH(CONCATENATE(BO$12,$O39,$P39),$D$11:$D$2694,0),BO$10)</f>
        <v>96.5</v>
      </c>
      <c r="BP39" cm="1">
        <f t="array" ref="BP39">INDEX($B$11:$M$3008,MATCH(CONCATENATE(BP$12,$O39,$P39),$D$11:$D$2694,0),BP$10)</f>
        <v>96.7</v>
      </c>
      <c r="BQ39" cm="1">
        <f t="array" ref="BQ39">INDEX($B$11:$M$3008,MATCH(CONCATENATE(BQ$12,$O39,$P39),$D$11:$D$2694,0),BQ$10)</f>
        <v>97.3</v>
      </c>
      <c r="BR39" cm="1">
        <f t="array" ref="BR39">INDEX($B$11:$M$3008,MATCH(CONCATENATE(BR$12,$O39,$P39),$D$11:$D$2694,0),BR$10)</f>
        <v>97.7</v>
      </c>
      <c r="BS39" cm="1">
        <f t="array" ref="BS39">INDEX($B$11:$M$3008,MATCH(CONCATENATE(BS$12,$O39,$P39),$D$11:$D$2694,0),BS$10)</f>
        <v>97.9</v>
      </c>
      <c r="BT39" cm="1">
        <f t="array" ref="BT39">INDEX($B$11:$M$3008,MATCH(CONCATENATE(BT$12,$O39,$P39),$D$11:$D$2694,0),BT$10)</f>
        <v>98</v>
      </c>
      <c r="BU39" cm="1">
        <f t="array" ref="BU39">INDEX($B$11:$M$3008,MATCH(CONCATENATE(BU$12,$O39,$P39),$D$11:$D$2694,0),BU$10)</f>
        <v>98.6</v>
      </c>
      <c r="BV39" cm="1">
        <f t="array" ref="BV39">INDEX($B$11:$M$3008,MATCH(CONCATENATE(BV$12,$O39,$P39),$D$11:$D$2694,0),BV$10)</f>
        <v>98.8</v>
      </c>
      <c r="BW39" cm="1">
        <f t="array" ref="BW39">INDEX($B$11:$M$3008,MATCH(CONCATENATE(BW$12,$O39,$P39),$D$11:$D$2694,0),BW$10)</f>
        <v>99</v>
      </c>
      <c r="BX39" cm="1">
        <f t="array" ref="BX39">INDEX($B$11:$M$3008,MATCH(CONCATENATE(BX$12,$O39,$P39),$D$11:$D$2694,0),BX$10)</f>
        <v>99</v>
      </c>
      <c r="BY39" cm="1">
        <f t="array" ref="BY39">INDEX($B$11:$M$3008,MATCH(CONCATENATE(BY$12,$O39,$P39),$D$11:$D$2694,0),BY$10)</f>
        <v>99.5</v>
      </c>
      <c r="BZ39" cm="1">
        <f t="array" ref="BZ39">INDEX($B$11:$M$3008,MATCH(CONCATENATE(BZ$12,$O39,$P39),$D$11:$D$2694,0),BZ$10)</f>
        <v>99.8</v>
      </c>
      <c r="CA39" cm="1">
        <f t="array" ref="CA39">INDEX($B$11:$M$3008,MATCH(CONCATENATE(CA$12,$O39,$P39),$D$11:$D$2694,0),CA$10)</f>
        <v>100.3</v>
      </c>
      <c r="CB39" cm="1">
        <f t="array" ref="CB39">INDEX($B$11:$M$3008,MATCH(CONCATENATE(CB$12,$O39,$P39),$D$11:$D$2694,0),CB$10)</f>
        <v>100.4</v>
      </c>
      <c r="CC39" cm="1">
        <f t="array" ref="CC39">INDEX($B$11:$M$3008,MATCH(CONCATENATE(CC$12,$O39,$P39),$D$11:$D$2694,0),CC$10)</f>
        <v>101</v>
      </c>
      <c r="CD39" cm="1">
        <f t="array" ref="CD39">INDEX($B$11:$M$3008,MATCH(CONCATENATE(CD$12,$O39,$P39),$D$11:$D$2694,0),CD$10)</f>
        <v>101.2</v>
      </c>
      <c r="CE39" cm="1">
        <f t="array" ref="CE39">INDEX($B$11:$M$3008,MATCH(CONCATENATE(CE$12,$O39,$P39),$D$11:$D$2694,0),CE$10)</f>
        <v>101.6</v>
      </c>
      <c r="CF39" cm="1">
        <f t="array" ref="CF39">INDEX($B$11:$M$3008,MATCH(CONCATENATE(CF$12,$O39,$P39),$D$11:$D$2694,0),CF$10)</f>
        <v>101.9</v>
      </c>
      <c r="CG39" cm="1">
        <f t="array" ref="CG39">INDEX($B$11:$M$3008,MATCH(CONCATENATE(CG$12,$O39,$P39),$D$11:$D$2694,0),CG$10)</f>
        <v>102.3</v>
      </c>
      <c r="CH39" cm="1">
        <f t="array" ref="CH39">INDEX($B$11:$M$3008,MATCH(CONCATENATE(CH$12,$O39,$P39),$D$11:$D$2694,0),CH$10)</f>
        <v>102.6</v>
      </c>
      <c r="CI39" cm="1">
        <f t="array" ref="CI39">INDEX($B$11:$M$3008,MATCH(CONCATENATE(CI$12,$O39,$P39),$D$11:$D$2694,0),CI$10)</f>
        <v>102.9</v>
      </c>
      <c r="CJ39" cm="1">
        <f t="array" ref="CJ39">INDEX($B$11:$M$3008,MATCH(CONCATENATE(CJ$12,$O39,$P39),$D$11:$D$2694,0),CJ$10)</f>
        <v>103.3</v>
      </c>
      <c r="CK39" cm="1">
        <f t="array" ref="CK39">INDEX($B$11:$M$3008,MATCH(CONCATENATE(CK$12,$O39,$P39),$D$11:$D$2694,0),CK$10)</f>
        <v>104.5</v>
      </c>
      <c r="CL39" cm="1">
        <f t="array" ref="CL39">INDEX($B$11:$M$3008,MATCH(CONCATENATE(CL$12,$O39,$P39),$D$11:$D$2694,0),CL$10)</f>
        <v>104.8</v>
      </c>
      <c r="CM39" cm="1">
        <f t="array" ref="CM39">INDEX($B$11:$M$3008,MATCH(CONCATENATE(CM$12,$O39,$P39),$D$11:$D$2694,0),CM$10)</f>
        <v>105.3</v>
      </c>
      <c r="CN39" cm="1">
        <f t="array" ref="CN39">INDEX($B$11:$M$3008,MATCH(CONCATENATE(CN$12,$O39,$P39),$D$11:$D$2694,0),CN$10)</f>
        <v>105.8</v>
      </c>
      <c r="CO39" cm="1">
        <f t="array" ref="CO39">INDEX($B$11:$M$3008,MATCH(CONCATENATE(CO$12,$O39,$P39),$D$11:$D$2694,0),CO$10)</f>
        <v>107</v>
      </c>
      <c r="CP39" cm="1">
        <f t="array" ref="CP39">INDEX($B$11:$M$3008,MATCH(CONCATENATE(CP$12,$O39,$P39),$D$11:$D$2694,0),CP$10)</f>
        <v>107.2</v>
      </c>
      <c r="CQ39" cm="1">
        <f t="array" ref="CQ39">INDEX($B$11:$M$3008,MATCH(CONCATENATE(CQ$12,$O39,$P39),$D$11:$D$2694,0),CQ$10)</f>
        <v>107.6</v>
      </c>
      <c r="CR39" cm="1">
        <f t="array" ref="CR39">INDEX($B$11:$M$3008,MATCH(CONCATENATE(CR$12,$O39,$P39),$D$11:$D$2694,0),CR$10)</f>
        <v>107.6</v>
      </c>
      <c r="CS39" cm="1">
        <f t="array" ref="CS39">INDEX($B$11:$M$3008,MATCH(CONCATENATE(CS$12,$O39,$P39),$D$11:$D$2694,0),CS$10)</f>
        <v>109.2</v>
      </c>
      <c r="CT39" cm="1">
        <f t="array" ref="CT39">INDEX($B$11:$M$3008,MATCH(CONCATENATE(CT$12,$O39,$P39),$D$11:$D$2694,0),CT$10)</f>
        <v>109.4</v>
      </c>
      <c r="CU39" cm="1">
        <f t="array" ref="CU39">INDEX($B$11:$M$3008,MATCH(CONCATENATE(CU$12,$O39,$P39),$D$11:$D$2694,0),CU$10)</f>
        <v>109.7</v>
      </c>
      <c r="CV39" cm="1">
        <f t="array" ref="CV39">INDEX($B$11:$M$3008,MATCH(CONCATENATE(CV$12,$O39,$P39),$D$11:$D$2694,0),CV$10)</f>
        <v>110</v>
      </c>
      <c r="CW39" cm="1">
        <f t="array" ref="CW39">INDEX($B$11:$M$3008,MATCH(CONCATENATE(CW$12,$O39,$P39),$D$11:$D$2694,0),CW$10)</f>
        <v>96.9</v>
      </c>
      <c r="CX39" cm="1">
        <f t="array" ref="CX39">INDEX($B$11:$M$3008,MATCH(CONCATENATE(CX$12,$O39,$P39),$D$11:$D$2694,0),CX$10)</f>
        <v>98.6</v>
      </c>
      <c r="CY39" cm="1">
        <f t="array" ref="CY39">INDEX($B$11:$M$3008,MATCH(CONCATENATE(CY$12,$O39,$P39),$D$11:$D$2694,0),CY$10)</f>
        <v>101.4</v>
      </c>
      <c r="CZ39" cm="1">
        <f t="array" ref="CZ39">INDEX($B$11:$M$3008,MATCH(CONCATENATE(CZ$12,$O39,$P39),$D$11:$D$2694,0),CZ$10)</f>
        <v>103.2</v>
      </c>
      <c r="DA39" cm="1">
        <f t="array" ref="DA39">INDEX($B$11:$M$3008,MATCH(CONCATENATE(DA$12,$O39,$P39),$D$11:$D$2694,0),DA$10)</f>
        <v>107.3</v>
      </c>
      <c r="DB39" cm="1">
        <f t="array" ref="DB39">INDEX($B$11:$M$3008,MATCH(CONCATENATE(DB$12,$O39,$P39),$D$11:$D$2694,0),DB$10)</f>
        <v>113</v>
      </c>
      <c r="DC39" cm="1">
        <f t="array" ref="DC39">INDEX($B$11:$M$3008,MATCH(CONCATENATE(DC$12,$O39,$P39),$D$11:$D$2694,0),DC$10)</f>
        <v>117</v>
      </c>
      <c r="DD39" cm="1">
        <f t="array" ref="DD39">INDEX($B$11:$M$3008,MATCH(CONCATENATE(DD$12,$O39,$P39),$D$11:$D$2694,0),DD$10)</f>
        <v>120</v>
      </c>
      <c r="DE39" cm="1">
        <f t="array" ref="DE39">INDEX($B$11:$M$3008,MATCH(CONCATENATE(DE$12,$O39,$P39),$D$11:$D$2694,0),DE$10)</f>
        <v>122.8</v>
      </c>
      <c r="DF39" cm="1">
        <f t="array" ref="DF39">INDEX($B$11:$M$3008,MATCH(CONCATENATE(DF$12,$O39,$P39),$D$11:$D$2694,0),DF$10)</f>
        <v>123.1</v>
      </c>
      <c r="DG39" cm="1">
        <f t="array" ref="DG39">INDEX($B$11:$M$3008,MATCH(CONCATENATE(DG$12,$O39,$P39),$D$11:$D$2694,0),DG$10)</f>
        <v>123.7</v>
      </c>
      <c r="DI39" t="s">
        <v>143</v>
      </c>
      <c r="DJ39" s="98">
        <f t="shared" si="1"/>
        <v>1.9496344435419033E-2</v>
      </c>
      <c r="DK39" s="98">
        <f t="shared" si="2"/>
        <v>5.7264957264957284E-2</v>
      </c>
      <c r="DL39" s="98">
        <f t="shared" si="3"/>
        <v>4.2540261318748072E-2</v>
      </c>
    </row>
    <row r="40" spans="1:116">
      <c r="A40">
        <v>2000</v>
      </c>
      <c r="B40" t="s">
        <v>132</v>
      </c>
      <c r="C40" t="s">
        <v>145</v>
      </c>
      <c r="D40" s="49" t="str">
        <f t="shared" si="0"/>
        <v>2000WohngebäudeKorrosionsschutzarbeiten an Stahlbauten</v>
      </c>
      <c r="E40" t="s">
        <v>66</v>
      </c>
      <c r="F40" t="s">
        <v>66</v>
      </c>
      <c r="G40" t="s">
        <v>66</v>
      </c>
      <c r="H40" t="s">
        <v>66</v>
      </c>
      <c r="I40" t="s">
        <v>66</v>
      </c>
      <c r="J40" t="s">
        <v>66</v>
      </c>
      <c r="K40" t="s">
        <v>66</v>
      </c>
      <c r="L40" t="s">
        <v>66</v>
      </c>
      <c r="O40" t="s">
        <v>132</v>
      </c>
      <c r="P40" t="s">
        <v>109</v>
      </c>
      <c r="Q40" cm="1">
        <f t="array" ref="Q40">INDEX($B$11:$M$3008,MATCH(CONCATENATE(Q$12,$O40,$P40),$D$11:$D$2694,0),Q$10)</f>
        <v>82</v>
      </c>
      <c r="R40" cm="1">
        <f t="array" ref="R40">INDEX($B$11:$M$3008,MATCH(CONCATENATE(R$12,$O40,$P40),$D$11:$D$2694,0),R$10)</f>
        <v>82.2</v>
      </c>
      <c r="S40" cm="1">
        <f t="array" ref="S40">INDEX($B$11:$M$3008,MATCH(CONCATENATE(S$12,$O40,$P40),$D$11:$D$2694,0),S$10)</f>
        <v>82.7</v>
      </c>
      <c r="T40" cm="1">
        <f t="array" ref="T40">INDEX($B$11:$M$3008,MATCH(CONCATENATE(T$12,$O40,$P40),$D$11:$D$2694,0),T$10)</f>
        <v>83.1</v>
      </c>
      <c r="U40" cm="1">
        <f t="array" ref="U40">INDEX($B$11:$M$3008,MATCH(CONCATENATE(U$12,$O40,$P40),$D$11:$D$2694,0),U$10)</f>
        <v>83.5</v>
      </c>
      <c r="V40" cm="1">
        <f t="array" ref="V40">INDEX($B$11:$M$3008,MATCH(CONCATENATE(V$12,$O40,$P40),$D$11:$D$2694,0),V$10)</f>
        <v>84</v>
      </c>
      <c r="W40" cm="1">
        <f t="array" ref="W40">INDEX($B$11:$M$3008,MATCH(CONCATENATE(W$12,$O40,$P40),$D$11:$D$2694,0),W$10)</f>
        <v>84.1</v>
      </c>
      <c r="X40" cm="1">
        <f t="array" ref="X40">INDEX($B$11:$M$3008,MATCH(CONCATENATE(X$12,$O40,$P40),$D$11:$D$2694,0),X$10)</f>
        <v>84.2</v>
      </c>
      <c r="Y40" cm="1">
        <f t="array" ref="Y40">INDEX($B$11:$M$3008,MATCH(CONCATENATE(Y$12,$O40,$P40),$D$11:$D$2694,0),Y$10)</f>
        <v>84.8</v>
      </c>
      <c r="Z40" cm="1">
        <f t="array" ref="Z40">INDEX($B$11:$M$3008,MATCH(CONCATENATE(Z$12,$O40,$P40),$D$11:$D$2694,0),Z$10)</f>
        <v>84.9</v>
      </c>
      <c r="AA40" cm="1">
        <f t="array" ref="AA40">INDEX($B$11:$M$3008,MATCH(CONCATENATE(AA$12,$O40,$P40),$D$11:$D$2694,0),AA$10)</f>
        <v>85</v>
      </c>
      <c r="AB40" cm="1">
        <f t="array" ref="AB40">INDEX($B$11:$M$3008,MATCH(CONCATENATE(AB$12,$O40,$P40),$D$11:$D$2694,0),AB$10)</f>
        <v>85.1</v>
      </c>
      <c r="AC40" cm="1">
        <f t="array" ref="AC40">INDEX($B$11:$M$3008,MATCH(CONCATENATE(AC$12,$O40,$P40),$D$11:$D$2694,0),AC$10)</f>
        <v>85.8</v>
      </c>
      <c r="AD40" cm="1">
        <f t="array" ref="AD40">INDEX($B$11:$M$3008,MATCH(CONCATENATE(AD$12,$O40,$P40),$D$11:$D$2694,0),AD$10)</f>
        <v>85.9</v>
      </c>
      <c r="AE40" cm="1">
        <f t="array" ref="AE40">INDEX($B$11:$M$3008,MATCH(CONCATENATE(AE$12,$O40,$P40),$D$11:$D$2694,0),AE$10)</f>
        <v>85.9</v>
      </c>
      <c r="AF40" cm="1">
        <f t="array" ref="AF40">INDEX($B$11:$M$3008,MATCH(CONCATENATE(AF$12,$O40,$P40),$D$11:$D$2694,0),AF$10)</f>
        <v>86</v>
      </c>
      <c r="AG40" cm="1">
        <f t="array" ref="AG40">INDEX($B$11:$M$3008,MATCH(CONCATENATE(AG$12,$O40,$P40),$D$11:$D$2694,0),AG$10)</f>
        <v>86.2</v>
      </c>
      <c r="AH40" cm="1">
        <f t="array" ref="AH40">INDEX($B$11:$M$3008,MATCH(CONCATENATE(AH$12,$O40,$P40),$D$11:$D$2694,0),AH$10)</f>
        <v>86.4</v>
      </c>
      <c r="AI40" cm="1">
        <f t="array" ref="AI40">INDEX($B$11:$M$3008,MATCH(CONCATENATE(AI$12,$O40,$P40),$D$11:$D$2694,0),AI$10)</f>
        <v>86.6</v>
      </c>
      <c r="AJ40" cm="1">
        <f t="array" ref="AJ40">INDEX($B$11:$M$3008,MATCH(CONCATENATE(AJ$12,$O40,$P40),$D$11:$D$2694,0),AJ$10)</f>
        <v>86.8</v>
      </c>
      <c r="AK40" cm="1">
        <f t="array" ref="AK40">INDEX($B$11:$M$3008,MATCH(CONCATENATE(AK$12,$O40,$P40),$D$11:$D$2694,0),AK$10)</f>
        <v>87.1</v>
      </c>
      <c r="AL40" cm="1">
        <f t="array" ref="AL40">INDEX($B$11:$M$3008,MATCH(CONCATENATE(AL$12,$O40,$P40),$D$11:$D$2694,0),AL$10)</f>
        <v>87.3</v>
      </c>
      <c r="AM40" cm="1">
        <f t="array" ref="AM40">INDEX($B$11:$M$3008,MATCH(CONCATENATE(AM$12,$O40,$P40),$D$11:$D$2694,0),AM$10)</f>
        <v>87.7</v>
      </c>
      <c r="AN40" cm="1">
        <f t="array" ref="AN40">INDEX($B$11:$M$3008,MATCH(CONCATENATE(AN$12,$O40,$P40),$D$11:$D$2694,0),AN$10)</f>
        <v>87.7</v>
      </c>
      <c r="AO40" cm="1">
        <f t="array" ref="AO40">INDEX($B$11:$M$3008,MATCH(CONCATENATE(AO$12,$O40,$P40),$D$11:$D$2694,0),AO$10)</f>
        <v>87.8</v>
      </c>
      <c r="AP40" cm="1">
        <f t="array" ref="AP40">INDEX($B$11:$M$3008,MATCH(CONCATENATE(AP$12,$O40,$P40),$D$11:$D$2694,0),AP$10)</f>
        <v>88.1</v>
      </c>
      <c r="AQ40" cm="1">
        <f t="array" ref="AQ40">INDEX($B$11:$M$3008,MATCH(CONCATENATE(AQ$12,$O40,$P40),$D$11:$D$2694,0),AQ$10)</f>
        <v>88.5</v>
      </c>
      <c r="AR40" cm="1">
        <f t="array" ref="AR40">INDEX($B$11:$M$3008,MATCH(CONCATENATE(AR$12,$O40,$P40),$D$11:$D$2694,0),AR$10)</f>
        <v>89</v>
      </c>
      <c r="AS40" cm="1">
        <f t="array" ref="AS40">INDEX($B$11:$M$3008,MATCH(CONCATENATE(AS$12,$O40,$P40),$D$11:$D$2694,0),AS$10)</f>
        <v>89.7</v>
      </c>
      <c r="AT40" cm="1">
        <f t="array" ref="AT40">INDEX($B$11:$M$3008,MATCH(CONCATENATE(AT$12,$O40,$P40),$D$11:$D$2694,0),AT$10)</f>
        <v>90.2</v>
      </c>
      <c r="AU40" cm="1">
        <f t="array" ref="AU40">INDEX($B$11:$M$3008,MATCH(CONCATENATE(AU$12,$O40,$P40),$D$11:$D$2694,0),AU$10)</f>
        <v>90.5</v>
      </c>
      <c r="AV40" cm="1">
        <f t="array" ref="AV40">INDEX($B$11:$M$3008,MATCH(CONCATENATE(AV$12,$O40,$P40),$D$11:$D$2694,0),AV$10)</f>
        <v>90.7</v>
      </c>
      <c r="AW40" cm="1">
        <f t="array" ref="AW40">INDEX($B$11:$M$3008,MATCH(CONCATENATE(AW$12,$O40,$P40),$D$11:$D$2694,0),AW$10)</f>
        <v>91.1</v>
      </c>
      <c r="AX40" cm="1">
        <f t="array" ref="AX40">INDEX($B$11:$M$3008,MATCH(CONCATENATE(AX$12,$O40,$P40),$D$11:$D$2694,0),AX$10)</f>
        <v>91.1</v>
      </c>
      <c r="AY40" cm="1">
        <f t="array" ref="AY40">INDEX($B$11:$M$3008,MATCH(CONCATENATE(AY$12,$O40,$P40),$D$11:$D$2694,0),AY$10)</f>
        <v>91.6</v>
      </c>
      <c r="AZ40" cm="1">
        <f t="array" ref="AZ40">INDEX($B$11:$M$3008,MATCH(CONCATENATE(AZ$12,$O40,$P40),$D$11:$D$2694,0),AZ$10)</f>
        <v>91.9</v>
      </c>
      <c r="BA40" cm="1">
        <f t="array" ref="BA40">INDEX($B$11:$M$3008,MATCH(CONCATENATE(BA$12,$O40,$P40),$D$11:$D$2694,0),BA$10)</f>
        <v>92.4</v>
      </c>
      <c r="BB40" cm="1">
        <f t="array" ref="BB40">INDEX($B$11:$M$3008,MATCH(CONCATENATE(BB$12,$O40,$P40),$D$11:$D$2694,0),BB$10)</f>
        <v>92.2</v>
      </c>
      <c r="BC40" cm="1">
        <f t="array" ref="BC40">INDEX($B$11:$M$3008,MATCH(CONCATENATE(BC$12,$O40,$P40),$D$11:$D$2694,0),BC$10)</f>
        <v>92.4</v>
      </c>
      <c r="BD40" cm="1">
        <f t="array" ref="BD40">INDEX($B$11:$M$3008,MATCH(CONCATENATE(BD$12,$O40,$P40),$D$11:$D$2694,0),BD$10)</f>
        <v>92.4</v>
      </c>
      <c r="BE40" cm="1">
        <f t="array" ref="BE40">INDEX($B$11:$M$3008,MATCH(CONCATENATE(BE$12,$O40,$P40),$D$11:$D$2694,0),BE$10)</f>
        <v>92.9</v>
      </c>
      <c r="BF40" cm="1">
        <f t="array" ref="BF40">INDEX($B$11:$M$3008,MATCH(CONCATENATE(BF$12,$O40,$P40),$D$11:$D$2694,0),BF$10)</f>
        <v>92.9</v>
      </c>
      <c r="BG40" cm="1">
        <f t="array" ref="BG40">INDEX($B$11:$M$3008,MATCH(CONCATENATE(BG$12,$O40,$P40),$D$11:$D$2694,0),BG$10)</f>
        <v>93</v>
      </c>
      <c r="BH40" cm="1">
        <f t="array" ref="BH40">INDEX($B$11:$M$3008,MATCH(CONCATENATE(BH$12,$O40,$P40),$D$11:$D$2694,0),BH$10)</f>
        <v>93.2</v>
      </c>
      <c r="BI40" cm="1">
        <f t="array" ref="BI40">INDEX($B$11:$M$3008,MATCH(CONCATENATE(BI$12,$O40,$P40),$D$11:$D$2694,0),BI$10)</f>
        <v>93.7</v>
      </c>
      <c r="BJ40" cm="1">
        <f t="array" ref="BJ40">INDEX($B$11:$M$3008,MATCH(CONCATENATE(BJ$12,$O40,$P40),$D$11:$D$2694,0),BJ$10)</f>
        <v>94</v>
      </c>
      <c r="BK40" cm="1">
        <f t="array" ref="BK40">INDEX($B$11:$M$3008,MATCH(CONCATENATE(BK$12,$O40,$P40),$D$11:$D$2694,0),BK$10)</f>
        <v>94.3</v>
      </c>
      <c r="BL40" cm="1">
        <f t="array" ref="BL40">INDEX($B$11:$M$3008,MATCH(CONCATENATE(BL$12,$O40,$P40),$D$11:$D$2694,0),BL$10)</f>
        <v>94.9</v>
      </c>
      <c r="BM40" cm="1">
        <f t="array" ref="BM40">INDEX($B$11:$M$3008,MATCH(CONCATENATE(BM$12,$O40,$P40),$D$11:$D$2694,0),BM$10)</f>
        <v>95.5</v>
      </c>
      <c r="BN40" cm="1">
        <f t="array" ref="BN40">INDEX($B$11:$M$3008,MATCH(CONCATENATE(BN$12,$O40,$P40),$D$11:$D$2694,0),BN$10)</f>
        <v>95.7</v>
      </c>
      <c r="BO40" cm="1">
        <f t="array" ref="BO40">INDEX($B$11:$M$3008,MATCH(CONCATENATE(BO$12,$O40,$P40),$D$11:$D$2694,0),BO$10)</f>
        <v>96.1</v>
      </c>
      <c r="BP40" cm="1">
        <f t="array" ref="BP40">INDEX($B$11:$M$3008,MATCH(CONCATENATE(BP$12,$O40,$P40),$D$11:$D$2694,0),BP$10)</f>
        <v>96.3</v>
      </c>
      <c r="BQ40" cm="1">
        <f t="array" ref="BQ40">INDEX($B$11:$M$3008,MATCH(CONCATENATE(BQ$12,$O40,$P40),$D$11:$D$2694,0),BQ$10)</f>
        <v>97.1</v>
      </c>
      <c r="BR40" cm="1">
        <f t="array" ref="BR40">INDEX($B$11:$M$3008,MATCH(CONCATENATE(BR$12,$O40,$P40),$D$11:$D$2694,0),BR$10)</f>
        <v>97.3</v>
      </c>
      <c r="BS40" cm="1">
        <f t="array" ref="BS40">INDEX($B$11:$M$3008,MATCH(CONCATENATE(BS$12,$O40,$P40),$D$11:$D$2694,0),BS$10)</f>
        <v>97.4</v>
      </c>
      <c r="BT40" cm="1">
        <f t="array" ref="BT40">INDEX($B$11:$M$3008,MATCH(CONCATENATE(BT$12,$O40,$P40),$D$11:$D$2694,0),BT$10)</f>
        <v>97.5</v>
      </c>
      <c r="BU40" cm="1">
        <f t="array" ref="BU40">INDEX($B$11:$M$3008,MATCH(CONCATENATE(BU$12,$O40,$P40),$D$11:$D$2694,0),BU$10)</f>
        <v>98.1</v>
      </c>
      <c r="BV40" cm="1">
        <f t="array" ref="BV40">INDEX($B$11:$M$3008,MATCH(CONCATENATE(BV$12,$O40,$P40),$D$11:$D$2694,0),BV$10)</f>
        <v>98.3</v>
      </c>
      <c r="BW40" cm="1">
        <f t="array" ref="BW40">INDEX($B$11:$M$3008,MATCH(CONCATENATE(BW$12,$O40,$P40),$D$11:$D$2694,0),BW$10)</f>
        <v>98.6</v>
      </c>
      <c r="BX40" cm="1">
        <f t="array" ref="BX40">INDEX($B$11:$M$3008,MATCH(CONCATENATE(BX$12,$O40,$P40),$D$11:$D$2694,0),BX$10)</f>
        <v>98.8</v>
      </c>
      <c r="BY40" cm="1">
        <f t="array" ref="BY40">INDEX($B$11:$M$3008,MATCH(CONCATENATE(BY$12,$O40,$P40),$D$11:$D$2694,0),BY$10)</f>
        <v>99.7</v>
      </c>
      <c r="BZ40" cm="1">
        <f t="array" ref="BZ40">INDEX($B$11:$M$3008,MATCH(CONCATENATE(BZ$12,$O40,$P40),$D$11:$D$2694,0),BZ$10)</f>
        <v>99.9</v>
      </c>
      <c r="CA40" cm="1">
        <f t="array" ref="CA40">INDEX($B$11:$M$3008,MATCH(CONCATENATE(CA$12,$O40,$P40),$D$11:$D$2694,0),CA$10)</f>
        <v>100.1</v>
      </c>
      <c r="CB40" cm="1">
        <f t="array" ref="CB40">INDEX($B$11:$M$3008,MATCH(CONCATENATE(CB$12,$O40,$P40),$D$11:$D$2694,0),CB$10)</f>
        <v>100.3</v>
      </c>
      <c r="CC40" cm="1">
        <f t="array" ref="CC40">INDEX($B$11:$M$3008,MATCH(CONCATENATE(CC$12,$O40,$P40),$D$11:$D$2694,0),CC$10)</f>
        <v>101.3</v>
      </c>
      <c r="CD40" cm="1">
        <f t="array" ref="CD40">INDEX($B$11:$M$3008,MATCH(CONCATENATE(CD$12,$O40,$P40),$D$11:$D$2694,0),CD$10)</f>
        <v>101.5</v>
      </c>
      <c r="CE40" cm="1">
        <f t="array" ref="CE40">INDEX($B$11:$M$3008,MATCH(CONCATENATE(CE$12,$O40,$P40),$D$11:$D$2694,0),CE$10)</f>
        <v>101.7</v>
      </c>
      <c r="CF40" cm="1">
        <f t="array" ref="CF40">INDEX($B$11:$M$3008,MATCH(CONCATENATE(CF$12,$O40,$P40),$D$11:$D$2694,0),CF$10)</f>
        <v>101.8</v>
      </c>
      <c r="CG40" cm="1">
        <f t="array" ref="CG40">INDEX($B$11:$M$3008,MATCH(CONCATENATE(CG$12,$O40,$P40),$D$11:$D$2694,0),CG$10)</f>
        <v>102.7</v>
      </c>
      <c r="CH40" cm="1">
        <f t="array" ref="CH40">INDEX($B$11:$M$3008,MATCH(CONCATENATE(CH$12,$O40,$P40),$D$11:$D$2694,0),CH$10)</f>
        <v>103.2</v>
      </c>
      <c r="CI40" cm="1">
        <f t="array" ref="CI40">INDEX($B$11:$M$3008,MATCH(CONCATENATE(CI$12,$O40,$P40),$D$11:$D$2694,0),CI$10)</f>
        <v>103.4</v>
      </c>
      <c r="CJ40" cm="1">
        <f t="array" ref="CJ40">INDEX($B$11:$M$3008,MATCH(CONCATENATE(CJ$12,$O40,$P40),$D$11:$D$2694,0),CJ$10)</f>
        <v>104</v>
      </c>
      <c r="CK40" cm="1">
        <f t="array" ref="CK40">INDEX($B$11:$M$3008,MATCH(CONCATENATE(CK$12,$O40,$P40),$D$11:$D$2694,0),CK$10)</f>
        <v>105.5</v>
      </c>
      <c r="CL40" cm="1">
        <f t="array" ref="CL40">INDEX($B$11:$M$3008,MATCH(CONCATENATE(CL$12,$O40,$P40),$D$11:$D$2694,0),CL$10)</f>
        <v>106</v>
      </c>
      <c r="CM40" cm="1">
        <f t="array" ref="CM40">INDEX($B$11:$M$3008,MATCH(CONCATENATE(CM$12,$O40,$P40),$D$11:$D$2694,0),CM$10)</f>
        <v>106.4</v>
      </c>
      <c r="CN40" cm="1">
        <f t="array" ref="CN40">INDEX($B$11:$M$3008,MATCH(CONCATENATE(CN$12,$O40,$P40),$D$11:$D$2694,0),CN$10)</f>
        <v>106.8</v>
      </c>
      <c r="CO40" cm="1">
        <f t="array" ref="CO40">INDEX($B$11:$M$3008,MATCH(CONCATENATE(CO$12,$O40,$P40),$D$11:$D$2694,0),CO$10)</f>
        <v>108.5</v>
      </c>
      <c r="CP40" cm="1">
        <f t="array" ref="CP40">INDEX($B$11:$M$3008,MATCH(CONCATENATE(CP$12,$O40,$P40),$D$11:$D$2694,0),CP$10)</f>
        <v>109.4</v>
      </c>
      <c r="CQ40" cm="1">
        <f t="array" ref="CQ40">INDEX($B$11:$M$3008,MATCH(CONCATENATE(CQ$12,$O40,$P40),$D$11:$D$2694,0),CQ$10)</f>
        <v>109.7</v>
      </c>
      <c r="CR40" cm="1">
        <f t="array" ref="CR40">INDEX($B$11:$M$3008,MATCH(CONCATENATE(CR$12,$O40,$P40),$D$11:$D$2694,0),CR$10)</f>
        <v>110.2</v>
      </c>
      <c r="CS40" cm="1">
        <f t="array" ref="CS40">INDEX($B$11:$M$3008,MATCH(CONCATENATE(CS$12,$O40,$P40),$D$11:$D$2694,0),CS$10)</f>
        <v>111.8</v>
      </c>
      <c r="CT40" cm="1">
        <f t="array" ref="CT40">INDEX($B$11:$M$3008,MATCH(CONCATENATE(CT$12,$O40,$P40),$D$11:$D$2694,0),CT$10)</f>
        <v>112.3</v>
      </c>
      <c r="CU40" cm="1">
        <f t="array" ref="CU40">INDEX($B$11:$M$3008,MATCH(CONCATENATE(CU$12,$O40,$P40),$D$11:$D$2694,0),CU$10)</f>
        <v>112.6</v>
      </c>
      <c r="CV40" cm="1">
        <f t="array" ref="CV40">INDEX($B$11:$M$3008,MATCH(CONCATENATE(CV$12,$O40,$P40),$D$11:$D$2694,0),CV$10)</f>
        <v>112.9</v>
      </c>
      <c r="CW40" cm="1">
        <f t="array" ref="CW40">INDEX($B$11:$M$3008,MATCH(CONCATENATE(CW$12,$O40,$P40),$D$11:$D$2694,0),CW$10)</f>
        <v>96.5</v>
      </c>
      <c r="CX40" cm="1">
        <f t="array" ref="CX40">INDEX($B$11:$M$3008,MATCH(CONCATENATE(CX$12,$O40,$P40),$D$11:$D$2694,0),CX$10)</f>
        <v>98.3</v>
      </c>
      <c r="CY40" cm="1">
        <f t="array" ref="CY40">INDEX($B$11:$M$3008,MATCH(CONCATENATE(CY$12,$O40,$P40),$D$11:$D$2694,0),CY$10)</f>
        <v>101.8</v>
      </c>
      <c r="CZ40" cm="1">
        <f t="array" ref="CZ40">INDEX($B$11:$M$3008,MATCH(CONCATENATE(CZ$12,$O40,$P40),$D$11:$D$2694,0),CZ$10)</f>
        <v>103.4</v>
      </c>
      <c r="DA40" cm="1">
        <f t="array" ref="DA40">INDEX($B$11:$M$3008,MATCH(CONCATENATE(DA$12,$O40,$P40),$D$11:$D$2694,0),DA$10)</f>
        <v>110.1</v>
      </c>
      <c r="DB40" cm="1">
        <f t="array" ref="DB40">INDEX($B$11:$M$3008,MATCH(CONCATENATE(DB$12,$O40,$P40),$D$11:$D$2694,0),DB$10)</f>
        <v>115.8</v>
      </c>
      <c r="DC40" cm="1">
        <f t="array" ref="DC40">INDEX($B$11:$M$3008,MATCH(CONCATENATE(DC$12,$O40,$P40),$D$11:$D$2694,0),DC$10)</f>
        <v>119.7</v>
      </c>
      <c r="DD40" cm="1">
        <f t="array" ref="DD40">INDEX($B$11:$M$3008,MATCH(CONCATENATE(DD$12,$O40,$P40),$D$11:$D$2694,0),DD$10)</f>
        <v>122.1</v>
      </c>
      <c r="DE40" cm="1">
        <f t="array" ref="DE40">INDEX($B$11:$M$3008,MATCH(CONCATENATE(DE$12,$O40,$P40),$D$11:$D$2694,0),DE$10)</f>
        <v>125</v>
      </c>
      <c r="DF40" cm="1">
        <f t="array" ref="DF40">INDEX($B$11:$M$3008,MATCH(CONCATENATE(DF$12,$O40,$P40),$D$11:$D$2694,0),DF$10)</f>
        <v>126</v>
      </c>
      <c r="DG40" cm="1">
        <f t="array" ref="DG40">INDEX($B$11:$M$3008,MATCH(CONCATENATE(DG$12,$O40,$P40),$D$11:$D$2694,0),DG$10)</f>
        <v>126.4</v>
      </c>
      <c r="DI40" t="s">
        <v>109</v>
      </c>
      <c r="DJ40" s="98">
        <f t="shared" si="1"/>
        <v>1.2698412698412653E-2</v>
      </c>
      <c r="DK40" s="98">
        <f t="shared" si="2"/>
        <v>5.597326649958223E-2</v>
      </c>
      <c r="DL40" s="98">
        <f t="shared" si="3"/>
        <v>4.0852575488454779E-2</v>
      </c>
    </row>
    <row r="41" spans="1:116">
      <c r="A41">
        <v>2000</v>
      </c>
      <c r="B41" t="s">
        <v>132</v>
      </c>
      <c r="C41" t="s">
        <v>113</v>
      </c>
      <c r="D41" s="49" t="str">
        <f t="shared" si="0"/>
        <v>2000WohngebäudeBodenbelagarbeiten</v>
      </c>
      <c r="E41">
        <v>78.099999999999994</v>
      </c>
      <c r="F41">
        <v>80.099999999999994</v>
      </c>
      <c r="G41">
        <v>78.099999999999994</v>
      </c>
      <c r="H41">
        <v>80.099999999999994</v>
      </c>
      <c r="I41">
        <v>78.2</v>
      </c>
      <c r="J41">
        <v>80.2</v>
      </c>
      <c r="K41">
        <v>78.400000000000006</v>
      </c>
      <c r="L41">
        <v>80.400000000000006</v>
      </c>
      <c r="O41" t="s">
        <v>132</v>
      </c>
      <c r="P41" t="s">
        <v>110</v>
      </c>
      <c r="Q41" cm="1">
        <f t="array" ref="Q41">INDEX($B$11:$M$3008,MATCH(CONCATENATE(Q$12,$O41,$P41),$D$11:$D$2694,0),Q$10)</f>
        <v>68.2</v>
      </c>
      <c r="R41" cm="1">
        <f t="array" ref="R41">INDEX($B$11:$M$3008,MATCH(CONCATENATE(R$12,$O41,$P41),$D$11:$D$2694,0),R$10)</f>
        <v>68.7</v>
      </c>
      <c r="S41" cm="1">
        <f t="array" ref="S41">INDEX($B$11:$M$3008,MATCH(CONCATENATE(S$12,$O41,$P41),$D$11:$D$2694,0),S$10)</f>
        <v>69.099999999999994</v>
      </c>
      <c r="T41" cm="1">
        <f t="array" ref="T41">INDEX($B$11:$M$3008,MATCH(CONCATENATE(T$12,$O41,$P41),$D$11:$D$2694,0),T$10)</f>
        <v>69.8</v>
      </c>
      <c r="U41" cm="1">
        <f t="array" ref="U41">INDEX($B$11:$M$3008,MATCH(CONCATENATE(U$12,$O41,$P41),$D$11:$D$2694,0),U$10)</f>
        <v>70.2</v>
      </c>
      <c r="V41" cm="1">
        <f t="array" ref="V41">INDEX($B$11:$M$3008,MATCH(CONCATENATE(V$12,$O41,$P41),$D$11:$D$2694,0),V$10)</f>
        <v>70.5</v>
      </c>
      <c r="W41" cm="1">
        <f t="array" ref="W41">INDEX($B$11:$M$3008,MATCH(CONCATENATE(W$12,$O41,$P41),$D$11:$D$2694,0),W$10)</f>
        <v>70.599999999999994</v>
      </c>
      <c r="X41" cm="1">
        <f t="array" ref="X41">INDEX($B$11:$M$3008,MATCH(CONCATENATE(X$12,$O41,$P41),$D$11:$D$2694,0),X$10)</f>
        <v>70.8</v>
      </c>
      <c r="Y41" cm="1">
        <f t="array" ref="Y41">INDEX($B$11:$M$3008,MATCH(CONCATENATE(Y$12,$O41,$P41),$D$11:$D$2694,0),Y$10)</f>
        <v>71.3</v>
      </c>
      <c r="Z41" cm="1">
        <f t="array" ref="Z41">INDEX($B$11:$M$3008,MATCH(CONCATENATE(Z$12,$O41,$P41),$D$11:$D$2694,0),Z$10)</f>
        <v>71.400000000000006</v>
      </c>
      <c r="AA41" cm="1">
        <f t="array" ref="AA41">INDEX($B$11:$M$3008,MATCH(CONCATENATE(AA$12,$O41,$P41),$D$11:$D$2694,0),AA$10)</f>
        <v>71.5</v>
      </c>
      <c r="AB41" cm="1">
        <f t="array" ref="AB41">INDEX($B$11:$M$3008,MATCH(CONCATENATE(AB$12,$O41,$P41),$D$11:$D$2694,0),AB$10)</f>
        <v>71.599999999999994</v>
      </c>
      <c r="AC41" cm="1">
        <f t="array" ref="AC41">INDEX($B$11:$M$3008,MATCH(CONCATENATE(AC$12,$O41,$P41),$D$11:$D$2694,0),AC$10)</f>
        <v>71.900000000000006</v>
      </c>
      <c r="AD41" cm="1">
        <f t="array" ref="AD41">INDEX($B$11:$M$3008,MATCH(CONCATENATE(AD$12,$O41,$P41),$D$11:$D$2694,0),AD$10)</f>
        <v>71.8</v>
      </c>
      <c r="AE41" cm="1">
        <f t="array" ref="AE41">INDEX($B$11:$M$3008,MATCH(CONCATENATE(AE$12,$O41,$P41),$D$11:$D$2694,0),AE$10)</f>
        <v>71.7</v>
      </c>
      <c r="AF41" cm="1">
        <f t="array" ref="AF41">INDEX($B$11:$M$3008,MATCH(CONCATENATE(AF$12,$O41,$P41),$D$11:$D$2694,0),AF$10)</f>
        <v>71.900000000000006</v>
      </c>
      <c r="AG41" cm="1">
        <f t="array" ref="AG41">INDEX($B$11:$M$3008,MATCH(CONCATENATE(AG$12,$O41,$P41),$D$11:$D$2694,0),AG$10)</f>
        <v>72.400000000000006</v>
      </c>
      <c r="AH41" cm="1">
        <f t="array" ref="AH41">INDEX($B$11:$M$3008,MATCH(CONCATENATE(AH$12,$O41,$P41),$D$11:$D$2694,0),AH$10)</f>
        <v>73.400000000000006</v>
      </c>
      <c r="AI41" cm="1">
        <f t="array" ref="AI41">INDEX($B$11:$M$3008,MATCH(CONCATENATE(AI$12,$O41,$P41),$D$11:$D$2694,0),AI$10)</f>
        <v>74.5</v>
      </c>
      <c r="AJ41" cm="1">
        <f t="array" ref="AJ41">INDEX($B$11:$M$3008,MATCH(CONCATENATE(AJ$12,$O41,$P41),$D$11:$D$2694,0),AJ$10)</f>
        <v>74.900000000000006</v>
      </c>
      <c r="AK41" cm="1">
        <f t="array" ref="AK41">INDEX($B$11:$M$3008,MATCH(CONCATENATE(AK$12,$O41,$P41),$D$11:$D$2694,0),AK$10)</f>
        <v>75.900000000000006</v>
      </c>
      <c r="AL41" cm="1">
        <f t="array" ref="AL41">INDEX($B$11:$M$3008,MATCH(CONCATENATE(AL$12,$O41,$P41),$D$11:$D$2694,0),AL$10)</f>
        <v>76</v>
      </c>
      <c r="AM41" cm="1">
        <f t="array" ref="AM41">INDEX($B$11:$M$3008,MATCH(CONCATENATE(AM$12,$O41,$P41),$D$11:$D$2694,0),AM$10)</f>
        <v>76.3</v>
      </c>
      <c r="AN41" cm="1">
        <f t="array" ref="AN41">INDEX($B$11:$M$3008,MATCH(CONCATENATE(AN$12,$O41,$P41),$D$11:$D$2694,0),AN$10)</f>
        <v>76.5</v>
      </c>
      <c r="AO41" cm="1">
        <f t="array" ref="AO41">INDEX($B$11:$M$3008,MATCH(CONCATENATE(AO$12,$O41,$P41),$D$11:$D$2694,0),AO$10)</f>
        <v>76.400000000000006</v>
      </c>
      <c r="AP41" cm="1">
        <f t="array" ref="AP41">INDEX($B$11:$M$3008,MATCH(CONCATENATE(AP$12,$O41,$P41),$D$11:$D$2694,0),AP$10)</f>
        <v>77.099999999999994</v>
      </c>
      <c r="AQ41" cm="1">
        <f t="array" ref="AQ41">INDEX($B$11:$M$3008,MATCH(CONCATENATE(AQ$12,$O41,$P41),$D$11:$D$2694,0),AQ$10)</f>
        <v>78.5</v>
      </c>
      <c r="AR41" cm="1">
        <f t="array" ref="AR41">INDEX($B$11:$M$3008,MATCH(CONCATENATE(AR$12,$O41,$P41),$D$11:$D$2694,0),AR$10)</f>
        <v>79.8</v>
      </c>
      <c r="AS41" cm="1">
        <f t="array" ref="AS41">INDEX($B$11:$M$3008,MATCH(CONCATENATE(AS$12,$O41,$P41),$D$11:$D$2694,0),AS$10)</f>
        <v>81.2</v>
      </c>
      <c r="AT41" cm="1">
        <f t="array" ref="AT41">INDEX($B$11:$M$3008,MATCH(CONCATENATE(AT$12,$O41,$P41),$D$11:$D$2694,0),AT$10)</f>
        <v>81.7</v>
      </c>
      <c r="AU41" cm="1">
        <f t="array" ref="AU41">INDEX($B$11:$M$3008,MATCH(CONCATENATE(AU$12,$O41,$P41),$D$11:$D$2694,0),AU$10)</f>
        <v>82.1</v>
      </c>
      <c r="AV41" cm="1">
        <f t="array" ref="AV41">INDEX($B$11:$M$3008,MATCH(CONCATENATE(AV$12,$O41,$P41),$D$11:$D$2694,0),AV$10)</f>
        <v>83</v>
      </c>
      <c r="AW41" cm="1">
        <f t="array" ref="AW41">INDEX($B$11:$M$3008,MATCH(CONCATENATE(AW$12,$O41,$P41),$D$11:$D$2694,0),AW$10)</f>
        <v>83.9</v>
      </c>
      <c r="AX41" cm="1">
        <f t="array" ref="AX41">INDEX($B$11:$M$3008,MATCH(CONCATENATE(AX$12,$O41,$P41),$D$11:$D$2694,0),AX$10)</f>
        <v>84.9</v>
      </c>
      <c r="AY41" cm="1">
        <f t="array" ref="AY41">INDEX($B$11:$M$3008,MATCH(CONCATENATE(AY$12,$O41,$P41),$D$11:$D$2694,0),AY$10)</f>
        <v>86.5</v>
      </c>
      <c r="AZ41" cm="1">
        <f t="array" ref="AZ41">INDEX($B$11:$M$3008,MATCH(CONCATENATE(AZ$12,$O41,$P41),$D$11:$D$2694,0),AZ$10)</f>
        <v>86.7</v>
      </c>
      <c r="BA41" cm="1">
        <f t="array" ref="BA41">INDEX($B$11:$M$3008,MATCH(CONCATENATE(BA$12,$O41,$P41),$D$11:$D$2694,0),BA$10)</f>
        <v>86.7</v>
      </c>
      <c r="BB41" cm="1">
        <f t="array" ref="BB41">INDEX($B$11:$M$3008,MATCH(CONCATENATE(BB$12,$O41,$P41),$D$11:$D$2694,0),BB$10)</f>
        <v>86.7</v>
      </c>
      <c r="BC41" cm="1">
        <f t="array" ref="BC41">INDEX($B$11:$M$3008,MATCH(CONCATENATE(BC$12,$O41,$P41),$D$11:$D$2694,0),BC$10)</f>
        <v>86.7</v>
      </c>
      <c r="BD41" cm="1">
        <f t="array" ref="BD41">INDEX($B$11:$M$3008,MATCH(CONCATENATE(BD$12,$O41,$P41),$D$11:$D$2694,0),BD$10)</f>
        <v>86.9</v>
      </c>
      <c r="BE41" cm="1">
        <f t="array" ref="BE41">INDEX($B$11:$M$3008,MATCH(CONCATENATE(BE$12,$O41,$P41),$D$11:$D$2694,0),BE$10)</f>
        <v>86.9</v>
      </c>
      <c r="BF41" cm="1">
        <f t="array" ref="BF41">INDEX($B$11:$M$3008,MATCH(CONCATENATE(BF$12,$O41,$P41),$D$11:$D$2694,0),BF$10)</f>
        <v>87.3</v>
      </c>
      <c r="BG41" cm="1">
        <f t="array" ref="BG41">INDEX($B$11:$M$3008,MATCH(CONCATENATE(BG$12,$O41,$P41),$D$11:$D$2694,0),BG$10)</f>
        <v>88</v>
      </c>
      <c r="BH41" cm="1">
        <f t="array" ref="BH41">INDEX($B$11:$M$3008,MATCH(CONCATENATE(BH$12,$O41,$P41),$D$11:$D$2694,0),BH$10)</f>
        <v>88.4</v>
      </c>
      <c r="BI41" cm="1">
        <f t="array" ref="BI41">INDEX($B$11:$M$3008,MATCH(CONCATENATE(BI$12,$O41,$P41),$D$11:$D$2694,0),BI$10)</f>
        <v>90.1</v>
      </c>
      <c r="BJ41" cm="1">
        <f t="array" ref="BJ41">INDEX($B$11:$M$3008,MATCH(CONCATENATE(BJ$12,$O41,$P41),$D$11:$D$2694,0),BJ$10)</f>
        <v>90.6</v>
      </c>
      <c r="BK41" cm="1">
        <f t="array" ref="BK41">INDEX($B$11:$M$3008,MATCH(CONCATENATE(BK$12,$O41,$P41),$D$11:$D$2694,0),BK$10)</f>
        <v>91.3</v>
      </c>
      <c r="BL41" cm="1">
        <f t="array" ref="BL41">INDEX($B$11:$M$3008,MATCH(CONCATENATE(BL$12,$O41,$P41),$D$11:$D$2694,0),BL$10)</f>
        <v>91.6</v>
      </c>
      <c r="BM41" cm="1">
        <f t="array" ref="BM41">INDEX($B$11:$M$3008,MATCH(CONCATENATE(BM$12,$O41,$P41),$D$11:$D$2694,0),BM$10)</f>
        <v>92.5</v>
      </c>
      <c r="BN41" cm="1">
        <f t="array" ref="BN41">INDEX($B$11:$M$3008,MATCH(CONCATENATE(BN$12,$O41,$P41),$D$11:$D$2694,0),BN$10)</f>
        <v>93</v>
      </c>
      <c r="BO41" cm="1">
        <f t="array" ref="BO41">INDEX($B$11:$M$3008,MATCH(CONCATENATE(BO$12,$O41,$P41),$D$11:$D$2694,0),BO$10)</f>
        <v>93.2</v>
      </c>
      <c r="BP41" cm="1">
        <f t="array" ref="BP41">INDEX($B$11:$M$3008,MATCH(CONCATENATE(BP$12,$O41,$P41),$D$11:$D$2694,0),BP$10)</f>
        <v>93.4</v>
      </c>
      <c r="BQ41" cm="1">
        <f t="array" ref="BQ41">INDEX($B$11:$M$3008,MATCH(CONCATENATE(BQ$12,$O41,$P41),$D$11:$D$2694,0),BQ$10)</f>
        <v>94.3</v>
      </c>
      <c r="BR41" cm="1">
        <f t="array" ref="BR41">INDEX($B$11:$M$3008,MATCH(CONCATENATE(BR$12,$O41,$P41),$D$11:$D$2694,0),BR$10)</f>
        <v>94.6</v>
      </c>
      <c r="BS41" cm="1">
        <f t="array" ref="BS41">INDEX($B$11:$M$3008,MATCH(CONCATENATE(BS$12,$O41,$P41),$D$11:$D$2694,0),BS$10)</f>
        <v>95</v>
      </c>
      <c r="BT41" cm="1">
        <f t="array" ref="BT41">INDEX($B$11:$M$3008,MATCH(CONCATENATE(BT$12,$O41,$P41),$D$11:$D$2694,0),BT$10)</f>
        <v>95.5</v>
      </c>
      <c r="BU41" cm="1">
        <f t="array" ref="BU41">INDEX($B$11:$M$3008,MATCH(CONCATENATE(BU$12,$O41,$P41),$D$11:$D$2694,0),BU$10)</f>
        <v>97</v>
      </c>
      <c r="BV41" cm="1">
        <f t="array" ref="BV41">INDEX($B$11:$M$3008,MATCH(CONCATENATE(BV$12,$O41,$P41),$D$11:$D$2694,0),BV$10)</f>
        <v>96.9</v>
      </c>
      <c r="BW41" cm="1">
        <f t="array" ref="BW41">INDEX($B$11:$M$3008,MATCH(CONCATENATE(BW$12,$O41,$P41),$D$11:$D$2694,0),BW$10)</f>
        <v>97.6</v>
      </c>
      <c r="BX41" cm="1">
        <f t="array" ref="BX41">INDEX($B$11:$M$3008,MATCH(CONCATENATE(BX$12,$O41,$P41),$D$11:$D$2694,0),BX$10)</f>
        <v>98.4</v>
      </c>
      <c r="BY41" cm="1">
        <f t="array" ref="BY41">INDEX($B$11:$M$3008,MATCH(CONCATENATE(BY$12,$O41,$P41),$D$11:$D$2694,0),BY$10)</f>
        <v>99.4</v>
      </c>
      <c r="BZ41" cm="1">
        <f t="array" ref="BZ41">INDEX($B$11:$M$3008,MATCH(CONCATENATE(BZ$12,$O41,$P41),$D$11:$D$2694,0),BZ$10)</f>
        <v>99.8</v>
      </c>
      <c r="CA41" cm="1">
        <f t="array" ref="CA41">INDEX($B$11:$M$3008,MATCH(CONCATENATE(CA$12,$O41,$P41),$D$11:$D$2694,0),CA$10)</f>
        <v>100.2</v>
      </c>
      <c r="CB41" cm="1">
        <f t="array" ref="CB41">INDEX($B$11:$M$3008,MATCH(CONCATENATE(CB$12,$O41,$P41),$D$11:$D$2694,0),CB$10)</f>
        <v>100.6</v>
      </c>
      <c r="CC41" cm="1">
        <f t="array" ref="CC41">INDEX($B$11:$M$3008,MATCH(CONCATENATE(CC$12,$O41,$P41),$D$11:$D$2694,0),CC$10)</f>
        <v>101.3</v>
      </c>
      <c r="CD41" cm="1">
        <f t="array" ref="CD41">INDEX($B$11:$M$3008,MATCH(CONCATENATE(CD$12,$O41,$P41),$D$11:$D$2694,0),CD$10)</f>
        <v>101.8</v>
      </c>
      <c r="CE41" cm="1">
        <f t="array" ref="CE41">INDEX($B$11:$M$3008,MATCH(CONCATENATE(CE$12,$O41,$P41),$D$11:$D$2694,0),CE$10)</f>
        <v>102.2</v>
      </c>
      <c r="CF41" cm="1">
        <f t="array" ref="CF41">INDEX($B$11:$M$3008,MATCH(CONCATENATE(CF$12,$O41,$P41),$D$11:$D$2694,0),CF$10)</f>
        <v>102.7</v>
      </c>
      <c r="CG41" cm="1">
        <f t="array" ref="CG41">INDEX($B$11:$M$3008,MATCH(CONCATENATE(CG$12,$O41,$P41),$D$11:$D$2694,0),CG$10)</f>
        <v>104.2</v>
      </c>
      <c r="CH41" cm="1">
        <f t="array" ref="CH41">INDEX($B$11:$M$3008,MATCH(CONCATENATE(CH$12,$O41,$P41),$D$11:$D$2694,0),CH$10)</f>
        <v>105.5</v>
      </c>
      <c r="CI41" cm="1">
        <f t="array" ref="CI41">INDEX($B$11:$M$3008,MATCH(CONCATENATE(CI$12,$O41,$P41),$D$11:$D$2694,0),CI$10)</f>
        <v>106.1</v>
      </c>
      <c r="CJ41" cm="1">
        <f t="array" ref="CJ41">INDEX($B$11:$M$3008,MATCH(CONCATENATE(CJ$12,$O41,$P41),$D$11:$D$2694,0),CJ$10)</f>
        <v>106.8</v>
      </c>
      <c r="CK41" cm="1">
        <f t="array" ref="CK41">INDEX($B$11:$M$3008,MATCH(CONCATENATE(CK$12,$O41,$P41),$D$11:$D$2694,0),CK$10)</f>
        <v>108.2</v>
      </c>
      <c r="CL41" cm="1">
        <f t="array" ref="CL41">INDEX($B$11:$M$3008,MATCH(CONCATENATE(CL$12,$O41,$P41),$D$11:$D$2694,0),CL$10)</f>
        <v>109.1</v>
      </c>
      <c r="CM41" cm="1">
        <f t="array" ref="CM41">INDEX($B$11:$M$3008,MATCH(CONCATENATE(CM$12,$O41,$P41),$D$11:$D$2694,0),CM$10)</f>
        <v>110.1</v>
      </c>
      <c r="CN41" cm="1">
        <f t="array" ref="CN41">INDEX($B$11:$M$3008,MATCH(CONCATENATE(CN$12,$O41,$P41),$D$11:$D$2694,0),CN$10)</f>
        <v>111</v>
      </c>
      <c r="CO41" cm="1">
        <f t="array" ref="CO41">INDEX($B$11:$M$3008,MATCH(CONCATENATE(CO$12,$O41,$P41),$D$11:$D$2694,0),CO$10)</f>
        <v>113.2</v>
      </c>
      <c r="CP41" cm="1">
        <f t="array" ref="CP41">INDEX($B$11:$M$3008,MATCH(CONCATENATE(CP$12,$O41,$P41),$D$11:$D$2694,0),CP$10)</f>
        <v>114</v>
      </c>
      <c r="CQ41" cm="1">
        <f t="array" ref="CQ41">INDEX($B$11:$M$3008,MATCH(CONCATENATE(CQ$12,$O41,$P41),$D$11:$D$2694,0),CQ$10)</f>
        <v>114.8</v>
      </c>
      <c r="CR41" cm="1">
        <f t="array" ref="CR41">INDEX($B$11:$M$3008,MATCH(CONCATENATE(CR$12,$O41,$P41),$D$11:$D$2694,0),CR$10)</f>
        <v>115.8</v>
      </c>
      <c r="CS41" cm="1">
        <f t="array" ref="CS41">INDEX($B$11:$M$3008,MATCH(CONCATENATE(CS$12,$O41,$P41),$D$11:$D$2694,0),CS$10)</f>
        <v>117</v>
      </c>
      <c r="CT41" cm="1">
        <f t="array" ref="CT41">INDEX($B$11:$M$3008,MATCH(CONCATENATE(CT$12,$O41,$P41),$D$11:$D$2694,0),CT$10)</f>
        <v>117.8</v>
      </c>
      <c r="CU41" cm="1">
        <f t="array" ref="CU41">INDEX($B$11:$M$3008,MATCH(CONCATENATE(CU$12,$O41,$P41),$D$11:$D$2694,0),CU$10)</f>
        <v>118.3</v>
      </c>
      <c r="CV41" cm="1">
        <f t="array" ref="CV41">INDEX($B$11:$M$3008,MATCH(CONCATENATE(CV$12,$O41,$P41),$D$11:$D$2694,0),CV$10)</f>
        <v>119.2</v>
      </c>
      <c r="CW41" cm="1">
        <f t="array" ref="CW41">INDEX($B$11:$M$3008,MATCH(CONCATENATE(CW$12,$O41,$P41),$D$11:$D$2694,0),CW$10)</f>
        <v>94.2</v>
      </c>
      <c r="CX41" cm="1">
        <f t="array" ref="CX41">INDEX($B$11:$M$3008,MATCH(CONCATENATE(CX$12,$O41,$P41),$D$11:$D$2694,0),CX$10)</f>
        <v>97.6</v>
      </c>
      <c r="CY41" cm="1">
        <f t="array" ref="CY41">INDEX($B$11:$M$3008,MATCH(CONCATENATE(CY$12,$O41,$P41),$D$11:$D$2694,0),CY$10)</f>
        <v>102.1</v>
      </c>
      <c r="CZ41" cm="1">
        <f t="array" ref="CZ41">INDEX($B$11:$M$3008,MATCH(CONCATENATE(CZ$12,$O41,$P41),$D$11:$D$2694,0),CZ$10)</f>
        <v>106</v>
      </c>
      <c r="DA41" cm="1">
        <f t="array" ref="DA41">INDEX($B$11:$M$3008,MATCH(CONCATENATE(DA$12,$O41,$P41),$D$11:$D$2694,0),DA$10)</f>
        <v>112.3</v>
      </c>
      <c r="DB41" cm="1">
        <f t="array" ref="DB41">INDEX($B$11:$M$3008,MATCH(CONCATENATE(DB$12,$O41,$P41),$D$11:$D$2694,0),DB$10)</f>
        <v>120.4</v>
      </c>
      <c r="DC41" cm="1">
        <f t="array" ref="DC41">INDEX($B$11:$M$3008,MATCH(CONCATENATE(DC$12,$O41,$P41),$D$11:$D$2694,0),DC$10)</f>
        <v>123.5</v>
      </c>
      <c r="DD41" cm="1">
        <f t="array" ref="DD41">INDEX($B$11:$M$3008,MATCH(CONCATENATE(DD$12,$O41,$P41),$D$11:$D$2694,0),DD$10)</f>
        <v>126</v>
      </c>
      <c r="DE41" cm="1">
        <f t="array" ref="DE41">INDEX($B$11:$M$3008,MATCH(CONCATENATE(DE$12,$O41,$P41),$D$11:$D$2694,0),DE$10)</f>
        <v>127.8</v>
      </c>
      <c r="DF41" cm="1">
        <f t="array" ref="DF41">INDEX($B$11:$M$3008,MATCH(CONCATENATE(DF$12,$O41,$P41),$D$11:$D$2694,0),DF$10)</f>
        <v>128.6</v>
      </c>
      <c r="DG41" cm="1">
        <f t="array" ref="DG41">INDEX($B$11:$M$3008,MATCH(CONCATENATE(DG$12,$O41,$P41),$D$11:$D$2694,0),DG$10)</f>
        <v>129.1</v>
      </c>
      <c r="DI41" t="s">
        <v>110</v>
      </c>
      <c r="DJ41" s="98">
        <f t="shared" si="1"/>
        <v>1.5552099533437058E-2</v>
      </c>
      <c r="DK41" s="98">
        <f t="shared" si="2"/>
        <v>4.5344129554655721E-2</v>
      </c>
      <c r="DL41" s="98">
        <f t="shared" si="3"/>
        <v>3.0431107354184306E-2</v>
      </c>
    </row>
    <row r="42" spans="1:116">
      <c r="A42">
        <v>2000</v>
      </c>
      <c r="B42" t="s">
        <v>132</v>
      </c>
      <c r="C42" t="s">
        <v>114</v>
      </c>
      <c r="D42" s="49" t="str">
        <f t="shared" si="0"/>
        <v>2000WohngebäudeTapezierarbeiten</v>
      </c>
      <c r="E42">
        <v>80.8</v>
      </c>
      <c r="F42">
        <v>82.9</v>
      </c>
      <c r="G42">
        <v>81.3</v>
      </c>
      <c r="H42">
        <v>83.4</v>
      </c>
      <c r="I42">
        <v>81.400000000000006</v>
      </c>
      <c r="J42">
        <v>83.5</v>
      </c>
      <c r="K42">
        <v>81.7</v>
      </c>
      <c r="L42">
        <v>83.8</v>
      </c>
      <c r="O42" t="s">
        <v>132</v>
      </c>
      <c r="P42" t="s">
        <v>111</v>
      </c>
      <c r="Q42" cm="1">
        <f t="array" ref="Q42">INDEX($B$11:$M$3008,MATCH(CONCATENATE(Q$12,$O42,$P42),$D$11:$D$2694,0),Q$10)</f>
        <v>68</v>
      </c>
      <c r="R42" cm="1">
        <f t="array" ref="R42">INDEX($B$11:$M$3008,MATCH(CONCATENATE(R$12,$O42,$P42),$D$11:$D$2694,0),R$10)</f>
        <v>68.8</v>
      </c>
      <c r="S42" cm="1">
        <f t="array" ref="S42">INDEX($B$11:$M$3008,MATCH(CONCATENATE(S$12,$O42,$P42),$D$11:$D$2694,0),S$10)</f>
        <v>69.3</v>
      </c>
      <c r="T42" cm="1">
        <f t="array" ref="T42">INDEX($B$11:$M$3008,MATCH(CONCATENATE(T$12,$O42,$P42),$D$11:$D$2694,0),T$10)</f>
        <v>70</v>
      </c>
      <c r="U42" cm="1">
        <f t="array" ref="U42">INDEX($B$11:$M$3008,MATCH(CONCATENATE(U$12,$O42,$P42),$D$11:$D$2694,0),U$10)</f>
        <v>70.900000000000006</v>
      </c>
      <c r="V42" cm="1">
        <f t="array" ref="V42">INDEX($B$11:$M$3008,MATCH(CONCATENATE(V$12,$O42,$P42),$D$11:$D$2694,0),V$10)</f>
        <v>71.400000000000006</v>
      </c>
      <c r="W42" cm="1">
        <f t="array" ref="W42">INDEX($B$11:$M$3008,MATCH(CONCATENATE(W$12,$O42,$P42),$D$11:$D$2694,0),W$10)</f>
        <v>71.8</v>
      </c>
      <c r="X42" cm="1">
        <f t="array" ref="X42">INDEX($B$11:$M$3008,MATCH(CONCATENATE(X$12,$O42,$P42),$D$11:$D$2694,0),X$10)</f>
        <v>71.8</v>
      </c>
      <c r="Y42" cm="1">
        <f t="array" ref="Y42">INDEX($B$11:$M$3008,MATCH(CONCATENATE(Y$12,$O42,$P42),$D$11:$D$2694,0),Y$10)</f>
        <v>72.5</v>
      </c>
      <c r="Z42" cm="1">
        <f t="array" ref="Z42">INDEX($B$11:$M$3008,MATCH(CONCATENATE(Z$12,$O42,$P42),$D$11:$D$2694,0),Z$10)</f>
        <v>72.3</v>
      </c>
      <c r="AA42" cm="1">
        <f t="array" ref="AA42">INDEX($B$11:$M$3008,MATCH(CONCATENATE(AA$12,$O42,$P42),$D$11:$D$2694,0),AA$10)</f>
        <v>72.3</v>
      </c>
      <c r="AB42" cm="1">
        <f t="array" ref="AB42">INDEX($B$11:$M$3008,MATCH(CONCATENATE(AB$12,$O42,$P42),$D$11:$D$2694,0),AB$10)</f>
        <v>72.5</v>
      </c>
      <c r="AC42" cm="1">
        <f t="array" ref="AC42">INDEX($B$11:$M$3008,MATCH(CONCATENATE(AC$12,$O42,$P42),$D$11:$D$2694,0),AC$10)</f>
        <v>72.5</v>
      </c>
      <c r="AD42" cm="1">
        <f t="array" ref="AD42">INDEX($B$11:$M$3008,MATCH(CONCATENATE(AD$12,$O42,$P42),$D$11:$D$2694,0),AD$10)</f>
        <v>72.400000000000006</v>
      </c>
      <c r="AE42" cm="1">
        <f t="array" ref="AE42">INDEX($B$11:$M$3008,MATCH(CONCATENATE(AE$12,$O42,$P42),$D$11:$D$2694,0),AE$10)</f>
        <v>72.400000000000006</v>
      </c>
      <c r="AF42" cm="1">
        <f t="array" ref="AF42">INDEX($B$11:$M$3008,MATCH(CONCATENATE(AF$12,$O42,$P42),$D$11:$D$2694,0),AF$10)</f>
        <v>72.3</v>
      </c>
      <c r="AG42" cm="1">
        <f t="array" ref="AG42">INDEX($B$11:$M$3008,MATCH(CONCATENATE(AG$12,$O42,$P42),$D$11:$D$2694,0),AG$10)</f>
        <v>72.3</v>
      </c>
      <c r="AH42" cm="1">
        <f t="array" ref="AH42">INDEX($B$11:$M$3008,MATCH(CONCATENATE(AH$12,$O42,$P42),$D$11:$D$2694,0),AH$10)</f>
        <v>72.5</v>
      </c>
      <c r="AI42" cm="1">
        <f t="array" ref="AI42">INDEX($B$11:$M$3008,MATCH(CONCATENATE(AI$12,$O42,$P42),$D$11:$D$2694,0),AI$10)</f>
        <v>72.8</v>
      </c>
      <c r="AJ42" cm="1">
        <f t="array" ref="AJ42">INDEX($B$11:$M$3008,MATCH(CONCATENATE(AJ$12,$O42,$P42),$D$11:$D$2694,0),AJ$10)</f>
        <v>72.900000000000006</v>
      </c>
      <c r="AK42" cm="1">
        <f t="array" ref="AK42">INDEX($B$11:$M$3008,MATCH(CONCATENATE(AK$12,$O42,$P42),$D$11:$D$2694,0),AK$10)</f>
        <v>73.599999999999994</v>
      </c>
      <c r="AL42" cm="1">
        <f t="array" ref="AL42">INDEX($B$11:$M$3008,MATCH(CONCATENATE(AL$12,$O42,$P42),$D$11:$D$2694,0),AL$10)</f>
        <v>73.8</v>
      </c>
      <c r="AM42" cm="1">
        <f t="array" ref="AM42">INDEX($B$11:$M$3008,MATCH(CONCATENATE(AM$12,$O42,$P42),$D$11:$D$2694,0),AM$10)</f>
        <v>74.099999999999994</v>
      </c>
      <c r="AN42" cm="1">
        <f t="array" ref="AN42">INDEX($B$11:$M$3008,MATCH(CONCATENATE(AN$12,$O42,$P42),$D$11:$D$2694,0),AN$10)</f>
        <v>74.7</v>
      </c>
      <c r="AO42" cm="1">
        <f t="array" ref="AO42">INDEX($B$11:$M$3008,MATCH(CONCATENATE(AO$12,$O42,$P42),$D$11:$D$2694,0),AO$10)</f>
        <v>76.3</v>
      </c>
      <c r="AP42" cm="1">
        <f t="array" ref="AP42">INDEX($B$11:$M$3008,MATCH(CONCATENATE(AP$12,$O42,$P42),$D$11:$D$2694,0),AP$10)</f>
        <v>77.3</v>
      </c>
      <c r="AQ42" cm="1">
        <f t="array" ref="AQ42">INDEX($B$11:$M$3008,MATCH(CONCATENATE(AQ$12,$O42,$P42),$D$11:$D$2694,0),AQ$10)</f>
        <v>78.5</v>
      </c>
      <c r="AR42" cm="1">
        <f t="array" ref="AR42">INDEX($B$11:$M$3008,MATCH(CONCATENATE(AR$12,$O42,$P42),$D$11:$D$2694,0),AR$10)</f>
        <v>80.900000000000006</v>
      </c>
      <c r="AS42" cm="1">
        <f t="array" ref="AS42">INDEX($B$11:$M$3008,MATCH(CONCATENATE(AS$12,$O42,$P42),$D$11:$D$2694,0),AS$10)</f>
        <v>85</v>
      </c>
      <c r="AT42" cm="1">
        <f t="array" ref="AT42">INDEX($B$11:$M$3008,MATCH(CONCATENATE(AT$12,$O42,$P42),$D$11:$D$2694,0),AT$10)</f>
        <v>86.2</v>
      </c>
      <c r="AU42" cm="1">
        <f t="array" ref="AU42">INDEX($B$11:$M$3008,MATCH(CONCATENATE(AU$12,$O42,$P42),$D$11:$D$2694,0),AU$10)</f>
        <v>86.8</v>
      </c>
      <c r="AV42" cm="1">
        <f t="array" ref="AV42">INDEX($B$11:$M$3008,MATCH(CONCATENATE(AV$12,$O42,$P42),$D$11:$D$2694,0),AV$10)</f>
        <v>87.4</v>
      </c>
      <c r="AW42" cm="1">
        <f t="array" ref="AW42">INDEX($B$11:$M$3008,MATCH(CONCATENATE(AW$12,$O42,$P42),$D$11:$D$2694,0),AW$10)</f>
        <v>88.3</v>
      </c>
      <c r="AX42" cm="1">
        <f t="array" ref="AX42">INDEX($B$11:$M$3008,MATCH(CONCATENATE(AX$12,$O42,$P42),$D$11:$D$2694,0),AX$10)</f>
        <v>88.5</v>
      </c>
      <c r="AY42" cm="1">
        <f t="array" ref="AY42">INDEX($B$11:$M$3008,MATCH(CONCATENATE(AY$12,$O42,$P42),$D$11:$D$2694,0),AY$10)</f>
        <v>89.6</v>
      </c>
      <c r="AZ42" cm="1">
        <f t="array" ref="AZ42">INDEX($B$11:$M$3008,MATCH(CONCATENATE(AZ$12,$O42,$P42),$D$11:$D$2694,0),AZ$10)</f>
        <v>89.9</v>
      </c>
      <c r="BA42" cm="1">
        <f t="array" ref="BA42">INDEX($B$11:$M$3008,MATCH(CONCATENATE(BA$12,$O42,$P42),$D$11:$D$2694,0),BA$10)</f>
        <v>90.3</v>
      </c>
      <c r="BB42" cm="1">
        <f t="array" ref="BB42">INDEX($B$11:$M$3008,MATCH(CONCATENATE(BB$12,$O42,$P42),$D$11:$D$2694,0),BB$10)</f>
        <v>90.8</v>
      </c>
      <c r="BC42" cm="1">
        <f t="array" ref="BC42">INDEX($B$11:$M$3008,MATCH(CONCATENATE(BC$12,$O42,$P42),$D$11:$D$2694,0),BC$10)</f>
        <v>91.1</v>
      </c>
      <c r="BD42" cm="1">
        <f t="array" ref="BD42">INDEX($B$11:$M$3008,MATCH(CONCATENATE(BD$12,$O42,$P42),$D$11:$D$2694,0),BD$10)</f>
        <v>91.5</v>
      </c>
      <c r="BE42" cm="1">
        <f t="array" ref="BE42">INDEX($B$11:$M$3008,MATCH(CONCATENATE(BE$12,$O42,$P42),$D$11:$D$2694,0),BE$10)</f>
        <v>91.7</v>
      </c>
      <c r="BF42" cm="1">
        <f t="array" ref="BF42">INDEX($B$11:$M$3008,MATCH(CONCATENATE(BF$12,$O42,$P42),$D$11:$D$2694,0),BF$10)</f>
        <v>91.9</v>
      </c>
      <c r="BG42" cm="1">
        <f t="array" ref="BG42">INDEX($B$11:$M$3008,MATCH(CONCATENATE(BG$12,$O42,$P42),$D$11:$D$2694,0),BG$10)</f>
        <v>92</v>
      </c>
      <c r="BH42" cm="1">
        <f t="array" ref="BH42">INDEX($B$11:$M$3008,MATCH(CONCATENATE(BH$12,$O42,$P42),$D$11:$D$2694,0),BH$10)</f>
        <v>92.5</v>
      </c>
      <c r="BI42" cm="1">
        <f t="array" ref="BI42">INDEX($B$11:$M$3008,MATCH(CONCATENATE(BI$12,$O42,$P42),$D$11:$D$2694,0),BI$10)</f>
        <v>93.3</v>
      </c>
      <c r="BJ42" cm="1">
        <f t="array" ref="BJ42">INDEX($B$11:$M$3008,MATCH(CONCATENATE(BJ$12,$O42,$P42),$D$11:$D$2694,0),BJ$10)</f>
        <v>93.5</v>
      </c>
      <c r="BK42" cm="1">
        <f t="array" ref="BK42">INDEX($B$11:$M$3008,MATCH(CONCATENATE(BK$12,$O42,$P42),$D$11:$D$2694,0),BK$10)</f>
        <v>94</v>
      </c>
      <c r="BL42" cm="1">
        <f t="array" ref="BL42">INDEX($B$11:$M$3008,MATCH(CONCATENATE(BL$12,$O42,$P42),$D$11:$D$2694,0),BL$10)</f>
        <v>94.8</v>
      </c>
      <c r="BM42" cm="1">
        <f t="array" ref="BM42">INDEX($B$11:$M$3008,MATCH(CONCATENATE(BM$12,$O42,$P42),$D$11:$D$2694,0),BM$10)</f>
        <v>96.1</v>
      </c>
      <c r="BN42" cm="1">
        <f t="array" ref="BN42">INDEX($B$11:$M$3008,MATCH(CONCATENATE(BN$12,$O42,$P42),$D$11:$D$2694,0),BN$10)</f>
        <v>96.5</v>
      </c>
      <c r="BO42" cm="1">
        <f t="array" ref="BO42">INDEX($B$11:$M$3008,MATCH(CONCATENATE(BO$12,$O42,$P42),$D$11:$D$2694,0),BO$10)</f>
        <v>97</v>
      </c>
      <c r="BP42" cm="1">
        <f t="array" ref="BP42">INDEX($B$11:$M$3008,MATCH(CONCATENATE(BP$12,$O42,$P42),$D$11:$D$2694,0),BP$10)</f>
        <v>97.1</v>
      </c>
      <c r="BQ42" cm="1">
        <f t="array" ref="BQ42">INDEX($B$11:$M$3008,MATCH(CONCATENATE(BQ$12,$O42,$P42),$D$11:$D$2694,0),BQ$10)</f>
        <v>97.6</v>
      </c>
      <c r="BR42" cm="1">
        <f t="array" ref="BR42">INDEX($B$11:$M$3008,MATCH(CONCATENATE(BR$12,$O42,$P42),$D$11:$D$2694,0),BR$10)</f>
        <v>98</v>
      </c>
      <c r="BS42" cm="1">
        <f t="array" ref="BS42">INDEX($B$11:$M$3008,MATCH(CONCATENATE(BS$12,$O42,$P42),$D$11:$D$2694,0),BS$10)</f>
        <v>98.3</v>
      </c>
      <c r="BT42" cm="1">
        <f t="array" ref="BT42">INDEX($B$11:$M$3008,MATCH(CONCATENATE(BT$12,$O42,$P42),$D$11:$D$2694,0),BT$10)</f>
        <v>98.9</v>
      </c>
      <c r="BU42" cm="1">
        <f t="array" ref="BU42">INDEX($B$11:$M$3008,MATCH(CONCATENATE(BU$12,$O42,$P42),$D$11:$D$2694,0),BU$10)</f>
        <v>98.9</v>
      </c>
      <c r="BV42" cm="1">
        <f t="array" ref="BV42">INDEX($B$11:$M$3008,MATCH(CONCATENATE(BV$12,$O42,$P42),$D$11:$D$2694,0),BV$10)</f>
        <v>99.7</v>
      </c>
      <c r="BW42" cm="1">
        <f t="array" ref="BW42">INDEX($B$11:$M$3008,MATCH(CONCATENATE(BW$12,$O42,$P42),$D$11:$D$2694,0),BW$10)</f>
        <v>99.2</v>
      </c>
      <c r="BX42" cm="1">
        <f t="array" ref="BX42">INDEX($B$11:$M$3008,MATCH(CONCATENATE(BX$12,$O42,$P42),$D$11:$D$2694,0),BX$10)</f>
        <v>98.8</v>
      </c>
      <c r="BY42" cm="1">
        <f t="array" ref="BY42">INDEX($B$11:$M$3008,MATCH(CONCATENATE(BY$12,$O42,$P42),$D$11:$D$2694,0),BY$10)</f>
        <v>99.5</v>
      </c>
      <c r="BZ42" cm="1">
        <f t="array" ref="BZ42">INDEX($B$11:$M$3008,MATCH(CONCATENATE(BZ$12,$O42,$P42),$D$11:$D$2694,0),BZ$10)</f>
        <v>98.9</v>
      </c>
      <c r="CA42" cm="1">
        <f t="array" ref="CA42">INDEX($B$11:$M$3008,MATCH(CONCATENATE(CA$12,$O42,$P42),$D$11:$D$2694,0),CA$10)</f>
        <v>100.4</v>
      </c>
      <c r="CB42" cm="1">
        <f t="array" ref="CB42">INDEX($B$11:$M$3008,MATCH(CONCATENATE(CB$12,$O42,$P42),$D$11:$D$2694,0),CB$10)</f>
        <v>101.2</v>
      </c>
      <c r="CC42" cm="1">
        <f t="array" ref="CC42">INDEX($B$11:$M$3008,MATCH(CONCATENATE(CC$12,$O42,$P42),$D$11:$D$2694,0),CC$10)</f>
        <v>102</v>
      </c>
      <c r="CD42" cm="1">
        <f t="array" ref="CD42">INDEX($B$11:$M$3008,MATCH(CONCATENATE(CD$12,$O42,$P42),$D$11:$D$2694,0),CD$10)</f>
        <v>102.4</v>
      </c>
      <c r="CE42" cm="1">
        <f t="array" ref="CE42">INDEX($B$11:$M$3008,MATCH(CONCATENATE(CE$12,$O42,$P42),$D$11:$D$2694,0),CE$10)</f>
        <v>102.3</v>
      </c>
      <c r="CF42" cm="1">
        <f t="array" ref="CF42">INDEX($B$11:$M$3008,MATCH(CONCATENATE(CF$12,$O42,$P42),$D$11:$D$2694,0),CF$10)</f>
        <v>103.3</v>
      </c>
      <c r="CG42" cm="1">
        <f t="array" ref="CG42">INDEX($B$11:$M$3008,MATCH(CONCATENATE(CG$12,$O42,$P42),$D$11:$D$2694,0),CG$10)</f>
        <v>104.1</v>
      </c>
      <c r="CH42" cm="1">
        <f t="array" ref="CH42">INDEX($B$11:$M$3008,MATCH(CONCATENATE(CH$12,$O42,$P42),$D$11:$D$2694,0),CH$10)</f>
        <v>104.5</v>
      </c>
      <c r="CI42" cm="1">
        <f t="array" ref="CI42">INDEX($B$11:$M$3008,MATCH(CONCATENATE(CI$12,$O42,$P42),$D$11:$D$2694,0),CI$10)</f>
        <v>104.9</v>
      </c>
      <c r="CJ42" cm="1">
        <f t="array" ref="CJ42">INDEX($B$11:$M$3008,MATCH(CONCATENATE(CJ$12,$O42,$P42),$D$11:$D$2694,0),CJ$10)</f>
        <v>105.3</v>
      </c>
      <c r="CK42" cm="1">
        <f t="array" ref="CK42">INDEX($B$11:$M$3008,MATCH(CONCATENATE(CK$12,$O42,$P42),$D$11:$D$2694,0),CK$10)</f>
        <v>106.5</v>
      </c>
      <c r="CL42" cm="1">
        <f t="array" ref="CL42">INDEX($B$11:$M$3008,MATCH(CONCATENATE(CL$12,$O42,$P42),$D$11:$D$2694,0),CL$10)</f>
        <v>107.1</v>
      </c>
      <c r="CM42" cm="1">
        <f t="array" ref="CM42">INDEX($B$11:$M$3008,MATCH(CONCATENATE(CM$12,$O42,$P42),$D$11:$D$2694,0),CM$10)</f>
        <v>108.1</v>
      </c>
      <c r="CN42" cm="1">
        <f t="array" ref="CN42">INDEX($B$11:$M$3008,MATCH(CONCATENATE(CN$12,$O42,$P42),$D$11:$D$2694,0),CN$10)</f>
        <v>109</v>
      </c>
      <c r="CO42" cm="1">
        <f t="array" ref="CO42">INDEX($B$11:$M$3008,MATCH(CONCATENATE(CO$12,$O42,$P42),$D$11:$D$2694,0),CO$10)</f>
        <v>110</v>
      </c>
      <c r="CP42" cm="1">
        <f t="array" ref="CP42">INDEX($B$11:$M$3008,MATCH(CONCATENATE(CP$12,$O42,$P42),$D$11:$D$2694,0),CP$10)</f>
        <v>110.7</v>
      </c>
      <c r="CQ42" cm="1">
        <f t="array" ref="CQ42">INDEX($B$11:$M$3008,MATCH(CONCATENATE(CQ$12,$O42,$P42),$D$11:$D$2694,0),CQ$10)</f>
        <v>111.1</v>
      </c>
      <c r="CR42" cm="1">
        <f t="array" ref="CR42">INDEX($B$11:$M$3008,MATCH(CONCATENATE(CR$12,$O42,$P42),$D$11:$D$2694,0),CR$10)</f>
        <v>111.7</v>
      </c>
      <c r="CS42" cm="1">
        <f t="array" ref="CS42">INDEX($B$11:$M$3008,MATCH(CONCATENATE(CS$12,$O42,$P42),$D$11:$D$2694,0),CS$10)</f>
        <v>112</v>
      </c>
      <c r="CT42" cm="1">
        <f t="array" ref="CT42">INDEX($B$11:$M$3008,MATCH(CONCATENATE(CT$12,$O42,$P42),$D$11:$D$2694,0),CT$10)</f>
        <v>112.6</v>
      </c>
      <c r="CU42" cm="1">
        <f t="array" ref="CU42">INDEX($B$11:$M$3008,MATCH(CONCATENATE(CU$12,$O42,$P42),$D$11:$D$2694,0),CU$10)</f>
        <v>112.9</v>
      </c>
      <c r="CV42" cm="1">
        <f t="array" ref="CV42">INDEX($B$11:$M$3008,MATCH(CONCATENATE(CV$12,$O42,$P42),$D$11:$D$2694,0),CV$10)</f>
        <v>113.5</v>
      </c>
      <c r="CW42" cm="1">
        <f t="array" ref="CW42">INDEX($B$11:$M$3008,MATCH(CONCATENATE(CW$12,$O42,$P42),$D$11:$D$2694,0),CW$10)</f>
        <v>95.8</v>
      </c>
      <c r="CX42" cm="1">
        <f t="array" ref="CX42">INDEX($B$11:$M$3008,MATCH(CONCATENATE(CX$12,$O42,$P42),$D$11:$D$2694,0),CX$10)</f>
        <v>98.1</v>
      </c>
      <c r="CY42" cm="1">
        <f t="array" ref="CY42">INDEX($B$11:$M$3008,MATCH(CONCATENATE(CY$12,$O42,$P42),$D$11:$D$2694,0),CY$10)</f>
        <v>101.2</v>
      </c>
      <c r="CZ42" cm="1">
        <f t="array" ref="CZ42">INDEX($B$11:$M$3008,MATCH(CONCATENATE(CZ$12,$O42,$P42),$D$11:$D$2694,0),CZ$10)</f>
        <v>104.9</v>
      </c>
      <c r="DA42" cm="1">
        <f t="array" ref="DA42">INDEX($B$11:$M$3008,MATCH(CONCATENATE(DA$12,$O42,$P42),$D$11:$D$2694,0),DA$10)</f>
        <v>109.7</v>
      </c>
      <c r="DB42" cm="1">
        <f t="array" ref="DB42">INDEX($B$11:$M$3008,MATCH(CONCATENATE(DB$12,$O42,$P42),$D$11:$D$2694,0),DB$10)</f>
        <v>117.6</v>
      </c>
      <c r="DC42" cm="1">
        <f t="array" ref="DC42">INDEX($B$11:$M$3008,MATCH(CONCATENATE(DC$12,$O42,$P42),$D$11:$D$2694,0),DC$10)</f>
        <v>123.3</v>
      </c>
      <c r="DD42" cm="1">
        <f t="array" ref="DD42">INDEX($B$11:$M$3008,MATCH(CONCATENATE(DD$12,$O42,$P42),$D$11:$D$2694,0),DD$10)</f>
        <v>127.7</v>
      </c>
      <c r="DE42" cm="1">
        <f t="array" ref="DE42">INDEX($B$11:$M$3008,MATCH(CONCATENATE(DE$12,$O42,$P42),$D$11:$D$2694,0),DE$10)</f>
        <v>130.69999999999999</v>
      </c>
      <c r="DF42" cm="1">
        <f t="array" ref="DF42">INDEX($B$11:$M$3008,MATCH(CONCATENATE(DF$12,$O42,$P42),$D$11:$D$2694,0),DF$10)</f>
        <v>132.4</v>
      </c>
      <c r="DG42" cm="1">
        <f t="array" ref="DG42">INDEX($B$11:$M$3008,MATCH(CONCATENATE(DG$12,$O42,$P42),$D$11:$D$2694,0),DG$10)</f>
        <v>132.5</v>
      </c>
      <c r="DI42" t="s">
        <v>111</v>
      </c>
      <c r="DJ42" s="98">
        <f t="shared" si="1"/>
        <v>3.0211480362538623E-3</v>
      </c>
      <c r="DK42" s="98">
        <f t="shared" si="2"/>
        <v>7.461476074614759E-2</v>
      </c>
      <c r="DL42" s="98">
        <f t="shared" si="3"/>
        <v>5.7868320047239408E-2</v>
      </c>
    </row>
    <row r="43" spans="1:116">
      <c r="A43">
        <v>2000</v>
      </c>
      <c r="B43" t="s">
        <v>132</v>
      </c>
      <c r="C43" t="s">
        <v>115</v>
      </c>
      <c r="D43" s="49" t="str">
        <f t="shared" si="0"/>
        <v>2000WohngebäudeRaumlufttechnische Anlagen</v>
      </c>
      <c r="E43">
        <v>61.9</v>
      </c>
      <c r="F43">
        <v>63.5</v>
      </c>
      <c r="G43">
        <v>62.3</v>
      </c>
      <c r="H43">
        <v>64</v>
      </c>
      <c r="I43">
        <v>62.6</v>
      </c>
      <c r="J43">
        <v>64.2</v>
      </c>
      <c r="K43">
        <v>62.9</v>
      </c>
      <c r="L43">
        <v>64.599999999999994</v>
      </c>
      <c r="O43" t="s">
        <v>132</v>
      </c>
      <c r="P43" t="s">
        <v>144</v>
      </c>
      <c r="Q43" cm="1">
        <f t="array" ref="Q43">INDEX($B$11:$M$3008,MATCH(CONCATENATE(Q$12,$O43,$P43),$D$11:$D$2694,0),Q$10)</f>
        <v>89.7</v>
      </c>
      <c r="R43" cm="1">
        <f t="array" ref="R43">INDEX($B$11:$M$3008,MATCH(CONCATENATE(R$12,$O43,$P43),$D$11:$D$2694,0),R$10)</f>
        <v>89.9</v>
      </c>
      <c r="S43" cm="1">
        <f t="array" ref="S43">INDEX($B$11:$M$3008,MATCH(CONCATENATE(S$12,$O43,$P43),$D$11:$D$2694,0),S$10)</f>
        <v>90.1</v>
      </c>
      <c r="T43" cm="1">
        <f t="array" ref="T43">INDEX($B$11:$M$3008,MATCH(CONCATENATE(T$12,$O43,$P43),$D$11:$D$2694,0),T$10)</f>
        <v>90.1</v>
      </c>
      <c r="U43" cm="1">
        <f t="array" ref="U43">INDEX($B$11:$M$3008,MATCH(CONCATENATE(U$12,$O43,$P43),$D$11:$D$2694,0),U$10)</f>
        <v>89.4</v>
      </c>
      <c r="V43" cm="1">
        <f t="array" ref="V43">INDEX($B$11:$M$3008,MATCH(CONCATENATE(V$12,$O43,$P43),$D$11:$D$2694,0),V$10)</f>
        <v>89.6</v>
      </c>
      <c r="W43" cm="1">
        <f t="array" ref="W43">INDEX($B$11:$M$3008,MATCH(CONCATENATE(W$12,$O43,$P43),$D$11:$D$2694,0),W$10)</f>
        <v>89.8</v>
      </c>
      <c r="X43" cm="1">
        <f t="array" ref="X43">INDEX($B$11:$M$3008,MATCH(CONCATENATE(X$12,$O43,$P43),$D$11:$D$2694,0),X$10)</f>
        <v>89.7</v>
      </c>
      <c r="Y43" cm="1">
        <f t="array" ref="Y43">INDEX($B$11:$M$3008,MATCH(CONCATENATE(Y$12,$O43,$P43),$D$11:$D$2694,0),Y$10)</f>
        <v>89.7</v>
      </c>
      <c r="Z43" cm="1">
        <f t="array" ref="Z43">INDEX($B$11:$M$3008,MATCH(CONCATENATE(Z$12,$O43,$P43),$D$11:$D$2694,0),Z$10)</f>
        <v>89.6</v>
      </c>
      <c r="AA43" cm="1">
        <f t="array" ref="AA43">INDEX($B$11:$M$3008,MATCH(CONCATENATE(AA$12,$O43,$P43),$D$11:$D$2694,0),AA$10)</f>
        <v>89.2</v>
      </c>
      <c r="AB43" cm="1">
        <f t="array" ref="AB43">INDEX($B$11:$M$3008,MATCH(CONCATENATE(AB$12,$O43,$P43),$D$11:$D$2694,0),AB$10)</f>
        <v>88.7</v>
      </c>
      <c r="AC43" cm="1">
        <f t="array" ref="AC43">INDEX($B$11:$M$3008,MATCH(CONCATENATE(AC$12,$O43,$P43),$D$11:$D$2694,0),AC$10)</f>
        <v>88.4</v>
      </c>
      <c r="AD43" cm="1">
        <f t="array" ref="AD43">INDEX($B$11:$M$3008,MATCH(CONCATENATE(AD$12,$O43,$P43),$D$11:$D$2694,0),AD$10)</f>
        <v>88.4</v>
      </c>
      <c r="AE43" cm="1">
        <f t="array" ref="AE43">INDEX($B$11:$M$3008,MATCH(CONCATENATE(AE$12,$O43,$P43),$D$11:$D$2694,0),AE$10)</f>
        <v>88.2</v>
      </c>
      <c r="AF43" cm="1">
        <f t="array" ref="AF43">INDEX($B$11:$M$3008,MATCH(CONCATENATE(AF$12,$O43,$P43),$D$11:$D$2694,0),AF$10)</f>
        <v>88</v>
      </c>
      <c r="AG43" cm="1">
        <f t="array" ref="AG43">INDEX($B$11:$M$3008,MATCH(CONCATENATE(AG$12,$O43,$P43),$D$11:$D$2694,0),AG$10)</f>
        <v>87.8</v>
      </c>
      <c r="AH43" cm="1">
        <f t="array" ref="AH43">INDEX($B$11:$M$3008,MATCH(CONCATENATE(AH$12,$O43,$P43),$D$11:$D$2694,0),AH$10)</f>
        <v>87.8</v>
      </c>
      <c r="AI43" cm="1">
        <f t="array" ref="AI43">INDEX($B$11:$M$3008,MATCH(CONCATENATE(AI$12,$O43,$P43),$D$11:$D$2694,0),AI$10)</f>
        <v>87.8</v>
      </c>
      <c r="AJ43" cm="1">
        <f t="array" ref="AJ43">INDEX($B$11:$M$3008,MATCH(CONCATENATE(AJ$12,$O43,$P43),$D$11:$D$2694,0),AJ$10)</f>
        <v>87.9</v>
      </c>
      <c r="AK43" cm="1">
        <f t="array" ref="AK43">INDEX($B$11:$M$3008,MATCH(CONCATENATE(AK$12,$O43,$P43),$D$11:$D$2694,0),AK$10)</f>
        <v>87.9</v>
      </c>
      <c r="AL43" cm="1">
        <f t="array" ref="AL43">INDEX($B$11:$M$3008,MATCH(CONCATENATE(AL$12,$O43,$P43),$D$11:$D$2694,0),AL$10)</f>
        <v>87.4</v>
      </c>
      <c r="AM43" cm="1">
        <f t="array" ref="AM43">INDEX($B$11:$M$3008,MATCH(CONCATENATE(AM$12,$O43,$P43),$D$11:$D$2694,0),AM$10)</f>
        <v>87.2</v>
      </c>
      <c r="AN43" cm="1">
        <f t="array" ref="AN43">INDEX($B$11:$M$3008,MATCH(CONCATENATE(AN$12,$O43,$P43),$D$11:$D$2694,0),AN$10)</f>
        <v>87.1</v>
      </c>
      <c r="AO43" cm="1">
        <f t="array" ref="AO43">INDEX($B$11:$M$3008,MATCH(CONCATENATE(AO$12,$O43,$P43),$D$11:$D$2694,0),AO$10)</f>
        <v>87.2</v>
      </c>
      <c r="AP43" cm="1">
        <f t="array" ref="AP43">INDEX($B$11:$M$3008,MATCH(CONCATENATE(AP$12,$O43,$P43),$D$11:$D$2694,0),AP$10)</f>
        <v>87</v>
      </c>
      <c r="AQ43" cm="1">
        <f t="array" ref="AQ43">INDEX($B$11:$M$3008,MATCH(CONCATENATE(AQ$12,$O43,$P43),$D$11:$D$2694,0),AQ$10)</f>
        <v>87.3</v>
      </c>
      <c r="AR43" cm="1">
        <f t="array" ref="AR43">INDEX($B$11:$M$3008,MATCH(CONCATENATE(AR$12,$O43,$P43),$D$11:$D$2694,0),AR$10)</f>
        <v>87.7</v>
      </c>
      <c r="AS43" cm="1">
        <f t="array" ref="AS43">INDEX($B$11:$M$3008,MATCH(CONCATENATE(AS$12,$O43,$P43),$D$11:$D$2694,0),AS$10)</f>
        <v>88</v>
      </c>
      <c r="AT43" cm="1">
        <f t="array" ref="AT43">INDEX($B$11:$M$3008,MATCH(CONCATENATE(AT$12,$O43,$P43),$D$11:$D$2694,0),AT$10)</f>
        <v>88.2</v>
      </c>
      <c r="AU43" cm="1">
        <f t="array" ref="AU43">INDEX($B$11:$M$3008,MATCH(CONCATENATE(AU$12,$O43,$P43),$D$11:$D$2694,0),AU$10)</f>
        <v>88.6</v>
      </c>
      <c r="AV43" cm="1">
        <f t="array" ref="AV43">INDEX($B$11:$M$3008,MATCH(CONCATENATE(AV$12,$O43,$P43),$D$11:$D$2694,0),AV$10)</f>
        <v>89.2</v>
      </c>
      <c r="AW43" cm="1">
        <f t="array" ref="AW43">INDEX($B$11:$M$3008,MATCH(CONCATENATE(AW$12,$O43,$P43),$D$11:$D$2694,0),AW$10)</f>
        <v>89.9</v>
      </c>
      <c r="AX43" cm="1">
        <f t="array" ref="AX43">INDEX($B$11:$M$3008,MATCH(CONCATENATE(AX$12,$O43,$P43),$D$11:$D$2694,0),AX$10)</f>
        <v>90.2</v>
      </c>
      <c r="AY43" cm="1">
        <f t="array" ref="AY43">INDEX($B$11:$M$3008,MATCH(CONCATENATE(AY$12,$O43,$P43),$D$11:$D$2694,0),AY$10)</f>
        <v>90.6</v>
      </c>
      <c r="AZ43" cm="1">
        <f t="array" ref="AZ43">INDEX($B$11:$M$3008,MATCH(CONCATENATE(AZ$12,$O43,$P43),$D$11:$D$2694,0),AZ$10)</f>
        <v>91</v>
      </c>
      <c r="BA43" cm="1">
        <f t="array" ref="BA43">INDEX($B$11:$M$3008,MATCH(CONCATENATE(BA$12,$O43,$P43),$D$11:$D$2694,0),BA$10)</f>
        <v>91.3</v>
      </c>
      <c r="BB43" cm="1">
        <f t="array" ref="BB43">INDEX($B$11:$M$3008,MATCH(CONCATENATE(BB$12,$O43,$P43),$D$11:$D$2694,0),BB$10)</f>
        <v>91.3</v>
      </c>
      <c r="BC43" cm="1">
        <f t="array" ref="BC43">INDEX($B$11:$M$3008,MATCH(CONCATENATE(BC$12,$O43,$P43),$D$11:$D$2694,0),BC$10)</f>
        <v>91.3</v>
      </c>
      <c r="BD43" cm="1">
        <f t="array" ref="BD43">INDEX($B$11:$M$3008,MATCH(CONCATENATE(BD$12,$O43,$P43),$D$11:$D$2694,0),BD$10)</f>
        <v>91.3</v>
      </c>
      <c r="BE43" cm="1">
        <f t="array" ref="BE43">INDEX($B$11:$M$3008,MATCH(CONCATENATE(BE$12,$O43,$P43),$D$11:$D$2694,0),BE$10)</f>
        <v>92.1</v>
      </c>
      <c r="BF43" cm="1">
        <f t="array" ref="BF43">INDEX($B$11:$M$3008,MATCH(CONCATENATE(BF$12,$O43,$P43),$D$11:$D$2694,0),BF$10)</f>
        <v>92.3</v>
      </c>
      <c r="BG43" cm="1">
        <f t="array" ref="BG43">INDEX($B$11:$M$3008,MATCH(CONCATENATE(BG$12,$O43,$P43),$D$11:$D$2694,0),BG$10)</f>
        <v>92.5</v>
      </c>
      <c r="BH43" cm="1">
        <f t="array" ref="BH43">INDEX($B$11:$M$3008,MATCH(CONCATENATE(BH$12,$O43,$P43),$D$11:$D$2694,0),BH$10)</f>
        <v>92.5</v>
      </c>
      <c r="BI43" cm="1">
        <f t="array" ref="BI43">INDEX($B$11:$M$3008,MATCH(CONCATENATE(BI$12,$O43,$P43),$D$11:$D$2694,0),BI$10)</f>
        <v>92.9</v>
      </c>
      <c r="BJ43" cm="1">
        <f t="array" ref="BJ43">INDEX($B$11:$M$3008,MATCH(CONCATENATE(BJ$12,$O43,$P43),$D$11:$D$2694,0),BJ$10)</f>
        <v>93.5</v>
      </c>
      <c r="BK43" cm="1">
        <f t="array" ref="BK43">INDEX($B$11:$M$3008,MATCH(CONCATENATE(BK$12,$O43,$P43),$D$11:$D$2694,0),BK$10)</f>
        <v>94</v>
      </c>
      <c r="BL43" cm="1">
        <f t="array" ref="BL43">INDEX($B$11:$M$3008,MATCH(CONCATENATE(BL$12,$O43,$P43),$D$11:$D$2694,0),BL$10)</f>
        <v>94.5</v>
      </c>
      <c r="BM43" cm="1">
        <f t="array" ref="BM43">INDEX($B$11:$M$3008,MATCH(CONCATENATE(BM$12,$O43,$P43),$D$11:$D$2694,0),BM$10)</f>
        <v>95.4</v>
      </c>
      <c r="BN43" cm="1">
        <f t="array" ref="BN43">INDEX($B$11:$M$3008,MATCH(CONCATENATE(BN$12,$O43,$P43),$D$11:$D$2694,0),BN$10)</f>
        <v>95.5</v>
      </c>
      <c r="BO43" cm="1">
        <f t="array" ref="BO43">INDEX($B$11:$M$3008,MATCH(CONCATENATE(BO$12,$O43,$P43),$D$11:$D$2694,0),BO$10)</f>
        <v>95.6</v>
      </c>
      <c r="BP43" cm="1">
        <f t="array" ref="BP43">INDEX($B$11:$M$3008,MATCH(CONCATENATE(BP$12,$O43,$P43),$D$11:$D$2694,0),BP$10)</f>
        <v>95.7</v>
      </c>
      <c r="BQ43" cm="1">
        <f t="array" ref="BQ43">INDEX($B$11:$M$3008,MATCH(CONCATENATE(BQ$12,$O43,$P43),$D$11:$D$2694,0),BQ$10)</f>
        <v>96.7</v>
      </c>
      <c r="BR43" cm="1">
        <f t="array" ref="BR43">INDEX($B$11:$M$3008,MATCH(CONCATENATE(BR$12,$O43,$P43),$D$11:$D$2694,0),BR$10)</f>
        <v>97</v>
      </c>
      <c r="BS43" cm="1">
        <f t="array" ref="BS43">INDEX($B$11:$M$3008,MATCH(CONCATENATE(BS$12,$O43,$P43),$D$11:$D$2694,0),BS$10)</f>
        <v>97.1</v>
      </c>
      <c r="BT43" cm="1">
        <f t="array" ref="BT43">INDEX($B$11:$M$3008,MATCH(CONCATENATE(BT$12,$O43,$P43),$D$11:$D$2694,0),BT$10)</f>
        <v>97.2</v>
      </c>
      <c r="BU43" cm="1">
        <f t="array" ref="BU43">INDEX($B$11:$M$3008,MATCH(CONCATENATE(BU$12,$O43,$P43),$D$11:$D$2694,0),BU$10)</f>
        <v>97.4</v>
      </c>
      <c r="BV43" cm="1">
        <f t="array" ref="BV43">INDEX($B$11:$M$3008,MATCH(CONCATENATE(BV$12,$O43,$P43),$D$11:$D$2694,0),BV$10)</f>
        <v>97.9</v>
      </c>
      <c r="BW43" cm="1">
        <f t="array" ref="BW43">INDEX($B$11:$M$3008,MATCH(CONCATENATE(BW$12,$O43,$P43),$D$11:$D$2694,0),BW$10)</f>
        <v>98.4</v>
      </c>
      <c r="BX43" cm="1">
        <f t="array" ref="BX43">INDEX($B$11:$M$3008,MATCH(CONCATENATE(BX$12,$O43,$P43),$D$11:$D$2694,0),BX$10)</f>
        <v>98.6</v>
      </c>
      <c r="BY43" cm="1">
        <f t="array" ref="BY43">INDEX($B$11:$M$3008,MATCH(CONCATENATE(BY$12,$O43,$P43),$D$11:$D$2694,0),BY$10)</f>
        <v>99.2</v>
      </c>
      <c r="BZ43" cm="1">
        <f t="array" ref="BZ43">INDEX($B$11:$M$3008,MATCH(CONCATENATE(BZ$12,$O43,$P43),$D$11:$D$2694,0),BZ$10)</f>
        <v>99.7</v>
      </c>
      <c r="CA43" cm="1">
        <f t="array" ref="CA43">INDEX($B$11:$M$3008,MATCH(CONCATENATE(CA$12,$O43,$P43),$D$11:$D$2694,0),CA$10)</f>
        <v>100.5</v>
      </c>
      <c r="CB43" cm="1">
        <f t="array" ref="CB43">INDEX($B$11:$M$3008,MATCH(CONCATENATE(CB$12,$O43,$P43),$D$11:$D$2694,0),CB$10)</f>
        <v>100.5</v>
      </c>
      <c r="CC43" cm="1">
        <f t="array" ref="CC43">INDEX($B$11:$M$3008,MATCH(CONCATENATE(CC$12,$O43,$P43),$D$11:$D$2694,0),CC$10)</f>
        <v>101.4</v>
      </c>
      <c r="CD43" cm="1">
        <f t="array" ref="CD43">INDEX($B$11:$M$3008,MATCH(CONCATENATE(CD$12,$O43,$P43),$D$11:$D$2694,0),CD$10)</f>
        <v>102.4</v>
      </c>
      <c r="CE43" cm="1">
        <f t="array" ref="CE43">INDEX($B$11:$M$3008,MATCH(CONCATENATE(CE$12,$O43,$P43),$D$11:$D$2694,0),CE$10)</f>
        <v>102.9</v>
      </c>
      <c r="CF43" cm="1">
        <f t="array" ref="CF43">INDEX($B$11:$M$3008,MATCH(CONCATENATE(CF$12,$O43,$P43),$D$11:$D$2694,0),CF$10)</f>
        <v>103</v>
      </c>
      <c r="CG43" cm="1">
        <f t="array" ref="CG43">INDEX($B$11:$M$3008,MATCH(CONCATENATE(CG$12,$O43,$P43),$D$11:$D$2694,0),CG$10)</f>
        <v>104.3</v>
      </c>
      <c r="CH43" cm="1">
        <f t="array" ref="CH43">INDEX($B$11:$M$3008,MATCH(CONCATENATE(CH$12,$O43,$P43),$D$11:$D$2694,0),CH$10)</f>
        <v>104.9</v>
      </c>
      <c r="CI43" cm="1">
        <f t="array" ref="CI43">INDEX($B$11:$M$3008,MATCH(CONCATENATE(CI$12,$O43,$P43),$D$11:$D$2694,0),CI$10)</f>
        <v>106</v>
      </c>
      <c r="CJ43" cm="1">
        <f t="array" ref="CJ43">INDEX($B$11:$M$3008,MATCH(CONCATENATE(CJ$12,$O43,$P43),$D$11:$D$2694,0),CJ$10)</f>
        <v>106.4</v>
      </c>
      <c r="CK43" cm="1">
        <f t="array" ref="CK43">INDEX($B$11:$M$3008,MATCH(CONCATENATE(CK$12,$O43,$P43),$D$11:$D$2694,0),CK$10)</f>
        <v>107.7</v>
      </c>
      <c r="CL43" cm="1">
        <f t="array" ref="CL43">INDEX($B$11:$M$3008,MATCH(CONCATENATE(CL$12,$O43,$P43),$D$11:$D$2694,0),CL$10)</f>
        <v>108.5</v>
      </c>
      <c r="CM43" cm="1">
        <f t="array" ref="CM43">INDEX($B$11:$M$3008,MATCH(CONCATENATE(CM$12,$O43,$P43),$D$11:$D$2694,0),CM$10)</f>
        <v>109.4</v>
      </c>
      <c r="CN43" cm="1">
        <f t="array" ref="CN43">INDEX($B$11:$M$3008,MATCH(CONCATENATE(CN$12,$O43,$P43),$D$11:$D$2694,0),CN$10)</f>
        <v>110.1</v>
      </c>
      <c r="CO43" cm="1">
        <f t="array" ref="CO43">INDEX($B$11:$M$3008,MATCH(CONCATENATE(CO$12,$O43,$P43),$D$11:$D$2694,0),CO$10)</f>
        <v>112</v>
      </c>
      <c r="CP43" cm="1">
        <f t="array" ref="CP43">INDEX($B$11:$M$3008,MATCH(CONCATENATE(CP$12,$O43,$P43),$D$11:$D$2694,0),CP$10)</f>
        <v>113.6</v>
      </c>
      <c r="CQ43" cm="1">
        <f t="array" ref="CQ43">INDEX($B$11:$M$3008,MATCH(CONCATENATE(CQ$12,$O43,$P43),$D$11:$D$2694,0),CQ$10)</f>
        <v>114.5</v>
      </c>
      <c r="CR43" cm="1">
        <f t="array" ref="CR43">INDEX($B$11:$M$3008,MATCH(CONCATENATE(CR$12,$O43,$P43),$D$11:$D$2694,0),CR$10)</f>
        <v>115.2</v>
      </c>
      <c r="CS43" cm="1">
        <f t="array" ref="CS43">INDEX($B$11:$M$3008,MATCH(CONCATENATE(CS$12,$O43,$P43),$D$11:$D$2694,0),CS$10)</f>
        <v>116</v>
      </c>
      <c r="CT43" cm="1">
        <f t="array" ref="CT43">INDEX($B$11:$M$3008,MATCH(CONCATENATE(CT$12,$O43,$P43),$D$11:$D$2694,0),CT$10)</f>
        <v>117.1</v>
      </c>
      <c r="CU43" cm="1">
        <f t="array" ref="CU43">INDEX($B$11:$M$3008,MATCH(CONCATENATE(CU$12,$O43,$P43),$D$11:$D$2694,0),CU$10)</f>
        <v>117.5</v>
      </c>
      <c r="CV43" cm="1">
        <f t="array" ref="CV43">INDEX($B$11:$M$3008,MATCH(CONCATENATE(CV$12,$O43,$P43),$D$11:$D$2694,0),CV$10)</f>
        <v>117.7</v>
      </c>
      <c r="CW43" cm="1">
        <f t="array" ref="CW43">INDEX($B$11:$M$3008,MATCH(CONCATENATE(CW$12,$O43,$P43),$D$11:$D$2694,0),CW$10)</f>
        <v>97.1</v>
      </c>
      <c r="CX43" cm="1">
        <f t="array" ref="CX43">INDEX($B$11:$M$3008,MATCH(CONCATENATE(CX$12,$O43,$P43),$D$11:$D$2694,0),CX$10)</f>
        <v>99</v>
      </c>
      <c r="CY43" cm="1">
        <f t="array" ref="CY43">INDEX($B$11:$M$3008,MATCH(CONCATENATE(CY$12,$O43,$P43),$D$11:$D$2694,0),CY$10)</f>
        <v>101.2</v>
      </c>
      <c r="CZ43" cm="1">
        <f t="array" ref="CZ43">INDEX($B$11:$M$3008,MATCH(CONCATENATE(CZ$12,$O43,$P43),$D$11:$D$2694,0),CZ$10)</f>
        <v>102.7</v>
      </c>
      <c r="DA43" cm="1">
        <f t="array" ref="DA43">INDEX($B$11:$M$3008,MATCH(CONCATENATE(DA$12,$O43,$P43),$D$11:$D$2694,0),DA$10)</f>
        <v>106.2</v>
      </c>
      <c r="DB43" cm="1">
        <f t="array" ref="DB43">INDEX($B$11:$M$3008,MATCH(CONCATENATE(DB$12,$O43,$P43),$D$11:$D$2694,0),DB$10)</f>
        <v>109.6</v>
      </c>
      <c r="DC43" cm="1">
        <f t="array" ref="DC43">INDEX($B$11:$M$3008,MATCH(CONCATENATE(DC$12,$O43,$P43),$D$11:$D$2694,0),DC$10)</f>
        <v>113.4</v>
      </c>
      <c r="DD43" cm="1">
        <f t="array" ref="DD43">INDEX($B$11:$M$3008,MATCH(CONCATENATE(DD$12,$O43,$P43),$D$11:$D$2694,0),DD$10)</f>
        <v>116.3</v>
      </c>
      <c r="DE43" cm="1">
        <f t="array" ref="DE43">INDEX($B$11:$M$3008,MATCH(CONCATENATE(DE$12,$O43,$P43),$D$11:$D$2694,0),DE$10)</f>
        <v>120.4</v>
      </c>
      <c r="DF43" cm="1">
        <f t="array" ref="DF43">INDEX($B$11:$M$3008,MATCH(CONCATENATE(DF$12,$O43,$P43),$D$11:$D$2694,0),DF$10)</f>
        <v>122.2</v>
      </c>
      <c r="DG43" cm="1">
        <f t="array" ref="DG43">INDEX($B$11:$M$3008,MATCH(CONCATENATE(DG$12,$O43,$P43),$D$11:$D$2694,0),DG$10)</f>
        <v>122.8</v>
      </c>
      <c r="DI43" t="s">
        <v>144</v>
      </c>
      <c r="DJ43" s="98">
        <f t="shared" si="1"/>
        <v>1.9639934533551617E-2</v>
      </c>
      <c r="DK43" s="98">
        <f t="shared" si="2"/>
        <v>8.2892416225749388E-2</v>
      </c>
      <c r="DL43" s="98">
        <f t="shared" si="3"/>
        <v>1.5035460992907757E-2</v>
      </c>
    </row>
    <row r="44" spans="1:116">
      <c r="A44">
        <v>2000</v>
      </c>
      <c r="B44" t="s">
        <v>132</v>
      </c>
      <c r="C44" t="s">
        <v>146</v>
      </c>
      <c r="D44" s="49" t="str">
        <f t="shared" si="0"/>
        <v>2000WohngebäudeHeiz- und zentrale Wassererwärmungsanlagen</v>
      </c>
      <c r="E44">
        <v>60.2</v>
      </c>
      <c r="F44">
        <v>61.8</v>
      </c>
      <c r="G44">
        <v>60.5</v>
      </c>
      <c r="H44">
        <v>62</v>
      </c>
      <c r="I44">
        <v>60.6</v>
      </c>
      <c r="J44">
        <v>62.2</v>
      </c>
      <c r="K44">
        <v>61.1</v>
      </c>
      <c r="L44">
        <v>62.6</v>
      </c>
      <c r="O44" t="s">
        <v>132</v>
      </c>
      <c r="P44" t="s">
        <v>145</v>
      </c>
      <c r="Q44" t="str" cm="1">
        <f t="array" ref="Q44">INDEX($B$11:$M$3008,MATCH(CONCATENATE(Q$12,$O44,$P44),$D$11:$D$2694,0),Q$10)</f>
        <v>-</v>
      </c>
      <c r="R44" t="str" cm="1">
        <f t="array" ref="R44">INDEX($B$11:$M$3008,MATCH(CONCATENATE(R$12,$O44,$P44),$D$11:$D$2694,0),R$10)</f>
        <v>-</v>
      </c>
      <c r="S44" t="str" cm="1">
        <f t="array" ref="S44">INDEX($B$11:$M$3008,MATCH(CONCATENATE(S$12,$O44,$P44),$D$11:$D$2694,0),S$10)</f>
        <v>-</v>
      </c>
      <c r="T44" t="str" cm="1">
        <f t="array" ref="T44">INDEX($B$11:$M$3008,MATCH(CONCATENATE(T$12,$O44,$P44),$D$11:$D$2694,0),T$10)</f>
        <v>-</v>
      </c>
      <c r="U44" t="str" cm="1">
        <f t="array" ref="U44">INDEX($B$11:$M$3008,MATCH(CONCATENATE(U$12,$O44,$P44),$D$11:$D$2694,0),U$10)</f>
        <v>-</v>
      </c>
      <c r="V44" t="str" cm="1">
        <f t="array" ref="V44">INDEX($B$11:$M$3008,MATCH(CONCATENATE(V$12,$O44,$P44),$D$11:$D$2694,0),V$10)</f>
        <v>-</v>
      </c>
      <c r="W44" t="str" cm="1">
        <f t="array" ref="W44">INDEX($B$11:$M$3008,MATCH(CONCATENATE(W$12,$O44,$P44),$D$11:$D$2694,0),W$10)</f>
        <v>-</v>
      </c>
      <c r="X44" t="str" cm="1">
        <f t="array" ref="X44">INDEX($B$11:$M$3008,MATCH(CONCATENATE(X$12,$O44,$P44),$D$11:$D$2694,0),X$10)</f>
        <v>-</v>
      </c>
      <c r="Y44" t="str" cm="1">
        <f t="array" ref="Y44">INDEX($B$11:$M$3008,MATCH(CONCATENATE(Y$12,$O44,$P44),$D$11:$D$2694,0),Y$10)</f>
        <v>-</v>
      </c>
      <c r="Z44" t="str" cm="1">
        <f t="array" ref="Z44">INDEX($B$11:$M$3008,MATCH(CONCATENATE(Z$12,$O44,$P44),$D$11:$D$2694,0),Z$10)</f>
        <v>-</v>
      </c>
      <c r="AA44" t="str" cm="1">
        <f t="array" ref="AA44">INDEX($B$11:$M$3008,MATCH(CONCATENATE(AA$12,$O44,$P44),$D$11:$D$2694,0),AA$10)</f>
        <v>-</v>
      </c>
      <c r="AB44" t="str" cm="1">
        <f t="array" ref="AB44">INDEX($B$11:$M$3008,MATCH(CONCATENATE(AB$12,$O44,$P44),$D$11:$D$2694,0),AB$10)</f>
        <v>-</v>
      </c>
      <c r="AC44" t="str" cm="1">
        <f t="array" ref="AC44">INDEX($B$11:$M$3008,MATCH(CONCATENATE(AC$12,$O44,$P44),$D$11:$D$2694,0),AC$10)</f>
        <v>-</v>
      </c>
      <c r="AD44" t="str" cm="1">
        <f t="array" ref="AD44">INDEX($B$11:$M$3008,MATCH(CONCATENATE(AD$12,$O44,$P44),$D$11:$D$2694,0),AD$10)</f>
        <v>-</v>
      </c>
      <c r="AE44" t="str" cm="1">
        <f t="array" ref="AE44">INDEX($B$11:$M$3008,MATCH(CONCATENATE(AE$12,$O44,$P44),$D$11:$D$2694,0),AE$10)</f>
        <v>-</v>
      </c>
      <c r="AF44" t="str" cm="1">
        <f t="array" ref="AF44">INDEX($B$11:$M$3008,MATCH(CONCATENATE(AF$12,$O44,$P44),$D$11:$D$2694,0),AF$10)</f>
        <v>-</v>
      </c>
      <c r="AG44" t="str" cm="1">
        <f t="array" ref="AG44">INDEX($B$11:$M$3008,MATCH(CONCATENATE(AG$12,$O44,$P44),$D$11:$D$2694,0),AG$10)</f>
        <v>-</v>
      </c>
      <c r="AH44" t="str" cm="1">
        <f t="array" ref="AH44">INDEX($B$11:$M$3008,MATCH(CONCATENATE(AH$12,$O44,$P44),$D$11:$D$2694,0),AH$10)</f>
        <v>-</v>
      </c>
      <c r="AI44" t="str" cm="1">
        <f t="array" ref="AI44">INDEX($B$11:$M$3008,MATCH(CONCATENATE(AI$12,$O44,$P44),$D$11:$D$2694,0),AI$10)</f>
        <v>-</v>
      </c>
      <c r="AJ44" t="str" cm="1">
        <f t="array" ref="AJ44">INDEX($B$11:$M$3008,MATCH(CONCATENATE(AJ$12,$O44,$P44),$D$11:$D$2694,0),AJ$10)</f>
        <v>-</v>
      </c>
      <c r="AK44" t="str" cm="1">
        <f t="array" ref="AK44">INDEX($B$11:$M$3008,MATCH(CONCATENATE(AK$12,$O44,$P44),$D$11:$D$2694,0),AK$10)</f>
        <v>-</v>
      </c>
      <c r="AL44" t="str" cm="1">
        <f t="array" ref="AL44">INDEX($B$11:$M$3008,MATCH(CONCATENATE(AL$12,$O44,$P44),$D$11:$D$2694,0),AL$10)</f>
        <v>-</v>
      </c>
      <c r="AM44" t="str" cm="1">
        <f t="array" ref="AM44">INDEX($B$11:$M$3008,MATCH(CONCATENATE(AM$12,$O44,$P44),$D$11:$D$2694,0),AM$10)</f>
        <v>-</v>
      </c>
      <c r="AN44" t="str" cm="1">
        <f t="array" ref="AN44">INDEX($B$11:$M$3008,MATCH(CONCATENATE(AN$12,$O44,$P44),$D$11:$D$2694,0),AN$10)</f>
        <v>-</v>
      </c>
      <c r="AO44" t="str" cm="1">
        <f t="array" ref="AO44">INDEX($B$11:$M$3008,MATCH(CONCATENATE(AO$12,$O44,$P44),$D$11:$D$2694,0),AO$10)</f>
        <v>-</v>
      </c>
      <c r="AP44" t="str" cm="1">
        <f t="array" ref="AP44">INDEX($B$11:$M$3008,MATCH(CONCATENATE(AP$12,$O44,$P44),$D$11:$D$2694,0),AP$10)</f>
        <v>-</v>
      </c>
      <c r="AQ44" t="str" cm="1">
        <f t="array" ref="AQ44">INDEX($B$11:$M$3008,MATCH(CONCATENATE(AQ$12,$O44,$P44),$D$11:$D$2694,0),AQ$10)</f>
        <v>-</v>
      </c>
      <c r="AR44" t="str" cm="1">
        <f t="array" ref="AR44">INDEX($B$11:$M$3008,MATCH(CONCATENATE(AR$12,$O44,$P44),$D$11:$D$2694,0),AR$10)</f>
        <v>-</v>
      </c>
      <c r="AS44" t="str" cm="1">
        <f t="array" ref="AS44">INDEX($B$11:$M$3008,MATCH(CONCATENATE(AS$12,$O44,$P44),$D$11:$D$2694,0),AS$10)</f>
        <v>-</v>
      </c>
      <c r="AT44" t="str" cm="1">
        <f t="array" ref="AT44">INDEX($B$11:$M$3008,MATCH(CONCATENATE(AT$12,$O44,$P44),$D$11:$D$2694,0),AT$10)</f>
        <v>-</v>
      </c>
      <c r="AU44" t="str" cm="1">
        <f t="array" ref="AU44">INDEX($B$11:$M$3008,MATCH(CONCATENATE(AU$12,$O44,$P44),$D$11:$D$2694,0),AU$10)</f>
        <v>-</v>
      </c>
      <c r="AV44" t="str" cm="1">
        <f t="array" ref="AV44">INDEX($B$11:$M$3008,MATCH(CONCATENATE(AV$12,$O44,$P44),$D$11:$D$2694,0),AV$10)</f>
        <v>-</v>
      </c>
      <c r="AW44" t="str" cm="1">
        <f t="array" ref="AW44">INDEX($B$11:$M$3008,MATCH(CONCATENATE(AW$12,$O44,$P44),$D$11:$D$2694,0),AW$10)</f>
        <v>-</v>
      </c>
      <c r="AX44" t="str" cm="1">
        <f t="array" ref="AX44">INDEX($B$11:$M$3008,MATCH(CONCATENATE(AX$12,$O44,$P44),$D$11:$D$2694,0),AX$10)</f>
        <v>-</v>
      </c>
      <c r="AY44" t="str" cm="1">
        <f t="array" ref="AY44">INDEX($B$11:$M$3008,MATCH(CONCATENATE(AY$12,$O44,$P44),$D$11:$D$2694,0),AY$10)</f>
        <v>-</v>
      </c>
      <c r="AZ44" t="str" cm="1">
        <f t="array" ref="AZ44">INDEX($B$11:$M$3008,MATCH(CONCATENATE(AZ$12,$O44,$P44),$D$11:$D$2694,0),AZ$10)</f>
        <v>-</v>
      </c>
      <c r="BA44" t="str" cm="1">
        <f t="array" ref="BA44">INDEX($B$11:$M$3008,MATCH(CONCATENATE(BA$12,$O44,$P44),$D$11:$D$2694,0),BA$10)</f>
        <v>-</v>
      </c>
      <c r="BB44" t="str" cm="1">
        <f t="array" ref="BB44">INDEX($B$11:$M$3008,MATCH(CONCATENATE(BB$12,$O44,$P44),$D$11:$D$2694,0),BB$10)</f>
        <v>-</v>
      </c>
      <c r="BC44" t="str" cm="1">
        <f t="array" ref="BC44">INDEX($B$11:$M$3008,MATCH(CONCATENATE(BC$12,$O44,$P44),$D$11:$D$2694,0),BC$10)</f>
        <v>-</v>
      </c>
      <c r="BD44" t="str" cm="1">
        <f t="array" ref="BD44">INDEX($B$11:$M$3008,MATCH(CONCATENATE(BD$12,$O44,$P44),$D$11:$D$2694,0),BD$10)</f>
        <v>-</v>
      </c>
      <c r="BE44" t="str" cm="1">
        <f t="array" ref="BE44">INDEX($B$11:$M$3008,MATCH(CONCATENATE(BE$12,$O44,$P44),$D$11:$D$2694,0),BE$10)</f>
        <v>-</v>
      </c>
      <c r="BF44" t="str" cm="1">
        <f t="array" ref="BF44">INDEX($B$11:$M$3008,MATCH(CONCATENATE(BF$12,$O44,$P44),$D$11:$D$2694,0),BF$10)</f>
        <v>-</v>
      </c>
      <c r="BG44" t="str" cm="1">
        <f t="array" ref="BG44">INDEX($B$11:$M$3008,MATCH(CONCATENATE(BG$12,$O44,$P44),$D$11:$D$2694,0),BG$10)</f>
        <v>-</v>
      </c>
      <c r="BH44" t="str" cm="1">
        <f t="array" ref="BH44">INDEX($B$11:$M$3008,MATCH(CONCATENATE(BH$12,$O44,$P44),$D$11:$D$2694,0),BH$10)</f>
        <v>-</v>
      </c>
      <c r="BI44" t="str" cm="1">
        <f t="array" ref="BI44">INDEX($B$11:$M$3008,MATCH(CONCATENATE(BI$12,$O44,$P44),$D$11:$D$2694,0),BI$10)</f>
        <v>-</v>
      </c>
      <c r="BJ44" t="str" cm="1">
        <f t="array" ref="BJ44">INDEX($B$11:$M$3008,MATCH(CONCATENATE(BJ$12,$O44,$P44),$D$11:$D$2694,0),BJ$10)</f>
        <v>-</v>
      </c>
      <c r="BK44" t="str" cm="1">
        <f t="array" ref="BK44">INDEX($B$11:$M$3008,MATCH(CONCATENATE(BK$12,$O44,$P44),$D$11:$D$2694,0),BK$10)</f>
        <v>-</v>
      </c>
      <c r="BL44" t="str" cm="1">
        <f t="array" ref="BL44">INDEX($B$11:$M$3008,MATCH(CONCATENATE(BL$12,$O44,$P44),$D$11:$D$2694,0),BL$10)</f>
        <v>-</v>
      </c>
      <c r="BM44" t="str" cm="1">
        <f t="array" ref="BM44">INDEX($B$11:$M$3008,MATCH(CONCATENATE(BM$12,$O44,$P44),$D$11:$D$2694,0),BM$10)</f>
        <v>-</v>
      </c>
      <c r="BN44" t="str" cm="1">
        <f t="array" ref="BN44">INDEX($B$11:$M$3008,MATCH(CONCATENATE(BN$12,$O44,$P44),$D$11:$D$2694,0),BN$10)</f>
        <v>-</v>
      </c>
      <c r="BO44" t="str" cm="1">
        <f t="array" ref="BO44">INDEX($B$11:$M$3008,MATCH(CONCATENATE(BO$12,$O44,$P44),$D$11:$D$2694,0),BO$10)</f>
        <v>-</v>
      </c>
      <c r="BP44" t="str" cm="1">
        <f t="array" ref="BP44">INDEX($B$11:$M$3008,MATCH(CONCATENATE(BP$12,$O44,$P44),$D$11:$D$2694,0),BP$10)</f>
        <v>-</v>
      </c>
      <c r="BQ44" t="str" cm="1">
        <f t="array" ref="BQ44">INDEX($B$11:$M$3008,MATCH(CONCATENATE(BQ$12,$O44,$P44),$D$11:$D$2694,0),BQ$10)</f>
        <v>-</v>
      </c>
      <c r="BR44" t="str" cm="1">
        <f t="array" ref="BR44">INDEX($B$11:$M$3008,MATCH(CONCATENATE(BR$12,$O44,$P44),$D$11:$D$2694,0),BR$10)</f>
        <v>-</v>
      </c>
      <c r="BS44" t="str" cm="1">
        <f t="array" ref="BS44">INDEX($B$11:$M$3008,MATCH(CONCATENATE(BS$12,$O44,$P44),$D$11:$D$2694,0),BS$10)</f>
        <v>-</v>
      </c>
      <c r="BT44" t="str" cm="1">
        <f t="array" ref="BT44">INDEX($B$11:$M$3008,MATCH(CONCATENATE(BT$12,$O44,$P44),$D$11:$D$2694,0),BT$10)</f>
        <v>-</v>
      </c>
      <c r="BU44" t="str" cm="1">
        <f t="array" ref="BU44">INDEX($B$11:$M$3008,MATCH(CONCATENATE(BU$12,$O44,$P44),$D$11:$D$2694,0),BU$10)</f>
        <v>-</v>
      </c>
      <c r="BV44" t="str" cm="1">
        <f t="array" ref="BV44">INDEX($B$11:$M$3008,MATCH(CONCATENATE(BV$12,$O44,$P44),$D$11:$D$2694,0),BV$10)</f>
        <v>-</v>
      </c>
      <c r="BW44" t="str" cm="1">
        <f t="array" ref="BW44">INDEX($B$11:$M$3008,MATCH(CONCATENATE(BW$12,$O44,$P44),$D$11:$D$2694,0),BW$10)</f>
        <v>-</v>
      </c>
      <c r="BX44" t="str" cm="1">
        <f t="array" ref="BX44">INDEX($B$11:$M$3008,MATCH(CONCATENATE(BX$12,$O44,$P44),$D$11:$D$2694,0),BX$10)</f>
        <v>-</v>
      </c>
      <c r="BY44" t="str" cm="1">
        <f t="array" ref="BY44">INDEX($B$11:$M$3008,MATCH(CONCATENATE(BY$12,$O44,$P44),$D$11:$D$2694,0),BY$10)</f>
        <v>-</v>
      </c>
      <c r="BZ44" t="str" cm="1">
        <f t="array" ref="BZ44">INDEX($B$11:$M$3008,MATCH(CONCATENATE(BZ$12,$O44,$P44),$D$11:$D$2694,0),BZ$10)</f>
        <v>-</v>
      </c>
      <c r="CA44" t="str" cm="1">
        <f t="array" ref="CA44">INDEX($B$11:$M$3008,MATCH(CONCATENATE(CA$12,$O44,$P44),$D$11:$D$2694,0),CA$10)</f>
        <v>-</v>
      </c>
      <c r="CB44" t="str" cm="1">
        <f t="array" ref="CB44">INDEX($B$11:$M$3008,MATCH(CONCATENATE(CB$12,$O44,$P44),$D$11:$D$2694,0),CB$10)</f>
        <v>-</v>
      </c>
      <c r="CC44" t="str" cm="1">
        <f t="array" ref="CC44">INDEX($B$11:$M$3008,MATCH(CONCATENATE(CC$12,$O44,$P44),$D$11:$D$2694,0),CC$10)</f>
        <v>-</v>
      </c>
      <c r="CD44" t="str" cm="1">
        <f t="array" ref="CD44">INDEX($B$11:$M$3008,MATCH(CONCATENATE(CD$12,$O44,$P44),$D$11:$D$2694,0),CD$10)</f>
        <v>-</v>
      </c>
      <c r="CE44" t="str" cm="1">
        <f t="array" ref="CE44">INDEX($B$11:$M$3008,MATCH(CONCATENATE(CE$12,$O44,$P44),$D$11:$D$2694,0),CE$10)</f>
        <v>-</v>
      </c>
      <c r="CF44" t="str" cm="1">
        <f t="array" ref="CF44">INDEX($B$11:$M$3008,MATCH(CONCATENATE(CF$12,$O44,$P44),$D$11:$D$2694,0),CF$10)</f>
        <v>-</v>
      </c>
      <c r="CG44" t="str" cm="1">
        <f t="array" ref="CG44">INDEX($B$11:$M$3008,MATCH(CONCATENATE(CG$12,$O44,$P44),$D$11:$D$2694,0),CG$10)</f>
        <v>-</v>
      </c>
      <c r="CH44" t="str" cm="1">
        <f t="array" ref="CH44">INDEX($B$11:$M$3008,MATCH(CONCATENATE(CH$12,$O44,$P44),$D$11:$D$2694,0),CH$10)</f>
        <v>-</v>
      </c>
      <c r="CI44" t="str" cm="1">
        <f t="array" ref="CI44">INDEX($B$11:$M$3008,MATCH(CONCATENATE(CI$12,$O44,$P44),$D$11:$D$2694,0),CI$10)</f>
        <v>-</v>
      </c>
      <c r="CJ44" t="str" cm="1">
        <f t="array" ref="CJ44">INDEX($B$11:$M$3008,MATCH(CONCATENATE(CJ$12,$O44,$P44),$D$11:$D$2694,0),CJ$10)</f>
        <v>-</v>
      </c>
      <c r="CK44" t="str" cm="1">
        <f t="array" ref="CK44">INDEX($B$11:$M$3008,MATCH(CONCATENATE(CK$12,$O44,$P44),$D$11:$D$2694,0),CK$10)</f>
        <v>-</v>
      </c>
      <c r="CL44" t="str" cm="1">
        <f t="array" ref="CL44">INDEX($B$11:$M$3008,MATCH(CONCATENATE(CL$12,$O44,$P44),$D$11:$D$2694,0),CL$10)</f>
        <v>-</v>
      </c>
      <c r="CM44" t="str" cm="1">
        <f t="array" ref="CM44">INDEX($B$11:$M$3008,MATCH(CONCATENATE(CM$12,$O44,$P44),$D$11:$D$2694,0),CM$10)</f>
        <v>-</v>
      </c>
      <c r="CN44" t="str" cm="1">
        <f t="array" ref="CN44">INDEX($B$11:$M$3008,MATCH(CONCATENATE(CN$12,$O44,$P44),$D$11:$D$2694,0),CN$10)</f>
        <v>-</v>
      </c>
      <c r="CO44" t="str" cm="1">
        <f t="array" ref="CO44">INDEX($B$11:$M$3008,MATCH(CONCATENATE(CO$12,$O44,$P44),$D$11:$D$2694,0),CO$10)</f>
        <v>-</v>
      </c>
      <c r="CP44" t="str" cm="1">
        <f t="array" ref="CP44">INDEX($B$11:$M$3008,MATCH(CONCATENATE(CP$12,$O44,$P44),$D$11:$D$2694,0),CP$10)</f>
        <v>-</v>
      </c>
      <c r="CQ44" t="str" cm="1">
        <f t="array" ref="CQ44">INDEX($B$11:$M$3008,MATCH(CONCATENATE(CQ$12,$O44,$P44),$D$11:$D$2694,0),CQ$10)</f>
        <v>-</v>
      </c>
      <c r="CR44" t="str" cm="1">
        <f t="array" ref="CR44">INDEX($B$11:$M$3008,MATCH(CONCATENATE(CR$12,$O44,$P44),$D$11:$D$2694,0),CR$10)</f>
        <v>-</v>
      </c>
      <c r="CS44" t="str" cm="1">
        <f t="array" ref="CS44">INDEX($B$11:$M$3008,MATCH(CONCATENATE(CS$12,$O44,$P44),$D$11:$D$2694,0),CS$10)</f>
        <v>-</v>
      </c>
      <c r="CT44" t="str" cm="1">
        <f t="array" ref="CT44">INDEX($B$11:$M$3008,MATCH(CONCATENATE(CT$12,$O44,$P44),$D$11:$D$2694,0),CT$10)</f>
        <v>-</v>
      </c>
      <c r="CU44" t="str" cm="1">
        <f t="array" ref="CU44">INDEX($B$11:$M$3008,MATCH(CONCATENATE(CU$12,$O44,$P44),$D$11:$D$2694,0),CU$10)</f>
        <v>-</v>
      </c>
      <c r="CV44" t="str" cm="1">
        <f t="array" ref="CV44">INDEX($B$11:$M$3008,MATCH(CONCATENATE(CV$12,$O44,$P44),$D$11:$D$2694,0),CV$10)</f>
        <v>-</v>
      </c>
      <c r="CW44" t="str" cm="1">
        <f t="array" ref="CW44">INDEX($B$11:$M$3008,MATCH(CONCATENATE(CW$12,$O44,$P44),$D$11:$D$2694,0),CW$10)</f>
        <v>-</v>
      </c>
      <c r="CX44" t="str" cm="1">
        <f t="array" ref="CX44">INDEX($B$11:$M$3008,MATCH(CONCATENATE(CX$12,$O44,$P44),$D$11:$D$2694,0),CX$10)</f>
        <v>-</v>
      </c>
      <c r="CY44" t="str" cm="1">
        <f t="array" ref="CY44">INDEX($B$11:$M$3008,MATCH(CONCATENATE(CY$12,$O44,$P44),$D$11:$D$2694,0),CY$10)</f>
        <v>-</v>
      </c>
      <c r="CZ44" t="str" cm="1">
        <f t="array" ref="CZ44">INDEX($B$11:$M$3008,MATCH(CONCATENATE(CZ$12,$O44,$P44),$D$11:$D$2694,0),CZ$10)</f>
        <v>-</v>
      </c>
      <c r="DA44" t="str" cm="1">
        <f t="array" ref="DA44">INDEX($B$11:$M$3008,MATCH(CONCATENATE(DA$12,$O44,$P44),$D$11:$D$2694,0),DA$10)</f>
        <v>-</v>
      </c>
      <c r="DB44" t="str" cm="1">
        <f t="array" ref="DB44">INDEX($B$11:$M$3008,MATCH(CONCATENATE(DB$12,$O44,$P44),$D$11:$D$2694,0),DB$10)</f>
        <v>-</v>
      </c>
      <c r="DC44" t="str" cm="1">
        <f t="array" ref="DC44">INDEX($B$11:$M$3008,MATCH(CONCATENATE(DC$12,$O44,$P44),$D$11:$D$2694,0),DC$10)</f>
        <v>-</v>
      </c>
      <c r="DD44" t="str" cm="1">
        <f t="array" ref="DD44">INDEX($B$11:$M$3008,MATCH(CONCATENATE(DD$12,$O44,$P44),$D$11:$D$2694,0),DD$10)</f>
        <v>-</v>
      </c>
      <c r="DE44" t="str" cm="1">
        <f t="array" ref="DE44">INDEX($B$11:$M$3008,MATCH(CONCATENATE(DE$12,$O44,$P44),$D$11:$D$2694,0),DE$10)</f>
        <v>-</v>
      </c>
      <c r="DF44" t="str" cm="1">
        <f t="array" ref="DF44">INDEX($B$11:$M$3008,MATCH(CONCATENATE(DF$12,$O44,$P44),$D$11:$D$2694,0),DF$10)</f>
        <v>-</v>
      </c>
      <c r="DG44" t="str" cm="1">
        <f t="array" ref="DG44">INDEX($B$11:$M$3008,MATCH(CONCATENATE(DG$12,$O44,$P44),$D$11:$D$2694,0),DG$10)</f>
        <v>-</v>
      </c>
      <c r="DI44" t="s">
        <v>145</v>
      </c>
      <c r="DJ44" s="98" t="e">
        <f t="shared" si="1"/>
        <v>#VALUE!</v>
      </c>
      <c r="DK44" s="98" t="e">
        <f t="shared" si="2"/>
        <v>#VALUE!</v>
      </c>
      <c r="DL44" s="98" t="e">
        <f t="shared" si="3"/>
        <v>#VALUE!</v>
      </c>
    </row>
    <row r="45" spans="1:116">
      <c r="A45">
        <v>2000</v>
      </c>
      <c r="B45" t="s">
        <v>132</v>
      </c>
      <c r="C45" t="s">
        <v>147</v>
      </c>
      <c r="D45" s="49" t="str">
        <f t="shared" si="0"/>
        <v>2000WohngebäudeGas-, Wasser- und Entwässerungsanl. innerh. v.Geb.</v>
      </c>
      <c r="E45">
        <v>59.7</v>
      </c>
      <c r="F45">
        <v>61.3</v>
      </c>
      <c r="G45">
        <v>60</v>
      </c>
      <c r="H45">
        <v>61.5</v>
      </c>
      <c r="I45">
        <v>60.1</v>
      </c>
      <c r="J45">
        <v>61.8</v>
      </c>
      <c r="K45">
        <v>60.4</v>
      </c>
      <c r="L45">
        <v>61.9</v>
      </c>
      <c r="O45" t="s">
        <v>132</v>
      </c>
      <c r="P45" t="s">
        <v>113</v>
      </c>
      <c r="Q45" cm="1">
        <f t="array" ref="Q45">INDEX($B$11:$M$3008,MATCH(CONCATENATE(Q$12,$O45,$P45),$D$11:$D$2694,0),Q$10)</f>
        <v>80.099999999999994</v>
      </c>
      <c r="R45" cm="1">
        <f t="array" ref="R45">INDEX($B$11:$M$3008,MATCH(CONCATENATE(R$12,$O45,$P45),$D$11:$D$2694,0),R$10)</f>
        <v>80.099999999999994</v>
      </c>
      <c r="S45" cm="1">
        <f t="array" ref="S45">INDEX($B$11:$M$3008,MATCH(CONCATENATE(S$12,$O45,$P45),$D$11:$D$2694,0),S$10)</f>
        <v>80.2</v>
      </c>
      <c r="T45" cm="1">
        <f t="array" ref="T45">INDEX($B$11:$M$3008,MATCH(CONCATENATE(T$12,$O45,$P45),$D$11:$D$2694,0),T$10)</f>
        <v>80.400000000000006</v>
      </c>
      <c r="U45" cm="1">
        <f t="array" ref="U45">INDEX($B$11:$M$3008,MATCH(CONCATENATE(U$12,$O45,$P45),$D$11:$D$2694,0),U$10)</f>
        <v>80.900000000000006</v>
      </c>
      <c r="V45" cm="1">
        <f t="array" ref="V45">INDEX($B$11:$M$3008,MATCH(CONCATENATE(V$12,$O45,$P45),$D$11:$D$2694,0),V$10)</f>
        <v>81.099999999999994</v>
      </c>
      <c r="W45" cm="1">
        <f t="array" ref="W45">INDEX($B$11:$M$3008,MATCH(CONCATENATE(W$12,$O45,$P45),$D$11:$D$2694,0),W$10)</f>
        <v>81.099999999999994</v>
      </c>
      <c r="X45" cm="1">
        <f t="array" ref="X45">INDEX($B$11:$M$3008,MATCH(CONCATENATE(X$12,$O45,$P45),$D$11:$D$2694,0),X$10)</f>
        <v>81.3</v>
      </c>
      <c r="Y45" cm="1">
        <f t="array" ref="Y45">INDEX($B$11:$M$3008,MATCH(CONCATENATE(Y$12,$O45,$P45),$D$11:$D$2694,0),Y$10)</f>
        <v>81.599999999999994</v>
      </c>
      <c r="Z45" cm="1">
        <f t="array" ref="Z45">INDEX($B$11:$M$3008,MATCH(CONCATENATE(Z$12,$O45,$P45),$D$11:$D$2694,0),Z$10)</f>
        <v>81.5</v>
      </c>
      <c r="AA45" cm="1">
        <f t="array" ref="AA45">INDEX($B$11:$M$3008,MATCH(CONCATENATE(AA$12,$O45,$P45),$D$11:$D$2694,0),AA$10)</f>
        <v>81.2</v>
      </c>
      <c r="AB45" cm="1">
        <f t="array" ref="AB45">INDEX($B$11:$M$3008,MATCH(CONCATENATE(AB$12,$O45,$P45),$D$11:$D$2694,0),AB$10)</f>
        <v>81</v>
      </c>
      <c r="AC45" cm="1">
        <f t="array" ref="AC45">INDEX($B$11:$M$3008,MATCH(CONCATENATE(AC$12,$O45,$P45),$D$11:$D$2694,0),AC$10)</f>
        <v>81.599999999999994</v>
      </c>
      <c r="AD45" cm="1">
        <f t="array" ref="AD45">INDEX($B$11:$M$3008,MATCH(CONCATENATE(AD$12,$O45,$P45),$D$11:$D$2694,0),AD$10)</f>
        <v>81.3</v>
      </c>
      <c r="AE45" cm="1">
        <f t="array" ref="AE45">INDEX($B$11:$M$3008,MATCH(CONCATENATE(AE$12,$O45,$P45),$D$11:$D$2694,0),AE$10)</f>
        <v>81.400000000000006</v>
      </c>
      <c r="AF45" cm="1">
        <f t="array" ref="AF45">INDEX($B$11:$M$3008,MATCH(CONCATENATE(AF$12,$O45,$P45),$D$11:$D$2694,0),AF$10)</f>
        <v>81.3</v>
      </c>
      <c r="AG45" cm="1">
        <f t="array" ref="AG45">INDEX($B$11:$M$3008,MATCH(CONCATENATE(AG$12,$O45,$P45),$D$11:$D$2694,0),AG$10)</f>
        <v>81.900000000000006</v>
      </c>
      <c r="AH45" cm="1">
        <f t="array" ref="AH45">INDEX($B$11:$M$3008,MATCH(CONCATENATE(AH$12,$O45,$P45),$D$11:$D$2694,0),AH$10)</f>
        <v>81.8</v>
      </c>
      <c r="AI45" cm="1">
        <f t="array" ref="AI45">INDEX($B$11:$M$3008,MATCH(CONCATENATE(AI$12,$O45,$P45),$D$11:$D$2694,0),AI$10)</f>
        <v>81.900000000000006</v>
      </c>
      <c r="AJ45" cm="1">
        <f t="array" ref="AJ45">INDEX($B$11:$M$3008,MATCH(CONCATENATE(AJ$12,$O45,$P45),$D$11:$D$2694,0),AJ$10)</f>
        <v>82</v>
      </c>
      <c r="AK45" cm="1">
        <f t="array" ref="AK45">INDEX($B$11:$M$3008,MATCH(CONCATENATE(AK$12,$O45,$P45),$D$11:$D$2694,0),AK$10)</f>
        <v>82.5</v>
      </c>
      <c r="AL45" cm="1">
        <f t="array" ref="AL45">INDEX($B$11:$M$3008,MATCH(CONCATENATE(AL$12,$O45,$P45),$D$11:$D$2694,0),AL$10)</f>
        <v>82.5</v>
      </c>
      <c r="AM45" cm="1">
        <f t="array" ref="AM45">INDEX($B$11:$M$3008,MATCH(CONCATENATE(AM$12,$O45,$P45),$D$11:$D$2694,0),AM$10)</f>
        <v>82.1</v>
      </c>
      <c r="AN45" cm="1">
        <f t="array" ref="AN45">INDEX($B$11:$M$3008,MATCH(CONCATENATE(AN$12,$O45,$P45),$D$11:$D$2694,0),AN$10)</f>
        <v>82.4</v>
      </c>
      <c r="AO45" cm="1">
        <f t="array" ref="AO45">INDEX($B$11:$M$3008,MATCH(CONCATENATE(AO$12,$O45,$P45),$D$11:$D$2694,0),AO$10)</f>
        <v>83.1</v>
      </c>
      <c r="AP45" cm="1">
        <f t="array" ref="AP45">INDEX($B$11:$M$3008,MATCH(CONCATENATE(AP$12,$O45,$P45),$D$11:$D$2694,0),AP$10)</f>
        <v>83</v>
      </c>
      <c r="AQ45" cm="1">
        <f t="array" ref="AQ45">INDEX($B$11:$M$3008,MATCH(CONCATENATE(AQ$12,$O45,$P45),$D$11:$D$2694,0),AQ$10)</f>
        <v>83</v>
      </c>
      <c r="AR45" cm="1">
        <f t="array" ref="AR45">INDEX($B$11:$M$3008,MATCH(CONCATENATE(AR$12,$O45,$P45),$D$11:$D$2694,0),AR$10)</f>
        <v>83.4</v>
      </c>
      <c r="AS45" cm="1">
        <f t="array" ref="AS45">INDEX($B$11:$M$3008,MATCH(CONCATENATE(AS$12,$O45,$P45),$D$11:$D$2694,0),AS$10)</f>
        <v>85.5</v>
      </c>
      <c r="AT45" cm="1">
        <f t="array" ref="AT45">INDEX($B$11:$M$3008,MATCH(CONCATENATE(AT$12,$O45,$P45),$D$11:$D$2694,0),AT$10)</f>
        <v>85.9</v>
      </c>
      <c r="AU45" cm="1">
        <f t="array" ref="AU45">INDEX($B$11:$M$3008,MATCH(CONCATENATE(AU$12,$O45,$P45),$D$11:$D$2694,0),AU$10)</f>
        <v>86</v>
      </c>
      <c r="AV45" cm="1">
        <f t="array" ref="AV45">INDEX($B$11:$M$3008,MATCH(CONCATENATE(AV$12,$O45,$P45),$D$11:$D$2694,0),AV$10)</f>
        <v>86.3</v>
      </c>
      <c r="AW45" cm="1">
        <f t="array" ref="AW45">INDEX($B$11:$M$3008,MATCH(CONCATENATE(AW$12,$O45,$P45),$D$11:$D$2694,0),AW$10)</f>
        <v>87.6</v>
      </c>
      <c r="AX45" cm="1">
        <f t="array" ref="AX45">INDEX($B$11:$M$3008,MATCH(CONCATENATE(AX$12,$O45,$P45),$D$11:$D$2694,0),AX$10)</f>
        <v>87.9</v>
      </c>
      <c r="AY45" cm="1">
        <f t="array" ref="AY45">INDEX($B$11:$M$3008,MATCH(CONCATENATE(AY$12,$O45,$P45),$D$11:$D$2694,0),AY$10)</f>
        <v>88.1</v>
      </c>
      <c r="AZ45" cm="1">
        <f t="array" ref="AZ45">INDEX($B$11:$M$3008,MATCH(CONCATENATE(AZ$12,$O45,$P45),$D$11:$D$2694,0),AZ$10)</f>
        <v>88</v>
      </c>
      <c r="BA45" cm="1">
        <f t="array" ref="BA45">INDEX($B$11:$M$3008,MATCH(CONCATENATE(BA$12,$O45,$P45),$D$11:$D$2694,0),BA$10)</f>
        <v>88.9</v>
      </c>
      <c r="BB45" cm="1">
        <f t="array" ref="BB45">INDEX($B$11:$M$3008,MATCH(CONCATENATE(BB$12,$O45,$P45),$D$11:$D$2694,0),BB$10)</f>
        <v>89</v>
      </c>
      <c r="BC45" cm="1">
        <f t="array" ref="BC45">INDEX($B$11:$M$3008,MATCH(CONCATENATE(BC$12,$O45,$P45),$D$11:$D$2694,0),BC$10)</f>
        <v>89</v>
      </c>
      <c r="BD45" cm="1">
        <f t="array" ref="BD45">INDEX($B$11:$M$3008,MATCH(CONCATENATE(BD$12,$O45,$P45),$D$11:$D$2694,0),BD$10)</f>
        <v>89.1</v>
      </c>
      <c r="BE45" cm="1">
        <f t="array" ref="BE45">INDEX($B$11:$M$3008,MATCH(CONCATENATE(BE$12,$O45,$P45),$D$11:$D$2694,0),BE$10)</f>
        <v>89.4</v>
      </c>
      <c r="BF45" cm="1">
        <f t="array" ref="BF45">INDEX($B$11:$M$3008,MATCH(CONCATENATE(BF$12,$O45,$P45),$D$11:$D$2694,0),BF$10)</f>
        <v>89.6</v>
      </c>
      <c r="BG45" cm="1">
        <f t="array" ref="BG45">INDEX($B$11:$M$3008,MATCH(CONCATENATE(BG$12,$O45,$P45),$D$11:$D$2694,0),BG$10)</f>
        <v>90.1</v>
      </c>
      <c r="BH45" cm="1">
        <f t="array" ref="BH45">INDEX($B$11:$M$3008,MATCH(CONCATENATE(BH$12,$O45,$P45),$D$11:$D$2694,0),BH$10)</f>
        <v>90.2</v>
      </c>
      <c r="BI45" cm="1">
        <f t="array" ref="BI45">INDEX($B$11:$M$3008,MATCH(CONCATENATE(BI$12,$O45,$P45),$D$11:$D$2694,0),BI$10)</f>
        <v>90.9</v>
      </c>
      <c r="BJ45" cm="1">
        <f t="array" ref="BJ45">INDEX($B$11:$M$3008,MATCH(CONCATENATE(BJ$12,$O45,$P45),$D$11:$D$2694,0),BJ$10)</f>
        <v>91.4</v>
      </c>
      <c r="BK45" cm="1">
        <f t="array" ref="BK45">INDEX($B$11:$M$3008,MATCH(CONCATENATE(BK$12,$O45,$P45),$D$11:$D$2694,0),BK$10)</f>
        <v>92.1</v>
      </c>
      <c r="BL45" cm="1">
        <f t="array" ref="BL45">INDEX($B$11:$M$3008,MATCH(CONCATENATE(BL$12,$O45,$P45),$D$11:$D$2694,0),BL$10)</f>
        <v>92.5</v>
      </c>
      <c r="BM45" cm="1">
        <f t="array" ref="BM45">INDEX($B$11:$M$3008,MATCH(CONCATENATE(BM$12,$O45,$P45),$D$11:$D$2694,0),BM$10)</f>
        <v>93.7</v>
      </c>
      <c r="BN45" cm="1">
        <f t="array" ref="BN45">INDEX($B$11:$M$3008,MATCH(CONCATENATE(BN$12,$O45,$P45),$D$11:$D$2694,0),BN$10)</f>
        <v>94</v>
      </c>
      <c r="BO45" cm="1">
        <f t="array" ref="BO45">INDEX($B$11:$M$3008,MATCH(CONCATENATE(BO$12,$O45,$P45),$D$11:$D$2694,0),BO$10)</f>
        <v>94.1</v>
      </c>
      <c r="BP45" cm="1">
        <f t="array" ref="BP45">INDEX($B$11:$M$3008,MATCH(CONCATENATE(BP$12,$O45,$P45),$D$11:$D$2694,0),BP$10)</f>
        <v>94.5</v>
      </c>
      <c r="BQ45" cm="1">
        <f t="array" ref="BQ45">INDEX($B$11:$M$3008,MATCH(CONCATENATE(BQ$12,$O45,$P45),$D$11:$D$2694,0),BQ$10)</f>
        <v>95.5</v>
      </c>
      <c r="BR45" cm="1">
        <f t="array" ref="BR45">INDEX($B$11:$M$3008,MATCH(CONCATENATE(BR$12,$O45,$P45),$D$11:$D$2694,0),BR$10)</f>
        <v>95.9</v>
      </c>
      <c r="BS45" cm="1">
        <f t="array" ref="BS45">INDEX($B$11:$M$3008,MATCH(CONCATENATE(BS$12,$O45,$P45),$D$11:$D$2694,0),BS$10)</f>
        <v>96.4</v>
      </c>
      <c r="BT45" cm="1">
        <f t="array" ref="BT45">INDEX($B$11:$M$3008,MATCH(CONCATENATE(BT$12,$O45,$P45),$D$11:$D$2694,0),BT$10)</f>
        <v>96.7</v>
      </c>
      <c r="BU45" cm="1">
        <f t="array" ref="BU45">INDEX($B$11:$M$3008,MATCH(CONCATENATE(BU$12,$O45,$P45),$D$11:$D$2694,0),BU$10)</f>
        <v>97.9</v>
      </c>
      <c r="BV45" cm="1">
        <f t="array" ref="BV45">INDEX($B$11:$M$3008,MATCH(CONCATENATE(BV$12,$O45,$P45),$D$11:$D$2694,0),BV$10)</f>
        <v>98.3</v>
      </c>
      <c r="BW45" cm="1">
        <f t="array" ref="BW45">INDEX($B$11:$M$3008,MATCH(CONCATENATE(BW$12,$O45,$P45),$D$11:$D$2694,0),BW$10)</f>
        <v>98.4</v>
      </c>
      <c r="BX45" cm="1">
        <f t="array" ref="BX45">INDEX($B$11:$M$3008,MATCH(CONCATENATE(BX$12,$O45,$P45),$D$11:$D$2694,0),BX$10)</f>
        <v>98.6</v>
      </c>
      <c r="BY45" cm="1">
        <f t="array" ref="BY45">INDEX($B$11:$M$3008,MATCH(CONCATENATE(BY$12,$O45,$P45),$D$11:$D$2694,0),BY$10)</f>
        <v>99.7</v>
      </c>
      <c r="BZ45" cm="1">
        <f t="array" ref="BZ45">INDEX($B$11:$M$3008,MATCH(CONCATENATE(BZ$12,$O45,$P45),$D$11:$D$2694,0),BZ$10)</f>
        <v>99.8</v>
      </c>
      <c r="CA45" cm="1">
        <f t="array" ref="CA45">INDEX($B$11:$M$3008,MATCH(CONCATENATE(CA$12,$O45,$P45),$D$11:$D$2694,0),CA$10)</f>
        <v>100</v>
      </c>
      <c r="CB45" cm="1">
        <f t="array" ref="CB45">INDEX($B$11:$M$3008,MATCH(CONCATENATE(CB$12,$O45,$P45),$D$11:$D$2694,0),CB$10)</f>
        <v>100.5</v>
      </c>
      <c r="CC45" cm="1">
        <f t="array" ref="CC45">INDEX($B$11:$M$3008,MATCH(CONCATENATE(CC$12,$O45,$P45),$D$11:$D$2694,0),CC$10)</f>
        <v>101.3</v>
      </c>
      <c r="CD45" cm="1">
        <f t="array" ref="CD45">INDEX($B$11:$M$3008,MATCH(CONCATENATE(CD$12,$O45,$P45),$D$11:$D$2694,0),CD$10)</f>
        <v>101.7</v>
      </c>
      <c r="CE45" cm="1">
        <f t="array" ref="CE45">INDEX($B$11:$M$3008,MATCH(CONCATENATE(CE$12,$O45,$P45),$D$11:$D$2694,0),CE$10)</f>
        <v>102</v>
      </c>
      <c r="CF45" cm="1">
        <f t="array" ref="CF45">INDEX($B$11:$M$3008,MATCH(CONCATENATE(CF$12,$O45,$P45),$D$11:$D$2694,0),CF$10)</f>
        <v>102.3</v>
      </c>
      <c r="CG45" cm="1">
        <f t="array" ref="CG45">INDEX($B$11:$M$3008,MATCH(CONCATENATE(CG$12,$O45,$P45),$D$11:$D$2694,0),CG$10)</f>
        <v>103.2</v>
      </c>
      <c r="CH45" cm="1">
        <f t="array" ref="CH45">INDEX($B$11:$M$3008,MATCH(CONCATENATE(CH$12,$O45,$P45),$D$11:$D$2694,0),CH$10)</f>
        <v>103.8</v>
      </c>
      <c r="CI45" cm="1">
        <f t="array" ref="CI45">INDEX($B$11:$M$3008,MATCH(CONCATENATE(CI$12,$O45,$P45),$D$11:$D$2694,0),CI$10)</f>
        <v>104.1</v>
      </c>
      <c r="CJ45" cm="1">
        <f t="array" ref="CJ45">INDEX($B$11:$M$3008,MATCH(CONCATENATE(CJ$12,$O45,$P45),$D$11:$D$2694,0),CJ$10)</f>
        <v>104.6</v>
      </c>
      <c r="CK45" cm="1">
        <f t="array" ref="CK45">INDEX($B$11:$M$3008,MATCH(CONCATENATE(CK$12,$O45,$P45),$D$11:$D$2694,0),CK$10)</f>
        <v>105.6</v>
      </c>
      <c r="CL45" cm="1">
        <f t="array" ref="CL45">INDEX($B$11:$M$3008,MATCH(CONCATENATE(CL$12,$O45,$P45),$D$11:$D$2694,0),CL$10)</f>
        <v>105.8</v>
      </c>
      <c r="CM45" cm="1">
        <f t="array" ref="CM45">INDEX($B$11:$M$3008,MATCH(CONCATENATE(CM$12,$O45,$P45),$D$11:$D$2694,0),CM$10)</f>
        <v>106.3</v>
      </c>
      <c r="CN45" cm="1">
        <f t="array" ref="CN45">INDEX($B$11:$M$3008,MATCH(CONCATENATE(CN$12,$O45,$P45),$D$11:$D$2694,0),CN$10)</f>
        <v>106.8</v>
      </c>
      <c r="CO45" cm="1">
        <f t="array" ref="CO45">INDEX($B$11:$M$3008,MATCH(CONCATENATE(CO$12,$O45,$P45),$D$11:$D$2694,0),CO$10)</f>
        <v>108.9</v>
      </c>
      <c r="CP45" cm="1">
        <f t="array" ref="CP45">INDEX($B$11:$M$3008,MATCH(CONCATENATE(CP$12,$O45,$P45),$D$11:$D$2694,0),CP$10)</f>
        <v>109.4</v>
      </c>
      <c r="CQ45" cm="1">
        <f t="array" ref="CQ45">INDEX($B$11:$M$3008,MATCH(CONCATENATE(CQ$12,$O45,$P45),$D$11:$D$2694,0),CQ$10)</f>
        <v>109.8</v>
      </c>
      <c r="CR45" cm="1">
        <f t="array" ref="CR45">INDEX($B$11:$M$3008,MATCH(CONCATENATE(CR$12,$O45,$P45),$D$11:$D$2694,0),CR$10)</f>
        <v>109.9</v>
      </c>
      <c r="CS45" cm="1">
        <f t="array" ref="CS45">INDEX($B$11:$M$3008,MATCH(CONCATENATE(CS$12,$O45,$P45),$D$11:$D$2694,0),CS$10)</f>
        <v>111.7</v>
      </c>
      <c r="CT45" cm="1">
        <f t="array" ref="CT45">INDEX($B$11:$M$3008,MATCH(CONCATENATE(CT$12,$O45,$P45),$D$11:$D$2694,0),CT$10)</f>
        <v>111.8</v>
      </c>
      <c r="CU45" cm="1">
        <f t="array" ref="CU45">INDEX($B$11:$M$3008,MATCH(CONCATENATE(CU$12,$O45,$P45),$D$11:$D$2694,0),CU$10)</f>
        <v>111.7</v>
      </c>
      <c r="CV45" cm="1">
        <f t="array" ref="CV45">INDEX($B$11:$M$3008,MATCH(CONCATENATE(CV$12,$O45,$P45),$D$11:$D$2694,0),CV$10)</f>
        <v>112</v>
      </c>
      <c r="CW45" cm="1">
        <f t="array" ref="CW45">INDEX($B$11:$M$3008,MATCH(CONCATENATE(CW$12,$O45,$P45),$D$11:$D$2694,0),CW$10)</f>
        <v>97.1</v>
      </c>
      <c r="CX45" cm="1">
        <f t="array" ref="CX45">INDEX($B$11:$M$3008,MATCH(CONCATENATE(CX$12,$O45,$P45),$D$11:$D$2694,0),CX$10)</f>
        <v>98.7</v>
      </c>
      <c r="CY45" cm="1">
        <f t="array" ref="CY45">INDEX($B$11:$M$3008,MATCH(CONCATENATE(CY$12,$O45,$P45),$D$11:$D$2694,0),CY$10)</f>
        <v>100.9</v>
      </c>
      <c r="CZ45" cm="1">
        <f t="array" ref="CZ45">INDEX($B$11:$M$3008,MATCH(CONCATENATE(CZ$12,$O45,$P45),$D$11:$D$2694,0),CZ$10)</f>
        <v>103.4</v>
      </c>
      <c r="DA45" cm="1">
        <f t="array" ref="DA45">INDEX($B$11:$M$3008,MATCH(CONCATENATE(DA$12,$O45,$P45),$D$11:$D$2694,0),DA$10)</f>
        <v>108.5</v>
      </c>
      <c r="DB45" cm="1">
        <f t="array" ref="DB45">INDEX($B$11:$M$3008,MATCH(CONCATENATE(DB$12,$O45,$P45),$D$11:$D$2694,0),DB$10)</f>
        <v>112.4</v>
      </c>
      <c r="DC45" cm="1">
        <f t="array" ref="DC45">INDEX($B$11:$M$3008,MATCH(CONCATENATE(DC$12,$O45,$P45),$D$11:$D$2694,0),DC$10)</f>
        <v>115.5</v>
      </c>
      <c r="DD45" cm="1">
        <f t="array" ref="DD45">INDEX($B$11:$M$3008,MATCH(CONCATENATE(DD$12,$O45,$P45),$D$11:$D$2694,0),DD$10)</f>
        <v>118.5</v>
      </c>
      <c r="DE45" cm="1">
        <f t="array" ref="DE45">INDEX($B$11:$M$3008,MATCH(CONCATENATE(DE$12,$O45,$P45),$D$11:$D$2694,0),DE$10)</f>
        <v>121.1</v>
      </c>
      <c r="DF45" cm="1">
        <f t="array" ref="DF45">INDEX($B$11:$M$3008,MATCH(CONCATENATE(DF$12,$O45,$P45),$D$11:$D$2694,0),DF$10)</f>
        <v>122.3</v>
      </c>
      <c r="DG45" cm="1">
        <f t="array" ref="DG45">INDEX($B$11:$M$3008,MATCH(CONCATENATE(DG$12,$O45,$P45),$D$11:$D$2694,0),DG$10)</f>
        <v>122.9</v>
      </c>
      <c r="DI45" t="s">
        <v>113</v>
      </c>
      <c r="DJ45" s="98">
        <f t="shared" si="1"/>
        <v>1.9623875715454098E-2</v>
      </c>
      <c r="DK45" s="98">
        <f t="shared" si="2"/>
        <v>6.4069264069264165E-2</v>
      </c>
      <c r="DL45" s="98">
        <f t="shared" si="3"/>
        <v>3.3422858848105065E-2</v>
      </c>
    </row>
    <row r="46" spans="1:116">
      <c r="A46">
        <v>2000</v>
      </c>
      <c r="B46" t="s">
        <v>132</v>
      </c>
      <c r="C46" t="s">
        <v>148</v>
      </c>
      <c r="D46" s="49" t="str">
        <f t="shared" si="0"/>
        <v>2000WohngebäudeNieder- und Mittelspannungsanlagen bis 36 kV</v>
      </c>
      <c r="E46">
        <v>68.5</v>
      </c>
      <c r="F46">
        <v>70.400000000000006</v>
      </c>
      <c r="G46">
        <v>68.900000000000006</v>
      </c>
      <c r="H46">
        <v>70.599999999999994</v>
      </c>
      <c r="I46">
        <v>69.2</v>
      </c>
      <c r="J46">
        <v>71</v>
      </c>
      <c r="K46">
        <v>69.400000000000006</v>
      </c>
      <c r="L46">
        <v>71.099999999999994</v>
      </c>
      <c r="O46" t="s">
        <v>132</v>
      </c>
      <c r="P46" t="s">
        <v>114</v>
      </c>
      <c r="Q46" cm="1">
        <f t="array" ref="Q46">INDEX($B$11:$M$3008,MATCH(CONCATENATE(Q$12,$O46,$P46),$D$11:$D$2694,0),Q$10)</f>
        <v>82.9</v>
      </c>
      <c r="R46" cm="1">
        <f t="array" ref="R46">INDEX($B$11:$M$3008,MATCH(CONCATENATE(R$12,$O46,$P46),$D$11:$D$2694,0),R$10)</f>
        <v>83.4</v>
      </c>
      <c r="S46" cm="1">
        <f t="array" ref="S46">INDEX($B$11:$M$3008,MATCH(CONCATENATE(S$12,$O46,$P46),$D$11:$D$2694,0),S$10)</f>
        <v>83.5</v>
      </c>
      <c r="T46" cm="1">
        <f t="array" ref="T46">INDEX($B$11:$M$3008,MATCH(CONCATENATE(T$12,$O46,$P46),$D$11:$D$2694,0),T$10)</f>
        <v>83.8</v>
      </c>
      <c r="U46" cm="1">
        <f t="array" ref="U46">INDEX($B$11:$M$3008,MATCH(CONCATENATE(U$12,$O46,$P46),$D$11:$D$2694,0),U$10)</f>
        <v>84.2</v>
      </c>
      <c r="V46" cm="1">
        <f t="array" ref="V46">INDEX($B$11:$M$3008,MATCH(CONCATENATE(V$12,$O46,$P46),$D$11:$D$2694,0),V$10)</f>
        <v>84.4</v>
      </c>
      <c r="W46" cm="1">
        <f t="array" ref="W46">INDEX($B$11:$M$3008,MATCH(CONCATENATE(W$12,$O46,$P46),$D$11:$D$2694,0),W$10)</f>
        <v>84.6</v>
      </c>
      <c r="X46" cm="1">
        <f t="array" ref="X46">INDEX($B$11:$M$3008,MATCH(CONCATENATE(X$12,$O46,$P46),$D$11:$D$2694,0),X$10)</f>
        <v>84.8</v>
      </c>
      <c r="Y46" cm="1">
        <f t="array" ref="Y46">INDEX($B$11:$M$3008,MATCH(CONCATENATE(Y$12,$O46,$P46),$D$11:$D$2694,0),Y$10)</f>
        <v>84.8</v>
      </c>
      <c r="Z46" cm="1">
        <f t="array" ref="Z46">INDEX($B$11:$M$3008,MATCH(CONCATENATE(Z$12,$O46,$P46),$D$11:$D$2694,0),Z$10)</f>
        <v>84.7</v>
      </c>
      <c r="AA46" cm="1">
        <f t="array" ref="AA46">INDEX($B$11:$M$3008,MATCH(CONCATENATE(AA$12,$O46,$P46),$D$11:$D$2694,0),AA$10)</f>
        <v>84.8</v>
      </c>
      <c r="AB46" cm="1">
        <f t="array" ref="AB46">INDEX($B$11:$M$3008,MATCH(CONCATENATE(AB$12,$O46,$P46),$D$11:$D$2694,0),AB$10)</f>
        <v>84.6</v>
      </c>
      <c r="AC46" cm="1">
        <f t="array" ref="AC46">INDEX($B$11:$M$3008,MATCH(CONCATENATE(AC$12,$O46,$P46),$D$11:$D$2694,0),AC$10)</f>
        <v>84.6</v>
      </c>
      <c r="AD46" cm="1">
        <f t="array" ref="AD46">INDEX($B$11:$M$3008,MATCH(CONCATENATE(AD$12,$O46,$P46),$D$11:$D$2694,0),AD$10)</f>
        <v>84.4</v>
      </c>
      <c r="AE46" cm="1">
        <f t="array" ref="AE46">INDEX($B$11:$M$3008,MATCH(CONCATENATE(AE$12,$O46,$P46),$D$11:$D$2694,0),AE$10)</f>
        <v>84.6</v>
      </c>
      <c r="AF46" cm="1">
        <f t="array" ref="AF46">INDEX($B$11:$M$3008,MATCH(CONCATENATE(AF$12,$O46,$P46),$D$11:$D$2694,0),AF$10)</f>
        <v>84.6</v>
      </c>
      <c r="AG46" cm="1">
        <f t="array" ref="AG46">INDEX($B$11:$M$3008,MATCH(CONCATENATE(AG$12,$O46,$P46),$D$11:$D$2694,0),AG$10)</f>
        <v>84.7</v>
      </c>
      <c r="AH46" cm="1">
        <f t="array" ref="AH46">INDEX($B$11:$M$3008,MATCH(CONCATENATE(AH$12,$O46,$P46),$D$11:$D$2694,0),AH$10)</f>
        <v>84.6</v>
      </c>
      <c r="AI46" cm="1">
        <f t="array" ref="AI46">INDEX($B$11:$M$3008,MATCH(CONCATENATE(AI$12,$O46,$P46),$D$11:$D$2694,0),AI$10)</f>
        <v>84.6</v>
      </c>
      <c r="AJ46" cm="1">
        <f t="array" ref="AJ46">INDEX($B$11:$M$3008,MATCH(CONCATENATE(AJ$12,$O46,$P46),$D$11:$D$2694,0),AJ$10)</f>
        <v>84.5</v>
      </c>
      <c r="AK46" cm="1">
        <f t="array" ref="AK46">INDEX($B$11:$M$3008,MATCH(CONCATENATE(AK$12,$O46,$P46),$D$11:$D$2694,0),AK$10)</f>
        <v>84.6</v>
      </c>
      <c r="AL46" cm="1">
        <f t="array" ref="AL46">INDEX($B$11:$M$3008,MATCH(CONCATENATE(AL$12,$O46,$P46),$D$11:$D$2694,0),AL$10)</f>
        <v>84.3</v>
      </c>
      <c r="AM46" cm="1">
        <f t="array" ref="AM46">INDEX($B$11:$M$3008,MATCH(CONCATENATE(AM$12,$O46,$P46),$D$11:$D$2694,0),AM$10)</f>
        <v>84.4</v>
      </c>
      <c r="AN46" cm="1">
        <f t="array" ref="AN46">INDEX($B$11:$M$3008,MATCH(CONCATENATE(AN$12,$O46,$P46),$D$11:$D$2694,0),AN$10)</f>
        <v>84.2</v>
      </c>
      <c r="AO46" cm="1">
        <f t="array" ref="AO46">INDEX($B$11:$M$3008,MATCH(CONCATENATE(AO$12,$O46,$P46),$D$11:$D$2694,0),AO$10)</f>
        <v>84.7</v>
      </c>
      <c r="AP46" cm="1">
        <f t="array" ref="AP46">INDEX($B$11:$M$3008,MATCH(CONCATENATE(AP$12,$O46,$P46),$D$11:$D$2694,0),AP$10)</f>
        <v>84.9</v>
      </c>
      <c r="AQ46" cm="1">
        <f t="array" ref="AQ46">INDEX($B$11:$M$3008,MATCH(CONCATENATE(AQ$12,$O46,$P46),$D$11:$D$2694,0),AQ$10)</f>
        <v>85.4</v>
      </c>
      <c r="AR46" cm="1">
        <f t="array" ref="AR46">INDEX($B$11:$M$3008,MATCH(CONCATENATE(AR$12,$O46,$P46),$D$11:$D$2694,0),AR$10)</f>
        <v>85.5</v>
      </c>
      <c r="AS46" cm="1">
        <f t="array" ref="AS46">INDEX($B$11:$M$3008,MATCH(CONCATENATE(AS$12,$O46,$P46),$D$11:$D$2694,0),AS$10)</f>
        <v>86</v>
      </c>
      <c r="AT46" cm="1">
        <f t="array" ref="AT46">INDEX($B$11:$M$3008,MATCH(CONCATENATE(AT$12,$O46,$P46),$D$11:$D$2694,0),AT$10)</f>
        <v>86.2</v>
      </c>
      <c r="AU46" cm="1">
        <f t="array" ref="AU46">INDEX($B$11:$M$3008,MATCH(CONCATENATE(AU$12,$O46,$P46),$D$11:$D$2694,0),AU$10)</f>
        <v>86.4</v>
      </c>
      <c r="AV46" cm="1">
        <f t="array" ref="AV46">INDEX($B$11:$M$3008,MATCH(CONCATENATE(AV$12,$O46,$P46),$D$11:$D$2694,0),AV$10)</f>
        <v>87.2</v>
      </c>
      <c r="AW46" cm="1">
        <f t="array" ref="AW46">INDEX($B$11:$M$3008,MATCH(CONCATENATE(AW$12,$O46,$P46),$D$11:$D$2694,0),AW$10)</f>
        <v>88.4</v>
      </c>
      <c r="AX46" cm="1">
        <f t="array" ref="AX46">INDEX($B$11:$M$3008,MATCH(CONCATENATE(AX$12,$O46,$P46),$D$11:$D$2694,0),AX$10)</f>
        <v>88.8</v>
      </c>
      <c r="AY46" cm="1">
        <f t="array" ref="AY46">INDEX($B$11:$M$3008,MATCH(CONCATENATE(AY$12,$O46,$P46),$D$11:$D$2694,0),AY$10)</f>
        <v>89.5</v>
      </c>
      <c r="AZ46" cm="1">
        <f t="array" ref="AZ46">INDEX($B$11:$M$3008,MATCH(CONCATENATE(AZ$12,$O46,$P46),$D$11:$D$2694,0),AZ$10)</f>
        <v>89.9</v>
      </c>
      <c r="BA46" cm="1">
        <f t="array" ref="BA46">INDEX($B$11:$M$3008,MATCH(CONCATENATE(BA$12,$O46,$P46),$D$11:$D$2694,0),BA$10)</f>
        <v>90.6</v>
      </c>
      <c r="BB46" cm="1">
        <f t="array" ref="BB46">INDEX($B$11:$M$3008,MATCH(CONCATENATE(BB$12,$O46,$P46),$D$11:$D$2694,0),BB$10)</f>
        <v>90.6</v>
      </c>
      <c r="BC46" cm="1">
        <f t="array" ref="BC46">INDEX($B$11:$M$3008,MATCH(CONCATENATE(BC$12,$O46,$P46),$D$11:$D$2694,0),BC$10)</f>
        <v>90.7</v>
      </c>
      <c r="BD46" cm="1">
        <f t="array" ref="BD46">INDEX($B$11:$M$3008,MATCH(CONCATENATE(BD$12,$O46,$P46),$D$11:$D$2694,0),BD$10)</f>
        <v>90.8</v>
      </c>
      <c r="BE46" cm="1">
        <f t="array" ref="BE46">INDEX($B$11:$M$3008,MATCH(CONCATENATE(BE$12,$O46,$P46),$D$11:$D$2694,0),BE$10)</f>
        <v>91.3</v>
      </c>
      <c r="BF46" cm="1">
        <f t="array" ref="BF46">INDEX($B$11:$M$3008,MATCH(CONCATENATE(BF$12,$O46,$P46),$D$11:$D$2694,0),BF$10)</f>
        <v>91.5</v>
      </c>
      <c r="BG46" cm="1">
        <f t="array" ref="BG46">INDEX($B$11:$M$3008,MATCH(CONCATENATE(BG$12,$O46,$P46),$D$11:$D$2694,0),BG$10)</f>
        <v>92</v>
      </c>
      <c r="BH46" cm="1">
        <f t="array" ref="BH46">INDEX($B$11:$M$3008,MATCH(CONCATENATE(BH$12,$O46,$P46),$D$11:$D$2694,0),BH$10)</f>
        <v>92</v>
      </c>
      <c r="BI46" cm="1">
        <f t="array" ref="BI46">INDEX($B$11:$M$3008,MATCH(CONCATENATE(BI$12,$O46,$P46),$D$11:$D$2694,0),BI$10)</f>
        <v>92.3</v>
      </c>
      <c r="BJ46" cm="1">
        <f t="array" ref="BJ46">INDEX($B$11:$M$3008,MATCH(CONCATENATE(BJ$12,$O46,$P46),$D$11:$D$2694,0),BJ$10)</f>
        <v>92.6</v>
      </c>
      <c r="BK46" cm="1">
        <f t="array" ref="BK46">INDEX($B$11:$M$3008,MATCH(CONCATENATE(BK$12,$O46,$P46),$D$11:$D$2694,0),BK$10)</f>
        <v>93.1</v>
      </c>
      <c r="BL46" cm="1">
        <f t="array" ref="BL46">INDEX($B$11:$M$3008,MATCH(CONCATENATE(BL$12,$O46,$P46),$D$11:$D$2694,0),BL$10)</f>
        <v>93.4</v>
      </c>
      <c r="BM46" cm="1">
        <f t="array" ref="BM46">INDEX($B$11:$M$3008,MATCH(CONCATENATE(BM$12,$O46,$P46),$D$11:$D$2694,0),BM$10)</f>
        <v>94.1</v>
      </c>
      <c r="BN46" cm="1">
        <f t="array" ref="BN46">INDEX($B$11:$M$3008,MATCH(CONCATENATE(BN$12,$O46,$P46),$D$11:$D$2694,0),BN$10)</f>
        <v>94.5</v>
      </c>
      <c r="BO46" cm="1">
        <f t="array" ref="BO46">INDEX($B$11:$M$3008,MATCH(CONCATENATE(BO$12,$O46,$P46),$D$11:$D$2694,0),BO$10)</f>
        <v>94.5</v>
      </c>
      <c r="BP46" cm="1">
        <f t="array" ref="BP46">INDEX($B$11:$M$3008,MATCH(CONCATENATE(BP$12,$O46,$P46),$D$11:$D$2694,0),BP$10)</f>
        <v>94.7</v>
      </c>
      <c r="BQ46" cm="1">
        <f t="array" ref="BQ46">INDEX($B$11:$M$3008,MATCH(CONCATENATE(BQ$12,$O46,$P46),$D$11:$D$2694,0),BQ$10)</f>
        <v>95.6</v>
      </c>
      <c r="BR46" cm="1">
        <f t="array" ref="BR46">INDEX($B$11:$M$3008,MATCH(CONCATENATE(BR$12,$O46,$P46),$D$11:$D$2694,0),BR$10)</f>
        <v>95.7</v>
      </c>
      <c r="BS46" cm="1">
        <f t="array" ref="BS46">INDEX($B$11:$M$3008,MATCH(CONCATENATE(BS$12,$O46,$P46),$D$11:$D$2694,0),BS$10)</f>
        <v>96.4</v>
      </c>
      <c r="BT46" cm="1">
        <f t="array" ref="BT46">INDEX($B$11:$M$3008,MATCH(CONCATENATE(BT$12,$O46,$P46),$D$11:$D$2694,0),BT$10)</f>
        <v>96.7</v>
      </c>
      <c r="BU46" cm="1">
        <f t="array" ref="BU46">INDEX($B$11:$M$3008,MATCH(CONCATENATE(BU$12,$O46,$P46),$D$11:$D$2694,0),BU$10)</f>
        <v>97.2</v>
      </c>
      <c r="BV46" cm="1">
        <f t="array" ref="BV46">INDEX($B$11:$M$3008,MATCH(CONCATENATE(BV$12,$O46,$P46),$D$11:$D$2694,0),BV$10)</f>
        <v>97.8</v>
      </c>
      <c r="BW46" cm="1">
        <f t="array" ref="BW46">INDEX($B$11:$M$3008,MATCH(CONCATENATE(BW$12,$O46,$P46),$D$11:$D$2694,0),BW$10)</f>
        <v>98.4</v>
      </c>
      <c r="BX46" cm="1">
        <f t="array" ref="BX46">INDEX($B$11:$M$3008,MATCH(CONCATENATE(BX$12,$O46,$P46),$D$11:$D$2694,0),BX$10)</f>
        <v>98.5</v>
      </c>
      <c r="BY46" cm="1">
        <f t="array" ref="BY46">INDEX($B$11:$M$3008,MATCH(CONCATENATE(BY$12,$O46,$P46),$D$11:$D$2694,0),BY$10)</f>
        <v>99.5</v>
      </c>
      <c r="BZ46" cm="1">
        <f t="array" ref="BZ46">INDEX($B$11:$M$3008,MATCH(CONCATENATE(BZ$12,$O46,$P46),$D$11:$D$2694,0),BZ$10)</f>
        <v>99.9</v>
      </c>
      <c r="CA46" cm="1">
        <f t="array" ref="CA46">INDEX($B$11:$M$3008,MATCH(CONCATENATE(CA$12,$O46,$P46),$D$11:$D$2694,0),CA$10)</f>
        <v>100.2</v>
      </c>
      <c r="CB46" cm="1">
        <f t="array" ref="CB46">INDEX($B$11:$M$3008,MATCH(CONCATENATE(CB$12,$O46,$P46),$D$11:$D$2694,0),CB$10)</f>
        <v>100.4</v>
      </c>
      <c r="CC46" cm="1">
        <f t="array" ref="CC46">INDEX($B$11:$M$3008,MATCH(CONCATENATE(CC$12,$O46,$P46),$D$11:$D$2694,0),CC$10)</f>
        <v>101.4</v>
      </c>
      <c r="CD46" cm="1">
        <f t="array" ref="CD46">INDEX($B$11:$M$3008,MATCH(CONCATENATE(CD$12,$O46,$P46),$D$11:$D$2694,0),CD$10)</f>
        <v>101.8</v>
      </c>
      <c r="CE46" cm="1">
        <f t="array" ref="CE46">INDEX($B$11:$M$3008,MATCH(CONCATENATE(CE$12,$O46,$P46),$D$11:$D$2694,0),CE$10)</f>
        <v>102.5</v>
      </c>
      <c r="CF46" cm="1">
        <f t="array" ref="CF46">INDEX($B$11:$M$3008,MATCH(CONCATENATE(CF$12,$O46,$P46),$D$11:$D$2694,0),CF$10)</f>
        <v>103.1</v>
      </c>
      <c r="CG46" cm="1">
        <f t="array" ref="CG46">INDEX($B$11:$M$3008,MATCH(CONCATENATE(CG$12,$O46,$P46),$D$11:$D$2694,0),CG$10)</f>
        <v>104.8</v>
      </c>
      <c r="CH46" cm="1">
        <f t="array" ref="CH46">INDEX($B$11:$M$3008,MATCH(CONCATENATE(CH$12,$O46,$P46),$D$11:$D$2694,0),CH$10)</f>
        <v>105.3</v>
      </c>
      <c r="CI46" cm="1">
        <f t="array" ref="CI46">INDEX($B$11:$M$3008,MATCH(CONCATENATE(CI$12,$O46,$P46),$D$11:$D$2694,0),CI$10)</f>
        <v>106.1</v>
      </c>
      <c r="CJ46" cm="1">
        <f t="array" ref="CJ46">INDEX($B$11:$M$3008,MATCH(CONCATENATE(CJ$12,$O46,$P46),$D$11:$D$2694,0),CJ$10)</f>
        <v>106.4</v>
      </c>
      <c r="CK46" cm="1">
        <f t="array" ref="CK46">INDEX($B$11:$M$3008,MATCH(CONCATENATE(CK$12,$O46,$P46),$D$11:$D$2694,0),CK$10)</f>
        <v>108</v>
      </c>
      <c r="CL46" cm="1">
        <f t="array" ref="CL46">INDEX($B$11:$M$3008,MATCH(CONCATENATE(CL$12,$O46,$P46),$D$11:$D$2694,0),CL$10)</f>
        <v>108.9</v>
      </c>
      <c r="CM46" cm="1">
        <f t="array" ref="CM46">INDEX($B$11:$M$3008,MATCH(CONCATENATE(CM$12,$O46,$P46),$D$11:$D$2694,0),CM$10)</f>
        <v>110.3</v>
      </c>
      <c r="CN46" cm="1">
        <f t="array" ref="CN46">INDEX($B$11:$M$3008,MATCH(CONCATENATE(CN$12,$O46,$P46),$D$11:$D$2694,0),CN$10)</f>
        <v>111.6</v>
      </c>
      <c r="CO46" cm="1">
        <f t="array" ref="CO46">INDEX($B$11:$M$3008,MATCH(CONCATENATE(CO$12,$O46,$P46),$D$11:$D$2694,0),CO$10)</f>
        <v>113.3</v>
      </c>
      <c r="CP46" cm="1">
        <f t="array" ref="CP46">INDEX($B$11:$M$3008,MATCH(CONCATENATE(CP$12,$O46,$P46),$D$11:$D$2694,0),CP$10)</f>
        <v>114.7</v>
      </c>
      <c r="CQ46" cm="1">
        <f t="array" ref="CQ46">INDEX($B$11:$M$3008,MATCH(CONCATENATE(CQ$12,$O46,$P46),$D$11:$D$2694,0),CQ$10)</f>
        <v>115.4</v>
      </c>
      <c r="CR46" cm="1">
        <f t="array" ref="CR46">INDEX($B$11:$M$3008,MATCH(CONCATENATE(CR$12,$O46,$P46),$D$11:$D$2694,0),CR$10)</f>
        <v>115.9</v>
      </c>
      <c r="CS46" cm="1">
        <f t="array" ref="CS46">INDEX($B$11:$M$3008,MATCH(CONCATENATE(CS$12,$O46,$P46),$D$11:$D$2694,0),CS$10)</f>
        <v>117</v>
      </c>
      <c r="CT46" cm="1">
        <f t="array" ref="CT46">INDEX($B$11:$M$3008,MATCH(CONCATENATE(CT$12,$O46,$P46),$D$11:$D$2694,0),CT$10)</f>
        <v>118.1</v>
      </c>
      <c r="CU46" cm="1">
        <f t="array" ref="CU46">INDEX($B$11:$M$3008,MATCH(CONCATENATE(CU$12,$O46,$P46),$D$11:$D$2694,0),CU$10)</f>
        <v>118.3</v>
      </c>
      <c r="CV46" cm="1">
        <f t="array" ref="CV46">INDEX($B$11:$M$3008,MATCH(CONCATENATE(CV$12,$O46,$P46),$D$11:$D$2694,0),CV$10)</f>
        <v>118.7</v>
      </c>
      <c r="CW46" cm="1">
        <f t="array" ref="CW46">INDEX($B$11:$M$3008,MATCH(CONCATENATE(CW$12,$O46,$P46),$D$11:$D$2694,0),CW$10)</f>
        <v>96.5</v>
      </c>
      <c r="CX46" cm="1">
        <f t="array" ref="CX46">INDEX($B$11:$M$3008,MATCH(CONCATENATE(CX$12,$O46,$P46),$D$11:$D$2694,0),CX$10)</f>
        <v>99.8</v>
      </c>
      <c r="CY46" cm="1">
        <f t="array" ref="CY46">INDEX($B$11:$M$3008,MATCH(CONCATENATE(CY$12,$O46,$P46),$D$11:$D$2694,0),CY$10)</f>
        <v>101.4</v>
      </c>
      <c r="CZ46" cm="1">
        <f t="array" ref="CZ46">INDEX($B$11:$M$3008,MATCH(CONCATENATE(CZ$12,$O46,$P46),$D$11:$D$2694,0),CZ$10)</f>
        <v>102.3</v>
      </c>
      <c r="DA46" cm="1">
        <f t="array" ref="DA46">INDEX($B$11:$M$3008,MATCH(CONCATENATE(DA$12,$O46,$P46),$D$11:$D$2694,0),DA$10)</f>
        <v>105.3</v>
      </c>
      <c r="DB46" cm="1">
        <f t="array" ref="DB46">INDEX($B$11:$M$3008,MATCH(CONCATENATE(DB$12,$O46,$P46),$D$11:$D$2694,0),DB$10)</f>
        <v>107.9</v>
      </c>
      <c r="DC46" cm="1">
        <f t="array" ref="DC46">INDEX($B$11:$M$3008,MATCH(CONCATENATE(DC$12,$O46,$P46),$D$11:$D$2694,0),DC$10)</f>
        <v>111.2</v>
      </c>
      <c r="DD46" cm="1">
        <f t="array" ref="DD46">INDEX($B$11:$M$3008,MATCH(CONCATENATE(DD$12,$O46,$P46),$D$11:$D$2694,0),DD$10)</f>
        <v>114.6</v>
      </c>
      <c r="DE46" cm="1">
        <f t="array" ref="DE46">INDEX($B$11:$M$3008,MATCH(CONCATENATE(DE$12,$O46,$P46),$D$11:$D$2694,0),DE$10)</f>
        <v>118.5</v>
      </c>
      <c r="DF46" cm="1">
        <f t="array" ref="DF46">INDEX($B$11:$M$3008,MATCH(CONCATENATE(DF$12,$O46,$P46),$D$11:$D$2694,0),DF$10)</f>
        <v>119.9</v>
      </c>
      <c r="DG46" cm="1">
        <f t="array" ref="DG46">INDEX($B$11:$M$3008,MATCH(CONCATENATE(DG$12,$O46,$P46),$D$11:$D$2694,0),DG$10)</f>
        <v>121.4</v>
      </c>
      <c r="DI46" t="s">
        <v>114</v>
      </c>
      <c r="DJ46" s="98">
        <f t="shared" si="1"/>
        <v>5.0041701417848472E-2</v>
      </c>
      <c r="DK46" s="98">
        <f t="shared" si="2"/>
        <v>9.1726618705036067E-2</v>
      </c>
      <c r="DL46" s="98">
        <f t="shared" si="3"/>
        <v>8.7348548887010349E-3</v>
      </c>
    </row>
    <row r="47" spans="1:116">
      <c r="A47">
        <v>2000</v>
      </c>
      <c r="B47" t="s">
        <v>132</v>
      </c>
      <c r="C47" t="s">
        <v>120</v>
      </c>
      <c r="D47" s="49" t="str">
        <f t="shared" si="0"/>
        <v>2000WohngebäudeBlitzschutzanlagen</v>
      </c>
      <c r="E47">
        <v>71.5</v>
      </c>
      <c r="F47">
        <v>73.3</v>
      </c>
      <c r="G47">
        <v>71.400000000000006</v>
      </c>
      <c r="H47">
        <v>73.2</v>
      </c>
      <c r="I47">
        <v>71.8</v>
      </c>
      <c r="J47">
        <v>73.7</v>
      </c>
      <c r="K47">
        <v>72</v>
      </c>
      <c r="L47">
        <v>73.900000000000006</v>
      </c>
      <c r="O47" t="s">
        <v>132</v>
      </c>
      <c r="P47" t="s">
        <v>115</v>
      </c>
      <c r="Q47" cm="1">
        <f t="array" ref="Q47">INDEX($B$11:$M$3008,MATCH(CONCATENATE(Q$12,$O47,$P47),$D$11:$D$2694,0),Q$10)</f>
        <v>63.5</v>
      </c>
      <c r="R47" cm="1">
        <f t="array" ref="R47">INDEX($B$11:$M$3008,MATCH(CONCATENATE(R$12,$O47,$P47),$D$11:$D$2694,0),R$10)</f>
        <v>64</v>
      </c>
      <c r="S47" cm="1">
        <f t="array" ref="S47">INDEX($B$11:$M$3008,MATCH(CONCATENATE(S$12,$O47,$P47),$D$11:$D$2694,0),S$10)</f>
        <v>64.2</v>
      </c>
      <c r="T47" cm="1">
        <f t="array" ref="T47">INDEX($B$11:$M$3008,MATCH(CONCATENATE(T$12,$O47,$P47),$D$11:$D$2694,0),T$10)</f>
        <v>64.599999999999994</v>
      </c>
      <c r="U47" cm="1">
        <f t="array" ref="U47">INDEX($B$11:$M$3008,MATCH(CONCATENATE(U$12,$O47,$P47),$D$11:$D$2694,0),U$10)</f>
        <v>65.3</v>
      </c>
      <c r="V47" cm="1">
        <f t="array" ref="V47">INDEX($B$11:$M$3008,MATCH(CONCATENATE(V$12,$O47,$P47),$D$11:$D$2694,0),V$10)</f>
        <v>65.400000000000006</v>
      </c>
      <c r="W47" cm="1">
        <f t="array" ref="W47">INDEX($B$11:$M$3008,MATCH(CONCATENATE(W$12,$O47,$P47),$D$11:$D$2694,0),W$10)</f>
        <v>65.5</v>
      </c>
      <c r="X47" cm="1">
        <f t="array" ref="X47">INDEX($B$11:$M$3008,MATCH(CONCATENATE(X$12,$O47,$P47),$D$11:$D$2694,0),X$10)</f>
        <v>66</v>
      </c>
      <c r="Y47" cm="1">
        <f t="array" ref="Y47">INDEX($B$11:$M$3008,MATCH(CONCATENATE(Y$12,$O47,$P47),$D$11:$D$2694,0),Y$10)</f>
        <v>66.7</v>
      </c>
      <c r="Z47" cm="1">
        <f t="array" ref="Z47">INDEX($B$11:$M$3008,MATCH(CONCATENATE(Z$12,$O47,$P47),$D$11:$D$2694,0),Z$10)</f>
        <v>66.900000000000006</v>
      </c>
      <c r="AA47" cm="1">
        <f t="array" ref="AA47">INDEX($B$11:$M$3008,MATCH(CONCATENATE(AA$12,$O47,$P47),$D$11:$D$2694,0),AA$10)</f>
        <v>66.900000000000006</v>
      </c>
      <c r="AB47" cm="1">
        <f t="array" ref="AB47">INDEX($B$11:$M$3008,MATCH(CONCATENATE(AB$12,$O47,$P47),$D$11:$D$2694,0),AB$10)</f>
        <v>67.3</v>
      </c>
      <c r="AC47" cm="1">
        <f t="array" ref="AC47">INDEX($B$11:$M$3008,MATCH(CONCATENATE(AC$12,$O47,$P47),$D$11:$D$2694,0),AC$10)</f>
        <v>68</v>
      </c>
      <c r="AD47" cm="1">
        <f t="array" ref="AD47">INDEX($B$11:$M$3008,MATCH(CONCATENATE(AD$12,$O47,$P47),$D$11:$D$2694,0),AD$10)</f>
        <v>68.099999999999994</v>
      </c>
      <c r="AE47" cm="1">
        <f t="array" ref="AE47">INDEX($B$11:$M$3008,MATCH(CONCATENATE(AE$12,$O47,$P47),$D$11:$D$2694,0),AE$10)</f>
        <v>68.2</v>
      </c>
      <c r="AF47" cm="1">
        <f t="array" ref="AF47">INDEX($B$11:$M$3008,MATCH(CONCATENATE(AF$12,$O47,$P47),$D$11:$D$2694,0),AF$10)</f>
        <v>68.599999999999994</v>
      </c>
      <c r="AG47" cm="1">
        <f t="array" ref="AG47">INDEX($B$11:$M$3008,MATCH(CONCATENATE(AG$12,$O47,$P47),$D$11:$D$2694,0),AG$10)</f>
        <v>69.5</v>
      </c>
      <c r="AH47" cm="1">
        <f t="array" ref="AH47">INDEX($B$11:$M$3008,MATCH(CONCATENATE(AH$12,$O47,$P47),$D$11:$D$2694,0),AH$10)</f>
        <v>70.8</v>
      </c>
      <c r="AI47" cm="1">
        <f t="array" ref="AI47">INDEX($B$11:$M$3008,MATCH(CONCATENATE(AI$12,$O47,$P47),$D$11:$D$2694,0),AI$10)</f>
        <v>72.2</v>
      </c>
      <c r="AJ47" cm="1">
        <f t="array" ref="AJ47">INDEX($B$11:$M$3008,MATCH(CONCATENATE(AJ$12,$O47,$P47),$D$11:$D$2694,0),AJ$10)</f>
        <v>73</v>
      </c>
      <c r="AK47" cm="1">
        <f t="array" ref="AK47">INDEX($B$11:$M$3008,MATCH(CONCATENATE(AK$12,$O47,$P47),$D$11:$D$2694,0),AK$10)</f>
        <v>74.5</v>
      </c>
      <c r="AL47" cm="1">
        <f t="array" ref="AL47">INDEX($B$11:$M$3008,MATCH(CONCATENATE(AL$12,$O47,$P47),$D$11:$D$2694,0),AL$10)</f>
        <v>74.900000000000006</v>
      </c>
      <c r="AM47" cm="1">
        <f t="array" ref="AM47">INDEX($B$11:$M$3008,MATCH(CONCATENATE(AM$12,$O47,$P47),$D$11:$D$2694,0),AM$10)</f>
        <v>75.2</v>
      </c>
      <c r="AN47" cm="1">
        <f t="array" ref="AN47">INDEX($B$11:$M$3008,MATCH(CONCATENATE(AN$12,$O47,$P47),$D$11:$D$2694,0),AN$10)</f>
        <v>75.599999999999994</v>
      </c>
      <c r="AO47" cm="1">
        <f t="array" ref="AO47">INDEX($B$11:$M$3008,MATCH(CONCATENATE(AO$12,$O47,$P47),$D$11:$D$2694,0),AO$10)</f>
        <v>76.2</v>
      </c>
      <c r="AP47" cm="1">
        <f t="array" ref="AP47">INDEX($B$11:$M$3008,MATCH(CONCATENATE(AP$12,$O47,$P47),$D$11:$D$2694,0),AP$10)</f>
        <v>76.400000000000006</v>
      </c>
      <c r="AQ47" cm="1">
        <f t="array" ref="AQ47">INDEX($B$11:$M$3008,MATCH(CONCATENATE(AQ$12,$O47,$P47),$D$11:$D$2694,0),AQ$10)</f>
        <v>77.099999999999994</v>
      </c>
      <c r="AR47" cm="1">
        <f t="array" ref="AR47">INDEX($B$11:$M$3008,MATCH(CONCATENATE(AR$12,$O47,$P47),$D$11:$D$2694,0),AR$10)</f>
        <v>78</v>
      </c>
      <c r="AS47" cm="1">
        <f t="array" ref="AS47">INDEX($B$11:$M$3008,MATCH(CONCATENATE(AS$12,$O47,$P47),$D$11:$D$2694,0),AS$10)</f>
        <v>79.2</v>
      </c>
      <c r="AT47" cm="1">
        <f t="array" ref="AT47">INDEX($B$11:$M$3008,MATCH(CONCATENATE(AT$12,$O47,$P47),$D$11:$D$2694,0),AT$10)</f>
        <v>79.7</v>
      </c>
      <c r="AU47" cm="1">
        <f t="array" ref="AU47">INDEX($B$11:$M$3008,MATCH(CONCATENATE(AU$12,$O47,$P47),$D$11:$D$2694,0),AU$10)</f>
        <v>80.3</v>
      </c>
      <c r="AV47" cm="1">
        <f t="array" ref="AV47">INDEX($B$11:$M$3008,MATCH(CONCATENATE(AV$12,$O47,$P47),$D$11:$D$2694,0),AV$10)</f>
        <v>81</v>
      </c>
      <c r="AW47" cm="1">
        <f t="array" ref="AW47">INDEX($B$11:$M$3008,MATCH(CONCATENATE(AW$12,$O47,$P47),$D$11:$D$2694,0),AW$10)</f>
        <v>82.6</v>
      </c>
      <c r="AX47" cm="1">
        <f t="array" ref="AX47">INDEX($B$11:$M$3008,MATCH(CONCATENATE(AX$12,$O47,$P47),$D$11:$D$2694,0),AX$10)</f>
        <v>83.3</v>
      </c>
      <c r="AY47" cm="1">
        <f t="array" ref="AY47">INDEX($B$11:$M$3008,MATCH(CONCATENATE(AY$12,$O47,$P47),$D$11:$D$2694,0),AY$10)</f>
        <v>84.5</v>
      </c>
      <c r="AZ47" cm="1">
        <f t="array" ref="AZ47">INDEX($B$11:$M$3008,MATCH(CONCATENATE(AZ$12,$O47,$P47),$D$11:$D$2694,0),AZ$10)</f>
        <v>85.2</v>
      </c>
      <c r="BA47" cm="1">
        <f t="array" ref="BA47">INDEX($B$11:$M$3008,MATCH(CONCATENATE(BA$12,$O47,$P47),$D$11:$D$2694,0),BA$10)</f>
        <v>86.1</v>
      </c>
      <c r="BB47" cm="1">
        <f t="array" ref="BB47">INDEX($B$11:$M$3008,MATCH(CONCATENATE(BB$12,$O47,$P47),$D$11:$D$2694,0),BB$10)</f>
        <v>86.1</v>
      </c>
      <c r="BC47" cm="1">
        <f t="array" ref="BC47">INDEX($B$11:$M$3008,MATCH(CONCATENATE(BC$12,$O47,$P47),$D$11:$D$2694,0),BC$10)</f>
        <v>85.9</v>
      </c>
      <c r="BD47" cm="1">
        <f t="array" ref="BD47">INDEX($B$11:$M$3008,MATCH(CONCATENATE(BD$12,$O47,$P47),$D$11:$D$2694,0),BD$10)</f>
        <v>86.1</v>
      </c>
      <c r="BE47" cm="1">
        <f t="array" ref="BE47">INDEX($B$11:$M$3008,MATCH(CONCATENATE(BE$12,$O47,$P47),$D$11:$D$2694,0),BE$10)</f>
        <v>86.8</v>
      </c>
      <c r="BF47" cm="1">
        <f t="array" ref="BF47">INDEX($B$11:$M$3008,MATCH(CONCATENATE(BF$12,$O47,$P47),$D$11:$D$2694,0),BF$10)</f>
        <v>87.2</v>
      </c>
      <c r="BG47" cm="1">
        <f t="array" ref="BG47">INDEX($B$11:$M$3008,MATCH(CONCATENATE(BG$12,$O47,$P47),$D$11:$D$2694,0),BG$10)</f>
        <v>87.5</v>
      </c>
      <c r="BH47" cm="1">
        <f t="array" ref="BH47">INDEX($B$11:$M$3008,MATCH(CONCATENATE(BH$12,$O47,$P47),$D$11:$D$2694,0),BH$10)</f>
        <v>87.9</v>
      </c>
      <c r="BI47" cm="1">
        <f t="array" ref="BI47">INDEX($B$11:$M$3008,MATCH(CONCATENATE(BI$12,$O47,$P47),$D$11:$D$2694,0),BI$10)</f>
        <v>89</v>
      </c>
      <c r="BJ47" cm="1">
        <f t="array" ref="BJ47">INDEX($B$11:$M$3008,MATCH(CONCATENATE(BJ$12,$O47,$P47),$D$11:$D$2694,0),BJ$10)</f>
        <v>89.8</v>
      </c>
      <c r="BK47" cm="1">
        <f t="array" ref="BK47">INDEX($B$11:$M$3008,MATCH(CONCATENATE(BK$12,$O47,$P47),$D$11:$D$2694,0),BK$10)</f>
        <v>90.4</v>
      </c>
      <c r="BL47" cm="1">
        <f t="array" ref="BL47">INDEX($B$11:$M$3008,MATCH(CONCATENATE(BL$12,$O47,$P47),$D$11:$D$2694,0),BL$10)</f>
        <v>90.9</v>
      </c>
      <c r="BM47" cm="1">
        <f t="array" ref="BM47">INDEX($B$11:$M$3008,MATCH(CONCATENATE(BM$12,$O47,$P47),$D$11:$D$2694,0),BM$10)</f>
        <v>92.2</v>
      </c>
      <c r="BN47" cm="1">
        <f t="array" ref="BN47">INDEX($B$11:$M$3008,MATCH(CONCATENATE(BN$12,$O47,$P47),$D$11:$D$2694,0),BN$10)</f>
        <v>92.8</v>
      </c>
      <c r="BO47" cm="1">
        <f t="array" ref="BO47">INDEX($B$11:$M$3008,MATCH(CONCATENATE(BO$12,$O47,$P47),$D$11:$D$2694,0),BO$10)</f>
        <v>93</v>
      </c>
      <c r="BP47" cm="1">
        <f t="array" ref="BP47">INDEX($B$11:$M$3008,MATCH(CONCATENATE(BP$12,$O47,$P47),$D$11:$D$2694,0),BP$10)</f>
        <v>93.7</v>
      </c>
      <c r="BQ47" cm="1">
        <f t="array" ref="BQ47">INDEX($B$11:$M$3008,MATCH(CONCATENATE(BQ$12,$O47,$P47),$D$11:$D$2694,0),BQ$10)</f>
        <v>94.8</v>
      </c>
      <c r="BR47" cm="1">
        <f t="array" ref="BR47">INDEX($B$11:$M$3008,MATCH(CONCATENATE(BR$12,$O47,$P47),$D$11:$D$2694,0),BR$10)</f>
        <v>95.5</v>
      </c>
      <c r="BS47" cm="1">
        <f t="array" ref="BS47">INDEX($B$11:$M$3008,MATCH(CONCATENATE(BS$12,$O47,$P47),$D$11:$D$2694,0),BS$10)</f>
        <v>95.9</v>
      </c>
      <c r="BT47" cm="1">
        <f t="array" ref="BT47">INDEX($B$11:$M$3008,MATCH(CONCATENATE(BT$12,$O47,$P47),$D$11:$D$2694,0),BT$10)</f>
        <v>96.2</v>
      </c>
      <c r="BU47" cm="1">
        <f t="array" ref="BU47">INDEX($B$11:$M$3008,MATCH(CONCATENATE(BU$12,$O47,$P47),$D$11:$D$2694,0),BU$10)</f>
        <v>97.2</v>
      </c>
      <c r="BV47" cm="1">
        <f t="array" ref="BV47">INDEX($B$11:$M$3008,MATCH(CONCATENATE(BV$12,$O47,$P47),$D$11:$D$2694,0),BV$10)</f>
        <v>97.8</v>
      </c>
      <c r="BW47" cm="1">
        <f t="array" ref="BW47">INDEX($B$11:$M$3008,MATCH(CONCATENATE(BW$12,$O47,$P47),$D$11:$D$2694,0),BW$10)</f>
        <v>98.3</v>
      </c>
      <c r="BX47" cm="1">
        <f t="array" ref="BX47">INDEX($B$11:$M$3008,MATCH(CONCATENATE(BX$12,$O47,$P47),$D$11:$D$2694,0),BX$10)</f>
        <v>98.3</v>
      </c>
      <c r="BY47" cm="1">
        <f t="array" ref="BY47">INDEX($B$11:$M$3008,MATCH(CONCATENATE(BY$12,$O47,$P47),$D$11:$D$2694,0),BY$10)</f>
        <v>99.6</v>
      </c>
      <c r="BZ47" cm="1">
        <f t="array" ref="BZ47">INDEX($B$11:$M$3008,MATCH(CONCATENATE(BZ$12,$O47,$P47),$D$11:$D$2694,0),BZ$10)</f>
        <v>99.9</v>
      </c>
      <c r="CA47" cm="1">
        <f t="array" ref="CA47">INDEX($B$11:$M$3008,MATCH(CONCATENATE(CA$12,$O47,$P47),$D$11:$D$2694,0),CA$10)</f>
        <v>100.2</v>
      </c>
      <c r="CB47" cm="1">
        <f t="array" ref="CB47">INDEX($B$11:$M$3008,MATCH(CONCATENATE(CB$12,$O47,$P47),$D$11:$D$2694,0),CB$10)</f>
        <v>100.3</v>
      </c>
      <c r="CC47" cm="1">
        <f t="array" ref="CC47">INDEX($B$11:$M$3008,MATCH(CONCATENATE(CC$12,$O47,$P47),$D$11:$D$2694,0),CC$10)</f>
        <v>101.5</v>
      </c>
      <c r="CD47" cm="1">
        <f t="array" ref="CD47">INDEX($B$11:$M$3008,MATCH(CONCATENATE(CD$12,$O47,$P47),$D$11:$D$2694,0),CD$10)</f>
        <v>101.7</v>
      </c>
      <c r="CE47" cm="1">
        <f t="array" ref="CE47">INDEX($B$11:$M$3008,MATCH(CONCATENATE(CE$12,$O47,$P47),$D$11:$D$2694,0),CE$10)</f>
        <v>102.7</v>
      </c>
      <c r="CF47" cm="1">
        <f t="array" ref="CF47">INDEX($B$11:$M$3008,MATCH(CONCATENATE(CF$12,$O47,$P47),$D$11:$D$2694,0),CF$10)</f>
        <v>102.8</v>
      </c>
      <c r="CG47" cm="1">
        <f t="array" ref="CG47">INDEX($B$11:$M$3008,MATCH(CONCATENATE(CG$12,$O47,$P47),$D$11:$D$2694,0),CG$10)</f>
        <v>103.8</v>
      </c>
      <c r="CH47" cm="1">
        <f t="array" ref="CH47">INDEX($B$11:$M$3008,MATCH(CONCATENATE(CH$12,$O47,$P47),$D$11:$D$2694,0),CH$10)</f>
        <v>104.6</v>
      </c>
      <c r="CI47" cm="1">
        <f t="array" ref="CI47">INDEX($B$11:$M$3008,MATCH(CONCATENATE(CI$12,$O47,$P47),$D$11:$D$2694,0),CI$10)</f>
        <v>105.5</v>
      </c>
      <c r="CJ47" cm="1">
        <f t="array" ref="CJ47">INDEX($B$11:$M$3008,MATCH(CONCATENATE(CJ$12,$O47,$P47),$D$11:$D$2694,0),CJ$10)</f>
        <v>106.2</v>
      </c>
      <c r="CK47" cm="1">
        <f t="array" ref="CK47">INDEX($B$11:$M$3008,MATCH(CONCATENATE(CK$12,$O47,$P47),$D$11:$D$2694,0),CK$10)</f>
        <v>107.6</v>
      </c>
      <c r="CL47" cm="1">
        <f t="array" ref="CL47">INDEX($B$11:$M$3008,MATCH(CONCATENATE(CL$12,$O47,$P47),$D$11:$D$2694,0),CL$10)</f>
        <v>108.4</v>
      </c>
      <c r="CM47" cm="1">
        <f t="array" ref="CM47">INDEX($B$11:$M$3008,MATCH(CONCATENATE(CM$12,$O47,$P47),$D$11:$D$2694,0),CM$10)</f>
        <v>109.2</v>
      </c>
      <c r="CN47" cm="1">
        <f t="array" ref="CN47">INDEX($B$11:$M$3008,MATCH(CONCATENATE(CN$12,$O47,$P47),$D$11:$D$2694,0),CN$10)</f>
        <v>110</v>
      </c>
      <c r="CO47" cm="1">
        <f t="array" ref="CO47">INDEX($B$11:$M$3008,MATCH(CONCATENATE(CO$12,$O47,$P47),$D$11:$D$2694,0),CO$10)</f>
        <v>111.9</v>
      </c>
      <c r="CP47" cm="1">
        <f t="array" ref="CP47">INDEX($B$11:$M$3008,MATCH(CONCATENATE(CP$12,$O47,$P47),$D$11:$D$2694,0),CP$10)</f>
        <v>113.2</v>
      </c>
      <c r="CQ47" cm="1">
        <f t="array" ref="CQ47">INDEX($B$11:$M$3008,MATCH(CONCATENATE(CQ$12,$O47,$P47),$D$11:$D$2694,0),CQ$10)</f>
        <v>113.8</v>
      </c>
      <c r="CR47" cm="1">
        <f t="array" ref="CR47">INDEX($B$11:$M$3008,MATCH(CONCATENATE(CR$12,$O47,$P47),$D$11:$D$2694,0),CR$10)</f>
        <v>114.5</v>
      </c>
      <c r="CS47" cm="1">
        <f t="array" ref="CS47">INDEX($B$11:$M$3008,MATCH(CONCATENATE(CS$12,$O47,$P47),$D$11:$D$2694,0),CS$10)</f>
        <v>116.3</v>
      </c>
      <c r="CT47" cm="1">
        <f t="array" ref="CT47">INDEX($B$11:$M$3008,MATCH(CONCATENATE(CT$12,$O47,$P47),$D$11:$D$2694,0),CT$10)</f>
        <v>116.9</v>
      </c>
      <c r="CU47" cm="1">
        <f t="array" ref="CU47">INDEX($B$11:$M$3008,MATCH(CONCATENATE(CU$12,$O47,$P47),$D$11:$D$2694,0),CU$10)</f>
        <v>117.1</v>
      </c>
      <c r="CV47" cm="1">
        <f t="array" ref="CV47">INDEX($B$11:$M$3008,MATCH(CONCATENATE(CV$12,$O47,$P47),$D$11:$D$2694,0),CV$10)</f>
        <v>117.6</v>
      </c>
      <c r="CW47" cm="1">
        <f t="array" ref="CW47">INDEX($B$11:$M$3008,MATCH(CONCATENATE(CW$12,$O47,$P47),$D$11:$D$2694,0),CW$10)</f>
        <v>94.3</v>
      </c>
      <c r="CX47" cm="1">
        <f t="array" ref="CX47">INDEX($B$11:$M$3008,MATCH(CONCATENATE(CX$12,$O47,$P47),$D$11:$D$2694,0),CX$10)</f>
        <v>98</v>
      </c>
      <c r="CY47" cm="1">
        <f t="array" ref="CY47">INDEX($B$11:$M$3008,MATCH(CONCATENATE(CY$12,$O47,$P47),$D$11:$D$2694,0),CY$10)</f>
        <v>102.4</v>
      </c>
      <c r="CZ47" cm="1">
        <f t="array" ref="CZ47">INDEX($B$11:$M$3008,MATCH(CONCATENATE(CZ$12,$O47,$P47),$D$11:$D$2694,0),CZ$10)</f>
        <v>105.2</v>
      </c>
      <c r="DA47" cm="1">
        <f t="array" ref="DA47">INDEX($B$11:$M$3008,MATCH(CONCATENATE(DA$12,$O47,$P47),$D$11:$D$2694,0),DA$10)</f>
        <v>110.3</v>
      </c>
      <c r="DB47" cm="1">
        <f t="array" ref="DB47">INDEX($B$11:$M$3008,MATCH(CONCATENATE(DB$12,$O47,$P47),$D$11:$D$2694,0),DB$10)</f>
        <v>116.1</v>
      </c>
      <c r="DC47" cm="1">
        <f t="array" ref="DC47">INDEX($B$11:$M$3008,MATCH(CONCATENATE(DC$12,$O47,$P47),$D$11:$D$2694,0),DC$10)</f>
        <v>120.1</v>
      </c>
      <c r="DD47" cm="1">
        <f t="array" ref="DD47">INDEX($B$11:$M$3008,MATCH(CONCATENATE(DD$12,$O47,$P47),$D$11:$D$2694,0),DD$10)</f>
        <v>124.3</v>
      </c>
      <c r="DE47" cm="1">
        <f t="array" ref="DE47">INDEX($B$11:$M$3008,MATCH(CONCATENATE(DE$12,$O47,$P47),$D$11:$D$2694,0),DE$10)</f>
        <v>129.1</v>
      </c>
      <c r="DF47" cm="1">
        <f t="array" ref="DF47">INDEX($B$11:$M$3008,MATCH(CONCATENATE(DF$12,$O47,$P47),$D$11:$D$2694,0),DF$10)</f>
        <v>131.1</v>
      </c>
      <c r="DG47" cm="1">
        <f t="array" ref="DG47">INDEX($B$11:$M$3008,MATCH(CONCATENATE(DG$12,$O47,$P47),$D$11:$D$2694,0),DG$10)</f>
        <v>132.9</v>
      </c>
      <c r="DI47" t="s">
        <v>115</v>
      </c>
      <c r="DJ47" s="98">
        <f t="shared" si="1"/>
        <v>5.4919908466819933E-2</v>
      </c>
      <c r="DK47" s="98">
        <f t="shared" si="2"/>
        <v>0.10657785179017498</v>
      </c>
      <c r="DL47" s="98">
        <f t="shared" si="3"/>
        <v>4.4975804155992082E-2</v>
      </c>
    </row>
    <row r="48" spans="1:116">
      <c r="A48">
        <v>2000</v>
      </c>
      <c r="B48" t="s">
        <v>132</v>
      </c>
      <c r="C48" t="s">
        <v>149</v>
      </c>
      <c r="D48" s="49" t="str">
        <f t="shared" si="0"/>
        <v>2000WohngebäudeAufzugsanl., Fahrtreppen, Fahrsteige, Förderanl.</v>
      </c>
      <c r="E48">
        <v>80.5</v>
      </c>
      <c r="F48">
        <v>82.6</v>
      </c>
      <c r="G48">
        <v>81.5</v>
      </c>
      <c r="H48">
        <v>83.6</v>
      </c>
      <c r="I48">
        <v>80.099999999999994</v>
      </c>
      <c r="J48">
        <v>82.1</v>
      </c>
      <c r="K48">
        <v>81.400000000000006</v>
      </c>
      <c r="L48">
        <v>83.5</v>
      </c>
      <c r="O48" t="s">
        <v>132</v>
      </c>
      <c r="P48" t="s">
        <v>146</v>
      </c>
      <c r="Q48" cm="1">
        <f t="array" ref="Q48">INDEX($B$11:$M$3008,MATCH(CONCATENATE(Q$12,$O48,$P48),$D$11:$D$2694,0),Q$10)</f>
        <v>61.8</v>
      </c>
      <c r="R48" cm="1">
        <f t="array" ref="R48">INDEX($B$11:$M$3008,MATCH(CONCATENATE(R$12,$O48,$P48),$D$11:$D$2694,0),R$10)</f>
        <v>62</v>
      </c>
      <c r="S48" cm="1">
        <f t="array" ref="S48">INDEX($B$11:$M$3008,MATCH(CONCATENATE(S$12,$O48,$P48),$D$11:$D$2694,0),S$10)</f>
        <v>62.2</v>
      </c>
      <c r="T48" cm="1">
        <f t="array" ref="T48">INDEX($B$11:$M$3008,MATCH(CONCATENATE(T$12,$O48,$P48),$D$11:$D$2694,0),T$10)</f>
        <v>62.6</v>
      </c>
      <c r="U48" cm="1">
        <f t="array" ref="U48">INDEX($B$11:$M$3008,MATCH(CONCATENATE(U$12,$O48,$P48),$D$11:$D$2694,0),U$10)</f>
        <v>63.4</v>
      </c>
      <c r="V48" cm="1">
        <f t="array" ref="V48">INDEX($B$11:$M$3008,MATCH(CONCATENATE(V$12,$O48,$P48),$D$11:$D$2694,0),V$10)</f>
        <v>63.9</v>
      </c>
      <c r="W48" cm="1">
        <f t="array" ref="W48">INDEX($B$11:$M$3008,MATCH(CONCATENATE(W$12,$O48,$P48),$D$11:$D$2694,0),W$10)</f>
        <v>64</v>
      </c>
      <c r="X48" cm="1">
        <f t="array" ref="X48">INDEX($B$11:$M$3008,MATCH(CONCATENATE(X$12,$O48,$P48),$D$11:$D$2694,0),X$10)</f>
        <v>64.3</v>
      </c>
      <c r="Y48" cm="1">
        <f t="array" ref="Y48">INDEX($B$11:$M$3008,MATCH(CONCATENATE(Y$12,$O48,$P48),$D$11:$D$2694,0),Y$10)</f>
        <v>65</v>
      </c>
      <c r="Z48" cm="1">
        <f t="array" ref="Z48">INDEX($B$11:$M$3008,MATCH(CONCATENATE(Z$12,$O48,$P48),$D$11:$D$2694,0),Z$10)</f>
        <v>65.400000000000006</v>
      </c>
      <c r="AA48" cm="1">
        <f t="array" ref="AA48">INDEX($B$11:$M$3008,MATCH(CONCATENATE(AA$12,$O48,$P48),$D$11:$D$2694,0),AA$10)</f>
        <v>65.5</v>
      </c>
      <c r="AB48" cm="1">
        <f t="array" ref="AB48">INDEX($B$11:$M$3008,MATCH(CONCATENATE(AB$12,$O48,$P48),$D$11:$D$2694,0),AB$10)</f>
        <v>65.7</v>
      </c>
      <c r="AC48" cm="1">
        <f t="array" ref="AC48">INDEX($B$11:$M$3008,MATCH(CONCATENATE(AC$12,$O48,$P48),$D$11:$D$2694,0),AC$10)</f>
        <v>66.599999999999994</v>
      </c>
      <c r="AD48" cm="1">
        <f t="array" ref="AD48">INDEX($B$11:$M$3008,MATCH(CONCATENATE(AD$12,$O48,$P48),$D$11:$D$2694,0),AD$10)</f>
        <v>67</v>
      </c>
      <c r="AE48" cm="1">
        <f t="array" ref="AE48">INDEX($B$11:$M$3008,MATCH(CONCATENATE(AE$12,$O48,$P48),$D$11:$D$2694,0),AE$10)</f>
        <v>67.099999999999994</v>
      </c>
      <c r="AF48" cm="1">
        <f t="array" ref="AF48">INDEX($B$11:$M$3008,MATCH(CONCATENATE(AF$12,$O48,$P48),$D$11:$D$2694,0),AF$10)</f>
        <v>67.2</v>
      </c>
      <c r="AG48" cm="1">
        <f t="array" ref="AG48">INDEX($B$11:$M$3008,MATCH(CONCATENATE(AG$12,$O48,$P48),$D$11:$D$2694,0),AG$10)</f>
        <v>68.099999999999994</v>
      </c>
      <c r="AH48" cm="1">
        <f t="array" ref="AH48">INDEX($B$11:$M$3008,MATCH(CONCATENATE(AH$12,$O48,$P48),$D$11:$D$2694,0),AH$10)</f>
        <v>69</v>
      </c>
      <c r="AI48" cm="1">
        <f t="array" ref="AI48">INDEX($B$11:$M$3008,MATCH(CONCATENATE(AI$12,$O48,$P48),$D$11:$D$2694,0),AI$10)</f>
        <v>70.099999999999994</v>
      </c>
      <c r="AJ48" cm="1">
        <f t="array" ref="AJ48">INDEX($B$11:$M$3008,MATCH(CONCATENATE(AJ$12,$O48,$P48),$D$11:$D$2694,0),AJ$10)</f>
        <v>71</v>
      </c>
      <c r="AK48" cm="1">
        <f t="array" ref="AK48">INDEX($B$11:$M$3008,MATCH(CONCATENATE(AK$12,$O48,$P48),$D$11:$D$2694,0),AK$10)</f>
        <v>72.7</v>
      </c>
      <c r="AL48" cm="1">
        <f t="array" ref="AL48">INDEX($B$11:$M$3008,MATCH(CONCATENATE(AL$12,$O48,$P48),$D$11:$D$2694,0),AL$10)</f>
        <v>73.099999999999994</v>
      </c>
      <c r="AM48" cm="1">
        <f t="array" ref="AM48">INDEX($B$11:$M$3008,MATCH(CONCATENATE(AM$12,$O48,$P48),$D$11:$D$2694,0),AM$10)</f>
        <v>73.400000000000006</v>
      </c>
      <c r="AN48" cm="1">
        <f t="array" ref="AN48">INDEX($B$11:$M$3008,MATCH(CONCATENATE(AN$12,$O48,$P48),$D$11:$D$2694,0),AN$10)</f>
        <v>73.900000000000006</v>
      </c>
      <c r="AO48" cm="1">
        <f t="array" ref="AO48">INDEX($B$11:$M$3008,MATCH(CONCATENATE(AO$12,$O48,$P48),$D$11:$D$2694,0),AO$10)</f>
        <v>74.2</v>
      </c>
      <c r="AP48" cm="1">
        <f t="array" ref="AP48">INDEX($B$11:$M$3008,MATCH(CONCATENATE(AP$12,$O48,$P48),$D$11:$D$2694,0),AP$10)</f>
        <v>74.599999999999994</v>
      </c>
      <c r="AQ48" cm="1">
        <f t="array" ref="AQ48">INDEX($B$11:$M$3008,MATCH(CONCATENATE(AQ$12,$O48,$P48),$D$11:$D$2694,0),AQ$10)</f>
        <v>76</v>
      </c>
      <c r="AR48" cm="1">
        <f t="array" ref="AR48">INDEX($B$11:$M$3008,MATCH(CONCATENATE(AR$12,$O48,$P48),$D$11:$D$2694,0),AR$10)</f>
        <v>76.7</v>
      </c>
      <c r="AS48" cm="1">
        <f t="array" ref="AS48">INDEX($B$11:$M$3008,MATCH(CONCATENATE(AS$12,$O48,$P48),$D$11:$D$2694,0),AS$10)</f>
        <v>78.3</v>
      </c>
      <c r="AT48" cm="1">
        <f t="array" ref="AT48">INDEX($B$11:$M$3008,MATCH(CONCATENATE(AT$12,$O48,$P48),$D$11:$D$2694,0),AT$10)</f>
        <v>78.900000000000006</v>
      </c>
      <c r="AU48" cm="1">
        <f t="array" ref="AU48">INDEX($B$11:$M$3008,MATCH(CONCATENATE(AU$12,$O48,$P48),$D$11:$D$2694,0),AU$10)</f>
        <v>79.5</v>
      </c>
      <c r="AV48" cm="1">
        <f t="array" ref="AV48">INDEX($B$11:$M$3008,MATCH(CONCATENATE(AV$12,$O48,$P48),$D$11:$D$2694,0),AV$10)</f>
        <v>80.099999999999994</v>
      </c>
      <c r="AW48" cm="1">
        <f t="array" ref="AW48">INDEX($B$11:$M$3008,MATCH(CONCATENATE(AW$12,$O48,$P48),$D$11:$D$2694,0),AW$10)</f>
        <v>81.2</v>
      </c>
      <c r="AX48" cm="1">
        <f t="array" ref="AX48">INDEX($B$11:$M$3008,MATCH(CONCATENATE(AX$12,$O48,$P48),$D$11:$D$2694,0),AX$10)</f>
        <v>81.8</v>
      </c>
      <c r="AY48" cm="1">
        <f t="array" ref="AY48">INDEX($B$11:$M$3008,MATCH(CONCATENATE(AY$12,$O48,$P48),$D$11:$D$2694,0),AY$10)</f>
        <v>82.6</v>
      </c>
      <c r="AZ48" cm="1">
        <f t="array" ref="AZ48">INDEX($B$11:$M$3008,MATCH(CONCATENATE(AZ$12,$O48,$P48),$D$11:$D$2694,0),AZ$10)</f>
        <v>83.3</v>
      </c>
      <c r="BA48" cm="1">
        <f t="array" ref="BA48">INDEX($B$11:$M$3008,MATCH(CONCATENATE(BA$12,$O48,$P48),$D$11:$D$2694,0),BA$10)</f>
        <v>83.9</v>
      </c>
      <c r="BB48" cm="1">
        <f t="array" ref="BB48">INDEX($B$11:$M$3008,MATCH(CONCATENATE(BB$12,$O48,$P48),$D$11:$D$2694,0),BB$10)</f>
        <v>84.3</v>
      </c>
      <c r="BC48" cm="1">
        <f t="array" ref="BC48">INDEX($B$11:$M$3008,MATCH(CONCATENATE(BC$12,$O48,$P48),$D$11:$D$2694,0),BC$10)</f>
        <v>84.4</v>
      </c>
      <c r="BD48" cm="1">
        <f t="array" ref="BD48">INDEX($B$11:$M$3008,MATCH(CONCATENATE(BD$12,$O48,$P48),$D$11:$D$2694,0),BD$10)</f>
        <v>84.6</v>
      </c>
      <c r="BE48" cm="1">
        <f t="array" ref="BE48">INDEX($B$11:$M$3008,MATCH(CONCATENATE(BE$12,$O48,$P48),$D$11:$D$2694,0),BE$10)</f>
        <v>85.6</v>
      </c>
      <c r="BF48" cm="1">
        <f t="array" ref="BF48">INDEX($B$11:$M$3008,MATCH(CONCATENATE(BF$12,$O48,$P48),$D$11:$D$2694,0),BF$10)</f>
        <v>86</v>
      </c>
      <c r="BG48" cm="1">
        <f t="array" ref="BG48">INDEX($B$11:$M$3008,MATCH(CONCATENATE(BG$12,$O48,$P48),$D$11:$D$2694,0),BG$10)</f>
        <v>86.6</v>
      </c>
      <c r="BH48" cm="1">
        <f t="array" ref="BH48">INDEX($B$11:$M$3008,MATCH(CONCATENATE(BH$12,$O48,$P48),$D$11:$D$2694,0),BH$10)</f>
        <v>86.9</v>
      </c>
      <c r="BI48" cm="1">
        <f t="array" ref="BI48">INDEX($B$11:$M$3008,MATCH(CONCATENATE(BI$12,$O48,$P48),$D$11:$D$2694,0),BI$10)</f>
        <v>88.2</v>
      </c>
      <c r="BJ48" cm="1">
        <f t="array" ref="BJ48">INDEX($B$11:$M$3008,MATCH(CONCATENATE(BJ$12,$O48,$P48),$D$11:$D$2694,0),BJ$10)</f>
        <v>88.9</v>
      </c>
      <c r="BK48" cm="1">
        <f t="array" ref="BK48">INDEX($B$11:$M$3008,MATCH(CONCATENATE(BK$12,$O48,$P48),$D$11:$D$2694,0),BK$10)</f>
        <v>89.6</v>
      </c>
      <c r="BL48" cm="1">
        <f t="array" ref="BL48">INDEX($B$11:$M$3008,MATCH(CONCATENATE(BL$12,$O48,$P48),$D$11:$D$2694,0),BL$10)</f>
        <v>90</v>
      </c>
      <c r="BM48" cm="1">
        <f t="array" ref="BM48">INDEX($B$11:$M$3008,MATCH(CONCATENATE(BM$12,$O48,$P48),$D$11:$D$2694,0),BM$10)</f>
        <v>91.4</v>
      </c>
      <c r="BN48" cm="1">
        <f t="array" ref="BN48">INDEX($B$11:$M$3008,MATCH(CONCATENATE(BN$12,$O48,$P48),$D$11:$D$2694,0),BN$10)</f>
        <v>92.1</v>
      </c>
      <c r="BO48" cm="1">
        <f t="array" ref="BO48">INDEX($B$11:$M$3008,MATCH(CONCATENATE(BO$12,$O48,$P48),$D$11:$D$2694,0),BO$10)</f>
        <v>92.7</v>
      </c>
      <c r="BP48" cm="1">
        <f t="array" ref="BP48">INDEX($B$11:$M$3008,MATCH(CONCATENATE(BP$12,$O48,$P48),$D$11:$D$2694,0),BP$10)</f>
        <v>93</v>
      </c>
      <c r="BQ48" cm="1">
        <f t="array" ref="BQ48">INDEX($B$11:$M$3008,MATCH(CONCATENATE(BQ$12,$O48,$P48),$D$11:$D$2694,0),BQ$10)</f>
        <v>94.5</v>
      </c>
      <c r="BR48" cm="1">
        <f t="array" ref="BR48">INDEX($B$11:$M$3008,MATCH(CONCATENATE(BR$12,$O48,$P48),$D$11:$D$2694,0),BR$10)</f>
        <v>94.9</v>
      </c>
      <c r="BS48" cm="1">
        <f t="array" ref="BS48">INDEX($B$11:$M$3008,MATCH(CONCATENATE(BS$12,$O48,$P48),$D$11:$D$2694,0),BS$10)</f>
        <v>95.5</v>
      </c>
      <c r="BT48" cm="1">
        <f t="array" ref="BT48">INDEX($B$11:$M$3008,MATCH(CONCATENATE(BT$12,$O48,$P48),$D$11:$D$2694,0),BT$10)</f>
        <v>95.8</v>
      </c>
      <c r="BU48" cm="1">
        <f t="array" ref="BU48">INDEX($B$11:$M$3008,MATCH(CONCATENATE(BU$12,$O48,$P48),$D$11:$D$2694,0),BU$10)</f>
        <v>96.8</v>
      </c>
      <c r="BV48" cm="1">
        <f t="array" ref="BV48">INDEX($B$11:$M$3008,MATCH(CONCATENATE(BV$12,$O48,$P48),$D$11:$D$2694,0),BV$10)</f>
        <v>97.5</v>
      </c>
      <c r="BW48" cm="1">
        <f t="array" ref="BW48">INDEX($B$11:$M$3008,MATCH(CONCATENATE(BW$12,$O48,$P48),$D$11:$D$2694,0),BW$10)</f>
        <v>97.9</v>
      </c>
      <c r="BX48" cm="1">
        <f t="array" ref="BX48">INDEX($B$11:$M$3008,MATCH(CONCATENATE(BX$12,$O48,$P48),$D$11:$D$2694,0),BX$10)</f>
        <v>98.3</v>
      </c>
      <c r="BY48" cm="1">
        <f t="array" ref="BY48">INDEX($B$11:$M$3008,MATCH(CONCATENATE(BY$12,$O48,$P48),$D$11:$D$2694,0),BY$10)</f>
        <v>99.3</v>
      </c>
      <c r="BZ48" cm="1">
        <f t="array" ref="BZ48">INDEX($B$11:$M$3008,MATCH(CONCATENATE(BZ$12,$O48,$P48),$D$11:$D$2694,0),BZ$10)</f>
        <v>99.8</v>
      </c>
      <c r="CA48" cm="1">
        <f t="array" ref="CA48">INDEX($B$11:$M$3008,MATCH(CONCATENATE(CA$12,$O48,$P48),$D$11:$D$2694,0),CA$10)</f>
        <v>100.3</v>
      </c>
      <c r="CB48" cm="1">
        <f t="array" ref="CB48">INDEX($B$11:$M$3008,MATCH(CONCATENATE(CB$12,$O48,$P48),$D$11:$D$2694,0),CB$10)</f>
        <v>100.6</v>
      </c>
      <c r="CC48" cm="1">
        <f t="array" ref="CC48">INDEX($B$11:$M$3008,MATCH(CONCATENATE(CC$12,$O48,$P48),$D$11:$D$2694,0),CC$10)</f>
        <v>101.8</v>
      </c>
      <c r="CD48" cm="1">
        <f t="array" ref="CD48">INDEX($B$11:$M$3008,MATCH(CONCATENATE(CD$12,$O48,$P48),$D$11:$D$2694,0),CD$10)</f>
        <v>102.4</v>
      </c>
      <c r="CE48" cm="1">
        <f t="array" ref="CE48">INDEX($B$11:$M$3008,MATCH(CONCATENATE(CE$12,$O48,$P48),$D$11:$D$2694,0),CE$10)</f>
        <v>102.9</v>
      </c>
      <c r="CF48" cm="1">
        <f t="array" ref="CF48">INDEX($B$11:$M$3008,MATCH(CONCATENATE(CF$12,$O48,$P48),$D$11:$D$2694,0),CF$10)</f>
        <v>103.3</v>
      </c>
      <c r="CG48" cm="1">
        <f t="array" ref="CG48">INDEX($B$11:$M$3008,MATCH(CONCATENATE(CG$12,$O48,$P48),$D$11:$D$2694,0),CG$10)</f>
        <v>104.6</v>
      </c>
      <c r="CH48" cm="1">
        <f t="array" ref="CH48">INDEX($B$11:$M$3008,MATCH(CONCATENATE(CH$12,$O48,$P48),$D$11:$D$2694,0),CH$10)</f>
        <v>105.6</v>
      </c>
      <c r="CI48" cm="1">
        <f t="array" ref="CI48">INDEX($B$11:$M$3008,MATCH(CONCATENATE(CI$12,$O48,$P48),$D$11:$D$2694,0),CI$10)</f>
        <v>106.3</v>
      </c>
      <c r="CJ48" cm="1">
        <f t="array" ref="CJ48">INDEX($B$11:$M$3008,MATCH(CONCATENATE(CJ$12,$O48,$P48),$D$11:$D$2694,0),CJ$10)</f>
        <v>106.9</v>
      </c>
      <c r="CK48" cm="1">
        <f t="array" ref="CK48">INDEX($B$11:$M$3008,MATCH(CONCATENATE(CK$12,$O48,$P48),$D$11:$D$2694,0),CK$10)</f>
        <v>108.5</v>
      </c>
      <c r="CL48" cm="1">
        <f t="array" ref="CL48">INDEX($B$11:$M$3008,MATCH(CONCATENATE(CL$12,$O48,$P48),$D$11:$D$2694,0),CL$10)</f>
        <v>109.6</v>
      </c>
      <c r="CM48" cm="1">
        <f t="array" ref="CM48">INDEX($B$11:$M$3008,MATCH(CONCATENATE(CM$12,$O48,$P48),$D$11:$D$2694,0),CM$10)</f>
        <v>110.1</v>
      </c>
      <c r="CN48" cm="1">
        <f t="array" ref="CN48">INDEX($B$11:$M$3008,MATCH(CONCATENATE(CN$12,$O48,$P48),$D$11:$D$2694,0),CN$10)</f>
        <v>110.9</v>
      </c>
      <c r="CO48" cm="1">
        <f t="array" ref="CO48">INDEX($B$11:$M$3008,MATCH(CONCATENATE(CO$12,$O48,$P48),$D$11:$D$2694,0),CO$10)</f>
        <v>112.8</v>
      </c>
      <c r="CP48" cm="1">
        <f t="array" ref="CP48">INDEX($B$11:$M$3008,MATCH(CONCATENATE(CP$12,$O48,$P48),$D$11:$D$2694,0),CP$10)</f>
        <v>113.8</v>
      </c>
      <c r="CQ48" cm="1">
        <f t="array" ref="CQ48">INDEX($B$11:$M$3008,MATCH(CONCATENATE(CQ$12,$O48,$P48),$D$11:$D$2694,0),CQ$10)</f>
        <v>114.6</v>
      </c>
      <c r="CR48" cm="1">
        <f t="array" ref="CR48">INDEX($B$11:$M$3008,MATCH(CONCATENATE(CR$12,$O48,$P48),$D$11:$D$2694,0),CR$10)</f>
        <v>115.3</v>
      </c>
      <c r="CS48" cm="1">
        <f t="array" ref="CS48">INDEX($B$11:$M$3008,MATCH(CONCATENATE(CS$12,$O48,$P48),$D$11:$D$2694,0),CS$10)</f>
        <v>117.4</v>
      </c>
      <c r="CT48" cm="1">
        <f t="array" ref="CT48">INDEX($B$11:$M$3008,MATCH(CONCATENATE(CT$12,$O48,$P48),$D$11:$D$2694,0),CT$10)</f>
        <v>118.1</v>
      </c>
      <c r="CU48" cm="1">
        <f t="array" ref="CU48">INDEX($B$11:$M$3008,MATCH(CONCATENATE(CU$12,$O48,$P48),$D$11:$D$2694,0),CU$10)</f>
        <v>118.5</v>
      </c>
      <c r="CV48" cm="1">
        <f t="array" ref="CV48">INDEX($B$11:$M$3008,MATCH(CONCATENATE(CV$12,$O48,$P48),$D$11:$D$2694,0),CV$10)</f>
        <v>119</v>
      </c>
      <c r="CW48" cm="1">
        <f t="array" ref="CW48">INDEX($B$11:$M$3008,MATCH(CONCATENATE(CW$12,$O48,$P48),$D$11:$D$2694,0),CW$10)</f>
        <v>96.3</v>
      </c>
      <c r="CX48" cm="1">
        <f t="array" ref="CX48">INDEX($B$11:$M$3008,MATCH(CONCATENATE(CX$12,$O48,$P48),$D$11:$D$2694,0),CX$10)</f>
        <v>98.4</v>
      </c>
      <c r="CY48" cm="1">
        <f t="array" ref="CY48">INDEX($B$11:$M$3008,MATCH(CONCATENATE(CY$12,$O48,$P48),$D$11:$D$2694,0),CY$10)</f>
        <v>101.3</v>
      </c>
      <c r="CZ48" cm="1">
        <f t="array" ref="CZ48">INDEX($B$11:$M$3008,MATCH(CONCATENATE(CZ$12,$O48,$P48),$D$11:$D$2694,0),CZ$10)</f>
        <v>104</v>
      </c>
      <c r="DA48" cm="1">
        <f t="array" ref="DA48">INDEX($B$11:$M$3008,MATCH(CONCATENATE(DA$12,$O48,$P48),$D$11:$D$2694,0),DA$10)</f>
        <v>108.7</v>
      </c>
      <c r="DB48" cm="1">
        <f t="array" ref="DB48">INDEX($B$11:$M$3008,MATCH(CONCATENATE(DB$12,$O48,$P48),$D$11:$D$2694,0),DB$10)</f>
        <v>114</v>
      </c>
      <c r="DC48" cm="1">
        <f t="array" ref="DC48">INDEX($B$11:$M$3008,MATCH(CONCATENATE(DC$12,$O48,$P48),$D$11:$D$2694,0),DC$10)</f>
        <v>119</v>
      </c>
      <c r="DD48" cm="1">
        <f t="array" ref="DD48">INDEX($B$11:$M$3008,MATCH(CONCATENATE(DD$12,$O48,$P48),$D$11:$D$2694,0),DD$10)</f>
        <v>123.2</v>
      </c>
      <c r="DE48" cm="1">
        <f t="array" ref="DE48">INDEX($B$11:$M$3008,MATCH(CONCATENATE(DE$12,$O48,$P48),$D$11:$D$2694,0),DE$10)</f>
        <v>128.4</v>
      </c>
      <c r="DF48" cm="1">
        <f t="array" ref="DF48">INDEX($B$11:$M$3008,MATCH(CONCATENATE(DF$12,$O48,$P48),$D$11:$D$2694,0),DF$10)</f>
        <v>131</v>
      </c>
      <c r="DG48" cm="1">
        <f t="array" ref="DG48">INDEX($B$11:$M$3008,MATCH(CONCATENATE(DG$12,$O48,$P48),$D$11:$D$2694,0),DG$10)</f>
        <v>133.5</v>
      </c>
      <c r="DI48" t="s">
        <v>146</v>
      </c>
      <c r="DJ48" s="98">
        <f t="shared" si="1"/>
        <v>7.6335877862595325E-2</v>
      </c>
      <c r="DK48" s="98">
        <f t="shared" si="2"/>
        <v>0.12184873949579833</v>
      </c>
      <c r="DL48" s="98">
        <f t="shared" si="3"/>
        <v>4.2194092827004225E-2</v>
      </c>
    </row>
    <row r="49" spans="1:116">
      <c r="A49">
        <v>2000</v>
      </c>
      <c r="B49" t="s">
        <v>132</v>
      </c>
      <c r="C49" t="s">
        <v>119</v>
      </c>
      <c r="D49" s="49" t="str">
        <f t="shared" si="0"/>
        <v>2000WohngebäudeGebäudeautomation</v>
      </c>
      <c r="E49">
        <v>79.099999999999994</v>
      </c>
      <c r="F49">
        <v>81.2</v>
      </c>
      <c r="G49">
        <v>79.5</v>
      </c>
      <c r="H49">
        <v>81.5</v>
      </c>
      <c r="I49">
        <v>79.7</v>
      </c>
      <c r="J49">
        <v>81.7</v>
      </c>
      <c r="K49">
        <v>79.8</v>
      </c>
      <c r="L49">
        <v>81.8</v>
      </c>
      <c r="O49" t="s">
        <v>132</v>
      </c>
      <c r="P49" t="s">
        <v>147</v>
      </c>
      <c r="Q49" cm="1">
        <f t="array" ref="Q49">INDEX($B$11:$M$3008,MATCH(CONCATENATE(Q$12,$O49,$P49),$D$11:$D$2694,0),Q$10)</f>
        <v>61.3</v>
      </c>
      <c r="R49" cm="1">
        <f t="array" ref="R49">INDEX($B$11:$M$3008,MATCH(CONCATENATE(R$12,$O49,$P49),$D$11:$D$2694,0),R$10)</f>
        <v>61.5</v>
      </c>
      <c r="S49" cm="1">
        <f t="array" ref="S49">INDEX($B$11:$M$3008,MATCH(CONCATENATE(S$12,$O49,$P49),$D$11:$D$2694,0),S$10)</f>
        <v>61.8</v>
      </c>
      <c r="T49" cm="1">
        <f t="array" ref="T49">INDEX($B$11:$M$3008,MATCH(CONCATENATE(T$12,$O49,$P49),$D$11:$D$2694,0),T$10)</f>
        <v>61.9</v>
      </c>
      <c r="U49" cm="1">
        <f t="array" ref="U49">INDEX($B$11:$M$3008,MATCH(CONCATENATE(U$12,$O49,$P49),$D$11:$D$2694,0),U$10)</f>
        <v>62.7</v>
      </c>
      <c r="V49" cm="1">
        <f t="array" ref="V49">INDEX($B$11:$M$3008,MATCH(CONCATENATE(V$12,$O49,$P49),$D$11:$D$2694,0),V$10)</f>
        <v>63.1</v>
      </c>
      <c r="W49" cm="1">
        <f t="array" ref="W49">INDEX($B$11:$M$3008,MATCH(CONCATENATE(W$12,$O49,$P49),$D$11:$D$2694,0),W$10)</f>
        <v>63.5</v>
      </c>
      <c r="X49" cm="1">
        <f t="array" ref="X49">INDEX($B$11:$M$3008,MATCH(CONCATENATE(X$12,$O49,$P49),$D$11:$D$2694,0),X$10)</f>
        <v>63.6</v>
      </c>
      <c r="Y49" cm="1">
        <f t="array" ref="Y49">INDEX($B$11:$M$3008,MATCH(CONCATENATE(Y$12,$O49,$P49),$D$11:$D$2694,0),Y$10)</f>
        <v>64.5</v>
      </c>
      <c r="Z49" cm="1">
        <f t="array" ref="Z49">INDEX($B$11:$M$3008,MATCH(CONCATENATE(Z$12,$O49,$P49),$D$11:$D$2694,0),Z$10)</f>
        <v>64.7</v>
      </c>
      <c r="AA49" cm="1">
        <f t="array" ref="AA49">INDEX($B$11:$M$3008,MATCH(CONCATENATE(AA$12,$O49,$P49),$D$11:$D$2694,0),AA$10)</f>
        <v>64.900000000000006</v>
      </c>
      <c r="AB49" cm="1">
        <f t="array" ref="AB49">INDEX($B$11:$M$3008,MATCH(CONCATENATE(AB$12,$O49,$P49),$D$11:$D$2694,0),AB$10)</f>
        <v>65</v>
      </c>
      <c r="AC49" cm="1">
        <f t="array" ref="AC49">INDEX($B$11:$M$3008,MATCH(CONCATENATE(AC$12,$O49,$P49),$D$11:$D$2694,0),AC$10)</f>
        <v>65.8</v>
      </c>
      <c r="AD49" cm="1">
        <f t="array" ref="AD49">INDEX($B$11:$M$3008,MATCH(CONCATENATE(AD$12,$O49,$P49),$D$11:$D$2694,0),AD$10)</f>
        <v>65.900000000000006</v>
      </c>
      <c r="AE49" cm="1">
        <f t="array" ref="AE49">INDEX($B$11:$M$3008,MATCH(CONCATENATE(AE$12,$O49,$P49),$D$11:$D$2694,0),AE$10)</f>
        <v>66.099999999999994</v>
      </c>
      <c r="AF49" cm="1">
        <f t="array" ref="AF49">INDEX($B$11:$M$3008,MATCH(CONCATENATE(AF$12,$O49,$P49),$D$11:$D$2694,0),AF$10)</f>
        <v>66.2</v>
      </c>
      <c r="AG49" cm="1">
        <f t="array" ref="AG49">INDEX($B$11:$M$3008,MATCH(CONCATENATE(AG$12,$O49,$P49),$D$11:$D$2694,0),AG$10)</f>
        <v>67.099999999999994</v>
      </c>
      <c r="AH49" cm="1">
        <f t="array" ref="AH49">INDEX($B$11:$M$3008,MATCH(CONCATENATE(AH$12,$O49,$P49),$D$11:$D$2694,0),AH$10)</f>
        <v>68</v>
      </c>
      <c r="AI49" cm="1">
        <f t="array" ref="AI49">INDEX($B$11:$M$3008,MATCH(CONCATENATE(AI$12,$O49,$P49),$D$11:$D$2694,0),AI$10)</f>
        <v>69</v>
      </c>
      <c r="AJ49" cm="1">
        <f t="array" ref="AJ49">INDEX($B$11:$M$3008,MATCH(CONCATENATE(AJ$12,$O49,$P49),$D$11:$D$2694,0),AJ$10)</f>
        <v>69.8</v>
      </c>
      <c r="AK49" cm="1">
        <f t="array" ref="AK49">INDEX($B$11:$M$3008,MATCH(CONCATENATE(AK$12,$O49,$P49),$D$11:$D$2694,0),AK$10)</f>
        <v>71.099999999999994</v>
      </c>
      <c r="AL49" cm="1">
        <f t="array" ref="AL49">INDEX($B$11:$M$3008,MATCH(CONCATENATE(AL$12,$O49,$P49),$D$11:$D$2694,0),AL$10)</f>
        <v>71.3</v>
      </c>
      <c r="AM49" cm="1">
        <f t="array" ref="AM49">INDEX($B$11:$M$3008,MATCH(CONCATENATE(AM$12,$O49,$P49),$D$11:$D$2694,0),AM$10)</f>
        <v>71.7</v>
      </c>
      <c r="AN49" cm="1">
        <f t="array" ref="AN49">INDEX($B$11:$M$3008,MATCH(CONCATENATE(AN$12,$O49,$P49),$D$11:$D$2694,0),AN$10)</f>
        <v>72</v>
      </c>
      <c r="AO49" cm="1">
        <f t="array" ref="AO49">INDEX($B$11:$M$3008,MATCH(CONCATENATE(AO$12,$O49,$P49),$D$11:$D$2694,0),AO$10)</f>
        <v>72.5</v>
      </c>
      <c r="AP49" cm="1">
        <f t="array" ref="AP49">INDEX($B$11:$M$3008,MATCH(CONCATENATE(AP$12,$O49,$P49),$D$11:$D$2694,0),AP$10)</f>
        <v>73</v>
      </c>
      <c r="AQ49" cm="1">
        <f t="array" ref="AQ49">INDEX($B$11:$M$3008,MATCH(CONCATENATE(AQ$12,$O49,$P49),$D$11:$D$2694,0),AQ$10)</f>
        <v>74.8</v>
      </c>
      <c r="AR49" cm="1">
        <f t="array" ref="AR49">INDEX($B$11:$M$3008,MATCH(CONCATENATE(AR$12,$O49,$P49),$D$11:$D$2694,0),AR$10)</f>
        <v>75.900000000000006</v>
      </c>
      <c r="AS49" cm="1">
        <f t="array" ref="AS49">INDEX($B$11:$M$3008,MATCH(CONCATENATE(AS$12,$O49,$P49),$D$11:$D$2694,0),AS$10)</f>
        <v>78</v>
      </c>
      <c r="AT49" cm="1">
        <f t="array" ref="AT49">INDEX($B$11:$M$3008,MATCH(CONCATENATE(AT$12,$O49,$P49),$D$11:$D$2694,0),AT$10)</f>
        <v>78.599999999999994</v>
      </c>
      <c r="AU49" cm="1">
        <f t="array" ref="AU49">INDEX($B$11:$M$3008,MATCH(CONCATENATE(AU$12,$O49,$P49),$D$11:$D$2694,0),AU$10)</f>
        <v>79.099999999999994</v>
      </c>
      <c r="AV49" cm="1">
        <f t="array" ref="AV49">INDEX($B$11:$M$3008,MATCH(CONCATENATE(AV$12,$O49,$P49),$D$11:$D$2694,0),AV$10)</f>
        <v>79.8</v>
      </c>
      <c r="AW49" cm="1">
        <f t="array" ref="AW49">INDEX($B$11:$M$3008,MATCH(CONCATENATE(AW$12,$O49,$P49),$D$11:$D$2694,0),AW$10)</f>
        <v>81.3</v>
      </c>
      <c r="AX49" cm="1">
        <f t="array" ref="AX49">INDEX($B$11:$M$3008,MATCH(CONCATENATE(AX$12,$O49,$P49),$D$11:$D$2694,0),AX$10)</f>
        <v>82.1</v>
      </c>
      <c r="AY49" cm="1">
        <f t="array" ref="AY49">INDEX($B$11:$M$3008,MATCH(CONCATENATE(AY$12,$O49,$P49),$D$11:$D$2694,0),AY$10)</f>
        <v>82.7</v>
      </c>
      <c r="AZ49" cm="1">
        <f t="array" ref="AZ49">INDEX($B$11:$M$3008,MATCH(CONCATENATE(AZ$12,$O49,$P49),$D$11:$D$2694,0),AZ$10)</f>
        <v>83.1</v>
      </c>
      <c r="BA49" cm="1">
        <f t="array" ref="BA49">INDEX($B$11:$M$3008,MATCH(CONCATENATE(BA$12,$O49,$P49),$D$11:$D$2694,0),BA$10)</f>
        <v>83.6</v>
      </c>
      <c r="BB49" cm="1">
        <f t="array" ref="BB49">INDEX($B$11:$M$3008,MATCH(CONCATENATE(BB$12,$O49,$P49),$D$11:$D$2694,0),BB$10)</f>
        <v>83.8</v>
      </c>
      <c r="BC49" cm="1">
        <f t="array" ref="BC49">INDEX($B$11:$M$3008,MATCH(CONCATENATE(BC$12,$O49,$P49),$D$11:$D$2694,0),BC$10)</f>
        <v>83.9</v>
      </c>
      <c r="BD49" cm="1">
        <f t="array" ref="BD49">INDEX($B$11:$M$3008,MATCH(CONCATENATE(BD$12,$O49,$P49),$D$11:$D$2694,0),BD$10)</f>
        <v>83.9</v>
      </c>
      <c r="BE49" cm="1">
        <f t="array" ref="BE49">INDEX($B$11:$M$3008,MATCH(CONCATENATE(BE$12,$O49,$P49),$D$11:$D$2694,0),BE$10)</f>
        <v>84.6</v>
      </c>
      <c r="BF49" cm="1">
        <f t="array" ref="BF49">INDEX($B$11:$M$3008,MATCH(CONCATENATE(BF$12,$O49,$P49),$D$11:$D$2694,0),BF$10)</f>
        <v>85</v>
      </c>
      <c r="BG49" cm="1">
        <f t="array" ref="BG49">INDEX($B$11:$M$3008,MATCH(CONCATENATE(BG$12,$O49,$P49),$D$11:$D$2694,0),BG$10)</f>
        <v>85.6</v>
      </c>
      <c r="BH49" cm="1">
        <f t="array" ref="BH49">INDEX($B$11:$M$3008,MATCH(CONCATENATE(BH$12,$O49,$P49),$D$11:$D$2694,0),BH$10)</f>
        <v>86</v>
      </c>
      <c r="BI49" cm="1">
        <f t="array" ref="BI49">INDEX($B$11:$M$3008,MATCH(CONCATENATE(BI$12,$O49,$P49),$D$11:$D$2694,0),BI$10)</f>
        <v>87.7</v>
      </c>
      <c r="BJ49" cm="1">
        <f t="array" ref="BJ49">INDEX($B$11:$M$3008,MATCH(CONCATENATE(BJ$12,$O49,$P49),$D$11:$D$2694,0),BJ$10)</f>
        <v>88.5</v>
      </c>
      <c r="BK49" cm="1">
        <f t="array" ref="BK49">INDEX($B$11:$M$3008,MATCH(CONCATENATE(BK$12,$O49,$P49),$D$11:$D$2694,0),BK$10)</f>
        <v>89.2</v>
      </c>
      <c r="BL49" cm="1">
        <f t="array" ref="BL49">INDEX($B$11:$M$3008,MATCH(CONCATENATE(BL$12,$O49,$P49),$D$11:$D$2694,0),BL$10)</f>
        <v>89.6</v>
      </c>
      <c r="BM49" cm="1">
        <f t="array" ref="BM49">INDEX($B$11:$M$3008,MATCH(CONCATENATE(BM$12,$O49,$P49),$D$11:$D$2694,0),BM$10)</f>
        <v>91.1</v>
      </c>
      <c r="BN49" cm="1">
        <f t="array" ref="BN49">INDEX($B$11:$M$3008,MATCH(CONCATENATE(BN$12,$O49,$P49),$D$11:$D$2694,0),BN$10)</f>
        <v>91.6</v>
      </c>
      <c r="BO49" cm="1">
        <f t="array" ref="BO49">INDEX($B$11:$M$3008,MATCH(CONCATENATE(BO$12,$O49,$P49),$D$11:$D$2694,0),BO$10)</f>
        <v>92.1</v>
      </c>
      <c r="BP49" cm="1">
        <f t="array" ref="BP49">INDEX($B$11:$M$3008,MATCH(CONCATENATE(BP$12,$O49,$P49),$D$11:$D$2694,0),BP$10)</f>
        <v>92.6</v>
      </c>
      <c r="BQ49" cm="1">
        <f t="array" ref="BQ49">INDEX($B$11:$M$3008,MATCH(CONCATENATE(BQ$12,$O49,$P49),$D$11:$D$2694,0),BQ$10)</f>
        <v>93.8</v>
      </c>
      <c r="BR49" cm="1">
        <f t="array" ref="BR49">INDEX($B$11:$M$3008,MATCH(CONCATENATE(BR$12,$O49,$P49),$D$11:$D$2694,0),BR$10)</f>
        <v>94.5</v>
      </c>
      <c r="BS49" cm="1">
        <f t="array" ref="BS49">INDEX($B$11:$M$3008,MATCH(CONCATENATE(BS$12,$O49,$P49),$D$11:$D$2694,0),BS$10)</f>
        <v>95.1</v>
      </c>
      <c r="BT49" cm="1">
        <f t="array" ref="BT49">INDEX($B$11:$M$3008,MATCH(CONCATENATE(BT$12,$O49,$P49),$D$11:$D$2694,0),BT$10)</f>
        <v>95.4</v>
      </c>
      <c r="BU49" cm="1">
        <f t="array" ref="BU49">INDEX($B$11:$M$3008,MATCH(CONCATENATE(BU$12,$O49,$P49),$D$11:$D$2694,0),BU$10)</f>
        <v>96.6</v>
      </c>
      <c r="BV49" cm="1">
        <f t="array" ref="BV49">INDEX($B$11:$M$3008,MATCH(CONCATENATE(BV$12,$O49,$P49),$D$11:$D$2694,0),BV$10)</f>
        <v>97.1</v>
      </c>
      <c r="BW49" cm="1">
        <f t="array" ref="BW49">INDEX($B$11:$M$3008,MATCH(CONCATENATE(BW$12,$O49,$P49),$D$11:$D$2694,0),BW$10)</f>
        <v>97.4</v>
      </c>
      <c r="BX49" cm="1">
        <f t="array" ref="BX49">INDEX($B$11:$M$3008,MATCH(CONCATENATE(BX$12,$O49,$P49),$D$11:$D$2694,0),BX$10)</f>
        <v>97.8</v>
      </c>
      <c r="BY49" cm="1">
        <f t="array" ref="BY49">INDEX($B$11:$M$3008,MATCH(CONCATENATE(BY$12,$O49,$P49),$D$11:$D$2694,0),BY$10)</f>
        <v>99.2</v>
      </c>
      <c r="BZ49" cm="1">
        <f t="array" ref="BZ49">INDEX($B$11:$M$3008,MATCH(CONCATENATE(BZ$12,$O49,$P49),$D$11:$D$2694,0),BZ$10)</f>
        <v>99.7</v>
      </c>
      <c r="CA49" cm="1">
        <f t="array" ref="CA49">INDEX($B$11:$M$3008,MATCH(CONCATENATE(CA$12,$O49,$P49),$D$11:$D$2694,0),CA$10)</f>
        <v>100.3</v>
      </c>
      <c r="CB49" cm="1">
        <f t="array" ref="CB49">INDEX($B$11:$M$3008,MATCH(CONCATENATE(CB$12,$O49,$P49),$D$11:$D$2694,0),CB$10)</f>
        <v>100.8</v>
      </c>
      <c r="CC49" cm="1">
        <f t="array" ref="CC49">INDEX($B$11:$M$3008,MATCH(CONCATENATE(CC$12,$O49,$P49),$D$11:$D$2694,0),CC$10)</f>
        <v>102.4</v>
      </c>
      <c r="CD49" cm="1">
        <f t="array" ref="CD49">INDEX($B$11:$M$3008,MATCH(CONCATENATE(CD$12,$O49,$P49),$D$11:$D$2694,0),CD$10)</f>
        <v>103.1</v>
      </c>
      <c r="CE49" cm="1">
        <f t="array" ref="CE49">INDEX($B$11:$M$3008,MATCH(CONCATENATE(CE$12,$O49,$P49),$D$11:$D$2694,0),CE$10)</f>
        <v>103.6</v>
      </c>
      <c r="CF49" cm="1">
        <f t="array" ref="CF49">INDEX($B$11:$M$3008,MATCH(CONCATENATE(CF$12,$O49,$P49),$D$11:$D$2694,0),CF$10)</f>
        <v>104.1</v>
      </c>
      <c r="CG49" cm="1">
        <f t="array" ref="CG49">INDEX($B$11:$M$3008,MATCH(CONCATENATE(CG$12,$O49,$P49),$D$11:$D$2694,0),CG$10)</f>
        <v>105.8</v>
      </c>
      <c r="CH49" cm="1">
        <f t="array" ref="CH49">INDEX($B$11:$M$3008,MATCH(CONCATENATE(CH$12,$O49,$P49),$D$11:$D$2694,0),CH$10)</f>
        <v>106.8</v>
      </c>
      <c r="CI49" cm="1">
        <f t="array" ref="CI49">INDEX($B$11:$M$3008,MATCH(CONCATENATE(CI$12,$O49,$P49),$D$11:$D$2694,0),CI$10)</f>
        <v>108.2</v>
      </c>
      <c r="CJ49" cm="1">
        <f t="array" ref="CJ49">INDEX($B$11:$M$3008,MATCH(CONCATENATE(CJ$12,$O49,$P49),$D$11:$D$2694,0),CJ$10)</f>
        <v>108.7</v>
      </c>
      <c r="CK49" cm="1">
        <f t="array" ref="CK49">INDEX($B$11:$M$3008,MATCH(CONCATENATE(CK$12,$O49,$P49),$D$11:$D$2694,0),CK$10)</f>
        <v>111</v>
      </c>
      <c r="CL49" cm="1">
        <f t="array" ref="CL49">INDEX($B$11:$M$3008,MATCH(CONCATENATE(CL$12,$O49,$P49),$D$11:$D$2694,0),CL$10)</f>
        <v>112.1</v>
      </c>
      <c r="CM49" cm="1">
        <f t="array" ref="CM49">INDEX($B$11:$M$3008,MATCH(CONCATENATE(CM$12,$O49,$P49),$D$11:$D$2694,0),CM$10)</f>
        <v>112.8</v>
      </c>
      <c r="CN49" cm="1">
        <f t="array" ref="CN49">INDEX($B$11:$M$3008,MATCH(CONCATENATE(CN$12,$O49,$P49),$D$11:$D$2694,0),CN$10)</f>
        <v>113.6</v>
      </c>
      <c r="CO49" cm="1">
        <f t="array" ref="CO49">INDEX($B$11:$M$3008,MATCH(CONCATENATE(CO$12,$O49,$P49),$D$11:$D$2694,0),CO$10)</f>
        <v>116.2</v>
      </c>
      <c r="CP49" cm="1">
        <f t="array" ref="CP49">INDEX($B$11:$M$3008,MATCH(CONCATENATE(CP$12,$O49,$P49),$D$11:$D$2694,0),CP$10)</f>
        <v>117.5</v>
      </c>
      <c r="CQ49" cm="1">
        <f t="array" ref="CQ49">INDEX($B$11:$M$3008,MATCH(CONCATENATE(CQ$12,$O49,$P49),$D$11:$D$2694,0),CQ$10)</f>
        <v>118.4</v>
      </c>
      <c r="CR49" cm="1">
        <f t="array" ref="CR49">INDEX($B$11:$M$3008,MATCH(CONCATENATE(CR$12,$O49,$P49),$D$11:$D$2694,0),CR$10)</f>
        <v>119.4</v>
      </c>
      <c r="CS49" cm="1">
        <f t="array" ref="CS49">INDEX($B$11:$M$3008,MATCH(CONCATENATE(CS$12,$O49,$P49),$D$11:$D$2694,0),CS$10)</f>
        <v>121.5</v>
      </c>
      <c r="CT49" cm="1">
        <f t="array" ref="CT49">INDEX($B$11:$M$3008,MATCH(CONCATENATE(CT$12,$O49,$P49),$D$11:$D$2694,0),CT$10)</f>
        <v>122</v>
      </c>
      <c r="CU49" cm="1">
        <f t="array" ref="CU49">INDEX($B$11:$M$3008,MATCH(CONCATENATE(CU$12,$O49,$P49),$D$11:$D$2694,0),CU$10)</f>
        <v>122.5</v>
      </c>
      <c r="CV49" cm="1">
        <f t="array" ref="CV49">INDEX($B$11:$M$3008,MATCH(CONCATENATE(CV$12,$O49,$P49),$D$11:$D$2694,0),CV$10)</f>
        <v>123.1</v>
      </c>
      <c r="CW49" cm="1">
        <f t="array" ref="CW49">INDEX($B$11:$M$3008,MATCH(CONCATENATE(CW$12,$O49,$P49),$D$11:$D$2694,0),CW$10)</f>
        <v>95.7</v>
      </c>
      <c r="CX49" cm="1">
        <f t="array" ref="CX49">INDEX($B$11:$M$3008,MATCH(CONCATENATE(CX$12,$O49,$P49),$D$11:$D$2694,0),CX$10)</f>
        <v>98.5</v>
      </c>
      <c r="CY49" cm="1">
        <f t="array" ref="CY49">INDEX($B$11:$M$3008,MATCH(CONCATENATE(CY$12,$O49,$P49),$D$11:$D$2694,0),CY$10)</f>
        <v>101.3</v>
      </c>
      <c r="CZ49" cm="1">
        <f t="array" ref="CZ49">INDEX($B$11:$M$3008,MATCH(CONCATENATE(CZ$12,$O49,$P49),$D$11:$D$2694,0),CZ$10)</f>
        <v>104.5</v>
      </c>
      <c r="DA49" cm="1">
        <f t="array" ref="DA49">INDEX($B$11:$M$3008,MATCH(CONCATENATE(DA$12,$O49,$P49),$D$11:$D$2694,0),DA$10)</f>
        <v>109.5</v>
      </c>
      <c r="DB49" cm="1">
        <f t="array" ref="DB49">INDEX($B$11:$M$3008,MATCH(CONCATENATE(DB$12,$O49,$P49),$D$11:$D$2694,0),DB$10)</f>
        <v>115</v>
      </c>
      <c r="DC49" cm="1">
        <f t="array" ref="DC49">INDEX($B$11:$M$3008,MATCH(CONCATENATE(DC$12,$O49,$P49),$D$11:$D$2694,0),DC$10)</f>
        <v>119.8</v>
      </c>
      <c r="DD49" cm="1">
        <f t="array" ref="DD49">INDEX($B$11:$M$3008,MATCH(CONCATENATE(DD$12,$O49,$P49),$D$11:$D$2694,0),DD$10)</f>
        <v>124.6</v>
      </c>
      <c r="DE49" cm="1">
        <f t="array" ref="DE49">INDEX($B$11:$M$3008,MATCH(CONCATENATE(DE$12,$O49,$P49),$D$11:$D$2694,0),DE$10)</f>
        <v>130.19999999999999</v>
      </c>
      <c r="DF49" cm="1">
        <f t="array" ref="DF49">INDEX($B$11:$M$3008,MATCH(CONCATENATE(DF$12,$O49,$P49),$D$11:$D$2694,0),DF$10)</f>
        <v>133</v>
      </c>
      <c r="DG49" cm="1">
        <f t="array" ref="DG49">INDEX($B$11:$M$3008,MATCH(CONCATENATE(DG$12,$O49,$P49),$D$11:$D$2694,0),DG$10)</f>
        <v>134.9</v>
      </c>
      <c r="DI49" t="s">
        <v>147</v>
      </c>
      <c r="DJ49" s="98">
        <f t="shared" si="1"/>
        <v>5.714285714285694E-2</v>
      </c>
      <c r="DK49" s="98">
        <f t="shared" si="2"/>
        <v>0.12604340567612704</v>
      </c>
      <c r="DL49" s="98">
        <f t="shared" si="3"/>
        <v>3.3741496598639488E-2</v>
      </c>
    </row>
    <row r="50" spans="1:116">
      <c r="A50">
        <v>2000</v>
      </c>
      <c r="B50" t="s">
        <v>132</v>
      </c>
      <c r="C50" t="s">
        <v>150</v>
      </c>
      <c r="D50" s="49" t="str">
        <f t="shared" si="0"/>
        <v>2000WohngebäudeDämm- und Brandschutzarbeiten an techn. Anlagen</v>
      </c>
      <c r="E50">
        <v>57.1</v>
      </c>
      <c r="F50">
        <v>58.6</v>
      </c>
      <c r="G50">
        <v>57.3</v>
      </c>
      <c r="H50">
        <v>58.8</v>
      </c>
      <c r="I50">
        <v>57.6</v>
      </c>
      <c r="J50">
        <v>59.1</v>
      </c>
      <c r="K50">
        <v>58.1</v>
      </c>
      <c r="L50">
        <v>59.6</v>
      </c>
      <c r="O50" t="s">
        <v>132</v>
      </c>
      <c r="P50" t="s">
        <v>148</v>
      </c>
      <c r="Q50" cm="1">
        <f t="array" ref="Q50">INDEX($B$11:$M$3008,MATCH(CONCATENATE(Q$12,$O50,$P50),$D$11:$D$2694,0),Q$10)</f>
        <v>70.400000000000006</v>
      </c>
      <c r="R50" cm="1">
        <f t="array" ref="R50">INDEX($B$11:$M$3008,MATCH(CONCATENATE(R$12,$O50,$P50),$D$11:$D$2694,0),R$10)</f>
        <v>70.599999999999994</v>
      </c>
      <c r="S50" cm="1">
        <f t="array" ref="S50">INDEX($B$11:$M$3008,MATCH(CONCATENATE(S$12,$O50,$P50),$D$11:$D$2694,0),S$10)</f>
        <v>71</v>
      </c>
      <c r="T50" cm="1">
        <f t="array" ref="T50">INDEX($B$11:$M$3008,MATCH(CONCATENATE(T$12,$O50,$P50),$D$11:$D$2694,0),T$10)</f>
        <v>71.099999999999994</v>
      </c>
      <c r="U50" cm="1">
        <f t="array" ref="U50">INDEX($B$11:$M$3008,MATCH(CONCATENATE(U$12,$O50,$P50),$D$11:$D$2694,0),U$10)</f>
        <v>71.900000000000006</v>
      </c>
      <c r="V50" cm="1">
        <f t="array" ref="V50">INDEX($B$11:$M$3008,MATCH(CONCATENATE(V$12,$O50,$P50),$D$11:$D$2694,0),V$10)</f>
        <v>72.2</v>
      </c>
      <c r="W50" cm="1">
        <f t="array" ref="W50">INDEX($B$11:$M$3008,MATCH(CONCATENATE(W$12,$O50,$P50),$D$11:$D$2694,0),W$10)</f>
        <v>72.400000000000006</v>
      </c>
      <c r="X50" cm="1">
        <f t="array" ref="X50">INDEX($B$11:$M$3008,MATCH(CONCATENATE(X$12,$O50,$P50),$D$11:$D$2694,0),X$10)</f>
        <v>72.400000000000006</v>
      </c>
      <c r="Y50" cm="1">
        <f t="array" ref="Y50">INDEX($B$11:$M$3008,MATCH(CONCATENATE(Y$12,$O50,$P50),$D$11:$D$2694,0),Y$10)</f>
        <v>73</v>
      </c>
      <c r="Z50" cm="1">
        <f t="array" ref="Z50">INDEX($B$11:$M$3008,MATCH(CONCATENATE(Z$12,$O50,$P50),$D$11:$D$2694,0),Z$10)</f>
        <v>73.099999999999994</v>
      </c>
      <c r="AA50" cm="1">
        <f t="array" ref="AA50">INDEX($B$11:$M$3008,MATCH(CONCATENATE(AA$12,$O50,$P50),$D$11:$D$2694,0),AA$10)</f>
        <v>73.400000000000006</v>
      </c>
      <c r="AB50" cm="1">
        <f t="array" ref="AB50">INDEX($B$11:$M$3008,MATCH(CONCATENATE(AB$12,$O50,$P50),$D$11:$D$2694,0),AB$10)</f>
        <v>73.599999999999994</v>
      </c>
      <c r="AC50" cm="1">
        <f t="array" ref="AC50">INDEX($B$11:$M$3008,MATCH(CONCATENATE(AC$12,$O50,$P50),$D$11:$D$2694,0),AC$10)</f>
        <v>74.2</v>
      </c>
      <c r="AD50" cm="1">
        <f t="array" ref="AD50">INDEX($B$11:$M$3008,MATCH(CONCATENATE(AD$12,$O50,$P50),$D$11:$D$2694,0),AD$10)</f>
        <v>74.3</v>
      </c>
      <c r="AE50" cm="1">
        <f t="array" ref="AE50">INDEX($B$11:$M$3008,MATCH(CONCATENATE(AE$12,$O50,$P50),$D$11:$D$2694,0),AE$10)</f>
        <v>74.3</v>
      </c>
      <c r="AF50" cm="1">
        <f t="array" ref="AF50">INDEX($B$11:$M$3008,MATCH(CONCATENATE(AF$12,$O50,$P50),$D$11:$D$2694,0),AF$10)</f>
        <v>74.3</v>
      </c>
      <c r="AG50" cm="1">
        <f t="array" ref="AG50">INDEX($B$11:$M$3008,MATCH(CONCATENATE(AG$12,$O50,$P50),$D$11:$D$2694,0),AG$10)</f>
        <v>74.400000000000006</v>
      </c>
      <c r="AH50" cm="1">
        <f t="array" ref="AH50">INDEX($B$11:$M$3008,MATCH(CONCATENATE(AH$12,$O50,$P50),$D$11:$D$2694,0),AH$10)</f>
        <v>74.7</v>
      </c>
      <c r="AI50" cm="1">
        <f t="array" ref="AI50">INDEX($B$11:$M$3008,MATCH(CONCATENATE(AI$12,$O50,$P50),$D$11:$D$2694,0),AI$10)</f>
        <v>75</v>
      </c>
      <c r="AJ50" cm="1">
        <f t="array" ref="AJ50">INDEX($B$11:$M$3008,MATCH(CONCATENATE(AJ$12,$O50,$P50),$D$11:$D$2694,0),AJ$10)</f>
        <v>75.2</v>
      </c>
      <c r="AK50" cm="1">
        <f t="array" ref="AK50">INDEX($B$11:$M$3008,MATCH(CONCATENATE(AK$12,$O50,$P50),$D$11:$D$2694,0),AK$10)</f>
        <v>75.7</v>
      </c>
      <c r="AL50" cm="1">
        <f t="array" ref="AL50">INDEX($B$11:$M$3008,MATCH(CONCATENATE(AL$12,$O50,$P50),$D$11:$D$2694,0),AL$10)</f>
        <v>76</v>
      </c>
      <c r="AM50" cm="1">
        <f t="array" ref="AM50">INDEX($B$11:$M$3008,MATCH(CONCATENATE(AM$12,$O50,$P50),$D$11:$D$2694,0),AM$10)</f>
        <v>76.2</v>
      </c>
      <c r="AN50" cm="1">
        <f t="array" ref="AN50">INDEX($B$11:$M$3008,MATCH(CONCATENATE(AN$12,$O50,$P50),$D$11:$D$2694,0),AN$10)</f>
        <v>76.400000000000006</v>
      </c>
      <c r="AO50" cm="1">
        <f t="array" ref="AO50">INDEX($B$11:$M$3008,MATCH(CONCATENATE(AO$12,$O50,$P50),$D$11:$D$2694,0),AO$10)</f>
        <v>76.900000000000006</v>
      </c>
      <c r="AP50" cm="1">
        <f t="array" ref="AP50">INDEX($B$11:$M$3008,MATCH(CONCATENATE(AP$12,$O50,$P50),$D$11:$D$2694,0),AP$10)</f>
        <v>77.900000000000006</v>
      </c>
      <c r="AQ50" cm="1">
        <f t="array" ref="AQ50">INDEX($B$11:$M$3008,MATCH(CONCATENATE(AQ$12,$O50,$P50),$D$11:$D$2694,0),AQ$10)</f>
        <v>78.400000000000006</v>
      </c>
      <c r="AR50" cm="1">
        <f t="array" ref="AR50">INDEX($B$11:$M$3008,MATCH(CONCATENATE(AR$12,$O50,$P50),$D$11:$D$2694,0),AR$10)</f>
        <v>78.8</v>
      </c>
      <c r="AS50" cm="1">
        <f t="array" ref="AS50">INDEX($B$11:$M$3008,MATCH(CONCATENATE(AS$12,$O50,$P50),$D$11:$D$2694,0),AS$10)</f>
        <v>80.099999999999994</v>
      </c>
      <c r="AT50" cm="1">
        <f t="array" ref="AT50">INDEX($B$11:$M$3008,MATCH(CONCATENATE(AT$12,$O50,$P50),$D$11:$D$2694,0),AT$10)</f>
        <v>80.7</v>
      </c>
      <c r="AU50" cm="1">
        <f t="array" ref="AU50">INDEX($B$11:$M$3008,MATCH(CONCATENATE(AU$12,$O50,$P50),$D$11:$D$2694,0),AU$10)</f>
        <v>81.2</v>
      </c>
      <c r="AV50" cm="1">
        <f t="array" ref="AV50">INDEX($B$11:$M$3008,MATCH(CONCATENATE(AV$12,$O50,$P50),$D$11:$D$2694,0),AV$10)</f>
        <v>81.8</v>
      </c>
      <c r="AW50" cm="1">
        <f t="array" ref="AW50">INDEX($B$11:$M$3008,MATCH(CONCATENATE(AW$12,$O50,$P50),$D$11:$D$2694,0),AW$10)</f>
        <v>83.3</v>
      </c>
      <c r="AX50" cm="1">
        <f t="array" ref="AX50">INDEX($B$11:$M$3008,MATCH(CONCATENATE(AX$12,$O50,$P50),$D$11:$D$2694,0),AX$10)</f>
        <v>83.6</v>
      </c>
      <c r="AY50" cm="1">
        <f t="array" ref="AY50">INDEX($B$11:$M$3008,MATCH(CONCATENATE(AY$12,$O50,$P50),$D$11:$D$2694,0),AY$10)</f>
        <v>84</v>
      </c>
      <c r="AZ50" cm="1">
        <f t="array" ref="AZ50">INDEX($B$11:$M$3008,MATCH(CONCATENATE(AZ$12,$O50,$P50),$D$11:$D$2694,0),AZ$10)</f>
        <v>84.3</v>
      </c>
      <c r="BA50" cm="1">
        <f t="array" ref="BA50">INDEX($B$11:$M$3008,MATCH(CONCATENATE(BA$12,$O50,$P50),$D$11:$D$2694,0),BA$10)</f>
        <v>84.9</v>
      </c>
      <c r="BB50" cm="1">
        <f t="array" ref="BB50">INDEX($B$11:$M$3008,MATCH(CONCATENATE(BB$12,$O50,$P50),$D$11:$D$2694,0),BB$10)</f>
        <v>84.9</v>
      </c>
      <c r="BC50" cm="1">
        <f t="array" ref="BC50">INDEX($B$11:$M$3008,MATCH(CONCATENATE(BC$12,$O50,$P50),$D$11:$D$2694,0),BC$10)</f>
        <v>85.3</v>
      </c>
      <c r="BD50" cm="1">
        <f t="array" ref="BD50">INDEX($B$11:$M$3008,MATCH(CONCATENATE(BD$12,$O50,$P50),$D$11:$D$2694,0),BD$10)</f>
        <v>85.5</v>
      </c>
      <c r="BE50" cm="1">
        <f t="array" ref="BE50">INDEX($B$11:$M$3008,MATCH(CONCATENATE(BE$12,$O50,$P50),$D$11:$D$2694,0),BE$10)</f>
        <v>85.9</v>
      </c>
      <c r="BF50" cm="1">
        <f t="array" ref="BF50">INDEX($B$11:$M$3008,MATCH(CONCATENATE(BF$12,$O50,$P50),$D$11:$D$2694,0),BF$10)</f>
        <v>86.4</v>
      </c>
      <c r="BG50" cm="1">
        <f t="array" ref="BG50">INDEX($B$11:$M$3008,MATCH(CONCATENATE(BG$12,$O50,$P50),$D$11:$D$2694,0),BG$10)</f>
        <v>86.7</v>
      </c>
      <c r="BH50" cm="1">
        <f t="array" ref="BH50">INDEX($B$11:$M$3008,MATCH(CONCATENATE(BH$12,$O50,$P50),$D$11:$D$2694,0),BH$10)</f>
        <v>87.2</v>
      </c>
      <c r="BI50" cm="1">
        <f t="array" ref="BI50">INDEX($B$11:$M$3008,MATCH(CONCATENATE(BI$12,$O50,$P50),$D$11:$D$2694,0),BI$10)</f>
        <v>88.7</v>
      </c>
      <c r="BJ50" cm="1">
        <f t="array" ref="BJ50">INDEX($B$11:$M$3008,MATCH(CONCATENATE(BJ$12,$O50,$P50),$D$11:$D$2694,0),BJ$10)</f>
        <v>89.5</v>
      </c>
      <c r="BK50" cm="1">
        <f t="array" ref="BK50">INDEX($B$11:$M$3008,MATCH(CONCATENATE(BK$12,$O50,$P50),$D$11:$D$2694,0),BK$10)</f>
        <v>90.3</v>
      </c>
      <c r="BL50" cm="1">
        <f t="array" ref="BL50">INDEX($B$11:$M$3008,MATCH(CONCATENATE(BL$12,$O50,$P50),$D$11:$D$2694,0),BL$10)</f>
        <v>90.6</v>
      </c>
      <c r="BM50" cm="1">
        <f t="array" ref="BM50">INDEX($B$11:$M$3008,MATCH(CONCATENATE(BM$12,$O50,$P50),$D$11:$D$2694,0),BM$10)</f>
        <v>91.8</v>
      </c>
      <c r="BN50" cm="1">
        <f t="array" ref="BN50">INDEX($B$11:$M$3008,MATCH(CONCATENATE(BN$12,$O50,$P50),$D$11:$D$2694,0),BN$10)</f>
        <v>92.3</v>
      </c>
      <c r="BO50" cm="1">
        <f t="array" ref="BO50">INDEX($B$11:$M$3008,MATCH(CONCATENATE(BO$12,$O50,$P50),$D$11:$D$2694,0),BO$10)</f>
        <v>92.9</v>
      </c>
      <c r="BP50" cm="1">
        <f t="array" ref="BP50">INDEX($B$11:$M$3008,MATCH(CONCATENATE(BP$12,$O50,$P50),$D$11:$D$2694,0),BP$10)</f>
        <v>93.4</v>
      </c>
      <c r="BQ50" cm="1">
        <f t="array" ref="BQ50">INDEX($B$11:$M$3008,MATCH(CONCATENATE(BQ$12,$O50,$P50),$D$11:$D$2694,0),BQ$10)</f>
        <v>94</v>
      </c>
      <c r="BR50" cm="1">
        <f t="array" ref="BR50">INDEX($B$11:$M$3008,MATCH(CONCATENATE(BR$12,$O50,$P50),$D$11:$D$2694,0),BR$10)</f>
        <v>94.5</v>
      </c>
      <c r="BS50" cm="1">
        <f t="array" ref="BS50">INDEX($B$11:$M$3008,MATCH(CONCATENATE(BS$12,$O50,$P50),$D$11:$D$2694,0),BS$10)</f>
        <v>95.4</v>
      </c>
      <c r="BT50" cm="1">
        <f t="array" ref="BT50">INDEX($B$11:$M$3008,MATCH(CONCATENATE(BT$12,$O50,$P50),$D$11:$D$2694,0),BT$10)</f>
        <v>95.6</v>
      </c>
      <c r="BU50" cm="1">
        <f t="array" ref="BU50">INDEX($B$11:$M$3008,MATCH(CONCATENATE(BU$12,$O50,$P50),$D$11:$D$2694,0),BU$10)</f>
        <v>96.8</v>
      </c>
      <c r="BV50" cm="1">
        <f t="array" ref="BV50">INDEX($B$11:$M$3008,MATCH(CONCATENATE(BV$12,$O50,$P50),$D$11:$D$2694,0),BV$10)</f>
        <v>97</v>
      </c>
      <c r="BW50" cm="1">
        <f t="array" ref="BW50">INDEX($B$11:$M$3008,MATCH(CONCATENATE(BW$12,$O50,$P50),$D$11:$D$2694,0),BW$10)</f>
        <v>97.5</v>
      </c>
      <c r="BX50" cm="1">
        <f t="array" ref="BX50">INDEX($B$11:$M$3008,MATCH(CONCATENATE(BX$12,$O50,$P50),$D$11:$D$2694,0),BX$10)</f>
        <v>98.1</v>
      </c>
      <c r="BY50" cm="1">
        <f t="array" ref="BY50">INDEX($B$11:$M$3008,MATCH(CONCATENATE(BY$12,$O50,$P50),$D$11:$D$2694,0),BY$10)</f>
        <v>99.1</v>
      </c>
      <c r="BZ50" cm="1">
        <f t="array" ref="BZ50">INDEX($B$11:$M$3008,MATCH(CONCATENATE(BZ$12,$O50,$P50),$D$11:$D$2694,0),BZ$10)</f>
        <v>99.6</v>
      </c>
      <c r="CA50" cm="1">
        <f t="array" ref="CA50">INDEX($B$11:$M$3008,MATCH(CONCATENATE(CA$12,$O50,$P50),$D$11:$D$2694,0),CA$10)</f>
        <v>100.3</v>
      </c>
      <c r="CB50" cm="1">
        <f t="array" ref="CB50">INDEX($B$11:$M$3008,MATCH(CONCATENATE(CB$12,$O50,$P50),$D$11:$D$2694,0),CB$10)</f>
        <v>101</v>
      </c>
      <c r="CC50" cm="1">
        <f t="array" ref="CC50">INDEX($B$11:$M$3008,MATCH(CONCATENATE(CC$12,$O50,$P50),$D$11:$D$2694,0),CC$10)</f>
        <v>102.2</v>
      </c>
      <c r="CD50" cm="1">
        <f t="array" ref="CD50">INDEX($B$11:$M$3008,MATCH(CONCATENATE(CD$12,$O50,$P50),$D$11:$D$2694,0),CD$10)</f>
        <v>102.8</v>
      </c>
      <c r="CE50" cm="1">
        <f t="array" ref="CE50">INDEX($B$11:$M$3008,MATCH(CONCATENATE(CE$12,$O50,$P50),$D$11:$D$2694,0),CE$10)</f>
        <v>103.4</v>
      </c>
      <c r="CF50" cm="1">
        <f t="array" ref="CF50">INDEX($B$11:$M$3008,MATCH(CONCATENATE(CF$12,$O50,$P50),$D$11:$D$2694,0),CF$10)</f>
        <v>104.3</v>
      </c>
      <c r="CG50" cm="1">
        <f t="array" ref="CG50">INDEX($B$11:$M$3008,MATCH(CONCATENATE(CG$12,$O50,$P50),$D$11:$D$2694,0),CG$10)</f>
        <v>106</v>
      </c>
      <c r="CH50" cm="1">
        <f t="array" ref="CH50">INDEX($B$11:$M$3008,MATCH(CONCATENATE(CH$12,$O50,$P50),$D$11:$D$2694,0),CH$10)</f>
        <v>106.8</v>
      </c>
      <c r="CI50" cm="1">
        <f t="array" ref="CI50">INDEX($B$11:$M$3008,MATCH(CONCATENATE(CI$12,$O50,$P50),$D$11:$D$2694,0),CI$10)</f>
        <v>107.6</v>
      </c>
      <c r="CJ50" cm="1">
        <f t="array" ref="CJ50">INDEX($B$11:$M$3008,MATCH(CONCATENATE(CJ$12,$O50,$P50),$D$11:$D$2694,0),CJ$10)</f>
        <v>108.6</v>
      </c>
      <c r="CK50" cm="1">
        <f t="array" ref="CK50">INDEX($B$11:$M$3008,MATCH(CONCATENATE(CK$12,$O50,$P50),$D$11:$D$2694,0),CK$10)</f>
        <v>110.8</v>
      </c>
      <c r="CL50" cm="1">
        <f t="array" ref="CL50">INDEX($B$11:$M$3008,MATCH(CONCATENATE(CL$12,$O50,$P50),$D$11:$D$2694,0),CL$10)</f>
        <v>111.8</v>
      </c>
      <c r="CM50" cm="1">
        <f t="array" ref="CM50">INDEX($B$11:$M$3008,MATCH(CONCATENATE(CM$12,$O50,$P50),$D$11:$D$2694,0),CM$10)</f>
        <v>113.5</v>
      </c>
      <c r="CN50" cm="1">
        <f t="array" ref="CN50">INDEX($B$11:$M$3008,MATCH(CONCATENATE(CN$12,$O50,$P50),$D$11:$D$2694,0),CN$10)</f>
        <v>114.4</v>
      </c>
      <c r="CO50" cm="1">
        <f t="array" ref="CO50">INDEX($B$11:$M$3008,MATCH(CONCATENATE(CO$12,$O50,$P50),$D$11:$D$2694,0),CO$10)</f>
        <v>117</v>
      </c>
      <c r="CP50" cm="1">
        <f t="array" ref="CP50">INDEX($B$11:$M$3008,MATCH(CONCATENATE(CP$12,$O50,$P50),$D$11:$D$2694,0),CP$10)</f>
        <v>117.7</v>
      </c>
      <c r="CQ50" cm="1">
        <f t="array" ref="CQ50">INDEX($B$11:$M$3008,MATCH(CONCATENATE(CQ$12,$O50,$P50),$D$11:$D$2694,0),CQ$10)</f>
        <v>118.9</v>
      </c>
      <c r="CR50" cm="1">
        <f t="array" ref="CR50">INDEX($B$11:$M$3008,MATCH(CONCATENATE(CR$12,$O50,$P50),$D$11:$D$2694,0),CR$10)</f>
        <v>120</v>
      </c>
      <c r="CS50" cm="1">
        <f t="array" ref="CS50">INDEX($B$11:$M$3008,MATCH(CONCATENATE(CS$12,$O50,$P50),$D$11:$D$2694,0),CS$10)</f>
        <v>122.3</v>
      </c>
      <c r="CT50" cm="1">
        <f t="array" ref="CT50">INDEX($B$11:$M$3008,MATCH(CONCATENATE(CT$12,$O50,$P50),$D$11:$D$2694,0),CT$10)</f>
        <v>123.1</v>
      </c>
      <c r="CU50" cm="1">
        <f t="array" ref="CU50">INDEX($B$11:$M$3008,MATCH(CONCATENATE(CU$12,$O50,$P50),$D$11:$D$2694,0),CU$10)</f>
        <v>123.5</v>
      </c>
      <c r="CV50" cm="1">
        <f t="array" ref="CV50">INDEX($B$11:$M$3008,MATCH(CONCATENATE(CV$12,$O50,$P50),$D$11:$D$2694,0),CV$10)</f>
        <v>124.4</v>
      </c>
      <c r="CW50" t="e" cm="1">
        <f t="array" ref="CW50">INDEX($B$11:$M$3008,MATCH(CONCATENATE(CW$12,$O50,$P50),$D$11:$D$2694,0),CW$10)</f>
        <v>#N/A</v>
      </c>
      <c r="CX50" t="e" cm="1">
        <f t="array" ref="CX50">INDEX($B$11:$M$3008,MATCH(CONCATENATE(CX$12,$O50,$P50),$D$11:$D$2694,0),CX$10)</f>
        <v>#N/A</v>
      </c>
      <c r="CY50" t="e" cm="1">
        <f t="array" ref="CY50">INDEX($B$11:$M$3008,MATCH(CONCATENATE(CY$12,$O50,$P50),$D$11:$D$2694,0),CY$10)</f>
        <v>#N/A</v>
      </c>
      <c r="CZ50" t="e" cm="1">
        <f t="array" ref="CZ50">INDEX($B$11:$M$3008,MATCH(CONCATENATE(CZ$12,$O50,$P50),$D$11:$D$2694,0),CZ$10)</f>
        <v>#N/A</v>
      </c>
      <c r="DA50" t="e" cm="1">
        <f t="array" ref="DA50">INDEX($B$11:$M$3008,MATCH(CONCATENATE(DA$12,$O50,$P50),$D$11:$D$2694,0),DA$10)</f>
        <v>#N/A</v>
      </c>
      <c r="DB50" t="e" cm="1">
        <f t="array" ref="DB50">INDEX($B$11:$M$3008,MATCH(CONCATENATE(DB$12,$O50,$P50),$D$11:$D$2694,0),DB$10)</f>
        <v>#N/A</v>
      </c>
      <c r="DC50" t="e" cm="1">
        <f t="array" ref="DC50">INDEX($B$11:$M$3008,MATCH(CONCATENATE(DC$12,$O50,$P50),$D$11:$D$2694,0),DC$10)</f>
        <v>#N/A</v>
      </c>
      <c r="DD50" t="e" cm="1">
        <f t="array" ref="DD50">INDEX($B$11:$M$3008,MATCH(CONCATENATE(DD$12,$O50,$P50),$D$11:$D$2694,0),DD$10)</f>
        <v>#N/A</v>
      </c>
      <c r="DE50" t="e" cm="1">
        <f t="array" ref="DE50">INDEX($B$11:$M$3008,MATCH(CONCATENATE(DE$12,$O50,$P50),$D$11:$D$2694,0),DE$10)</f>
        <v>#N/A</v>
      </c>
      <c r="DF50" t="e" cm="1">
        <f t="array" ref="DF50">INDEX($B$11:$M$3008,MATCH(CONCATENATE(DF$12,$O50,$P50),$D$11:$D$2694,0),DF$10)</f>
        <v>#N/A</v>
      </c>
      <c r="DG50" t="e" cm="1">
        <f t="array" ref="DG50">INDEX($B$11:$M$3008,MATCH(CONCATENATE(DG$12,$O50,$P50),$D$11:$D$2694,0),DG$10)</f>
        <v>#N/A</v>
      </c>
      <c r="DI50" t="s">
        <v>148</v>
      </c>
      <c r="DJ50" s="98" t="e">
        <f t="shared" si="1"/>
        <v>#N/A</v>
      </c>
      <c r="DK50" s="98" t="e">
        <f t="shared" si="2"/>
        <v>#N/A</v>
      </c>
      <c r="DL50" s="98" t="e">
        <f t="shared" si="3"/>
        <v>#N/A</v>
      </c>
    </row>
    <row r="51" spans="1:116">
      <c r="A51">
        <v>2000</v>
      </c>
      <c r="B51" t="s">
        <v>151</v>
      </c>
      <c r="C51" t="s">
        <v>133</v>
      </c>
      <c r="D51" s="49" t="str">
        <f t="shared" si="0"/>
        <v>2000BürogebäudeBauleistungen am Bauwerk</v>
      </c>
      <c r="E51">
        <v>75.3</v>
      </c>
      <c r="F51">
        <v>77.2</v>
      </c>
      <c r="G51">
        <v>75.5</v>
      </c>
      <c r="H51">
        <v>77.5</v>
      </c>
      <c r="I51">
        <v>75.599999999999994</v>
      </c>
      <c r="J51">
        <v>77.599999999999994</v>
      </c>
      <c r="K51">
        <v>75.7</v>
      </c>
      <c r="L51">
        <v>77.7</v>
      </c>
      <c r="O51" t="s">
        <v>132</v>
      </c>
      <c r="P51" t="s">
        <v>120</v>
      </c>
      <c r="Q51" cm="1">
        <f t="array" ref="Q51">INDEX($B$11:$M$3008,MATCH(CONCATENATE(Q$12,$O51,$P51),$D$11:$D$2694,0),Q$10)</f>
        <v>73.3</v>
      </c>
      <c r="R51" cm="1">
        <f t="array" ref="R51">INDEX($B$11:$M$3008,MATCH(CONCATENATE(R$12,$O51,$P51),$D$11:$D$2694,0),R$10)</f>
        <v>73.2</v>
      </c>
      <c r="S51" cm="1">
        <f t="array" ref="S51">INDEX($B$11:$M$3008,MATCH(CONCATENATE(S$12,$O51,$P51),$D$11:$D$2694,0),S$10)</f>
        <v>73.7</v>
      </c>
      <c r="T51" cm="1">
        <f t="array" ref="T51">INDEX($B$11:$M$3008,MATCH(CONCATENATE(T$12,$O51,$P51),$D$11:$D$2694,0),T$10)</f>
        <v>73.900000000000006</v>
      </c>
      <c r="U51" cm="1">
        <f t="array" ref="U51">INDEX($B$11:$M$3008,MATCH(CONCATENATE(U$12,$O51,$P51),$D$11:$D$2694,0),U$10)</f>
        <v>74.2</v>
      </c>
      <c r="V51" cm="1">
        <f t="array" ref="V51">INDEX($B$11:$M$3008,MATCH(CONCATENATE(V$12,$O51,$P51),$D$11:$D$2694,0),V$10)</f>
        <v>74.400000000000006</v>
      </c>
      <c r="W51" cm="1">
        <f t="array" ref="W51">INDEX($B$11:$M$3008,MATCH(CONCATENATE(W$12,$O51,$P51),$D$11:$D$2694,0),W$10)</f>
        <v>74.7</v>
      </c>
      <c r="X51" cm="1">
        <f t="array" ref="X51">INDEX($B$11:$M$3008,MATCH(CONCATENATE(X$12,$O51,$P51),$D$11:$D$2694,0),X$10)</f>
        <v>75</v>
      </c>
      <c r="Y51" cm="1">
        <f t="array" ref="Y51">INDEX($B$11:$M$3008,MATCH(CONCATENATE(Y$12,$O51,$P51),$D$11:$D$2694,0),Y$10)</f>
        <v>75.3</v>
      </c>
      <c r="Z51" cm="1">
        <f t="array" ref="Z51">INDEX($B$11:$M$3008,MATCH(CONCATENATE(Z$12,$O51,$P51),$D$11:$D$2694,0),Z$10)</f>
        <v>75.5</v>
      </c>
      <c r="AA51" cm="1">
        <f t="array" ref="AA51">INDEX($B$11:$M$3008,MATCH(CONCATENATE(AA$12,$O51,$P51),$D$11:$D$2694,0),AA$10)</f>
        <v>75.5</v>
      </c>
      <c r="AB51" cm="1">
        <f t="array" ref="AB51">INDEX($B$11:$M$3008,MATCH(CONCATENATE(AB$12,$O51,$P51),$D$11:$D$2694,0),AB$10)</f>
        <v>75.5</v>
      </c>
      <c r="AC51" cm="1">
        <f t="array" ref="AC51">INDEX($B$11:$M$3008,MATCH(CONCATENATE(AC$12,$O51,$P51),$D$11:$D$2694,0),AC$10)</f>
        <v>76.099999999999994</v>
      </c>
      <c r="AD51" cm="1">
        <f t="array" ref="AD51">INDEX($B$11:$M$3008,MATCH(CONCATENATE(AD$12,$O51,$P51),$D$11:$D$2694,0),AD$10)</f>
        <v>76.099999999999994</v>
      </c>
      <c r="AE51" cm="1">
        <f t="array" ref="AE51">INDEX($B$11:$M$3008,MATCH(CONCATENATE(AE$12,$O51,$P51),$D$11:$D$2694,0),AE$10)</f>
        <v>76.2</v>
      </c>
      <c r="AF51" cm="1">
        <f t="array" ref="AF51">INDEX($B$11:$M$3008,MATCH(CONCATENATE(AF$12,$O51,$P51),$D$11:$D$2694,0),AF$10)</f>
        <v>76.3</v>
      </c>
      <c r="AG51" cm="1">
        <f t="array" ref="AG51">INDEX($B$11:$M$3008,MATCH(CONCATENATE(AG$12,$O51,$P51),$D$11:$D$2694,0),AG$10)</f>
        <v>76.7</v>
      </c>
      <c r="AH51" cm="1">
        <f t="array" ref="AH51">INDEX($B$11:$M$3008,MATCH(CONCATENATE(AH$12,$O51,$P51),$D$11:$D$2694,0),AH$10)</f>
        <v>77</v>
      </c>
      <c r="AI51" cm="1">
        <f t="array" ref="AI51">INDEX($B$11:$M$3008,MATCH(CONCATENATE(AI$12,$O51,$P51),$D$11:$D$2694,0),AI$10)</f>
        <v>77.599999999999994</v>
      </c>
      <c r="AJ51" cm="1">
        <f t="array" ref="AJ51">INDEX($B$11:$M$3008,MATCH(CONCATENATE(AJ$12,$O51,$P51),$D$11:$D$2694,0),AJ$10)</f>
        <v>77.8</v>
      </c>
      <c r="AK51" cm="1">
        <f t="array" ref="AK51">INDEX($B$11:$M$3008,MATCH(CONCATENATE(AK$12,$O51,$P51),$D$11:$D$2694,0),AK$10)</f>
        <v>78.400000000000006</v>
      </c>
      <c r="AL51" cm="1">
        <f t="array" ref="AL51">INDEX($B$11:$M$3008,MATCH(CONCATENATE(AL$12,$O51,$P51),$D$11:$D$2694,0),AL$10)</f>
        <v>78.5</v>
      </c>
      <c r="AM51" cm="1">
        <f t="array" ref="AM51">INDEX($B$11:$M$3008,MATCH(CONCATENATE(AM$12,$O51,$P51),$D$11:$D$2694,0),AM$10)</f>
        <v>78.400000000000006</v>
      </c>
      <c r="AN51" cm="1">
        <f t="array" ref="AN51">INDEX($B$11:$M$3008,MATCH(CONCATENATE(AN$12,$O51,$P51),$D$11:$D$2694,0),AN$10)</f>
        <v>79</v>
      </c>
      <c r="AO51" cm="1">
        <f t="array" ref="AO51">INDEX($B$11:$M$3008,MATCH(CONCATENATE(AO$12,$O51,$P51),$D$11:$D$2694,0),AO$10)</f>
        <v>80.5</v>
      </c>
      <c r="AP51" cm="1">
        <f t="array" ref="AP51">INDEX($B$11:$M$3008,MATCH(CONCATENATE(AP$12,$O51,$P51),$D$11:$D$2694,0),AP$10)</f>
        <v>80.8</v>
      </c>
      <c r="AQ51" cm="1">
        <f t="array" ref="AQ51">INDEX($B$11:$M$3008,MATCH(CONCATENATE(AQ$12,$O51,$P51),$D$11:$D$2694,0),AQ$10)</f>
        <v>81.400000000000006</v>
      </c>
      <c r="AR51" cm="1">
        <f t="array" ref="AR51">INDEX($B$11:$M$3008,MATCH(CONCATENATE(AR$12,$O51,$P51),$D$11:$D$2694,0),AR$10)</f>
        <v>81.400000000000006</v>
      </c>
      <c r="AS51" cm="1">
        <f t="array" ref="AS51">INDEX($B$11:$M$3008,MATCH(CONCATENATE(AS$12,$O51,$P51),$D$11:$D$2694,0),AS$10)</f>
        <v>84.6</v>
      </c>
      <c r="AT51" cm="1">
        <f t="array" ref="AT51">INDEX($B$11:$M$3008,MATCH(CONCATENATE(AT$12,$O51,$P51),$D$11:$D$2694,0),AT$10)</f>
        <v>85.5</v>
      </c>
      <c r="AU51" cm="1">
        <f t="array" ref="AU51">INDEX($B$11:$M$3008,MATCH(CONCATENATE(AU$12,$O51,$P51),$D$11:$D$2694,0),AU$10)</f>
        <v>86.1</v>
      </c>
      <c r="AV51" cm="1">
        <f t="array" ref="AV51">INDEX($B$11:$M$3008,MATCH(CONCATENATE(AV$12,$O51,$P51),$D$11:$D$2694,0),AV$10)</f>
        <v>86.4</v>
      </c>
      <c r="AW51" cm="1">
        <f t="array" ref="AW51">INDEX($B$11:$M$3008,MATCH(CONCATENATE(AW$12,$O51,$P51),$D$11:$D$2694,0),AW$10)</f>
        <v>87.5</v>
      </c>
      <c r="AX51" cm="1">
        <f t="array" ref="AX51">INDEX($B$11:$M$3008,MATCH(CONCATENATE(AX$12,$O51,$P51),$D$11:$D$2694,0),AX$10)</f>
        <v>87.8</v>
      </c>
      <c r="AY51" cm="1">
        <f t="array" ref="AY51">INDEX($B$11:$M$3008,MATCH(CONCATENATE(AY$12,$O51,$P51),$D$11:$D$2694,0),AY$10)</f>
        <v>88.8</v>
      </c>
      <c r="AZ51" cm="1">
        <f t="array" ref="AZ51">INDEX($B$11:$M$3008,MATCH(CONCATENATE(AZ$12,$O51,$P51),$D$11:$D$2694,0),AZ$10)</f>
        <v>89.2</v>
      </c>
      <c r="BA51" cm="1">
        <f t="array" ref="BA51">INDEX($B$11:$M$3008,MATCH(CONCATENATE(BA$12,$O51,$P51),$D$11:$D$2694,0),BA$10)</f>
        <v>89.7</v>
      </c>
      <c r="BB51" cm="1">
        <f t="array" ref="BB51">INDEX($B$11:$M$3008,MATCH(CONCATENATE(BB$12,$O51,$P51),$D$11:$D$2694,0),BB$10)</f>
        <v>89.8</v>
      </c>
      <c r="BC51" cm="1">
        <f t="array" ref="BC51">INDEX($B$11:$M$3008,MATCH(CONCATENATE(BC$12,$O51,$P51),$D$11:$D$2694,0),BC$10)</f>
        <v>90.4</v>
      </c>
      <c r="BD51" cm="1">
        <f t="array" ref="BD51">INDEX($B$11:$M$3008,MATCH(CONCATENATE(BD$12,$O51,$P51),$D$11:$D$2694,0),BD$10)</f>
        <v>90.4</v>
      </c>
      <c r="BE51" cm="1">
        <f t="array" ref="BE51">INDEX($B$11:$M$3008,MATCH(CONCATENATE(BE$12,$O51,$P51),$D$11:$D$2694,0),BE$10)</f>
        <v>90.7</v>
      </c>
      <c r="BF51" cm="1">
        <f t="array" ref="BF51">INDEX($B$11:$M$3008,MATCH(CONCATENATE(BF$12,$O51,$P51),$D$11:$D$2694,0),BF$10)</f>
        <v>90.8</v>
      </c>
      <c r="BG51" cm="1">
        <f t="array" ref="BG51">INDEX($B$11:$M$3008,MATCH(CONCATENATE(BG$12,$O51,$P51),$D$11:$D$2694,0),BG$10)</f>
        <v>91.5</v>
      </c>
      <c r="BH51" cm="1">
        <f t="array" ref="BH51">INDEX($B$11:$M$3008,MATCH(CONCATENATE(BH$12,$O51,$P51),$D$11:$D$2694,0),BH$10)</f>
        <v>91.9</v>
      </c>
      <c r="BI51" cm="1">
        <f t="array" ref="BI51">INDEX($B$11:$M$3008,MATCH(CONCATENATE(BI$12,$O51,$P51),$D$11:$D$2694,0),BI$10)</f>
        <v>92.7</v>
      </c>
      <c r="BJ51" cm="1">
        <f t="array" ref="BJ51">INDEX($B$11:$M$3008,MATCH(CONCATENATE(BJ$12,$O51,$P51),$D$11:$D$2694,0),BJ$10)</f>
        <v>93.1</v>
      </c>
      <c r="BK51" cm="1">
        <f t="array" ref="BK51">INDEX($B$11:$M$3008,MATCH(CONCATENATE(BK$12,$O51,$P51),$D$11:$D$2694,0),BK$10)</f>
        <v>93.8</v>
      </c>
      <c r="BL51" cm="1">
        <f t="array" ref="BL51">INDEX($B$11:$M$3008,MATCH(CONCATENATE(BL$12,$O51,$P51),$D$11:$D$2694,0),BL$10)</f>
        <v>94</v>
      </c>
      <c r="BM51" cm="1">
        <f t="array" ref="BM51">INDEX($B$11:$M$3008,MATCH(CONCATENATE(BM$12,$O51,$P51),$D$11:$D$2694,0),BM$10)</f>
        <v>95.1</v>
      </c>
      <c r="BN51" cm="1">
        <f t="array" ref="BN51">INDEX($B$11:$M$3008,MATCH(CONCATENATE(BN$12,$O51,$P51),$D$11:$D$2694,0),BN$10)</f>
        <v>95.6</v>
      </c>
      <c r="BO51" cm="1">
        <f t="array" ref="BO51">INDEX($B$11:$M$3008,MATCH(CONCATENATE(BO$12,$O51,$P51),$D$11:$D$2694,0),BO$10)</f>
        <v>96.1</v>
      </c>
      <c r="BP51" cm="1">
        <f t="array" ref="BP51">INDEX($B$11:$M$3008,MATCH(CONCATENATE(BP$12,$O51,$P51),$D$11:$D$2694,0),BP$10)</f>
        <v>96.1</v>
      </c>
      <c r="BQ51" cm="1">
        <f t="array" ref="BQ51">INDEX($B$11:$M$3008,MATCH(CONCATENATE(BQ$12,$O51,$P51),$D$11:$D$2694,0),BQ$10)</f>
        <v>97.1</v>
      </c>
      <c r="BR51" cm="1">
        <f t="array" ref="BR51">INDEX($B$11:$M$3008,MATCH(CONCATENATE(BR$12,$O51,$P51),$D$11:$D$2694,0),BR$10)</f>
        <v>97.4</v>
      </c>
      <c r="BS51" cm="1">
        <f t="array" ref="BS51">INDEX($B$11:$M$3008,MATCH(CONCATENATE(BS$12,$O51,$P51),$D$11:$D$2694,0),BS$10)</f>
        <v>98.2</v>
      </c>
      <c r="BT51" cm="1">
        <f t="array" ref="BT51">INDEX($B$11:$M$3008,MATCH(CONCATENATE(BT$12,$O51,$P51),$D$11:$D$2694,0),BT$10)</f>
        <v>98.3</v>
      </c>
      <c r="BU51" cm="1">
        <f t="array" ref="BU51">INDEX($B$11:$M$3008,MATCH(CONCATENATE(BU$12,$O51,$P51),$D$11:$D$2694,0),BU$10)</f>
        <v>98.6</v>
      </c>
      <c r="BV51" cm="1">
        <f t="array" ref="BV51">INDEX($B$11:$M$3008,MATCH(CONCATENATE(BV$12,$O51,$P51),$D$11:$D$2694,0),BV$10)</f>
        <v>98.7</v>
      </c>
      <c r="BW51" cm="1">
        <f t="array" ref="BW51">INDEX($B$11:$M$3008,MATCH(CONCATENATE(BW$12,$O51,$P51),$D$11:$D$2694,0),BW$10)</f>
        <v>99.1</v>
      </c>
      <c r="BX51" cm="1">
        <f t="array" ref="BX51">INDEX($B$11:$M$3008,MATCH(CONCATENATE(BX$12,$O51,$P51),$D$11:$D$2694,0),BX$10)</f>
        <v>99.5</v>
      </c>
      <c r="BY51" cm="1">
        <f t="array" ref="BY51">INDEX($B$11:$M$3008,MATCH(CONCATENATE(BY$12,$O51,$P51),$D$11:$D$2694,0),BY$10)</f>
        <v>99.7</v>
      </c>
      <c r="BZ51" cm="1">
        <f t="array" ref="BZ51">INDEX($B$11:$M$3008,MATCH(CONCATENATE(BZ$12,$O51,$P51),$D$11:$D$2694,0),BZ$10)</f>
        <v>99.9</v>
      </c>
      <c r="CA51" cm="1">
        <f t="array" ref="CA51">INDEX($B$11:$M$3008,MATCH(CONCATENATE(CA$12,$O51,$P51),$D$11:$D$2694,0),CA$10)</f>
        <v>100.2</v>
      </c>
      <c r="CB51" cm="1">
        <f t="array" ref="CB51">INDEX($B$11:$M$3008,MATCH(CONCATENATE(CB$12,$O51,$P51),$D$11:$D$2694,0),CB$10)</f>
        <v>100.3</v>
      </c>
      <c r="CC51" cm="1">
        <f t="array" ref="CC51">INDEX($B$11:$M$3008,MATCH(CONCATENATE(CC$12,$O51,$P51),$D$11:$D$2694,0),CC$10)</f>
        <v>101.1</v>
      </c>
      <c r="CD51" cm="1">
        <f t="array" ref="CD51">INDEX($B$11:$M$3008,MATCH(CONCATENATE(CD$12,$O51,$P51),$D$11:$D$2694,0),CD$10)</f>
        <v>101.3</v>
      </c>
      <c r="CE51" cm="1">
        <f t="array" ref="CE51">INDEX($B$11:$M$3008,MATCH(CONCATENATE(CE$12,$O51,$P51),$D$11:$D$2694,0),CE$10)</f>
        <v>101.7</v>
      </c>
      <c r="CF51" cm="1">
        <f t="array" ref="CF51">INDEX($B$11:$M$3008,MATCH(CONCATENATE(CF$12,$O51,$P51),$D$11:$D$2694,0),CF$10)</f>
        <v>101.8</v>
      </c>
      <c r="CG51" cm="1">
        <f t="array" ref="CG51">INDEX($B$11:$M$3008,MATCH(CONCATENATE(CG$12,$O51,$P51),$D$11:$D$2694,0),CG$10)</f>
        <v>103.4</v>
      </c>
      <c r="CH51" cm="1">
        <f t="array" ref="CH51">INDEX($B$11:$M$3008,MATCH(CONCATENATE(CH$12,$O51,$P51),$D$11:$D$2694,0),CH$10)</f>
        <v>103.7</v>
      </c>
      <c r="CI51" cm="1">
        <f t="array" ref="CI51">INDEX($B$11:$M$3008,MATCH(CONCATENATE(CI$12,$O51,$P51),$D$11:$D$2694,0),CI$10)</f>
        <v>104.3</v>
      </c>
      <c r="CJ51" cm="1">
        <f t="array" ref="CJ51">INDEX($B$11:$M$3008,MATCH(CONCATENATE(CJ$12,$O51,$P51),$D$11:$D$2694,0),CJ$10)</f>
        <v>104.8</v>
      </c>
      <c r="CK51" cm="1">
        <f t="array" ref="CK51">INDEX($B$11:$M$3008,MATCH(CONCATENATE(CK$12,$O51,$P51),$D$11:$D$2694,0),CK$10)</f>
        <v>106.5</v>
      </c>
      <c r="CL51" cm="1">
        <f t="array" ref="CL51">INDEX($B$11:$M$3008,MATCH(CONCATENATE(CL$12,$O51,$P51),$D$11:$D$2694,0),CL$10)</f>
        <v>107.3</v>
      </c>
      <c r="CM51" cm="1">
        <f t="array" ref="CM51">INDEX($B$11:$M$3008,MATCH(CONCATENATE(CM$12,$O51,$P51),$D$11:$D$2694,0),CM$10)</f>
        <v>108</v>
      </c>
      <c r="CN51" cm="1">
        <f t="array" ref="CN51">INDEX($B$11:$M$3008,MATCH(CONCATENATE(CN$12,$O51,$P51),$D$11:$D$2694,0),CN$10)</f>
        <v>108.8</v>
      </c>
      <c r="CO51" cm="1">
        <f t="array" ref="CO51">INDEX($B$11:$M$3008,MATCH(CONCATENATE(CO$12,$O51,$P51),$D$11:$D$2694,0),CO$10)</f>
        <v>110.7</v>
      </c>
      <c r="CP51" cm="1">
        <f t="array" ref="CP51">INDEX($B$11:$M$3008,MATCH(CONCATENATE(CP$12,$O51,$P51),$D$11:$D$2694,0),CP$10)</f>
        <v>111.2</v>
      </c>
      <c r="CQ51" cm="1">
        <f t="array" ref="CQ51">INDEX($B$11:$M$3008,MATCH(CONCATENATE(CQ$12,$O51,$P51),$D$11:$D$2694,0),CQ$10)</f>
        <v>111.9</v>
      </c>
      <c r="CR51" cm="1">
        <f t="array" ref="CR51">INDEX($B$11:$M$3008,MATCH(CONCATENATE(CR$12,$O51,$P51),$D$11:$D$2694,0),CR$10)</f>
        <v>112.6</v>
      </c>
      <c r="CS51" cm="1">
        <f t="array" ref="CS51">INDEX($B$11:$M$3008,MATCH(CONCATENATE(CS$12,$O51,$P51),$D$11:$D$2694,0),CS$10)</f>
        <v>114.7</v>
      </c>
      <c r="CT51" cm="1">
        <f t="array" ref="CT51">INDEX($B$11:$M$3008,MATCH(CONCATENATE(CT$12,$O51,$P51),$D$11:$D$2694,0),CT$10)</f>
        <v>115.1</v>
      </c>
      <c r="CU51" cm="1">
        <f t="array" ref="CU51">INDEX($B$11:$M$3008,MATCH(CONCATENATE(CU$12,$O51,$P51),$D$11:$D$2694,0),CU$10)</f>
        <v>115.5</v>
      </c>
      <c r="CV51" cm="1">
        <f t="array" ref="CV51">INDEX($B$11:$M$3008,MATCH(CONCATENATE(CV$12,$O51,$P51),$D$11:$D$2694,0),CV$10)</f>
        <v>115.2</v>
      </c>
      <c r="CW51" t="e" cm="1">
        <f t="array" ref="CW51">INDEX($B$11:$M$3008,MATCH(CONCATENATE(CW$12,$O51,$P51),$D$11:$D$2694,0),CW$10)</f>
        <v>#N/A</v>
      </c>
      <c r="CX51" t="e" cm="1">
        <f t="array" ref="CX51">INDEX($B$11:$M$3008,MATCH(CONCATENATE(CX$12,$O51,$P51),$D$11:$D$2694,0),CX$10)</f>
        <v>#N/A</v>
      </c>
      <c r="CY51" t="e" cm="1">
        <f t="array" ref="CY51">INDEX($B$11:$M$3008,MATCH(CONCATENATE(CY$12,$O51,$P51),$D$11:$D$2694,0),CY$10)</f>
        <v>#N/A</v>
      </c>
      <c r="CZ51" t="e" cm="1">
        <f t="array" ref="CZ51">INDEX($B$11:$M$3008,MATCH(CONCATENATE(CZ$12,$O51,$P51),$D$11:$D$2694,0),CZ$10)</f>
        <v>#N/A</v>
      </c>
      <c r="DA51" t="e" cm="1">
        <f t="array" ref="DA51">INDEX($B$11:$M$3008,MATCH(CONCATENATE(DA$12,$O51,$P51),$D$11:$D$2694,0),DA$10)</f>
        <v>#N/A</v>
      </c>
      <c r="DB51" t="e" cm="1">
        <f t="array" ref="DB51">INDEX($B$11:$M$3008,MATCH(CONCATENATE(DB$12,$O51,$P51),$D$11:$D$2694,0),DB$10)</f>
        <v>#N/A</v>
      </c>
      <c r="DC51" t="e" cm="1">
        <f t="array" ref="DC51">INDEX($B$11:$M$3008,MATCH(CONCATENATE(DC$12,$O51,$P51),$D$11:$D$2694,0),DC$10)</f>
        <v>#N/A</v>
      </c>
      <c r="DD51" t="e" cm="1">
        <f t="array" ref="DD51">INDEX($B$11:$M$3008,MATCH(CONCATENATE(DD$12,$O51,$P51),$D$11:$D$2694,0),DD$10)</f>
        <v>#N/A</v>
      </c>
      <c r="DE51" t="e" cm="1">
        <f t="array" ref="DE51">INDEX($B$11:$M$3008,MATCH(CONCATENATE(DE$12,$O51,$P51),$D$11:$D$2694,0),DE$10)</f>
        <v>#N/A</v>
      </c>
      <c r="DF51" t="e" cm="1">
        <f t="array" ref="DF51">INDEX($B$11:$M$3008,MATCH(CONCATENATE(DF$12,$O51,$P51),$D$11:$D$2694,0),DF$10)</f>
        <v>#N/A</v>
      </c>
      <c r="DG51" t="e" cm="1">
        <f t="array" ref="DG51">INDEX($B$11:$M$3008,MATCH(CONCATENATE(DG$12,$O51,$P51),$D$11:$D$2694,0),DG$10)</f>
        <v>#N/A</v>
      </c>
      <c r="DI51" t="s">
        <v>120</v>
      </c>
      <c r="DJ51" s="98" t="e">
        <f t="shared" si="1"/>
        <v>#N/A</v>
      </c>
      <c r="DK51" s="98" t="e">
        <f t="shared" si="2"/>
        <v>#N/A</v>
      </c>
      <c r="DL51" s="98" t="e">
        <f t="shared" si="3"/>
        <v>#N/A</v>
      </c>
    </row>
    <row r="52" spans="1:116">
      <c r="A52">
        <v>2000</v>
      </c>
      <c r="B52" t="s">
        <v>151</v>
      </c>
      <c r="C52" t="s">
        <v>134</v>
      </c>
      <c r="D52" s="49" t="str">
        <f t="shared" si="0"/>
        <v>2000BürogebäudeRohbauarbeiten</v>
      </c>
      <c r="E52">
        <v>79.599999999999994</v>
      </c>
      <c r="F52">
        <v>81.599999999999994</v>
      </c>
      <c r="G52">
        <v>79.599999999999994</v>
      </c>
      <c r="H52">
        <v>81.599999999999994</v>
      </c>
      <c r="I52">
        <v>79.400000000000006</v>
      </c>
      <c r="J52">
        <v>81.400000000000006</v>
      </c>
      <c r="K52">
        <v>79.3</v>
      </c>
      <c r="L52">
        <v>81.3</v>
      </c>
      <c r="O52" t="s">
        <v>132</v>
      </c>
      <c r="P52" t="s">
        <v>149</v>
      </c>
      <c r="Q52" cm="1">
        <f t="array" ref="Q52">INDEX($B$11:$M$3008,MATCH(CONCATENATE(Q$12,$O52,$P52),$D$11:$D$2694,0),Q$10)</f>
        <v>82.6</v>
      </c>
      <c r="R52" cm="1">
        <f t="array" ref="R52">INDEX($B$11:$M$3008,MATCH(CONCATENATE(R$12,$O52,$P52),$D$11:$D$2694,0),R$10)</f>
        <v>83.6</v>
      </c>
      <c r="S52" cm="1">
        <f t="array" ref="S52">INDEX($B$11:$M$3008,MATCH(CONCATENATE(S$12,$O52,$P52),$D$11:$D$2694,0),S$10)</f>
        <v>82.1</v>
      </c>
      <c r="T52" cm="1">
        <f t="array" ref="T52">INDEX($B$11:$M$3008,MATCH(CONCATENATE(T$12,$O52,$P52),$D$11:$D$2694,0),T$10)</f>
        <v>83.5</v>
      </c>
      <c r="U52" cm="1">
        <f t="array" ref="U52">INDEX($B$11:$M$3008,MATCH(CONCATENATE(U$12,$O52,$P52),$D$11:$D$2694,0),U$10)</f>
        <v>82.9</v>
      </c>
      <c r="V52" cm="1">
        <f t="array" ref="V52">INDEX($B$11:$M$3008,MATCH(CONCATENATE(V$12,$O52,$P52),$D$11:$D$2694,0),V$10)</f>
        <v>82.5</v>
      </c>
      <c r="W52" cm="1">
        <f t="array" ref="W52">INDEX($B$11:$M$3008,MATCH(CONCATENATE(W$12,$O52,$P52),$D$11:$D$2694,0),W$10)</f>
        <v>84.4</v>
      </c>
      <c r="X52" cm="1">
        <f t="array" ref="X52">INDEX($B$11:$M$3008,MATCH(CONCATENATE(X$12,$O52,$P52),$D$11:$D$2694,0),X$10)</f>
        <v>82.8</v>
      </c>
      <c r="Y52" cm="1">
        <f t="array" ref="Y52">INDEX($B$11:$M$3008,MATCH(CONCATENATE(Y$12,$O52,$P52),$D$11:$D$2694,0),Y$10)</f>
        <v>83.5</v>
      </c>
      <c r="Z52" cm="1">
        <f t="array" ref="Z52">INDEX($B$11:$M$3008,MATCH(CONCATENATE(Z$12,$O52,$P52),$D$11:$D$2694,0),Z$10)</f>
        <v>83.5</v>
      </c>
      <c r="AA52" cm="1">
        <f t="array" ref="AA52">INDEX($B$11:$M$3008,MATCH(CONCATENATE(AA$12,$O52,$P52),$D$11:$D$2694,0),AA$10)</f>
        <v>83.5</v>
      </c>
      <c r="AB52" cm="1">
        <f t="array" ref="AB52">INDEX($B$11:$M$3008,MATCH(CONCATENATE(AB$12,$O52,$P52),$D$11:$D$2694,0),AB$10)</f>
        <v>83.9</v>
      </c>
      <c r="AC52" cm="1">
        <f t="array" ref="AC52">INDEX($B$11:$M$3008,MATCH(CONCATENATE(AC$12,$O52,$P52),$D$11:$D$2694,0),AC$10)</f>
        <v>84</v>
      </c>
      <c r="AD52" cm="1">
        <f t="array" ref="AD52">INDEX($B$11:$M$3008,MATCH(CONCATENATE(AD$12,$O52,$P52),$D$11:$D$2694,0),AD$10)</f>
        <v>84.4</v>
      </c>
      <c r="AE52" cm="1">
        <f t="array" ref="AE52">INDEX($B$11:$M$3008,MATCH(CONCATENATE(AE$12,$O52,$P52),$D$11:$D$2694,0),AE$10)</f>
        <v>84.2</v>
      </c>
      <c r="AF52" cm="1">
        <f t="array" ref="AF52">INDEX($B$11:$M$3008,MATCH(CONCATENATE(AF$12,$O52,$P52),$D$11:$D$2694,0),AF$10)</f>
        <v>85</v>
      </c>
      <c r="AG52" cm="1">
        <f t="array" ref="AG52">INDEX($B$11:$M$3008,MATCH(CONCATENATE(AG$12,$O52,$P52),$D$11:$D$2694,0),AG$10)</f>
        <v>85</v>
      </c>
      <c r="AH52" cm="1">
        <f t="array" ref="AH52">INDEX($B$11:$M$3008,MATCH(CONCATENATE(AH$12,$O52,$P52),$D$11:$D$2694,0),AH$10)</f>
        <v>84.9</v>
      </c>
      <c r="AI52" cm="1">
        <f t="array" ref="AI52">INDEX($B$11:$M$3008,MATCH(CONCATENATE(AI$12,$O52,$P52),$D$11:$D$2694,0),AI$10)</f>
        <v>84.8</v>
      </c>
      <c r="AJ52" cm="1">
        <f t="array" ref="AJ52">INDEX($B$11:$M$3008,MATCH(CONCATENATE(AJ$12,$O52,$P52),$D$11:$D$2694,0),AJ$10)</f>
        <v>83.7</v>
      </c>
      <c r="AK52" cm="1">
        <f t="array" ref="AK52">INDEX($B$11:$M$3008,MATCH(CONCATENATE(AK$12,$O52,$P52),$D$11:$D$2694,0),AK$10)</f>
        <v>83.5</v>
      </c>
      <c r="AL52" cm="1">
        <f t="array" ref="AL52">INDEX($B$11:$M$3008,MATCH(CONCATENATE(AL$12,$O52,$P52),$D$11:$D$2694,0),AL$10)</f>
        <v>83.5</v>
      </c>
      <c r="AM52" cm="1">
        <f t="array" ref="AM52">INDEX($B$11:$M$3008,MATCH(CONCATENATE(AM$12,$O52,$P52),$D$11:$D$2694,0),AM$10)</f>
        <v>83.8</v>
      </c>
      <c r="AN52" cm="1">
        <f t="array" ref="AN52">INDEX($B$11:$M$3008,MATCH(CONCATENATE(AN$12,$O52,$P52),$D$11:$D$2694,0),AN$10)</f>
        <v>83.7</v>
      </c>
      <c r="AO52" cm="1">
        <f t="array" ref="AO52">INDEX($B$11:$M$3008,MATCH(CONCATENATE(AO$12,$O52,$P52),$D$11:$D$2694,0),AO$10)</f>
        <v>83.9</v>
      </c>
      <c r="AP52" cm="1">
        <f t="array" ref="AP52">INDEX($B$11:$M$3008,MATCH(CONCATENATE(AP$12,$O52,$P52),$D$11:$D$2694,0),AP$10)</f>
        <v>83.9</v>
      </c>
      <c r="AQ52" cm="1">
        <f t="array" ref="AQ52">INDEX($B$11:$M$3008,MATCH(CONCATENATE(AQ$12,$O52,$P52),$D$11:$D$2694,0),AQ$10)</f>
        <v>84.1</v>
      </c>
      <c r="AR52" cm="1">
        <f t="array" ref="AR52">INDEX($B$11:$M$3008,MATCH(CONCATENATE(AR$12,$O52,$P52),$D$11:$D$2694,0),AR$10)</f>
        <v>84.5</v>
      </c>
      <c r="AS52" cm="1">
        <f t="array" ref="AS52">INDEX($B$11:$M$3008,MATCH(CONCATENATE(AS$12,$O52,$P52),$D$11:$D$2694,0),AS$10)</f>
        <v>84.5</v>
      </c>
      <c r="AT52" cm="1">
        <f t="array" ref="AT52">INDEX($B$11:$M$3008,MATCH(CONCATENATE(AT$12,$O52,$P52),$D$11:$D$2694,0),AT$10)</f>
        <v>84.5</v>
      </c>
      <c r="AU52" cm="1">
        <f t="array" ref="AU52">INDEX($B$11:$M$3008,MATCH(CONCATENATE(AU$12,$O52,$P52),$D$11:$D$2694,0),AU$10)</f>
        <v>84.5</v>
      </c>
      <c r="AV52" cm="1">
        <f t="array" ref="AV52">INDEX($B$11:$M$3008,MATCH(CONCATENATE(AV$12,$O52,$P52),$D$11:$D$2694,0),AV$10)</f>
        <v>85.4</v>
      </c>
      <c r="AW52" cm="1">
        <f t="array" ref="AW52">INDEX($B$11:$M$3008,MATCH(CONCATENATE(AW$12,$O52,$P52),$D$11:$D$2694,0),AW$10)</f>
        <v>86.4</v>
      </c>
      <c r="AX52" cm="1">
        <f t="array" ref="AX52">INDEX($B$11:$M$3008,MATCH(CONCATENATE(AX$12,$O52,$P52),$D$11:$D$2694,0),AX$10)</f>
        <v>86.4</v>
      </c>
      <c r="AY52" cm="1">
        <f t="array" ref="AY52">INDEX($B$11:$M$3008,MATCH(CONCATENATE(AY$12,$O52,$P52),$D$11:$D$2694,0),AY$10)</f>
        <v>87.2</v>
      </c>
      <c r="AZ52" cm="1">
        <f t="array" ref="AZ52">INDEX($B$11:$M$3008,MATCH(CONCATENATE(AZ$12,$O52,$P52),$D$11:$D$2694,0),AZ$10)</f>
        <v>88.1</v>
      </c>
      <c r="BA52" cm="1">
        <f t="array" ref="BA52">INDEX($B$11:$M$3008,MATCH(CONCATENATE(BA$12,$O52,$P52),$D$11:$D$2694,0),BA$10)</f>
        <v>88.1</v>
      </c>
      <c r="BB52" cm="1">
        <f t="array" ref="BB52">INDEX($B$11:$M$3008,MATCH(CONCATENATE(BB$12,$O52,$P52),$D$11:$D$2694,0),BB$10)</f>
        <v>88.7</v>
      </c>
      <c r="BC52" cm="1">
        <f t="array" ref="BC52">INDEX($B$11:$M$3008,MATCH(CONCATENATE(BC$12,$O52,$P52),$D$11:$D$2694,0),BC$10)</f>
        <v>88.9</v>
      </c>
      <c r="BD52" cm="1">
        <f t="array" ref="BD52">INDEX($B$11:$M$3008,MATCH(CONCATENATE(BD$12,$O52,$P52),$D$11:$D$2694,0),BD$10)</f>
        <v>90.6</v>
      </c>
      <c r="BE52" cm="1">
        <f t="array" ref="BE52">INDEX($B$11:$M$3008,MATCH(CONCATENATE(BE$12,$O52,$P52),$D$11:$D$2694,0),BE$10)</f>
        <v>90.6</v>
      </c>
      <c r="BF52" cm="1">
        <f t="array" ref="BF52">INDEX($B$11:$M$3008,MATCH(CONCATENATE(BF$12,$O52,$P52),$D$11:$D$2694,0),BF$10)</f>
        <v>91.1</v>
      </c>
      <c r="BG52" cm="1">
        <f t="array" ref="BG52">INDEX($B$11:$M$3008,MATCH(CONCATENATE(BG$12,$O52,$P52),$D$11:$D$2694,0),BG$10)</f>
        <v>91.1</v>
      </c>
      <c r="BH52" cm="1">
        <f t="array" ref="BH52">INDEX($B$11:$M$3008,MATCH(CONCATENATE(BH$12,$O52,$P52),$D$11:$D$2694,0),BH$10)</f>
        <v>91.2</v>
      </c>
      <c r="BI52" cm="1">
        <f t="array" ref="BI52">INDEX($B$11:$M$3008,MATCH(CONCATENATE(BI$12,$O52,$P52),$D$11:$D$2694,0),BI$10)</f>
        <v>92.7</v>
      </c>
      <c r="BJ52" cm="1">
        <f t="array" ref="BJ52">INDEX($B$11:$M$3008,MATCH(CONCATENATE(BJ$12,$O52,$P52),$D$11:$D$2694,0),BJ$10)</f>
        <v>92.8</v>
      </c>
      <c r="BK52" cm="1">
        <f t="array" ref="BK52">INDEX($B$11:$M$3008,MATCH(CONCATENATE(BK$12,$O52,$P52),$D$11:$D$2694,0),BK$10)</f>
        <v>93.9</v>
      </c>
      <c r="BL52" cm="1">
        <f t="array" ref="BL52">INDEX($B$11:$M$3008,MATCH(CONCATENATE(BL$12,$O52,$P52),$D$11:$D$2694,0),BL$10)</f>
        <v>93.9</v>
      </c>
      <c r="BM52" cm="1">
        <f t="array" ref="BM52">INDEX($B$11:$M$3008,MATCH(CONCATENATE(BM$12,$O52,$P52),$D$11:$D$2694,0),BM$10)</f>
        <v>93.9</v>
      </c>
      <c r="BN52" cm="1">
        <f t="array" ref="BN52">INDEX($B$11:$M$3008,MATCH(CONCATENATE(BN$12,$O52,$P52),$D$11:$D$2694,0),BN$10)</f>
        <v>94.5</v>
      </c>
      <c r="BO52" cm="1">
        <f t="array" ref="BO52">INDEX($B$11:$M$3008,MATCH(CONCATENATE(BO$12,$O52,$P52),$D$11:$D$2694,0),BO$10)</f>
        <v>95.2</v>
      </c>
      <c r="BP52" cm="1">
        <f t="array" ref="BP52">INDEX($B$11:$M$3008,MATCH(CONCATENATE(BP$12,$O52,$P52),$D$11:$D$2694,0),BP$10)</f>
        <v>95.8</v>
      </c>
      <c r="BQ52" cm="1">
        <f t="array" ref="BQ52">INDEX($B$11:$M$3008,MATCH(CONCATENATE(BQ$12,$O52,$P52),$D$11:$D$2694,0),BQ$10)</f>
        <v>96.2</v>
      </c>
      <c r="BR52" cm="1">
        <f t="array" ref="BR52">INDEX($B$11:$M$3008,MATCH(CONCATENATE(BR$12,$O52,$P52),$D$11:$D$2694,0),BR$10)</f>
        <v>96.3</v>
      </c>
      <c r="BS52" cm="1">
        <f t="array" ref="BS52">INDEX($B$11:$M$3008,MATCH(CONCATENATE(BS$12,$O52,$P52),$D$11:$D$2694,0),BS$10)</f>
        <v>96</v>
      </c>
      <c r="BT52" cm="1">
        <f t="array" ref="BT52">INDEX($B$11:$M$3008,MATCH(CONCATENATE(BT$12,$O52,$P52),$D$11:$D$2694,0),BT$10)</f>
        <v>96.8</v>
      </c>
      <c r="BU52" cm="1">
        <f t="array" ref="BU52">INDEX($B$11:$M$3008,MATCH(CONCATENATE(BU$12,$O52,$P52),$D$11:$D$2694,0),BU$10)</f>
        <v>98.3</v>
      </c>
      <c r="BV52" cm="1">
        <f t="array" ref="BV52">INDEX($B$11:$M$3008,MATCH(CONCATENATE(BV$12,$O52,$P52),$D$11:$D$2694,0),BV$10)</f>
        <v>98.5</v>
      </c>
      <c r="BW52" cm="1">
        <f t="array" ref="BW52">INDEX($B$11:$M$3008,MATCH(CONCATENATE(BW$12,$O52,$P52),$D$11:$D$2694,0),BW$10)</f>
        <v>98.9</v>
      </c>
      <c r="BX52" cm="1">
        <f t="array" ref="BX52">INDEX($B$11:$M$3008,MATCH(CONCATENATE(BX$12,$O52,$P52),$D$11:$D$2694,0),BX$10)</f>
        <v>99.1</v>
      </c>
      <c r="BY52" cm="1">
        <f t="array" ref="BY52">INDEX($B$11:$M$3008,MATCH(CONCATENATE(BY$12,$O52,$P52),$D$11:$D$2694,0),BY$10)</f>
        <v>99.2</v>
      </c>
      <c r="BZ52" cm="1">
        <f t="array" ref="BZ52">INDEX($B$11:$M$3008,MATCH(CONCATENATE(BZ$12,$O52,$P52),$D$11:$D$2694,0),BZ$10)</f>
        <v>99.9</v>
      </c>
      <c r="CA52" cm="1">
        <f t="array" ref="CA52">INDEX($B$11:$M$3008,MATCH(CONCATENATE(CA$12,$O52,$P52),$D$11:$D$2694,0),CA$10)</f>
        <v>100.4</v>
      </c>
      <c r="CB52" cm="1">
        <f t="array" ref="CB52">INDEX($B$11:$M$3008,MATCH(CONCATENATE(CB$12,$O52,$P52),$D$11:$D$2694,0),CB$10)</f>
        <v>100.5</v>
      </c>
      <c r="CC52" cm="1">
        <f t="array" ref="CC52">INDEX($B$11:$M$3008,MATCH(CONCATENATE(CC$12,$O52,$P52),$D$11:$D$2694,0),CC$10)</f>
        <v>101.9</v>
      </c>
      <c r="CD52" cm="1">
        <f t="array" ref="CD52">INDEX($B$11:$M$3008,MATCH(CONCATENATE(CD$12,$O52,$P52),$D$11:$D$2694,0),CD$10)</f>
        <v>101.9</v>
      </c>
      <c r="CE52" cm="1">
        <f t="array" ref="CE52">INDEX($B$11:$M$3008,MATCH(CONCATENATE(CE$12,$O52,$P52),$D$11:$D$2694,0),CE$10)</f>
        <v>102.1</v>
      </c>
      <c r="CF52" cm="1">
        <f t="array" ref="CF52">INDEX($B$11:$M$3008,MATCH(CONCATENATE(CF$12,$O52,$P52),$D$11:$D$2694,0),CF$10)</f>
        <v>102.6</v>
      </c>
      <c r="CG52" cm="1">
        <f t="array" ref="CG52">INDEX($B$11:$M$3008,MATCH(CONCATENATE(CG$12,$O52,$P52),$D$11:$D$2694,0),CG$10)</f>
        <v>103</v>
      </c>
      <c r="CH52" cm="1">
        <f t="array" ref="CH52">INDEX($B$11:$M$3008,MATCH(CONCATENATE(CH$12,$O52,$P52),$D$11:$D$2694,0),CH$10)</f>
        <v>103</v>
      </c>
      <c r="CI52" cm="1">
        <f t="array" ref="CI52">INDEX($B$11:$M$3008,MATCH(CONCATENATE(CI$12,$O52,$P52),$D$11:$D$2694,0),CI$10)</f>
        <v>104.3</v>
      </c>
      <c r="CJ52" cm="1">
        <f t="array" ref="CJ52">INDEX($B$11:$M$3008,MATCH(CONCATENATE(CJ$12,$O52,$P52),$D$11:$D$2694,0),CJ$10)</f>
        <v>104.3</v>
      </c>
      <c r="CK52" cm="1">
        <f t="array" ref="CK52">INDEX($B$11:$M$3008,MATCH(CONCATENATE(CK$12,$O52,$P52),$D$11:$D$2694,0),CK$10)</f>
        <v>105.1</v>
      </c>
      <c r="CL52" cm="1">
        <f t="array" ref="CL52">INDEX($B$11:$M$3008,MATCH(CONCATENATE(CL$12,$O52,$P52),$D$11:$D$2694,0),CL$10)</f>
        <v>105.2</v>
      </c>
      <c r="CM52" cm="1">
        <f t="array" ref="CM52">INDEX($B$11:$M$3008,MATCH(CONCATENATE(CM$12,$O52,$P52),$D$11:$D$2694,0),CM$10)</f>
        <v>105.8</v>
      </c>
      <c r="CN52" cm="1">
        <f t="array" ref="CN52">INDEX($B$11:$M$3008,MATCH(CONCATENATE(CN$12,$O52,$P52),$D$11:$D$2694,0),CN$10)</f>
        <v>105.9</v>
      </c>
      <c r="CO52" cm="1">
        <f t="array" ref="CO52">INDEX($B$11:$M$3008,MATCH(CONCATENATE(CO$12,$O52,$P52),$D$11:$D$2694,0),CO$10)</f>
        <v>106.9</v>
      </c>
      <c r="CP52" cm="1">
        <f t="array" ref="CP52">INDEX($B$11:$M$3008,MATCH(CONCATENATE(CP$12,$O52,$P52),$D$11:$D$2694,0),CP$10)</f>
        <v>107.3</v>
      </c>
      <c r="CQ52" cm="1">
        <f t="array" ref="CQ52">INDEX($B$11:$M$3008,MATCH(CONCATENATE(CQ$12,$O52,$P52),$D$11:$D$2694,0),CQ$10)</f>
        <v>108.2</v>
      </c>
      <c r="CR52" cm="1">
        <f t="array" ref="CR52">INDEX($B$11:$M$3008,MATCH(CONCATENATE(CR$12,$O52,$P52),$D$11:$D$2694,0),CR$10)</f>
        <v>108.4</v>
      </c>
      <c r="CS52" cm="1">
        <f t="array" ref="CS52">INDEX($B$11:$M$3008,MATCH(CONCATENATE(CS$12,$O52,$P52),$D$11:$D$2694,0),CS$10)</f>
        <v>109.5</v>
      </c>
      <c r="CT52" cm="1">
        <f t="array" ref="CT52">INDEX($B$11:$M$3008,MATCH(CONCATENATE(CT$12,$O52,$P52),$D$11:$D$2694,0),CT$10)</f>
        <v>110</v>
      </c>
      <c r="CU52" cm="1">
        <f t="array" ref="CU52">INDEX($B$11:$M$3008,MATCH(CONCATENATE(CU$12,$O52,$P52),$D$11:$D$2694,0),CU$10)</f>
        <v>110</v>
      </c>
      <c r="CV52" cm="1">
        <f t="array" ref="CV52">INDEX($B$11:$M$3008,MATCH(CONCATENATE(CV$12,$O52,$P52),$D$11:$D$2694,0),CV$10)</f>
        <v>110.5</v>
      </c>
      <c r="CW52" cm="1">
        <f t="array" ref="CW52">INDEX($B$11:$M$3008,MATCH(CONCATENATE(CW$12,$O52,$P52),$D$11:$D$2694,0),CW$10)</f>
        <v>98.2</v>
      </c>
      <c r="CX52" cm="1">
        <f t="array" ref="CX52">INDEX($B$11:$M$3008,MATCH(CONCATENATE(CX$12,$O52,$P52),$D$11:$D$2694,0),CX$10)</f>
        <v>99.4</v>
      </c>
      <c r="CY52" cm="1">
        <f t="array" ref="CY52">INDEX($B$11:$M$3008,MATCH(CONCATENATE(CY$12,$O52,$P52),$D$11:$D$2694,0),CY$10)</f>
        <v>99.4</v>
      </c>
      <c r="CZ52" cm="1">
        <f t="array" ref="CZ52">INDEX($B$11:$M$3008,MATCH(CONCATENATE(CZ$12,$O52,$P52),$D$11:$D$2694,0),CZ$10)</f>
        <v>103</v>
      </c>
      <c r="DA52" cm="1">
        <f t="array" ref="DA52">INDEX($B$11:$M$3008,MATCH(CONCATENATE(DA$12,$O52,$P52),$D$11:$D$2694,0),DA$10)</f>
        <v>108.1</v>
      </c>
      <c r="DB52" cm="1">
        <f t="array" ref="DB52">INDEX($B$11:$M$3008,MATCH(CONCATENATE(DB$12,$O52,$P52),$D$11:$D$2694,0),DB$10)</f>
        <v>110.9</v>
      </c>
      <c r="DC52" cm="1">
        <f t="array" ref="DC52">INDEX($B$11:$M$3008,MATCH(CONCATENATE(DC$12,$O52,$P52),$D$11:$D$2694,0),DC$10)</f>
        <v>118.8</v>
      </c>
      <c r="DD52" cm="1">
        <f t="array" ref="DD52">INDEX($B$11:$M$3008,MATCH(CONCATENATE(DD$12,$O52,$P52),$D$11:$D$2694,0),DD$10)</f>
        <v>119.2</v>
      </c>
      <c r="DE52" cm="1">
        <f t="array" ref="DE52">INDEX($B$11:$M$3008,MATCH(CONCATENATE(DE$12,$O52,$P52),$D$11:$D$2694,0),DE$10)</f>
        <v>120.3</v>
      </c>
      <c r="DF52" cm="1">
        <f t="array" ref="DF52">INDEX($B$11:$M$3008,MATCH(CONCATENATE(DF$12,$O52,$P52),$D$11:$D$2694,0),DF$10)</f>
        <v>120.8</v>
      </c>
      <c r="DG52" cm="1">
        <f t="array" ref="DG52">INDEX($B$11:$M$3008,MATCH(CONCATENATE(DG$12,$O52,$P52),$D$11:$D$2694,0),DG$10)</f>
        <v>121.2</v>
      </c>
      <c r="DI52" t="s">
        <v>149</v>
      </c>
      <c r="DJ52" s="98">
        <f t="shared" si="1"/>
        <v>1.3245033112583293E-2</v>
      </c>
      <c r="DK52" s="98">
        <f t="shared" si="2"/>
        <v>2.0202020202020332E-2</v>
      </c>
      <c r="DL52" s="98">
        <f t="shared" si="3"/>
        <v>3.3939393939393936E-2</v>
      </c>
    </row>
    <row r="53" spans="1:116">
      <c r="A53">
        <v>2000</v>
      </c>
      <c r="B53" t="s">
        <v>151</v>
      </c>
      <c r="C53" t="s">
        <v>90</v>
      </c>
      <c r="D53" s="49" t="str">
        <f t="shared" si="0"/>
        <v>2000BürogebäudeErdarbeiten</v>
      </c>
      <c r="E53">
        <v>80.8</v>
      </c>
      <c r="F53">
        <v>82.8</v>
      </c>
      <c r="G53">
        <v>80.8</v>
      </c>
      <c r="H53">
        <v>82.9</v>
      </c>
      <c r="I53">
        <v>80.8</v>
      </c>
      <c r="J53">
        <v>82.8</v>
      </c>
      <c r="K53">
        <v>80.900000000000006</v>
      </c>
      <c r="L53">
        <v>83</v>
      </c>
      <c r="O53" t="s">
        <v>132</v>
      </c>
      <c r="P53" t="s">
        <v>119</v>
      </c>
      <c r="Q53" cm="1">
        <f t="array" ref="Q53">INDEX($B$11:$M$3008,MATCH(CONCATENATE(Q$12,$O53,$P53),$D$11:$D$2694,0),Q$10)</f>
        <v>81.2</v>
      </c>
      <c r="R53" cm="1">
        <f t="array" ref="R53">INDEX($B$11:$M$3008,MATCH(CONCATENATE(R$12,$O53,$P53),$D$11:$D$2694,0),R$10)</f>
        <v>81.5</v>
      </c>
      <c r="S53" cm="1">
        <f t="array" ref="S53">INDEX($B$11:$M$3008,MATCH(CONCATENATE(S$12,$O53,$P53),$D$11:$D$2694,0),S$10)</f>
        <v>81.7</v>
      </c>
      <c r="T53" cm="1">
        <f t="array" ref="T53">INDEX($B$11:$M$3008,MATCH(CONCATENATE(T$12,$O53,$P53),$D$11:$D$2694,0),T$10)</f>
        <v>81.8</v>
      </c>
      <c r="U53" cm="1">
        <f t="array" ref="U53">INDEX($B$11:$M$3008,MATCH(CONCATENATE(U$12,$O53,$P53),$D$11:$D$2694,0),U$10)</f>
        <v>82.6</v>
      </c>
      <c r="V53" cm="1">
        <f t="array" ref="V53">INDEX($B$11:$M$3008,MATCH(CONCATENATE(V$12,$O53,$P53),$D$11:$D$2694,0),V$10)</f>
        <v>82.7</v>
      </c>
      <c r="W53" cm="1">
        <f t="array" ref="W53">INDEX($B$11:$M$3008,MATCH(CONCATENATE(W$12,$O53,$P53),$D$11:$D$2694,0),W$10)</f>
        <v>83.1</v>
      </c>
      <c r="X53" cm="1">
        <f t="array" ref="X53">INDEX($B$11:$M$3008,MATCH(CONCATENATE(X$12,$O53,$P53),$D$11:$D$2694,0),X$10)</f>
        <v>83.3</v>
      </c>
      <c r="Y53" cm="1">
        <f t="array" ref="Y53">INDEX($B$11:$M$3008,MATCH(CONCATENATE(Y$12,$O53,$P53),$D$11:$D$2694,0),Y$10)</f>
        <v>83.6</v>
      </c>
      <c r="Z53" cm="1">
        <f t="array" ref="Z53">INDEX($B$11:$M$3008,MATCH(CONCATENATE(Z$12,$O53,$P53),$D$11:$D$2694,0),Z$10)</f>
        <v>83.8</v>
      </c>
      <c r="AA53" cm="1">
        <f t="array" ref="AA53">INDEX($B$11:$M$3008,MATCH(CONCATENATE(AA$12,$O53,$P53),$D$11:$D$2694,0),AA$10)</f>
        <v>84.2</v>
      </c>
      <c r="AB53" cm="1">
        <f t="array" ref="AB53">INDEX($B$11:$M$3008,MATCH(CONCATENATE(AB$12,$O53,$P53),$D$11:$D$2694,0),AB$10)</f>
        <v>84.3</v>
      </c>
      <c r="AC53" cm="1">
        <f t="array" ref="AC53">INDEX($B$11:$M$3008,MATCH(CONCATENATE(AC$12,$O53,$P53),$D$11:$D$2694,0),AC$10)</f>
        <v>84.6</v>
      </c>
      <c r="AD53" cm="1">
        <f t="array" ref="AD53">INDEX($B$11:$M$3008,MATCH(CONCATENATE(AD$12,$O53,$P53),$D$11:$D$2694,0),AD$10)</f>
        <v>84.8</v>
      </c>
      <c r="AE53" cm="1">
        <f t="array" ref="AE53">INDEX($B$11:$M$3008,MATCH(CONCATENATE(AE$12,$O53,$P53),$D$11:$D$2694,0),AE$10)</f>
        <v>84.8</v>
      </c>
      <c r="AF53" cm="1">
        <f t="array" ref="AF53">INDEX($B$11:$M$3008,MATCH(CONCATENATE(AF$12,$O53,$P53),$D$11:$D$2694,0),AF$10)</f>
        <v>85</v>
      </c>
      <c r="AG53" cm="1">
        <f t="array" ref="AG53">INDEX($B$11:$M$3008,MATCH(CONCATENATE(AG$12,$O53,$P53),$D$11:$D$2694,0),AG$10)</f>
        <v>85.1</v>
      </c>
      <c r="AH53" cm="1">
        <f t="array" ref="AH53">INDEX($B$11:$M$3008,MATCH(CONCATENATE(AH$12,$O53,$P53),$D$11:$D$2694,0),AH$10)</f>
        <v>85.3</v>
      </c>
      <c r="AI53" cm="1">
        <f t="array" ref="AI53">INDEX($B$11:$M$3008,MATCH(CONCATENATE(AI$12,$O53,$P53),$D$11:$D$2694,0),AI$10)</f>
        <v>85.5</v>
      </c>
      <c r="AJ53" cm="1">
        <f t="array" ref="AJ53">INDEX($B$11:$M$3008,MATCH(CONCATENATE(AJ$12,$O53,$P53),$D$11:$D$2694,0),AJ$10)</f>
        <v>85.7</v>
      </c>
      <c r="AK53" cm="1">
        <f t="array" ref="AK53">INDEX($B$11:$M$3008,MATCH(CONCATENATE(AK$12,$O53,$P53),$D$11:$D$2694,0),AK$10)</f>
        <v>86</v>
      </c>
      <c r="AL53" cm="1">
        <f t="array" ref="AL53">INDEX($B$11:$M$3008,MATCH(CONCATENATE(AL$12,$O53,$P53),$D$11:$D$2694,0),AL$10)</f>
        <v>86.4</v>
      </c>
      <c r="AM53" cm="1">
        <f t="array" ref="AM53">INDEX($B$11:$M$3008,MATCH(CONCATENATE(AM$12,$O53,$P53),$D$11:$D$2694,0),AM$10)</f>
        <v>86.2</v>
      </c>
      <c r="AN53" cm="1">
        <f t="array" ref="AN53">INDEX($B$11:$M$3008,MATCH(CONCATENATE(AN$12,$O53,$P53),$D$11:$D$2694,0),AN$10)</f>
        <v>86.2</v>
      </c>
      <c r="AO53" cm="1">
        <f t="array" ref="AO53">INDEX($B$11:$M$3008,MATCH(CONCATENATE(AO$12,$O53,$P53),$D$11:$D$2694,0),AO$10)</f>
        <v>86</v>
      </c>
      <c r="AP53" cm="1">
        <f t="array" ref="AP53">INDEX($B$11:$M$3008,MATCH(CONCATENATE(AP$12,$O53,$P53),$D$11:$D$2694,0),AP$10)</f>
        <v>86.7</v>
      </c>
      <c r="AQ53" cm="1">
        <f t="array" ref="AQ53">INDEX($B$11:$M$3008,MATCH(CONCATENATE(AQ$12,$O53,$P53),$D$11:$D$2694,0),AQ$10)</f>
        <v>86.7</v>
      </c>
      <c r="AR53" cm="1">
        <f t="array" ref="AR53">INDEX($B$11:$M$3008,MATCH(CONCATENATE(AR$12,$O53,$P53),$D$11:$D$2694,0),AR$10)</f>
        <v>87.2</v>
      </c>
      <c r="AS53" cm="1">
        <f t="array" ref="AS53">INDEX($B$11:$M$3008,MATCH(CONCATENATE(AS$12,$O53,$P53),$D$11:$D$2694,0),AS$10)</f>
        <v>88</v>
      </c>
      <c r="AT53" cm="1">
        <f t="array" ref="AT53">INDEX($B$11:$M$3008,MATCH(CONCATENATE(AT$12,$O53,$P53),$D$11:$D$2694,0),AT$10)</f>
        <v>88.7</v>
      </c>
      <c r="AU53" cm="1">
        <f t="array" ref="AU53">INDEX($B$11:$M$3008,MATCH(CONCATENATE(AU$12,$O53,$P53),$D$11:$D$2694,0),AU$10)</f>
        <v>89.1</v>
      </c>
      <c r="AV53" cm="1">
        <f t="array" ref="AV53">INDEX($B$11:$M$3008,MATCH(CONCATENATE(AV$12,$O53,$P53),$D$11:$D$2694,0),AV$10)</f>
        <v>89.7</v>
      </c>
      <c r="AW53" cm="1">
        <f t="array" ref="AW53">INDEX($B$11:$M$3008,MATCH(CONCATENATE(AW$12,$O53,$P53),$D$11:$D$2694,0),AW$10)</f>
        <v>91.1</v>
      </c>
      <c r="AX53" cm="1">
        <f t="array" ref="AX53">INDEX($B$11:$M$3008,MATCH(CONCATENATE(AX$12,$O53,$P53),$D$11:$D$2694,0),AX$10)</f>
        <v>91.6</v>
      </c>
      <c r="AY53" cm="1">
        <f t="array" ref="AY53">INDEX($B$11:$M$3008,MATCH(CONCATENATE(AY$12,$O53,$P53),$D$11:$D$2694,0),AY$10)</f>
        <v>92.8</v>
      </c>
      <c r="AZ53" cm="1">
        <f t="array" ref="AZ53">INDEX($B$11:$M$3008,MATCH(CONCATENATE(AZ$12,$O53,$P53),$D$11:$D$2694,0),AZ$10)</f>
        <v>92</v>
      </c>
      <c r="BA53" cm="1">
        <f t="array" ref="BA53">INDEX($B$11:$M$3008,MATCH(CONCATENATE(BA$12,$O53,$P53),$D$11:$D$2694,0),BA$10)</f>
        <v>92.7</v>
      </c>
      <c r="BB53" cm="1">
        <f t="array" ref="BB53">INDEX($B$11:$M$3008,MATCH(CONCATENATE(BB$12,$O53,$P53),$D$11:$D$2694,0),BB$10)</f>
        <v>93</v>
      </c>
      <c r="BC53" cm="1">
        <f t="array" ref="BC53">INDEX($B$11:$M$3008,MATCH(CONCATENATE(BC$12,$O53,$P53),$D$11:$D$2694,0),BC$10)</f>
        <v>92.5</v>
      </c>
      <c r="BD53" cm="1">
        <f t="array" ref="BD53">INDEX($B$11:$M$3008,MATCH(CONCATENATE(BD$12,$O53,$P53),$D$11:$D$2694,0),BD$10)</f>
        <v>92.6</v>
      </c>
      <c r="BE53" cm="1">
        <f t="array" ref="BE53">INDEX($B$11:$M$3008,MATCH(CONCATENATE(BE$12,$O53,$P53),$D$11:$D$2694,0),BE$10)</f>
        <v>93.2</v>
      </c>
      <c r="BF53" cm="1">
        <f t="array" ref="BF53">INDEX($B$11:$M$3008,MATCH(CONCATENATE(BF$12,$O53,$P53),$D$11:$D$2694,0),BF$10)</f>
        <v>93.4</v>
      </c>
      <c r="BG53" cm="1">
        <f t="array" ref="BG53">INDEX($B$11:$M$3008,MATCH(CONCATENATE(BG$12,$O53,$P53),$D$11:$D$2694,0),BG$10)</f>
        <v>93.5</v>
      </c>
      <c r="BH53" cm="1">
        <f t="array" ref="BH53">INDEX($B$11:$M$3008,MATCH(CONCATENATE(BH$12,$O53,$P53),$D$11:$D$2694,0),BH$10)</f>
        <v>93.9</v>
      </c>
      <c r="BI53" cm="1">
        <f t="array" ref="BI53">INDEX($B$11:$M$3008,MATCH(CONCATENATE(BI$12,$O53,$P53),$D$11:$D$2694,0),BI$10)</f>
        <v>94.6</v>
      </c>
      <c r="BJ53" cm="1">
        <f t="array" ref="BJ53">INDEX($B$11:$M$3008,MATCH(CONCATENATE(BJ$12,$O53,$P53),$D$11:$D$2694,0),BJ$10)</f>
        <v>95</v>
      </c>
      <c r="BK53" cm="1">
        <f t="array" ref="BK53">INDEX($B$11:$M$3008,MATCH(CONCATENATE(BK$12,$O53,$P53),$D$11:$D$2694,0),BK$10)</f>
        <v>94.6</v>
      </c>
      <c r="BL53" cm="1">
        <f t="array" ref="BL53">INDEX($B$11:$M$3008,MATCH(CONCATENATE(BL$12,$O53,$P53),$D$11:$D$2694,0),BL$10)</f>
        <v>94.5</v>
      </c>
      <c r="BM53" cm="1">
        <f t="array" ref="BM53">INDEX($B$11:$M$3008,MATCH(CONCATENATE(BM$12,$O53,$P53),$D$11:$D$2694,0),BM$10)</f>
        <v>95.1</v>
      </c>
      <c r="BN53" cm="1">
        <f t="array" ref="BN53">INDEX($B$11:$M$3008,MATCH(CONCATENATE(BN$12,$O53,$P53),$D$11:$D$2694,0),BN$10)</f>
        <v>95.7</v>
      </c>
      <c r="BO53" cm="1">
        <f t="array" ref="BO53">INDEX($B$11:$M$3008,MATCH(CONCATENATE(BO$12,$O53,$P53),$D$11:$D$2694,0),BO$10)</f>
        <v>96.6</v>
      </c>
      <c r="BP53" cm="1">
        <f t="array" ref="BP53">INDEX($B$11:$M$3008,MATCH(CONCATENATE(BP$12,$O53,$P53),$D$11:$D$2694,0),BP$10)</f>
        <v>96.7</v>
      </c>
      <c r="BQ53" cm="1">
        <f t="array" ref="BQ53">INDEX($B$11:$M$3008,MATCH(CONCATENATE(BQ$12,$O53,$P53),$D$11:$D$2694,0),BQ$10)</f>
        <v>97.8</v>
      </c>
      <c r="BR53" cm="1">
        <f t="array" ref="BR53">INDEX($B$11:$M$3008,MATCH(CONCATENATE(BR$12,$O53,$P53),$D$11:$D$2694,0),BR$10)</f>
        <v>98.6</v>
      </c>
      <c r="BS53" cm="1">
        <f t="array" ref="BS53">INDEX($B$11:$M$3008,MATCH(CONCATENATE(BS$12,$O53,$P53),$D$11:$D$2694,0),BS$10)</f>
        <v>98.8</v>
      </c>
      <c r="BT53" cm="1">
        <f t="array" ref="BT53">INDEX($B$11:$M$3008,MATCH(CONCATENATE(BT$12,$O53,$P53),$D$11:$D$2694,0),BT$10)</f>
        <v>96.3</v>
      </c>
      <c r="BU53" cm="1">
        <f t="array" ref="BU53">INDEX($B$11:$M$3008,MATCH(CONCATENATE(BU$12,$O53,$P53),$D$11:$D$2694,0),BU$10)</f>
        <v>97</v>
      </c>
      <c r="BV53" cm="1">
        <f t="array" ref="BV53">INDEX($B$11:$M$3008,MATCH(CONCATENATE(BV$12,$O53,$P53),$D$11:$D$2694,0),BV$10)</f>
        <v>97.6</v>
      </c>
      <c r="BW53" cm="1">
        <f t="array" ref="BW53">INDEX($B$11:$M$3008,MATCH(CONCATENATE(BW$12,$O53,$P53),$D$11:$D$2694,0),BW$10)</f>
        <v>98</v>
      </c>
      <c r="BX53" cm="1">
        <f t="array" ref="BX53">INDEX($B$11:$M$3008,MATCH(CONCATENATE(BX$12,$O53,$P53),$D$11:$D$2694,0),BX$10)</f>
        <v>98.4</v>
      </c>
      <c r="BY53" cm="1">
        <f t="array" ref="BY53">INDEX($B$11:$M$3008,MATCH(CONCATENATE(BY$12,$O53,$P53),$D$11:$D$2694,0),BY$10)</f>
        <v>99.5</v>
      </c>
      <c r="BZ53" cm="1">
        <f t="array" ref="BZ53">INDEX($B$11:$M$3008,MATCH(CONCATENATE(BZ$12,$O53,$P53),$D$11:$D$2694,0),BZ$10)</f>
        <v>100</v>
      </c>
      <c r="CA53" cm="1">
        <f t="array" ref="CA53">INDEX($B$11:$M$3008,MATCH(CONCATENATE(CA$12,$O53,$P53),$D$11:$D$2694,0),CA$10)</f>
        <v>100.4</v>
      </c>
      <c r="CB53" cm="1">
        <f t="array" ref="CB53">INDEX($B$11:$M$3008,MATCH(CONCATENATE(CB$12,$O53,$P53),$D$11:$D$2694,0),CB$10)</f>
        <v>100.1</v>
      </c>
      <c r="CC53" cm="1">
        <f t="array" ref="CC53">INDEX($B$11:$M$3008,MATCH(CONCATENATE(CC$12,$O53,$P53),$D$11:$D$2694,0),CC$10)</f>
        <v>103.9</v>
      </c>
      <c r="CD53" cm="1">
        <f t="array" ref="CD53">INDEX($B$11:$M$3008,MATCH(CONCATENATE(CD$12,$O53,$P53),$D$11:$D$2694,0),CD$10)</f>
        <v>104.5</v>
      </c>
      <c r="CE53" cm="1">
        <f t="array" ref="CE53">INDEX($B$11:$M$3008,MATCH(CONCATENATE(CE$12,$O53,$P53),$D$11:$D$2694,0),CE$10)</f>
        <v>104.9</v>
      </c>
      <c r="CF53" cm="1">
        <f t="array" ref="CF53">INDEX($B$11:$M$3008,MATCH(CONCATENATE(CF$12,$O53,$P53),$D$11:$D$2694,0),CF$10)</f>
        <v>105.4</v>
      </c>
      <c r="CG53" cm="1">
        <f t="array" ref="CG53">INDEX($B$11:$M$3008,MATCH(CONCATENATE(CG$12,$O53,$P53),$D$11:$D$2694,0),CG$10)</f>
        <v>106.8</v>
      </c>
      <c r="CH53" cm="1">
        <f t="array" ref="CH53">INDEX($B$11:$M$3008,MATCH(CONCATENATE(CH$12,$O53,$P53),$D$11:$D$2694,0),CH$10)</f>
        <v>107.4</v>
      </c>
      <c r="CI53" cm="1">
        <f t="array" ref="CI53">INDEX($B$11:$M$3008,MATCH(CONCATENATE(CI$12,$O53,$P53),$D$11:$D$2694,0),CI$10)</f>
        <v>108.4</v>
      </c>
      <c r="CJ53" cm="1">
        <f t="array" ref="CJ53">INDEX($B$11:$M$3008,MATCH(CONCATENATE(CJ$12,$O53,$P53),$D$11:$D$2694,0),CJ$10)</f>
        <v>109.2</v>
      </c>
      <c r="CK53" cm="1">
        <f t="array" ref="CK53">INDEX($B$11:$M$3008,MATCH(CONCATENATE(CK$12,$O53,$P53),$D$11:$D$2694,0),CK$10)</f>
        <v>111.2</v>
      </c>
      <c r="CL53" cm="1">
        <f t="array" ref="CL53">INDEX($B$11:$M$3008,MATCH(CONCATENATE(CL$12,$O53,$P53),$D$11:$D$2694,0),CL$10)</f>
        <v>112.1</v>
      </c>
      <c r="CM53" cm="1">
        <f t="array" ref="CM53">INDEX($B$11:$M$3008,MATCH(CONCATENATE(CM$12,$O53,$P53),$D$11:$D$2694,0),CM$10)</f>
        <v>113.4</v>
      </c>
      <c r="CN53" cm="1">
        <f t="array" ref="CN53">INDEX($B$11:$M$3008,MATCH(CONCATENATE(CN$12,$O53,$P53),$D$11:$D$2694,0),CN$10)</f>
        <v>114</v>
      </c>
      <c r="CO53" cm="1">
        <f t="array" ref="CO53">INDEX($B$11:$M$3008,MATCH(CONCATENATE(CO$12,$O53,$P53),$D$11:$D$2694,0),CO$10)</f>
        <v>117.2</v>
      </c>
      <c r="CP53" cm="1">
        <f t="array" ref="CP53">INDEX($B$11:$M$3008,MATCH(CONCATENATE(CP$12,$O53,$P53),$D$11:$D$2694,0),CP$10)</f>
        <v>118</v>
      </c>
      <c r="CQ53" cm="1">
        <f t="array" ref="CQ53">INDEX($B$11:$M$3008,MATCH(CONCATENATE(CQ$12,$O53,$P53),$D$11:$D$2694,0),CQ$10)</f>
        <v>119.6</v>
      </c>
      <c r="CR53" cm="1">
        <f t="array" ref="CR53">INDEX($B$11:$M$3008,MATCH(CONCATENATE(CR$12,$O53,$P53),$D$11:$D$2694,0),CR$10)</f>
        <v>120.5</v>
      </c>
      <c r="CS53" cm="1">
        <f t="array" ref="CS53">INDEX($B$11:$M$3008,MATCH(CONCATENATE(CS$12,$O53,$P53),$D$11:$D$2694,0),CS$10)</f>
        <v>122</v>
      </c>
      <c r="CT53" cm="1">
        <f t="array" ref="CT53">INDEX($B$11:$M$3008,MATCH(CONCATENATE(CT$12,$O53,$P53),$D$11:$D$2694,0),CT$10)</f>
        <v>122.8</v>
      </c>
      <c r="CU53" cm="1">
        <f t="array" ref="CU53">INDEX($B$11:$M$3008,MATCH(CONCATENATE(CU$12,$O53,$P53),$D$11:$D$2694,0),CU$10)</f>
        <v>123.4</v>
      </c>
      <c r="CV53" cm="1">
        <f t="array" ref="CV53">INDEX($B$11:$M$3008,MATCH(CONCATENATE(CV$12,$O53,$P53),$D$11:$D$2694,0),CV$10)</f>
        <v>124.4</v>
      </c>
      <c r="CW53" cm="1">
        <f t="array" ref="CW53">INDEX($B$11:$M$3008,MATCH(CONCATENATE(CW$12,$O53,$P53),$D$11:$D$2694,0),CW$10)</f>
        <v>96</v>
      </c>
      <c r="CX53" cm="1">
        <f t="array" ref="CX53">INDEX($B$11:$M$3008,MATCH(CONCATENATE(CX$12,$O53,$P53),$D$11:$D$2694,0),CX$10)</f>
        <v>98.4</v>
      </c>
      <c r="CY53" cm="1">
        <f t="array" ref="CY53">INDEX($B$11:$M$3008,MATCH(CONCATENATE(CY$12,$O53,$P53),$D$11:$D$2694,0),CY$10)</f>
        <v>101.5</v>
      </c>
      <c r="CZ53" cm="1">
        <f t="array" ref="CZ53">INDEX($B$11:$M$3008,MATCH(CONCATENATE(CZ$12,$O53,$P53),$D$11:$D$2694,0),CZ$10)</f>
        <v>104.1</v>
      </c>
      <c r="DA53" cm="1">
        <f t="array" ref="DA53">INDEX($B$11:$M$3008,MATCH(CONCATENATE(DA$12,$O53,$P53),$D$11:$D$2694,0),DA$10)</f>
        <v>110</v>
      </c>
      <c r="DB53" cm="1">
        <f t="array" ref="DB53">INDEX($B$11:$M$3008,MATCH(CONCATENATE(DB$12,$O53,$P53),$D$11:$D$2694,0),DB$10)</f>
        <v>115.2</v>
      </c>
      <c r="DC53" cm="1">
        <f t="array" ref="DC53">INDEX($B$11:$M$3008,MATCH(CONCATENATE(DC$12,$O53,$P53),$D$11:$D$2694,0),DC$10)</f>
        <v>119.4</v>
      </c>
      <c r="DD53" cm="1">
        <f t="array" ref="DD53">INDEX($B$11:$M$3008,MATCH(CONCATENATE(DD$12,$O53,$P53),$D$11:$D$2694,0),DD$10)</f>
        <v>124</v>
      </c>
      <c r="DE53" cm="1">
        <f t="array" ref="DE53">INDEX($B$11:$M$3008,MATCH(CONCATENATE(DE$12,$O53,$P53),$D$11:$D$2694,0),DE$10)</f>
        <v>128.69999999999999</v>
      </c>
      <c r="DF53" cm="1">
        <f t="array" ref="DF53">INDEX($B$11:$M$3008,MATCH(CONCATENATE(DF$12,$O53,$P53),$D$11:$D$2694,0),DF$10)</f>
        <v>130.69999999999999</v>
      </c>
      <c r="DG53" cm="1">
        <f t="array" ref="DG53">INDEX($B$11:$M$3008,MATCH(CONCATENATE(DG$12,$O53,$P53),$D$11:$D$2694,0),DG$10)</f>
        <v>133.4</v>
      </c>
      <c r="DI53" t="s">
        <v>119</v>
      </c>
      <c r="DJ53" s="98">
        <f t="shared" si="1"/>
        <v>8.2631981637337759E-2</v>
      </c>
      <c r="DK53" s="98">
        <f t="shared" si="2"/>
        <v>0.11725293132328307</v>
      </c>
      <c r="DL53" s="98">
        <f t="shared" si="3"/>
        <v>2.7012425715829291E-2</v>
      </c>
    </row>
    <row r="54" spans="1:116">
      <c r="A54">
        <v>2000</v>
      </c>
      <c r="B54" t="s">
        <v>151</v>
      </c>
      <c r="C54" t="s">
        <v>135</v>
      </c>
      <c r="D54" s="49" t="str">
        <f t="shared" si="0"/>
        <v>2000BürogebäudeVerbauarbeiten</v>
      </c>
      <c r="E54">
        <v>83.6</v>
      </c>
      <c r="F54">
        <v>85.7</v>
      </c>
      <c r="G54">
        <v>83.3</v>
      </c>
      <c r="H54">
        <v>85.4</v>
      </c>
      <c r="I54">
        <v>83.2</v>
      </c>
      <c r="J54">
        <v>85.3</v>
      </c>
      <c r="K54">
        <v>82.7</v>
      </c>
      <c r="L54">
        <v>84.8</v>
      </c>
      <c r="O54" t="s">
        <v>132</v>
      </c>
      <c r="P54" t="s">
        <v>150</v>
      </c>
      <c r="Q54" cm="1">
        <f t="array" ref="Q54">INDEX($B$11:$M$3008,MATCH(CONCATENATE(Q$12,$O54,$P54),$D$11:$D$2694,0),Q$10)</f>
        <v>58.6</v>
      </c>
      <c r="R54" cm="1">
        <f t="array" ref="R54">INDEX($B$11:$M$3008,MATCH(CONCATENATE(R$12,$O54,$P54),$D$11:$D$2694,0),R$10)</f>
        <v>58.8</v>
      </c>
      <c r="S54" cm="1">
        <f t="array" ref="S54">INDEX($B$11:$M$3008,MATCH(CONCATENATE(S$12,$O54,$P54),$D$11:$D$2694,0),S$10)</f>
        <v>59.1</v>
      </c>
      <c r="T54" cm="1">
        <f t="array" ref="T54">INDEX($B$11:$M$3008,MATCH(CONCATENATE(T$12,$O54,$P54),$D$11:$D$2694,0),T$10)</f>
        <v>59.6</v>
      </c>
      <c r="U54" cm="1">
        <f t="array" ref="U54">INDEX($B$11:$M$3008,MATCH(CONCATENATE(U$12,$O54,$P54),$D$11:$D$2694,0),U$10)</f>
        <v>60.1</v>
      </c>
      <c r="V54" cm="1">
        <f t="array" ref="V54">INDEX($B$11:$M$3008,MATCH(CONCATENATE(V$12,$O54,$P54),$D$11:$D$2694,0),V$10)</f>
        <v>60.5</v>
      </c>
      <c r="W54" cm="1">
        <f t="array" ref="W54">INDEX($B$11:$M$3008,MATCH(CONCATENATE(W$12,$O54,$P54),$D$11:$D$2694,0),W$10)</f>
        <v>60.7</v>
      </c>
      <c r="X54" cm="1">
        <f t="array" ref="X54">INDEX($B$11:$M$3008,MATCH(CONCATENATE(X$12,$O54,$P54),$D$11:$D$2694,0),X$10)</f>
        <v>60.8</v>
      </c>
      <c r="Y54" cm="1">
        <f t="array" ref="Y54">INDEX($B$11:$M$3008,MATCH(CONCATENATE(Y$12,$O54,$P54),$D$11:$D$2694,0),Y$10)</f>
        <v>61.5</v>
      </c>
      <c r="Z54" cm="1">
        <f t="array" ref="Z54">INDEX($B$11:$M$3008,MATCH(CONCATENATE(Z$12,$O54,$P54),$D$11:$D$2694,0),Z$10)</f>
        <v>61.7</v>
      </c>
      <c r="AA54" cm="1">
        <f t="array" ref="AA54">INDEX($B$11:$M$3008,MATCH(CONCATENATE(AA$12,$O54,$P54),$D$11:$D$2694,0),AA$10)</f>
        <v>62</v>
      </c>
      <c r="AB54" cm="1">
        <f t="array" ref="AB54">INDEX($B$11:$M$3008,MATCH(CONCATENATE(AB$12,$O54,$P54),$D$11:$D$2694,0),AB$10)</f>
        <v>62.2</v>
      </c>
      <c r="AC54" cm="1">
        <f t="array" ref="AC54">INDEX($B$11:$M$3008,MATCH(CONCATENATE(AC$12,$O54,$P54),$D$11:$D$2694,0),AC$10)</f>
        <v>62.8</v>
      </c>
      <c r="AD54" cm="1">
        <f t="array" ref="AD54">INDEX($B$11:$M$3008,MATCH(CONCATENATE(AD$12,$O54,$P54),$D$11:$D$2694,0),AD$10)</f>
        <v>63.1</v>
      </c>
      <c r="AE54" cm="1">
        <f t="array" ref="AE54">INDEX($B$11:$M$3008,MATCH(CONCATENATE(AE$12,$O54,$P54),$D$11:$D$2694,0),AE$10)</f>
        <v>63.1</v>
      </c>
      <c r="AF54" cm="1">
        <f t="array" ref="AF54">INDEX($B$11:$M$3008,MATCH(CONCATENATE(AF$12,$O54,$P54),$D$11:$D$2694,0),AF$10)</f>
        <v>63.3</v>
      </c>
      <c r="AG54" cm="1">
        <f t="array" ref="AG54">INDEX($B$11:$M$3008,MATCH(CONCATENATE(AG$12,$O54,$P54),$D$11:$D$2694,0),AG$10)</f>
        <v>64.099999999999994</v>
      </c>
      <c r="AH54" cm="1">
        <f t="array" ref="AH54">INDEX($B$11:$M$3008,MATCH(CONCATENATE(AH$12,$O54,$P54),$D$11:$D$2694,0),AH$10)</f>
        <v>64.599999999999994</v>
      </c>
      <c r="AI54" cm="1">
        <f t="array" ref="AI54">INDEX($B$11:$M$3008,MATCH(CONCATENATE(AI$12,$O54,$P54),$D$11:$D$2694,0),AI$10)</f>
        <v>65.2</v>
      </c>
      <c r="AJ54" cm="1">
        <f t="array" ref="AJ54">INDEX($B$11:$M$3008,MATCH(CONCATENATE(AJ$12,$O54,$P54),$D$11:$D$2694,0),AJ$10)</f>
        <v>66</v>
      </c>
      <c r="AK54" cm="1">
        <f t="array" ref="AK54">INDEX($B$11:$M$3008,MATCH(CONCATENATE(AK$12,$O54,$P54),$D$11:$D$2694,0),AK$10)</f>
        <v>67.099999999999994</v>
      </c>
      <c r="AL54" cm="1">
        <f t="array" ref="AL54">INDEX($B$11:$M$3008,MATCH(CONCATENATE(AL$12,$O54,$P54),$D$11:$D$2694,0),AL$10)</f>
        <v>67.8</v>
      </c>
      <c r="AM54" cm="1">
        <f t="array" ref="AM54">INDEX($B$11:$M$3008,MATCH(CONCATENATE(AM$12,$O54,$P54),$D$11:$D$2694,0),AM$10)</f>
        <v>68.099999999999994</v>
      </c>
      <c r="AN54" cm="1">
        <f t="array" ref="AN54">INDEX($B$11:$M$3008,MATCH(CONCATENATE(AN$12,$O54,$P54),$D$11:$D$2694,0),AN$10)</f>
        <v>67.900000000000006</v>
      </c>
      <c r="AO54" cm="1">
        <f t="array" ref="AO54">INDEX($B$11:$M$3008,MATCH(CONCATENATE(AO$12,$O54,$P54),$D$11:$D$2694,0),AO$10)</f>
        <v>68.8</v>
      </c>
      <c r="AP54" cm="1">
        <f t="array" ref="AP54">INDEX($B$11:$M$3008,MATCH(CONCATENATE(AP$12,$O54,$P54),$D$11:$D$2694,0),AP$10)</f>
        <v>68.8</v>
      </c>
      <c r="AQ54" cm="1">
        <f t="array" ref="AQ54">INDEX($B$11:$M$3008,MATCH(CONCATENATE(AQ$12,$O54,$P54),$D$11:$D$2694,0),AQ$10)</f>
        <v>69.8</v>
      </c>
      <c r="AR54" cm="1">
        <f t="array" ref="AR54">INDEX($B$11:$M$3008,MATCH(CONCATENATE(AR$12,$O54,$P54),$D$11:$D$2694,0),AR$10)</f>
        <v>70.599999999999994</v>
      </c>
      <c r="AS54" cm="1">
        <f t="array" ref="AS54">INDEX($B$11:$M$3008,MATCH(CONCATENATE(AS$12,$O54,$P54),$D$11:$D$2694,0),AS$10)</f>
        <v>72.900000000000006</v>
      </c>
      <c r="AT54" cm="1">
        <f t="array" ref="AT54">INDEX($B$11:$M$3008,MATCH(CONCATENATE(AT$12,$O54,$P54),$D$11:$D$2694,0),AT$10)</f>
        <v>73.900000000000006</v>
      </c>
      <c r="AU54" cm="1">
        <f t="array" ref="AU54">INDEX($B$11:$M$3008,MATCH(CONCATENATE(AU$12,$O54,$P54),$D$11:$D$2694,0),AU$10)</f>
        <v>74.5</v>
      </c>
      <c r="AV54" cm="1">
        <f t="array" ref="AV54">INDEX($B$11:$M$3008,MATCH(CONCATENATE(AV$12,$O54,$P54),$D$11:$D$2694,0),AV$10)</f>
        <v>75.400000000000006</v>
      </c>
      <c r="AW54" cm="1">
        <f t="array" ref="AW54">INDEX($B$11:$M$3008,MATCH(CONCATENATE(AW$12,$O54,$P54),$D$11:$D$2694,0),AW$10)</f>
        <v>76.7</v>
      </c>
      <c r="AX54" cm="1">
        <f t="array" ref="AX54">INDEX($B$11:$M$3008,MATCH(CONCATENATE(AX$12,$O54,$P54),$D$11:$D$2694,0),AX$10)</f>
        <v>77.900000000000006</v>
      </c>
      <c r="AY54" cm="1">
        <f t="array" ref="AY54">INDEX($B$11:$M$3008,MATCH(CONCATENATE(AY$12,$O54,$P54),$D$11:$D$2694,0),AY$10)</f>
        <v>79.2</v>
      </c>
      <c r="AZ54" cm="1">
        <f t="array" ref="AZ54">INDEX($B$11:$M$3008,MATCH(CONCATENATE(AZ$12,$O54,$P54),$D$11:$D$2694,0),AZ$10)</f>
        <v>79.7</v>
      </c>
      <c r="BA54" cm="1">
        <f t="array" ref="BA54">INDEX($B$11:$M$3008,MATCH(CONCATENATE(BA$12,$O54,$P54),$D$11:$D$2694,0),BA$10)</f>
        <v>81.3</v>
      </c>
      <c r="BB54" cm="1">
        <f t="array" ref="BB54">INDEX($B$11:$M$3008,MATCH(CONCATENATE(BB$12,$O54,$P54),$D$11:$D$2694,0),BB$10)</f>
        <v>81.599999999999994</v>
      </c>
      <c r="BC54" cm="1">
        <f t="array" ref="BC54">INDEX($B$11:$M$3008,MATCH(CONCATENATE(BC$12,$O54,$P54),$D$11:$D$2694,0),BC$10)</f>
        <v>81.7</v>
      </c>
      <c r="BD54" cm="1">
        <f t="array" ref="BD54">INDEX($B$11:$M$3008,MATCH(CONCATENATE(BD$12,$O54,$P54),$D$11:$D$2694,0),BD$10)</f>
        <v>82.1</v>
      </c>
      <c r="BE54" cm="1">
        <f t="array" ref="BE54">INDEX($B$11:$M$3008,MATCH(CONCATENATE(BE$12,$O54,$P54),$D$11:$D$2694,0),BE$10)</f>
        <v>82.9</v>
      </c>
      <c r="BF54" cm="1">
        <f t="array" ref="BF54">INDEX($B$11:$M$3008,MATCH(CONCATENATE(BF$12,$O54,$P54),$D$11:$D$2694,0),BF$10)</f>
        <v>83</v>
      </c>
      <c r="BG54" cm="1">
        <f t="array" ref="BG54">INDEX($B$11:$M$3008,MATCH(CONCATENATE(BG$12,$O54,$P54),$D$11:$D$2694,0),BG$10)</f>
        <v>84</v>
      </c>
      <c r="BH54" cm="1">
        <f t="array" ref="BH54">INDEX($B$11:$M$3008,MATCH(CONCATENATE(BH$12,$O54,$P54),$D$11:$D$2694,0),BH$10)</f>
        <v>84.3</v>
      </c>
      <c r="BI54" cm="1">
        <f t="array" ref="BI54">INDEX($B$11:$M$3008,MATCH(CONCATENATE(BI$12,$O54,$P54),$D$11:$D$2694,0),BI$10)</f>
        <v>85.4</v>
      </c>
      <c r="BJ54" cm="1">
        <f t="array" ref="BJ54">INDEX($B$11:$M$3008,MATCH(CONCATENATE(BJ$12,$O54,$P54),$D$11:$D$2694,0),BJ$10)</f>
        <v>86.1</v>
      </c>
      <c r="BK54" cm="1">
        <f t="array" ref="BK54">INDEX($B$11:$M$3008,MATCH(CONCATENATE(BK$12,$O54,$P54),$D$11:$D$2694,0),BK$10)</f>
        <v>87</v>
      </c>
      <c r="BL54" cm="1">
        <f t="array" ref="BL54">INDEX($B$11:$M$3008,MATCH(CONCATENATE(BL$12,$O54,$P54),$D$11:$D$2694,0),BL$10)</f>
        <v>87.3</v>
      </c>
      <c r="BM54" cm="1">
        <f t="array" ref="BM54">INDEX($B$11:$M$3008,MATCH(CONCATENATE(BM$12,$O54,$P54),$D$11:$D$2694,0),BM$10)</f>
        <v>88.9</v>
      </c>
      <c r="BN54" cm="1">
        <f t="array" ref="BN54">INDEX($B$11:$M$3008,MATCH(CONCATENATE(BN$12,$O54,$P54),$D$11:$D$2694,0),BN$10)</f>
        <v>89.5</v>
      </c>
      <c r="BO54" cm="1">
        <f t="array" ref="BO54">INDEX($B$11:$M$3008,MATCH(CONCATENATE(BO$12,$O54,$P54),$D$11:$D$2694,0),BO$10)</f>
        <v>90.1</v>
      </c>
      <c r="BP54" cm="1">
        <f t="array" ref="BP54">INDEX($B$11:$M$3008,MATCH(CONCATENATE(BP$12,$O54,$P54),$D$11:$D$2694,0),BP$10)</f>
        <v>90.5</v>
      </c>
      <c r="BQ54" cm="1">
        <f t="array" ref="BQ54">INDEX($B$11:$M$3008,MATCH(CONCATENATE(BQ$12,$O54,$P54),$D$11:$D$2694,0),BQ$10)</f>
        <v>92.1</v>
      </c>
      <c r="BR54" cm="1">
        <f t="array" ref="BR54">INDEX($B$11:$M$3008,MATCH(CONCATENATE(BR$12,$O54,$P54),$D$11:$D$2694,0),BR$10)</f>
        <v>92.8</v>
      </c>
      <c r="BS54" cm="1">
        <f t="array" ref="BS54">INDEX($B$11:$M$3008,MATCH(CONCATENATE(BS$12,$O54,$P54),$D$11:$D$2694,0),BS$10)</f>
        <v>93.8</v>
      </c>
      <c r="BT54" cm="1">
        <f t="array" ref="BT54">INDEX($B$11:$M$3008,MATCH(CONCATENATE(BT$12,$O54,$P54),$D$11:$D$2694,0),BT$10)</f>
        <v>94.1</v>
      </c>
      <c r="BU54" cm="1">
        <f t="array" ref="BU54">INDEX($B$11:$M$3008,MATCH(CONCATENATE(BU$12,$O54,$P54),$D$11:$D$2694,0),BU$10)</f>
        <v>95.7</v>
      </c>
      <c r="BV54" cm="1">
        <f t="array" ref="BV54">INDEX($B$11:$M$3008,MATCH(CONCATENATE(BV$12,$O54,$P54),$D$11:$D$2694,0),BV$10)</f>
        <v>96.5</v>
      </c>
      <c r="BW54" cm="1">
        <f t="array" ref="BW54">INDEX($B$11:$M$3008,MATCH(CONCATENATE(BW$12,$O54,$P54),$D$11:$D$2694,0),BW$10)</f>
        <v>97.2</v>
      </c>
      <c r="BX54" cm="1">
        <f t="array" ref="BX54">INDEX($B$11:$M$3008,MATCH(CONCATENATE(BX$12,$O54,$P54),$D$11:$D$2694,0),BX$10)</f>
        <v>97.6</v>
      </c>
      <c r="BY54" cm="1">
        <f t="array" ref="BY54">INDEX($B$11:$M$3008,MATCH(CONCATENATE(BY$12,$O54,$P54),$D$11:$D$2694,0),BY$10)</f>
        <v>99</v>
      </c>
      <c r="BZ54" cm="1">
        <f t="array" ref="BZ54">INDEX($B$11:$M$3008,MATCH(CONCATENATE(BZ$12,$O54,$P54),$D$11:$D$2694,0),BZ$10)</f>
        <v>99.9</v>
      </c>
      <c r="CA54" cm="1">
        <f t="array" ref="CA54">INDEX($B$11:$M$3008,MATCH(CONCATENATE(CA$12,$O54,$P54),$D$11:$D$2694,0),CA$10)</f>
        <v>100.4</v>
      </c>
      <c r="CB54" cm="1">
        <f t="array" ref="CB54">INDEX($B$11:$M$3008,MATCH(CONCATENATE(CB$12,$O54,$P54),$D$11:$D$2694,0),CB$10)</f>
        <v>100.8</v>
      </c>
      <c r="CC54" cm="1">
        <f t="array" ref="CC54">INDEX($B$11:$M$3008,MATCH(CONCATENATE(CC$12,$O54,$P54),$D$11:$D$2694,0),CC$10)</f>
        <v>102.2</v>
      </c>
      <c r="CD54" cm="1">
        <f t="array" ref="CD54">INDEX($B$11:$M$3008,MATCH(CONCATENATE(CD$12,$O54,$P54),$D$11:$D$2694,0),CD$10)</f>
        <v>102.7</v>
      </c>
      <c r="CE54" cm="1">
        <f t="array" ref="CE54">INDEX($B$11:$M$3008,MATCH(CONCATENATE(CE$12,$O54,$P54),$D$11:$D$2694,0),CE$10)</f>
        <v>103.6</v>
      </c>
      <c r="CF54" cm="1">
        <f t="array" ref="CF54">INDEX($B$11:$M$3008,MATCH(CONCATENATE(CF$12,$O54,$P54),$D$11:$D$2694,0),CF$10)</f>
        <v>104.1</v>
      </c>
      <c r="CG54" cm="1">
        <f t="array" ref="CG54">INDEX($B$11:$M$3008,MATCH(CONCATENATE(CG$12,$O54,$P54),$D$11:$D$2694,0),CG$10)</f>
        <v>106</v>
      </c>
      <c r="CH54" cm="1">
        <f t="array" ref="CH54">INDEX($B$11:$M$3008,MATCH(CONCATENATE(CH$12,$O54,$P54),$D$11:$D$2694,0),CH$10)</f>
        <v>107.5</v>
      </c>
      <c r="CI54" cm="1">
        <f t="array" ref="CI54">INDEX($B$11:$M$3008,MATCH(CONCATENATE(CI$12,$O54,$P54),$D$11:$D$2694,0),CI$10)</f>
        <v>108.5</v>
      </c>
      <c r="CJ54" cm="1">
        <f t="array" ref="CJ54">INDEX($B$11:$M$3008,MATCH(CONCATENATE(CJ$12,$O54,$P54),$D$11:$D$2694,0),CJ$10)</f>
        <v>109.7</v>
      </c>
      <c r="CK54" cm="1">
        <f t="array" ref="CK54">INDEX($B$11:$M$3008,MATCH(CONCATENATE(CK$12,$O54,$P54),$D$11:$D$2694,0),CK$10)</f>
        <v>111.5</v>
      </c>
      <c r="CL54" cm="1">
        <f t="array" ref="CL54">INDEX($B$11:$M$3008,MATCH(CONCATENATE(CL$12,$O54,$P54),$D$11:$D$2694,0),CL$10)</f>
        <v>113</v>
      </c>
      <c r="CM54" cm="1">
        <f t="array" ref="CM54">INDEX($B$11:$M$3008,MATCH(CONCATENATE(CM$12,$O54,$P54),$D$11:$D$2694,0),CM$10)</f>
        <v>113.8</v>
      </c>
      <c r="CN54" cm="1">
        <f t="array" ref="CN54">INDEX($B$11:$M$3008,MATCH(CONCATENATE(CN$12,$O54,$P54),$D$11:$D$2694,0),CN$10)</f>
        <v>115.1</v>
      </c>
      <c r="CO54" cm="1">
        <f t="array" ref="CO54">INDEX($B$11:$M$3008,MATCH(CONCATENATE(CO$12,$O54,$P54),$D$11:$D$2694,0),CO$10)</f>
        <v>117.7</v>
      </c>
      <c r="CP54" cm="1">
        <f t="array" ref="CP54">INDEX($B$11:$M$3008,MATCH(CONCATENATE(CP$12,$O54,$P54),$D$11:$D$2694,0),CP$10)</f>
        <v>119.5</v>
      </c>
      <c r="CQ54" cm="1">
        <f t="array" ref="CQ54">INDEX($B$11:$M$3008,MATCH(CONCATENATE(CQ$12,$O54,$P54),$D$11:$D$2694,0),CQ$10)</f>
        <v>121.1</v>
      </c>
      <c r="CR54" cm="1">
        <f t="array" ref="CR54">INDEX($B$11:$M$3008,MATCH(CONCATENATE(CR$12,$O54,$P54),$D$11:$D$2694,0),CR$10)</f>
        <v>122.1</v>
      </c>
      <c r="CS54" cm="1">
        <f t="array" ref="CS54">INDEX($B$11:$M$3008,MATCH(CONCATENATE(CS$12,$O54,$P54),$D$11:$D$2694,0),CS$10)</f>
        <v>125.2</v>
      </c>
      <c r="CT54" cm="1">
        <f t="array" ref="CT54">INDEX($B$11:$M$3008,MATCH(CONCATENATE(CT$12,$O54,$P54),$D$11:$D$2694,0),CT$10)</f>
        <v>125.7</v>
      </c>
      <c r="CU54" cm="1">
        <f t="array" ref="CU54">INDEX($B$11:$M$3008,MATCH(CONCATENATE(CU$12,$O54,$P54),$D$11:$D$2694,0),CU$10)</f>
        <v>126.5</v>
      </c>
      <c r="CV54" cm="1">
        <f t="array" ref="CV54">INDEX($B$11:$M$3008,MATCH(CONCATENATE(CV$12,$O54,$P54),$D$11:$D$2694,0),CV$10)</f>
        <v>127.4</v>
      </c>
      <c r="CW54" cm="1">
        <f t="array" ref="CW54">INDEX($B$11:$M$3008,MATCH(CONCATENATE(CW$12,$O54,$P54),$D$11:$D$2694,0),CW$10)</f>
        <v>95.3</v>
      </c>
      <c r="CX54" cm="1">
        <f t="array" ref="CX54">INDEX($B$11:$M$3008,MATCH(CONCATENATE(CX$12,$O54,$P54),$D$11:$D$2694,0),CX$10)</f>
        <v>98</v>
      </c>
      <c r="CY54" cm="1">
        <f t="array" ref="CY54">INDEX($B$11:$M$3008,MATCH(CONCATENATE(CY$12,$O54,$P54),$D$11:$D$2694,0),CY$10)</f>
        <v>101.4</v>
      </c>
      <c r="CZ54" cm="1">
        <f t="array" ref="CZ54">INDEX($B$11:$M$3008,MATCH(CONCATENATE(CZ$12,$O54,$P54),$D$11:$D$2694,0),CZ$10)</f>
        <v>105.3</v>
      </c>
      <c r="DA54" cm="1">
        <f t="array" ref="DA54">INDEX($B$11:$M$3008,MATCH(CONCATENATE(DA$12,$O54,$P54),$D$11:$D$2694,0),DA$10)</f>
        <v>114.2</v>
      </c>
      <c r="DB54" cm="1">
        <f t="array" ref="DB54">INDEX($B$11:$M$3008,MATCH(CONCATENATE(DB$12,$O54,$P54),$D$11:$D$2694,0),DB$10)</f>
        <v>124.5</v>
      </c>
      <c r="DC54" cm="1">
        <f t="array" ref="DC54">INDEX($B$11:$M$3008,MATCH(CONCATENATE(DC$12,$O54,$P54),$D$11:$D$2694,0),DC$10)</f>
        <v>132</v>
      </c>
      <c r="DD54" cm="1">
        <f t="array" ref="DD54">INDEX($B$11:$M$3008,MATCH(CONCATENATE(DD$12,$O54,$P54),$D$11:$D$2694,0),DD$10)</f>
        <v>138.1</v>
      </c>
      <c r="DE54" cm="1">
        <f t="array" ref="DE54">INDEX($B$11:$M$3008,MATCH(CONCATENATE(DE$12,$O54,$P54),$D$11:$D$2694,0),DE$10)</f>
        <v>149</v>
      </c>
      <c r="DF54" cm="1">
        <f t="array" ref="DF54">INDEX($B$11:$M$3008,MATCH(CONCATENATE(DF$12,$O54,$P54),$D$11:$D$2694,0),DF$10)</f>
        <v>153.6</v>
      </c>
      <c r="DG54" cm="1">
        <f t="array" ref="DG54">INDEX($B$11:$M$3008,MATCH(CONCATENATE(DG$12,$O54,$P54),$D$11:$D$2694,0),DG$10)</f>
        <v>157.80000000000001</v>
      </c>
      <c r="DI54" t="s">
        <v>150</v>
      </c>
      <c r="DJ54" s="98">
        <f t="shared" si="1"/>
        <v>0.10937500000000089</v>
      </c>
      <c r="DK54" s="98">
        <f t="shared" si="2"/>
        <v>0.19545454545454555</v>
      </c>
      <c r="DL54" s="98">
        <f t="shared" si="3"/>
        <v>8.247694334650861E-2</v>
      </c>
    </row>
    <row r="55" spans="1:116">
      <c r="A55">
        <v>2000</v>
      </c>
      <c r="B55" t="s">
        <v>151</v>
      </c>
      <c r="C55" t="s">
        <v>136</v>
      </c>
      <c r="D55" s="49" t="str">
        <f t="shared" si="0"/>
        <v>2000BürogebäudeRamm-, Rüttel- und Pressarbeiten</v>
      </c>
      <c r="E55" t="s">
        <v>66</v>
      </c>
      <c r="F55" t="s">
        <v>66</v>
      </c>
      <c r="G55" t="s">
        <v>66</v>
      </c>
      <c r="H55" t="s">
        <v>66</v>
      </c>
      <c r="I55" t="s">
        <v>66</v>
      </c>
      <c r="J55" t="s">
        <v>66</v>
      </c>
      <c r="K55" t="s">
        <v>66</v>
      </c>
      <c r="L55" t="s">
        <v>66</v>
      </c>
    </row>
    <row r="56" spans="1:116">
      <c r="A56">
        <v>2000</v>
      </c>
      <c r="B56" t="s">
        <v>151</v>
      </c>
      <c r="C56" t="s">
        <v>91</v>
      </c>
      <c r="D56" s="49" t="str">
        <f t="shared" si="0"/>
        <v>2000BürogebäudeEntwässerungskanalarbeiten</v>
      </c>
      <c r="E56">
        <v>75.7</v>
      </c>
      <c r="F56">
        <v>77.8</v>
      </c>
      <c r="G56">
        <v>75.8</v>
      </c>
      <c r="H56">
        <v>77.900000000000006</v>
      </c>
      <c r="I56">
        <v>75</v>
      </c>
      <c r="J56">
        <v>77.099999999999994</v>
      </c>
      <c r="K56">
        <v>75.099999999999994</v>
      </c>
      <c r="L56">
        <v>77.2</v>
      </c>
    </row>
    <row r="57" spans="1:116">
      <c r="A57">
        <v>2000</v>
      </c>
      <c r="B57" t="s">
        <v>151</v>
      </c>
      <c r="C57" t="s">
        <v>92</v>
      </c>
      <c r="D57" s="49" t="str">
        <f t="shared" si="0"/>
        <v>2000BürogebäudeMauerarbeiten</v>
      </c>
      <c r="E57">
        <v>86.7</v>
      </c>
      <c r="F57">
        <v>89</v>
      </c>
      <c r="G57">
        <v>86.6</v>
      </c>
      <c r="H57">
        <v>88.9</v>
      </c>
      <c r="I57">
        <v>86.2</v>
      </c>
      <c r="J57">
        <v>88.5</v>
      </c>
      <c r="K57">
        <v>85.9</v>
      </c>
      <c r="L57">
        <v>88.2</v>
      </c>
    </row>
    <row r="58" spans="1:116">
      <c r="A58">
        <v>2000</v>
      </c>
      <c r="B58" t="s">
        <v>151</v>
      </c>
      <c r="C58" t="s">
        <v>93</v>
      </c>
      <c r="D58" s="49" t="str">
        <f t="shared" si="0"/>
        <v>2000BürogebäudeBetonarbeiten</v>
      </c>
      <c r="E58">
        <v>81.599999999999994</v>
      </c>
      <c r="F58">
        <v>83.8</v>
      </c>
      <c r="G58">
        <v>81.599999999999994</v>
      </c>
      <c r="H58">
        <v>83.8</v>
      </c>
      <c r="I58">
        <v>81.3</v>
      </c>
      <c r="J58">
        <v>83.4</v>
      </c>
      <c r="K58">
        <v>80.900000000000006</v>
      </c>
      <c r="L58">
        <v>83.1</v>
      </c>
    </row>
    <row r="59" spans="1:116">
      <c r="A59">
        <v>2000</v>
      </c>
      <c r="B59" t="s">
        <v>151</v>
      </c>
      <c r="C59" t="s">
        <v>137</v>
      </c>
      <c r="D59" s="49" t="str">
        <f t="shared" si="0"/>
        <v>2000BürogebäudeZimmer- und Holzbauarbeiten</v>
      </c>
      <c r="E59">
        <v>78.7</v>
      </c>
      <c r="F59">
        <v>80.7</v>
      </c>
      <c r="G59">
        <v>78.7</v>
      </c>
      <c r="H59">
        <v>80.7</v>
      </c>
      <c r="I59">
        <v>78.8</v>
      </c>
      <c r="J59">
        <v>80.8</v>
      </c>
      <c r="K59">
        <v>78.599999999999994</v>
      </c>
      <c r="L59">
        <v>80.599999999999994</v>
      </c>
    </row>
    <row r="60" spans="1:116">
      <c r="A60">
        <v>2000</v>
      </c>
      <c r="B60" t="s">
        <v>151</v>
      </c>
      <c r="C60" t="s">
        <v>95</v>
      </c>
      <c r="D60" s="49" t="str">
        <f t="shared" si="0"/>
        <v>2000BürogebäudeStahlbauarbeiten</v>
      </c>
      <c r="E60">
        <v>67.900000000000006</v>
      </c>
      <c r="F60">
        <v>69.7</v>
      </c>
      <c r="G60">
        <v>67.900000000000006</v>
      </c>
      <c r="H60">
        <v>69.8</v>
      </c>
      <c r="I60">
        <v>68.2</v>
      </c>
      <c r="J60">
        <v>70</v>
      </c>
      <c r="K60">
        <v>69</v>
      </c>
      <c r="L60">
        <v>70.8</v>
      </c>
    </row>
    <row r="61" spans="1:116">
      <c r="A61">
        <v>2000</v>
      </c>
      <c r="B61" t="s">
        <v>151</v>
      </c>
      <c r="C61" t="s">
        <v>96</v>
      </c>
      <c r="D61" s="49" t="str">
        <f t="shared" si="0"/>
        <v>2000BürogebäudeAbdichtungsarbeiten</v>
      </c>
      <c r="E61">
        <v>71.900000000000006</v>
      </c>
      <c r="F61">
        <v>73.8</v>
      </c>
      <c r="G61">
        <v>72.599999999999994</v>
      </c>
      <c r="H61">
        <v>74.599999999999994</v>
      </c>
      <c r="I61">
        <v>73.3</v>
      </c>
      <c r="J61">
        <v>75.3</v>
      </c>
      <c r="K61">
        <v>73.5</v>
      </c>
      <c r="L61">
        <v>75.400000000000006</v>
      </c>
    </row>
    <row r="62" spans="1:116">
      <c r="A62">
        <v>2000</v>
      </c>
      <c r="B62" t="s">
        <v>151</v>
      </c>
      <c r="C62" t="s">
        <v>138</v>
      </c>
      <c r="D62" s="49" t="str">
        <f t="shared" si="0"/>
        <v>2000BürogebäudeDachdeckungs- und Dachabdichtungsarbeiten</v>
      </c>
      <c r="E62">
        <v>70.7</v>
      </c>
      <c r="F62">
        <v>72.599999999999994</v>
      </c>
      <c r="G62">
        <v>70.8</v>
      </c>
      <c r="H62">
        <v>72.7</v>
      </c>
      <c r="I62">
        <v>71.3</v>
      </c>
      <c r="J62">
        <v>73.2</v>
      </c>
      <c r="K62">
        <v>71.5</v>
      </c>
      <c r="L62">
        <v>73.400000000000006</v>
      </c>
    </row>
    <row r="63" spans="1:116">
      <c r="A63">
        <v>2000</v>
      </c>
      <c r="B63" t="s">
        <v>151</v>
      </c>
      <c r="C63" t="s">
        <v>98</v>
      </c>
      <c r="D63" s="49" t="str">
        <f t="shared" si="0"/>
        <v>2000BürogebäudeKlempnerarbeiten</v>
      </c>
      <c r="E63">
        <v>64.900000000000006</v>
      </c>
      <c r="F63">
        <v>66.5</v>
      </c>
      <c r="G63">
        <v>65</v>
      </c>
      <c r="H63">
        <v>66.599999999999994</v>
      </c>
      <c r="I63">
        <v>65.099999999999994</v>
      </c>
      <c r="J63">
        <v>66.8</v>
      </c>
      <c r="K63">
        <v>65.3</v>
      </c>
      <c r="L63">
        <v>67</v>
      </c>
    </row>
    <row r="64" spans="1:116">
      <c r="A64">
        <v>2000</v>
      </c>
      <c r="B64" t="s">
        <v>151</v>
      </c>
      <c r="C64" t="s">
        <v>99</v>
      </c>
      <c r="D64" s="49" t="str">
        <f t="shared" si="0"/>
        <v>2000BürogebäudeGerüstarbeiten</v>
      </c>
      <c r="E64">
        <v>83.8</v>
      </c>
      <c r="F64">
        <v>85.9</v>
      </c>
      <c r="G64">
        <v>84</v>
      </c>
      <c r="H64">
        <v>86.1</v>
      </c>
      <c r="I64">
        <v>84</v>
      </c>
      <c r="J64">
        <v>86.1</v>
      </c>
      <c r="K64">
        <v>83.8</v>
      </c>
      <c r="L64">
        <v>85.9</v>
      </c>
    </row>
    <row r="65" spans="1:12">
      <c r="A65">
        <v>2000</v>
      </c>
      <c r="B65" t="s">
        <v>151</v>
      </c>
      <c r="C65" t="s">
        <v>139</v>
      </c>
      <c r="D65" s="49" t="str">
        <f t="shared" si="0"/>
        <v>2000BürogebäudeAusbauarbeiten</v>
      </c>
      <c r="E65">
        <v>72.5</v>
      </c>
      <c r="F65">
        <v>74.400000000000006</v>
      </c>
      <c r="G65">
        <v>72.900000000000006</v>
      </c>
      <c r="H65">
        <v>74.8</v>
      </c>
      <c r="I65">
        <v>73.099999999999994</v>
      </c>
      <c r="J65">
        <v>75</v>
      </c>
      <c r="K65">
        <v>73.5</v>
      </c>
      <c r="L65">
        <v>75.400000000000006</v>
      </c>
    </row>
    <row r="66" spans="1:12">
      <c r="A66">
        <v>2000</v>
      </c>
      <c r="B66" t="s">
        <v>151</v>
      </c>
      <c r="C66" t="s">
        <v>100</v>
      </c>
      <c r="D66" s="49" t="str">
        <f t="shared" si="0"/>
        <v>2000BürogebäudeNaturwerksteinarbeiten</v>
      </c>
      <c r="E66">
        <v>86</v>
      </c>
      <c r="F66">
        <v>88.2</v>
      </c>
      <c r="G66">
        <v>86.3</v>
      </c>
      <c r="H66">
        <v>88.5</v>
      </c>
      <c r="I66">
        <v>86.3</v>
      </c>
      <c r="J66">
        <v>88.5</v>
      </c>
      <c r="K66">
        <v>86.7</v>
      </c>
      <c r="L66">
        <v>88.9</v>
      </c>
    </row>
    <row r="67" spans="1:12">
      <c r="A67">
        <v>2000</v>
      </c>
      <c r="B67" t="s">
        <v>151</v>
      </c>
      <c r="C67" t="s">
        <v>101</v>
      </c>
      <c r="D67" s="49" t="str">
        <f t="shared" si="0"/>
        <v>2000BürogebäudeBetonwerksteinarbeiten</v>
      </c>
      <c r="E67">
        <v>85.6</v>
      </c>
      <c r="F67">
        <v>87.9</v>
      </c>
      <c r="G67">
        <v>85.9</v>
      </c>
      <c r="H67">
        <v>88.1</v>
      </c>
      <c r="I67">
        <v>85.9</v>
      </c>
      <c r="J67">
        <v>88.1</v>
      </c>
      <c r="K67">
        <v>86.2</v>
      </c>
      <c r="L67">
        <v>88.4</v>
      </c>
    </row>
    <row r="68" spans="1:12">
      <c r="A68">
        <v>2000</v>
      </c>
      <c r="B68" t="s">
        <v>151</v>
      </c>
      <c r="C68" t="s">
        <v>140</v>
      </c>
      <c r="D68" s="49" t="str">
        <f t="shared" si="0"/>
        <v>2000BürogebäudePutz- und Stuckarbeiten</v>
      </c>
      <c r="E68">
        <v>88.2</v>
      </c>
      <c r="F68">
        <v>90.5</v>
      </c>
      <c r="G68">
        <v>88.1</v>
      </c>
      <c r="H68">
        <v>90.4</v>
      </c>
      <c r="I68">
        <v>87.8</v>
      </c>
      <c r="J68">
        <v>90.1</v>
      </c>
      <c r="K68">
        <v>87.8</v>
      </c>
      <c r="L68">
        <v>90.1</v>
      </c>
    </row>
    <row r="69" spans="1:12">
      <c r="A69">
        <v>2000</v>
      </c>
      <c r="B69" t="s">
        <v>151</v>
      </c>
      <c r="C69" t="s">
        <v>141</v>
      </c>
      <c r="D69" s="49" t="str">
        <f t="shared" si="0"/>
        <v>2000BürogebäudeWärmedämm-Verbundsysteme</v>
      </c>
      <c r="E69" t="s">
        <v>66</v>
      </c>
      <c r="F69" t="s">
        <v>66</v>
      </c>
      <c r="G69" t="s">
        <v>66</v>
      </c>
      <c r="H69" t="s">
        <v>66</v>
      </c>
      <c r="I69" t="s">
        <v>66</v>
      </c>
      <c r="J69" t="s">
        <v>66</v>
      </c>
      <c r="K69" t="s">
        <v>66</v>
      </c>
      <c r="L69" t="s">
        <v>66</v>
      </c>
    </row>
    <row r="70" spans="1:12">
      <c r="A70">
        <v>2000</v>
      </c>
      <c r="B70" t="s">
        <v>151</v>
      </c>
      <c r="C70" t="s">
        <v>104</v>
      </c>
      <c r="D70" s="49" t="str">
        <f t="shared" si="0"/>
        <v>2000BürogebäudeTrockenbauarbeiten</v>
      </c>
      <c r="E70">
        <v>81.7</v>
      </c>
      <c r="F70">
        <v>83.9</v>
      </c>
      <c r="G70">
        <v>81.900000000000006</v>
      </c>
      <c r="H70">
        <v>84.1</v>
      </c>
      <c r="I70">
        <v>82.2</v>
      </c>
      <c r="J70">
        <v>84.3</v>
      </c>
      <c r="K70">
        <v>82.4</v>
      </c>
      <c r="L70">
        <v>84.5</v>
      </c>
    </row>
    <row r="71" spans="1:12">
      <c r="A71">
        <v>2000</v>
      </c>
      <c r="B71" t="s">
        <v>151</v>
      </c>
      <c r="C71" t="s">
        <v>105</v>
      </c>
      <c r="D71" s="49" t="str">
        <f t="shared" si="0"/>
        <v>2000BürogebäudeVorgehängte hinterlüftete Fassaden</v>
      </c>
      <c r="E71">
        <v>71.7</v>
      </c>
      <c r="F71">
        <v>73.5</v>
      </c>
      <c r="G71">
        <v>72.099999999999994</v>
      </c>
      <c r="H71">
        <v>73.900000000000006</v>
      </c>
      <c r="I71">
        <v>72.599999999999994</v>
      </c>
      <c r="J71">
        <v>74.400000000000006</v>
      </c>
      <c r="K71">
        <v>73</v>
      </c>
      <c r="L71">
        <v>74.900000000000006</v>
      </c>
    </row>
    <row r="72" spans="1:12">
      <c r="A72">
        <v>2000</v>
      </c>
      <c r="B72" t="s">
        <v>151</v>
      </c>
      <c r="C72" t="s">
        <v>142</v>
      </c>
      <c r="D72" s="49" t="str">
        <f t="shared" si="0"/>
        <v>2000BürogebäudeFliesen- und Plattenarbeiten</v>
      </c>
      <c r="E72">
        <v>93</v>
      </c>
      <c r="F72">
        <v>95.4</v>
      </c>
      <c r="G72">
        <v>93.1</v>
      </c>
      <c r="H72">
        <v>95.6</v>
      </c>
      <c r="I72">
        <v>93.1</v>
      </c>
      <c r="J72">
        <v>95.5</v>
      </c>
      <c r="K72">
        <v>92.8</v>
      </c>
      <c r="L72">
        <v>95.2</v>
      </c>
    </row>
    <row r="73" spans="1:12">
      <c r="A73">
        <v>2000</v>
      </c>
      <c r="B73" t="s">
        <v>151</v>
      </c>
      <c r="C73" t="s">
        <v>107</v>
      </c>
      <c r="D73" s="49" t="str">
        <f t="shared" si="0"/>
        <v>2000BürogebäudeEstricharbeiten</v>
      </c>
      <c r="E73">
        <v>76.599999999999994</v>
      </c>
      <c r="F73">
        <v>78.5</v>
      </c>
      <c r="G73">
        <v>76.900000000000006</v>
      </c>
      <c r="H73">
        <v>78.900000000000006</v>
      </c>
      <c r="I73">
        <v>77.5</v>
      </c>
      <c r="J73">
        <v>79.5</v>
      </c>
      <c r="K73">
        <v>77.599999999999994</v>
      </c>
      <c r="L73">
        <v>79.5</v>
      </c>
    </row>
    <row r="74" spans="1:12">
      <c r="A74">
        <v>2000</v>
      </c>
      <c r="B74" t="s">
        <v>151</v>
      </c>
      <c r="C74" t="s">
        <v>108</v>
      </c>
      <c r="D74" s="49" t="str">
        <f t="shared" si="0"/>
        <v>2000BürogebäudeTischlerarbeiten</v>
      </c>
      <c r="E74">
        <v>76.8</v>
      </c>
      <c r="F74">
        <v>78.8</v>
      </c>
      <c r="G74">
        <v>77.099999999999994</v>
      </c>
      <c r="H74">
        <v>79.099999999999994</v>
      </c>
      <c r="I74">
        <v>77.2</v>
      </c>
      <c r="J74">
        <v>79.2</v>
      </c>
      <c r="K74">
        <v>77.5</v>
      </c>
      <c r="L74">
        <v>79.5</v>
      </c>
    </row>
    <row r="75" spans="1:12">
      <c r="A75">
        <v>2000</v>
      </c>
      <c r="B75" t="s">
        <v>151</v>
      </c>
      <c r="C75" t="s">
        <v>143</v>
      </c>
      <c r="D75" s="49" t="str">
        <f t="shared" si="0"/>
        <v>2000BürogebäudeParkett- und Holzpflasterarbeiten</v>
      </c>
      <c r="E75">
        <v>88.7</v>
      </c>
      <c r="F75">
        <v>91.1</v>
      </c>
      <c r="G75">
        <v>88.7</v>
      </c>
      <c r="H75">
        <v>91</v>
      </c>
      <c r="I75">
        <v>88.9</v>
      </c>
      <c r="J75">
        <v>91.3</v>
      </c>
      <c r="K75">
        <v>88.9</v>
      </c>
      <c r="L75">
        <v>91.3</v>
      </c>
    </row>
    <row r="76" spans="1:12">
      <c r="A76">
        <v>2000</v>
      </c>
      <c r="B76" t="s">
        <v>151</v>
      </c>
      <c r="C76" t="s">
        <v>109</v>
      </c>
      <c r="D76" s="49" t="str">
        <f t="shared" ref="D76:D139" si="4">CONCATENATE(A76, B76, C76)</f>
        <v>2000BürogebäudeRollladenarbeiten</v>
      </c>
      <c r="E76">
        <v>80.2</v>
      </c>
      <c r="F76">
        <v>82.2</v>
      </c>
      <c r="G76">
        <v>80.599999999999994</v>
      </c>
      <c r="H76">
        <v>82.6</v>
      </c>
      <c r="I76">
        <v>80.900000000000006</v>
      </c>
      <c r="J76">
        <v>83</v>
      </c>
      <c r="K76">
        <v>81.099999999999994</v>
      </c>
      <c r="L76">
        <v>83.2</v>
      </c>
    </row>
    <row r="77" spans="1:12">
      <c r="A77">
        <v>2000</v>
      </c>
      <c r="B77" t="s">
        <v>151</v>
      </c>
      <c r="C77" t="s">
        <v>110</v>
      </c>
      <c r="D77" s="49" t="str">
        <f t="shared" si="4"/>
        <v>2000BürogebäudeMetallbauarbeiten</v>
      </c>
      <c r="E77">
        <v>67.2</v>
      </c>
      <c r="F77">
        <v>69</v>
      </c>
      <c r="G77">
        <v>67.900000000000006</v>
      </c>
      <c r="H77">
        <v>69.599999999999994</v>
      </c>
      <c r="I77">
        <v>68.3</v>
      </c>
      <c r="J77">
        <v>70.2</v>
      </c>
      <c r="K77">
        <v>69.099999999999994</v>
      </c>
      <c r="L77">
        <v>70.900000000000006</v>
      </c>
    </row>
    <row r="78" spans="1:12">
      <c r="A78">
        <v>2000</v>
      </c>
      <c r="B78" t="s">
        <v>151</v>
      </c>
      <c r="C78" t="s">
        <v>111</v>
      </c>
      <c r="D78" s="49" t="str">
        <f t="shared" si="4"/>
        <v>2000BürogebäudeVerglasungsarbeiten</v>
      </c>
      <c r="E78">
        <v>66.400000000000006</v>
      </c>
      <c r="F78">
        <v>68</v>
      </c>
      <c r="G78">
        <v>67</v>
      </c>
      <c r="H78">
        <v>68.8</v>
      </c>
      <c r="I78">
        <v>67.5</v>
      </c>
      <c r="J78">
        <v>69.2</v>
      </c>
      <c r="K78">
        <v>68.2</v>
      </c>
      <c r="L78">
        <v>70</v>
      </c>
    </row>
    <row r="79" spans="1:12">
      <c r="A79">
        <v>2000</v>
      </c>
      <c r="B79" t="s">
        <v>151</v>
      </c>
      <c r="C79" t="s">
        <v>144</v>
      </c>
      <c r="D79" s="49" t="str">
        <f t="shared" si="4"/>
        <v>2000BürogebäudeMaler- und Lackierarbeiten, Beschichtungen</v>
      </c>
      <c r="E79">
        <v>87.5</v>
      </c>
      <c r="F79">
        <v>89.7</v>
      </c>
      <c r="G79">
        <v>87.7</v>
      </c>
      <c r="H79">
        <v>90</v>
      </c>
      <c r="I79">
        <v>87.9</v>
      </c>
      <c r="J79">
        <v>90.1</v>
      </c>
      <c r="K79">
        <v>87.9</v>
      </c>
      <c r="L79">
        <v>90.1</v>
      </c>
    </row>
    <row r="80" spans="1:12">
      <c r="A80">
        <v>2000</v>
      </c>
      <c r="B80" t="s">
        <v>151</v>
      </c>
      <c r="C80" t="s">
        <v>145</v>
      </c>
      <c r="D80" s="49" t="str">
        <f t="shared" si="4"/>
        <v>2000BürogebäudeKorrosionsschutzarbeiten an Stahlbauten</v>
      </c>
      <c r="E80" t="s">
        <v>66</v>
      </c>
      <c r="F80" t="s">
        <v>66</v>
      </c>
      <c r="G80" t="s">
        <v>66</v>
      </c>
      <c r="H80" t="s">
        <v>66</v>
      </c>
      <c r="I80" t="s">
        <v>66</v>
      </c>
      <c r="J80" t="s">
        <v>66</v>
      </c>
      <c r="K80" t="s">
        <v>66</v>
      </c>
      <c r="L80" t="s">
        <v>66</v>
      </c>
    </row>
    <row r="81" spans="1:12">
      <c r="A81">
        <v>2000</v>
      </c>
      <c r="B81" t="s">
        <v>151</v>
      </c>
      <c r="C81" t="s">
        <v>113</v>
      </c>
      <c r="D81" s="49" t="str">
        <f t="shared" si="4"/>
        <v>2000BürogebäudeBodenbelagarbeiten</v>
      </c>
      <c r="E81">
        <v>78.099999999999994</v>
      </c>
      <c r="F81">
        <v>80.099999999999994</v>
      </c>
      <c r="G81">
        <v>78.099999999999994</v>
      </c>
      <c r="H81">
        <v>80.099999999999994</v>
      </c>
      <c r="I81">
        <v>78.2</v>
      </c>
      <c r="J81">
        <v>80.2</v>
      </c>
      <c r="K81">
        <v>78.3</v>
      </c>
      <c r="L81">
        <v>80.400000000000006</v>
      </c>
    </row>
    <row r="82" spans="1:12">
      <c r="A82">
        <v>2000</v>
      </c>
      <c r="B82" t="s">
        <v>151</v>
      </c>
      <c r="C82" t="s">
        <v>114</v>
      </c>
      <c r="D82" s="49" t="str">
        <f t="shared" si="4"/>
        <v>2000BürogebäudeTapezierarbeiten</v>
      </c>
      <c r="E82">
        <v>80.8</v>
      </c>
      <c r="F82">
        <v>82.9</v>
      </c>
      <c r="G82">
        <v>81.3</v>
      </c>
      <c r="H82">
        <v>83.4</v>
      </c>
      <c r="I82">
        <v>81.400000000000006</v>
      </c>
      <c r="J82">
        <v>83.5</v>
      </c>
      <c r="K82">
        <v>81.7</v>
      </c>
      <c r="L82">
        <v>83.8</v>
      </c>
    </row>
    <row r="83" spans="1:12">
      <c r="A83">
        <v>2000</v>
      </c>
      <c r="B83" t="s">
        <v>151</v>
      </c>
      <c r="C83" t="s">
        <v>115</v>
      </c>
      <c r="D83" s="49" t="str">
        <f t="shared" si="4"/>
        <v>2000BürogebäudeRaumlufttechnische Anlagen</v>
      </c>
      <c r="E83">
        <v>62.7</v>
      </c>
      <c r="F83">
        <v>64.3</v>
      </c>
      <c r="G83">
        <v>63.1</v>
      </c>
      <c r="H83">
        <v>64.7</v>
      </c>
      <c r="I83">
        <v>63.4</v>
      </c>
      <c r="J83">
        <v>65.099999999999994</v>
      </c>
      <c r="K83">
        <v>63.7</v>
      </c>
      <c r="L83">
        <v>65.3</v>
      </c>
    </row>
    <row r="84" spans="1:12">
      <c r="A84">
        <v>2000</v>
      </c>
      <c r="B84" t="s">
        <v>151</v>
      </c>
      <c r="C84" t="s">
        <v>146</v>
      </c>
      <c r="D84" s="49" t="str">
        <f t="shared" si="4"/>
        <v>2000BürogebäudeHeiz- und zentrale Wassererwärmungsanlagen</v>
      </c>
      <c r="E84">
        <v>57.7</v>
      </c>
      <c r="F84">
        <v>59.2</v>
      </c>
      <c r="G84">
        <v>58.1</v>
      </c>
      <c r="H84">
        <v>59.6</v>
      </c>
      <c r="I84">
        <v>58.2</v>
      </c>
      <c r="J84">
        <v>59.8</v>
      </c>
      <c r="K84">
        <v>58.7</v>
      </c>
      <c r="L84">
        <v>60.3</v>
      </c>
    </row>
    <row r="85" spans="1:12">
      <c r="A85">
        <v>2000</v>
      </c>
      <c r="B85" t="s">
        <v>151</v>
      </c>
      <c r="C85" t="s">
        <v>147</v>
      </c>
      <c r="D85" s="49" t="str">
        <f t="shared" si="4"/>
        <v>2000BürogebäudeGas-, Wasser- und Entwässerungsanl. innerh. v.Geb.</v>
      </c>
      <c r="E85">
        <v>59.3</v>
      </c>
      <c r="F85">
        <v>60.8</v>
      </c>
      <c r="G85">
        <v>59.5</v>
      </c>
      <c r="H85">
        <v>61.1</v>
      </c>
      <c r="I85">
        <v>59.8</v>
      </c>
      <c r="J85">
        <v>61.4</v>
      </c>
      <c r="K85">
        <v>60</v>
      </c>
      <c r="L85">
        <v>61.6</v>
      </c>
    </row>
    <row r="86" spans="1:12">
      <c r="A86">
        <v>2000</v>
      </c>
      <c r="B86" t="s">
        <v>151</v>
      </c>
      <c r="C86" t="s">
        <v>148</v>
      </c>
      <c r="D86" s="49" t="str">
        <f t="shared" si="4"/>
        <v>2000BürogebäudeNieder- und Mittelspannungsanlagen bis 36 kV</v>
      </c>
      <c r="E86">
        <v>67.2</v>
      </c>
      <c r="F86">
        <v>69</v>
      </c>
      <c r="G86">
        <v>67.5</v>
      </c>
      <c r="H86">
        <v>69.2</v>
      </c>
      <c r="I86">
        <v>67.7</v>
      </c>
      <c r="J86">
        <v>69.5</v>
      </c>
      <c r="K86">
        <v>68.099999999999994</v>
      </c>
      <c r="L86">
        <v>69.8</v>
      </c>
    </row>
    <row r="87" spans="1:12">
      <c r="A87">
        <v>2000</v>
      </c>
      <c r="B87" t="s">
        <v>151</v>
      </c>
      <c r="C87" t="s">
        <v>120</v>
      </c>
      <c r="D87" s="49" t="str">
        <f t="shared" si="4"/>
        <v>2000BürogebäudeBlitzschutzanlagen</v>
      </c>
      <c r="E87">
        <v>71.5</v>
      </c>
      <c r="F87">
        <v>73.3</v>
      </c>
      <c r="G87">
        <v>71.400000000000006</v>
      </c>
      <c r="H87">
        <v>73.2</v>
      </c>
      <c r="I87">
        <v>71.8</v>
      </c>
      <c r="J87">
        <v>73.7</v>
      </c>
      <c r="K87">
        <v>72</v>
      </c>
      <c r="L87">
        <v>73.900000000000006</v>
      </c>
    </row>
    <row r="88" spans="1:12">
      <c r="A88">
        <v>2000</v>
      </c>
      <c r="B88" t="s">
        <v>151</v>
      </c>
      <c r="C88" t="s">
        <v>149</v>
      </c>
      <c r="D88" s="49" t="str">
        <f t="shared" si="4"/>
        <v>2000BürogebäudeAufzugsanl., Fahrtreppen, Fahrsteige, Förderanl.</v>
      </c>
      <c r="E88">
        <v>80.5</v>
      </c>
      <c r="F88">
        <v>82.6</v>
      </c>
      <c r="G88">
        <v>81.5</v>
      </c>
      <c r="H88">
        <v>83.6</v>
      </c>
      <c r="I88">
        <v>80.099999999999994</v>
      </c>
      <c r="J88">
        <v>82.1</v>
      </c>
      <c r="K88">
        <v>81.400000000000006</v>
      </c>
      <c r="L88">
        <v>83.5</v>
      </c>
    </row>
    <row r="89" spans="1:12">
      <c r="A89">
        <v>2000</v>
      </c>
      <c r="B89" t="s">
        <v>151</v>
      </c>
      <c r="C89" t="s">
        <v>119</v>
      </c>
      <c r="D89" s="49" t="str">
        <f t="shared" si="4"/>
        <v>2000BürogebäudeGebäudeautomation</v>
      </c>
      <c r="E89">
        <v>76.3</v>
      </c>
      <c r="F89">
        <v>78.3</v>
      </c>
      <c r="G89">
        <v>76.599999999999994</v>
      </c>
      <c r="H89">
        <v>78.5</v>
      </c>
      <c r="I89">
        <v>76.8</v>
      </c>
      <c r="J89">
        <v>78.8</v>
      </c>
      <c r="K89">
        <v>76.900000000000006</v>
      </c>
      <c r="L89">
        <v>78.900000000000006</v>
      </c>
    </row>
    <row r="90" spans="1:12">
      <c r="A90">
        <v>2000</v>
      </c>
      <c r="B90" t="s">
        <v>151</v>
      </c>
      <c r="C90" t="s">
        <v>150</v>
      </c>
      <c r="D90" s="49" t="str">
        <f t="shared" si="4"/>
        <v>2000BürogebäudeDämm- und Brandschutzarbeiten an techn. Anlagen</v>
      </c>
      <c r="E90">
        <v>57.2</v>
      </c>
      <c r="F90">
        <v>58.7</v>
      </c>
      <c r="G90">
        <v>57.6</v>
      </c>
      <c r="H90">
        <v>59.1</v>
      </c>
      <c r="I90">
        <v>58</v>
      </c>
      <c r="J90">
        <v>59.5</v>
      </c>
      <c r="K90">
        <v>58.5</v>
      </c>
      <c r="L90">
        <v>60</v>
      </c>
    </row>
    <row r="91" spans="1:12">
      <c r="A91">
        <v>2000</v>
      </c>
      <c r="B91" t="s">
        <v>152</v>
      </c>
      <c r="C91" t="s">
        <v>133</v>
      </c>
      <c r="D91" s="49" t="str">
        <f t="shared" si="4"/>
        <v>2000Gewerbliche BetriebsgebäudeBauleistungen am Bauwerk</v>
      </c>
      <c r="E91">
        <v>73.7</v>
      </c>
      <c r="F91">
        <v>75.599999999999994</v>
      </c>
      <c r="G91">
        <v>73.900000000000006</v>
      </c>
      <c r="H91">
        <v>75.7</v>
      </c>
      <c r="I91">
        <v>74</v>
      </c>
      <c r="J91">
        <v>75.900000000000006</v>
      </c>
      <c r="K91">
        <v>74.099999999999994</v>
      </c>
      <c r="L91">
        <v>76</v>
      </c>
    </row>
    <row r="92" spans="1:12">
      <c r="A92">
        <v>2000</v>
      </c>
      <c r="B92" t="s">
        <v>152</v>
      </c>
      <c r="C92" t="s">
        <v>134</v>
      </c>
      <c r="D92" s="49" t="str">
        <f t="shared" si="4"/>
        <v>2000Gewerbliche BetriebsgebäudeRohbauarbeiten</v>
      </c>
      <c r="E92">
        <v>76.599999999999994</v>
      </c>
      <c r="F92">
        <v>78.599999999999994</v>
      </c>
      <c r="G92">
        <v>76.599999999999994</v>
      </c>
      <c r="H92">
        <v>78.599999999999994</v>
      </c>
      <c r="I92">
        <v>76.599999999999994</v>
      </c>
      <c r="J92">
        <v>78.599999999999994</v>
      </c>
      <c r="K92">
        <v>76.599999999999994</v>
      </c>
      <c r="L92">
        <v>78.599999999999994</v>
      </c>
    </row>
    <row r="93" spans="1:12">
      <c r="A93">
        <v>2000</v>
      </c>
      <c r="B93" t="s">
        <v>152</v>
      </c>
      <c r="C93" t="s">
        <v>90</v>
      </c>
      <c r="D93" s="49" t="str">
        <f t="shared" si="4"/>
        <v>2000Gewerbliche BetriebsgebäudeErdarbeiten</v>
      </c>
      <c r="E93">
        <v>80.8</v>
      </c>
      <c r="F93">
        <v>83</v>
      </c>
      <c r="G93">
        <v>81</v>
      </c>
      <c r="H93">
        <v>83.2</v>
      </c>
      <c r="I93">
        <v>81</v>
      </c>
      <c r="J93">
        <v>83.2</v>
      </c>
      <c r="K93">
        <v>81.099999999999994</v>
      </c>
      <c r="L93">
        <v>83.2</v>
      </c>
    </row>
    <row r="94" spans="1:12">
      <c r="A94">
        <v>2000</v>
      </c>
      <c r="B94" t="s">
        <v>152</v>
      </c>
      <c r="C94" t="s">
        <v>135</v>
      </c>
      <c r="D94" s="49" t="str">
        <f t="shared" si="4"/>
        <v>2000Gewerbliche BetriebsgebäudeVerbauarbeiten</v>
      </c>
      <c r="E94" t="s">
        <v>66</v>
      </c>
      <c r="F94" t="s">
        <v>66</v>
      </c>
      <c r="G94" t="s">
        <v>66</v>
      </c>
      <c r="H94" t="s">
        <v>66</v>
      </c>
      <c r="I94" t="s">
        <v>66</v>
      </c>
      <c r="J94" t="s">
        <v>66</v>
      </c>
      <c r="K94" t="s">
        <v>66</v>
      </c>
      <c r="L94" t="s">
        <v>66</v>
      </c>
    </row>
    <row r="95" spans="1:12">
      <c r="A95">
        <v>2000</v>
      </c>
      <c r="B95" t="s">
        <v>152</v>
      </c>
      <c r="C95" t="s">
        <v>136</v>
      </c>
      <c r="D95" s="49" t="str">
        <f t="shared" si="4"/>
        <v>2000Gewerbliche BetriebsgebäudeRamm-, Rüttel- und Pressarbeiten</v>
      </c>
      <c r="E95" t="s">
        <v>66</v>
      </c>
      <c r="F95" t="s">
        <v>66</v>
      </c>
      <c r="G95" t="s">
        <v>66</v>
      </c>
      <c r="H95" t="s">
        <v>66</v>
      </c>
      <c r="I95" t="s">
        <v>66</v>
      </c>
      <c r="J95" t="s">
        <v>66</v>
      </c>
      <c r="K95" t="s">
        <v>66</v>
      </c>
      <c r="L95" t="s">
        <v>66</v>
      </c>
    </row>
    <row r="96" spans="1:12">
      <c r="A96">
        <v>2000</v>
      </c>
      <c r="B96" t="s">
        <v>152</v>
      </c>
      <c r="C96" t="s">
        <v>91</v>
      </c>
      <c r="D96" s="49" t="str">
        <f t="shared" si="4"/>
        <v>2000Gewerbliche BetriebsgebäudeEntwässerungskanalarbeiten</v>
      </c>
      <c r="E96">
        <v>74.900000000000006</v>
      </c>
      <c r="F96">
        <v>76.8</v>
      </c>
      <c r="G96">
        <v>75</v>
      </c>
      <c r="H96">
        <v>76.900000000000006</v>
      </c>
      <c r="I96">
        <v>74.099999999999994</v>
      </c>
      <c r="J96">
        <v>75.900000000000006</v>
      </c>
      <c r="K96">
        <v>74.099999999999994</v>
      </c>
      <c r="L96">
        <v>75.900000000000006</v>
      </c>
    </row>
    <row r="97" spans="1:12">
      <c r="A97">
        <v>2000</v>
      </c>
      <c r="B97" t="s">
        <v>152</v>
      </c>
      <c r="C97" t="s">
        <v>92</v>
      </c>
      <c r="D97" s="49" t="str">
        <f t="shared" si="4"/>
        <v>2000Gewerbliche BetriebsgebäudeMauerarbeiten</v>
      </c>
      <c r="E97">
        <v>87.1</v>
      </c>
      <c r="F97">
        <v>89.4</v>
      </c>
      <c r="G97">
        <v>87</v>
      </c>
      <c r="H97">
        <v>89.3</v>
      </c>
      <c r="I97">
        <v>86.6</v>
      </c>
      <c r="J97">
        <v>88.9</v>
      </c>
      <c r="K97">
        <v>86.3</v>
      </c>
      <c r="L97">
        <v>88.6</v>
      </c>
    </row>
    <row r="98" spans="1:12">
      <c r="A98">
        <v>2000</v>
      </c>
      <c r="B98" t="s">
        <v>152</v>
      </c>
      <c r="C98" t="s">
        <v>93</v>
      </c>
      <c r="D98" s="49" t="str">
        <f t="shared" si="4"/>
        <v>2000Gewerbliche BetriebsgebäudeBetonarbeiten</v>
      </c>
      <c r="E98">
        <v>82.4</v>
      </c>
      <c r="F98">
        <v>84.4</v>
      </c>
      <c r="G98">
        <v>82.2</v>
      </c>
      <c r="H98">
        <v>84.3</v>
      </c>
      <c r="I98">
        <v>81.900000000000006</v>
      </c>
      <c r="J98">
        <v>84</v>
      </c>
      <c r="K98">
        <v>81.599999999999994</v>
      </c>
      <c r="L98">
        <v>83.7</v>
      </c>
    </row>
    <row r="99" spans="1:12">
      <c r="A99">
        <v>2000</v>
      </c>
      <c r="B99" t="s">
        <v>152</v>
      </c>
      <c r="C99" t="s">
        <v>137</v>
      </c>
      <c r="D99" s="49" t="str">
        <f t="shared" si="4"/>
        <v>2000Gewerbliche BetriebsgebäudeZimmer- und Holzbauarbeiten</v>
      </c>
      <c r="E99">
        <v>76.900000000000006</v>
      </c>
      <c r="F99">
        <v>78.900000000000006</v>
      </c>
      <c r="G99">
        <v>76.900000000000006</v>
      </c>
      <c r="H99">
        <v>78.900000000000006</v>
      </c>
      <c r="I99">
        <v>76.8</v>
      </c>
      <c r="J99">
        <v>78.900000000000006</v>
      </c>
      <c r="K99">
        <v>76.599999999999994</v>
      </c>
      <c r="L99">
        <v>78.7</v>
      </c>
    </row>
    <row r="100" spans="1:12">
      <c r="A100">
        <v>2000</v>
      </c>
      <c r="B100" t="s">
        <v>152</v>
      </c>
      <c r="C100" t="s">
        <v>95</v>
      </c>
      <c r="D100" s="49" t="str">
        <f t="shared" si="4"/>
        <v>2000Gewerbliche BetriebsgebäudeStahlbauarbeiten</v>
      </c>
      <c r="E100">
        <v>67.7</v>
      </c>
      <c r="F100">
        <v>69.400000000000006</v>
      </c>
      <c r="G100">
        <v>67.8</v>
      </c>
      <c r="H100">
        <v>69.599999999999994</v>
      </c>
      <c r="I100">
        <v>68</v>
      </c>
      <c r="J100">
        <v>69.8</v>
      </c>
      <c r="K100">
        <v>68.8</v>
      </c>
      <c r="L100">
        <v>70.599999999999994</v>
      </c>
    </row>
    <row r="101" spans="1:12">
      <c r="A101">
        <v>2000</v>
      </c>
      <c r="B101" t="s">
        <v>152</v>
      </c>
      <c r="C101" t="s">
        <v>96</v>
      </c>
      <c r="D101" s="49" t="str">
        <f t="shared" si="4"/>
        <v>2000Gewerbliche BetriebsgebäudeAbdichtungsarbeiten</v>
      </c>
      <c r="E101">
        <v>74.5</v>
      </c>
      <c r="F101">
        <v>76.5</v>
      </c>
      <c r="G101">
        <v>74.8</v>
      </c>
      <c r="H101">
        <v>76.8</v>
      </c>
      <c r="I101">
        <v>75.2</v>
      </c>
      <c r="J101">
        <v>77.2</v>
      </c>
      <c r="K101">
        <v>75.3</v>
      </c>
      <c r="L101">
        <v>77.3</v>
      </c>
    </row>
    <row r="102" spans="1:12">
      <c r="A102">
        <v>2000</v>
      </c>
      <c r="B102" t="s">
        <v>152</v>
      </c>
      <c r="C102" t="s">
        <v>138</v>
      </c>
      <c r="D102" s="49" t="str">
        <f t="shared" si="4"/>
        <v>2000Gewerbliche BetriebsgebäudeDachdeckungs- und Dachabdichtungsarbeiten</v>
      </c>
      <c r="E102">
        <v>69.8</v>
      </c>
      <c r="F102">
        <v>71.599999999999994</v>
      </c>
      <c r="G102">
        <v>70.099999999999994</v>
      </c>
      <c r="H102">
        <v>71.900000000000006</v>
      </c>
      <c r="I102">
        <v>70.400000000000006</v>
      </c>
      <c r="J102">
        <v>72.3</v>
      </c>
      <c r="K102">
        <v>70.599999999999994</v>
      </c>
      <c r="L102">
        <v>72.400000000000006</v>
      </c>
    </row>
    <row r="103" spans="1:12">
      <c r="A103">
        <v>2000</v>
      </c>
      <c r="B103" t="s">
        <v>152</v>
      </c>
      <c r="C103" t="s">
        <v>98</v>
      </c>
      <c r="D103" s="49" t="str">
        <f t="shared" si="4"/>
        <v>2000Gewerbliche BetriebsgebäudeKlempnerarbeiten</v>
      </c>
      <c r="E103">
        <v>64</v>
      </c>
      <c r="F103">
        <v>65.7</v>
      </c>
      <c r="G103">
        <v>64</v>
      </c>
      <c r="H103">
        <v>65.7</v>
      </c>
      <c r="I103">
        <v>64.2</v>
      </c>
      <c r="J103">
        <v>65.900000000000006</v>
      </c>
      <c r="K103">
        <v>64.400000000000006</v>
      </c>
      <c r="L103">
        <v>66.099999999999994</v>
      </c>
    </row>
    <row r="104" spans="1:12">
      <c r="A104">
        <v>2000</v>
      </c>
      <c r="B104" t="s">
        <v>152</v>
      </c>
      <c r="C104" t="s">
        <v>99</v>
      </c>
      <c r="D104" s="49" t="str">
        <f t="shared" si="4"/>
        <v>2000Gewerbliche BetriebsgebäudeGerüstarbeiten</v>
      </c>
      <c r="E104">
        <v>83.8</v>
      </c>
      <c r="F104">
        <v>85.9</v>
      </c>
      <c r="G104">
        <v>84</v>
      </c>
      <c r="H104">
        <v>86.1</v>
      </c>
      <c r="I104">
        <v>84</v>
      </c>
      <c r="J104">
        <v>86.1</v>
      </c>
      <c r="K104">
        <v>83.8</v>
      </c>
      <c r="L104">
        <v>85.9</v>
      </c>
    </row>
    <row r="105" spans="1:12">
      <c r="A105">
        <v>2000</v>
      </c>
      <c r="B105" t="s">
        <v>152</v>
      </c>
      <c r="C105" t="s">
        <v>139</v>
      </c>
      <c r="D105" s="49" t="str">
        <f t="shared" si="4"/>
        <v>2000Gewerbliche BetriebsgebäudeAusbauarbeiten</v>
      </c>
      <c r="E105">
        <v>70.400000000000006</v>
      </c>
      <c r="F105">
        <v>72.2</v>
      </c>
      <c r="G105">
        <v>70.7</v>
      </c>
      <c r="H105">
        <v>72.5</v>
      </c>
      <c r="I105">
        <v>71</v>
      </c>
      <c r="J105">
        <v>72.8</v>
      </c>
      <c r="K105">
        <v>71.400000000000006</v>
      </c>
      <c r="L105">
        <v>73.2</v>
      </c>
    </row>
    <row r="106" spans="1:12">
      <c r="A106">
        <v>2000</v>
      </c>
      <c r="B106" t="s">
        <v>152</v>
      </c>
      <c r="C106" t="s">
        <v>100</v>
      </c>
      <c r="D106" s="49" t="str">
        <f t="shared" si="4"/>
        <v>2000Gewerbliche BetriebsgebäudeNaturwerksteinarbeiten</v>
      </c>
      <c r="E106">
        <v>85</v>
      </c>
      <c r="F106">
        <v>87.1</v>
      </c>
      <c r="G106">
        <v>85.4</v>
      </c>
      <c r="H106">
        <v>87.6</v>
      </c>
      <c r="I106">
        <v>85.4</v>
      </c>
      <c r="J106">
        <v>87.6</v>
      </c>
      <c r="K106">
        <v>85.8</v>
      </c>
      <c r="L106">
        <v>88</v>
      </c>
    </row>
    <row r="107" spans="1:12">
      <c r="A107">
        <v>2000</v>
      </c>
      <c r="B107" t="s">
        <v>152</v>
      </c>
      <c r="C107" t="s">
        <v>101</v>
      </c>
      <c r="D107" s="49" t="str">
        <f t="shared" si="4"/>
        <v>2000Gewerbliche BetriebsgebäudeBetonwerksteinarbeiten</v>
      </c>
      <c r="E107">
        <v>86.9</v>
      </c>
      <c r="F107">
        <v>89.2</v>
      </c>
      <c r="G107">
        <v>87.2</v>
      </c>
      <c r="H107">
        <v>89.5</v>
      </c>
      <c r="I107">
        <v>87.2</v>
      </c>
      <c r="J107">
        <v>89.5</v>
      </c>
      <c r="K107">
        <v>87.5</v>
      </c>
      <c r="L107">
        <v>89.8</v>
      </c>
    </row>
    <row r="108" spans="1:12">
      <c r="A108">
        <v>2000</v>
      </c>
      <c r="B108" t="s">
        <v>152</v>
      </c>
      <c r="C108" t="s">
        <v>140</v>
      </c>
      <c r="D108" s="49" t="str">
        <f t="shared" si="4"/>
        <v>2000Gewerbliche BetriebsgebäudePutz- und Stuckarbeiten</v>
      </c>
      <c r="E108">
        <v>88.2</v>
      </c>
      <c r="F108">
        <v>90.4</v>
      </c>
      <c r="G108">
        <v>88.1</v>
      </c>
      <c r="H108">
        <v>90.3</v>
      </c>
      <c r="I108">
        <v>87.8</v>
      </c>
      <c r="J108">
        <v>90</v>
      </c>
      <c r="K108">
        <v>87.8</v>
      </c>
      <c r="L108">
        <v>90</v>
      </c>
    </row>
    <row r="109" spans="1:12">
      <c r="A109">
        <v>2000</v>
      </c>
      <c r="B109" t="s">
        <v>152</v>
      </c>
      <c r="C109" t="s">
        <v>141</v>
      </c>
      <c r="D109" s="49" t="str">
        <f t="shared" si="4"/>
        <v>2000Gewerbliche BetriebsgebäudeWärmedämm-Verbundsysteme</v>
      </c>
      <c r="E109" t="s">
        <v>66</v>
      </c>
      <c r="F109" t="s">
        <v>66</v>
      </c>
      <c r="G109" t="s">
        <v>66</v>
      </c>
      <c r="H109" t="s">
        <v>66</v>
      </c>
      <c r="I109" t="s">
        <v>66</v>
      </c>
      <c r="J109" t="s">
        <v>66</v>
      </c>
      <c r="K109" t="s">
        <v>66</v>
      </c>
      <c r="L109" t="s">
        <v>66</v>
      </c>
    </row>
    <row r="110" spans="1:12">
      <c r="A110">
        <v>2000</v>
      </c>
      <c r="B110" t="s">
        <v>152</v>
      </c>
      <c r="C110" t="s">
        <v>104</v>
      </c>
      <c r="D110" s="49" t="str">
        <f t="shared" si="4"/>
        <v>2000Gewerbliche BetriebsgebäudeTrockenbauarbeiten</v>
      </c>
      <c r="E110">
        <v>81.8</v>
      </c>
      <c r="F110">
        <v>84</v>
      </c>
      <c r="G110">
        <v>82</v>
      </c>
      <c r="H110">
        <v>84.2</v>
      </c>
      <c r="I110">
        <v>82.2</v>
      </c>
      <c r="J110">
        <v>84.4</v>
      </c>
      <c r="K110">
        <v>82.5</v>
      </c>
      <c r="L110">
        <v>84.6</v>
      </c>
    </row>
    <row r="111" spans="1:12">
      <c r="A111">
        <v>2000</v>
      </c>
      <c r="B111" t="s">
        <v>152</v>
      </c>
      <c r="C111" t="s">
        <v>105</v>
      </c>
      <c r="D111" s="49" t="str">
        <f t="shared" si="4"/>
        <v>2000Gewerbliche BetriebsgebäudeVorgehängte hinterlüftete Fassaden</v>
      </c>
      <c r="E111">
        <v>72</v>
      </c>
      <c r="F111">
        <v>73.8</v>
      </c>
      <c r="G111">
        <v>72.400000000000006</v>
      </c>
      <c r="H111">
        <v>74.2</v>
      </c>
      <c r="I111">
        <v>72.900000000000006</v>
      </c>
      <c r="J111">
        <v>74.7</v>
      </c>
      <c r="K111">
        <v>73.2</v>
      </c>
      <c r="L111">
        <v>75.099999999999994</v>
      </c>
    </row>
    <row r="112" spans="1:12">
      <c r="A112">
        <v>2000</v>
      </c>
      <c r="B112" t="s">
        <v>152</v>
      </c>
      <c r="C112" t="s">
        <v>142</v>
      </c>
      <c r="D112" s="49" t="str">
        <f t="shared" si="4"/>
        <v>2000Gewerbliche BetriebsgebäudeFliesen- und Plattenarbeiten</v>
      </c>
      <c r="E112">
        <v>92.7</v>
      </c>
      <c r="F112">
        <v>95.1</v>
      </c>
      <c r="G112">
        <v>93</v>
      </c>
      <c r="H112">
        <v>95.4</v>
      </c>
      <c r="I112">
        <v>92.8</v>
      </c>
      <c r="J112">
        <v>95.2</v>
      </c>
      <c r="K112">
        <v>92.7</v>
      </c>
      <c r="L112">
        <v>95.1</v>
      </c>
    </row>
    <row r="113" spans="1:12">
      <c r="A113">
        <v>2000</v>
      </c>
      <c r="B113" t="s">
        <v>152</v>
      </c>
      <c r="C113" t="s">
        <v>107</v>
      </c>
      <c r="D113" s="49" t="str">
        <f t="shared" si="4"/>
        <v>2000Gewerbliche BetriebsgebäudeEstricharbeiten</v>
      </c>
      <c r="E113">
        <v>77.2</v>
      </c>
      <c r="F113">
        <v>79.099999999999994</v>
      </c>
      <c r="G113">
        <v>77.400000000000006</v>
      </c>
      <c r="H113">
        <v>79.400000000000006</v>
      </c>
      <c r="I113">
        <v>77.900000000000006</v>
      </c>
      <c r="J113">
        <v>79.8</v>
      </c>
      <c r="K113">
        <v>77.900000000000006</v>
      </c>
      <c r="L113">
        <v>79.900000000000006</v>
      </c>
    </row>
    <row r="114" spans="1:12">
      <c r="A114">
        <v>2000</v>
      </c>
      <c r="B114" t="s">
        <v>152</v>
      </c>
      <c r="C114" t="s">
        <v>108</v>
      </c>
      <c r="D114" s="49" t="str">
        <f t="shared" si="4"/>
        <v>2000Gewerbliche BetriebsgebäudeTischlerarbeiten</v>
      </c>
      <c r="E114">
        <v>76.5</v>
      </c>
      <c r="F114">
        <v>78.599999999999994</v>
      </c>
      <c r="G114">
        <v>76.8</v>
      </c>
      <c r="H114">
        <v>78.900000000000006</v>
      </c>
      <c r="I114">
        <v>77</v>
      </c>
      <c r="J114">
        <v>79</v>
      </c>
      <c r="K114">
        <v>77.2</v>
      </c>
      <c r="L114">
        <v>79.2</v>
      </c>
    </row>
    <row r="115" spans="1:12">
      <c r="A115">
        <v>2000</v>
      </c>
      <c r="B115" t="s">
        <v>152</v>
      </c>
      <c r="C115" t="s">
        <v>143</v>
      </c>
      <c r="D115" s="49" t="str">
        <f t="shared" si="4"/>
        <v>2000Gewerbliche BetriebsgebäudeParkett- und Holzpflasterarbeiten</v>
      </c>
      <c r="E115">
        <v>88.4</v>
      </c>
      <c r="F115">
        <v>90.7</v>
      </c>
      <c r="G115">
        <v>88.4</v>
      </c>
      <c r="H115">
        <v>90.7</v>
      </c>
      <c r="I115">
        <v>88.6</v>
      </c>
      <c r="J115">
        <v>90.9</v>
      </c>
      <c r="K115">
        <v>88.6</v>
      </c>
      <c r="L115">
        <v>90.9</v>
      </c>
    </row>
    <row r="116" spans="1:12">
      <c r="A116">
        <v>2000</v>
      </c>
      <c r="B116" t="s">
        <v>152</v>
      </c>
      <c r="C116" t="s">
        <v>109</v>
      </c>
      <c r="D116" s="49" t="str">
        <f t="shared" si="4"/>
        <v>2000Gewerbliche BetriebsgebäudeRollladenarbeiten</v>
      </c>
      <c r="E116">
        <v>81.599999999999994</v>
      </c>
      <c r="F116">
        <v>83.8</v>
      </c>
      <c r="G116">
        <v>82</v>
      </c>
      <c r="H116">
        <v>84.2</v>
      </c>
      <c r="I116">
        <v>82.4</v>
      </c>
      <c r="J116">
        <v>84.5</v>
      </c>
      <c r="K116">
        <v>82.7</v>
      </c>
      <c r="L116">
        <v>84.8</v>
      </c>
    </row>
    <row r="117" spans="1:12">
      <c r="A117">
        <v>2000</v>
      </c>
      <c r="B117" t="s">
        <v>152</v>
      </c>
      <c r="C117" t="s">
        <v>110</v>
      </c>
      <c r="D117" s="49" t="str">
        <f t="shared" si="4"/>
        <v>2000Gewerbliche BetriebsgebäudeMetallbauarbeiten</v>
      </c>
      <c r="E117">
        <v>65.5</v>
      </c>
      <c r="F117">
        <v>67.2</v>
      </c>
      <c r="G117">
        <v>66</v>
      </c>
      <c r="H117">
        <v>67.599999999999994</v>
      </c>
      <c r="I117">
        <v>66.5</v>
      </c>
      <c r="J117">
        <v>68.2</v>
      </c>
      <c r="K117">
        <v>67.3</v>
      </c>
      <c r="L117">
        <v>69</v>
      </c>
    </row>
    <row r="118" spans="1:12">
      <c r="A118">
        <v>2000</v>
      </c>
      <c r="B118" t="s">
        <v>152</v>
      </c>
      <c r="C118" t="s">
        <v>111</v>
      </c>
      <c r="D118" s="49" t="str">
        <f t="shared" si="4"/>
        <v>2000Gewerbliche BetriebsgebäudeVerglasungsarbeiten</v>
      </c>
      <c r="E118">
        <v>66.099999999999994</v>
      </c>
      <c r="F118">
        <v>67.8</v>
      </c>
      <c r="G118">
        <v>66.7</v>
      </c>
      <c r="H118">
        <v>68.5</v>
      </c>
      <c r="I118">
        <v>67.400000000000006</v>
      </c>
      <c r="J118">
        <v>69.099999999999994</v>
      </c>
      <c r="K118">
        <v>68.2</v>
      </c>
      <c r="L118">
        <v>70</v>
      </c>
    </row>
    <row r="119" spans="1:12">
      <c r="A119">
        <v>2000</v>
      </c>
      <c r="B119" t="s">
        <v>152</v>
      </c>
      <c r="C119" t="s">
        <v>144</v>
      </c>
      <c r="D119" s="49" t="str">
        <f t="shared" si="4"/>
        <v>2000Gewerbliche BetriebsgebäudeMaler- und Lackierarbeiten, Beschichtungen</v>
      </c>
      <c r="E119">
        <v>87.4</v>
      </c>
      <c r="F119">
        <v>89.6</v>
      </c>
      <c r="G119">
        <v>87.6</v>
      </c>
      <c r="H119">
        <v>89.9</v>
      </c>
      <c r="I119">
        <v>88</v>
      </c>
      <c r="J119">
        <v>90.2</v>
      </c>
      <c r="K119">
        <v>88</v>
      </c>
      <c r="L119">
        <v>90.2</v>
      </c>
    </row>
    <row r="120" spans="1:12">
      <c r="A120">
        <v>2000</v>
      </c>
      <c r="B120" t="s">
        <v>152</v>
      </c>
      <c r="C120" t="s">
        <v>145</v>
      </c>
      <c r="D120" s="49" t="str">
        <f t="shared" si="4"/>
        <v>2000Gewerbliche BetriebsgebäudeKorrosionsschutzarbeiten an Stahlbauten</v>
      </c>
      <c r="E120" t="s">
        <v>66</v>
      </c>
      <c r="F120" t="s">
        <v>66</v>
      </c>
      <c r="G120" t="s">
        <v>66</v>
      </c>
      <c r="H120" t="s">
        <v>66</v>
      </c>
      <c r="I120" t="s">
        <v>66</v>
      </c>
      <c r="J120" t="s">
        <v>66</v>
      </c>
      <c r="K120" t="s">
        <v>66</v>
      </c>
      <c r="L120" t="s">
        <v>66</v>
      </c>
    </row>
    <row r="121" spans="1:12">
      <c r="A121">
        <v>2000</v>
      </c>
      <c r="B121" t="s">
        <v>152</v>
      </c>
      <c r="C121" t="s">
        <v>113</v>
      </c>
      <c r="D121" s="49" t="str">
        <f t="shared" si="4"/>
        <v>2000Gewerbliche BetriebsgebäudeBodenbelagarbeiten</v>
      </c>
      <c r="E121">
        <v>78.7</v>
      </c>
      <c r="F121">
        <v>80.599999999999994</v>
      </c>
      <c r="G121">
        <v>78.7</v>
      </c>
      <c r="H121">
        <v>80.599999999999994</v>
      </c>
      <c r="I121">
        <v>78.7</v>
      </c>
      <c r="J121">
        <v>80.7</v>
      </c>
      <c r="K121">
        <v>78.8</v>
      </c>
      <c r="L121">
        <v>80.8</v>
      </c>
    </row>
    <row r="122" spans="1:12">
      <c r="A122">
        <v>2000</v>
      </c>
      <c r="B122" t="s">
        <v>152</v>
      </c>
      <c r="C122" t="s">
        <v>114</v>
      </c>
      <c r="D122" s="49" t="str">
        <f t="shared" si="4"/>
        <v>2000Gewerbliche BetriebsgebäudeTapezierarbeiten</v>
      </c>
      <c r="E122">
        <v>80.8</v>
      </c>
      <c r="F122">
        <v>82.9</v>
      </c>
      <c r="G122">
        <v>81.3</v>
      </c>
      <c r="H122">
        <v>83.4</v>
      </c>
      <c r="I122">
        <v>81.400000000000006</v>
      </c>
      <c r="J122">
        <v>83.5</v>
      </c>
      <c r="K122">
        <v>81.7</v>
      </c>
      <c r="L122">
        <v>83.8</v>
      </c>
    </row>
    <row r="123" spans="1:12">
      <c r="A123">
        <v>2000</v>
      </c>
      <c r="B123" t="s">
        <v>152</v>
      </c>
      <c r="C123" t="s">
        <v>115</v>
      </c>
      <c r="D123" s="49" t="str">
        <f t="shared" si="4"/>
        <v>2000Gewerbliche BetriebsgebäudeRaumlufttechnische Anlagen</v>
      </c>
      <c r="E123">
        <v>62.7</v>
      </c>
      <c r="F123">
        <v>64.3</v>
      </c>
      <c r="G123">
        <v>63.2</v>
      </c>
      <c r="H123">
        <v>64.8</v>
      </c>
      <c r="I123">
        <v>63.5</v>
      </c>
      <c r="J123">
        <v>65.2</v>
      </c>
      <c r="K123">
        <v>63.7</v>
      </c>
      <c r="L123">
        <v>65.3</v>
      </c>
    </row>
    <row r="124" spans="1:12">
      <c r="A124">
        <v>2000</v>
      </c>
      <c r="B124" t="s">
        <v>152</v>
      </c>
      <c r="C124" t="s">
        <v>146</v>
      </c>
      <c r="D124" s="49" t="str">
        <f t="shared" si="4"/>
        <v>2000Gewerbliche BetriebsgebäudeHeiz- und zentrale Wassererwärmungsanlagen</v>
      </c>
      <c r="E124">
        <v>58</v>
      </c>
      <c r="F124">
        <v>59.5</v>
      </c>
      <c r="G124">
        <v>58.3</v>
      </c>
      <c r="H124">
        <v>59.8</v>
      </c>
      <c r="I124">
        <v>58.6</v>
      </c>
      <c r="J124">
        <v>60.1</v>
      </c>
      <c r="K124">
        <v>58.9</v>
      </c>
      <c r="L124">
        <v>60.5</v>
      </c>
    </row>
    <row r="125" spans="1:12">
      <c r="A125">
        <v>2000</v>
      </c>
      <c r="B125" t="s">
        <v>152</v>
      </c>
      <c r="C125" t="s">
        <v>147</v>
      </c>
      <c r="D125" s="49" t="str">
        <f t="shared" si="4"/>
        <v>2000Gewerbliche BetriebsgebäudeGas-, Wasser- und Entwässerungsanl. innerh. v.Geb.</v>
      </c>
      <c r="E125">
        <v>58.9</v>
      </c>
      <c r="F125">
        <v>60.4</v>
      </c>
      <c r="G125">
        <v>59.2</v>
      </c>
      <c r="H125">
        <v>60.8</v>
      </c>
      <c r="I125">
        <v>59.4</v>
      </c>
      <c r="J125">
        <v>60.9</v>
      </c>
      <c r="K125">
        <v>59.7</v>
      </c>
      <c r="L125">
        <v>61.2</v>
      </c>
    </row>
    <row r="126" spans="1:12">
      <c r="A126">
        <v>2000</v>
      </c>
      <c r="B126" t="s">
        <v>152</v>
      </c>
      <c r="C126" t="s">
        <v>148</v>
      </c>
      <c r="D126" s="49" t="str">
        <f t="shared" si="4"/>
        <v>2000Gewerbliche BetriebsgebäudeNieder- und Mittelspannungsanlagen bis 36 kV</v>
      </c>
      <c r="E126">
        <v>66.7</v>
      </c>
      <c r="F126">
        <v>68.5</v>
      </c>
      <c r="G126">
        <v>67</v>
      </c>
      <c r="H126">
        <v>68.8</v>
      </c>
      <c r="I126">
        <v>67.3</v>
      </c>
      <c r="J126">
        <v>69.099999999999994</v>
      </c>
      <c r="K126">
        <v>67.599999999999994</v>
      </c>
      <c r="L126">
        <v>69.3</v>
      </c>
    </row>
    <row r="127" spans="1:12">
      <c r="A127">
        <v>2000</v>
      </c>
      <c r="B127" t="s">
        <v>152</v>
      </c>
      <c r="C127" t="s">
        <v>120</v>
      </c>
      <c r="D127" s="49" t="str">
        <f t="shared" si="4"/>
        <v>2000Gewerbliche BetriebsgebäudeBlitzschutzanlagen</v>
      </c>
      <c r="E127">
        <v>71.5</v>
      </c>
      <c r="F127">
        <v>73.3</v>
      </c>
      <c r="G127">
        <v>71.400000000000006</v>
      </c>
      <c r="H127">
        <v>73.2</v>
      </c>
      <c r="I127">
        <v>71.8</v>
      </c>
      <c r="J127">
        <v>73.7</v>
      </c>
      <c r="K127">
        <v>72</v>
      </c>
      <c r="L127">
        <v>73.900000000000006</v>
      </c>
    </row>
    <row r="128" spans="1:12">
      <c r="A128">
        <v>2000</v>
      </c>
      <c r="B128" t="s">
        <v>152</v>
      </c>
      <c r="C128" t="s">
        <v>149</v>
      </c>
      <c r="D128" s="49" t="str">
        <f t="shared" si="4"/>
        <v>2000Gewerbliche BetriebsgebäudeAufzugsanl., Fahrtreppen, Fahrsteige, Förderanl.</v>
      </c>
      <c r="E128">
        <v>80.5</v>
      </c>
      <c r="F128">
        <v>82.6</v>
      </c>
      <c r="G128">
        <v>81.5</v>
      </c>
      <c r="H128">
        <v>83.6</v>
      </c>
      <c r="I128">
        <v>80.099999999999994</v>
      </c>
      <c r="J128">
        <v>82.1</v>
      </c>
      <c r="K128">
        <v>81.400000000000006</v>
      </c>
      <c r="L128">
        <v>83.5</v>
      </c>
    </row>
    <row r="129" spans="1:12">
      <c r="A129">
        <v>2000</v>
      </c>
      <c r="B129" t="s">
        <v>152</v>
      </c>
      <c r="C129" t="s">
        <v>119</v>
      </c>
      <c r="D129" s="49" t="str">
        <f t="shared" si="4"/>
        <v>2000Gewerbliche BetriebsgebäudeGebäudeautomation</v>
      </c>
      <c r="E129">
        <v>76.900000000000006</v>
      </c>
      <c r="F129">
        <v>78.900000000000006</v>
      </c>
      <c r="G129">
        <v>77.099999999999994</v>
      </c>
      <c r="H129">
        <v>79.099999999999994</v>
      </c>
      <c r="I129">
        <v>77.2</v>
      </c>
      <c r="J129">
        <v>79.2</v>
      </c>
      <c r="K129">
        <v>77.2</v>
      </c>
      <c r="L129">
        <v>79.2</v>
      </c>
    </row>
    <row r="130" spans="1:12">
      <c r="A130">
        <v>2000</v>
      </c>
      <c r="B130" t="s">
        <v>152</v>
      </c>
      <c r="C130" t="s">
        <v>150</v>
      </c>
      <c r="D130" s="49" t="str">
        <f t="shared" si="4"/>
        <v>2000Gewerbliche BetriebsgebäudeDämm- und Brandschutzarbeiten an techn. Anlagen</v>
      </c>
      <c r="E130">
        <v>57.3</v>
      </c>
      <c r="F130">
        <v>58.8</v>
      </c>
      <c r="G130">
        <v>57.6</v>
      </c>
      <c r="H130">
        <v>59.1</v>
      </c>
      <c r="I130">
        <v>57.9</v>
      </c>
      <c r="J130">
        <v>59.4</v>
      </c>
      <c r="K130">
        <v>58.4</v>
      </c>
      <c r="L130">
        <v>59.9</v>
      </c>
    </row>
    <row r="131" spans="1:12">
      <c r="A131">
        <v>2001</v>
      </c>
      <c r="B131" t="s">
        <v>132</v>
      </c>
      <c r="C131" t="s">
        <v>133</v>
      </c>
      <c r="D131" s="49" t="str">
        <f t="shared" si="4"/>
        <v>2001WohngebäudeBauleistungen am Bauwerk</v>
      </c>
      <c r="E131">
        <v>77.400000000000006</v>
      </c>
      <c r="F131">
        <v>79.400000000000006</v>
      </c>
      <c r="G131">
        <v>77.400000000000006</v>
      </c>
      <c r="H131">
        <v>79.400000000000006</v>
      </c>
      <c r="I131">
        <v>77.400000000000006</v>
      </c>
      <c r="J131">
        <v>79.3</v>
      </c>
      <c r="K131">
        <v>77.2</v>
      </c>
      <c r="L131">
        <v>79.2</v>
      </c>
    </row>
    <row r="132" spans="1:12">
      <c r="A132">
        <v>2001</v>
      </c>
      <c r="B132" t="s">
        <v>132</v>
      </c>
      <c r="C132" t="s">
        <v>134</v>
      </c>
      <c r="D132" s="49" t="str">
        <f t="shared" si="4"/>
        <v>2001WohngebäudeRohbauarbeiten</v>
      </c>
      <c r="E132">
        <v>80.3</v>
      </c>
      <c r="F132">
        <v>82.3</v>
      </c>
      <c r="G132">
        <v>80.099999999999994</v>
      </c>
      <c r="H132">
        <v>82.1</v>
      </c>
      <c r="I132">
        <v>79.900000000000006</v>
      </c>
      <c r="J132">
        <v>82</v>
      </c>
      <c r="K132">
        <v>79.7</v>
      </c>
      <c r="L132">
        <v>81.7</v>
      </c>
    </row>
    <row r="133" spans="1:12">
      <c r="A133">
        <v>2001</v>
      </c>
      <c r="B133" t="s">
        <v>132</v>
      </c>
      <c r="C133" t="s">
        <v>90</v>
      </c>
      <c r="D133" s="49" t="str">
        <f t="shared" si="4"/>
        <v>2001WohngebäudeErdarbeiten</v>
      </c>
      <c r="E133">
        <v>80.5</v>
      </c>
      <c r="F133">
        <v>82.5</v>
      </c>
      <c r="G133">
        <v>80.7</v>
      </c>
      <c r="H133">
        <v>82.8</v>
      </c>
      <c r="I133">
        <v>80.599999999999994</v>
      </c>
      <c r="J133">
        <v>82.7</v>
      </c>
      <c r="K133">
        <v>80.3</v>
      </c>
      <c r="L133">
        <v>82.4</v>
      </c>
    </row>
    <row r="134" spans="1:12">
      <c r="A134">
        <v>2001</v>
      </c>
      <c r="B134" t="s">
        <v>132</v>
      </c>
      <c r="C134" t="s">
        <v>135</v>
      </c>
      <c r="D134" s="49" t="str">
        <f t="shared" si="4"/>
        <v>2001WohngebäudeVerbauarbeiten</v>
      </c>
      <c r="E134">
        <v>82.7</v>
      </c>
      <c r="F134">
        <v>84.8</v>
      </c>
      <c r="G134">
        <v>82.6</v>
      </c>
      <c r="H134">
        <v>84.7</v>
      </c>
      <c r="I134">
        <v>82.1</v>
      </c>
      <c r="J134">
        <v>84.2</v>
      </c>
      <c r="K134">
        <v>81.8</v>
      </c>
      <c r="L134">
        <v>83.8</v>
      </c>
    </row>
    <row r="135" spans="1:12">
      <c r="A135">
        <v>2001</v>
      </c>
      <c r="B135" t="s">
        <v>132</v>
      </c>
      <c r="C135" t="s">
        <v>136</v>
      </c>
      <c r="D135" s="49" t="str">
        <f t="shared" si="4"/>
        <v>2001WohngebäudeRamm-, Rüttel- und Pressarbeiten</v>
      </c>
      <c r="E135" t="s">
        <v>66</v>
      </c>
      <c r="F135" t="s">
        <v>66</v>
      </c>
      <c r="G135" t="s">
        <v>66</v>
      </c>
      <c r="H135" t="s">
        <v>66</v>
      </c>
      <c r="I135" t="s">
        <v>66</v>
      </c>
      <c r="J135" t="s">
        <v>66</v>
      </c>
      <c r="K135" t="s">
        <v>66</v>
      </c>
      <c r="L135" t="s">
        <v>66</v>
      </c>
    </row>
    <row r="136" spans="1:12">
      <c r="A136">
        <v>2001</v>
      </c>
      <c r="B136" t="s">
        <v>132</v>
      </c>
      <c r="C136" t="s">
        <v>91</v>
      </c>
      <c r="D136" s="49" t="str">
        <f t="shared" si="4"/>
        <v>2001WohngebäudeEntwässerungskanalarbeiten</v>
      </c>
      <c r="E136">
        <v>75.099999999999994</v>
      </c>
      <c r="F136">
        <v>77.099999999999994</v>
      </c>
      <c r="G136">
        <v>75.2</v>
      </c>
      <c r="H136">
        <v>77.2</v>
      </c>
      <c r="I136">
        <v>75</v>
      </c>
      <c r="J136">
        <v>77</v>
      </c>
      <c r="K136">
        <v>75.099999999999994</v>
      </c>
      <c r="L136">
        <v>77.099999999999994</v>
      </c>
    </row>
    <row r="137" spans="1:12">
      <c r="A137">
        <v>2001</v>
      </c>
      <c r="B137" t="s">
        <v>132</v>
      </c>
      <c r="C137" t="s">
        <v>92</v>
      </c>
      <c r="D137" s="49" t="str">
        <f t="shared" si="4"/>
        <v>2001WohngebäudeMauerarbeiten</v>
      </c>
      <c r="E137">
        <v>85.1</v>
      </c>
      <c r="F137">
        <v>87.2</v>
      </c>
      <c r="G137">
        <v>84.9</v>
      </c>
      <c r="H137">
        <v>87.1</v>
      </c>
      <c r="I137">
        <v>84.8</v>
      </c>
      <c r="J137">
        <v>87</v>
      </c>
      <c r="K137">
        <v>84.4</v>
      </c>
      <c r="L137">
        <v>86.7</v>
      </c>
    </row>
    <row r="138" spans="1:12">
      <c r="A138">
        <v>2001</v>
      </c>
      <c r="B138" t="s">
        <v>132</v>
      </c>
      <c r="C138" t="s">
        <v>93</v>
      </c>
      <c r="D138" s="49" t="str">
        <f t="shared" si="4"/>
        <v>2001WohngebäudeBetonarbeiten</v>
      </c>
      <c r="E138">
        <v>81.099999999999994</v>
      </c>
      <c r="F138">
        <v>83.2</v>
      </c>
      <c r="G138">
        <v>80.7</v>
      </c>
      <c r="H138">
        <v>82.8</v>
      </c>
      <c r="I138">
        <v>80.5</v>
      </c>
      <c r="J138">
        <v>82.6</v>
      </c>
      <c r="K138">
        <v>80.099999999999994</v>
      </c>
      <c r="L138">
        <v>82.3</v>
      </c>
    </row>
    <row r="139" spans="1:12">
      <c r="A139">
        <v>2001</v>
      </c>
      <c r="B139" t="s">
        <v>132</v>
      </c>
      <c r="C139" t="s">
        <v>137</v>
      </c>
      <c r="D139" s="49" t="str">
        <f t="shared" si="4"/>
        <v>2001WohngebäudeZimmer- und Holzbauarbeiten</v>
      </c>
      <c r="E139">
        <v>78.400000000000006</v>
      </c>
      <c r="F139">
        <v>80.5</v>
      </c>
      <c r="G139">
        <v>77.900000000000006</v>
      </c>
      <c r="H139">
        <v>79.900000000000006</v>
      </c>
      <c r="I139">
        <v>77.5</v>
      </c>
      <c r="J139">
        <v>79.599999999999994</v>
      </c>
      <c r="K139">
        <v>77</v>
      </c>
      <c r="L139">
        <v>79.099999999999994</v>
      </c>
    </row>
    <row r="140" spans="1:12">
      <c r="A140">
        <v>2001</v>
      </c>
      <c r="B140" t="s">
        <v>132</v>
      </c>
      <c r="C140" t="s">
        <v>95</v>
      </c>
      <c r="D140" s="49" t="str">
        <f t="shared" ref="D140:D203" si="5">CONCATENATE(A140, B140, C140)</f>
        <v>2001WohngebäudeStahlbauarbeiten</v>
      </c>
      <c r="E140">
        <v>72.5</v>
      </c>
      <c r="F140">
        <v>74.400000000000006</v>
      </c>
      <c r="G140">
        <v>72.400000000000006</v>
      </c>
      <c r="H140">
        <v>74.3</v>
      </c>
      <c r="I140">
        <v>72.5</v>
      </c>
      <c r="J140">
        <v>74.400000000000006</v>
      </c>
      <c r="K140">
        <v>73</v>
      </c>
      <c r="L140">
        <v>74.900000000000006</v>
      </c>
    </row>
    <row r="141" spans="1:12">
      <c r="A141">
        <v>2001</v>
      </c>
      <c r="B141" t="s">
        <v>132</v>
      </c>
      <c r="C141" t="s">
        <v>96</v>
      </c>
      <c r="D141" s="49" t="str">
        <f t="shared" si="5"/>
        <v>2001WohngebäudeAbdichtungsarbeiten</v>
      </c>
      <c r="E141">
        <v>74.400000000000006</v>
      </c>
      <c r="F141">
        <v>76.3</v>
      </c>
      <c r="G141">
        <v>74.3</v>
      </c>
      <c r="H141">
        <v>76.2</v>
      </c>
      <c r="I141">
        <v>74.099999999999994</v>
      </c>
      <c r="J141">
        <v>76</v>
      </c>
      <c r="K141">
        <v>73.8</v>
      </c>
      <c r="L141">
        <v>75.8</v>
      </c>
    </row>
    <row r="142" spans="1:12">
      <c r="A142">
        <v>2001</v>
      </c>
      <c r="B142" t="s">
        <v>132</v>
      </c>
      <c r="C142" t="s">
        <v>138</v>
      </c>
      <c r="D142" s="49" t="str">
        <f t="shared" si="5"/>
        <v>2001WohngebäudeDachdeckungs- und Dachabdichtungsarbeiten</v>
      </c>
      <c r="E142">
        <v>76.900000000000006</v>
      </c>
      <c r="F142">
        <v>78.900000000000006</v>
      </c>
      <c r="G142">
        <v>76.7</v>
      </c>
      <c r="H142">
        <v>78.599999999999994</v>
      </c>
      <c r="I142">
        <v>76.5</v>
      </c>
      <c r="J142">
        <v>78.400000000000006</v>
      </c>
      <c r="K142">
        <v>76.5</v>
      </c>
      <c r="L142">
        <v>78.400000000000006</v>
      </c>
    </row>
    <row r="143" spans="1:12">
      <c r="A143">
        <v>2001</v>
      </c>
      <c r="B143" t="s">
        <v>132</v>
      </c>
      <c r="C143" t="s">
        <v>98</v>
      </c>
      <c r="D143" s="49" t="str">
        <f t="shared" si="5"/>
        <v>2001WohngebäudeKlempnerarbeiten</v>
      </c>
      <c r="E143">
        <v>65.099999999999994</v>
      </c>
      <c r="F143">
        <v>66.8</v>
      </c>
      <c r="G143">
        <v>65.2</v>
      </c>
      <c r="H143">
        <v>66.900000000000006</v>
      </c>
      <c r="I143">
        <v>65.3</v>
      </c>
      <c r="J143">
        <v>67</v>
      </c>
      <c r="K143">
        <v>65.2</v>
      </c>
      <c r="L143">
        <v>66.900000000000006</v>
      </c>
    </row>
    <row r="144" spans="1:12">
      <c r="A144">
        <v>2001</v>
      </c>
      <c r="B144" t="s">
        <v>132</v>
      </c>
      <c r="C144" t="s">
        <v>99</v>
      </c>
      <c r="D144" s="49" t="str">
        <f t="shared" si="5"/>
        <v>2001WohngebäudeGerüstarbeiten</v>
      </c>
      <c r="E144">
        <v>83.2</v>
      </c>
      <c r="F144">
        <v>85.3</v>
      </c>
      <c r="G144">
        <v>83.5</v>
      </c>
      <c r="H144">
        <v>85.6</v>
      </c>
      <c r="I144">
        <v>83.6</v>
      </c>
      <c r="J144">
        <v>85.8</v>
      </c>
      <c r="K144">
        <v>82.5</v>
      </c>
      <c r="L144">
        <v>84.6</v>
      </c>
    </row>
    <row r="145" spans="1:12">
      <c r="A145">
        <v>2001</v>
      </c>
      <c r="B145" t="s">
        <v>132</v>
      </c>
      <c r="C145" t="s">
        <v>139</v>
      </c>
      <c r="D145" s="49" t="str">
        <f t="shared" si="5"/>
        <v>2001WohngebäudeAusbauarbeiten</v>
      </c>
      <c r="E145">
        <v>75.2</v>
      </c>
      <c r="F145">
        <v>77.099999999999994</v>
      </c>
      <c r="G145">
        <v>75.3</v>
      </c>
      <c r="H145">
        <v>77.3</v>
      </c>
      <c r="I145">
        <v>75.3</v>
      </c>
      <c r="J145">
        <v>77.3</v>
      </c>
      <c r="K145">
        <v>75.2</v>
      </c>
      <c r="L145">
        <v>77.2</v>
      </c>
    </row>
    <row r="146" spans="1:12">
      <c r="A146">
        <v>2001</v>
      </c>
      <c r="B146" t="s">
        <v>132</v>
      </c>
      <c r="C146" t="s">
        <v>100</v>
      </c>
      <c r="D146" s="49" t="str">
        <f t="shared" si="5"/>
        <v>2001WohngebäudeNaturwerksteinarbeiten</v>
      </c>
      <c r="E146">
        <v>86.4</v>
      </c>
      <c r="F146">
        <v>88.6</v>
      </c>
      <c r="G146">
        <v>86.6</v>
      </c>
      <c r="H146">
        <v>88.8</v>
      </c>
      <c r="I146">
        <v>86.6</v>
      </c>
      <c r="J146">
        <v>88.8</v>
      </c>
      <c r="K146">
        <v>86.4</v>
      </c>
      <c r="L146">
        <v>88.6</v>
      </c>
    </row>
    <row r="147" spans="1:12">
      <c r="A147">
        <v>2001</v>
      </c>
      <c r="B147" t="s">
        <v>132</v>
      </c>
      <c r="C147" t="s">
        <v>101</v>
      </c>
      <c r="D147" s="49" t="str">
        <f t="shared" si="5"/>
        <v>2001WohngebäudeBetonwerksteinarbeiten</v>
      </c>
      <c r="E147">
        <v>85.4</v>
      </c>
      <c r="F147">
        <v>87.6</v>
      </c>
      <c r="G147">
        <v>85.7</v>
      </c>
      <c r="H147">
        <v>87.9</v>
      </c>
      <c r="I147">
        <v>85.5</v>
      </c>
      <c r="J147">
        <v>87.8</v>
      </c>
      <c r="K147">
        <v>85.2</v>
      </c>
      <c r="L147">
        <v>87.4</v>
      </c>
    </row>
    <row r="148" spans="1:12">
      <c r="A148">
        <v>2001</v>
      </c>
      <c r="B148" t="s">
        <v>132</v>
      </c>
      <c r="C148" t="s">
        <v>140</v>
      </c>
      <c r="D148" s="49" t="str">
        <f t="shared" si="5"/>
        <v>2001WohngebäudePutz- und Stuckarbeiten</v>
      </c>
      <c r="E148">
        <v>87.3</v>
      </c>
      <c r="F148">
        <v>89.5</v>
      </c>
      <c r="G148">
        <v>87.1</v>
      </c>
      <c r="H148">
        <v>89.3</v>
      </c>
      <c r="I148">
        <v>86.9</v>
      </c>
      <c r="J148">
        <v>89.2</v>
      </c>
      <c r="K148">
        <v>86.4</v>
      </c>
      <c r="L148">
        <v>88.6</v>
      </c>
    </row>
    <row r="149" spans="1:12">
      <c r="A149">
        <v>2001</v>
      </c>
      <c r="B149" t="s">
        <v>132</v>
      </c>
      <c r="C149" t="s">
        <v>141</v>
      </c>
      <c r="D149" s="49" t="str">
        <f t="shared" si="5"/>
        <v>2001WohngebäudeWärmedämm-Verbundsysteme</v>
      </c>
      <c r="E149" t="s">
        <v>66</v>
      </c>
      <c r="F149" t="s">
        <v>66</v>
      </c>
      <c r="G149" t="s">
        <v>66</v>
      </c>
      <c r="H149" t="s">
        <v>66</v>
      </c>
      <c r="I149" t="s">
        <v>66</v>
      </c>
      <c r="J149" t="s">
        <v>66</v>
      </c>
      <c r="K149" t="s">
        <v>66</v>
      </c>
      <c r="L149" t="s">
        <v>66</v>
      </c>
    </row>
    <row r="150" spans="1:12">
      <c r="A150">
        <v>2001</v>
      </c>
      <c r="B150" t="s">
        <v>132</v>
      </c>
      <c r="C150" t="s">
        <v>104</v>
      </c>
      <c r="D150" s="49" t="str">
        <f t="shared" si="5"/>
        <v>2001WohngebäudeTrockenbauarbeiten</v>
      </c>
      <c r="E150">
        <v>80.8</v>
      </c>
      <c r="F150">
        <v>82.9</v>
      </c>
      <c r="G150">
        <v>80.599999999999994</v>
      </c>
      <c r="H150">
        <v>82.8</v>
      </c>
      <c r="I150">
        <v>80.400000000000006</v>
      </c>
      <c r="J150">
        <v>82.5</v>
      </c>
      <c r="K150">
        <v>80.099999999999994</v>
      </c>
      <c r="L150">
        <v>82.1</v>
      </c>
    </row>
    <row r="151" spans="1:12">
      <c r="A151">
        <v>2001</v>
      </c>
      <c r="B151" t="s">
        <v>132</v>
      </c>
      <c r="C151" t="s">
        <v>105</v>
      </c>
      <c r="D151" s="49" t="str">
        <f t="shared" si="5"/>
        <v>2001WohngebäudeVorgehängte hinterlüftete Fassaden</v>
      </c>
      <c r="E151">
        <v>75.8</v>
      </c>
      <c r="F151">
        <v>77.8</v>
      </c>
      <c r="G151">
        <v>75.8</v>
      </c>
      <c r="H151">
        <v>77.8</v>
      </c>
      <c r="I151">
        <v>75.900000000000006</v>
      </c>
      <c r="J151">
        <v>77.900000000000006</v>
      </c>
      <c r="K151">
        <v>75.900000000000006</v>
      </c>
      <c r="L151">
        <v>77.900000000000006</v>
      </c>
    </row>
    <row r="152" spans="1:12">
      <c r="A152">
        <v>2001</v>
      </c>
      <c r="B152" t="s">
        <v>132</v>
      </c>
      <c r="C152" t="s">
        <v>142</v>
      </c>
      <c r="D152" s="49" t="str">
        <f t="shared" si="5"/>
        <v>2001WohngebäudeFliesen- und Plattenarbeiten</v>
      </c>
      <c r="E152">
        <v>91.8</v>
      </c>
      <c r="F152">
        <v>94.1</v>
      </c>
      <c r="G152">
        <v>91.2</v>
      </c>
      <c r="H152">
        <v>93.5</v>
      </c>
      <c r="I152">
        <v>91.2</v>
      </c>
      <c r="J152">
        <v>93.5</v>
      </c>
      <c r="K152">
        <v>90.6</v>
      </c>
      <c r="L152">
        <v>93</v>
      </c>
    </row>
    <row r="153" spans="1:12">
      <c r="A153">
        <v>2001</v>
      </c>
      <c r="B153" t="s">
        <v>132</v>
      </c>
      <c r="C153" t="s">
        <v>107</v>
      </c>
      <c r="D153" s="49" t="str">
        <f t="shared" si="5"/>
        <v>2001WohngebäudeEstricharbeiten</v>
      </c>
      <c r="E153">
        <v>77.900000000000006</v>
      </c>
      <c r="F153">
        <v>80</v>
      </c>
      <c r="G153">
        <v>77.7</v>
      </c>
      <c r="H153">
        <v>79.8</v>
      </c>
      <c r="I153">
        <v>77.599999999999994</v>
      </c>
      <c r="J153">
        <v>79.599999999999994</v>
      </c>
      <c r="K153">
        <v>77.400000000000006</v>
      </c>
      <c r="L153">
        <v>79.400000000000006</v>
      </c>
    </row>
    <row r="154" spans="1:12">
      <c r="A154">
        <v>2001</v>
      </c>
      <c r="B154" t="s">
        <v>132</v>
      </c>
      <c r="C154" t="s">
        <v>108</v>
      </c>
      <c r="D154" s="49" t="str">
        <f t="shared" si="5"/>
        <v>2001WohngebäudeTischlerarbeiten</v>
      </c>
      <c r="E154">
        <v>77.5</v>
      </c>
      <c r="F154">
        <v>79.5</v>
      </c>
      <c r="G154">
        <v>77.599999999999994</v>
      </c>
      <c r="H154">
        <v>79.599999999999994</v>
      </c>
      <c r="I154">
        <v>77.3</v>
      </c>
      <c r="J154">
        <v>79.3</v>
      </c>
      <c r="K154">
        <v>77.2</v>
      </c>
      <c r="L154">
        <v>79.2</v>
      </c>
    </row>
    <row r="155" spans="1:12">
      <c r="A155">
        <v>2001</v>
      </c>
      <c r="B155" t="s">
        <v>132</v>
      </c>
      <c r="C155" t="s">
        <v>143</v>
      </c>
      <c r="D155" s="49" t="str">
        <f t="shared" si="5"/>
        <v>2001WohngebäudeParkett- und Holzpflasterarbeiten</v>
      </c>
      <c r="E155">
        <v>89.1</v>
      </c>
      <c r="F155">
        <v>91.4</v>
      </c>
      <c r="G155">
        <v>89.3</v>
      </c>
      <c r="H155">
        <v>91.6</v>
      </c>
      <c r="I155">
        <v>89</v>
      </c>
      <c r="J155">
        <v>91.3</v>
      </c>
      <c r="K155">
        <v>88.7</v>
      </c>
      <c r="L155">
        <v>91.1</v>
      </c>
    </row>
    <row r="156" spans="1:12">
      <c r="A156">
        <v>2001</v>
      </c>
      <c r="B156" t="s">
        <v>132</v>
      </c>
      <c r="C156" t="s">
        <v>109</v>
      </c>
      <c r="D156" s="49" t="str">
        <f t="shared" si="5"/>
        <v>2001WohngebäudeRollladenarbeiten</v>
      </c>
      <c r="E156">
        <v>81.5</v>
      </c>
      <c r="F156">
        <v>83.5</v>
      </c>
      <c r="G156">
        <v>81.900000000000006</v>
      </c>
      <c r="H156">
        <v>84</v>
      </c>
      <c r="I156">
        <v>82</v>
      </c>
      <c r="J156">
        <v>84.1</v>
      </c>
      <c r="K156">
        <v>82.1</v>
      </c>
      <c r="L156">
        <v>84.2</v>
      </c>
    </row>
    <row r="157" spans="1:12">
      <c r="A157">
        <v>2001</v>
      </c>
      <c r="B157" t="s">
        <v>132</v>
      </c>
      <c r="C157" t="s">
        <v>110</v>
      </c>
      <c r="D157" s="49" t="str">
        <f t="shared" si="5"/>
        <v>2001WohngebäudeMetallbauarbeiten</v>
      </c>
      <c r="E157">
        <v>68.400000000000006</v>
      </c>
      <c r="F157">
        <v>70.2</v>
      </c>
      <c r="G157">
        <v>68.7</v>
      </c>
      <c r="H157">
        <v>70.5</v>
      </c>
      <c r="I157">
        <v>68.8</v>
      </c>
      <c r="J157">
        <v>70.599999999999994</v>
      </c>
      <c r="K157">
        <v>69</v>
      </c>
      <c r="L157">
        <v>70.8</v>
      </c>
    </row>
    <row r="158" spans="1:12">
      <c r="A158">
        <v>2001</v>
      </c>
      <c r="B158" t="s">
        <v>132</v>
      </c>
      <c r="C158" t="s">
        <v>111</v>
      </c>
      <c r="D158" s="49" t="str">
        <f t="shared" si="5"/>
        <v>2001WohngebäudeVerglasungsarbeiten</v>
      </c>
      <c r="E158">
        <v>69.099999999999994</v>
      </c>
      <c r="F158">
        <v>70.900000000000006</v>
      </c>
      <c r="G158">
        <v>69.599999999999994</v>
      </c>
      <c r="H158">
        <v>71.400000000000006</v>
      </c>
      <c r="I158">
        <v>70</v>
      </c>
      <c r="J158">
        <v>71.8</v>
      </c>
      <c r="K158">
        <v>70</v>
      </c>
      <c r="L158">
        <v>71.8</v>
      </c>
    </row>
    <row r="159" spans="1:12">
      <c r="A159">
        <v>2001</v>
      </c>
      <c r="B159" t="s">
        <v>132</v>
      </c>
      <c r="C159" t="s">
        <v>144</v>
      </c>
      <c r="D159" s="49" t="str">
        <f t="shared" si="5"/>
        <v>2001WohngebäudeMaler- und Lackierarbeiten, Beschichtungen</v>
      </c>
      <c r="E159">
        <v>87.1</v>
      </c>
      <c r="F159">
        <v>89.4</v>
      </c>
      <c r="G159">
        <v>87.2</v>
      </c>
      <c r="H159">
        <v>89.6</v>
      </c>
      <c r="I159">
        <v>87.5</v>
      </c>
      <c r="J159">
        <v>89.8</v>
      </c>
      <c r="K159">
        <v>87.3</v>
      </c>
      <c r="L159">
        <v>89.7</v>
      </c>
    </row>
    <row r="160" spans="1:12">
      <c r="A160">
        <v>2001</v>
      </c>
      <c r="B160" t="s">
        <v>132</v>
      </c>
      <c r="C160" t="s">
        <v>145</v>
      </c>
      <c r="D160" s="49" t="str">
        <f t="shared" si="5"/>
        <v>2001WohngebäudeKorrosionsschutzarbeiten an Stahlbauten</v>
      </c>
      <c r="E160" t="s">
        <v>66</v>
      </c>
      <c r="F160" t="s">
        <v>66</v>
      </c>
      <c r="G160" t="s">
        <v>66</v>
      </c>
      <c r="H160" t="s">
        <v>66</v>
      </c>
      <c r="I160" t="s">
        <v>66</v>
      </c>
      <c r="J160" t="s">
        <v>66</v>
      </c>
      <c r="K160" t="s">
        <v>66</v>
      </c>
      <c r="L160" t="s">
        <v>66</v>
      </c>
    </row>
    <row r="161" spans="1:12">
      <c r="A161">
        <v>2001</v>
      </c>
      <c r="B161" t="s">
        <v>132</v>
      </c>
      <c r="C161" t="s">
        <v>113</v>
      </c>
      <c r="D161" s="49" t="str">
        <f t="shared" si="5"/>
        <v>2001WohngebäudeBodenbelagarbeiten</v>
      </c>
      <c r="E161">
        <v>78.900000000000006</v>
      </c>
      <c r="F161">
        <v>80.900000000000006</v>
      </c>
      <c r="G161">
        <v>79.099999999999994</v>
      </c>
      <c r="H161">
        <v>81.099999999999994</v>
      </c>
      <c r="I161">
        <v>79.099999999999994</v>
      </c>
      <c r="J161">
        <v>81.099999999999994</v>
      </c>
      <c r="K161">
        <v>79.2</v>
      </c>
      <c r="L161">
        <v>81.3</v>
      </c>
    </row>
    <row r="162" spans="1:12">
      <c r="A162">
        <v>2001</v>
      </c>
      <c r="B162" t="s">
        <v>132</v>
      </c>
      <c r="C162" t="s">
        <v>114</v>
      </c>
      <c r="D162" s="49" t="str">
        <f t="shared" si="5"/>
        <v>2001WohngebäudeTapezierarbeiten</v>
      </c>
      <c r="E162">
        <v>82.1</v>
      </c>
      <c r="F162">
        <v>84.2</v>
      </c>
      <c r="G162">
        <v>82.2</v>
      </c>
      <c r="H162">
        <v>84.4</v>
      </c>
      <c r="I162">
        <v>82.5</v>
      </c>
      <c r="J162">
        <v>84.6</v>
      </c>
      <c r="K162">
        <v>82.7</v>
      </c>
      <c r="L162">
        <v>84.8</v>
      </c>
    </row>
    <row r="163" spans="1:12">
      <c r="A163">
        <v>2001</v>
      </c>
      <c r="B163" t="s">
        <v>132</v>
      </c>
      <c r="C163" t="s">
        <v>115</v>
      </c>
      <c r="D163" s="49" t="str">
        <f t="shared" si="5"/>
        <v>2001WohngebäudeRaumlufttechnische Anlagen</v>
      </c>
      <c r="E163">
        <v>63.6</v>
      </c>
      <c r="F163">
        <v>65.3</v>
      </c>
      <c r="G163">
        <v>63.7</v>
      </c>
      <c r="H163">
        <v>65.400000000000006</v>
      </c>
      <c r="I163">
        <v>63.9</v>
      </c>
      <c r="J163">
        <v>65.5</v>
      </c>
      <c r="K163">
        <v>64.3</v>
      </c>
      <c r="L163">
        <v>66</v>
      </c>
    </row>
    <row r="164" spans="1:12">
      <c r="A164">
        <v>2001</v>
      </c>
      <c r="B164" t="s">
        <v>132</v>
      </c>
      <c r="C164" t="s">
        <v>146</v>
      </c>
      <c r="D164" s="49" t="str">
        <f t="shared" si="5"/>
        <v>2001WohngebäudeHeiz- und zentrale Wassererwärmungsanlagen</v>
      </c>
      <c r="E164">
        <v>61.8</v>
      </c>
      <c r="F164">
        <v>63.4</v>
      </c>
      <c r="G164">
        <v>62.3</v>
      </c>
      <c r="H164">
        <v>63.9</v>
      </c>
      <c r="I164">
        <v>62.5</v>
      </c>
      <c r="J164">
        <v>64</v>
      </c>
      <c r="K164">
        <v>62.6</v>
      </c>
      <c r="L164">
        <v>64.3</v>
      </c>
    </row>
    <row r="165" spans="1:12">
      <c r="A165">
        <v>2001</v>
      </c>
      <c r="B165" t="s">
        <v>132</v>
      </c>
      <c r="C165" t="s">
        <v>147</v>
      </c>
      <c r="D165" s="49" t="str">
        <f t="shared" si="5"/>
        <v>2001WohngebäudeGas-, Wasser- und Entwässerungsanl. innerh. v.Geb.</v>
      </c>
      <c r="E165">
        <v>61.2</v>
      </c>
      <c r="F165">
        <v>62.7</v>
      </c>
      <c r="G165">
        <v>61.5</v>
      </c>
      <c r="H165">
        <v>63.1</v>
      </c>
      <c r="I165">
        <v>61.8</v>
      </c>
      <c r="J165">
        <v>63.5</v>
      </c>
      <c r="K165">
        <v>62</v>
      </c>
      <c r="L165">
        <v>63.6</v>
      </c>
    </row>
    <row r="166" spans="1:12">
      <c r="A166">
        <v>2001</v>
      </c>
      <c r="B166" t="s">
        <v>132</v>
      </c>
      <c r="C166" t="s">
        <v>148</v>
      </c>
      <c r="D166" s="49" t="str">
        <f t="shared" si="5"/>
        <v>2001WohngebäudeNieder- und Mittelspannungsanlagen bis 36 kV</v>
      </c>
      <c r="E166">
        <v>70.099999999999994</v>
      </c>
      <c r="F166">
        <v>71.900000000000006</v>
      </c>
      <c r="G166">
        <v>70.400000000000006</v>
      </c>
      <c r="H166">
        <v>72.2</v>
      </c>
      <c r="I166">
        <v>70.599999999999994</v>
      </c>
      <c r="J166">
        <v>72.400000000000006</v>
      </c>
      <c r="K166">
        <v>70.599999999999994</v>
      </c>
      <c r="L166">
        <v>72.400000000000006</v>
      </c>
    </row>
    <row r="167" spans="1:12">
      <c r="A167">
        <v>2001</v>
      </c>
      <c r="B167" t="s">
        <v>132</v>
      </c>
      <c r="C167" t="s">
        <v>120</v>
      </c>
      <c r="D167" s="49" t="str">
        <f t="shared" si="5"/>
        <v>2001WohngebäudeBlitzschutzanlagen</v>
      </c>
      <c r="E167">
        <v>72.2</v>
      </c>
      <c r="F167">
        <v>74.2</v>
      </c>
      <c r="G167">
        <v>72.599999999999994</v>
      </c>
      <c r="H167">
        <v>74.400000000000006</v>
      </c>
      <c r="I167">
        <v>72.8</v>
      </c>
      <c r="J167">
        <v>74.7</v>
      </c>
      <c r="K167">
        <v>73.2</v>
      </c>
      <c r="L167">
        <v>75</v>
      </c>
    </row>
    <row r="168" spans="1:12">
      <c r="A168">
        <v>2001</v>
      </c>
      <c r="B168" t="s">
        <v>132</v>
      </c>
      <c r="C168" t="s">
        <v>149</v>
      </c>
      <c r="D168" s="49" t="str">
        <f t="shared" si="5"/>
        <v>2001WohngebäudeAufzugsanl., Fahrtreppen, Fahrsteige, Förderanl.</v>
      </c>
      <c r="E168">
        <v>80.900000000000006</v>
      </c>
      <c r="F168">
        <v>82.9</v>
      </c>
      <c r="G168">
        <v>80.400000000000006</v>
      </c>
      <c r="H168">
        <v>82.5</v>
      </c>
      <c r="I168">
        <v>82.3</v>
      </c>
      <c r="J168">
        <v>84.4</v>
      </c>
      <c r="K168">
        <v>80.7</v>
      </c>
      <c r="L168">
        <v>82.8</v>
      </c>
    </row>
    <row r="169" spans="1:12">
      <c r="A169">
        <v>2001</v>
      </c>
      <c r="B169" t="s">
        <v>132</v>
      </c>
      <c r="C169" t="s">
        <v>119</v>
      </c>
      <c r="D169" s="49" t="str">
        <f t="shared" si="5"/>
        <v>2001WohngebäudeGebäudeautomation</v>
      </c>
      <c r="E169">
        <v>80.400000000000006</v>
      </c>
      <c r="F169">
        <v>82.6</v>
      </c>
      <c r="G169">
        <v>80.599999999999994</v>
      </c>
      <c r="H169">
        <v>82.7</v>
      </c>
      <c r="I169">
        <v>81.099999999999994</v>
      </c>
      <c r="J169">
        <v>83.1</v>
      </c>
      <c r="K169">
        <v>81.2</v>
      </c>
      <c r="L169">
        <v>83.3</v>
      </c>
    </row>
    <row r="170" spans="1:12">
      <c r="A170">
        <v>2001</v>
      </c>
      <c r="B170" t="s">
        <v>132</v>
      </c>
      <c r="C170" t="s">
        <v>150</v>
      </c>
      <c r="D170" s="49" t="str">
        <f t="shared" si="5"/>
        <v>2001WohngebäudeDämm- und Brandschutzarbeiten an techn. Anlagen</v>
      </c>
      <c r="E170">
        <v>58.6</v>
      </c>
      <c r="F170">
        <v>60.1</v>
      </c>
      <c r="G170">
        <v>58.9</v>
      </c>
      <c r="H170">
        <v>60.5</v>
      </c>
      <c r="I170">
        <v>59.1</v>
      </c>
      <c r="J170">
        <v>60.7</v>
      </c>
      <c r="K170">
        <v>59.2</v>
      </c>
      <c r="L170">
        <v>60.8</v>
      </c>
    </row>
    <row r="171" spans="1:12">
      <c r="A171">
        <v>2001</v>
      </c>
      <c r="B171" t="s">
        <v>151</v>
      </c>
      <c r="C171" t="s">
        <v>133</v>
      </c>
      <c r="D171" s="49" t="str">
        <f t="shared" si="5"/>
        <v>2001BürogebäudeBauleistungen am Bauwerk</v>
      </c>
      <c r="E171">
        <v>75.8</v>
      </c>
      <c r="F171">
        <v>77.8</v>
      </c>
      <c r="G171">
        <v>75.8</v>
      </c>
      <c r="H171">
        <v>77.8</v>
      </c>
      <c r="I171">
        <v>75.8</v>
      </c>
      <c r="J171">
        <v>77.8</v>
      </c>
      <c r="K171">
        <v>75.599999999999994</v>
      </c>
      <c r="L171">
        <v>77.599999999999994</v>
      </c>
    </row>
    <row r="172" spans="1:12">
      <c r="A172">
        <v>2001</v>
      </c>
      <c r="B172" t="s">
        <v>151</v>
      </c>
      <c r="C172" t="s">
        <v>134</v>
      </c>
      <c r="D172" s="49" t="str">
        <f t="shared" si="5"/>
        <v>2001BürogebäudeRohbauarbeiten</v>
      </c>
      <c r="E172">
        <v>79</v>
      </c>
      <c r="F172">
        <v>81</v>
      </c>
      <c r="G172">
        <v>78.7</v>
      </c>
      <c r="H172">
        <v>80.8</v>
      </c>
      <c r="I172">
        <v>78.7</v>
      </c>
      <c r="J172">
        <v>80.599999999999994</v>
      </c>
      <c r="K172">
        <v>78.3</v>
      </c>
      <c r="L172">
        <v>80.3</v>
      </c>
    </row>
    <row r="173" spans="1:12">
      <c r="A173">
        <v>2001</v>
      </c>
      <c r="B173" t="s">
        <v>151</v>
      </c>
      <c r="C173" t="s">
        <v>90</v>
      </c>
      <c r="D173" s="49" t="str">
        <f t="shared" si="5"/>
        <v>2001BürogebäudeErdarbeiten</v>
      </c>
      <c r="E173">
        <v>80.8</v>
      </c>
      <c r="F173">
        <v>82.8</v>
      </c>
      <c r="G173">
        <v>80.900000000000006</v>
      </c>
      <c r="H173">
        <v>83</v>
      </c>
      <c r="I173">
        <v>80.900000000000006</v>
      </c>
      <c r="J173">
        <v>83</v>
      </c>
      <c r="K173">
        <v>80.5</v>
      </c>
      <c r="L173">
        <v>82.6</v>
      </c>
    </row>
    <row r="174" spans="1:12">
      <c r="A174">
        <v>2001</v>
      </c>
      <c r="B174" t="s">
        <v>151</v>
      </c>
      <c r="C174" t="s">
        <v>135</v>
      </c>
      <c r="D174" s="49" t="str">
        <f t="shared" si="5"/>
        <v>2001BürogebäudeVerbauarbeiten</v>
      </c>
      <c r="E174">
        <v>82.7</v>
      </c>
      <c r="F174">
        <v>84.8</v>
      </c>
      <c r="G174">
        <v>82.6</v>
      </c>
      <c r="H174">
        <v>84.7</v>
      </c>
      <c r="I174">
        <v>82.1</v>
      </c>
      <c r="J174">
        <v>84.2</v>
      </c>
      <c r="K174">
        <v>81.8</v>
      </c>
      <c r="L174">
        <v>83.8</v>
      </c>
    </row>
    <row r="175" spans="1:12">
      <c r="A175">
        <v>2001</v>
      </c>
      <c r="B175" t="s">
        <v>151</v>
      </c>
      <c r="C175" t="s">
        <v>136</v>
      </c>
      <c r="D175" s="49" t="str">
        <f t="shared" si="5"/>
        <v>2001BürogebäudeRamm-, Rüttel- und Pressarbeiten</v>
      </c>
      <c r="E175" t="s">
        <v>66</v>
      </c>
      <c r="F175" t="s">
        <v>66</v>
      </c>
      <c r="G175" t="s">
        <v>66</v>
      </c>
      <c r="H175" t="s">
        <v>66</v>
      </c>
      <c r="I175" t="s">
        <v>66</v>
      </c>
      <c r="J175" t="s">
        <v>66</v>
      </c>
      <c r="K175" t="s">
        <v>66</v>
      </c>
      <c r="L175" t="s">
        <v>66</v>
      </c>
    </row>
    <row r="176" spans="1:12">
      <c r="A176">
        <v>2001</v>
      </c>
      <c r="B176" t="s">
        <v>151</v>
      </c>
      <c r="C176" t="s">
        <v>91</v>
      </c>
      <c r="D176" s="49" t="str">
        <f t="shared" si="5"/>
        <v>2001BürogebäudeEntwässerungskanalarbeiten</v>
      </c>
      <c r="E176">
        <v>74.8</v>
      </c>
      <c r="F176">
        <v>76.7</v>
      </c>
      <c r="G176">
        <v>74.900000000000006</v>
      </c>
      <c r="H176">
        <v>76.8</v>
      </c>
      <c r="I176">
        <v>74.7</v>
      </c>
      <c r="J176">
        <v>76.599999999999994</v>
      </c>
      <c r="K176">
        <v>74.8</v>
      </c>
      <c r="L176">
        <v>76.7</v>
      </c>
    </row>
    <row r="177" spans="1:12">
      <c r="A177">
        <v>2001</v>
      </c>
      <c r="B177" t="s">
        <v>151</v>
      </c>
      <c r="C177" t="s">
        <v>92</v>
      </c>
      <c r="D177" s="49" t="str">
        <f t="shared" si="5"/>
        <v>2001BürogebäudeMauerarbeiten</v>
      </c>
      <c r="E177">
        <v>85.3</v>
      </c>
      <c r="F177">
        <v>87.5</v>
      </c>
      <c r="G177">
        <v>85</v>
      </c>
      <c r="H177">
        <v>87.2</v>
      </c>
      <c r="I177">
        <v>84.9</v>
      </c>
      <c r="J177">
        <v>87.2</v>
      </c>
      <c r="K177">
        <v>84.6</v>
      </c>
      <c r="L177">
        <v>86.8</v>
      </c>
    </row>
    <row r="178" spans="1:12">
      <c r="A178">
        <v>2001</v>
      </c>
      <c r="B178" t="s">
        <v>151</v>
      </c>
      <c r="C178" t="s">
        <v>93</v>
      </c>
      <c r="D178" s="49" t="str">
        <f t="shared" si="5"/>
        <v>2001BürogebäudeBetonarbeiten</v>
      </c>
      <c r="E178">
        <v>80.5</v>
      </c>
      <c r="F178">
        <v>82.6</v>
      </c>
      <c r="G178">
        <v>80.2</v>
      </c>
      <c r="H178">
        <v>82.2</v>
      </c>
      <c r="I178">
        <v>80</v>
      </c>
      <c r="J178">
        <v>82.1</v>
      </c>
      <c r="K178">
        <v>79.599999999999994</v>
      </c>
      <c r="L178">
        <v>81.7</v>
      </c>
    </row>
    <row r="179" spans="1:12">
      <c r="A179">
        <v>2001</v>
      </c>
      <c r="B179" t="s">
        <v>151</v>
      </c>
      <c r="C179" t="s">
        <v>137</v>
      </c>
      <c r="D179" s="49" t="str">
        <f t="shared" si="5"/>
        <v>2001BürogebäudeZimmer- und Holzbauarbeiten</v>
      </c>
      <c r="E179">
        <v>78.099999999999994</v>
      </c>
      <c r="F179">
        <v>80</v>
      </c>
      <c r="G179">
        <v>77.5</v>
      </c>
      <c r="H179">
        <v>79.5</v>
      </c>
      <c r="I179">
        <v>77.3</v>
      </c>
      <c r="J179">
        <v>79.2</v>
      </c>
      <c r="K179">
        <v>76.7</v>
      </c>
      <c r="L179">
        <v>78.7</v>
      </c>
    </row>
    <row r="180" spans="1:12">
      <c r="A180">
        <v>2001</v>
      </c>
      <c r="B180" t="s">
        <v>151</v>
      </c>
      <c r="C180" t="s">
        <v>95</v>
      </c>
      <c r="D180" s="49" t="str">
        <f t="shared" si="5"/>
        <v>2001BürogebäudeStahlbauarbeiten</v>
      </c>
      <c r="E180">
        <v>69</v>
      </c>
      <c r="F180">
        <v>70.8</v>
      </c>
      <c r="G180">
        <v>69</v>
      </c>
      <c r="H180">
        <v>70.7</v>
      </c>
      <c r="I180">
        <v>69</v>
      </c>
      <c r="J180">
        <v>70.8</v>
      </c>
      <c r="K180">
        <v>69.2</v>
      </c>
      <c r="L180">
        <v>71.099999999999994</v>
      </c>
    </row>
    <row r="181" spans="1:12">
      <c r="A181">
        <v>2001</v>
      </c>
      <c r="B181" t="s">
        <v>151</v>
      </c>
      <c r="C181" t="s">
        <v>96</v>
      </c>
      <c r="D181" s="49" t="str">
        <f t="shared" si="5"/>
        <v>2001BürogebäudeAbdichtungsarbeiten</v>
      </c>
      <c r="E181">
        <v>73.900000000000006</v>
      </c>
      <c r="F181">
        <v>75.8</v>
      </c>
      <c r="G181">
        <v>73.8</v>
      </c>
      <c r="H181">
        <v>75.7</v>
      </c>
      <c r="I181">
        <v>73.5</v>
      </c>
      <c r="J181">
        <v>75.400000000000006</v>
      </c>
      <c r="K181">
        <v>73.2</v>
      </c>
      <c r="L181">
        <v>75.2</v>
      </c>
    </row>
    <row r="182" spans="1:12">
      <c r="A182">
        <v>2001</v>
      </c>
      <c r="B182" t="s">
        <v>151</v>
      </c>
      <c r="C182" t="s">
        <v>138</v>
      </c>
      <c r="D182" s="49" t="str">
        <f t="shared" si="5"/>
        <v>2001BürogebäudeDachdeckungs- und Dachabdichtungsarbeiten</v>
      </c>
      <c r="E182">
        <v>71.900000000000006</v>
      </c>
      <c r="F182">
        <v>73.7</v>
      </c>
      <c r="G182">
        <v>71.599999999999994</v>
      </c>
      <c r="H182">
        <v>73.5</v>
      </c>
      <c r="I182">
        <v>71.599999999999994</v>
      </c>
      <c r="J182">
        <v>73.5</v>
      </c>
      <c r="K182">
        <v>71.5</v>
      </c>
      <c r="L182">
        <v>73.400000000000006</v>
      </c>
    </row>
    <row r="183" spans="1:12">
      <c r="A183">
        <v>2001</v>
      </c>
      <c r="B183" t="s">
        <v>151</v>
      </c>
      <c r="C183" t="s">
        <v>98</v>
      </c>
      <c r="D183" s="49" t="str">
        <f t="shared" si="5"/>
        <v>2001BürogebäudeKlempnerarbeiten</v>
      </c>
      <c r="E183">
        <v>65.3</v>
      </c>
      <c r="F183">
        <v>67</v>
      </c>
      <c r="G183">
        <v>65.3</v>
      </c>
      <c r="H183">
        <v>67</v>
      </c>
      <c r="I183">
        <v>65.400000000000006</v>
      </c>
      <c r="J183">
        <v>67</v>
      </c>
      <c r="K183">
        <v>65.400000000000006</v>
      </c>
      <c r="L183">
        <v>67</v>
      </c>
    </row>
    <row r="184" spans="1:12">
      <c r="A184">
        <v>2001</v>
      </c>
      <c r="B184" t="s">
        <v>151</v>
      </c>
      <c r="C184" t="s">
        <v>99</v>
      </c>
      <c r="D184" s="49" t="str">
        <f t="shared" si="5"/>
        <v>2001BürogebäudeGerüstarbeiten</v>
      </c>
      <c r="E184">
        <v>83.2</v>
      </c>
      <c r="F184">
        <v>85.3</v>
      </c>
      <c r="G184">
        <v>83.5</v>
      </c>
      <c r="H184">
        <v>85.6</v>
      </c>
      <c r="I184">
        <v>83.6</v>
      </c>
      <c r="J184">
        <v>85.8</v>
      </c>
      <c r="K184">
        <v>82.5</v>
      </c>
      <c r="L184">
        <v>84.6</v>
      </c>
    </row>
    <row r="185" spans="1:12">
      <c r="A185">
        <v>2001</v>
      </c>
      <c r="B185" t="s">
        <v>151</v>
      </c>
      <c r="C185" t="s">
        <v>139</v>
      </c>
      <c r="D185" s="49" t="str">
        <f t="shared" si="5"/>
        <v>2001BürogebäudeAusbauarbeiten</v>
      </c>
      <c r="E185">
        <v>73.8</v>
      </c>
      <c r="F185">
        <v>75.8</v>
      </c>
      <c r="G185">
        <v>74</v>
      </c>
      <c r="H185">
        <v>75.8</v>
      </c>
      <c r="I185">
        <v>74.099999999999994</v>
      </c>
      <c r="J185">
        <v>75.900000000000006</v>
      </c>
      <c r="K185">
        <v>74.099999999999994</v>
      </c>
      <c r="L185">
        <v>75.900000000000006</v>
      </c>
    </row>
    <row r="186" spans="1:12">
      <c r="A186">
        <v>2001</v>
      </c>
      <c r="B186" t="s">
        <v>151</v>
      </c>
      <c r="C186" t="s">
        <v>100</v>
      </c>
      <c r="D186" s="49" t="str">
        <f t="shared" si="5"/>
        <v>2001BürogebäudeNaturwerksteinarbeiten</v>
      </c>
      <c r="E186">
        <v>86.8</v>
      </c>
      <c r="F186">
        <v>89</v>
      </c>
      <c r="G186">
        <v>87</v>
      </c>
      <c r="H186">
        <v>89.3</v>
      </c>
      <c r="I186">
        <v>87</v>
      </c>
      <c r="J186">
        <v>89.2</v>
      </c>
      <c r="K186">
        <v>86.8</v>
      </c>
      <c r="L186">
        <v>89</v>
      </c>
    </row>
    <row r="187" spans="1:12">
      <c r="A187">
        <v>2001</v>
      </c>
      <c r="B187" t="s">
        <v>151</v>
      </c>
      <c r="C187" t="s">
        <v>101</v>
      </c>
      <c r="D187" s="49" t="str">
        <f t="shared" si="5"/>
        <v>2001BürogebäudeBetonwerksteinarbeiten</v>
      </c>
      <c r="E187">
        <v>86</v>
      </c>
      <c r="F187">
        <v>88.2</v>
      </c>
      <c r="G187">
        <v>86.5</v>
      </c>
      <c r="H187">
        <v>88.7</v>
      </c>
      <c r="I187">
        <v>86.2</v>
      </c>
      <c r="J187">
        <v>88.4</v>
      </c>
      <c r="K187">
        <v>85.8</v>
      </c>
      <c r="L187">
        <v>88.1</v>
      </c>
    </row>
    <row r="188" spans="1:12">
      <c r="A188">
        <v>2001</v>
      </c>
      <c r="B188" t="s">
        <v>151</v>
      </c>
      <c r="C188" t="s">
        <v>140</v>
      </c>
      <c r="D188" s="49" t="str">
        <f t="shared" si="5"/>
        <v>2001BürogebäudePutz- und Stuckarbeiten</v>
      </c>
      <c r="E188">
        <v>87.3</v>
      </c>
      <c r="F188">
        <v>89.7</v>
      </c>
      <c r="G188">
        <v>87.2</v>
      </c>
      <c r="H188">
        <v>89.5</v>
      </c>
      <c r="I188">
        <v>86.9</v>
      </c>
      <c r="J188">
        <v>89.3</v>
      </c>
      <c r="K188">
        <v>86.4</v>
      </c>
      <c r="L188">
        <v>88.7</v>
      </c>
    </row>
    <row r="189" spans="1:12">
      <c r="A189">
        <v>2001</v>
      </c>
      <c r="B189" t="s">
        <v>151</v>
      </c>
      <c r="C189" t="s">
        <v>141</v>
      </c>
      <c r="D189" s="49" t="str">
        <f t="shared" si="5"/>
        <v>2001BürogebäudeWärmedämm-Verbundsysteme</v>
      </c>
      <c r="E189" t="s">
        <v>66</v>
      </c>
      <c r="F189" t="s">
        <v>66</v>
      </c>
      <c r="G189" t="s">
        <v>66</v>
      </c>
      <c r="H189" t="s">
        <v>66</v>
      </c>
      <c r="I189" t="s">
        <v>66</v>
      </c>
      <c r="J189" t="s">
        <v>66</v>
      </c>
      <c r="K189" t="s">
        <v>66</v>
      </c>
      <c r="L189" t="s">
        <v>66</v>
      </c>
    </row>
    <row r="190" spans="1:12">
      <c r="A190">
        <v>2001</v>
      </c>
      <c r="B190" t="s">
        <v>151</v>
      </c>
      <c r="C190" t="s">
        <v>104</v>
      </c>
      <c r="D190" s="49" t="str">
        <f t="shared" si="5"/>
        <v>2001BürogebäudeTrockenbauarbeiten</v>
      </c>
      <c r="E190">
        <v>82.3</v>
      </c>
      <c r="F190">
        <v>84.4</v>
      </c>
      <c r="G190">
        <v>82.2</v>
      </c>
      <c r="H190">
        <v>84.3</v>
      </c>
      <c r="I190">
        <v>82.1</v>
      </c>
      <c r="J190">
        <v>84.2</v>
      </c>
      <c r="K190">
        <v>81.599999999999994</v>
      </c>
      <c r="L190">
        <v>83.8</v>
      </c>
    </row>
    <row r="191" spans="1:12">
      <c r="A191">
        <v>2001</v>
      </c>
      <c r="B191" t="s">
        <v>151</v>
      </c>
      <c r="C191" t="s">
        <v>105</v>
      </c>
      <c r="D191" s="49" t="str">
        <f t="shared" si="5"/>
        <v>2001BürogebäudeVorgehängte hinterlüftete Fassaden</v>
      </c>
      <c r="E191">
        <v>73.400000000000006</v>
      </c>
      <c r="F191">
        <v>75.3</v>
      </c>
      <c r="G191">
        <v>73.599999999999994</v>
      </c>
      <c r="H191">
        <v>75.5</v>
      </c>
      <c r="I191">
        <v>73.8</v>
      </c>
      <c r="J191">
        <v>75.599999999999994</v>
      </c>
      <c r="K191">
        <v>73.599999999999994</v>
      </c>
      <c r="L191">
        <v>75.5</v>
      </c>
    </row>
    <row r="192" spans="1:12">
      <c r="A192">
        <v>2001</v>
      </c>
      <c r="B192" t="s">
        <v>151</v>
      </c>
      <c r="C192" t="s">
        <v>142</v>
      </c>
      <c r="D192" s="49" t="str">
        <f t="shared" si="5"/>
        <v>2001BürogebäudeFliesen- und Plattenarbeiten</v>
      </c>
      <c r="E192">
        <v>91.8</v>
      </c>
      <c r="F192">
        <v>94.1</v>
      </c>
      <c r="G192">
        <v>91.2</v>
      </c>
      <c r="H192">
        <v>93.5</v>
      </c>
      <c r="I192">
        <v>91.2</v>
      </c>
      <c r="J192">
        <v>93.5</v>
      </c>
      <c r="K192">
        <v>90.6</v>
      </c>
      <c r="L192">
        <v>93</v>
      </c>
    </row>
    <row r="193" spans="1:12">
      <c r="A193">
        <v>2001</v>
      </c>
      <c r="B193" t="s">
        <v>151</v>
      </c>
      <c r="C193" t="s">
        <v>107</v>
      </c>
      <c r="D193" s="49" t="str">
        <f t="shared" si="5"/>
        <v>2001BürogebäudeEstricharbeiten</v>
      </c>
      <c r="E193">
        <v>77.5</v>
      </c>
      <c r="F193">
        <v>79.5</v>
      </c>
      <c r="G193">
        <v>77.5</v>
      </c>
      <c r="H193">
        <v>79.5</v>
      </c>
      <c r="I193">
        <v>77.400000000000006</v>
      </c>
      <c r="J193">
        <v>79.400000000000006</v>
      </c>
      <c r="K193">
        <v>77.2</v>
      </c>
      <c r="L193">
        <v>79.2</v>
      </c>
    </row>
    <row r="194" spans="1:12">
      <c r="A194">
        <v>2001</v>
      </c>
      <c r="B194" t="s">
        <v>151</v>
      </c>
      <c r="C194" t="s">
        <v>108</v>
      </c>
      <c r="D194" s="49" t="str">
        <f t="shared" si="5"/>
        <v>2001BürogebäudeTischlerarbeiten</v>
      </c>
      <c r="E194">
        <v>77.8</v>
      </c>
      <c r="F194">
        <v>79.8</v>
      </c>
      <c r="G194">
        <v>77.8</v>
      </c>
      <c r="H194">
        <v>79.8</v>
      </c>
      <c r="I194">
        <v>77.7</v>
      </c>
      <c r="J194">
        <v>79.8</v>
      </c>
      <c r="K194">
        <v>77.7</v>
      </c>
      <c r="L194">
        <v>79.8</v>
      </c>
    </row>
    <row r="195" spans="1:12">
      <c r="A195">
        <v>2001</v>
      </c>
      <c r="B195" t="s">
        <v>151</v>
      </c>
      <c r="C195" t="s">
        <v>143</v>
      </c>
      <c r="D195" s="49" t="str">
        <f t="shared" si="5"/>
        <v>2001BürogebäudeParkett- und Holzpflasterarbeiten</v>
      </c>
      <c r="E195">
        <v>89.2</v>
      </c>
      <c r="F195">
        <v>91.5</v>
      </c>
      <c r="G195">
        <v>89.4</v>
      </c>
      <c r="H195">
        <v>91.7</v>
      </c>
      <c r="I195">
        <v>89.2</v>
      </c>
      <c r="J195">
        <v>91.5</v>
      </c>
      <c r="K195">
        <v>88.8</v>
      </c>
      <c r="L195">
        <v>91.2</v>
      </c>
    </row>
    <row r="196" spans="1:12">
      <c r="A196">
        <v>2001</v>
      </c>
      <c r="B196" t="s">
        <v>151</v>
      </c>
      <c r="C196" t="s">
        <v>109</v>
      </c>
      <c r="D196" s="49" t="str">
        <f t="shared" si="5"/>
        <v>2001BürogebäudeRollladenarbeiten</v>
      </c>
      <c r="E196">
        <v>81.900000000000006</v>
      </c>
      <c r="F196">
        <v>83.9</v>
      </c>
      <c r="G196">
        <v>82</v>
      </c>
      <c r="H196">
        <v>84.2</v>
      </c>
      <c r="I196">
        <v>82.1</v>
      </c>
      <c r="J196">
        <v>84.3</v>
      </c>
      <c r="K196">
        <v>82.1</v>
      </c>
      <c r="L196">
        <v>84.3</v>
      </c>
    </row>
    <row r="197" spans="1:12">
      <c r="A197">
        <v>2001</v>
      </c>
      <c r="B197" t="s">
        <v>151</v>
      </c>
      <c r="C197" t="s">
        <v>110</v>
      </c>
      <c r="D197" s="49" t="str">
        <f t="shared" si="5"/>
        <v>2001BürogebäudeMetallbauarbeiten</v>
      </c>
      <c r="E197">
        <v>69.599999999999994</v>
      </c>
      <c r="F197">
        <v>71.400000000000006</v>
      </c>
      <c r="G197">
        <v>69.8</v>
      </c>
      <c r="H197">
        <v>71.599999999999994</v>
      </c>
      <c r="I197">
        <v>70</v>
      </c>
      <c r="J197">
        <v>71.8</v>
      </c>
      <c r="K197">
        <v>70.099999999999994</v>
      </c>
      <c r="L197">
        <v>72</v>
      </c>
    </row>
    <row r="198" spans="1:12">
      <c r="A198">
        <v>2001</v>
      </c>
      <c r="B198" t="s">
        <v>151</v>
      </c>
      <c r="C198" t="s">
        <v>111</v>
      </c>
      <c r="D198" s="49" t="str">
        <f t="shared" si="5"/>
        <v>2001BürogebäudeVerglasungsarbeiten</v>
      </c>
      <c r="E198">
        <v>69.099999999999994</v>
      </c>
      <c r="F198">
        <v>70.900000000000006</v>
      </c>
      <c r="G198">
        <v>69.599999999999994</v>
      </c>
      <c r="H198">
        <v>71.400000000000006</v>
      </c>
      <c r="I198">
        <v>70</v>
      </c>
      <c r="J198">
        <v>71.8</v>
      </c>
      <c r="K198">
        <v>70</v>
      </c>
      <c r="L198">
        <v>71.8</v>
      </c>
    </row>
    <row r="199" spans="1:12">
      <c r="A199">
        <v>2001</v>
      </c>
      <c r="B199" t="s">
        <v>151</v>
      </c>
      <c r="C199" t="s">
        <v>144</v>
      </c>
      <c r="D199" s="49" t="str">
        <f t="shared" si="5"/>
        <v>2001BürogebäudeMaler- und Lackierarbeiten, Beschichtungen</v>
      </c>
      <c r="E199">
        <v>87.2</v>
      </c>
      <c r="F199">
        <v>89.5</v>
      </c>
      <c r="G199">
        <v>87.3</v>
      </c>
      <c r="H199">
        <v>89.6</v>
      </c>
      <c r="I199">
        <v>87.7</v>
      </c>
      <c r="J199">
        <v>89.9</v>
      </c>
      <c r="K199">
        <v>87.5</v>
      </c>
      <c r="L199">
        <v>89.7</v>
      </c>
    </row>
    <row r="200" spans="1:12">
      <c r="A200">
        <v>2001</v>
      </c>
      <c r="B200" t="s">
        <v>151</v>
      </c>
      <c r="C200" t="s">
        <v>145</v>
      </c>
      <c r="D200" s="49" t="str">
        <f t="shared" si="5"/>
        <v>2001BürogebäudeKorrosionsschutzarbeiten an Stahlbauten</v>
      </c>
      <c r="E200" t="s">
        <v>66</v>
      </c>
      <c r="F200" t="s">
        <v>66</v>
      </c>
      <c r="G200" t="s">
        <v>66</v>
      </c>
      <c r="H200" t="s">
        <v>66</v>
      </c>
      <c r="I200" t="s">
        <v>66</v>
      </c>
      <c r="J200" t="s">
        <v>66</v>
      </c>
      <c r="K200" t="s">
        <v>66</v>
      </c>
      <c r="L200" t="s">
        <v>66</v>
      </c>
    </row>
    <row r="201" spans="1:12">
      <c r="A201">
        <v>2001</v>
      </c>
      <c r="B201" t="s">
        <v>151</v>
      </c>
      <c r="C201" t="s">
        <v>113</v>
      </c>
      <c r="D201" s="49" t="str">
        <f t="shared" si="5"/>
        <v>2001BürogebäudeBodenbelagarbeiten</v>
      </c>
      <c r="E201">
        <v>78.8</v>
      </c>
      <c r="F201">
        <v>80.8</v>
      </c>
      <c r="G201">
        <v>79.099999999999994</v>
      </c>
      <c r="H201">
        <v>81.099999999999994</v>
      </c>
      <c r="I201">
        <v>79.099999999999994</v>
      </c>
      <c r="J201">
        <v>81.2</v>
      </c>
      <c r="K201">
        <v>79.2</v>
      </c>
      <c r="L201">
        <v>81.3</v>
      </c>
    </row>
    <row r="202" spans="1:12">
      <c r="A202">
        <v>2001</v>
      </c>
      <c r="B202" t="s">
        <v>151</v>
      </c>
      <c r="C202" t="s">
        <v>114</v>
      </c>
      <c r="D202" s="49" t="str">
        <f t="shared" si="5"/>
        <v>2001BürogebäudeTapezierarbeiten</v>
      </c>
      <c r="E202">
        <v>82.1</v>
      </c>
      <c r="F202">
        <v>84.2</v>
      </c>
      <c r="G202">
        <v>82.2</v>
      </c>
      <c r="H202">
        <v>84.4</v>
      </c>
      <c r="I202">
        <v>82.5</v>
      </c>
      <c r="J202">
        <v>84.6</v>
      </c>
      <c r="K202">
        <v>82.7</v>
      </c>
      <c r="L202">
        <v>84.8</v>
      </c>
    </row>
    <row r="203" spans="1:12">
      <c r="A203">
        <v>2001</v>
      </c>
      <c r="B203" t="s">
        <v>151</v>
      </c>
      <c r="C203" t="s">
        <v>115</v>
      </c>
      <c r="D203" s="49" t="str">
        <f t="shared" si="5"/>
        <v>2001BürogebäudeRaumlufttechnische Anlagen</v>
      </c>
      <c r="E203">
        <v>64.400000000000006</v>
      </c>
      <c r="F203">
        <v>66</v>
      </c>
      <c r="G203">
        <v>64.5</v>
      </c>
      <c r="H203">
        <v>66.2</v>
      </c>
      <c r="I203">
        <v>64.7</v>
      </c>
      <c r="J203">
        <v>66.400000000000006</v>
      </c>
      <c r="K203">
        <v>65.099999999999994</v>
      </c>
      <c r="L203">
        <v>66.7</v>
      </c>
    </row>
    <row r="204" spans="1:12">
      <c r="A204">
        <v>2001</v>
      </c>
      <c r="B204" t="s">
        <v>151</v>
      </c>
      <c r="C204" t="s">
        <v>146</v>
      </c>
      <c r="D204" s="49" t="str">
        <f t="shared" ref="D204:D267" si="6">CONCATENATE(A204, B204, C204)</f>
        <v>2001BürogebäudeHeiz- und zentrale Wassererwärmungsanlagen</v>
      </c>
      <c r="E204">
        <v>59.4</v>
      </c>
      <c r="F204">
        <v>61</v>
      </c>
      <c r="G204">
        <v>59.9</v>
      </c>
      <c r="H204">
        <v>61.4</v>
      </c>
      <c r="I204">
        <v>60.1</v>
      </c>
      <c r="J204">
        <v>61.7</v>
      </c>
      <c r="K204">
        <v>60.1</v>
      </c>
      <c r="L204">
        <v>61.7</v>
      </c>
    </row>
    <row r="205" spans="1:12">
      <c r="A205">
        <v>2001</v>
      </c>
      <c r="B205" t="s">
        <v>151</v>
      </c>
      <c r="C205" t="s">
        <v>147</v>
      </c>
      <c r="D205" s="49" t="str">
        <f t="shared" si="6"/>
        <v>2001BürogebäudeGas-, Wasser- und Entwässerungsanl. innerh. v.Geb.</v>
      </c>
      <c r="E205">
        <v>60.8</v>
      </c>
      <c r="F205">
        <v>62.4</v>
      </c>
      <c r="G205">
        <v>61.2</v>
      </c>
      <c r="H205">
        <v>62.8</v>
      </c>
      <c r="I205">
        <v>61.5</v>
      </c>
      <c r="J205">
        <v>63.2</v>
      </c>
      <c r="K205">
        <v>61.8</v>
      </c>
      <c r="L205">
        <v>63.3</v>
      </c>
    </row>
    <row r="206" spans="1:12">
      <c r="A206">
        <v>2001</v>
      </c>
      <c r="B206" t="s">
        <v>151</v>
      </c>
      <c r="C206" t="s">
        <v>148</v>
      </c>
      <c r="D206" s="49" t="str">
        <f t="shared" si="6"/>
        <v>2001BürogebäudeNieder- und Mittelspannungsanlagen bis 36 kV</v>
      </c>
      <c r="E206">
        <v>68.7</v>
      </c>
      <c r="F206">
        <v>70.5</v>
      </c>
      <c r="G206">
        <v>69</v>
      </c>
      <c r="H206">
        <v>70.7</v>
      </c>
      <c r="I206">
        <v>69.099999999999994</v>
      </c>
      <c r="J206">
        <v>70.900000000000006</v>
      </c>
      <c r="K206">
        <v>69.3</v>
      </c>
      <c r="L206">
        <v>71.099999999999994</v>
      </c>
    </row>
    <row r="207" spans="1:12">
      <c r="A207">
        <v>2001</v>
      </c>
      <c r="B207" t="s">
        <v>151</v>
      </c>
      <c r="C207" t="s">
        <v>120</v>
      </c>
      <c r="D207" s="49" t="str">
        <f t="shared" si="6"/>
        <v>2001BürogebäudeBlitzschutzanlagen</v>
      </c>
      <c r="E207">
        <v>72.2</v>
      </c>
      <c r="F207">
        <v>74.2</v>
      </c>
      <c r="G207">
        <v>72.599999999999994</v>
      </c>
      <c r="H207">
        <v>74.400000000000006</v>
      </c>
      <c r="I207">
        <v>72.8</v>
      </c>
      <c r="J207">
        <v>74.7</v>
      </c>
      <c r="K207">
        <v>73.2</v>
      </c>
      <c r="L207">
        <v>75</v>
      </c>
    </row>
    <row r="208" spans="1:12">
      <c r="A208">
        <v>2001</v>
      </c>
      <c r="B208" t="s">
        <v>151</v>
      </c>
      <c r="C208" t="s">
        <v>149</v>
      </c>
      <c r="D208" s="49" t="str">
        <f t="shared" si="6"/>
        <v>2001BürogebäudeAufzugsanl., Fahrtreppen, Fahrsteige, Förderanl.</v>
      </c>
      <c r="E208">
        <v>80.900000000000006</v>
      </c>
      <c r="F208">
        <v>82.9</v>
      </c>
      <c r="G208">
        <v>80.400000000000006</v>
      </c>
      <c r="H208">
        <v>82.5</v>
      </c>
      <c r="I208">
        <v>82.3</v>
      </c>
      <c r="J208">
        <v>84.4</v>
      </c>
      <c r="K208">
        <v>80.7</v>
      </c>
      <c r="L208">
        <v>82.8</v>
      </c>
    </row>
    <row r="209" spans="1:12">
      <c r="A209">
        <v>2001</v>
      </c>
      <c r="B209" t="s">
        <v>151</v>
      </c>
      <c r="C209" t="s">
        <v>119</v>
      </c>
      <c r="D209" s="49" t="str">
        <f t="shared" si="6"/>
        <v>2001BürogebäudeGebäudeautomation</v>
      </c>
      <c r="E209">
        <v>77.5</v>
      </c>
      <c r="F209">
        <v>79.400000000000006</v>
      </c>
      <c r="G209">
        <v>77.599999999999994</v>
      </c>
      <c r="H209">
        <v>79.599999999999994</v>
      </c>
      <c r="I209">
        <v>78</v>
      </c>
      <c r="J209">
        <v>80.099999999999994</v>
      </c>
      <c r="K209">
        <v>78.099999999999994</v>
      </c>
      <c r="L209">
        <v>80.2</v>
      </c>
    </row>
    <row r="210" spans="1:12">
      <c r="A210">
        <v>2001</v>
      </c>
      <c r="B210" t="s">
        <v>151</v>
      </c>
      <c r="C210" t="s">
        <v>150</v>
      </c>
      <c r="D210" s="49" t="str">
        <f t="shared" si="6"/>
        <v>2001BürogebäudeDämm- und Brandschutzarbeiten an techn. Anlagen</v>
      </c>
      <c r="E210">
        <v>58.9</v>
      </c>
      <c r="F210">
        <v>60.5</v>
      </c>
      <c r="G210">
        <v>59.2</v>
      </c>
      <c r="H210">
        <v>60.8</v>
      </c>
      <c r="I210">
        <v>59.3</v>
      </c>
      <c r="J210">
        <v>60.9</v>
      </c>
      <c r="K210">
        <v>59.5</v>
      </c>
      <c r="L210">
        <v>61</v>
      </c>
    </row>
    <row r="211" spans="1:12">
      <c r="A211">
        <v>2001</v>
      </c>
      <c r="B211" t="s">
        <v>152</v>
      </c>
      <c r="C211" t="s">
        <v>133</v>
      </c>
      <c r="D211" s="49" t="str">
        <f t="shared" si="6"/>
        <v>2001Gewerbliche BetriebsgebäudeBauleistungen am Bauwerk</v>
      </c>
      <c r="E211">
        <v>74.2</v>
      </c>
      <c r="F211">
        <v>76.099999999999994</v>
      </c>
      <c r="G211">
        <v>74.2</v>
      </c>
      <c r="H211">
        <v>76.099999999999994</v>
      </c>
      <c r="I211">
        <v>74.2</v>
      </c>
      <c r="J211">
        <v>76.099999999999994</v>
      </c>
      <c r="K211">
        <v>74.099999999999994</v>
      </c>
      <c r="L211">
        <v>76</v>
      </c>
    </row>
    <row r="212" spans="1:12">
      <c r="A212">
        <v>2001</v>
      </c>
      <c r="B212" t="s">
        <v>152</v>
      </c>
      <c r="C212" t="s">
        <v>134</v>
      </c>
      <c r="D212" s="49" t="str">
        <f t="shared" si="6"/>
        <v>2001Gewerbliche BetriebsgebäudeRohbauarbeiten</v>
      </c>
      <c r="E212">
        <v>76.400000000000006</v>
      </c>
      <c r="F212">
        <v>78.400000000000006</v>
      </c>
      <c r="G212">
        <v>76.3</v>
      </c>
      <c r="H212">
        <v>78.3</v>
      </c>
      <c r="I212">
        <v>76.3</v>
      </c>
      <c r="J212">
        <v>78.3</v>
      </c>
      <c r="K212">
        <v>76</v>
      </c>
      <c r="L212">
        <v>78</v>
      </c>
    </row>
    <row r="213" spans="1:12">
      <c r="A213">
        <v>2001</v>
      </c>
      <c r="B213" t="s">
        <v>152</v>
      </c>
      <c r="C213" t="s">
        <v>90</v>
      </c>
      <c r="D213" s="49" t="str">
        <f t="shared" si="6"/>
        <v>2001Gewerbliche BetriebsgebäudeErdarbeiten</v>
      </c>
      <c r="E213">
        <v>81</v>
      </c>
      <c r="F213">
        <v>83.2</v>
      </c>
      <c r="G213">
        <v>81.2</v>
      </c>
      <c r="H213">
        <v>83.3</v>
      </c>
      <c r="I213">
        <v>81.099999999999994</v>
      </c>
      <c r="J213">
        <v>83.2</v>
      </c>
      <c r="K213">
        <v>80.8</v>
      </c>
      <c r="L213">
        <v>83</v>
      </c>
    </row>
    <row r="214" spans="1:12">
      <c r="A214">
        <v>2001</v>
      </c>
      <c r="B214" t="s">
        <v>152</v>
      </c>
      <c r="C214" t="s">
        <v>135</v>
      </c>
      <c r="D214" s="49" t="str">
        <f t="shared" si="6"/>
        <v>2001Gewerbliche BetriebsgebäudeVerbauarbeiten</v>
      </c>
      <c r="E214" t="s">
        <v>66</v>
      </c>
      <c r="F214" t="s">
        <v>66</v>
      </c>
      <c r="G214" t="s">
        <v>66</v>
      </c>
      <c r="H214" t="s">
        <v>66</v>
      </c>
      <c r="I214" t="s">
        <v>66</v>
      </c>
      <c r="J214" t="s">
        <v>66</v>
      </c>
      <c r="K214" t="s">
        <v>66</v>
      </c>
      <c r="L214" t="s">
        <v>66</v>
      </c>
    </row>
    <row r="215" spans="1:12">
      <c r="A215">
        <v>2001</v>
      </c>
      <c r="B215" t="s">
        <v>152</v>
      </c>
      <c r="C215" t="s">
        <v>136</v>
      </c>
      <c r="D215" s="49" t="str">
        <f t="shared" si="6"/>
        <v>2001Gewerbliche BetriebsgebäudeRamm-, Rüttel- und Pressarbeiten</v>
      </c>
      <c r="E215" t="s">
        <v>66</v>
      </c>
      <c r="F215" t="s">
        <v>66</v>
      </c>
      <c r="G215" t="s">
        <v>66</v>
      </c>
      <c r="H215" t="s">
        <v>66</v>
      </c>
      <c r="I215" t="s">
        <v>66</v>
      </c>
      <c r="J215" t="s">
        <v>66</v>
      </c>
      <c r="K215" t="s">
        <v>66</v>
      </c>
      <c r="L215" t="s">
        <v>66</v>
      </c>
    </row>
    <row r="216" spans="1:12">
      <c r="A216">
        <v>2001</v>
      </c>
      <c r="B216" t="s">
        <v>152</v>
      </c>
      <c r="C216" t="s">
        <v>91</v>
      </c>
      <c r="D216" s="49" t="str">
        <f t="shared" si="6"/>
        <v>2001Gewerbliche BetriebsgebäudeEntwässerungskanalarbeiten</v>
      </c>
      <c r="E216">
        <v>73.599999999999994</v>
      </c>
      <c r="F216">
        <v>75.5</v>
      </c>
      <c r="G216">
        <v>73.599999999999994</v>
      </c>
      <c r="H216">
        <v>75.599999999999994</v>
      </c>
      <c r="I216">
        <v>73.5</v>
      </c>
      <c r="J216">
        <v>75.400000000000006</v>
      </c>
      <c r="K216">
        <v>73.599999999999994</v>
      </c>
      <c r="L216">
        <v>75.5</v>
      </c>
    </row>
    <row r="217" spans="1:12">
      <c r="A217">
        <v>2001</v>
      </c>
      <c r="B217" t="s">
        <v>152</v>
      </c>
      <c r="C217" t="s">
        <v>92</v>
      </c>
      <c r="D217" s="49" t="str">
        <f t="shared" si="6"/>
        <v>2001Gewerbliche BetriebsgebäudeMauerarbeiten</v>
      </c>
      <c r="E217">
        <v>85.6</v>
      </c>
      <c r="F217">
        <v>87.8</v>
      </c>
      <c r="G217">
        <v>85.4</v>
      </c>
      <c r="H217">
        <v>87.7</v>
      </c>
      <c r="I217">
        <v>85.3</v>
      </c>
      <c r="J217">
        <v>87.6</v>
      </c>
      <c r="K217">
        <v>85</v>
      </c>
      <c r="L217">
        <v>87.2</v>
      </c>
    </row>
    <row r="218" spans="1:12">
      <c r="A218">
        <v>2001</v>
      </c>
      <c r="B218" t="s">
        <v>152</v>
      </c>
      <c r="C218" t="s">
        <v>93</v>
      </c>
      <c r="D218" s="49" t="str">
        <f t="shared" si="6"/>
        <v>2001Gewerbliche BetriebsgebäudeBetonarbeiten</v>
      </c>
      <c r="E218">
        <v>81.2</v>
      </c>
      <c r="F218">
        <v>83.4</v>
      </c>
      <c r="G218">
        <v>81.099999999999994</v>
      </c>
      <c r="H218">
        <v>83.1</v>
      </c>
      <c r="I218">
        <v>80.900000000000006</v>
      </c>
      <c r="J218">
        <v>82.9</v>
      </c>
      <c r="K218">
        <v>80.5</v>
      </c>
      <c r="L218">
        <v>82.5</v>
      </c>
    </row>
    <row r="219" spans="1:12">
      <c r="A219">
        <v>2001</v>
      </c>
      <c r="B219" t="s">
        <v>152</v>
      </c>
      <c r="C219" t="s">
        <v>137</v>
      </c>
      <c r="D219" s="49" t="str">
        <f t="shared" si="6"/>
        <v>2001Gewerbliche BetriebsgebäudeZimmer- und Holzbauarbeiten</v>
      </c>
      <c r="E219">
        <v>76.099999999999994</v>
      </c>
      <c r="F219">
        <v>78.2</v>
      </c>
      <c r="G219">
        <v>75.7</v>
      </c>
      <c r="H219">
        <v>77.599999999999994</v>
      </c>
      <c r="I219">
        <v>75.3</v>
      </c>
      <c r="J219">
        <v>77.3</v>
      </c>
      <c r="K219">
        <v>74.599999999999994</v>
      </c>
      <c r="L219">
        <v>76.599999999999994</v>
      </c>
    </row>
    <row r="220" spans="1:12">
      <c r="A220">
        <v>2001</v>
      </c>
      <c r="B220" t="s">
        <v>152</v>
      </c>
      <c r="C220" t="s">
        <v>95</v>
      </c>
      <c r="D220" s="49" t="str">
        <f t="shared" si="6"/>
        <v>2001Gewerbliche BetriebsgebäudeStahlbauarbeiten</v>
      </c>
      <c r="E220">
        <v>68.900000000000006</v>
      </c>
      <c r="F220">
        <v>70.8</v>
      </c>
      <c r="G220">
        <v>68.900000000000006</v>
      </c>
      <c r="H220">
        <v>70.7</v>
      </c>
      <c r="I220">
        <v>68.900000000000006</v>
      </c>
      <c r="J220">
        <v>70.7</v>
      </c>
      <c r="K220">
        <v>69</v>
      </c>
      <c r="L220">
        <v>70.900000000000006</v>
      </c>
    </row>
    <row r="221" spans="1:12">
      <c r="A221">
        <v>2001</v>
      </c>
      <c r="B221" t="s">
        <v>152</v>
      </c>
      <c r="C221" t="s">
        <v>96</v>
      </c>
      <c r="D221" s="49" t="str">
        <f t="shared" si="6"/>
        <v>2001Gewerbliche BetriebsgebäudeAbdichtungsarbeiten</v>
      </c>
      <c r="E221">
        <v>75.400000000000006</v>
      </c>
      <c r="F221">
        <v>77.400000000000006</v>
      </c>
      <c r="G221">
        <v>75.400000000000006</v>
      </c>
      <c r="H221">
        <v>77.3</v>
      </c>
      <c r="I221">
        <v>75.3</v>
      </c>
      <c r="J221">
        <v>77.3</v>
      </c>
      <c r="K221">
        <v>74.900000000000006</v>
      </c>
      <c r="L221">
        <v>76.900000000000006</v>
      </c>
    </row>
    <row r="222" spans="1:12">
      <c r="A222">
        <v>2001</v>
      </c>
      <c r="B222" t="s">
        <v>152</v>
      </c>
      <c r="C222" t="s">
        <v>138</v>
      </c>
      <c r="D222" s="49" t="str">
        <f t="shared" si="6"/>
        <v>2001Gewerbliche BetriebsgebäudeDachdeckungs- und Dachabdichtungsarbeiten</v>
      </c>
      <c r="E222">
        <v>70.8</v>
      </c>
      <c r="F222">
        <v>72.7</v>
      </c>
      <c r="G222">
        <v>70.8</v>
      </c>
      <c r="H222">
        <v>72.599999999999994</v>
      </c>
      <c r="I222">
        <v>70.8</v>
      </c>
      <c r="J222">
        <v>72.599999999999994</v>
      </c>
      <c r="K222">
        <v>70.8</v>
      </c>
      <c r="L222">
        <v>72.599999999999994</v>
      </c>
    </row>
    <row r="223" spans="1:12">
      <c r="A223">
        <v>2001</v>
      </c>
      <c r="B223" t="s">
        <v>152</v>
      </c>
      <c r="C223" t="s">
        <v>98</v>
      </c>
      <c r="D223" s="49" t="str">
        <f t="shared" si="6"/>
        <v>2001Gewerbliche BetriebsgebäudeKlempnerarbeiten</v>
      </c>
      <c r="E223">
        <v>64.400000000000006</v>
      </c>
      <c r="F223">
        <v>66.099999999999994</v>
      </c>
      <c r="G223">
        <v>64.400000000000006</v>
      </c>
      <c r="H223">
        <v>66.099999999999994</v>
      </c>
      <c r="I223">
        <v>64.5</v>
      </c>
      <c r="J223">
        <v>66.2</v>
      </c>
      <c r="K223">
        <v>64.5</v>
      </c>
      <c r="L223">
        <v>66.099999999999994</v>
      </c>
    </row>
    <row r="224" spans="1:12">
      <c r="A224">
        <v>2001</v>
      </c>
      <c r="B224" t="s">
        <v>152</v>
      </c>
      <c r="C224" t="s">
        <v>99</v>
      </c>
      <c r="D224" s="49" t="str">
        <f t="shared" si="6"/>
        <v>2001Gewerbliche BetriebsgebäudeGerüstarbeiten</v>
      </c>
      <c r="E224">
        <v>83.2</v>
      </c>
      <c r="F224">
        <v>85.3</v>
      </c>
      <c r="G224">
        <v>83.5</v>
      </c>
      <c r="H224">
        <v>85.6</v>
      </c>
      <c r="I224">
        <v>83.6</v>
      </c>
      <c r="J224">
        <v>85.8</v>
      </c>
      <c r="K224">
        <v>82.5</v>
      </c>
      <c r="L224">
        <v>84.6</v>
      </c>
    </row>
    <row r="225" spans="1:12">
      <c r="A225">
        <v>2001</v>
      </c>
      <c r="B225" t="s">
        <v>152</v>
      </c>
      <c r="C225" t="s">
        <v>139</v>
      </c>
      <c r="D225" s="49" t="str">
        <f t="shared" si="6"/>
        <v>2001Gewerbliche BetriebsgebäudeAusbauarbeiten</v>
      </c>
      <c r="E225">
        <v>71.7</v>
      </c>
      <c r="F225">
        <v>73.599999999999994</v>
      </c>
      <c r="G225">
        <v>71.8</v>
      </c>
      <c r="H225">
        <v>73.7</v>
      </c>
      <c r="I225">
        <v>72</v>
      </c>
      <c r="J225">
        <v>73.8</v>
      </c>
      <c r="K225">
        <v>72</v>
      </c>
      <c r="L225">
        <v>73.8</v>
      </c>
    </row>
    <row r="226" spans="1:12">
      <c r="A226">
        <v>2001</v>
      </c>
      <c r="B226" t="s">
        <v>152</v>
      </c>
      <c r="C226" t="s">
        <v>100</v>
      </c>
      <c r="D226" s="49" t="str">
        <f t="shared" si="6"/>
        <v>2001Gewerbliche BetriebsgebäudeNaturwerksteinarbeiten</v>
      </c>
      <c r="E226">
        <v>85.9</v>
      </c>
      <c r="F226">
        <v>88.1</v>
      </c>
      <c r="G226">
        <v>86.1</v>
      </c>
      <c r="H226">
        <v>88.3</v>
      </c>
      <c r="I226">
        <v>86.1</v>
      </c>
      <c r="J226">
        <v>88.3</v>
      </c>
      <c r="K226">
        <v>86</v>
      </c>
      <c r="L226">
        <v>88.2</v>
      </c>
    </row>
    <row r="227" spans="1:12">
      <c r="A227">
        <v>2001</v>
      </c>
      <c r="B227" t="s">
        <v>152</v>
      </c>
      <c r="C227" t="s">
        <v>101</v>
      </c>
      <c r="D227" s="49" t="str">
        <f t="shared" si="6"/>
        <v>2001Gewerbliche BetriebsgebäudeBetonwerksteinarbeiten</v>
      </c>
      <c r="E227">
        <v>87.2</v>
      </c>
      <c r="F227">
        <v>89.5</v>
      </c>
      <c r="G227">
        <v>87.7</v>
      </c>
      <c r="H227">
        <v>90</v>
      </c>
      <c r="I227">
        <v>87.5</v>
      </c>
      <c r="J227">
        <v>89.8</v>
      </c>
      <c r="K227">
        <v>87.1</v>
      </c>
      <c r="L227">
        <v>89.4</v>
      </c>
    </row>
    <row r="228" spans="1:12">
      <c r="A228">
        <v>2001</v>
      </c>
      <c r="B228" t="s">
        <v>152</v>
      </c>
      <c r="C228" t="s">
        <v>140</v>
      </c>
      <c r="D228" s="49" t="str">
        <f t="shared" si="6"/>
        <v>2001Gewerbliche BetriebsgebäudePutz- und Stuckarbeiten</v>
      </c>
      <c r="E228">
        <v>87.3</v>
      </c>
      <c r="F228">
        <v>89.6</v>
      </c>
      <c r="G228">
        <v>87.2</v>
      </c>
      <c r="H228">
        <v>89.5</v>
      </c>
      <c r="I228">
        <v>87.1</v>
      </c>
      <c r="J228">
        <v>89.3</v>
      </c>
      <c r="K228">
        <v>86.6</v>
      </c>
      <c r="L228">
        <v>88.8</v>
      </c>
    </row>
    <row r="229" spans="1:12">
      <c r="A229">
        <v>2001</v>
      </c>
      <c r="B229" t="s">
        <v>152</v>
      </c>
      <c r="C229" t="s">
        <v>141</v>
      </c>
      <c r="D229" s="49" t="str">
        <f t="shared" si="6"/>
        <v>2001Gewerbliche BetriebsgebäudeWärmedämm-Verbundsysteme</v>
      </c>
      <c r="E229" t="s">
        <v>66</v>
      </c>
      <c r="F229" t="s">
        <v>66</v>
      </c>
      <c r="G229" t="s">
        <v>66</v>
      </c>
      <c r="H229" t="s">
        <v>66</v>
      </c>
      <c r="I229" t="s">
        <v>66</v>
      </c>
      <c r="J229" t="s">
        <v>66</v>
      </c>
      <c r="K229" t="s">
        <v>66</v>
      </c>
      <c r="L229" t="s">
        <v>66</v>
      </c>
    </row>
    <row r="230" spans="1:12">
      <c r="A230">
        <v>2001</v>
      </c>
      <c r="B230" t="s">
        <v>152</v>
      </c>
      <c r="C230" t="s">
        <v>104</v>
      </c>
      <c r="D230" s="49" t="str">
        <f t="shared" si="6"/>
        <v>2001Gewerbliche BetriebsgebäudeTrockenbauarbeiten</v>
      </c>
      <c r="E230">
        <v>82.3</v>
      </c>
      <c r="F230">
        <v>84.4</v>
      </c>
      <c r="G230">
        <v>82.3</v>
      </c>
      <c r="H230">
        <v>84.4</v>
      </c>
      <c r="I230">
        <v>82.2</v>
      </c>
      <c r="J230">
        <v>84.4</v>
      </c>
      <c r="K230">
        <v>81.8</v>
      </c>
      <c r="L230">
        <v>84</v>
      </c>
    </row>
    <row r="231" spans="1:12">
      <c r="A231">
        <v>2001</v>
      </c>
      <c r="B231" t="s">
        <v>152</v>
      </c>
      <c r="C231" t="s">
        <v>105</v>
      </c>
      <c r="D231" s="49" t="str">
        <f t="shared" si="6"/>
        <v>2001Gewerbliche BetriebsgebäudeVorgehängte hinterlüftete Fassaden</v>
      </c>
      <c r="E231">
        <v>73.599999999999994</v>
      </c>
      <c r="F231">
        <v>75.5</v>
      </c>
      <c r="G231">
        <v>73.8</v>
      </c>
      <c r="H231">
        <v>75.7</v>
      </c>
      <c r="I231">
        <v>74</v>
      </c>
      <c r="J231">
        <v>75.8</v>
      </c>
      <c r="K231">
        <v>73.8</v>
      </c>
      <c r="L231">
        <v>75.7</v>
      </c>
    </row>
    <row r="232" spans="1:12">
      <c r="A232">
        <v>2001</v>
      </c>
      <c r="B232" t="s">
        <v>152</v>
      </c>
      <c r="C232" t="s">
        <v>142</v>
      </c>
      <c r="D232" s="49" t="str">
        <f t="shared" si="6"/>
        <v>2001Gewerbliche BetriebsgebäudeFliesen- und Plattenarbeiten</v>
      </c>
      <c r="E232">
        <v>91.7</v>
      </c>
      <c r="F232">
        <v>94</v>
      </c>
      <c r="G232">
        <v>91.1</v>
      </c>
      <c r="H232">
        <v>93.4</v>
      </c>
      <c r="I232">
        <v>90.9</v>
      </c>
      <c r="J232">
        <v>93.2</v>
      </c>
      <c r="K232">
        <v>90.5</v>
      </c>
      <c r="L232">
        <v>92.8</v>
      </c>
    </row>
    <row r="233" spans="1:12">
      <c r="A233">
        <v>2001</v>
      </c>
      <c r="B233" t="s">
        <v>152</v>
      </c>
      <c r="C233" t="s">
        <v>107</v>
      </c>
      <c r="D233" s="49" t="str">
        <f t="shared" si="6"/>
        <v>2001Gewerbliche BetriebsgebäudeEstricharbeiten</v>
      </c>
      <c r="E233">
        <v>77.8</v>
      </c>
      <c r="F233">
        <v>79.8</v>
      </c>
      <c r="G233">
        <v>77.8</v>
      </c>
      <c r="H233">
        <v>79.8</v>
      </c>
      <c r="I233">
        <v>77.599999999999994</v>
      </c>
      <c r="J233">
        <v>79.7</v>
      </c>
      <c r="K233">
        <v>77.400000000000006</v>
      </c>
      <c r="L233">
        <v>79.400000000000006</v>
      </c>
    </row>
    <row r="234" spans="1:12">
      <c r="A234">
        <v>2001</v>
      </c>
      <c r="B234" t="s">
        <v>152</v>
      </c>
      <c r="C234" t="s">
        <v>108</v>
      </c>
      <c r="D234" s="49" t="str">
        <f t="shared" si="6"/>
        <v>2001Gewerbliche BetriebsgebäudeTischlerarbeiten</v>
      </c>
      <c r="E234">
        <v>77.3</v>
      </c>
      <c r="F234">
        <v>79.400000000000006</v>
      </c>
      <c r="G234">
        <v>77.3</v>
      </c>
      <c r="H234">
        <v>79.400000000000006</v>
      </c>
      <c r="I234">
        <v>77.2</v>
      </c>
      <c r="J234">
        <v>79.3</v>
      </c>
      <c r="K234">
        <v>77.2</v>
      </c>
      <c r="L234">
        <v>79.3</v>
      </c>
    </row>
    <row r="235" spans="1:12">
      <c r="A235">
        <v>2001</v>
      </c>
      <c r="B235" t="s">
        <v>152</v>
      </c>
      <c r="C235" t="s">
        <v>143</v>
      </c>
      <c r="D235" s="49" t="str">
        <f t="shared" si="6"/>
        <v>2001Gewerbliche BetriebsgebäudeParkett- und Holzpflasterarbeiten</v>
      </c>
      <c r="E235">
        <v>88.9</v>
      </c>
      <c r="F235">
        <v>91.3</v>
      </c>
      <c r="G235">
        <v>89.1</v>
      </c>
      <c r="H235">
        <v>91.4</v>
      </c>
      <c r="I235">
        <v>88.9</v>
      </c>
      <c r="J235">
        <v>91.3</v>
      </c>
      <c r="K235">
        <v>88.7</v>
      </c>
      <c r="L235">
        <v>91</v>
      </c>
    </row>
    <row r="236" spans="1:12">
      <c r="A236">
        <v>2001</v>
      </c>
      <c r="B236" t="s">
        <v>152</v>
      </c>
      <c r="C236" t="s">
        <v>109</v>
      </c>
      <c r="D236" s="49" t="str">
        <f t="shared" si="6"/>
        <v>2001Gewerbliche BetriebsgebäudeRollladenarbeiten</v>
      </c>
      <c r="E236">
        <v>83.4</v>
      </c>
      <c r="F236">
        <v>85.6</v>
      </c>
      <c r="G236">
        <v>83.8</v>
      </c>
      <c r="H236">
        <v>86</v>
      </c>
      <c r="I236">
        <v>83.9</v>
      </c>
      <c r="J236">
        <v>86</v>
      </c>
      <c r="K236">
        <v>83.9</v>
      </c>
      <c r="L236">
        <v>86</v>
      </c>
    </row>
    <row r="237" spans="1:12">
      <c r="A237">
        <v>2001</v>
      </c>
      <c r="B237" t="s">
        <v>152</v>
      </c>
      <c r="C237" t="s">
        <v>110</v>
      </c>
      <c r="D237" s="49" t="str">
        <f t="shared" si="6"/>
        <v>2001Gewerbliche BetriebsgebäudeMetallbauarbeiten</v>
      </c>
      <c r="E237">
        <v>67.7</v>
      </c>
      <c r="F237">
        <v>69.400000000000006</v>
      </c>
      <c r="G237">
        <v>67.8</v>
      </c>
      <c r="H237">
        <v>69.599999999999994</v>
      </c>
      <c r="I237">
        <v>68.099999999999994</v>
      </c>
      <c r="J237">
        <v>69.8</v>
      </c>
      <c r="K237">
        <v>68.3</v>
      </c>
      <c r="L237">
        <v>70.099999999999994</v>
      </c>
    </row>
    <row r="238" spans="1:12">
      <c r="A238">
        <v>2001</v>
      </c>
      <c r="B238" t="s">
        <v>152</v>
      </c>
      <c r="C238" t="s">
        <v>111</v>
      </c>
      <c r="D238" s="49" t="str">
        <f t="shared" si="6"/>
        <v>2001Gewerbliche BetriebsgebäudeVerglasungsarbeiten</v>
      </c>
      <c r="E238">
        <v>69.099999999999994</v>
      </c>
      <c r="F238">
        <v>71</v>
      </c>
      <c r="G238">
        <v>69.599999999999994</v>
      </c>
      <c r="H238">
        <v>71.400000000000006</v>
      </c>
      <c r="I238">
        <v>70</v>
      </c>
      <c r="J238">
        <v>71.8</v>
      </c>
      <c r="K238">
        <v>70</v>
      </c>
      <c r="L238">
        <v>71.8</v>
      </c>
    </row>
    <row r="239" spans="1:12">
      <c r="A239">
        <v>2001</v>
      </c>
      <c r="B239" t="s">
        <v>152</v>
      </c>
      <c r="C239" t="s">
        <v>144</v>
      </c>
      <c r="D239" s="49" t="str">
        <f t="shared" si="6"/>
        <v>2001Gewerbliche BetriebsgebäudeMaler- und Lackierarbeiten, Beschichtungen</v>
      </c>
      <c r="E239">
        <v>87.5</v>
      </c>
      <c r="F239">
        <v>89.7</v>
      </c>
      <c r="G239">
        <v>87.6</v>
      </c>
      <c r="H239">
        <v>89.8</v>
      </c>
      <c r="I239">
        <v>87.7</v>
      </c>
      <c r="J239">
        <v>90</v>
      </c>
      <c r="K239">
        <v>87.6</v>
      </c>
      <c r="L239">
        <v>89.9</v>
      </c>
    </row>
    <row r="240" spans="1:12">
      <c r="A240">
        <v>2001</v>
      </c>
      <c r="B240" t="s">
        <v>152</v>
      </c>
      <c r="C240" t="s">
        <v>145</v>
      </c>
      <c r="D240" s="49" t="str">
        <f t="shared" si="6"/>
        <v>2001Gewerbliche BetriebsgebäudeKorrosionsschutzarbeiten an Stahlbauten</v>
      </c>
      <c r="E240" t="s">
        <v>66</v>
      </c>
      <c r="F240" t="s">
        <v>66</v>
      </c>
      <c r="G240" t="s">
        <v>66</v>
      </c>
      <c r="H240" t="s">
        <v>66</v>
      </c>
      <c r="I240" t="s">
        <v>66</v>
      </c>
      <c r="J240" t="s">
        <v>66</v>
      </c>
      <c r="K240" t="s">
        <v>66</v>
      </c>
      <c r="L240" t="s">
        <v>66</v>
      </c>
    </row>
    <row r="241" spans="1:12">
      <c r="A241">
        <v>2001</v>
      </c>
      <c r="B241" t="s">
        <v>152</v>
      </c>
      <c r="C241" t="s">
        <v>113</v>
      </c>
      <c r="D241" s="49" t="str">
        <f t="shared" si="6"/>
        <v>2001Gewerbliche BetriebsgebäudeBodenbelagarbeiten</v>
      </c>
      <c r="E241">
        <v>79.400000000000006</v>
      </c>
      <c r="F241">
        <v>81.3</v>
      </c>
      <c r="G241">
        <v>79.599999999999994</v>
      </c>
      <c r="H241">
        <v>81.599999999999994</v>
      </c>
      <c r="I241">
        <v>79.599999999999994</v>
      </c>
      <c r="J241">
        <v>81.599999999999994</v>
      </c>
      <c r="K241">
        <v>79.7</v>
      </c>
      <c r="L241">
        <v>81.8</v>
      </c>
    </row>
    <row r="242" spans="1:12">
      <c r="A242">
        <v>2001</v>
      </c>
      <c r="B242" t="s">
        <v>152</v>
      </c>
      <c r="C242" t="s">
        <v>114</v>
      </c>
      <c r="D242" s="49" t="str">
        <f t="shared" si="6"/>
        <v>2001Gewerbliche BetriebsgebäudeTapezierarbeiten</v>
      </c>
      <c r="E242">
        <v>82.1</v>
      </c>
      <c r="F242">
        <v>84.2</v>
      </c>
      <c r="G242">
        <v>82.2</v>
      </c>
      <c r="H242">
        <v>84.4</v>
      </c>
      <c r="I242">
        <v>82.5</v>
      </c>
      <c r="J242">
        <v>84.6</v>
      </c>
      <c r="K242">
        <v>82.7</v>
      </c>
      <c r="L242">
        <v>84.8</v>
      </c>
    </row>
    <row r="243" spans="1:12">
      <c r="A243">
        <v>2001</v>
      </c>
      <c r="B243" t="s">
        <v>152</v>
      </c>
      <c r="C243" t="s">
        <v>115</v>
      </c>
      <c r="D243" s="49" t="str">
        <f t="shared" si="6"/>
        <v>2001Gewerbliche BetriebsgebäudeRaumlufttechnische Anlagen</v>
      </c>
      <c r="E243">
        <v>64.5</v>
      </c>
      <c r="F243">
        <v>66.099999999999994</v>
      </c>
      <c r="G243">
        <v>64.5</v>
      </c>
      <c r="H243">
        <v>66.2</v>
      </c>
      <c r="I243">
        <v>64.7</v>
      </c>
      <c r="J243">
        <v>66.400000000000006</v>
      </c>
      <c r="K243">
        <v>65.099999999999994</v>
      </c>
      <c r="L243">
        <v>66.8</v>
      </c>
    </row>
    <row r="244" spans="1:12">
      <c r="A244">
        <v>2001</v>
      </c>
      <c r="B244" t="s">
        <v>152</v>
      </c>
      <c r="C244" t="s">
        <v>146</v>
      </c>
      <c r="D244" s="49" t="str">
        <f t="shared" si="6"/>
        <v>2001Gewerbliche BetriebsgebäudeHeiz- und zentrale Wassererwärmungsanlagen</v>
      </c>
      <c r="E244">
        <v>59.6</v>
      </c>
      <c r="F244">
        <v>61.1</v>
      </c>
      <c r="G244">
        <v>59.9</v>
      </c>
      <c r="H244">
        <v>61.5</v>
      </c>
      <c r="I244">
        <v>60.1</v>
      </c>
      <c r="J244">
        <v>61.6</v>
      </c>
      <c r="K244">
        <v>60.3</v>
      </c>
      <c r="L244">
        <v>61.8</v>
      </c>
    </row>
    <row r="245" spans="1:12">
      <c r="A245">
        <v>2001</v>
      </c>
      <c r="B245" t="s">
        <v>152</v>
      </c>
      <c r="C245" t="s">
        <v>147</v>
      </c>
      <c r="D245" s="49" t="str">
        <f t="shared" si="6"/>
        <v>2001Gewerbliche BetriebsgebäudeGas-, Wasser- und Entwässerungsanl. innerh. v.Geb.</v>
      </c>
      <c r="E245">
        <v>60.4</v>
      </c>
      <c r="F245">
        <v>62</v>
      </c>
      <c r="G245">
        <v>60.7</v>
      </c>
      <c r="H245">
        <v>62.3</v>
      </c>
      <c r="I245">
        <v>61</v>
      </c>
      <c r="J245">
        <v>62.6</v>
      </c>
      <c r="K245">
        <v>61.2</v>
      </c>
      <c r="L245">
        <v>62.8</v>
      </c>
    </row>
    <row r="246" spans="1:12">
      <c r="A246">
        <v>2001</v>
      </c>
      <c r="B246" t="s">
        <v>152</v>
      </c>
      <c r="C246" t="s">
        <v>148</v>
      </c>
      <c r="D246" s="49" t="str">
        <f t="shared" si="6"/>
        <v>2001Gewerbliche BetriebsgebäudeNieder- und Mittelspannungsanlagen bis 36 kV</v>
      </c>
      <c r="E246">
        <v>68.3</v>
      </c>
      <c r="F246">
        <v>70.099999999999994</v>
      </c>
      <c r="G246">
        <v>68.5</v>
      </c>
      <c r="H246">
        <v>70.3</v>
      </c>
      <c r="I246">
        <v>68.8</v>
      </c>
      <c r="J246">
        <v>70.599999999999994</v>
      </c>
      <c r="K246">
        <v>68.900000000000006</v>
      </c>
      <c r="L246">
        <v>70.7</v>
      </c>
    </row>
    <row r="247" spans="1:12">
      <c r="A247">
        <v>2001</v>
      </c>
      <c r="B247" t="s">
        <v>152</v>
      </c>
      <c r="C247" t="s">
        <v>120</v>
      </c>
      <c r="D247" s="49" t="str">
        <f t="shared" si="6"/>
        <v>2001Gewerbliche BetriebsgebäudeBlitzschutzanlagen</v>
      </c>
      <c r="E247">
        <v>72.2</v>
      </c>
      <c r="F247">
        <v>74.2</v>
      </c>
      <c r="G247">
        <v>72.599999999999994</v>
      </c>
      <c r="H247">
        <v>74.400000000000006</v>
      </c>
      <c r="I247">
        <v>72.8</v>
      </c>
      <c r="J247">
        <v>74.7</v>
      </c>
      <c r="K247">
        <v>73.2</v>
      </c>
      <c r="L247">
        <v>75</v>
      </c>
    </row>
    <row r="248" spans="1:12">
      <c r="A248">
        <v>2001</v>
      </c>
      <c r="B248" t="s">
        <v>152</v>
      </c>
      <c r="C248" t="s">
        <v>149</v>
      </c>
      <c r="D248" s="49" t="str">
        <f t="shared" si="6"/>
        <v>2001Gewerbliche BetriebsgebäudeAufzugsanl., Fahrtreppen, Fahrsteige, Förderanl.</v>
      </c>
      <c r="E248">
        <v>80.900000000000006</v>
      </c>
      <c r="F248">
        <v>82.9</v>
      </c>
      <c r="G248">
        <v>80.400000000000006</v>
      </c>
      <c r="H248">
        <v>82.5</v>
      </c>
      <c r="I248">
        <v>82.3</v>
      </c>
      <c r="J248">
        <v>84.4</v>
      </c>
      <c r="K248">
        <v>80.7</v>
      </c>
      <c r="L248">
        <v>82.8</v>
      </c>
    </row>
    <row r="249" spans="1:12">
      <c r="A249">
        <v>2001</v>
      </c>
      <c r="B249" t="s">
        <v>152</v>
      </c>
      <c r="C249" t="s">
        <v>119</v>
      </c>
      <c r="D249" s="49" t="str">
        <f t="shared" si="6"/>
        <v>2001Gewerbliche BetriebsgebäudeGebäudeautomation</v>
      </c>
      <c r="E249">
        <v>77.900000000000006</v>
      </c>
      <c r="F249">
        <v>79.900000000000006</v>
      </c>
      <c r="G249">
        <v>78</v>
      </c>
      <c r="H249">
        <v>80.099999999999994</v>
      </c>
      <c r="I249">
        <v>78.5</v>
      </c>
      <c r="J249">
        <v>80.5</v>
      </c>
      <c r="K249">
        <v>78.599999999999994</v>
      </c>
      <c r="L249">
        <v>80.599999999999994</v>
      </c>
    </row>
    <row r="250" spans="1:12">
      <c r="A250">
        <v>2001</v>
      </c>
      <c r="B250" t="s">
        <v>152</v>
      </c>
      <c r="C250" t="s">
        <v>150</v>
      </c>
      <c r="D250" s="49" t="str">
        <f t="shared" si="6"/>
        <v>2001Gewerbliche BetriebsgebäudeDämm- und Brandschutzarbeiten an techn. Anlagen</v>
      </c>
      <c r="E250">
        <v>58.9</v>
      </c>
      <c r="F250">
        <v>60.4</v>
      </c>
      <c r="G250">
        <v>59.2</v>
      </c>
      <c r="H250">
        <v>60.7</v>
      </c>
      <c r="I250">
        <v>59.3</v>
      </c>
      <c r="J250">
        <v>60.9</v>
      </c>
      <c r="K250">
        <v>59.4</v>
      </c>
      <c r="L250">
        <v>61</v>
      </c>
    </row>
    <row r="251" spans="1:12">
      <c r="A251">
        <v>2002</v>
      </c>
      <c r="B251" t="s">
        <v>132</v>
      </c>
      <c r="C251" t="s">
        <v>133</v>
      </c>
      <c r="D251" s="49" t="str">
        <f t="shared" si="6"/>
        <v>2002WohngebäudeBauleistungen am Bauwerk</v>
      </c>
      <c r="E251">
        <v>77.3</v>
      </c>
      <c r="F251">
        <v>79.2</v>
      </c>
      <c r="G251">
        <v>77.400000000000006</v>
      </c>
      <c r="H251">
        <v>79.3</v>
      </c>
      <c r="I251">
        <v>77.400000000000006</v>
      </c>
      <c r="J251">
        <v>79.3</v>
      </c>
      <c r="K251">
        <v>77.3</v>
      </c>
      <c r="L251">
        <v>79.2</v>
      </c>
    </row>
    <row r="252" spans="1:12">
      <c r="A252">
        <v>2002</v>
      </c>
      <c r="B252" t="s">
        <v>132</v>
      </c>
      <c r="C252" t="s">
        <v>134</v>
      </c>
      <c r="D252" s="49" t="str">
        <f t="shared" si="6"/>
        <v>2002WohngebäudeRohbauarbeiten</v>
      </c>
      <c r="E252">
        <v>79.5</v>
      </c>
      <c r="F252">
        <v>81.5</v>
      </c>
      <c r="G252">
        <v>79.5</v>
      </c>
      <c r="H252">
        <v>81.5</v>
      </c>
      <c r="I252">
        <v>79.5</v>
      </c>
      <c r="J252">
        <v>81.5</v>
      </c>
      <c r="K252">
        <v>79.3</v>
      </c>
      <c r="L252">
        <v>81.3</v>
      </c>
    </row>
    <row r="253" spans="1:12">
      <c r="A253">
        <v>2002</v>
      </c>
      <c r="B253" t="s">
        <v>132</v>
      </c>
      <c r="C253" t="s">
        <v>90</v>
      </c>
      <c r="D253" s="49" t="str">
        <f t="shared" si="6"/>
        <v>2002WohngebäudeErdarbeiten</v>
      </c>
      <c r="E253">
        <v>79.900000000000006</v>
      </c>
      <c r="F253">
        <v>82</v>
      </c>
      <c r="G253">
        <v>80.099999999999994</v>
      </c>
      <c r="H253">
        <v>82.2</v>
      </c>
      <c r="I253">
        <v>79.8</v>
      </c>
      <c r="J253">
        <v>81.900000000000006</v>
      </c>
      <c r="K253">
        <v>79.5</v>
      </c>
      <c r="L253">
        <v>81.5</v>
      </c>
    </row>
    <row r="254" spans="1:12">
      <c r="A254">
        <v>2002</v>
      </c>
      <c r="B254" t="s">
        <v>132</v>
      </c>
      <c r="C254" t="s">
        <v>135</v>
      </c>
      <c r="D254" s="49" t="str">
        <f t="shared" si="6"/>
        <v>2002WohngebäudeVerbauarbeiten</v>
      </c>
      <c r="E254">
        <v>81.900000000000006</v>
      </c>
      <c r="F254">
        <v>84</v>
      </c>
      <c r="G254">
        <v>81.900000000000006</v>
      </c>
      <c r="H254">
        <v>84</v>
      </c>
      <c r="I254">
        <v>81.5</v>
      </c>
      <c r="J254">
        <v>83.5</v>
      </c>
      <c r="K254">
        <v>80.900000000000006</v>
      </c>
      <c r="L254">
        <v>82.9</v>
      </c>
    </row>
    <row r="255" spans="1:12">
      <c r="A255">
        <v>2002</v>
      </c>
      <c r="B255" t="s">
        <v>132</v>
      </c>
      <c r="C255" t="s">
        <v>136</v>
      </c>
      <c r="D255" s="49" t="str">
        <f t="shared" si="6"/>
        <v>2002WohngebäudeRamm-, Rüttel- und Pressarbeiten</v>
      </c>
      <c r="E255" t="s">
        <v>66</v>
      </c>
      <c r="F255" t="s">
        <v>66</v>
      </c>
      <c r="G255" t="s">
        <v>66</v>
      </c>
      <c r="H255" t="s">
        <v>66</v>
      </c>
      <c r="I255" t="s">
        <v>66</v>
      </c>
      <c r="J255" t="s">
        <v>66</v>
      </c>
      <c r="K255" t="s">
        <v>66</v>
      </c>
      <c r="L255" t="s">
        <v>66</v>
      </c>
    </row>
    <row r="256" spans="1:12">
      <c r="A256">
        <v>2002</v>
      </c>
      <c r="B256" t="s">
        <v>132</v>
      </c>
      <c r="C256" t="s">
        <v>91</v>
      </c>
      <c r="D256" s="49" t="str">
        <f t="shared" si="6"/>
        <v>2002WohngebäudeEntwässerungskanalarbeiten</v>
      </c>
      <c r="E256">
        <v>75.400000000000006</v>
      </c>
      <c r="F256">
        <v>77.2</v>
      </c>
      <c r="G256">
        <v>75.599999999999994</v>
      </c>
      <c r="H256">
        <v>77.599999999999994</v>
      </c>
      <c r="I256">
        <v>75.7</v>
      </c>
      <c r="J256">
        <v>77.7</v>
      </c>
      <c r="K256">
        <v>75.900000000000006</v>
      </c>
      <c r="L256">
        <v>77.900000000000006</v>
      </c>
    </row>
    <row r="257" spans="1:12">
      <c r="A257">
        <v>2002</v>
      </c>
      <c r="B257" t="s">
        <v>132</v>
      </c>
      <c r="C257" t="s">
        <v>92</v>
      </c>
      <c r="D257" s="49" t="str">
        <f t="shared" si="6"/>
        <v>2002WohngebäudeMauerarbeiten</v>
      </c>
      <c r="E257">
        <v>84.3</v>
      </c>
      <c r="F257">
        <v>86.6</v>
      </c>
      <c r="G257">
        <v>84.4</v>
      </c>
      <c r="H257">
        <v>86.7</v>
      </c>
      <c r="I257">
        <v>84.7</v>
      </c>
      <c r="J257">
        <v>86.9</v>
      </c>
      <c r="K257">
        <v>84.4</v>
      </c>
      <c r="L257">
        <v>86.7</v>
      </c>
    </row>
    <row r="258" spans="1:12">
      <c r="A258">
        <v>2002</v>
      </c>
      <c r="B258" t="s">
        <v>132</v>
      </c>
      <c r="C258" t="s">
        <v>93</v>
      </c>
      <c r="D258" s="49" t="str">
        <f t="shared" si="6"/>
        <v>2002WohngebäudeBetonarbeiten</v>
      </c>
      <c r="E258">
        <v>79.900000000000006</v>
      </c>
      <c r="F258">
        <v>82.1</v>
      </c>
      <c r="G258">
        <v>79.900000000000006</v>
      </c>
      <c r="H258">
        <v>82.1</v>
      </c>
      <c r="I258">
        <v>79.8</v>
      </c>
      <c r="J258">
        <v>81.900000000000006</v>
      </c>
      <c r="K258">
        <v>79.599999999999994</v>
      </c>
      <c r="L258">
        <v>81.599999999999994</v>
      </c>
    </row>
    <row r="259" spans="1:12">
      <c r="A259">
        <v>2002</v>
      </c>
      <c r="B259" t="s">
        <v>132</v>
      </c>
      <c r="C259" t="s">
        <v>137</v>
      </c>
      <c r="D259" s="49" t="str">
        <f t="shared" si="6"/>
        <v>2002WohngebäudeZimmer- und Holzbauarbeiten</v>
      </c>
      <c r="E259">
        <v>76.3</v>
      </c>
      <c r="F259">
        <v>78.400000000000006</v>
      </c>
      <c r="G259">
        <v>76.2</v>
      </c>
      <c r="H259">
        <v>78.2</v>
      </c>
      <c r="I259">
        <v>76</v>
      </c>
      <c r="J259">
        <v>78</v>
      </c>
      <c r="K259">
        <v>75.7</v>
      </c>
      <c r="L259">
        <v>77.7</v>
      </c>
    </row>
    <row r="260" spans="1:12">
      <c r="A260">
        <v>2002</v>
      </c>
      <c r="B260" t="s">
        <v>132</v>
      </c>
      <c r="C260" t="s">
        <v>95</v>
      </c>
      <c r="D260" s="49" t="str">
        <f t="shared" si="6"/>
        <v>2002WohngebäudeStahlbauarbeiten</v>
      </c>
      <c r="E260">
        <v>72.8</v>
      </c>
      <c r="F260">
        <v>74.7</v>
      </c>
      <c r="G260">
        <v>73</v>
      </c>
      <c r="H260">
        <v>74.900000000000006</v>
      </c>
      <c r="I260">
        <v>73.5</v>
      </c>
      <c r="J260">
        <v>75.5</v>
      </c>
      <c r="K260">
        <v>74</v>
      </c>
      <c r="L260">
        <v>76</v>
      </c>
    </row>
    <row r="261" spans="1:12">
      <c r="A261">
        <v>2002</v>
      </c>
      <c r="B261" t="s">
        <v>132</v>
      </c>
      <c r="C261" t="s">
        <v>96</v>
      </c>
      <c r="D261" s="49" t="str">
        <f t="shared" si="6"/>
        <v>2002WohngebäudeAbdichtungsarbeiten</v>
      </c>
      <c r="E261">
        <v>73.8</v>
      </c>
      <c r="F261">
        <v>75.7</v>
      </c>
      <c r="G261">
        <v>74.2</v>
      </c>
      <c r="H261">
        <v>76.099999999999994</v>
      </c>
      <c r="I261">
        <v>74.599999999999994</v>
      </c>
      <c r="J261">
        <v>76.599999999999994</v>
      </c>
      <c r="K261">
        <v>74.5</v>
      </c>
      <c r="L261">
        <v>76.5</v>
      </c>
    </row>
    <row r="262" spans="1:12">
      <c r="A262">
        <v>2002</v>
      </c>
      <c r="B262" t="s">
        <v>132</v>
      </c>
      <c r="C262" t="s">
        <v>138</v>
      </c>
      <c r="D262" s="49" t="str">
        <f t="shared" si="6"/>
        <v>2002WohngebäudeDachdeckungs- und Dachabdichtungsarbeiten</v>
      </c>
      <c r="E262">
        <v>76.599999999999994</v>
      </c>
      <c r="F262">
        <v>78.5</v>
      </c>
      <c r="G262">
        <v>76.5</v>
      </c>
      <c r="H262">
        <v>78.400000000000006</v>
      </c>
      <c r="I262">
        <v>76.5</v>
      </c>
      <c r="J262">
        <v>78.400000000000006</v>
      </c>
      <c r="K262">
        <v>76.5</v>
      </c>
      <c r="L262">
        <v>78.400000000000006</v>
      </c>
    </row>
    <row r="263" spans="1:12">
      <c r="A263">
        <v>2002</v>
      </c>
      <c r="B263" t="s">
        <v>132</v>
      </c>
      <c r="C263" t="s">
        <v>98</v>
      </c>
      <c r="D263" s="49" t="str">
        <f t="shared" si="6"/>
        <v>2002WohngebäudeKlempnerarbeiten</v>
      </c>
      <c r="E263">
        <v>65</v>
      </c>
      <c r="F263">
        <v>66.8</v>
      </c>
      <c r="G263">
        <v>65.2</v>
      </c>
      <c r="H263">
        <v>66.900000000000006</v>
      </c>
      <c r="I263">
        <v>65.2</v>
      </c>
      <c r="J263">
        <v>66.900000000000006</v>
      </c>
      <c r="K263">
        <v>65.5</v>
      </c>
      <c r="L263">
        <v>67.2</v>
      </c>
    </row>
    <row r="264" spans="1:12">
      <c r="A264">
        <v>2002</v>
      </c>
      <c r="B264" t="s">
        <v>132</v>
      </c>
      <c r="C264" t="s">
        <v>99</v>
      </c>
      <c r="D264" s="49" t="str">
        <f t="shared" si="6"/>
        <v>2002WohngebäudeGerüstarbeiten</v>
      </c>
      <c r="E264">
        <v>81.900000000000006</v>
      </c>
      <c r="F264">
        <v>84</v>
      </c>
      <c r="G264">
        <v>81.7</v>
      </c>
      <c r="H264">
        <v>83.8</v>
      </c>
      <c r="I264">
        <v>82.1</v>
      </c>
      <c r="J264">
        <v>84.1</v>
      </c>
      <c r="K264">
        <v>81.400000000000006</v>
      </c>
      <c r="L264">
        <v>83.5</v>
      </c>
    </row>
    <row r="265" spans="1:12">
      <c r="A265">
        <v>2002</v>
      </c>
      <c r="B265" t="s">
        <v>132</v>
      </c>
      <c r="C265" t="s">
        <v>139</v>
      </c>
      <c r="D265" s="49" t="str">
        <f t="shared" si="6"/>
        <v>2002WohngebäudeAusbauarbeiten</v>
      </c>
      <c r="E265">
        <v>75.599999999999994</v>
      </c>
      <c r="F265">
        <v>77.599999999999994</v>
      </c>
      <c r="G265">
        <v>75.599999999999994</v>
      </c>
      <c r="H265">
        <v>77.599999999999994</v>
      </c>
      <c r="I265">
        <v>75.7</v>
      </c>
      <c r="J265">
        <v>77.7</v>
      </c>
      <c r="K265">
        <v>75.7</v>
      </c>
      <c r="L265">
        <v>77.7</v>
      </c>
    </row>
    <row r="266" spans="1:12">
      <c r="A266">
        <v>2002</v>
      </c>
      <c r="B266" t="s">
        <v>132</v>
      </c>
      <c r="C266" t="s">
        <v>100</v>
      </c>
      <c r="D266" s="49" t="str">
        <f t="shared" si="6"/>
        <v>2002WohngebäudeNaturwerksteinarbeiten</v>
      </c>
      <c r="E266">
        <v>86.7</v>
      </c>
      <c r="F266">
        <v>88.8</v>
      </c>
      <c r="G266">
        <v>86.9</v>
      </c>
      <c r="H266">
        <v>89</v>
      </c>
      <c r="I266">
        <v>87</v>
      </c>
      <c r="J266">
        <v>89.1</v>
      </c>
      <c r="K266">
        <v>86.7</v>
      </c>
      <c r="L266">
        <v>88.8</v>
      </c>
    </row>
    <row r="267" spans="1:12">
      <c r="A267">
        <v>2002</v>
      </c>
      <c r="B267" t="s">
        <v>132</v>
      </c>
      <c r="C267" t="s">
        <v>101</v>
      </c>
      <c r="D267" s="49" t="str">
        <f t="shared" si="6"/>
        <v>2002WohngebäudeBetonwerksteinarbeiten</v>
      </c>
      <c r="E267">
        <v>85.4</v>
      </c>
      <c r="F267">
        <v>87.7</v>
      </c>
      <c r="G267">
        <v>85.4</v>
      </c>
      <c r="H267">
        <v>87.7</v>
      </c>
      <c r="I267">
        <v>85.4</v>
      </c>
      <c r="J267">
        <v>87.6</v>
      </c>
      <c r="K267">
        <v>84.9</v>
      </c>
      <c r="L267">
        <v>87.1</v>
      </c>
    </row>
    <row r="268" spans="1:12">
      <c r="A268">
        <v>2002</v>
      </c>
      <c r="B268" t="s">
        <v>132</v>
      </c>
      <c r="C268" t="s">
        <v>140</v>
      </c>
      <c r="D268" s="49" t="str">
        <f t="shared" ref="D268:D331" si="7">CONCATENATE(A268, B268, C268)</f>
        <v>2002WohngebäudePutz- und Stuckarbeiten</v>
      </c>
      <c r="E268">
        <v>86.1</v>
      </c>
      <c r="F268">
        <v>88.3</v>
      </c>
      <c r="G268">
        <v>86</v>
      </c>
      <c r="H268">
        <v>88.2</v>
      </c>
      <c r="I268">
        <v>85.5</v>
      </c>
      <c r="J268">
        <v>87.8</v>
      </c>
      <c r="K268">
        <v>85.2</v>
      </c>
      <c r="L268">
        <v>87.3</v>
      </c>
    </row>
    <row r="269" spans="1:12">
      <c r="A269">
        <v>2002</v>
      </c>
      <c r="B269" t="s">
        <v>132</v>
      </c>
      <c r="C269" t="s">
        <v>141</v>
      </c>
      <c r="D269" s="49" t="str">
        <f t="shared" si="7"/>
        <v>2002WohngebäudeWärmedämm-Verbundsysteme</v>
      </c>
      <c r="E269" t="s">
        <v>66</v>
      </c>
      <c r="F269" t="s">
        <v>66</v>
      </c>
      <c r="G269" t="s">
        <v>66</v>
      </c>
      <c r="H269" t="s">
        <v>66</v>
      </c>
      <c r="I269" t="s">
        <v>66</v>
      </c>
      <c r="J269" t="s">
        <v>66</v>
      </c>
      <c r="K269" t="s">
        <v>66</v>
      </c>
      <c r="L269" t="s">
        <v>66</v>
      </c>
    </row>
    <row r="270" spans="1:12">
      <c r="A270">
        <v>2002</v>
      </c>
      <c r="B270" t="s">
        <v>132</v>
      </c>
      <c r="C270" t="s">
        <v>104</v>
      </c>
      <c r="D270" s="49" t="str">
        <f t="shared" si="7"/>
        <v>2002WohngebäudeTrockenbauarbeiten</v>
      </c>
      <c r="E270">
        <v>80.2</v>
      </c>
      <c r="F270">
        <v>82.3</v>
      </c>
      <c r="G270">
        <v>80.400000000000006</v>
      </c>
      <c r="H270">
        <v>82.6</v>
      </c>
      <c r="I270">
        <v>80.599999999999994</v>
      </c>
      <c r="J270">
        <v>82.8</v>
      </c>
      <c r="K270">
        <v>80.400000000000006</v>
      </c>
      <c r="L270">
        <v>82.5</v>
      </c>
    </row>
    <row r="271" spans="1:12">
      <c r="A271">
        <v>2002</v>
      </c>
      <c r="B271" t="s">
        <v>132</v>
      </c>
      <c r="C271" t="s">
        <v>105</v>
      </c>
      <c r="D271" s="49" t="str">
        <f t="shared" si="7"/>
        <v>2002WohngebäudeVorgehängte hinterlüftete Fassaden</v>
      </c>
      <c r="E271">
        <v>76.3</v>
      </c>
      <c r="F271">
        <v>78.3</v>
      </c>
      <c r="G271">
        <v>76.3</v>
      </c>
      <c r="H271">
        <v>78.3</v>
      </c>
      <c r="I271">
        <v>76.3</v>
      </c>
      <c r="J271">
        <v>78.3</v>
      </c>
      <c r="K271">
        <v>76.3</v>
      </c>
      <c r="L271">
        <v>78.3</v>
      </c>
    </row>
    <row r="272" spans="1:12">
      <c r="A272">
        <v>2002</v>
      </c>
      <c r="B272" t="s">
        <v>132</v>
      </c>
      <c r="C272" t="s">
        <v>142</v>
      </c>
      <c r="D272" s="49" t="str">
        <f t="shared" si="7"/>
        <v>2002WohngebäudeFliesen- und Plattenarbeiten</v>
      </c>
      <c r="E272">
        <v>90.5</v>
      </c>
      <c r="F272">
        <v>92.8</v>
      </c>
      <c r="G272">
        <v>89.9</v>
      </c>
      <c r="H272">
        <v>92.2</v>
      </c>
      <c r="I272">
        <v>89.8</v>
      </c>
      <c r="J272">
        <v>92.2</v>
      </c>
      <c r="K272">
        <v>89.8</v>
      </c>
      <c r="L272">
        <v>92.2</v>
      </c>
    </row>
    <row r="273" spans="1:12">
      <c r="A273">
        <v>2002</v>
      </c>
      <c r="B273" t="s">
        <v>132</v>
      </c>
      <c r="C273" t="s">
        <v>107</v>
      </c>
      <c r="D273" s="49" t="str">
        <f t="shared" si="7"/>
        <v>2002WohngebäudeEstricharbeiten</v>
      </c>
      <c r="E273">
        <v>77.3</v>
      </c>
      <c r="F273">
        <v>79.3</v>
      </c>
      <c r="G273">
        <v>77.7</v>
      </c>
      <c r="H273">
        <v>79.8</v>
      </c>
      <c r="I273">
        <v>78.2</v>
      </c>
      <c r="J273">
        <v>80.2</v>
      </c>
      <c r="K273">
        <v>77.8</v>
      </c>
      <c r="L273">
        <v>79.900000000000006</v>
      </c>
    </row>
    <row r="274" spans="1:12">
      <c r="A274">
        <v>2002</v>
      </c>
      <c r="B274" t="s">
        <v>132</v>
      </c>
      <c r="C274" t="s">
        <v>108</v>
      </c>
      <c r="D274" s="49" t="str">
        <f t="shared" si="7"/>
        <v>2002WohngebäudeTischlerarbeiten</v>
      </c>
      <c r="E274">
        <v>77.400000000000006</v>
      </c>
      <c r="F274">
        <v>79.400000000000006</v>
      </c>
      <c r="G274">
        <v>77.400000000000006</v>
      </c>
      <c r="H274">
        <v>79.400000000000006</v>
      </c>
      <c r="I274">
        <v>77.400000000000006</v>
      </c>
      <c r="J274">
        <v>79.400000000000006</v>
      </c>
      <c r="K274">
        <v>77.5</v>
      </c>
      <c r="L274">
        <v>79.5</v>
      </c>
    </row>
    <row r="275" spans="1:12">
      <c r="A275">
        <v>2002</v>
      </c>
      <c r="B275" t="s">
        <v>132</v>
      </c>
      <c r="C275" t="s">
        <v>143</v>
      </c>
      <c r="D275" s="49" t="str">
        <f t="shared" si="7"/>
        <v>2002WohngebäudeParkett- und Holzpflasterarbeiten</v>
      </c>
      <c r="E275">
        <v>88.9</v>
      </c>
      <c r="F275">
        <v>91.3</v>
      </c>
      <c r="G275">
        <v>88.7</v>
      </c>
      <c r="H275">
        <v>91.1</v>
      </c>
      <c r="I275">
        <v>88.8</v>
      </c>
      <c r="J275">
        <v>91.2</v>
      </c>
      <c r="K275">
        <v>88.6</v>
      </c>
      <c r="L275">
        <v>90.9</v>
      </c>
    </row>
    <row r="276" spans="1:12">
      <c r="A276">
        <v>2002</v>
      </c>
      <c r="B276" t="s">
        <v>132</v>
      </c>
      <c r="C276" t="s">
        <v>109</v>
      </c>
      <c r="D276" s="49" t="str">
        <f t="shared" si="7"/>
        <v>2002WohngebäudeRollladenarbeiten</v>
      </c>
      <c r="E276">
        <v>82.7</v>
      </c>
      <c r="F276">
        <v>84.8</v>
      </c>
      <c r="G276">
        <v>82.9</v>
      </c>
      <c r="H276">
        <v>84.9</v>
      </c>
      <c r="I276">
        <v>83</v>
      </c>
      <c r="J276">
        <v>85</v>
      </c>
      <c r="K276">
        <v>83.1</v>
      </c>
      <c r="L276">
        <v>85.1</v>
      </c>
    </row>
    <row r="277" spans="1:12">
      <c r="A277">
        <v>2002</v>
      </c>
      <c r="B277" t="s">
        <v>132</v>
      </c>
      <c r="C277" t="s">
        <v>110</v>
      </c>
      <c r="D277" s="49" t="str">
        <f t="shared" si="7"/>
        <v>2002WohngebäudeMetallbauarbeiten</v>
      </c>
      <c r="E277">
        <v>69.400000000000006</v>
      </c>
      <c r="F277">
        <v>71.3</v>
      </c>
      <c r="G277">
        <v>69.5</v>
      </c>
      <c r="H277">
        <v>71.400000000000006</v>
      </c>
      <c r="I277">
        <v>69.7</v>
      </c>
      <c r="J277">
        <v>71.5</v>
      </c>
      <c r="K277">
        <v>69.8</v>
      </c>
      <c r="L277">
        <v>71.599999999999994</v>
      </c>
    </row>
    <row r="278" spans="1:12">
      <c r="A278">
        <v>2002</v>
      </c>
      <c r="B278" t="s">
        <v>132</v>
      </c>
      <c r="C278" t="s">
        <v>111</v>
      </c>
      <c r="D278" s="49" t="str">
        <f t="shared" si="7"/>
        <v>2002WohngebäudeVerglasungsarbeiten</v>
      </c>
      <c r="E278">
        <v>70.7</v>
      </c>
      <c r="F278">
        <v>72.5</v>
      </c>
      <c r="G278">
        <v>70.5</v>
      </c>
      <c r="H278">
        <v>72.3</v>
      </c>
      <c r="I278">
        <v>70.5</v>
      </c>
      <c r="J278">
        <v>72.3</v>
      </c>
      <c r="K278">
        <v>70.7</v>
      </c>
      <c r="L278">
        <v>72.5</v>
      </c>
    </row>
    <row r="279" spans="1:12">
      <c r="A279">
        <v>2002</v>
      </c>
      <c r="B279" t="s">
        <v>132</v>
      </c>
      <c r="C279" t="s">
        <v>144</v>
      </c>
      <c r="D279" s="49" t="str">
        <f t="shared" si="7"/>
        <v>2002WohngebäudeMaler- und Lackierarbeiten, Beschichtungen</v>
      </c>
      <c r="E279">
        <v>87.3</v>
      </c>
      <c r="F279">
        <v>89.7</v>
      </c>
      <c r="G279">
        <v>87.2</v>
      </c>
      <c r="H279">
        <v>89.6</v>
      </c>
      <c r="I279">
        <v>86.9</v>
      </c>
      <c r="J279">
        <v>89.2</v>
      </c>
      <c r="K279">
        <v>86.4</v>
      </c>
      <c r="L279">
        <v>88.7</v>
      </c>
    </row>
    <row r="280" spans="1:12">
      <c r="A280">
        <v>2002</v>
      </c>
      <c r="B280" t="s">
        <v>132</v>
      </c>
      <c r="C280" t="s">
        <v>145</v>
      </c>
      <c r="D280" s="49" t="str">
        <f t="shared" si="7"/>
        <v>2002WohngebäudeKorrosionsschutzarbeiten an Stahlbauten</v>
      </c>
      <c r="E280" t="s">
        <v>66</v>
      </c>
      <c r="F280" t="s">
        <v>66</v>
      </c>
      <c r="G280" t="s">
        <v>66</v>
      </c>
      <c r="H280" t="s">
        <v>66</v>
      </c>
      <c r="I280" t="s">
        <v>66</v>
      </c>
      <c r="J280" t="s">
        <v>66</v>
      </c>
      <c r="K280" t="s">
        <v>66</v>
      </c>
      <c r="L280" t="s">
        <v>66</v>
      </c>
    </row>
    <row r="281" spans="1:12">
      <c r="A281">
        <v>2002</v>
      </c>
      <c r="B281" t="s">
        <v>132</v>
      </c>
      <c r="C281" t="s">
        <v>113</v>
      </c>
      <c r="D281" s="49" t="str">
        <f t="shared" si="7"/>
        <v>2002WohngebäudeBodenbelagarbeiten</v>
      </c>
      <c r="E281">
        <v>79.599999999999994</v>
      </c>
      <c r="F281">
        <v>81.599999999999994</v>
      </c>
      <c r="G281">
        <v>79.400000000000006</v>
      </c>
      <c r="H281">
        <v>81.5</v>
      </c>
      <c r="I281">
        <v>79.099999999999994</v>
      </c>
      <c r="J281">
        <v>81.2</v>
      </c>
      <c r="K281">
        <v>79</v>
      </c>
      <c r="L281">
        <v>81</v>
      </c>
    </row>
    <row r="282" spans="1:12">
      <c r="A282">
        <v>2002</v>
      </c>
      <c r="B282" t="s">
        <v>132</v>
      </c>
      <c r="C282" t="s">
        <v>114</v>
      </c>
      <c r="D282" s="49" t="str">
        <f t="shared" si="7"/>
        <v>2002WohngebäudeTapezierarbeiten</v>
      </c>
      <c r="E282">
        <v>82.7</v>
      </c>
      <c r="F282">
        <v>84.8</v>
      </c>
      <c r="G282">
        <v>82.6</v>
      </c>
      <c r="H282">
        <v>84.7</v>
      </c>
      <c r="I282">
        <v>82.7</v>
      </c>
      <c r="J282">
        <v>84.8</v>
      </c>
      <c r="K282">
        <v>82.5</v>
      </c>
      <c r="L282">
        <v>84.6</v>
      </c>
    </row>
    <row r="283" spans="1:12">
      <c r="A283">
        <v>2002</v>
      </c>
      <c r="B283" t="s">
        <v>132</v>
      </c>
      <c r="C283" t="s">
        <v>115</v>
      </c>
      <c r="D283" s="49" t="str">
        <f t="shared" si="7"/>
        <v>2002WohngebäudeRaumlufttechnische Anlagen</v>
      </c>
      <c r="E283">
        <v>65</v>
      </c>
      <c r="F283">
        <v>66.7</v>
      </c>
      <c r="G283">
        <v>65.3</v>
      </c>
      <c r="H283">
        <v>66.900000000000006</v>
      </c>
      <c r="I283">
        <v>65.3</v>
      </c>
      <c r="J283">
        <v>66.900000000000006</v>
      </c>
      <c r="K283">
        <v>65.5</v>
      </c>
      <c r="L283">
        <v>67.3</v>
      </c>
    </row>
    <row r="284" spans="1:12">
      <c r="A284">
        <v>2002</v>
      </c>
      <c r="B284" t="s">
        <v>132</v>
      </c>
      <c r="C284" t="s">
        <v>146</v>
      </c>
      <c r="D284" s="49" t="str">
        <f t="shared" si="7"/>
        <v>2002WohngebäudeHeiz- und zentrale Wassererwärmungsanlagen</v>
      </c>
      <c r="E284">
        <v>63.4</v>
      </c>
      <c r="F284">
        <v>65</v>
      </c>
      <c r="G284">
        <v>63.8</v>
      </c>
      <c r="H284">
        <v>65.400000000000006</v>
      </c>
      <c r="I284">
        <v>63.8</v>
      </c>
      <c r="J284">
        <v>65.5</v>
      </c>
      <c r="K284">
        <v>64.099999999999994</v>
      </c>
      <c r="L284">
        <v>65.7</v>
      </c>
    </row>
    <row r="285" spans="1:12">
      <c r="A285">
        <v>2002</v>
      </c>
      <c r="B285" t="s">
        <v>132</v>
      </c>
      <c r="C285" t="s">
        <v>147</v>
      </c>
      <c r="D285" s="49" t="str">
        <f t="shared" si="7"/>
        <v>2002WohngebäudeGas-, Wasser- und Entwässerungsanl. innerh. v.Geb.</v>
      </c>
      <c r="E285">
        <v>62.8</v>
      </c>
      <c r="F285">
        <v>64.5</v>
      </c>
      <c r="G285">
        <v>63</v>
      </c>
      <c r="H285">
        <v>64.7</v>
      </c>
      <c r="I285">
        <v>63.2</v>
      </c>
      <c r="J285">
        <v>64.900000000000006</v>
      </c>
      <c r="K285">
        <v>63.4</v>
      </c>
      <c r="L285">
        <v>65</v>
      </c>
    </row>
    <row r="286" spans="1:12">
      <c r="A286">
        <v>2002</v>
      </c>
      <c r="B286" t="s">
        <v>132</v>
      </c>
      <c r="C286" t="s">
        <v>148</v>
      </c>
      <c r="D286" s="49" t="str">
        <f t="shared" si="7"/>
        <v>2002WohngebäudeNieder- und Mittelspannungsanlagen bis 36 kV</v>
      </c>
      <c r="E286">
        <v>71.099999999999994</v>
      </c>
      <c r="F286">
        <v>73</v>
      </c>
      <c r="G286">
        <v>71.3</v>
      </c>
      <c r="H286">
        <v>73.099999999999994</v>
      </c>
      <c r="I286">
        <v>71.599999999999994</v>
      </c>
      <c r="J286">
        <v>73.400000000000006</v>
      </c>
      <c r="K286">
        <v>71.7</v>
      </c>
      <c r="L286">
        <v>73.599999999999994</v>
      </c>
    </row>
    <row r="287" spans="1:12">
      <c r="A287">
        <v>2002</v>
      </c>
      <c r="B287" t="s">
        <v>132</v>
      </c>
      <c r="C287" t="s">
        <v>120</v>
      </c>
      <c r="D287" s="49" t="str">
        <f t="shared" si="7"/>
        <v>2002WohngebäudeBlitzschutzanlagen</v>
      </c>
      <c r="E287">
        <v>73.3</v>
      </c>
      <c r="F287">
        <v>75.3</v>
      </c>
      <c r="G287">
        <v>73.599999999999994</v>
      </c>
      <c r="H287">
        <v>75.5</v>
      </c>
      <c r="I287">
        <v>73.599999999999994</v>
      </c>
      <c r="J287">
        <v>75.5</v>
      </c>
      <c r="K287">
        <v>73.599999999999994</v>
      </c>
      <c r="L287">
        <v>75.5</v>
      </c>
    </row>
    <row r="288" spans="1:12">
      <c r="A288">
        <v>2002</v>
      </c>
      <c r="B288" t="s">
        <v>132</v>
      </c>
      <c r="C288" t="s">
        <v>149</v>
      </c>
      <c r="D288" s="49" t="str">
        <f t="shared" si="7"/>
        <v>2002WohngebäudeAufzugsanl., Fahrtreppen, Fahrsteige, Förderanl.</v>
      </c>
      <c r="E288">
        <v>81.400000000000006</v>
      </c>
      <c r="F288">
        <v>83.5</v>
      </c>
      <c r="G288">
        <v>81.400000000000006</v>
      </c>
      <c r="H288">
        <v>83.5</v>
      </c>
      <c r="I288">
        <v>81.400000000000006</v>
      </c>
      <c r="J288">
        <v>83.5</v>
      </c>
      <c r="K288">
        <v>81.7</v>
      </c>
      <c r="L288">
        <v>83.9</v>
      </c>
    </row>
    <row r="289" spans="1:12">
      <c r="A289">
        <v>2002</v>
      </c>
      <c r="B289" t="s">
        <v>132</v>
      </c>
      <c r="C289" t="s">
        <v>119</v>
      </c>
      <c r="D289" s="49" t="str">
        <f t="shared" si="7"/>
        <v>2002WohngebäudeGebäudeautomation</v>
      </c>
      <c r="E289">
        <v>81.5</v>
      </c>
      <c r="F289">
        <v>83.6</v>
      </c>
      <c r="G289">
        <v>81.7</v>
      </c>
      <c r="H289">
        <v>83.8</v>
      </c>
      <c r="I289">
        <v>82</v>
      </c>
      <c r="J289">
        <v>84.2</v>
      </c>
      <c r="K289">
        <v>82.1</v>
      </c>
      <c r="L289">
        <v>84.3</v>
      </c>
    </row>
    <row r="290" spans="1:12">
      <c r="A290">
        <v>2002</v>
      </c>
      <c r="B290" t="s">
        <v>132</v>
      </c>
      <c r="C290" t="s">
        <v>150</v>
      </c>
      <c r="D290" s="49" t="str">
        <f t="shared" si="7"/>
        <v>2002WohngebäudeDämm- und Brandschutzarbeiten an techn. Anlagen</v>
      </c>
      <c r="E290">
        <v>59.9</v>
      </c>
      <c r="F290">
        <v>61.5</v>
      </c>
      <c r="G290">
        <v>60.2</v>
      </c>
      <c r="H290">
        <v>61.7</v>
      </c>
      <c r="I290">
        <v>60.4</v>
      </c>
      <c r="J290">
        <v>62</v>
      </c>
      <c r="K290">
        <v>60.6</v>
      </c>
      <c r="L290">
        <v>62.2</v>
      </c>
    </row>
    <row r="291" spans="1:12">
      <c r="A291">
        <v>2002</v>
      </c>
      <c r="B291" t="s">
        <v>151</v>
      </c>
      <c r="C291" t="s">
        <v>133</v>
      </c>
      <c r="D291" s="49" t="str">
        <f t="shared" si="7"/>
        <v>2002BürogebäudeBauleistungen am Bauwerk</v>
      </c>
      <c r="E291">
        <v>75.900000000000006</v>
      </c>
      <c r="F291">
        <v>77.900000000000006</v>
      </c>
      <c r="G291">
        <v>75.900000000000006</v>
      </c>
      <c r="H291">
        <v>77.900000000000006</v>
      </c>
      <c r="I291">
        <v>76</v>
      </c>
      <c r="J291">
        <v>77.900000000000006</v>
      </c>
      <c r="K291">
        <v>75.900000000000006</v>
      </c>
      <c r="L291">
        <v>77.900000000000006</v>
      </c>
    </row>
    <row r="292" spans="1:12">
      <c r="A292">
        <v>2002</v>
      </c>
      <c r="B292" t="s">
        <v>151</v>
      </c>
      <c r="C292" t="s">
        <v>134</v>
      </c>
      <c r="D292" s="49" t="str">
        <f t="shared" si="7"/>
        <v>2002BürogebäudeRohbauarbeiten</v>
      </c>
      <c r="E292">
        <v>78.2</v>
      </c>
      <c r="F292">
        <v>80.2</v>
      </c>
      <c r="G292">
        <v>78.099999999999994</v>
      </c>
      <c r="H292">
        <v>80.099999999999994</v>
      </c>
      <c r="I292">
        <v>78.099999999999994</v>
      </c>
      <c r="J292">
        <v>80.099999999999994</v>
      </c>
      <c r="K292">
        <v>78</v>
      </c>
      <c r="L292">
        <v>80</v>
      </c>
    </row>
    <row r="293" spans="1:12">
      <c r="A293">
        <v>2002</v>
      </c>
      <c r="B293" t="s">
        <v>151</v>
      </c>
      <c r="C293" t="s">
        <v>90</v>
      </c>
      <c r="D293" s="49" t="str">
        <f t="shared" si="7"/>
        <v>2002BürogebäudeErdarbeiten</v>
      </c>
      <c r="E293">
        <v>80.2</v>
      </c>
      <c r="F293">
        <v>82.3</v>
      </c>
      <c r="G293">
        <v>80.3</v>
      </c>
      <c r="H293">
        <v>82.4</v>
      </c>
      <c r="I293">
        <v>80.2</v>
      </c>
      <c r="J293">
        <v>82.3</v>
      </c>
      <c r="K293">
        <v>79.8</v>
      </c>
      <c r="L293">
        <v>81.900000000000006</v>
      </c>
    </row>
    <row r="294" spans="1:12">
      <c r="A294">
        <v>2002</v>
      </c>
      <c r="B294" t="s">
        <v>151</v>
      </c>
      <c r="C294" t="s">
        <v>135</v>
      </c>
      <c r="D294" s="49" t="str">
        <f t="shared" si="7"/>
        <v>2002BürogebäudeVerbauarbeiten</v>
      </c>
      <c r="E294">
        <v>81.900000000000006</v>
      </c>
      <c r="F294">
        <v>84</v>
      </c>
      <c r="G294">
        <v>81.900000000000006</v>
      </c>
      <c r="H294">
        <v>84</v>
      </c>
      <c r="I294">
        <v>81.5</v>
      </c>
      <c r="J294">
        <v>83.5</v>
      </c>
      <c r="K294">
        <v>80.900000000000006</v>
      </c>
      <c r="L294">
        <v>82.9</v>
      </c>
    </row>
    <row r="295" spans="1:12">
      <c r="A295">
        <v>2002</v>
      </c>
      <c r="B295" t="s">
        <v>151</v>
      </c>
      <c r="C295" t="s">
        <v>136</v>
      </c>
      <c r="D295" s="49" t="str">
        <f t="shared" si="7"/>
        <v>2002BürogebäudeRamm-, Rüttel- und Pressarbeiten</v>
      </c>
      <c r="E295" t="s">
        <v>66</v>
      </c>
      <c r="F295" t="s">
        <v>66</v>
      </c>
      <c r="G295" t="s">
        <v>66</v>
      </c>
      <c r="H295" t="s">
        <v>66</v>
      </c>
      <c r="I295" t="s">
        <v>66</v>
      </c>
      <c r="J295" t="s">
        <v>66</v>
      </c>
      <c r="K295" t="s">
        <v>66</v>
      </c>
      <c r="L295" t="s">
        <v>66</v>
      </c>
    </row>
    <row r="296" spans="1:12">
      <c r="A296">
        <v>2002</v>
      </c>
      <c r="B296" t="s">
        <v>151</v>
      </c>
      <c r="C296" t="s">
        <v>91</v>
      </c>
      <c r="D296" s="49" t="str">
        <f t="shared" si="7"/>
        <v>2002BürogebäudeEntwässerungskanalarbeiten</v>
      </c>
      <c r="E296">
        <v>74.900000000000006</v>
      </c>
      <c r="F296">
        <v>76.900000000000006</v>
      </c>
      <c r="G296">
        <v>75.3</v>
      </c>
      <c r="H296">
        <v>77.400000000000006</v>
      </c>
      <c r="I296">
        <v>75.5</v>
      </c>
      <c r="J296">
        <v>77.400000000000006</v>
      </c>
      <c r="K296">
        <v>75.599999999999994</v>
      </c>
      <c r="L296">
        <v>77.5</v>
      </c>
    </row>
    <row r="297" spans="1:12">
      <c r="A297">
        <v>2002</v>
      </c>
      <c r="B297" t="s">
        <v>151</v>
      </c>
      <c r="C297" t="s">
        <v>92</v>
      </c>
      <c r="D297" s="49" t="str">
        <f t="shared" si="7"/>
        <v>2002BürogebäudeMauerarbeiten</v>
      </c>
      <c r="E297">
        <v>84.5</v>
      </c>
      <c r="F297">
        <v>86.7</v>
      </c>
      <c r="G297">
        <v>84.5</v>
      </c>
      <c r="H297">
        <v>86.7</v>
      </c>
      <c r="I297">
        <v>84.7</v>
      </c>
      <c r="J297">
        <v>87</v>
      </c>
      <c r="K297">
        <v>84.5</v>
      </c>
      <c r="L297">
        <v>86.7</v>
      </c>
    </row>
    <row r="298" spans="1:12">
      <c r="A298">
        <v>2002</v>
      </c>
      <c r="B298" t="s">
        <v>151</v>
      </c>
      <c r="C298" t="s">
        <v>93</v>
      </c>
      <c r="D298" s="49" t="str">
        <f t="shared" si="7"/>
        <v>2002BürogebäudeBetonarbeiten</v>
      </c>
      <c r="E298">
        <v>79.400000000000006</v>
      </c>
      <c r="F298">
        <v>81.5</v>
      </c>
      <c r="G298">
        <v>79.3</v>
      </c>
      <c r="H298">
        <v>81.5</v>
      </c>
      <c r="I298">
        <v>79.2</v>
      </c>
      <c r="J298">
        <v>81.3</v>
      </c>
      <c r="K298">
        <v>79</v>
      </c>
      <c r="L298">
        <v>81</v>
      </c>
    </row>
    <row r="299" spans="1:12">
      <c r="A299">
        <v>2002</v>
      </c>
      <c r="B299" t="s">
        <v>151</v>
      </c>
      <c r="C299" t="s">
        <v>137</v>
      </c>
      <c r="D299" s="49" t="str">
        <f t="shared" si="7"/>
        <v>2002BürogebäudeZimmer- und Holzbauarbeiten</v>
      </c>
      <c r="E299">
        <v>76</v>
      </c>
      <c r="F299">
        <v>77.900000000000006</v>
      </c>
      <c r="G299">
        <v>75.8</v>
      </c>
      <c r="H299">
        <v>77.7</v>
      </c>
      <c r="I299">
        <v>75.599999999999994</v>
      </c>
      <c r="J299">
        <v>77.599999999999994</v>
      </c>
      <c r="K299">
        <v>75.400000000000006</v>
      </c>
      <c r="L299">
        <v>77.3</v>
      </c>
    </row>
    <row r="300" spans="1:12">
      <c r="A300">
        <v>2002</v>
      </c>
      <c r="B300" t="s">
        <v>151</v>
      </c>
      <c r="C300" t="s">
        <v>95</v>
      </c>
      <c r="D300" s="49" t="str">
        <f t="shared" si="7"/>
        <v>2002BürogebäudeStahlbauarbeiten</v>
      </c>
      <c r="E300">
        <v>69.5</v>
      </c>
      <c r="F300">
        <v>71.400000000000006</v>
      </c>
      <c r="G300">
        <v>68.900000000000006</v>
      </c>
      <c r="H300">
        <v>70.599999999999994</v>
      </c>
      <c r="I300">
        <v>69.599999999999994</v>
      </c>
      <c r="J300">
        <v>71.5</v>
      </c>
      <c r="K300">
        <v>70.7</v>
      </c>
      <c r="L300">
        <v>72.599999999999994</v>
      </c>
    </row>
    <row r="301" spans="1:12">
      <c r="A301">
        <v>2002</v>
      </c>
      <c r="B301" t="s">
        <v>151</v>
      </c>
      <c r="C301" t="s">
        <v>96</v>
      </c>
      <c r="D301" s="49" t="str">
        <f t="shared" si="7"/>
        <v>2002BürogebäudeAbdichtungsarbeiten</v>
      </c>
      <c r="E301">
        <v>73.2</v>
      </c>
      <c r="F301">
        <v>75.099999999999994</v>
      </c>
      <c r="G301">
        <v>73.8</v>
      </c>
      <c r="H301">
        <v>75.7</v>
      </c>
      <c r="I301">
        <v>74.3</v>
      </c>
      <c r="J301">
        <v>76.2</v>
      </c>
      <c r="K301">
        <v>74</v>
      </c>
      <c r="L301">
        <v>76</v>
      </c>
    </row>
    <row r="302" spans="1:12">
      <c r="A302">
        <v>2002</v>
      </c>
      <c r="B302" t="s">
        <v>151</v>
      </c>
      <c r="C302" t="s">
        <v>138</v>
      </c>
      <c r="D302" s="49" t="str">
        <f t="shared" si="7"/>
        <v>2002BürogebäudeDachdeckungs- und Dachabdichtungsarbeiten</v>
      </c>
      <c r="E302">
        <v>71.8</v>
      </c>
      <c r="F302">
        <v>73.599999999999994</v>
      </c>
      <c r="G302">
        <v>71.5</v>
      </c>
      <c r="H302">
        <v>73.400000000000006</v>
      </c>
      <c r="I302">
        <v>71.900000000000006</v>
      </c>
      <c r="J302">
        <v>73.7</v>
      </c>
      <c r="K302">
        <v>72.099999999999994</v>
      </c>
      <c r="L302">
        <v>74.099999999999994</v>
      </c>
    </row>
    <row r="303" spans="1:12">
      <c r="A303">
        <v>2002</v>
      </c>
      <c r="B303" t="s">
        <v>151</v>
      </c>
      <c r="C303" t="s">
        <v>98</v>
      </c>
      <c r="D303" s="49" t="str">
        <f t="shared" si="7"/>
        <v>2002BürogebäudeKlempnerarbeiten</v>
      </c>
      <c r="E303">
        <v>65.3</v>
      </c>
      <c r="F303">
        <v>67</v>
      </c>
      <c r="G303">
        <v>65.5</v>
      </c>
      <c r="H303">
        <v>67.099999999999994</v>
      </c>
      <c r="I303">
        <v>65.599999999999994</v>
      </c>
      <c r="J303">
        <v>67.2</v>
      </c>
      <c r="K303">
        <v>65.8</v>
      </c>
      <c r="L303">
        <v>67.5</v>
      </c>
    </row>
    <row r="304" spans="1:12">
      <c r="A304">
        <v>2002</v>
      </c>
      <c r="B304" t="s">
        <v>151</v>
      </c>
      <c r="C304" t="s">
        <v>99</v>
      </c>
      <c r="D304" s="49" t="str">
        <f t="shared" si="7"/>
        <v>2002BürogebäudeGerüstarbeiten</v>
      </c>
      <c r="E304">
        <v>81.900000000000006</v>
      </c>
      <c r="F304">
        <v>84</v>
      </c>
      <c r="G304">
        <v>81.7</v>
      </c>
      <c r="H304">
        <v>83.8</v>
      </c>
      <c r="I304">
        <v>82.1</v>
      </c>
      <c r="J304">
        <v>84.1</v>
      </c>
      <c r="K304">
        <v>81.400000000000006</v>
      </c>
      <c r="L304">
        <v>83.5</v>
      </c>
    </row>
    <row r="305" spans="1:12">
      <c r="A305">
        <v>2002</v>
      </c>
      <c r="B305" t="s">
        <v>151</v>
      </c>
      <c r="C305" t="s">
        <v>139</v>
      </c>
      <c r="D305" s="49" t="str">
        <f t="shared" si="7"/>
        <v>2002BürogebäudeAusbauarbeiten</v>
      </c>
      <c r="E305">
        <v>74.400000000000006</v>
      </c>
      <c r="F305">
        <v>76.400000000000006</v>
      </c>
      <c r="G305">
        <v>74.5</v>
      </c>
      <c r="H305">
        <v>76.5</v>
      </c>
      <c r="I305">
        <v>74.599999999999994</v>
      </c>
      <c r="J305">
        <v>76.599999999999994</v>
      </c>
      <c r="K305">
        <v>74.599999999999994</v>
      </c>
      <c r="L305">
        <v>76.599999999999994</v>
      </c>
    </row>
    <row r="306" spans="1:12">
      <c r="A306">
        <v>2002</v>
      </c>
      <c r="B306" t="s">
        <v>151</v>
      </c>
      <c r="C306" t="s">
        <v>100</v>
      </c>
      <c r="D306" s="49" t="str">
        <f t="shared" si="7"/>
        <v>2002BürogebäudeNaturwerksteinarbeiten</v>
      </c>
      <c r="E306">
        <v>86.9</v>
      </c>
      <c r="F306">
        <v>89.1</v>
      </c>
      <c r="G306">
        <v>86.9</v>
      </c>
      <c r="H306">
        <v>89.1</v>
      </c>
      <c r="I306">
        <v>87</v>
      </c>
      <c r="J306">
        <v>89.2</v>
      </c>
      <c r="K306">
        <v>86.7</v>
      </c>
      <c r="L306">
        <v>88.9</v>
      </c>
    </row>
    <row r="307" spans="1:12">
      <c r="A307">
        <v>2002</v>
      </c>
      <c r="B307" t="s">
        <v>151</v>
      </c>
      <c r="C307" t="s">
        <v>101</v>
      </c>
      <c r="D307" s="49" t="str">
        <f t="shared" si="7"/>
        <v>2002BürogebäudeBetonwerksteinarbeiten</v>
      </c>
      <c r="E307">
        <v>86.1</v>
      </c>
      <c r="F307">
        <v>88.3</v>
      </c>
      <c r="G307">
        <v>86.2</v>
      </c>
      <c r="H307">
        <v>88.4</v>
      </c>
      <c r="I307">
        <v>86</v>
      </c>
      <c r="J307">
        <v>88.2</v>
      </c>
      <c r="K307">
        <v>85.6</v>
      </c>
      <c r="L307">
        <v>87.9</v>
      </c>
    </row>
    <row r="308" spans="1:12">
      <c r="A308">
        <v>2002</v>
      </c>
      <c r="B308" t="s">
        <v>151</v>
      </c>
      <c r="C308" t="s">
        <v>140</v>
      </c>
      <c r="D308" s="49" t="str">
        <f t="shared" si="7"/>
        <v>2002BürogebäudePutz- und Stuckarbeiten</v>
      </c>
      <c r="E308">
        <v>86.1</v>
      </c>
      <c r="F308">
        <v>88.3</v>
      </c>
      <c r="G308">
        <v>86</v>
      </c>
      <c r="H308">
        <v>88.3</v>
      </c>
      <c r="I308">
        <v>85.5</v>
      </c>
      <c r="J308">
        <v>87.9</v>
      </c>
      <c r="K308">
        <v>85.2</v>
      </c>
      <c r="L308">
        <v>87.4</v>
      </c>
    </row>
    <row r="309" spans="1:12">
      <c r="A309">
        <v>2002</v>
      </c>
      <c r="B309" t="s">
        <v>151</v>
      </c>
      <c r="C309" t="s">
        <v>141</v>
      </c>
      <c r="D309" s="49" t="str">
        <f t="shared" si="7"/>
        <v>2002BürogebäudeWärmedämm-Verbundsysteme</v>
      </c>
      <c r="E309" t="s">
        <v>66</v>
      </c>
      <c r="F309" t="s">
        <v>66</v>
      </c>
      <c r="G309" t="s">
        <v>66</v>
      </c>
      <c r="H309" t="s">
        <v>66</v>
      </c>
      <c r="I309" t="s">
        <v>66</v>
      </c>
      <c r="J309" t="s">
        <v>66</v>
      </c>
      <c r="K309" t="s">
        <v>66</v>
      </c>
      <c r="L309" t="s">
        <v>66</v>
      </c>
    </row>
    <row r="310" spans="1:12">
      <c r="A310">
        <v>2002</v>
      </c>
      <c r="B310" t="s">
        <v>151</v>
      </c>
      <c r="C310" t="s">
        <v>104</v>
      </c>
      <c r="D310" s="49" t="str">
        <f t="shared" si="7"/>
        <v>2002BürogebäudeTrockenbauarbeiten</v>
      </c>
      <c r="E310">
        <v>81.8</v>
      </c>
      <c r="F310">
        <v>84</v>
      </c>
      <c r="G310">
        <v>81.7</v>
      </c>
      <c r="H310">
        <v>83.9</v>
      </c>
      <c r="I310">
        <v>81.7</v>
      </c>
      <c r="J310">
        <v>83.9</v>
      </c>
      <c r="K310">
        <v>81.5</v>
      </c>
      <c r="L310">
        <v>83.6</v>
      </c>
    </row>
    <row r="311" spans="1:12">
      <c r="A311">
        <v>2002</v>
      </c>
      <c r="B311" t="s">
        <v>151</v>
      </c>
      <c r="C311" t="s">
        <v>105</v>
      </c>
      <c r="D311" s="49" t="str">
        <f t="shared" si="7"/>
        <v>2002BürogebäudeVorgehängte hinterlüftete Fassaden</v>
      </c>
      <c r="E311">
        <v>74.2</v>
      </c>
      <c r="F311">
        <v>76.099999999999994</v>
      </c>
      <c r="G311">
        <v>74.2</v>
      </c>
      <c r="H311">
        <v>76.099999999999994</v>
      </c>
      <c r="I311">
        <v>74.5</v>
      </c>
      <c r="J311">
        <v>76.400000000000006</v>
      </c>
      <c r="K311">
        <v>74.7</v>
      </c>
      <c r="L311">
        <v>76.5</v>
      </c>
    </row>
    <row r="312" spans="1:12">
      <c r="A312">
        <v>2002</v>
      </c>
      <c r="B312" t="s">
        <v>151</v>
      </c>
      <c r="C312" t="s">
        <v>142</v>
      </c>
      <c r="D312" s="49" t="str">
        <f t="shared" si="7"/>
        <v>2002BürogebäudeFliesen- und Plattenarbeiten</v>
      </c>
      <c r="E312">
        <v>90.5</v>
      </c>
      <c r="F312">
        <v>92.8</v>
      </c>
      <c r="G312">
        <v>89.9</v>
      </c>
      <c r="H312">
        <v>92.2</v>
      </c>
      <c r="I312">
        <v>89.8</v>
      </c>
      <c r="J312">
        <v>92.2</v>
      </c>
      <c r="K312">
        <v>89.8</v>
      </c>
      <c r="L312">
        <v>92.2</v>
      </c>
    </row>
    <row r="313" spans="1:12">
      <c r="A313">
        <v>2002</v>
      </c>
      <c r="B313" t="s">
        <v>151</v>
      </c>
      <c r="C313" t="s">
        <v>107</v>
      </c>
      <c r="D313" s="49" t="str">
        <f t="shared" si="7"/>
        <v>2002BürogebäudeEstricharbeiten</v>
      </c>
      <c r="E313">
        <v>77.099999999999994</v>
      </c>
      <c r="F313">
        <v>79.099999999999994</v>
      </c>
      <c r="G313">
        <v>77.400000000000006</v>
      </c>
      <c r="H313">
        <v>79.400000000000006</v>
      </c>
      <c r="I313">
        <v>77.7</v>
      </c>
      <c r="J313">
        <v>79.599999999999994</v>
      </c>
      <c r="K313">
        <v>77.5</v>
      </c>
      <c r="L313">
        <v>79.5</v>
      </c>
    </row>
    <row r="314" spans="1:12">
      <c r="A314">
        <v>2002</v>
      </c>
      <c r="B314" t="s">
        <v>151</v>
      </c>
      <c r="C314" t="s">
        <v>108</v>
      </c>
      <c r="D314" s="49" t="str">
        <f t="shared" si="7"/>
        <v>2002BürogebäudeTischlerarbeiten</v>
      </c>
      <c r="E314">
        <v>77.900000000000006</v>
      </c>
      <c r="F314">
        <v>79.900000000000006</v>
      </c>
      <c r="G314">
        <v>77.900000000000006</v>
      </c>
      <c r="H314">
        <v>79.900000000000006</v>
      </c>
      <c r="I314">
        <v>77.900000000000006</v>
      </c>
      <c r="J314">
        <v>79.900000000000006</v>
      </c>
      <c r="K314">
        <v>78</v>
      </c>
      <c r="L314">
        <v>80</v>
      </c>
    </row>
    <row r="315" spans="1:12">
      <c r="A315">
        <v>2002</v>
      </c>
      <c r="B315" t="s">
        <v>151</v>
      </c>
      <c r="C315" t="s">
        <v>143</v>
      </c>
      <c r="D315" s="49" t="str">
        <f t="shared" si="7"/>
        <v>2002BürogebäudeParkett- und Holzpflasterarbeiten</v>
      </c>
      <c r="E315">
        <v>89</v>
      </c>
      <c r="F315">
        <v>91.3</v>
      </c>
      <c r="G315">
        <v>88.8</v>
      </c>
      <c r="H315">
        <v>91.2</v>
      </c>
      <c r="I315">
        <v>88.9</v>
      </c>
      <c r="J315">
        <v>91.3</v>
      </c>
      <c r="K315">
        <v>88.7</v>
      </c>
      <c r="L315">
        <v>91</v>
      </c>
    </row>
    <row r="316" spans="1:12">
      <c r="A316">
        <v>2002</v>
      </c>
      <c r="B316" t="s">
        <v>151</v>
      </c>
      <c r="C316" t="s">
        <v>109</v>
      </c>
      <c r="D316" s="49" t="str">
        <f t="shared" si="7"/>
        <v>2002BürogebäudeRollladenarbeiten</v>
      </c>
      <c r="E316">
        <v>83.1</v>
      </c>
      <c r="F316">
        <v>85.1</v>
      </c>
      <c r="G316">
        <v>83.1</v>
      </c>
      <c r="H316">
        <v>85.3</v>
      </c>
      <c r="I316">
        <v>83.1</v>
      </c>
      <c r="J316">
        <v>85.3</v>
      </c>
      <c r="K316">
        <v>83.3</v>
      </c>
      <c r="L316">
        <v>85.5</v>
      </c>
    </row>
    <row r="317" spans="1:12">
      <c r="A317">
        <v>2002</v>
      </c>
      <c r="B317" t="s">
        <v>151</v>
      </c>
      <c r="C317" t="s">
        <v>110</v>
      </c>
      <c r="D317" s="49" t="str">
        <f t="shared" si="7"/>
        <v>2002BürogebäudeMetallbauarbeiten</v>
      </c>
      <c r="E317">
        <v>70.5</v>
      </c>
      <c r="F317">
        <v>72.3</v>
      </c>
      <c r="G317">
        <v>70.599999999999994</v>
      </c>
      <c r="H317">
        <v>72.400000000000006</v>
      </c>
      <c r="I317">
        <v>70.7</v>
      </c>
      <c r="J317">
        <v>72.599999999999994</v>
      </c>
      <c r="K317">
        <v>70.900000000000006</v>
      </c>
      <c r="L317">
        <v>72.7</v>
      </c>
    </row>
    <row r="318" spans="1:12">
      <c r="A318">
        <v>2002</v>
      </c>
      <c r="B318" t="s">
        <v>151</v>
      </c>
      <c r="C318" t="s">
        <v>111</v>
      </c>
      <c r="D318" s="49" t="str">
        <f t="shared" si="7"/>
        <v>2002BürogebäudeVerglasungsarbeiten</v>
      </c>
      <c r="E318">
        <v>70.5</v>
      </c>
      <c r="F318">
        <v>72.3</v>
      </c>
      <c r="G318">
        <v>70.400000000000006</v>
      </c>
      <c r="H318">
        <v>72.2</v>
      </c>
      <c r="I318">
        <v>70.400000000000006</v>
      </c>
      <c r="J318">
        <v>72.2</v>
      </c>
      <c r="K318">
        <v>70.5</v>
      </c>
      <c r="L318">
        <v>72.3</v>
      </c>
    </row>
    <row r="319" spans="1:12">
      <c r="A319">
        <v>2002</v>
      </c>
      <c r="B319" t="s">
        <v>151</v>
      </c>
      <c r="C319" t="s">
        <v>144</v>
      </c>
      <c r="D319" s="49" t="str">
        <f t="shared" si="7"/>
        <v>2002BürogebäudeMaler- und Lackierarbeiten, Beschichtungen</v>
      </c>
      <c r="E319">
        <v>87.6</v>
      </c>
      <c r="F319">
        <v>89.8</v>
      </c>
      <c r="G319">
        <v>87.3</v>
      </c>
      <c r="H319">
        <v>89.6</v>
      </c>
      <c r="I319">
        <v>87.1</v>
      </c>
      <c r="J319">
        <v>89.3</v>
      </c>
      <c r="K319">
        <v>86.6</v>
      </c>
      <c r="L319">
        <v>88.9</v>
      </c>
    </row>
    <row r="320" spans="1:12">
      <c r="A320">
        <v>2002</v>
      </c>
      <c r="B320" t="s">
        <v>151</v>
      </c>
      <c r="C320" t="s">
        <v>145</v>
      </c>
      <c r="D320" s="49" t="str">
        <f t="shared" si="7"/>
        <v>2002BürogebäudeKorrosionsschutzarbeiten an Stahlbauten</v>
      </c>
      <c r="E320" t="s">
        <v>66</v>
      </c>
      <c r="F320" t="s">
        <v>66</v>
      </c>
      <c r="G320" t="s">
        <v>66</v>
      </c>
      <c r="H320" t="s">
        <v>66</v>
      </c>
      <c r="I320" t="s">
        <v>66</v>
      </c>
      <c r="J320" t="s">
        <v>66</v>
      </c>
      <c r="K320" t="s">
        <v>66</v>
      </c>
      <c r="L320" t="s">
        <v>66</v>
      </c>
    </row>
    <row r="321" spans="1:12">
      <c r="A321">
        <v>2002</v>
      </c>
      <c r="B321" t="s">
        <v>151</v>
      </c>
      <c r="C321" t="s">
        <v>113</v>
      </c>
      <c r="D321" s="49" t="str">
        <f t="shared" si="7"/>
        <v>2002BürogebäudeBodenbelagarbeiten</v>
      </c>
      <c r="E321">
        <v>79.599999999999994</v>
      </c>
      <c r="F321">
        <v>81.599999999999994</v>
      </c>
      <c r="G321">
        <v>79.400000000000006</v>
      </c>
      <c r="H321">
        <v>81.5</v>
      </c>
      <c r="I321">
        <v>79.099999999999994</v>
      </c>
      <c r="J321">
        <v>81.2</v>
      </c>
      <c r="K321">
        <v>79.099999999999994</v>
      </c>
      <c r="L321">
        <v>81.099999999999994</v>
      </c>
    </row>
    <row r="322" spans="1:12">
      <c r="A322">
        <v>2002</v>
      </c>
      <c r="B322" t="s">
        <v>151</v>
      </c>
      <c r="C322" t="s">
        <v>114</v>
      </c>
      <c r="D322" s="49" t="str">
        <f t="shared" si="7"/>
        <v>2002BürogebäudeTapezierarbeiten</v>
      </c>
      <c r="E322">
        <v>82.7</v>
      </c>
      <c r="F322">
        <v>84.8</v>
      </c>
      <c r="G322">
        <v>82.6</v>
      </c>
      <c r="H322">
        <v>84.7</v>
      </c>
      <c r="I322">
        <v>82.7</v>
      </c>
      <c r="J322">
        <v>84.8</v>
      </c>
      <c r="K322">
        <v>82.5</v>
      </c>
      <c r="L322">
        <v>84.6</v>
      </c>
    </row>
    <row r="323" spans="1:12">
      <c r="A323">
        <v>2002</v>
      </c>
      <c r="B323" t="s">
        <v>151</v>
      </c>
      <c r="C323" t="s">
        <v>115</v>
      </c>
      <c r="D323" s="49" t="str">
        <f t="shared" si="7"/>
        <v>2002BürogebäudeRaumlufttechnische Anlagen</v>
      </c>
      <c r="E323">
        <v>65.900000000000006</v>
      </c>
      <c r="F323">
        <v>67.599999999999994</v>
      </c>
      <c r="G323">
        <v>66</v>
      </c>
      <c r="H323">
        <v>67.8</v>
      </c>
      <c r="I323">
        <v>66</v>
      </c>
      <c r="J323">
        <v>67.8</v>
      </c>
      <c r="K323">
        <v>66.400000000000006</v>
      </c>
      <c r="L323">
        <v>68</v>
      </c>
    </row>
    <row r="324" spans="1:12">
      <c r="A324">
        <v>2002</v>
      </c>
      <c r="B324" t="s">
        <v>151</v>
      </c>
      <c r="C324" t="s">
        <v>146</v>
      </c>
      <c r="D324" s="49" t="str">
        <f t="shared" si="7"/>
        <v>2002BürogebäudeHeiz- und zentrale Wassererwärmungsanlagen</v>
      </c>
      <c r="E324">
        <v>61</v>
      </c>
      <c r="F324">
        <v>62.6</v>
      </c>
      <c r="G324">
        <v>61.2</v>
      </c>
      <c r="H324">
        <v>62.8</v>
      </c>
      <c r="I324">
        <v>61.4</v>
      </c>
      <c r="J324">
        <v>63</v>
      </c>
      <c r="K324">
        <v>61.6</v>
      </c>
      <c r="L324">
        <v>63.2</v>
      </c>
    </row>
    <row r="325" spans="1:12">
      <c r="A325">
        <v>2002</v>
      </c>
      <c r="B325" t="s">
        <v>151</v>
      </c>
      <c r="C325" t="s">
        <v>147</v>
      </c>
      <c r="D325" s="49" t="str">
        <f t="shared" si="7"/>
        <v>2002BürogebäudeGas-, Wasser- und Entwässerungsanl. innerh. v.Geb.</v>
      </c>
      <c r="E325">
        <v>62.6</v>
      </c>
      <c r="F325">
        <v>64.3</v>
      </c>
      <c r="G325">
        <v>62.9</v>
      </c>
      <c r="H325">
        <v>64.599999999999994</v>
      </c>
      <c r="I325">
        <v>63.1</v>
      </c>
      <c r="J325">
        <v>64.7</v>
      </c>
      <c r="K325">
        <v>63.2</v>
      </c>
      <c r="L325">
        <v>64.900000000000006</v>
      </c>
    </row>
    <row r="326" spans="1:12">
      <c r="A326">
        <v>2002</v>
      </c>
      <c r="B326" t="s">
        <v>151</v>
      </c>
      <c r="C326" t="s">
        <v>148</v>
      </c>
      <c r="D326" s="49" t="str">
        <f t="shared" si="7"/>
        <v>2002BürogebäudeNieder- und Mittelspannungsanlagen bis 36 kV</v>
      </c>
      <c r="E326">
        <v>69.900000000000006</v>
      </c>
      <c r="F326">
        <v>71.7</v>
      </c>
      <c r="G326">
        <v>70.099999999999994</v>
      </c>
      <c r="H326">
        <v>71.8</v>
      </c>
      <c r="I326">
        <v>70.3</v>
      </c>
      <c r="J326">
        <v>72.099999999999994</v>
      </c>
      <c r="K326">
        <v>70.5</v>
      </c>
      <c r="L326">
        <v>72.3</v>
      </c>
    </row>
    <row r="327" spans="1:12">
      <c r="A327">
        <v>2002</v>
      </c>
      <c r="B327" t="s">
        <v>151</v>
      </c>
      <c r="C327" t="s">
        <v>120</v>
      </c>
      <c r="D327" s="49" t="str">
        <f t="shared" si="7"/>
        <v>2002BürogebäudeBlitzschutzanlagen</v>
      </c>
      <c r="E327">
        <v>73.3</v>
      </c>
      <c r="F327">
        <v>75.3</v>
      </c>
      <c r="G327">
        <v>73.599999999999994</v>
      </c>
      <c r="H327">
        <v>75.5</v>
      </c>
      <c r="I327">
        <v>73.599999999999994</v>
      </c>
      <c r="J327">
        <v>75.5</v>
      </c>
      <c r="K327">
        <v>73.599999999999994</v>
      </c>
      <c r="L327">
        <v>75.5</v>
      </c>
    </row>
    <row r="328" spans="1:12">
      <c r="A328">
        <v>2002</v>
      </c>
      <c r="B328" t="s">
        <v>151</v>
      </c>
      <c r="C328" t="s">
        <v>149</v>
      </c>
      <c r="D328" s="49" t="str">
        <f t="shared" si="7"/>
        <v>2002BürogebäudeAufzugsanl., Fahrtreppen, Fahrsteige, Förderanl.</v>
      </c>
      <c r="E328">
        <v>81.400000000000006</v>
      </c>
      <c r="F328">
        <v>83.5</v>
      </c>
      <c r="G328">
        <v>81.400000000000006</v>
      </c>
      <c r="H328">
        <v>83.5</v>
      </c>
      <c r="I328">
        <v>81.400000000000006</v>
      </c>
      <c r="J328">
        <v>83.5</v>
      </c>
      <c r="K328">
        <v>81.7</v>
      </c>
      <c r="L328">
        <v>83.9</v>
      </c>
    </row>
    <row r="329" spans="1:12">
      <c r="A329">
        <v>2002</v>
      </c>
      <c r="B329" t="s">
        <v>151</v>
      </c>
      <c r="C329" t="s">
        <v>119</v>
      </c>
      <c r="D329" s="49" t="str">
        <f t="shared" si="7"/>
        <v>2002BürogebäudeGebäudeautomation</v>
      </c>
      <c r="E329">
        <v>78.400000000000006</v>
      </c>
      <c r="F329">
        <v>80.400000000000006</v>
      </c>
      <c r="G329">
        <v>78.599999999999994</v>
      </c>
      <c r="H329">
        <v>80.599999999999994</v>
      </c>
      <c r="I329">
        <v>78.8</v>
      </c>
      <c r="J329">
        <v>80.900000000000006</v>
      </c>
      <c r="K329">
        <v>78.900000000000006</v>
      </c>
      <c r="L329">
        <v>81</v>
      </c>
    </row>
    <row r="330" spans="1:12">
      <c r="A330">
        <v>2002</v>
      </c>
      <c r="B330" t="s">
        <v>151</v>
      </c>
      <c r="C330" t="s">
        <v>150</v>
      </c>
      <c r="D330" s="49" t="str">
        <f t="shared" si="7"/>
        <v>2002BürogebäudeDämm- und Brandschutzarbeiten an techn. Anlagen</v>
      </c>
      <c r="E330">
        <v>60.1</v>
      </c>
      <c r="F330">
        <v>61.7</v>
      </c>
      <c r="G330">
        <v>60.2</v>
      </c>
      <c r="H330">
        <v>61.8</v>
      </c>
      <c r="I330">
        <v>60.6</v>
      </c>
      <c r="J330">
        <v>62.2</v>
      </c>
      <c r="K330">
        <v>60.8</v>
      </c>
      <c r="L330">
        <v>62.4</v>
      </c>
    </row>
    <row r="331" spans="1:12">
      <c r="A331">
        <v>2002</v>
      </c>
      <c r="B331" t="s">
        <v>152</v>
      </c>
      <c r="C331" t="s">
        <v>133</v>
      </c>
      <c r="D331" s="49" t="str">
        <f t="shared" si="7"/>
        <v>2002Gewerbliche BetriebsgebäudeBauleistungen am Bauwerk</v>
      </c>
      <c r="E331">
        <v>74.3</v>
      </c>
      <c r="F331">
        <v>76.2</v>
      </c>
      <c r="G331">
        <v>74.2</v>
      </c>
      <c r="H331">
        <v>76.099999999999994</v>
      </c>
      <c r="I331">
        <v>74.400000000000006</v>
      </c>
      <c r="J331">
        <v>76.3</v>
      </c>
      <c r="K331">
        <v>74.400000000000006</v>
      </c>
      <c r="L331">
        <v>76.400000000000006</v>
      </c>
    </row>
    <row r="332" spans="1:12">
      <c r="A332">
        <v>2002</v>
      </c>
      <c r="B332" t="s">
        <v>152</v>
      </c>
      <c r="C332" t="s">
        <v>134</v>
      </c>
      <c r="D332" s="49" t="str">
        <f t="shared" ref="D332:D395" si="8">CONCATENATE(A332, B332, C332)</f>
        <v>2002Gewerbliche BetriebsgebäudeRohbauarbeiten</v>
      </c>
      <c r="E332">
        <v>76</v>
      </c>
      <c r="F332">
        <v>78</v>
      </c>
      <c r="G332">
        <v>75.900000000000006</v>
      </c>
      <c r="H332">
        <v>77.8</v>
      </c>
      <c r="I332">
        <v>76</v>
      </c>
      <c r="J332">
        <v>78</v>
      </c>
      <c r="K332">
        <v>76.099999999999994</v>
      </c>
      <c r="L332">
        <v>78.099999999999994</v>
      </c>
    </row>
    <row r="333" spans="1:12">
      <c r="A333">
        <v>2002</v>
      </c>
      <c r="B333" t="s">
        <v>152</v>
      </c>
      <c r="C333" t="s">
        <v>90</v>
      </c>
      <c r="D333" s="49" t="str">
        <f t="shared" si="8"/>
        <v>2002Gewerbliche BetriebsgebäudeErdarbeiten</v>
      </c>
      <c r="E333">
        <v>80.7</v>
      </c>
      <c r="F333">
        <v>82.7</v>
      </c>
      <c r="G333">
        <v>80.7</v>
      </c>
      <c r="H333">
        <v>82.9</v>
      </c>
      <c r="I333">
        <v>80.7</v>
      </c>
      <c r="J333">
        <v>82.7</v>
      </c>
      <c r="K333">
        <v>80.2</v>
      </c>
      <c r="L333">
        <v>82.4</v>
      </c>
    </row>
    <row r="334" spans="1:12">
      <c r="A334">
        <v>2002</v>
      </c>
      <c r="B334" t="s">
        <v>152</v>
      </c>
      <c r="C334" t="s">
        <v>135</v>
      </c>
      <c r="D334" s="49" t="str">
        <f t="shared" si="8"/>
        <v>2002Gewerbliche BetriebsgebäudeVerbauarbeiten</v>
      </c>
      <c r="E334" t="s">
        <v>66</v>
      </c>
      <c r="F334" t="s">
        <v>66</v>
      </c>
      <c r="G334" t="s">
        <v>66</v>
      </c>
      <c r="H334" t="s">
        <v>66</v>
      </c>
      <c r="I334" t="s">
        <v>66</v>
      </c>
      <c r="J334" t="s">
        <v>66</v>
      </c>
      <c r="K334" t="s">
        <v>66</v>
      </c>
      <c r="L334" t="s">
        <v>66</v>
      </c>
    </row>
    <row r="335" spans="1:12">
      <c r="A335">
        <v>2002</v>
      </c>
      <c r="B335" t="s">
        <v>152</v>
      </c>
      <c r="C335" t="s">
        <v>136</v>
      </c>
      <c r="D335" s="49" t="str">
        <f t="shared" si="8"/>
        <v>2002Gewerbliche BetriebsgebäudeRamm-, Rüttel- und Pressarbeiten</v>
      </c>
      <c r="E335" t="s">
        <v>66</v>
      </c>
      <c r="F335" t="s">
        <v>66</v>
      </c>
      <c r="G335" t="s">
        <v>66</v>
      </c>
      <c r="H335" t="s">
        <v>66</v>
      </c>
      <c r="I335" t="s">
        <v>66</v>
      </c>
      <c r="J335" t="s">
        <v>66</v>
      </c>
      <c r="K335" t="s">
        <v>66</v>
      </c>
      <c r="L335" t="s">
        <v>66</v>
      </c>
    </row>
    <row r="336" spans="1:12">
      <c r="A336">
        <v>2002</v>
      </c>
      <c r="B336" t="s">
        <v>152</v>
      </c>
      <c r="C336" t="s">
        <v>91</v>
      </c>
      <c r="D336" s="49" t="str">
        <f t="shared" si="8"/>
        <v>2002Gewerbliche BetriebsgebäudeEntwässerungskanalarbeiten</v>
      </c>
      <c r="E336">
        <v>73.8</v>
      </c>
      <c r="F336">
        <v>75.7</v>
      </c>
      <c r="G336">
        <v>74.2</v>
      </c>
      <c r="H336">
        <v>76.099999999999994</v>
      </c>
      <c r="I336">
        <v>74.400000000000006</v>
      </c>
      <c r="J336">
        <v>76.3</v>
      </c>
      <c r="K336">
        <v>74.599999999999994</v>
      </c>
      <c r="L336">
        <v>76.5</v>
      </c>
    </row>
    <row r="337" spans="1:12">
      <c r="A337">
        <v>2002</v>
      </c>
      <c r="B337" t="s">
        <v>152</v>
      </c>
      <c r="C337" t="s">
        <v>92</v>
      </c>
      <c r="D337" s="49" t="str">
        <f t="shared" si="8"/>
        <v>2002Gewerbliche BetriebsgebäudeMauerarbeiten</v>
      </c>
      <c r="E337">
        <v>84.9</v>
      </c>
      <c r="F337">
        <v>87.2</v>
      </c>
      <c r="G337">
        <v>84.9</v>
      </c>
      <c r="H337">
        <v>87.2</v>
      </c>
      <c r="I337">
        <v>85.1</v>
      </c>
      <c r="J337">
        <v>87.4</v>
      </c>
      <c r="K337">
        <v>84.9</v>
      </c>
      <c r="L337">
        <v>87.2</v>
      </c>
    </row>
    <row r="338" spans="1:12">
      <c r="A338">
        <v>2002</v>
      </c>
      <c r="B338" t="s">
        <v>152</v>
      </c>
      <c r="C338" t="s">
        <v>93</v>
      </c>
      <c r="D338" s="49" t="str">
        <f t="shared" si="8"/>
        <v>2002Gewerbliche BetriebsgebäudeBetonarbeiten</v>
      </c>
      <c r="E338">
        <v>80.3</v>
      </c>
      <c r="F338">
        <v>82.4</v>
      </c>
      <c r="G338">
        <v>80.3</v>
      </c>
      <c r="H338">
        <v>82.4</v>
      </c>
      <c r="I338">
        <v>80.099999999999994</v>
      </c>
      <c r="J338">
        <v>82.2</v>
      </c>
      <c r="K338">
        <v>79.900000000000006</v>
      </c>
      <c r="L338">
        <v>82</v>
      </c>
    </row>
    <row r="339" spans="1:12">
      <c r="A339">
        <v>2002</v>
      </c>
      <c r="B339" t="s">
        <v>152</v>
      </c>
      <c r="C339" t="s">
        <v>137</v>
      </c>
      <c r="D339" s="49" t="str">
        <f t="shared" si="8"/>
        <v>2002Gewerbliche BetriebsgebäudeZimmer- und Holzbauarbeiten</v>
      </c>
      <c r="E339">
        <v>74</v>
      </c>
      <c r="F339">
        <v>76</v>
      </c>
      <c r="G339">
        <v>73.8</v>
      </c>
      <c r="H339">
        <v>75.7</v>
      </c>
      <c r="I339">
        <v>73.8</v>
      </c>
      <c r="J339">
        <v>75.7</v>
      </c>
      <c r="K339">
        <v>73.400000000000006</v>
      </c>
      <c r="L339">
        <v>75.400000000000006</v>
      </c>
    </row>
    <row r="340" spans="1:12">
      <c r="A340">
        <v>2002</v>
      </c>
      <c r="B340" t="s">
        <v>152</v>
      </c>
      <c r="C340" t="s">
        <v>95</v>
      </c>
      <c r="D340" s="49" t="str">
        <f t="shared" si="8"/>
        <v>2002Gewerbliche BetriebsgebäudeStahlbauarbeiten</v>
      </c>
      <c r="E340">
        <v>69.5</v>
      </c>
      <c r="F340">
        <v>71.2</v>
      </c>
      <c r="G340">
        <v>68.599999999999994</v>
      </c>
      <c r="H340">
        <v>70.3</v>
      </c>
      <c r="I340">
        <v>69.5</v>
      </c>
      <c r="J340">
        <v>71.2</v>
      </c>
      <c r="K340">
        <v>70.599999999999994</v>
      </c>
      <c r="L340">
        <v>72.3</v>
      </c>
    </row>
    <row r="341" spans="1:12">
      <c r="A341">
        <v>2002</v>
      </c>
      <c r="B341" t="s">
        <v>152</v>
      </c>
      <c r="C341" t="s">
        <v>96</v>
      </c>
      <c r="D341" s="49" t="str">
        <f t="shared" si="8"/>
        <v>2002Gewerbliche BetriebsgebäudeAbdichtungsarbeiten</v>
      </c>
      <c r="E341">
        <v>74.8</v>
      </c>
      <c r="F341">
        <v>76.8</v>
      </c>
      <c r="G341">
        <v>75.3</v>
      </c>
      <c r="H341">
        <v>77.3</v>
      </c>
      <c r="I341">
        <v>75.400000000000006</v>
      </c>
      <c r="J341">
        <v>77.400000000000006</v>
      </c>
      <c r="K341">
        <v>75.400000000000006</v>
      </c>
      <c r="L341">
        <v>77.400000000000006</v>
      </c>
    </row>
    <row r="342" spans="1:12">
      <c r="A342">
        <v>2002</v>
      </c>
      <c r="B342" t="s">
        <v>152</v>
      </c>
      <c r="C342" t="s">
        <v>138</v>
      </c>
      <c r="D342" s="49" t="str">
        <f t="shared" si="8"/>
        <v>2002Gewerbliche BetriebsgebäudeDachdeckungs- und Dachabdichtungsarbeiten</v>
      </c>
      <c r="E342">
        <v>71</v>
      </c>
      <c r="F342">
        <v>72.900000000000006</v>
      </c>
      <c r="G342">
        <v>70.900000000000006</v>
      </c>
      <c r="H342">
        <v>72.8</v>
      </c>
      <c r="I342">
        <v>71.099999999999994</v>
      </c>
      <c r="J342">
        <v>73</v>
      </c>
      <c r="K342">
        <v>71.2</v>
      </c>
      <c r="L342">
        <v>73.099999999999994</v>
      </c>
    </row>
    <row r="343" spans="1:12">
      <c r="A343">
        <v>2002</v>
      </c>
      <c r="B343" t="s">
        <v>152</v>
      </c>
      <c r="C343" t="s">
        <v>98</v>
      </c>
      <c r="D343" s="49" t="str">
        <f t="shared" si="8"/>
        <v>2002Gewerbliche BetriebsgebäudeKlempnerarbeiten</v>
      </c>
      <c r="E343">
        <v>64.099999999999994</v>
      </c>
      <c r="F343">
        <v>65.7</v>
      </c>
      <c r="G343">
        <v>64.2</v>
      </c>
      <c r="H343">
        <v>65.900000000000006</v>
      </c>
      <c r="I343">
        <v>64.3</v>
      </c>
      <c r="J343">
        <v>66</v>
      </c>
      <c r="K343">
        <v>64.400000000000006</v>
      </c>
      <c r="L343">
        <v>66.099999999999994</v>
      </c>
    </row>
    <row r="344" spans="1:12">
      <c r="A344">
        <v>2002</v>
      </c>
      <c r="B344" t="s">
        <v>152</v>
      </c>
      <c r="C344" t="s">
        <v>99</v>
      </c>
      <c r="D344" s="49" t="str">
        <f t="shared" si="8"/>
        <v>2002Gewerbliche BetriebsgebäudeGerüstarbeiten</v>
      </c>
      <c r="E344">
        <v>81.900000000000006</v>
      </c>
      <c r="F344">
        <v>84</v>
      </c>
      <c r="G344">
        <v>81.7</v>
      </c>
      <c r="H344">
        <v>83.8</v>
      </c>
      <c r="I344">
        <v>82.1</v>
      </c>
      <c r="J344">
        <v>84.1</v>
      </c>
      <c r="K344">
        <v>81.400000000000006</v>
      </c>
      <c r="L344">
        <v>83.5</v>
      </c>
    </row>
    <row r="345" spans="1:12">
      <c r="A345">
        <v>2002</v>
      </c>
      <c r="B345" t="s">
        <v>152</v>
      </c>
      <c r="C345" t="s">
        <v>139</v>
      </c>
      <c r="D345" s="49" t="str">
        <f t="shared" si="8"/>
        <v>2002Gewerbliche BetriebsgebäudeAusbauarbeiten</v>
      </c>
      <c r="E345">
        <v>72.400000000000006</v>
      </c>
      <c r="F345">
        <v>74.3</v>
      </c>
      <c r="G345">
        <v>72.5</v>
      </c>
      <c r="H345">
        <v>74.400000000000006</v>
      </c>
      <c r="I345">
        <v>72.599999999999994</v>
      </c>
      <c r="J345">
        <v>74.5</v>
      </c>
      <c r="K345">
        <v>72.7</v>
      </c>
      <c r="L345">
        <v>74.599999999999994</v>
      </c>
    </row>
    <row r="346" spans="1:12">
      <c r="A346">
        <v>2002</v>
      </c>
      <c r="B346" t="s">
        <v>152</v>
      </c>
      <c r="C346" t="s">
        <v>100</v>
      </c>
      <c r="D346" s="49" t="str">
        <f t="shared" si="8"/>
        <v>2002Gewerbliche BetriebsgebäudeNaturwerksteinarbeiten</v>
      </c>
      <c r="E346">
        <v>86.3</v>
      </c>
      <c r="F346">
        <v>88.4</v>
      </c>
      <c r="G346">
        <v>86.5</v>
      </c>
      <c r="H346">
        <v>88.6</v>
      </c>
      <c r="I346">
        <v>86.6</v>
      </c>
      <c r="J346">
        <v>88.8</v>
      </c>
      <c r="K346">
        <v>86.3</v>
      </c>
      <c r="L346">
        <v>88.4</v>
      </c>
    </row>
    <row r="347" spans="1:12">
      <c r="A347">
        <v>2002</v>
      </c>
      <c r="B347" t="s">
        <v>152</v>
      </c>
      <c r="C347" t="s">
        <v>101</v>
      </c>
      <c r="D347" s="49" t="str">
        <f t="shared" si="8"/>
        <v>2002Gewerbliche BetriebsgebäudeBetonwerksteinarbeiten</v>
      </c>
      <c r="E347">
        <v>87.4</v>
      </c>
      <c r="F347">
        <v>89.7</v>
      </c>
      <c r="G347">
        <v>87.5</v>
      </c>
      <c r="H347">
        <v>89.8</v>
      </c>
      <c r="I347">
        <v>87.3</v>
      </c>
      <c r="J347">
        <v>89.6</v>
      </c>
      <c r="K347">
        <v>86.9</v>
      </c>
      <c r="L347">
        <v>89.2</v>
      </c>
    </row>
    <row r="348" spans="1:12">
      <c r="A348">
        <v>2002</v>
      </c>
      <c r="B348" t="s">
        <v>152</v>
      </c>
      <c r="C348" t="s">
        <v>140</v>
      </c>
      <c r="D348" s="49" t="str">
        <f t="shared" si="8"/>
        <v>2002Gewerbliche BetriebsgebäudePutz- und Stuckarbeiten</v>
      </c>
      <c r="E348">
        <v>86.2</v>
      </c>
      <c r="F348">
        <v>88.4</v>
      </c>
      <c r="G348">
        <v>86.1</v>
      </c>
      <c r="H348">
        <v>88.3</v>
      </c>
      <c r="I348">
        <v>85.8</v>
      </c>
      <c r="J348">
        <v>88.1</v>
      </c>
      <c r="K348">
        <v>85.4</v>
      </c>
      <c r="L348">
        <v>87.6</v>
      </c>
    </row>
    <row r="349" spans="1:12">
      <c r="A349">
        <v>2002</v>
      </c>
      <c r="B349" t="s">
        <v>152</v>
      </c>
      <c r="C349" t="s">
        <v>141</v>
      </c>
      <c r="D349" s="49" t="str">
        <f t="shared" si="8"/>
        <v>2002Gewerbliche BetriebsgebäudeWärmedämm-Verbundsysteme</v>
      </c>
      <c r="E349" t="s">
        <v>66</v>
      </c>
      <c r="F349" t="s">
        <v>66</v>
      </c>
      <c r="G349" t="s">
        <v>66</v>
      </c>
      <c r="H349" t="s">
        <v>66</v>
      </c>
      <c r="I349" t="s">
        <v>66</v>
      </c>
      <c r="J349" t="s">
        <v>66</v>
      </c>
      <c r="K349" t="s">
        <v>66</v>
      </c>
      <c r="L349" t="s">
        <v>66</v>
      </c>
    </row>
    <row r="350" spans="1:12">
      <c r="A350">
        <v>2002</v>
      </c>
      <c r="B350" t="s">
        <v>152</v>
      </c>
      <c r="C350" t="s">
        <v>104</v>
      </c>
      <c r="D350" s="49" t="str">
        <f t="shared" si="8"/>
        <v>2002Gewerbliche BetriebsgebäudeTrockenbauarbeiten</v>
      </c>
      <c r="E350">
        <v>82</v>
      </c>
      <c r="F350">
        <v>84.2</v>
      </c>
      <c r="G350">
        <v>81.900000000000006</v>
      </c>
      <c r="H350">
        <v>84.1</v>
      </c>
      <c r="I350">
        <v>81.8</v>
      </c>
      <c r="J350">
        <v>84</v>
      </c>
      <c r="K350">
        <v>81.599999999999994</v>
      </c>
      <c r="L350">
        <v>83.8</v>
      </c>
    </row>
    <row r="351" spans="1:12">
      <c r="A351">
        <v>2002</v>
      </c>
      <c r="B351" t="s">
        <v>152</v>
      </c>
      <c r="C351" t="s">
        <v>105</v>
      </c>
      <c r="D351" s="49" t="str">
        <f t="shared" si="8"/>
        <v>2002Gewerbliche BetriebsgebäudeVorgehängte hinterlüftete Fassaden</v>
      </c>
      <c r="E351">
        <v>74.400000000000006</v>
      </c>
      <c r="F351">
        <v>76.3</v>
      </c>
      <c r="G351">
        <v>74.400000000000006</v>
      </c>
      <c r="H351">
        <v>76.3</v>
      </c>
      <c r="I351">
        <v>74.599999999999994</v>
      </c>
      <c r="J351">
        <v>76.5</v>
      </c>
      <c r="K351">
        <v>74.8</v>
      </c>
      <c r="L351">
        <v>76.599999999999994</v>
      </c>
    </row>
    <row r="352" spans="1:12">
      <c r="A352">
        <v>2002</v>
      </c>
      <c r="B352" t="s">
        <v>152</v>
      </c>
      <c r="C352" t="s">
        <v>142</v>
      </c>
      <c r="D352" s="49" t="str">
        <f t="shared" si="8"/>
        <v>2002Gewerbliche BetriebsgebäudeFliesen- und Plattenarbeiten</v>
      </c>
      <c r="E352">
        <v>90.4</v>
      </c>
      <c r="F352">
        <v>92.7</v>
      </c>
      <c r="G352">
        <v>89.7</v>
      </c>
      <c r="H352">
        <v>92.1</v>
      </c>
      <c r="I352">
        <v>89.7</v>
      </c>
      <c r="J352">
        <v>92</v>
      </c>
      <c r="K352">
        <v>89.6</v>
      </c>
      <c r="L352">
        <v>91.9</v>
      </c>
    </row>
    <row r="353" spans="1:12">
      <c r="A353">
        <v>2002</v>
      </c>
      <c r="B353" t="s">
        <v>152</v>
      </c>
      <c r="C353" t="s">
        <v>107</v>
      </c>
      <c r="D353" s="49" t="str">
        <f t="shared" si="8"/>
        <v>2002Gewerbliche BetriebsgebäudeEstricharbeiten</v>
      </c>
      <c r="E353">
        <v>77.400000000000006</v>
      </c>
      <c r="F353">
        <v>79.400000000000006</v>
      </c>
      <c r="G353">
        <v>77.599999999999994</v>
      </c>
      <c r="H353">
        <v>79.7</v>
      </c>
      <c r="I353">
        <v>77.900000000000006</v>
      </c>
      <c r="J353">
        <v>79.900000000000006</v>
      </c>
      <c r="K353">
        <v>77.599999999999994</v>
      </c>
      <c r="L353">
        <v>79.7</v>
      </c>
    </row>
    <row r="354" spans="1:12">
      <c r="A354">
        <v>2002</v>
      </c>
      <c r="B354" t="s">
        <v>152</v>
      </c>
      <c r="C354" t="s">
        <v>108</v>
      </c>
      <c r="D354" s="49" t="str">
        <f t="shared" si="8"/>
        <v>2002Gewerbliche BetriebsgebäudeTischlerarbeiten</v>
      </c>
      <c r="E354">
        <v>77.3</v>
      </c>
      <c r="F354">
        <v>79.400000000000006</v>
      </c>
      <c r="G354">
        <v>77.3</v>
      </c>
      <c r="H354">
        <v>79.400000000000006</v>
      </c>
      <c r="I354">
        <v>77.3</v>
      </c>
      <c r="J354">
        <v>79.400000000000006</v>
      </c>
      <c r="K354">
        <v>77.3</v>
      </c>
      <c r="L354">
        <v>79.400000000000006</v>
      </c>
    </row>
    <row r="355" spans="1:12">
      <c r="A355">
        <v>2002</v>
      </c>
      <c r="B355" t="s">
        <v>152</v>
      </c>
      <c r="C355" t="s">
        <v>143</v>
      </c>
      <c r="D355" s="49" t="str">
        <f t="shared" si="8"/>
        <v>2002Gewerbliche BetriebsgebäudeParkett- und Holzpflasterarbeiten</v>
      </c>
      <c r="E355">
        <v>88.8</v>
      </c>
      <c r="F355">
        <v>91.2</v>
      </c>
      <c r="G355">
        <v>88.7</v>
      </c>
      <c r="H355">
        <v>91</v>
      </c>
      <c r="I355">
        <v>88.7</v>
      </c>
      <c r="J355">
        <v>91.1</v>
      </c>
      <c r="K355">
        <v>88.5</v>
      </c>
      <c r="L355">
        <v>90.8</v>
      </c>
    </row>
    <row r="356" spans="1:12">
      <c r="A356">
        <v>2002</v>
      </c>
      <c r="B356" t="s">
        <v>152</v>
      </c>
      <c r="C356" t="s">
        <v>109</v>
      </c>
      <c r="D356" s="49" t="str">
        <f t="shared" si="8"/>
        <v>2002Gewerbliche BetriebsgebäudeRollladenarbeiten</v>
      </c>
      <c r="E356">
        <v>84.1</v>
      </c>
      <c r="F356">
        <v>86.2</v>
      </c>
      <c r="G356">
        <v>84.2</v>
      </c>
      <c r="H356">
        <v>86.5</v>
      </c>
      <c r="I356">
        <v>84.2</v>
      </c>
      <c r="J356">
        <v>86.4</v>
      </c>
      <c r="K356">
        <v>84.1</v>
      </c>
      <c r="L356">
        <v>86.2</v>
      </c>
    </row>
    <row r="357" spans="1:12">
      <c r="A357">
        <v>2002</v>
      </c>
      <c r="B357" t="s">
        <v>152</v>
      </c>
      <c r="C357" t="s">
        <v>110</v>
      </c>
      <c r="D357" s="49" t="str">
        <f t="shared" si="8"/>
        <v>2002Gewerbliche BetriebsgebäudeMetallbauarbeiten</v>
      </c>
      <c r="E357">
        <v>68.900000000000006</v>
      </c>
      <c r="F357">
        <v>70.5</v>
      </c>
      <c r="G357">
        <v>69</v>
      </c>
      <c r="H357">
        <v>70.599999999999994</v>
      </c>
      <c r="I357">
        <v>69.099999999999994</v>
      </c>
      <c r="J357">
        <v>70.8</v>
      </c>
      <c r="K357">
        <v>69.2</v>
      </c>
      <c r="L357">
        <v>71</v>
      </c>
    </row>
    <row r="358" spans="1:12">
      <c r="A358">
        <v>2002</v>
      </c>
      <c r="B358" t="s">
        <v>152</v>
      </c>
      <c r="C358" t="s">
        <v>111</v>
      </c>
      <c r="D358" s="49" t="str">
        <f t="shared" si="8"/>
        <v>2002Gewerbliche BetriebsgebäudeVerglasungsarbeiten</v>
      </c>
      <c r="E358">
        <v>70.2</v>
      </c>
      <c r="F358">
        <v>72.099999999999994</v>
      </c>
      <c r="G358">
        <v>70.099999999999994</v>
      </c>
      <c r="H358">
        <v>72</v>
      </c>
      <c r="I358">
        <v>70.099999999999994</v>
      </c>
      <c r="J358">
        <v>72</v>
      </c>
      <c r="K358">
        <v>70.3</v>
      </c>
      <c r="L358">
        <v>72.2</v>
      </c>
    </row>
    <row r="359" spans="1:12">
      <c r="A359">
        <v>2002</v>
      </c>
      <c r="B359" t="s">
        <v>152</v>
      </c>
      <c r="C359" t="s">
        <v>144</v>
      </c>
      <c r="D359" s="49" t="str">
        <f t="shared" si="8"/>
        <v>2002Gewerbliche BetriebsgebäudeMaler- und Lackierarbeiten, Beschichtungen</v>
      </c>
      <c r="E359">
        <v>87.6</v>
      </c>
      <c r="F359">
        <v>89.8</v>
      </c>
      <c r="G359">
        <v>87.5</v>
      </c>
      <c r="H359">
        <v>89.7</v>
      </c>
      <c r="I359">
        <v>87.2</v>
      </c>
      <c r="J359">
        <v>89.5</v>
      </c>
      <c r="K359">
        <v>86.8</v>
      </c>
      <c r="L359">
        <v>89</v>
      </c>
    </row>
    <row r="360" spans="1:12">
      <c r="A360">
        <v>2002</v>
      </c>
      <c r="B360" t="s">
        <v>152</v>
      </c>
      <c r="C360" t="s">
        <v>145</v>
      </c>
      <c r="D360" s="49" t="str">
        <f t="shared" si="8"/>
        <v>2002Gewerbliche BetriebsgebäudeKorrosionsschutzarbeiten an Stahlbauten</v>
      </c>
      <c r="E360" t="s">
        <v>66</v>
      </c>
      <c r="F360" t="s">
        <v>66</v>
      </c>
      <c r="G360" t="s">
        <v>66</v>
      </c>
      <c r="H360" t="s">
        <v>66</v>
      </c>
      <c r="I360" t="s">
        <v>66</v>
      </c>
      <c r="J360" t="s">
        <v>66</v>
      </c>
      <c r="K360" t="s">
        <v>66</v>
      </c>
      <c r="L360" t="s">
        <v>66</v>
      </c>
    </row>
    <row r="361" spans="1:12">
      <c r="A361">
        <v>2002</v>
      </c>
      <c r="B361" t="s">
        <v>152</v>
      </c>
      <c r="C361" t="s">
        <v>113</v>
      </c>
      <c r="D361" s="49" t="str">
        <f t="shared" si="8"/>
        <v>2002Gewerbliche BetriebsgebäudeBodenbelagarbeiten</v>
      </c>
      <c r="E361">
        <v>80</v>
      </c>
      <c r="F361">
        <v>82</v>
      </c>
      <c r="G361">
        <v>79.900000000000006</v>
      </c>
      <c r="H361">
        <v>81.900000000000006</v>
      </c>
      <c r="I361">
        <v>79.599999999999994</v>
      </c>
      <c r="J361">
        <v>81.7</v>
      </c>
      <c r="K361">
        <v>79.5</v>
      </c>
      <c r="L361">
        <v>81.400000000000006</v>
      </c>
    </row>
    <row r="362" spans="1:12">
      <c r="A362">
        <v>2002</v>
      </c>
      <c r="B362" t="s">
        <v>152</v>
      </c>
      <c r="C362" t="s">
        <v>114</v>
      </c>
      <c r="D362" s="49" t="str">
        <f t="shared" si="8"/>
        <v>2002Gewerbliche BetriebsgebäudeTapezierarbeiten</v>
      </c>
      <c r="E362">
        <v>82.7</v>
      </c>
      <c r="F362">
        <v>84.8</v>
      </c>
      <c r="G362">
        <v>82.6</v>
      </c>
      <c r="H362">
        <v>84.7</v>
      </c>
      <c r="I362">
        <v>82.7</v>
      </c>
      <c r="J362">
        <v>84.8</v>
      </c>
      <c r="K362">
        <v>82.5</v>
      </c>
      <c r="L362">
        <v>84.6</v>
      </c>
    </row>
    <row r="363" spans="1:12">
      <c r="A363">
        <v>2002</v>
      </c>
      <c r="B363" t="s">
        <v>152</v>
      </c>
      <c r="C363" t="s">
        <v>115</v>
      </c>
      <c r="D363" s="49" t="str">
        <f t="shared" si="8"/>
        <v>2002Gewerbliche BetriebsgebäudeRaumlufttechnische Anlagen</v>
      </c>
      <c r="E363">
        <v>65.900000000000006</v>
      </c>
      <c r="F363">
        <v>67.599999999999994</v>
      </c>
      <c r="G363">
        <v>66.099999999999994</v>
      </c>
      <c r="H363">
        <v>67.900000000000006</v>
      </c>
      <c r="I363">
        <v>66.099999999999994</v>
      </c>
      <c r="J363">
        <v>67.900000000000006</v>
      </c>
      <c r="K363">
        <v>66.3</v>
      </c>
      <c r="L363">
        <v>68.099999999999994</v>
      </c>
    </row>
    <row r="364" spans="1:12">
      <c r="A364">
        <v>2002</v>
      </c>
      <c r="B364" t="s">
        <v>152</v>
      </c>
      <c r="C364" t="s">
        <v>146</v>
      </c>
      <c r="D364" s="49" t="str">
        <f t="shared" si="8"/>
        <v>2002Gewerbliche BetriebsgebäudeHeiz- und zentrale Wassererwärmungsanlagen</v>
      </c>
      <c r="E364">
        <v>61</v>
      </c>
      <c r="F364">
        <v>62.7</v>
      </c>
      <c r="G364">
        <v>61.3</v>
      </c>
      <c r="H364">
        <v>62.9</v>
      </c>
      <c r="I364">
        <v>61.5</v>
      </c>
      <c r="J364">
        <v>63.1</v>
      </c>
      <c r="K364">
        <v>61.6</v>
      </c>
      <c r="L364">
        <v>63.3</v>
      </c>
    </row>
    <row r="365" spans="1:12">
      <c r="A365">
        <v>2002</v>
      </c>
      <c r="B365" t="s">
        <v>152</v>
      </c>
      <c r="C365" t="s">
        <v>147</v>
      </c>
      <c r="D365" s="49" t="str">
        <f t="shared" si="8"/>
        <v>2002Gewerbliche BetriebsgebäudeGas-, Wasser- und Entwässerungsanl. innerh. v.Geb.</v>
      </c>
      <c r="E365">
        <v>62.1</v>
      </c>
      <c r="F365">
        <v>63.8</v>
      </c>
      <c r="G365">
        <v>62.4</v>
      </c>
      <c r="H365">
        <v>64</v>
      </c>
      <c r="I365">
        <v>62.6</v>
      </c>
      <c r="J365">
        <v>64.2</v>
      </c>
      <c r="K365">
        <v>62.7</v>
      </c>
      <c r="L365">
        <v>64.3</v>
      </c>
    </row>
    <row r="366" spans="1:12">
      <c r="A366">
        <v>2002</v>
      </c>
      <c r="B366" t="s">
        <v>152</v>
      </c>
      <c r="C366" t="s">
        <v>148</v>
      </c>
      <c r="D366" s="49" t="str">
        <f t="shared" si="8"/>
        <v>2002Gewerbliche BetriebsgebäudeNieder- und Mittelspannungsanlagen bis 36 kV</v>
      </c>
      <c r="E366">
        <v>69.5</v>
      </c>
      <c r="F366">
        <v>71.3</v>
      </c>
      <c r="G366">
        <v>69.599999999999994</v>
      </c>
      <c r="H366">
        <v>71.5</v>
      </c>
      <c r="I366">
        <v>69.8</v>
      </c>
      <c r="J366">
        <v>71.599999999999994</v>
      </c>
      <c r="K366">
        <v>70</v>
      </c>
      <c r="L366">
        <v>71.8</v>
      </c>
    </row>
    <row r="367" spans="1:12">
      <c r="A367">
        <v>2002</v>
      </c>
      <c r="B367" t="s">
        <v>152</v>
      </c>
      <c r="C367" t="s">
        <v>120</v>
      </c>
      <c r="D367" s="49" t="str">
        <f t="shared" si="8"/>
        <v>2002Gewerbliche BetriebsgebäudeBlitzschutzanlagen</v>
      </c>
      <c r="E367">
        <v>73.3</v>
      </c>
      <c r="F367">
        <v>75.3</v>
      </c>
      <c r="G367">
        <v>73.599999999999994</v>
      </c>
      <c r="H367">
        <v>75.5</v>
      </c>
      <c r="I367">
        <v>73.599999999999994</v>
      </c>
      <c r="J367">
        <v>75.5</v>
      </c>
      <c r="K367">
        <v>73.599999999999994</v>
      </c>
      <c r="L367">
        <v>75.5</v>
      </c>
    </row>
    <row r="368" spans="1:12">
      <c r="A368">
        <v>2002</v>
      </c>
      <c r="B368" t="s">
        <v>152</v>
      </c>
      <c r="C368" t="s">
        <v>149</v>
      </c>
      <c r="D368" s="49" t="str">
        <f t="shared" si="8"/>
        <v>2002Gewerbliche BetriebsgebäudeAufzugsanl., Fahrtreppen, Fahrsteige, Förderanl.</v>
      </c>
      <c r="E368">
        <v>81.400000000000006</v>
      </c>
      <c r="F368">
        <v>83.5</v>
      </c>
      <c r="G368">
        <v>81.400000000000006</v>
      </c>
      <c r="H368">
        <v>83.5</v>
      </c>
      <c r="I368">
        <v>81.400000000000006</v>
      </c>
      <c r="J368">
        <v>83.5</v>
      </c>
      <c r="K368">
        <v>81.7</v>
      </c>
      <c r="L368">
        <v>83.9</v>
      </c>
    </row>
    <row r="369" spans="1:12">
      <c r="A369">
        <v>2002</v>
      </c>
      <c r="B369" t="s">
        <v>152</v>
      </c>
      <c r="C369" t="s">
        <v>119</v>
      </c>
      <c r="D369" s="49" t="str">
        <f t="shared" si="8"/>
        <v>2002Gewerbliche BetriebsgebäudeGebäudeautomation</v>
      </c>
      <c r="E369">
        <v>78.7</v>
      </c>
      <c r="F369">
        <v>80.7</v>
      </c>
      <c r="G369">
        <v>78.8</v>
      </c>
      <c r="H369">
        <v>80.900000000000006</v>
      </c>
      <c r="I369">
        <v>79.2</v>
      </c>
      <c r="J369">
        <v>81.2</v>
      </c>
      <c r="K369">
        <v>79.2</v>
      </c>
      <c r="L369">
        <v>81.2</v>
      </c>
    </row>
    <row r="370" spans="1:12">
      <c r="A370">
        <v>2002</v>
      </c>
      <c r="B370" t="s">
        <v>152</v>
      </c>
      <c r="C370" t="s">
        <v>150</v>
      </c>
      <c r="D370" s="49" t="str">
        <f t="shared" si="8"/>
        <v>2002Gewerbliche BetriebsgebäudeDämm- und Brandschutzarbeiten an techn. Anlagen</v>
      </c>
      <c r="E370">
        <v>60.1</v>
      </c>
      <c r="F370">
        <v>61.7</v>
      </c>
      <c r="G370">
        <v>60.2</v>
      </c>
      <c r="H370">
        <v>61.7</v>
      </c>
      <c r="I370">
        <v>60.6</v>
      </c>
      <c r="J370">
        <v>62.2</v>
      </c>
      <c r="K370">
        <v>60.7</v>
      </c>
      <c r="L370">
        <v>62.3</v>
      </c>
    </row>
    <row r="371" spans="1:12">
      <c r="A371">
        <v>2003</v>
      </c>
      <c r="B371" t="s">
        <v>132</v>
      </c>
      <c r="C371" t="s">
        <v>133</v>
      </c>
      <c r="D371" s="49" t="str">
        <f t="shared" si="8"/>
        <v>2003WohngebäudeBauleistungen am Bauwerk</v>
      </c>
      <c r="E371">
        <v>77.400000000000006</v>
      </c>
      <c r="F371">
        <v>79.3</v>
      </c>
      <c r="G371">
        <v>77.400000000000006</v>
      </c>
      <c r="H371">
        <v>79.3</v>
      </c>
      <c r="I371">
        <v>77.400000000000006</v>
      </c>
      <c r="J371">
        <v>79.3</v>
      </c>
      <c r="K371">
        <v>77.400000000000006</v>
      </c>
      <c r="L371">
        <v>79.3</v>
      </c>
    </row>
    <row r="372" spans="1:12">
      <c r="A372">
        <v>2003</v>
      </c>
      <c r="B372" t="s">
        <v>132</v>
      </c>
      <c r="C372" t="s">
        <v>134</v>
      </c>
      <c r="D372" s="49" t="str">
        <f t="shared" si="8"/>
        <v>2003WohngebäudeRohbauarbeiten</v>
      </c>
      <c r="E372">
        <v>79.099999999999994</v>
      </c>
      <c r="F372">
        <v>81.2</v>
      </c>
      <c r="G372">
        <v>79</v>
      </c>
      <c r="H372">
        <v>81.099999999999994</v>
      </c>
      <c r="I372">
        <v>79</v>
      </c>
      <c r="J372">
        <v>81</v>
      </c>
      <c r="K372">
        <v>79</v>
      </c>
      <c r="L372">
        <v>81</v>
      </c>
    </row>
    <row r="373" spans="1:12">
      <c r="A373">
        <v>2003</v>
      </c>
      <c r="B373" t="s">
        <v>132</v>
      </c>
      <c r="C373" t="s">
        <v>90</v>
      </c>
      <c r="D373" s="49" t="str">
        <f t="shared" si="8"/>
        <v>2003WohngebäudeErdarbeiten</v>
      </c>
      <c r="E373">
        <v>79</v>
      </c>
      <c r="F373">
        <v>81.099999999999994</v>
      </c>
      <c r="G373">
        <v>78.900000000000006</v>
      </c>
      <c r="H373">
        <v>81</v>
      </c>
      <c r="I373">
        <v>78.900000000000006</v>
      </c>
      <c r="J373">
        <v>80.900000000000006</v>
      </c>
      <c r="K373">
        <v>78.8</v>
      </c>
      <c r="L373">
        <v>80.8</v>
      </c>
    </row>
    <row r="374" spans="1:12">
      <c r="A374">
        <v>2003</v>
      </c>
      <c r="B374" t="s">
        <v>132</v>
      </c>
      <c r="C374" t="s">
        <v>135</v>
      </c>
      <c r="D374" s="49" t="str">
        <f t="shared" si="8"/>
        <v>2003WohngebäudeVerbauarbeiten</v>
      </c>
      <c r="E374">
        <v>80.5</v>
      </c>
      <c r="F374">
        <v>82.5</v>
      </c>
      <c r="G374">
        <v>80.400000000000006</v>
      </c>
      <c r="H374">
        <v>82.4</v>
      </c>
      <c r="I374">
        <v>80.5</v>
      </c>
      <c r="J374">
        <v>82.5</v>
      </c>
      <c r="K374">
        <v>80.2</v>
      </c>
      <c r="L374">
        <v>82.2</v>
      </c>
    </row>
    <row r="375" spans="1:12">
      <c r="A375">
        <v>2003</v>
      </c>
      <c r="B375" t="s">
        <v>132</v>
      </c>
      <c r="C375" t="s">
        <v>136</v>
      </c>
      <c r="D375" s="49" t="str">
        <f t="shared" si="8"/>
        <v>2003WohngebäudeRamm-, Rüttel- und Pressarbeiten</v>
      </c>
      <c r="E375" t="s">
        <v>66</v>
      </c>
      <c r="F375" t="s">
        <v>66</v>
      </c>
      <c r="G375" t="s">
        <v>66</v>
      </c>
      <c r="H375" t="s">
        <v>66</v>
      </c>
      <c r="I375" t="s">
        <v>66</v>
      </c>
      <c r="J375" t="s">
        <v>66</v>
      </c>
      <c r="K375" t="s">
        <v>66</v>
      </c>
      <c r="L375" t="s">
        <v>66</v>
      </c>
    </row>
    <row r="376" spans="1:12">
      <c r="A376">
        <v>2003</v>
      </c>
      <c r="B376" t="s">
        <v>132</v>
      </c>
      <c r="C376" t="s">
        <v>91</v>
      </c>
      <c r="D376" s="49" t="str">
        <f t="shared" si="8"/>
        <v>2003WohngebäudeEntwässerungskanalarbeiten</v>
      </c>
      <c r="E376">
        <v>75.900000000000006</v>
      </c>
      <c r="F376">
        <v>77.900000000000006</v>
      </c>
      <c r="G376">
        <v>76.099999999999994</v>
      </c>
      <c r="H376">
        <v>78</v>
      </c>
      <c r="I376">
        <v>76.2</v>
      </c>
      <c r="J376">
        <v>78.099999999999994</v>
      </c>
      <c r="K376">
        <v>76.3</v>
      </c>
      <c r="L376">
        <v>78.2</v>
      </c>
    </row>
    <row r="377" spans="1:12">
      <c r="A377">
        <v>2003</v>
      </c>
      <c r="B377" t="s">
        <v>132</v>
      </c>
      <c r="C377" t="s">
        <v>92</v>
      </c>
      <c r="D377" s="49" t="str">
        <f t="shared" si="8"/>
        <v>2003WohngebäudeMauerarbeiten</v>
      </c>
      <c r="E377">
        <v>84.3</v>
      </c>
      <c r="F377">
        <v>86.6</v>
      </c>
      <c r="G377">
        <v>84.3</v>
      </c>
      <c r="H377">
        <v>86.6</v>
      </c>
      <c r="I377">
        <v>84.2</v>
      </c>
      <c r="J377">
        <v>86.5</v>
      </c>
      <c r="K377">
        <v>84.2</v>
      </c>
      <c r="L377">
        <v>86.5</v>
      </c>
    </row>
    <row r="378" spans="1:12">
      <c r="A378">
        <v>2003</v>
      </c>
      <c r="B378" t="s">
        <v>132</v>
      </c>
      <c r="C378" t="s">
        <v>93</v>
      </c>
      <c r="D378" s="49" t="str">
        <f t="shared" si="8"/>
        <v>2003WohngebäudeBetonarbeiten</v>
      </c>
      <c r="E378">
        <v>79.2</v>
      </c>
      <c r="F378">
        <v>81.2</v>
      </c>
      <c r="G378">
        <v>79.099999999999994</v>
      </c>
      <c r="H378">
        <v>81.099999999999994</v>
      </c>
      <c r="I378">
        <v>79</v>
      </c>
      <c r="J378">
        <v>81.099999999999994</v>
      </c>
      <c r="K378">
        <v>78.8</v>
      </c>
      <c r="L378">
        <v>80.900000000000006</v>
      </c>
    </row>
    <row r="379" spans="1:12">
      <c r="A379">
        <v>2003</v>
      </c>
      <c r="B379" t="s">
        <v>132</v>
      </c>
      <c r="C379" t="s">
        <v>137</v>
      </c>
      <c r="D379" s="49" t="str">
        <f t="shared" si="8"/>
        <v>2003WohngebäudeZimmer- und Holzbauarbeiten</v>
      </c>
      <c r="E379">
        <v>75.7</v>
      </c>
      <c r="F379">
        <v>77.7</v>
      </c>
      <c r="G379">
        <v>75.400000000000006</v>
      </c>
      <c r="H379">
        <v>77.400000000000006</v>
      </c>
      <c r="I379">
        <v>75.400000000000006</v>
      </c>
      <c r="J379">
        <v>77.400000000000006</v>
      </c>
      <c r="K379">
        <v>75.5</v>
      </c>
      <c r="L379">
        <v>77.5</v>
      </c>
    </row>
    <row r="380" spans="1:12">
      <c r="A380">
        <v>2003</v>
      </c>
      <c r="B380" t="s">
        <v>132</v>
      </c>
      <c r="C380" t="s">
        <v>95</v>
      </c>
      <c r="D380" s="49" t="str">
        <f t="shared" si="8"/>
        <v>2003WohngebäudeStahlbauarbeiten</v>
      </c>
      <c r="E380">
        <v>73.5</v>
      </c>
      <c r="F380">
        <v>75.5</v>
      </c>
      <c r="G380">
        <v>73.7</v>
      </c>
      <c r="H380">
        <v>75.599999999999994</v>
      </c>
      <c r="I380">
        <v>73.3</v>
      </c>
      <c r="J380">
        <v>75.2</v>
      </c>
      <c r="K380">
        <v>72.5</v>
      </c>
      <c r="L380">
        <v>74.400000000000006</v>
      </c>
    </row>
    <row r="381" spans="1:12">
      <c r="A381">
        <v>2003</v>
      </c>
      <c r="B381" t="s">
        <v>132</v>
      </c>
      <c r="C381" t="s">
        <v>96</v>
      </c>
      <c r="D381" s="49" t="str">
        <f t="shared" si="8"/>
        <v>2003WohngebäudeAbdichtungsarbeiten</v>
      </c>
      <c r="E381">
        <v>74.7</v>
      </c>
      <c r="F381">
        <v>76.599999999999994</v>
      </c>
      <c r="G381">
        <v>74.7</v>
      </c>
      <c r="H381">
        <v>76.599999999999994</v>
      </c>
      <c r="I381">
        <v>74.7</v>
      </c>
      <c r="J381">
        <v>76.599999999999994</v>
      </c>
      <c r="K381">
        <v>75</v>
      </c>
      <c r="L381">
        <v>76.900000000000006</v>
      </c>
    </row>
    <row r="382" spans="1:12">
      <c r="A382">
        <v>2003</v>
      </c>
      <c r="B382" t="s">
        <v>132</v>
      </c>
      <c r="C382" t="s">
        <v>138</v>
      </c>
      <c r="D382" s="49" t="str">
        <f t="shared" si="8"/>
        <v>2003WohngebäudeDachdeckungs- und Dachabdichtungsarbeiten</v>
      </c>
      <c r="E382">
        <v>76.8</v>
      </c>
      <c r="F382">
        <v>78.8</v>
      </c>
      <c r="G382">
        <v>76.900000000000006</v>
      </c>
      <c r="H382">
        <v>78.900000000000006</v>
      </c>
      <c r="I382">
        <v>76.900000000000006</v>
      </c>
      <c r="J382">
        <v>78.900000000000006</v>
      </c>
      <c r="K382">
        <v>77</v>
      </c>
      <c r="L382">
        <v>78.900000000000006</v>
      </c>
    </row>
    <row r="383" spans="1:12">
      <c r="A383">
        <v>2003</v>
      </c>
      <c r="B383" t="s">
        <v>132</v>
      </c>
      <c r="C383" t="s">
        <v>98</v>
      </c>
      <c r="D383" s="49" t="str">
        <f t="shared" si="8"/>
        <v>2003WohngebäudeKlempnerarbeiten</v>
      </c>
      <c r="E383">
        <v>65.5</v>
      </c>
      <c r="F383">
        <v>67.099999999999994</v>
      </c>
      <c r="G383">
        <v>65.5</v>
      </c>
      <c r="H383">
        <v>67.2</v>
      </c>
      <c r="I383">
        <v>65.5</v>
      </c>
      <c r="J383">
        <v>67.2</v>
      </c>
      <c r="K383">
        <v>65.7</v>
      </c>
      <c r="L383">
        <v>67.5</v>
      </c>
    </row>
    <row r="384" spans="1:12">
      <c r="A384">
        <v>2003</v>
      </c>
      <c r="B384" t="s">
        <v>132</v>
      </c>
      <c r="C384" t="s">
        <v>99</v>
      </c>
      <c r="D384" s="49" t="str">
        <f t="shared" si="8"/>
        <v>2003WohngebäudeGerüstarbeiten</v>
      </c>
      <c r="E384">
        <v>80.8</v>
      </c>
      <c r="F384">
        <v>82.9</v>
      </c>
      <c r="G384">
        <v>80.5</v>
      </c>
      <c r="H384">
        <v>82.6</v>
      </c>
      <c r="I384">
        <v>80.8</v>
      </c>
      <c r="J384">
        <v>82.9</v>
      </c>
      <c r="K384">
        <v>80.3</v>
      </c>
      <c r="L384">
        <v>82.4</v>
      </c>
    </row>
    <row r="385" spans="1:12">
      <c r="A385">
        <v>2003</v>
      </c>
      <c r="B385" t="s">
        <v>132</v>
      </c>
      <c r="C385" t="s">
        <v>139</v>
      </c>
      <c r="D385" s="49" t="str">
        <f t="shared" si="8"/>
        <v>2003WohngebäudeAusbauarbeiten</v>
      </c>
      <c r="E385">
        <v>76</v>
      </c>
      <c r="F385">
        <v>77.900000000000006</v>
      </c>
      <c r="G385">
        <v>76</v>
      </c>
      <c r="H385">
        <v>77.900000000000006</v>
      </c>
      <c r="I385">
        <v>76</v>
      </c>
      <c r="J385">
        <v>78</v>
      </c>
      <c r="K385">
        <v>76.099999999999994</v>
      </c>
      <c r="L385">
        <v>78.099999999999994</v>
      </c>
    </row>
    <row r="386" spans="1:12">
      <c r="A386">
        <v>2003</v>
      </c>
      <c r="B386" t="s">
        <v>132</v>
      </c>
      <c r="C386" t="s">
        <v>100</v>
      </c>
      <c r="D386" s="49" t="str">
        <f t="shared" si="8"/>
        <v>2003WohngebäudeNaturwerksteinarbeiten</v>
      </c>
      <c r="E386">
        <v>86.8</v>
      </c>
      <c r="F386">
        <v>88.9</v>
      </c>
      <c r="G386">
        <v>86.6</v>
      </c>
      <c r="H386">
        <v>88.8</v>
      </c>
      <c r="I386">
        <v>86.7</v>
      </c>
      <c r="J386">
        <v>88.8</v>
      </c>
      <c r="K386">
        <v>86.7</v>
      </c>
      <c r="L386">
        <v>88.8</v>
      </c>
    </row>
    <row r="387" spans="1:12">
      <c r="A387">
        <v>2003</v>
      </c>
      <c r="B387" t="s">
        <v>132</v>
      </c>
      <c r="C387" t="s">
        <v>101</v>
      </c>
      <c r="D387" s="49" t="str">
        <f t="shared" si="8"/>
        <v>2003WohngebäudeBetonwerksteinarbeiten</v>
      </c>
      <c r="E387">
        <v>84.8</v>
      </c>
      <c r="F387">
        <v>87</v>
      </c>
      <c r="G387">
        <v>84.6</v>
      </c>
      <c r="H387">
        <v>86.8</v>
      </c>
      <c r="I387">
        <v>84.6</v>
      </c>
      <c r="J387">
        <v>86.8</v>
      </c>
      <c r="K387">
        <v>84.6</v>
      </c>
      <c r="L387">
        <v>86.8</v>
      </c>
    </row>
    <row r="388" spans="1:12">
      <c r="A388">
        <v>2003</v>
      </c>
      <c r="B388" t="s">
        <v>132</v>
      </c>
      <c r="C388" t="s">
        <v>140</v>
      </c>
      <c r="D388" s="49" t="str">
        <f t="shared" si="8"/>
        <v>2003WohngebäudePutz- und Stuckarbeiten</v>
      </c>
      <c r="E388">
        <v>85</v>
      </c>
      <c r="F388">
        <v>87.2</v>
      </c>
      <c r="G388">
        <v>84.5</v>
      </c>
      <c r="H388">
        <v>86.7</v>
      </c>
      <c r="I388">
        <v>84.6</v>
      </c>
      <c r="J388">
        <v>86.8</v>
      </c>
      <c r="K388">
        <v>84.5</v>
      </c>
      <c r="L388">
        <v>86.7</v>
      </c>
    </row>
    <row r="389" spans="1:12">
      <c r="A389">
        <v>2003</v>
      </c>
      <c r="B389" t="s">
        <v>132</v>
      </c>
      <c r="C389" t="s">
        <v>141</v>
      </c>
      <c r="D389" s="49" t="str">
        <f t="shared" si="8"/>
        <v>2003WohngebäudeWärmedämm-Verbundsysteme</v>
      </c>
      <c r="E389" t="s">
        <v>66</v>
      </c>
      <c r="F389" t="s">
        <v>66</v>
      </c>
      <c r="G389" t="s">
        <v>66</v>
      </c>
      <c r="H389" t="s">
        <v>66</v>
      </c>
      <c r="I389" t="s">
        <v>66</v>
      </c>
      <c r="J389" t="s">
        <v>66</v>
      </c>
      <c r="K389" t="s">
        <v>66</v>
      </c>
      <c r="L389" t="s">
        <v>66</v>
      </c>
    </row>
    <row r="390" spans="1:12">
      <c r="A390">
        <v>2003</v>
      </c>
      <c r="B390" t="s">
        <v>132</v>
      </c>
      <c r="C390" t="s">
        <v>104</v>
      </c>
      <c r="D390" s="49" t="str">
        <f t="shared" si="8"/>
        <v>2003WohngebäudeTrockenbauarbeiten</v>
      </c>
      <c r="E390">
        <v>80.599999999999994</v>
      </c>
      <c r="F390">
        <v>82.8</v>
      </c>
      <c r="G390">
        <v>80.5</v>
      </c>
      <c r="H390">
        <v>82.7</v>
      </c>
      <c r="I390">
        <v>80.400000000000006</v>
      </c>
      <c r="J390">
        <v>82.6</v>
      </c>
      <c r="K390">
        <v>80.7</v>
      </c>
      <c r="L390">
        <v>82.8</v>
      </c>
    </row>
    <row r="391" spans="1:12">
      <c r="A391">
        <v>2003</v>
      </c>
      <c r="B391" t="s">
        <v>132</v>
      </c>
      <c r="C391" t="s">
        <v>105</v>
      </c>
      <c r="D391" s="49" t="str">
        <f t="shared" si="8"/>
        <v>2003WohngebäudeVorgehängte hinterlüftete Fassaden</v>
      </c>
      <c r="E391">
        <v>76.400000000000006</v>
      </c>
      <c r="F391">
        <v>78.400000000000006</v>
      </c>
      <c r="G391">
        <v>76.599999999999994</v>
      </c>
      <c r="H391">
        <v>78.599999999999994</v>
      </c>
      <c r="I391">
        <v>76.7</v>
      </c>
      <c r="J391">
        <v>78.7</v>
      </c>
      <c r="K391">
        <v>76.8</v>
      </c>
      <c r="L391">
        <v>78.8</v>
      </c>
    </row>
    <row r="392" spans="1:12">
      <c r="A392">
        <v>2003</v>
      </c>
      <c r="B392" t="s">
        <v>132</v>
      </c>
      <c r="C392" t="s">
        <v>142</v>
      </c>
      <c r="D392" s="49" t="str">
        <f t="shared" si="8"/>
        <v>2003WohngebäudeFliesen- und Plattenarbeiten</v>
      </c>
      <c r="E392">
        <v>90</v>
      </c>
      <c r="F392">
        <v>92.3</v>
      </c>
      <c r="G392">
        <v>89.7</v>
      </c>
      <c r="H392">
        <v>92</v>
      </c>
      <c r="I392">
        <v>89.6</v>
      </c>
      <c r="J392">
        <v>91.9</v>
      </c>
      <c r="K392">
        <v>89.5</v>
      </c>
      <c r="L392">
        <v>91.8</v>
      </c>
    </row>
    <row r="393" spans="1:12">
      <c r="A393">
        <v>2003</v>
      </c>
      <c r="B393" t="s">
        <v>132</v>
      </c>
      <c r="C393" t="s">
        <v>107</v>
      </c>
      <c r="D393" s="49" t="str">
        <f t="shared" si="8"/>
        <v>2003WohngebäudeEstricharbeiten</v>
      </c>
      <c r="E393">
        <v>78.400000000000006</v>
      </c>
      <c r="F393">
        <v>80.400000000000006</v>
      </c>
      <c r="G393">
        <v>78.400000000000006</v>
      </c>
      <c r="H393">
        <v>80.400000000000006</v>
      </c>
      <c r="I393">
        <v>78.400000000000006</v>
      </c>
      <c r="J393">
        <v>80.400000000000006</v>
      </c>
      <c r="K393">
        <v>78.7</v>
      </c>
      <c r="L393">
        <v>80.8</v>
      </c>
    </row>
    <row r="394" spans="1:12">
      <c r="A394">
        <v>2003</v>
      </c>
      <c r="B394" t="s">
        <v>132</v>
      </c>
      <c r="C394" t="s">
        <v>108</v>
      </c>
      <c r="D394" s="49" t="str">
        <f t="shared" si="8"/>
        <v>2003WohngebäudeTischlerarbeiten</v>
      </c>
      <c r="E394">
        <v>77.7</v>
      </c>
      <c r="F394">
        <v>79.7</v>
      </c>
      <c r="G394">
        <v>77.7</v>
      </c>
      <c r="H394">
        <v>79.7</v>
      </c>
      <c r="I394">
        <v>77.7</v>
      </c>
      <c r="J394">
        <v>79.7</v>
      </c>
      <c r="K394">
        <v>77.900000000000006</v>
      </c>
      <c r="L394">
        <v>79.900000000000006</v>
      </c>
    </row>
    <row r="395" spans="1:12">
      <c r="A395">
        <v>2003</v>
      </c>
      <c r="B395" t="s">
        <v>132</v>
      </c>
      <c r="C395" t="s">
        <v>143</v>
      </c>
      <c r="D395" s="49" t="str">
        <f t="shared" si="8"/>
        <v>2003WohngebäudeParkett- und Holzpflasterarbeiten</v>
      </c>
      <c r="E395">
        <v>88.5</v>
      </c>
      <c r="F395">
        <v>90.8</v>
      </c>
      <c r="G395">
        <v>88.4</v>
      </c>
      <c r="H395">
        <v>90.7</v>
      </c>
      <c r="I395">
        <v>88.4</v>
      </c>
      <c r="J395">
        <v>90.6</v>
      </c>
      <c r="K395">
        <v>88.1</v>
      </c>
      <c r="L395">
        <v>90.3</v>
      </c>
    </row>
    <row r="396" spans="1:12">
      <c r="A396">
        <v>2003</v>
      </c>
      <c r="B396" t="s">
        <v>132</v>
      </c>
      <c r="C396" t="s">
        <v>109</v>
      </c>
      <c r="D396" s="49" t="str">
        <f t="shared" ref="D396:D459" si="9">CONCATENATE(A396, B396, C396)</f>
        <v>2003WohngebäudeRollladenarbeiten</v>
      </c>
      <c r="E396">
        <v>83.7</v>
      </c>
      <c r="F396">
        <v>85.8</v>
      </c>
      <c r="G396">
        <v>83.8</v>
      </c>
      <c r="H396">
        <v>85.9</v>
      </c>
      <c r="I396">
        <v>83.8</v>
      </c>
      <c r="J396">
        <v>85.9</v>
      </c>
      <c r="K396">
        <v>83.9</v>
      </c>
      <c r="L396">
        <v>86</v>
      </c>
    </row>
    <row r="397" spans="1:12">
      <c r="A397">
        <v>2003</v>
      </c>
      <c r="B397" t="s">
        <v>132</v>
      </c>
      <c r="C397" t="s">
        <v>110</v>
      </c>
      <c r="D397" s="49" t="str">
        <f t="shared" si="9"/>
        <v>2003WohngebäudeMetallbauarbeiten</v>
      </c>
      <c r="E397">
        <v>70</v>
      </c>
      <c r="F397">
        <v>71.900000000000006</v>
      </c>
      <c r="G397">
        <v>69.900000000000006</v>
      </c>
      <c r="H397">
        <v>71.8</v>
      </c>
      <c r="I397">
        <v>69.900000000000006</v>
      </c>
      <c r="J397">
        <v>71.7</v>
      </c>
      <c r="K397">
        <v>70</v>
      </c>
      <c r="L397">
        <v>71.900000000000006</v>
      </c>
    </row>
    <row r="398" spans="1:12">
      <c r="A398">
        <v>2003</v>
      </c>
      <c r="B398" t="s">
        <v>132</v>
      </c>
      <c r="C398" t="s">
        <v>111</v>
      </c>
      <c r="D398" s="49" t="str">
        <f t="shared" si="9"/>
        <v>2003WohngebäudeVerglasungsarbeiten</v>
      </c>
      <c r="E398">
        <v>70.7</v>
      </c>
      <c r="F398">
        <v>72.5</v>
      </c>
      <c r="G398">
        <v>70.599999999999994</v>
      </c>
      <c r="H398">
        <v>72.400000000000006</v>
      </c>
      <c r="I398">
        <v>70.599999999999994</v>
      </c>
      <c r="J398">
        <v>72.400000000000006</v>
      </c>
      <c r="K398">
        <v>70.5</v>
      </c>
      <c r="L398">
        <v>72.3</v>
      </c>
    </row>
    <row r="399" spans="1:12">
      <c r="A399">
        <v>2003</v>
      </c>
      <c r="B399" t="s">
        <v>132</v>
      </c>
      <c r="C399" t="s">
        <v>144</v>
      </c>
      <c r="D399" s="49" t="str">
        <f t="shared" si="9"/>
        <v>2003WohngebäudeMaler- und Lackierarbeiten, Beschichtungen</v>
      </c>
      <c r="E399">
        <v>86.1</v>
      </c>
      <c r="F399">
        <v>88.4</v>
      </c>
      <c r="G399">
        <v>86.1</v>
      </c>
      <c r="H399">
        <v>88.4</v>
      </c>
      <c r="I399">
        <v>86</v>
      </c>
      <c r="J399">
        <v>88.2</v>
      </c>
      <c r="K399">
        <v>85.7</v>
      </c>
      <c r="L399">
        <v>88</v>
      </c>
    </row>
    <row r="400" spans="1:12">
      <c r="A400">
        <v>2003</v>
      </c>
      <c r="B400" t="s">
        <v>132</v>
      </c>
      <c r="C400" t="s">
        <v>145</v>
      </c>
      <c r="D400" s="49" t="str">
        <f t="shared" si="9"/>
        <v>2003WohngebäudeKorrosionsschutzarbeiten an Stahlbauten</v>
      </c>
      <c r="E400" t="s">
        <v>66</v>
      </c>
      <c r="F400" t="s">
        <v>66</v>
      </c>
      <c r="G400" t="s">
        <v>66</v>
      </c>
      <c r="H400" t="s">
        <v>66</v>
      </c>
      <c r="I400" t="s">
        <v>66</v>
      </c>
      <c r="J400" t="s">
        <v>66</v>
      </c>
      <c r="K400" t="s">
        <v>66</v>
      </c>
      <c r="L400" t="s">
        <v>66</v>
      </c>
    </row>
    <row r="401" spans="1:12">
      <c r="A401">
        <v>2003</v>
      </c>
      <c r="B401" t="s">
        <v>132</v>
      </c>
      <c r="C401" t="s">
        <v>113</v>
      </c>
      <c r="D401" s="49" t="str">
        <f t="shared" si="9"/>
        <v>2003WohngebäudeBodenbelagarbeiten</v>
      </c>
      <c r="E401">
        <v>79.599999999999994</v>
      </c>
      <c r="F401">
        <v>81.599999999999994</v>
      </c>
      <c r="G401">
        <v>79.2</v>
      </c>
      <c r="H401">
        <v>81.3</v>
      </c>
      <c r="I401">
        <v>79.3</v>
      </c>
      <c r="J401">
        <v>81.400000000000006</v>
      </c>
      <c r="K401">
        <v>79.2</v>
      </c>
      <c r="L401">
        <v>81.3</v>
      </c>
    </row>
    <row r="402" spans="1:12">
      <c r="A402">
        <v>2003</v>
      </c>
      <c r="B402" t="s">
        <v>132</v>
      </c>
      <c r="C402" t="s">
        <v>114</v>
      </c>
      <c r="D402" s="49" t="str">
        <f t="shared" si="9"/>
        <v>2003WohngebäudeTapezierarbeiten</v>
      </c>
      <c r="E402">
        <v>82.4</v>
      </c>
      <c r="F402">
        <v>84.6</v>
      </c>
      <c r="G402">
        <v>82.2</v>
      </c>
      <c r="H402">
        <v>84.4</v>
      </c>
      <c r="I402">
        <v>82.4</v>
      </c>
      <c r="J402">
        <v>84.6</v>
      </c>
      <c r="K402">
        <v>82.4</v>
      </c>
      <c r="L402">
        <v>84.6</v>
      </c>
    </row>
    <row r="403" spans="1:12">
      <c r="A403">
        <v>2003</v>
      </c>
      <c r="B403" t="s">
        <v>132</v>
      </c>
      <c r="C403" t="s">
        <v>115</v>
      </c>
      <c r="D403" s="49" t="str">
        <f t="shared" si="9"/>
        <v>2003WohngebäudeRaumlufttechnische Anlagen</v>
      </c>
      <c r="E403">
        <v>66.3</v>
      </c>
      <c r="F403">
        <v>68</v>
      </c>
      <c r="G403">
        <v>66.400000000000006</v>
      </c>
      <c r="H403">
        <v>68.099999999999994</v>
      </c>
      <c r="I403">
        <v>66.5</v>
      </c>
      <c r="J403">
        <v>68.2</v>
      </c>
      <c r="K403">
        <v>66.8</v>
      </c>
      <c r="L403">
        <v>68.599999999999994</v>
      </c>
    </row>
    <row r="404" spans="1:12">
      <c r="A404">
        <v>2003</v>
      </c>
      <c r="B404" t="s">
        <v>132</v>
      </c>
      <c r="C404" t="s">
        <v>146</v>
      </c>
      <c r="D404" s="49" t="str">
        <f t="shared" si="9"/>
        <v>2003WohngebäudeHeiz- und zentrale Wassererwärmungsanlagen</v>
      </c>
      <c r="E404">
        <v>65</v>
      </c>
      <c r="F404">
        <v>66.599999999999994</v>
      </c>
      <c r="G404">
        <v>65.400000000000006</v>
      </c>
      <c r="H404">
        <v>67</v>
      </c>
      <c r="I404">
        <v>65.400000000000006</v>
      </c>
      <c r="J404">
        <v>67.099999999999994</v>
      </c>
      <c r="K404">
        <v>65.5</v>
      </c>
      <c r="L404">
        <v>67.2</v>
      </c>
    </row>
    <row r="405" spans="1:12">
      <c r="A405">
        <v>2003</v>
      </c>
      <c r="B405" t="s">
        <v>132</v>
      </c>
      <c r="C405" t="s">
        <v>147</v>
      </c>
      <c r="D405" s="49" t="str">
        <f t="shared" si="9"/>
        <v>2003WohngebäudeGas-, Wasser- und Entwässerungsanl. innerh. v.Geb.</v>
      </c>
      <c r="E405">
        <v>64.099999999999994</v>
      </c>
      <c r="F405">
        <v>65.8</v>
      </c>
      <c r="G405">
        <v>64.2</v>
      </c>
      <c r="H405">
        <v>65.900000000000006</v>
      </c>
      <c r="I405">
        <v>64.400000000000006</v>
      </c>
      <c r="J405">
        <v>66.099999999999994</v>
      </c>
      <c r="K405">
        <v>64.599999999999994</v>
      </c>
      <c r="L405">
        <v>66.2</v>
      </c>
    </row>
    <row r="406" spans="1:12">
      <c r="A406">
        <v>2003</v>
      </c>
      <c r="B406" t="s">
        <v>132</v>
      </c>
      <c r="C406" t="s">
        <v>148</v>
      </c>
      <c r="D406" s="49" t="str">
        <f t="shared" si="9"/>
        <v>2003WohngebäudeNieder- und Mittelspannungsanlagen bis 36 kV</v>
      </c>
      <c r="E406">
        <v>72.3</v>
      </c>
      <c r="F406">
        <v>74.2</v>
      </c>
      <c r="G406">
        <v>72.400000000000006</v>
      </c>
      <c r="H406">
        <v>74.3</v>
      </c>
      <c r="I406">
        <v>72.400000000000006</v>
      </c>
      <c r="J406">
        <v>74.3</v>
      </c>
      <c r="K406">
        <v>72.400000000000006</v>
      </c>
      <c r="L406">
        <v>74.3</v>
      </c>
    </row>
    <row r="407" spans="1:12">
      <c r="A407">
        <v>2003</v>
      </c>
      <c r="B407" t="s">
        <v>132</v>
      </c>
      <c r="C407" t="s">
        <v>120</v>
      </c>
      <c r="D407" s="49" t="str">
        <f t="shared" si="9"/>
        <v>2003WohngebäudeBlitzschutzanlagen</v>
      </c>
      <c r="E407">
        <v>74.2</v>
      </c>
      <c r="F407">
        <v>76.099999999999994</v>
      </c>
      <c r="G407">
        <v>74.2</v>
      </c>
      <c r="H407">
        <v>76.099999999999994</v>
      </c>
      <c r="I407">
        <v>74.2</v>
      </c>
      <c r="J407">
        <v>76.2</v>
      </c>
      <c r="K407">
        <v>74.3</v>
      </c>
      <c r="L407">
        <v>76.3</v>
      </c>
    </row>
    <row r="408" spans="1:12">
      <c r="A408">
        <v>2003</v>
      </c>
      <c r="B408" t="s">
        <v>132</v>
      </c>
      <c r="C408" t="s">
        <v>149</v>
      </c>
      <c r="D408" s="49" t="str">
        <f t="shared" si="9"/>
        <v>2003WohngebäudeAufzugsanl., Fahrtreppen, Fahrsteige, Förderanl.</v>
      </c>
      <c r="E408">
        <v>81.900000000000006</v>
      </c>
      <c r="F408">
        <v>84</v>
      </c>
      <c r="G408">
        <v>82.3</v>
      </c>
      <c r="H408">
        <v>84.4</v>
      </c>
      <c r="I408">
        <v>82.1</v>
      </c>
      <c r="J408">
        <v>84.2</v>
      </c>
      <c r="K408">
        <v>82.9</v>
      </c>
      <c r="L408">
        <v>85</v>
      </c>
    </row>
    <row r="409" spans="1:12">
      <c r="A409">
        <v>2003</v>
      </c>
      <c r="B409" t="s">
        <v>132</v>
      </c>
      <c r="C409" t="s">
        <v>119</v>
      </c>
      <c r="D409" s="49" t="str">
        <f t="shared" si="9"/>
        <v>2003WohngebäudeGebäudeautomation</v>
      </c>
      <c r="E409">
        <v>82.5</v>
      </c>
      <c r="F409">
        <v>84.6</v>
      </c>
      <c r="G409">
        <v>82.8</v>
      </c>
      <c r="H409">
        <v>84.8</v>
      </c>
      <c r="I409">
        <v>82.8</v>
      </c>
      <c r="J409">
        <v>84.8</v>
      </c>
      <c r="K409">
        <v>82.9</v>
      </c>
      <c r="L409">
        <v>85</v>
      </c>
    </row>
    <row r="410" spans="1:12">
      <c r="A410">
        <v>2003</v>
      </c>
      <c r="B410" t="s">
        <v>132</v>
      </c>
      <c r="C410" t="s">
        <v>150</v>
      </c>
      <c r="D410" s="49" t="str">
        <f t="shared" si="9"/>
        <v>2003WohngebäudeDämm- und Brandschutzarbeiten an techn. Anlagen</v>
      </c>
      <c r="E410">
        <v>61.2</v>
      </c>
      <c r="F410">
        <v>62.8</v>
      </c>
      <c r="G410">
        <v>61.5</v>
      </c>
      <c r="H410">
        <v>63.1</v>
      </c>
      <c r="I410">
        <v>61.4</v>
      </c>
      <c r="J410">
        <v>63.1</v>
      </c>
      <c r="K410">
        <v>61.7</v>
      </c>
      <c r="L410">
        <v>63.3</v>
      </c>
    </row>
    <row r="411" spans="1:12">
      <c r="A411">
        <v>2003</v>
      </c>
      <c r="B411" t="s">
        <v>151</v>
      </c>
      <c r="C411" t="s">
        <v>133</v>
      </c>
      <c r="D411" s="49" t="str">
        <f t="shared" si="9"/>
        <v>2003BürogebäudeBauleistungen am Bauwerk</v>
      </c>
      <c r="E411">
        <v>76</v>
      </c>
      <c r="F411">
        <v>77.900000000000006</v>
      </c>
      <c r="G411">
        <v>76</v>
      </c>
      <c r="H411">
        <v>77.900000000000006</v>
      </c>
      <c r="I411">
        <v>76</v>
      </c>
      <c r="J411">
        <v>77.900000000000006</v>
      </c>
      <c r="K411">
        <v>76.099999999999994</v>
      </c>
      <c r="L411">
        <v>78</v>
      </c>
    </row>
    <row r="412" spans="1:12">
      <c r="A412">
        <v>2003</v>
      </c>
      <c r="B412" t="s">
        <v>151</v>
      </c>
      <c r="C412" t="s">
        <v>134</v>
      </c>
      <c r="D412" s="49" t="str">
        <f t="shared" si="9"/>
        <v>2003BürogebäudeRohbauarbeiten</v>
      </c>
      <c r="E412">
        <v>77.8</v>
      </c>
      <c r="F412">
        <v>79.8</v>
      </c>
      <c r="G412">
        <v>77.8</v>
      </c>
      <c r="H412">
        <v>79.8</v>
      </c>
      <c r="I412">
        <v>77.7</v>
      </c>
      <c r="J412">
        <v>79.8</v>
      </c>
      <c r="K412">
        <v>77.599999999999994</v>
      </c>
      <c r="L412">
        <v>79.7</v>
      </c>
    </row>
    <row r="413" spans="1:12">
      <c r="A413">
        <v>2003</v>
      </c>
      <c r="B413" t="s">
        <v>151</v>
      </c>
      <c r="C413" t="s">
        <v>90</v>
      </c>
      <c r="D413" s="49" t="str">
        <f t="shared" si="9"/>
        <v>2003BürogebäudeErdarbeiten</v>
      </c>
      <c r="E413">
        <v>79.400000000000006</v>
      </c>
      <c r="F413">
        <v>81.5</v>
      </c>
      <c r="G413">
        <v>79.2</v>
      </c>
      <c r="H413">
        <v>81.3</v>
      </c>
      <c r="I413">
        <v>79.099999999999994</v>
      </c>
      <c r="J413">
        <v>81.2</v>
      </c>
      <c r="K413">
        <v>79.099999999999994</v>
      </c>
      <c r="L413">
        <v>81.2</v>
      </c>
    </row>
    <row r="414" spans="1:12">
      <c r="A414">
        <v>2003</v>
      </c>
      <c r="B414" t="s">
        <v>151</v>
      </c>
      <c r="C414" t="s">
        <v>135</v>
      </c>
      <c r="D414" s="49" t="str">
        <f t="shared" si="9"/>
        <v>2003BürogebäudeVerbauarbeiten</v>
      </c>
      <c r="E414">
        <v>80.5</v>
      </c>
      <c r="F414">
        <v>82.5</v>
      </c>
      <c r="G414">
        <v>80.400000000000006</v>
      </c>
      <c r="H414">
        <v>82.4</v>
      </c>
      <c r="I414">
        <v>80.5</v>
      </c>
      <c r="J414">
        <v>82.5</v>
      </c>
      <c r="K414">
        <v>80.2</v>
      </c>
      <c r="L414">
        <v>82.2</v>
      </c>
    </row>
    <row r="415" spans="1:12">
      <c r="A415">
        <v>2003</v>
      </c>
      <c r="B415" t="s">
        <v>151</v>
      </c>
      <c r="C415" t="s">
        <v>136</v>
      </c>
      <c r="D415" s="49" t="str">
        <f t="shared" si="9"/>
        <v>2003BürogebäudeRamm-, Rüttel- und Pressarbeiten</v>
      </c>
      <c r="E415" t="s">
        <v>66</v>
      </c>
      <c r="F415" t="s">
        <v>66</v>
      </c>
      <c r="G415" t="s">
        <v>66</v>
      </c>
      <c r="H415" t="s">
        <v>66</v>
      </c>
      <c r="I415" t="s">
        <v>66</v>
      </c>
      <c r="J415" t="s">
        <v>66</v>
      </c>
      <c r="K415" t="s">
        <v>66</v>
      </c>
      <c r="L415" t="s">
        <v>66</v>
      </c>
    </row>
    <row r="416" spans="1:12">
      <c r="A416">
        <v>2003</v>
      </c>
      <c r="B416" t="s">
        <v>151</v>
      </c>
      <c r="C416" t="s">
        <v>91</v>
      </c>
      <c r="D416" s="49" t="str">
        <f t="shared" si="9"/>
        <v>2003BürogebäudeEntwässerungskanalarbeiten</v>
      </c>
      <c r="E416">
        <v>75.599999999999994</v>
      </c>
      <c r="F416">
        <v>77.5</v>
      </c>
      <c r="G416">
        <v>75.8</v>
      </c>
      <c r="H416">
        <v>77.900000000000006</v>
      </c>
      <c r="I416">
        <v>75.900000000000006</v>
      </c>
      <c r="J416">
        <v>78</v>
      </c>
      <c r="K416">
        <v>76</v>
      </c>
      <c r="L416">
        <v>78.099999999999994</v>
      </c>
    </row>
    <row r="417" spans="1:12">
      <c r="A417">
        <v>2003</v>
      </c>
      <c r="B417" t="s">
        <v>151</v>
      </c>
      <c r="C417" t="s">
        <v>92</v>
      </c>
      <c r="D417" s="49" t="str">
        <f t="shared" si="9"/>
        <v>2003BürogebäudeMauerarbeiten</v>
      </c>
      <c r="E417">
        <v>84.5</v>
      </c>
      <c r="F417">
        <v>86.7</v>
      </c>
      <c r="G417">
        <v>84.6</v>
      </c>
      <c r="H417">
        <v>86.8</v>
      </c>
      <c r="I417">
        <v>84.5</v>
      </c>
      <c r="J417">
        <v>86.7</v>
      </c>
      <c r="K417">
        <v>84.5</v>
      </c>
      <c r="L417">
        <v>86.7</v>
      </c>
    </row>
    <row r="418" spans="1:12">
      <c r="A418">
        <v>2003</v>
      </c>
      <c r="B418" t="s">
        <v>151</v>
      </c>
      <c r="C418" t="s">
        <v>93</v>
      </c>
      <c r="D418" s="49" t="str">
        <f t="shared" si="9"/>
        <v>2003BürogebäudeBetonarbeiten</v>
      </c>
      <c r="E418">
        <v>78.599999999999994</v>
      </c>
      <c r="F418">
        <v>80.7</v>
      </c>
      <c r="G418">
        <v>78.400000000000006</v>
      </c>
      <c r="H418">
        <v>80.599999999999994</v>
      </c>
      <c r="I418">
        <v>78.400000000000006</v>
      </c>
      <c r="J418">
        <v>80.5</v>
      </c>
      <c r="K418">
        <v>78.3</v>
      </c>
      <c r="L418">
        <v>80.400000000000006</v>
      </c>
    </row>
    <row r="419" spans="1:12">
      <c r="A419">
        <v>2003</v>
      </c>
      <c r="B419" t="s">
        <v>151</v>
      </c>
      <c r="C419" t="s">
        <v>137</v>
      </c>
      <c r="D419" s="49" t="str">
        <f t="shared" si="9"/>
        <v>2003BürogebäudeZimmer- und Holzbauarbeiten</v>
      </c>
      <c r="E419">
        <v>75.3</v>
      </c>
      <c r="F419">
        <v>77.2</v>
      </c>
      <c r="G419">
        <v>75</v>
      </c>
      <c r="H419">
        <v>77</v>
      </c>
      <c r="I419">
        <v>75</v>
      </c>
      <c r="J419">
        <v>77</v>
      </c>
      <c r="K419">
        <v>75.099999999999994</v>
      </c>
      <c r="L419">
        <v>77</v>
      </c>
    </row>
    <row r="420" spans="1:12">
      <c r="A420">
        <v>2003</v>
      </c>
      <c r="B420" t="s">
        <v>151</v>
      </c>
      <c r="C420" t="s">
        <v>95</v>
      </c>
      <c r="D420" s="49" t="str">
        <f t="shared" si="9"/>
        <v>2003BürogebäudeStahlbauarbeiten</v>
      </c>
      <c r="E420">
        <v>70.400000000000006</v>
      </c>
      <c r="F420">
        <v>72.3</v>
      </c>
      <c r="G420">
        <v>71.2</v>
      </c>
      <c r="H420">
        <v>73</v>
      </c>
      <c r="I420">
        <v>70.7</v>
      </c>
      <c r="J420">
        <v>72.7</v>
      </c>
      <c r="K420">
        <v>70.2</v>
      </c>
      <c r="L420">
        <v>72</v>
      </c>
    </row>
    <row r="421" spans="1:12">
      <c r="A421">
        <v>2003</v>
      </c>
      <c r="B421" t="s">
        <v>151</v>
      </c>
      <c r="C421" t="s">
        <v>96</v>
      </c>
      <c r="D421" s="49" t="str">
        <f t="shared" si="9"/>
        <v>2003BürogebäudeAbdichtungsarbeiten</v>
      </c>
      <c r="E421">
        <v>74.5</v>
      </c>
      <c r="F421">
        <v>76.5</v>
      </c>
      <c r="G421">
        <v>74.5</v>
      </c>
      <c r="H421">
        <v>76.400000000000006</v>
      </c>
      <c r="I421">
        <v>74.400000000000006</v>
      </c>
      <c r="J421">
        <v>76.3</v>
      </c>
      <c r="K421">
        <v>74.8</v>
      </c>
      <c r="L421">
        <v>76.8</v>
      </c>
    </row>
    <row r="422" spans="1:12">
      <c r="A422">
        <v>2003</v>
      </c>
      <c r="B422" t="s">
        <v>151</v>
      </c>
      <c r="C422" t="s">
        <v>138</v>
      </c>
      <c r="D422" s="49" t="str">
        <f t="shared" si="9"/>
        <v>2003BürogebäudeDachdeckungs- und Dachabdichtungsarbeiten</v>
      </c>
      <c r="E422">
        <v>72.599999999999994</v>
      </c>
      <c r="F422">
        <v>74.5</v>
      </c>
      <c r="G422">
        <v>72.7</v>
      </c>
      <c r="H422">
        <v>74.7</v>
      </c>
      <c r="I422">
        <v>73.099999999999994</v>
      </c>
      <c r="J422">
        <v>75</v>
      </c>
      <c r="K422">
        <v>73.099999999999994</v>
      </c>
      <c r="L422">
        <v>75</v>
      </c>
    </row>
    <row r="423" spans="1:12">
      <c r="A423">
        <v>2003</v>
      </c>
      <c r="B423" t="s">
        <v>151</v>
      </c>
      <c r="C423" t="s">
        <v>98</v>
      </c>
      <c r="D423" s="49" t="str">
        <f t="shared" si="9"/>
        <v>2003BürogebäudeKlempnerarbeiten</v>
      </c>
      <c r="E423">
        <v>65.7</v>
      </c>
      <c r="F423">
        <v>67.5</v>
      </c>
      <c r="G423">
        <v>65.900000000000006</v>
      </c>
      <c r="H423">
        <v>67.599999999999994</v>
      </c>
      <c r="I423">
        <v>66</v>
      </c>
      <c r="J423">
        <v>67.599999999999994</v>
      </c>
      <c r="K423">
        <v>66.2</v>
      </c>
      <c r="L423">
        <v>67.8</v>
      </c>
    </row>
    <row r="424" spans="1:12">
      <c r="A424">
        <v>2003</v>
      </c>
      <c r="B424" t="s">
        <v>151</v>
      </c>
      <c r="C424" t="s">
        <v>99</v>
      </c>
      <c r="D424" s="49" t="str">
        <f t="shared" si="9"/>
        <v>2003BürogebäudeGerüstarbeiten</v>
      </c>
      <c r="E424">
        <v>80.8</v>
      </c>
      <c r="F424">
        <v>82.9</v>
      </c>
      <c r="G424">
        <v>80.5</v>
      </c>
      <c r="H424">
        <v>82.6</v>
      </c>
      <c r="I424">
        <v>80.8</v>
      </c>
      <c r="J424">
        <v>82.9</v>
      </c>
      <c r="K424">
        <v>80.3</v>
      </c>
      <c r="L424">
        <v>82.4</v>
      </c>
    </row>
    <row r="425" spans="1:12">
      <c r="A425">
        <v>2003</v>
      </c>
      <c r="B425" t="s">
        <v>151</v>
      </c>
      <c r="C425" t="s">
        <v>139</v>
      </c>
      <c r="D425" s="49" t="str">
        <f t="shared" si="9"/>
        <v>2003BürogebäudeAusbauarbeiten</v>
      </c>
      <c r="E425">
        <v>74.900000000000006</v>
      </c>
      <c r="F425">
        <v>76.8</v>
      </c>
      <c r="G425">
        <v>74.900000000000006</v>
      </c>
      <c r="H425">
        <v>76.8</v>
      </c>
      <c r="I425">
        <v>74.900000000000006</v>
      </c>
      <c r="J425">
        <v>76.8</v>
      </c>
      <c r="K425">
        <v>75</v>
      </c>
      <c r="L425">
        <v>76.900000000000006</v>
      </c>
    </row>
    <row r="426" spans="1:12">
      <c r="A426">
        <v>2003</v>
      </c>
      <c r="B426" t="s">
        <v>151</v>
      </c>
      <c r="C426" t="s">
        <v>100</v>
      </c>
      <c r="D426" s="49" t="str">
        <f t="shared" si="9"/>
        <v>2003BürogebäudeNaturwerksteinarbeiten</v>
      </c>
      <c r="E426">
        <v>86.7</v>
      </c>
      <c r="F426">
        <v>88.9</v>
      </c>
      <c r="G426">
        <v>86.4</v>
      </c>
      <c r="H426">
        <v>88.5</v>
      </c>
      <c r="I426">
        <v>86.4</v>
      </c>
      <c r="J426">
        <v>88.5</v>
      </c>
      <c r="K426">
        <v>86.4</v>
      </c>
      <c r="L426">
        <v>88.5</v>
      </c>
    </row>
    <row r="427" spans="1:12">
      <c r="A427">
        <v>2003</v>
      </c>
      <c r="B427" t="s">
        <v>151</v>
      </c>
      <c r="C427" t="s">
        <v>101</v>
      </c>
      <c r="D427" s="49" t="str">
        <f t="shared" si="9"/>
        <v>2003BürogebäudeBetonwerksteinarbeiten</v>
      </c>
      <c r="E427">
        <v>85.5</v>
      </c>
      <c r="F427">
        <v>87.7</v>
      </c>
      <c r="G427">
        <v>85.4</v>
      </c>
      <c r="H427">
        <v>87.6</v>
      </c>
      <c r="I427">
        <v>85.4</v>
      </c>
      <c r="J427">
        <v>87.6</v>
      </c>
      <c r="K427">
        <v>85.4</v>
      </c>
      <c r="L427">
        <v>87.6</v>
      </c>
    </row>
    <row r="428" spans="1:12">
      <c r="A428">
        <v>2003</v>
      </c>
      <c r="B428" t="s">
        <v>151</v>
      </c>
      <c r="C428" t="s">
        <v>140</v>
      </c>
      <c r="D428" s="49" t="str">
        <f t="shared" si="9"/>
        <v>2003BürogebäudePutz- und Stuckarbeiten</v>
      </c>
      <c r="E428">
        <v>85</v>
      </c>
      <c r="F428">
        <v>87.2</v>
      </c>
      <c r="G428">
        <v>84.5</v>
      </c>
      <c r="H428">
        <v>86.8</v>
      </c>
      <c r="I428">
        <v>84.6</v>
      </c>
      <c r="J428">
        <v>86.9</v>
      </c>
      <c r="K428">
        <v>84.5</v>
      </c>
      <c r="L428">
        <v>86.8</v>
      </c>
    </row>
    <row r="429" spans="1:12">
      <c r="A429">
        <v>2003</v>
      </c>
      <c r="B429" t="s">
        <v>151</v>
      </c>
      <c r="C429" t="s">
        <v>141</v>
      </c>
      <c r="D429" s="49" t="str">
        <f t="shared" si="9"/>
        <v>2003BürogebäudeWärmedämm-Verbundsysteme</v>
      </c>
      <c r="E429" t="s">
        <v>66</v>
      </c>
      <c r="F429" t="s">
        <v>66</v>
      </c>
      <c r="G429" t="s">
        <v>66</v>
      </c>
      <c r="H429" t="s">
        <v>66</v>
      </c>
      <c r="I429" t="s">
        <v>66</v>
      </c>
      <c r="J429" t="s">
        <v>66</v>
      </c>
      <c r="K429" t="s">
        <v>66</v>
      </c>
      <c r="L429" t="s">
        <v>66</v>
      </c>
    </row>
    <row r="430" spans="1:12">
      <c r="A430">
        <v>2003</v>
      </c>
      <c r="B430" t="s">
        <v>151</v>
      </c>
      <c r="C430" t="s">
        <v>104</v>
      </c>
      <c r="D430" s="49" t="str">
        <f t="shared" si="9"/>
        <v>2003BürogebäudeTrockenbauarbeiten</v>
      </c>
      <c r="E430">
        <v>81.5</v>
      </c>
      <c r="F430">
        <v>83.6</v>
      </c>
      <c r="G430">
        <v>81.400000000000006</v>
      </c>
      <c r="H430">
        <v>83.5</v>
      </c>
      <c r="I430">
        <v>81.400000000000006</v>
      </c>
      <c r="J430">
        <v>83.5</v>
      </c>
      <c r="K430">
        <v>81.400000000000006</v>
      </c>
      <c r="L430">
        <v>83.5</v>
      </c>
    </row>
    <row r="431" spans="1:12">
      <c r="A431">
        <v>2003</v>
      </c>
      <c r="B431" t="s">
        <v>151</v>
      </c>
      <c r="C431" t="s">
        <v>105</v>
      </c>
      <c r="D431" s="49" t="str">
        <f t="shared" si="9"/>
        <v>2003BürogebäudeVorgehängte hinterlüftete Fassaden</v>
      </c>
      <c r="E431">
        <v>74.7</v>
      </c>
      <c r="F431">
        <v>76.599999999999994</v>
      </c>
      <c r="G431">
        <v>74.8</v>
      </c>
      <c r="H431">
        <v>76.7</v>
      </c>
      <c r="I431">
        <v>74.7</v>
      </c>
      <c r="J431">
        <v>76.599999999999994</v>
      </c>
      <c r="K431">
        <v>75.099999999999994</v>
      </c>
      <c r="L431">
        <v>77</v>
      </c>
    </row>
    <row r="432" spans="1:12">
      <c r="A432">
        <v>2003</v>
      </c>
      <c r="B432" t="s">
        <v>151</v>
      </c>
      <c r="C432" t="s">
        <v>142</v>
      </c>
      <c r="D432" s="49" t="str">
        <f t="shared" si="9"/>
        <v>2003BürogebäudeFliesen- und Plattenarbeiten</v>
      </c>
      <c r="E432">
        <v>90</v>
      </c>
      <c r="F432">
        <v>92.3</v>
      </c>
      <c r="G432">
        <v>89.7</v>
      </c>
      <c r="H432">
        <v>92</v>
      </c>
      <c r="I432">
        <v>89.6</v>
      </c>
      <c r="J432">
        <v>91.9</v>
      </c>
      <c r="K432">
        <v>89.5</v>
      </c>
      <c r="L432">
        <v>91.8</v>
      </c>
    </row>
    <row r="433" spans="1:12">
      <c r="A433">
        <v>2003</v>
      </c>
      <c r="B433" t="s">
        <v>151</v>
      </c>
      <c r="C433" t="s">
        <v>107</v>
      </c>
      <c r="D433" s="49" t="str">
        <f t="shared" si="9"/>
        <v>2003BürogebäudeEstricharbeiten</v>
      </c>
      <c r="E433">
        <v>77.8</v>
      </c>
      <c r="F433">
        <v>79.8</v>
      </c>
      <c r="G433">
        <v>77.7</v>
      </c>
      <c r="H433">
        <v>79.7</v>
      </c>
      <c r="I433">
        <v>77.7</v>
      </c>
      <c r="J433">
        <v>79.7</v>
      </c>
      <c r="K433">
        <v>78.2</v>
      </c>
      <c r="L433">
        <v>80.2</v>
      </c>
    </row>
    <row r="434" spans="1:12">
      <c r="A434">
        <v>2003</v>
      </c>
      <c r="B434" t="s">
        <v>151</v>
      </c>
      <c r="C434" t="s">
        <v>108</v>
      </c>
      <c r="D434" s="49" t="str">
        <f t="shared" si="9"/>
        <v>2003BürogebäudeTischlerarbeiten</v>
      </c>
      <c r="E434">
        <v>78.2</v>
      </c>
      <c r="F434">
        <v>80.2</v>
      </c>
      <c r="G434">
        <v>78.2</v>
      </c>
      <c r="H434">
        <v>80.2</v>
      </c>
      <c r="I434">
        <v>78.2</v>
      </c>
      <c r="J434">
        <v>80.3</v>
      </c>
      <c r="K434">
        <v>78.400000000000006</v>
      </c>
      <c r="L434">
        <v>80.5</v>
      </c>
    </row>
    <row r="435" spans="1:12">
      <c r="A435">
        <v>2003</v>
      </c>
      <c r="B435" t="s">
        <v>151</v>
      </c>
      <c r="C435" t="s">
        <v>143</v>
      </c>
      <c r="D435" s="49" t="str">
        <f t="shared" si="9"/>
        <v>2003BürogebäudeParkett- und Holzpflasterarbeiten</v>
      </c>
      <c r="E435">
        <v>88.6</v>
      </c>
      <c r="F435">
        <v>90.9</v>
      </c>
      <c r="G435">
        <v>88.4</v>
      </c>
      <c r="H435">
        <v>90.7</v>
      </c>
      <c r="I435">
        <v>88.4</v>
      </c>
      <c r="J435">
        <v>90.6</v>
      </c>
      <c r="K435">
        <v>88.2</v>
      </c>
      <c r="L435">
        <v>90.4</v>
      </c>
    </row>
    <row r="436" spans="1:12">
      <c r="A436">
        <v>2003</v>
      </c>
      <c r="B436" t="s">
        <v>151</v>
      </c>
      <c r="C436" t="s">
        <v>109</v>
      </c>
      <c r="D436" s="49" t="str">
        <f t="shared" si="9"/>
        <v>2003BürogebäudeRollladenarbeiten</v>
      </c>
      <c r="E436">
        <v>83.7</v>
      </c>
      <c r="F436">
        <v>85.8</v>
      </c>
      <c r="G436">
        <v>83.7</v>
      </c>
      <c r="H436">
        <v>85.8</v>
      </c>
      <c r="I436">
        <v>83.7</v>
      </c>
      <c r="J436">
        <v>85.8</v>
      </c>
      <c r="K436">
        <v>83.7</v>
      </c>
      <c r="L436">
        <v>85.8</v>
      </c>
    </row>
    <row r="437" spans="1:12">
      <c r="A437">
        <v>2003</v>
      </c>
      <c r="B437" t="s">
        <v>151</v>
      </c>
      <c r="C437" t="s">
        <v>110</v>
      </c>
      <c r="D437" s="49" t="str">
        <f t="shared" si="9"/>
        <v>2003BürogebäudeMetallbauarbeiten</v>
      </c>
      <c r="E437">
        <v>71</v>
      </c>
      <c r="F437">
        <v>73</v>
      </c>
      <c r="G437">
        <v>71</v>
      </c>
      <c r="H437">
        <v>72.8</v>
      </c>
      <c r="I437">
        <v>71</v>
      </c>
      <c r="J437">
        <v>72.8</v>
      </c>
      <c r="K437">
        <v>71</v>
      </c>
      <c r="L437">
        <v>72.8</v>
      </c>
    </row>
    <row r="438" spans="1:12">
      <c r="A438">
        <v>2003</v>
      </c>
      <c r="B438" t="s">
        <v>151</v>
      </c>
      <c r="C438" t="s">
        <v>111</v>
      </c>
      <c r="D438" s="49" t="str">
        <f t="shared" si="9"/>
        <v>2003BürogebäudeVerglasungsarbeiten</v>
      </c>
      <c r="E438">
        <v>70.5</v>
      </c>
      <c r="F438">
        <v>72.3</v>
      </c>
      <c r="G438">
        <v>70.400000000000006</v>
      </c>
      <c r="H438">
        <v>72.3</v>
      </c>
      <c r="I438">
        <v>70.400000000000006</v>
      </c>
      <c r="J438">
        <v>72.3</v>
      </c>
      <c r="K438">
        <v>70.400000000000006</v>
      </c>
      <c r="L438">
        <v>72.2</v>
      </c>
    </row>
    <row r="439" spans="1:12">
      <c r="A439">
        <v>2003</v>
      </c>
      <c r="B439" t="s">
        <v>151</v>
      </c>
      <c r="C439" t="s">
        <v>144</v>
      </c>
      <c r="D439" s="49" t="str">
        <f t="shared" si="9"/>
        <v>2003BürogebäudeMaler- und Lackierarbeiten, Beschichtungen</v>
      </c>
      <c r="E439">
        <v>86.4</v>
      </c>
      <c r="F439">
        <v>88.6</v>
      </c>
      <c r="G439">
        <v>86.4</v>
      </c>
      <c r="H439">
        <v>88.6</v>
      </c>
      <c r="I439">
        <v>86.2</v>
      </c>
      <c r="J439">
        <v>88.4</v>
      </c>
      <c r="K439">
        <v>86</v>
      </c>
      <c r="L439">
        <v>88.1</v>
      </c>
    </row>
    <row r="440" spans="1:12">
      <c r="A440">
        <v>2003</v>
      </c>
      <c r="B440" t="s">
        <v>151</v>
      </c>
      <c r="C440" t="s">
        <v>145</v>
      </c>
      <c r="D440" s="49" t="str">
        <f t="shared" si="9"/>
        <v>2003BürogebäudeKorrosionsschutzarbeiten an Stahlbauten</v>
      </c>
      <c r="E440" t="s">
        <v>66</v>
      </c>
      <c r="F440" t="s">
        <v>66</v>
      </c>
      <c r="G440" t="s">
        <v>66</v>
      </c>
      <c r="H440" t="s">
        <v>66</v>
      </c>
      <c r="I440" t="s">
        <v>66</v>
      </c>
      <c r="J440" t="s">
        <v>66</v>
      </c>
      <c r="K440" t="s">
        <v>66</v>
      </c>
      <c r="L440" t="s">
        <v>66</v>
      </c>
    </row>
    <row r="441" spans="1:12">
      <c r="A441">
        <v>2003</v>
      </c>
      <c r="B441" t="s">
        <v>151</v>
      </c>
      <c r="C441" t="s">
        <v>113</v>
      </c>
      <c r="D441" s="49" t="str">
        <f t="shared" si="9"/>
        <v>2003BürogebäudeBodenbelagarbeiten</v>
      </c>
      <c r="E441">
        <v>79.599999999999994</v>
      </c>
      <c r="F441">
        <v>81.599999999999994</v>
      </c>
      <c r="G441">
        <v>79.2</v>
      </c>
      <c r="H441">
        <v>81.3</v>
      </c>
      <c r="I441">
        <v>79.3</v>
      </c>
      <c r="J441">
        <v>81.400000000000006</v>
      </c>
      <c r="K441">
        <v>79.2</v>
      </c>
      <c r="L441">
        <v>81.3</v>
      </c>
    </row>
    <row r="442" spans="1:12">
      <c r="A442">
        <v>2003</v>
      </c>
      <c r="B442" t="s">
        <v>151</v>
      </c>
      <c r="C442" t="s">
        <v>114</v>
      </c>
      <c r="D442" s="49" t="str">
        <f t="shared" si="9"/>
        <v>2003BürogebäudeTapezierarbeiten</v>
      </c>
      <c r="E442">
        <v>82.4</v>
      </c>
      <c r="F442">
        <v>84.6</v>
      </c>
      <c r="G442">
        <v>82.2</v>
      </c>
      <c r="H442">
        <v>84.4</v>
      </c>
      <c r="I442">
        <v>82.4</v>
      </c>
      <c r="J442">
        <v>84.6</v>
      </c>
      <c r="K442">
        <v>82.4</v>
      </c>
      <c r="L442">
        <v>84.6</v>
      </c>
    </row>
    <row r="443" spans="1:12">
      <c r="A443">
        <v>2003</v>
      </c>
      <c r="B443" t="s">
        <v>151</v>
      </c>
      <c r="C443" t="s">
        <v>115</v>
      </c>
      <c r="D443" s="49" t="str">
        <f t="shared" si="9"/>
        <v>2003BürogebäudeRaumlufttechnische Anlagen</v>
      </c>
      <c r="E443">
        <v>67</v>
      </c>
      <c r="F443">
        <v>68.7</v>
      </c>
      <c r="G443">
        <v>67.2</v>
      </c>
      <c r="H443">
        <v>69</v>
      </c>
      <c r="I443">
        <v>67.3</v>
      </c>
      <c r="J443">
        <v>69</v>
      </c>
      <c r="K443">
        <v>67.5</v>
      </c>
      <c r="L443">
        <v>69.3</v>
      </c>
    </row>
    <row r="444" spans="1:12">
      <c r="A444">
        <v>2003</v>
      </c>
      <c r="B444" t="s">
        <v>151</v>
      </c>
      <c r="C444" t="s">
        <v>146</v>
      </c>
      <c r="D444" s="49" t="str">
        <f t="shared" si="9"/>
        <v>2003BürogebäudeHeiz- und zentrale Wassererwärmungsanlagen</v>
      </c>
      <c r="E444">
        <v>62.5</v>
      </c>
      <c r="F444">
        <v>64.099999999999994</v>
      </c>
      <c r="G444">
        <v>62.9</v>
      </c>
      <c r="H444">
        <v>64.5</v>
      </c>
      <c r="I444">
        <v>62.9</v>
      </c>
      <c r="J444">
        <v>64.5</v>
      </c>
      <c r="K444">
        <v>62.9</v>
      </c>
      <c r="L444">
        <v>64.599999999999994</v>
      </c>
    </row>
    <row r="445" spans="1:12">
      <c r="A445">
        <v>2003</v>
      </c>
      <c r="B445" t="s">
        <v>151</v>
      </c>
      <c r="C445" t="s">
        <v>147</v>
      </c>
      <c r="D445" s="49" t="str">
        <f t="shared" si="9"/>
        <v>2003BürogebäudeGas-, Wasser- und Entwässerungsanl. innerh. v.Geb.</v>
      </c>
      <c r="E445">
        <v>64</v>
      </c>
      <c r="F445">
        <v>65.599999999999994</v>
      </c>
      <c r="G445">
        <v>64.099999999999994</v>
      </c>
      <c r="H445">
        <v>65.8</v>
      </c>
      <c r="I445">
        <v>64.3</v>
      </c>
      <c r="J445">
        <v>66</v>
      </c>
      <c r="K445">
        <v>64.400000000000006</v>
      </c>
      <c r="L445">
        <v>66.099999999999994</v>
      </c>
    </row>
    <row r="446" spans="1:12">
      <c r="A446">
        <v>2003</v>
      </c>
      <c r="B446" t="s">
        <v>151</v>
      </c>
      <c r="C446" t="s">
        <v>148</v>
      </c>
      <c r="D446" s="49" t="str">
        <f t="shared" si="9"/>
        <v>2003BürogebäudeNieder- und Mittelspannungsanlagen bis 36 kV</v>
      </c>
      <c r="E446">
        <v>71</v>
      </c>
      <c r="F446">
        <v>72.900000000000006</v>
      </c>
      <c r="G446">
        <v>71.2</v>
      </c>
      <c r="H446">
        <v>73.099999999999994</v>
      </c>
      <c r="I446">
        <v>71.2</v>
      </c>
      <c r="J446">
        <v>73</v>
      </c>
      <c r="K446">
        <v>71.2</v>
      </c>
      <c r="L446">
        <v>73.099999999999994</v>
      </c>
    </row>
    <row r="447" spans="1:12">
      <c r="A447">
        <v>2003</v>
      </c>
      <c r="B447" t="s">
        <v>151</v>
      </c>
      <c r="C447" t="s">
        <v>120</v>
      </c>
      <c r="D447" s="49" t="str">
        <f t="shared" si="9"/>
        <v>2003BürogebäudeBlitzschutzanlagen</v>
      </c>
      <c r="E447">
        <v>74.2</v>
      </c>
      <c r="F447">
        <v>76.099999999999994</v>
      </c>
      <c r="G447">
        <v>74.2</v>
      </c>
      <c r="H447">
        <v>76.099999999999994</v>
      </c>
      <c r="I447">
        <v>74.2</v>
      </c>
      <c r="J447">
        <v>76.2</v>
      </c>
      <c r="K447">
        <v>74.3</v>
      </c>
      <c r="L447">
        <v>76.3</v>
      </c>
    </row>
    <row r="448" spans="1:12">
      <c r="A448">
        <v>2003</v>
      </c>
      <c r="B448" t="s">
        <v>151</v>
      </c>
      <c r="C448" t="s">
        <v>149</v>
      </c>
      <c r="D448" s="49" t="str">
        <f t="shared" si="9"/>
        <v>2003BürogebäudeAufzugsanl., Fahrtreppen, Fahrsteige, Förderanl.</v>
      </c>
      <c r="E448">
        <v>81.900000000000006</v>
      </c>
      <c r="F448">
        <v>84</v>
      </c>
      <c r="G448">
        <v>82.3</v>
      </c>
      <c r="H448">
        <v>84.4</v>
      </c>
      <c r="I448">
        <v>82.1</v>
      </c>
      <c r="J448">
        <v>84.2</v>
      </c>
      <c r="K448">
        <v>82.9</v>
      </c>
      <c r="L448">
        <v>85</v>
      </c>
    </row>
    <row r="449" spans="1:12">
      <c r="A449">
        <v>2003</v>
      </c>
      <c r="B449" t="s">
        <v>151</v>
      </c>
      <c r="C449" t="s">
        <v>119</v>
      </c>
      <c r="D449" s="49" t="str">
        <f t="shared" si="9"/>
        <v>2003BürogebäudeGebäudeautomation</v>
      </c>
      <c r="E449">
        <v>79.400000000000006</v>
      </c>
      <c r="F449">
        <v>81.400000000000006</v>
      </c>
      <c r="G449">
        <v>79.5</v>
      </c>
      <c r="H449">
        <v>81.599999999999994</v>
      </c>
      <c r="I449">
        <v>79.5</v>
      </c>
      <c r="J449">
        <v>81.599999999999994</v>
      </c>
      <c r="K449">
        <v>79.7</v>
      </c>
      <c r="L449">
        <v>81.8</v>
      </c>
    </row>
    <row r="450" spans="1:12">
      <c r="A450">
        <v>2003</v>
      </c>
      <c r="B450" t="s">
        <v>151</v>
      </c>
      <c r="C450" t="s">
        <v>150</v>
      </c>
      <c r="D450" s="49" t="str">
        <f t="shared" si="9"/>
        <v>2003BürogebäudeDämm- und Brandschutzarbeiten an techn. Anlagen</v>
      </c>
      <c r="E450">
        <v>61.4</v>
      </c>
      <c r="F450">
        <v>63.1</v>
      </c>
      <c r="G450">
        <v>61.7</v>
      </c>
      <c r="H450">
        <v>63.3</v>
      </c>
      <c r="I450">
        <v>61.6</v>
      </c>
      <c r="J450">
        <v>63.2</v>
      </c>
      <c r="K450">
        <v>61.9</v>
      </c>
      <c r="L450">
        <v>63.5</v>
      </c>
    </row>
    <row r="451" spans="1:12">
      <c r="A451">
        <v>2003</v>
      </c>
      <c r="B451" t="s">
        <v>152</v>
      </c>
      <c r="C451" t="s">
        <v>133</v>
      </c>
      <c r="D451" s="49" t="str">
        <f t="shared" si="9"/>
        <v>2003Gewerbliche BetriebsgebäudeBauleistungen am Bauwerk</v>
      </c>
      <c r="E451">
        <v>74.5</v>
      </c>
      <c r="F451">
        <v>76.5</v>
      </c>
      <c r="G451">
        <v>74.5</v>
      </c>
      <c r="H451">
        <v>76.5</v>
      </c>
      <c r="I451">
        <v>74.5</v>
      </c>
      <c r="J451">
        <v>76.5</v>
      </c>
      <c r="K451">
        <v>74.5</v>
      </c>
      <c r="L451">
        <v>76.5</v>
      </c>
    </row>
    <row r="452" spans="1:12">
      <c r="A452">
        <v>2003</v>
      </c>
      <c r="B452" t="s">
        <v>152</v>
      </c>
      <c r="C452" t="s">
        <v>134</v>
      </c>
      <c r="D452" s="49" t="str">
        <f t="shared" si="9"/>
        <v>2003Gewerbliche BetriebsgebäudeRohbauarbeiten</v>
      </c>
      <c r="E452">
        <v>75.900000000000006</v>
      </c>
      <c r="F452">
        <v>77.900000000000006</v>
      </c>
      <c r="G452">
        <v>76</v>
      </c>
      <c r="H452">
        <v>78</v>
      </c>
      <c r="I452">
        <v>75.900000000000006</v>
      </c>
      <c r="J452">
        <v>77.900000000000006</v>
      </c>
      <c r="K452">
        <v>75.8</v>
      </c>
      <c r="L452">
        <v>77.7</v>
      </c>
    </row>
    <row r="453" spans="1:12">
      <c r="A453">
        <v>2003</v>
      </c>
      <c r="B453" t="s">
        <v>152</v>
      </c>
      <c r="C453" t="s">
        <v>90</v>
      </c>
      <c r="D453" s="49" t="str">
        <f t="shared" si="9"/>
        <v>2003Gewerbliche BetriebsgebäudeErdarbeiten</v>
      </c>
      <c r="E453">
        <v>79.900000000000006</v>
      </c>
      <c r="F453">
        <v>81.900000000000006</v>
      </c>
      <c r="G453">
        <v>79.7</v>
      </c>
      <c r="H453">
        <v>81.7</v>
      </c>
      <c r="I453">
        <v>79.599999999999994</v>
      </c>
      <c r="J453">
        <v>81.599999999999994</v>
      </c>
      <c r="K453">
        <v>79.5</v>
      </c>
      <c r="L453">
        <v>81.599999999999994</v>
      </c>
    </row>
    <row r="454" spans="1:12">
      <c r="A454">
        <v>2003</v>
      </c>
      <c r="B454" t="s">
        <v>152</v>
      </c>
      <c r="C454" t="s">
        <v>135</v>
      </c>
      <c r="D454" s="49" t="str">
        <f t="shared" si="9"/>
        <v>2003Gewerbliche BetriebsgebäudeVerbauarbeiten</v>
      </c>
      <c r="E454" t="s">
        <v>66</v>
      </c>
      <c r="F454" t="s">
        <v>66</v>
      </c>
      <c r="G454" t="s">
        <v>66</v>
      </c>
      <c r="H454" t="s">
        <v>66</v>
      </c>
      <c r="I454" t="s">
        <v>66</v>
      </c>
      <c r="J454" t="s">
        <v>66</v>
      </c>
      <c r="K454" t="s">
        <v>66</v>
      </c>
      <c r="L454" t="s">
        <v>66</v>
      </c>
    </row>
    <row r="455" spans="1:12">
      <c r="A455">
        <v>2003</v>
      </c>
      <c r="B455" t="s">
        <v>152</v>
      </c>
      <c r="C455" t="s">
        <v>136</v>
      </c>
      <c r="D455" s="49" t="str">
        <f t="shared" si="9"/>
        <v>2003Gewerbliche BetriebsgebäudeRamm-, Rüttel- und Pressarbeiten</v>
      </c>
      <c r="E455" t="s">
        <v>66</v>
      </c>
      <c r="F455" t="s">
        <v>66</v>
      </c>
      <c r="G455" t="s">
        <v>66</v>
      </c>
      <c r="H455" t="s">
        <v>66</v>
      </c>
      <c r="I455" t="s">
        <v>66</v>
      </c>
      <c r="J455" t="s">
        <v>66</v>
      </c>
      <c r="K455" t="s">
        <v>66</v>
      </c>
      <c r="L455" t="s">
        <v>66</v>
      </c>
    </row>
    <row r="456" spans="1:12">
      <c r="A456">
        <v>2003</v>
      </c>
      <c r="B456" t="s">
        <v>152</v>
      </c>
      <c r="C456" t="s">
        <v>91</v>
      </c>
      <c r="D456" s="49" t="str">
        <f t="shared" si="9"/>
        <v>2003Gewerbliche BetriebsgebäudeEntwässerungskanalarbeiten</v>
      </c>
      <c r="E456">
        <v>74.599999999999994</v>
      </c>
      <c r="F456">
        <v>76.5</v>
      </c>
      <c r="G456">
        <v>74.900000000000006</v>
      </c>
      <c r="H456">
        <v>76.8</v>
      </c>
      <c r="I456">
        <v>75</v>
      </c>
      <c r="J456">
        <v>76.900000000000006</v>
      </c>
      <c r="K456">
        <v>75.099999999999994</v>
      </c>
      <c r="L456">
        <v>77.099999999999994</v>
      </c>
    </row>
    <row r="457" spans="1:12">
      <c r="A457">
        <v>2003</v>
      </c>
      <c r="B457" t="s">
        <v>152</v>
      </c>
      <c r="C457" t="s">
        <v>92</v>
      </c>
      <c r="D457" s="49" t="str">
        <f t="shared" si="9"/>
        <v>2003Gewerbliche BetriebsgebäudeMauerarbeiten</v>
      </c>
      <c r="E457">
        <v>84.9</v>
      </c>
      <c r="F457">
        <v>87.1</v>
      </c>
      <c r="G457">
        <v>84.9</v>
      </c>
      <c r="H457">
        <v>87.2</v>
      </c>
      <c r="I457">
        <v>84.9</v>
      </c>
      <c r="J457">
        <v>87.1</v>
      </c>
      <c r="K457">
        <v>84.9</v>
      </c>
      <c r="L457">
        <v>87.1</v>
      </c>
    </row>
    <row r="458" spans="1:12">
      <c r="A458">
        <v>2003</v>
      </c>
      <c r="B458" t="s">
        <v>152</v>
      </c>
      <c r="C458" t="s">
        <v>93</v>
      </c>
      <c r="D458" s="49" t="str">
        <f t="shared" si="9"/>
        <v>2003Gewerbliche BetriebsgebäudeBetonarbeiten</v>
      </c>
      <c r="E458">
        <v>79.7</v>
      </c>
      <c r="F458">
        <v>81.7</v>
      </c>
      <c r="G458">
        <v>79.5</v>
      </c>
      <c r="H458">
        <v>81.5</v>
      </c>
      <c r="I458">
        <v>79.3</v>
      </c>
      <c r="J458">
        <v>81.3</v>
      </c>
      <c r="K458">
        <v>79.3</v>
      </c>
      <c r="L458">
        <v>81.2</v>
      </c>
    </row>
    <row r="459" spans="1:12">
      <c r="A459">
        <v>2003</v>
      </c>
      <c r="B459" t="s">
        <v>152</v>
      </c>
      <c r="C459" t="s">
        <v>137</v>
      </c>
      <c r="D459" s="49" t="str">
        <f t="shared" si="9"/>
        <v>2003Gewerbliche BetriebsgebäudeZimmer- und Holzbauarbeiten</v>
      </c>
      <c r="E459">
        <v>73.2</v>
      </c>
      <c r="F459">
        <v>75.099999999999994</v>
      </c>
      <c r="G459">
        <v>73.2</v>
      </c>
      <c r="H459">
        <v>75.099999999999994</v>
      </c>
      <c r="I459">
        <v>73.099999999999994</v>
      </c>
      <c r="J459">
        <v>75.099999999999994</v>
      </c>
      <c r="K459">
        <v>73.2</v>
      </c>
      <c r="L459">
        <v>75.099999999999994</v>
      </c>
    </row>
    <row r="460" spans="1:12">
      <c r="A460">
        <v>2003</v>
      </c>
      <c r="B460" t="s">
        <v>152</v>
      </c>
      <c r="C460" t="s">
        <v>95</v>
      </c>
      <c r="D460" s="49" t="str">
        <f t="shared" ref="D460:D523" si="10">CONCATENATE(A460, B460, C460)</f>
        <v>2003Gewerbliche BetriebsgebäudeStahlbauarbeiten</v>
      </c>
      <c r="E460">
        <v>70.3</v>
      </c>
      <c r="F460">
        <v>72.099999999999994</v>
      </c>
      <c r="G460">
        <v>71.099999999999994</v>
      </c>
      <c r="H460">
        <v>73</v>
      </c>
      <c r="I460">
        <v>70.8</v>
      </c>
      <c r="J460">
        <v>72.599999999999994</v>
      </c>
      <c r="K460">
        <v>70.2</v>
      </c>
      <c r="L460">
        <v>72.099999999999994</v>
      </c>
    </row>
    <row r="461" spans="1:12">
      <c r="A461">
        <v>2003</v>
      </c>
      <c r="B461" t="s">
        <v>152</v>
      </c>
      <c r="C461" t="s">
        <v>96</v>
      </c>
      <c r="D461" s="49" t="str">
        <f t="shared" si="10"/>
        <v>2003Gewerbliche BetriebsgebäudeAbdichtungsarbeiten</v>
      </c>
      <c r="E461">
        <v>75.400000000000006</v>
      </c>
      <c r="F461">
        <v>77.400000000000006</v>
      </c>
      <c r="G461">
        <v>75.3</v>
      </c>
      <c r="H461">
        <v>77.3</v>
      </c>
      <c r="I461">
        <v>75.400000000000006</v>
      </c>
      <c r="J461">
        <v>77.3</v>
      </c>
      <c r="K461">
        <v>75.5</v>
      </c>
      <c r="L461">
        <v>77.5</v>
      </c>
    </row>
    <row r="462" spans="1:12">
      <c r="A462">
        <v>2003</v>
      </c>
      <c r="B462" t="s">
        <v>152</v>
      </c>
      <c r="C462" t="s">
        <v>138</v>
      </c>
      <c r="D462" s="49" t="str">
        <f t="shared" si="10"/>
        <v>2003Gewerbliche BetriebsgebäudeDachdeckungs- und Dachabdichtungsarbeiten</v>
      </c>
      <c r="E462">
        <v>71.599999999999994</v>
      </c>
      <c r="F462">
        <v>73.599999999999994</v>
      </c>
      <c r="G462">
        <v>71.7</v>
      </c>
      <c r="H462">
        <v>73.7</v>
      </c>
      <c r="I462">
        <v>71.900000000000006</v>
      </c>
      <c r="J462">
        <v>73.8</v>
      </c>
      <c r="K462">
        <v>71.900000000000006</v>
      </c>
      <c r="L462">
        <v>73.8</v>
      </c>
    </row>
    <row r="463" spans="1:12">
      <c r="A463">
        <v>2003</v>
      </c>
      <c r="B463" t="s">
        <v>152</v>
      </c>
      <c r="C463" t="s">
        <v>98</v>
      </c>
      <c r="D463" s="49" t="str">
        <f t="shared" si="10"/>
        <v>2003Gewerbliche BetriebsgebäudeKlempnerarbeiten</v>
      </c>
      <c r="E463">
        <v>64.400000000000006</v>
      </c>
      <c r="F463">
        <v>66.099999999999994</v>
      </c>
      <c r="G463">
        <v>64.5</v>
      </c>
      <c r="H463">
        <v>66.099999999999994</v>
      </c>
      <c r="I463">
        <v>64.5</v>
      </c>
      <c r="J463">
        <v>66.099999999999994</v>
      </c>
      <c r="K463">
        <v>64.7</v>
      </c>
      <c r="L463">
        <v>66.400000000000006</v>
      </c>
    </row>
    <row r="464" spans="1:12">
      <c r="A464">
        <v>2003</v>
      </c>
      <c r="B464" t="s">
        <v>152</v>
      </c>
      <c r="C464" t="s">
        <v>99</v>
      </c>
      <c r="D464" s="49" t="str">
        <f t="shared" si="10"/>
        <v>2003Gewerbliche BetriebsgebäudeGerüstarbeiten</v>
      </c>
      <c r="E464">
        <v>80.8</v>
      </c>
      <c r="F464">
        <v>82.9</v>
      </c>
      <c r="G464">
        <v>80.5</v>
      </c>
      <c r="H464">
        <v>82.6</v>
      </c>
      <c r="I464">
        <v>80.8</v>
      </c>
      <c r="J464">
        <v>82.9</v>
      </c>
      <c r="K464">
        <v>80.3</v>
      </c>
      <c r="L464">
        <v>82.4</v>
      </c>
    </row>
    <row r="465" spans="1:12">
      <c r="A465">
        <v>2003</v>
      </c>
      <c r="B465" t="s">
        <v>152</v>
      </c>
      <c r="C465" t="s">
        <v>139</v>
      </c>
      <c r="D465" s="49" t="str">
        <f t="shared" si="10"/>
        <v>2003Gewerbliche BetriebsgebäudeAusbauarbeiten</v>
      </c>
      <c r="E465">
        <v>73</v>
      </c>
      <c r="F465">
        <v>74.900000000000006</v>
      </c>
      <c r="G465">
        <v>73</v>
      </c>
      <c r="H465">
        <v>74.900000000000006</v>
      </c>
      <c r="I465">
        <v>73.099999999999994</v>
      </c>
      <c r="J465">
        <v>75</v>
      </c>
      <c r="K465">
        <v>73.2</v>
      </c>
      <c r="L465">
        <v>75.099999999999994</v>
      </c>
    </row>
    <row r="466" spans="1:12">
      <c r="A466">
        <v>2003</v>
      </c>
      <c r="B466" t="s">
        <v>152</v>
      </c>
      <c r="C466" t="s">
        <v>100</v>
      </c>
      <c r="D466" s="49" t="str">
        <f t="shared" si="10"/>
        <v>2003Gewerbliche BetriebsgebäudeNaturwerksteinarbeiten</v>
      </c>
      <c r="E466">
        <v>86.5</v>
      </c>
      <c r="F466">
        <v>88.6</v>
      </c>
      <c r="G466">
        <v>86.4</v>
      </c>
      <c r="H466">
        <v>88.5</v>
      </c>
      <c r="I466">
        <v>86.5</v>
      </c>
      <c r="J466">
        <v>88.6</v>
      </c>
      <c r="K466">
        <v>86.5</v>
      </c>
      <c r="L466">
        <v>88.6</v>
      </c>
    </row>
    <row r="467" spans="1:12">
      <c r="A467">
        <v>2003</v>
      </c>
      <c r="B467" t="s">
        <v>152</v>
      </c>
      <c r="C467" t="s">
        <v>101</v>
      </c>
      <c r="D467" s="49" t="str">
        <f t="shared" si="10"/>
        <v>2003Gewerbliche BetriebsgebäudeBetonwerksteinarbeiten</v>
      </c>
      <c r="E467">
        <v>86.7</v>
      </c>
      <c r="F467">
        <v>88.9</v>
      </c>
      <c r="G467">
        <v>86.6</v>
      </c>
      <c r="H467">
        <v>88.8</v>
      </c>
      <c r="I467">
        <v>86.6</v>
      </c>
      <c r="J467">
        <v>88.8</v>
      </c>
      <c r="K467">
        <v>86.6</v>
      </c>
      <c r="L467">
        <v>88.8</v>
      </c>
    </row>
    <row r="468" spans="1:12">
      <c r="A468">
        <v>2003</v>
      </c>
      <c r="B468" t="s">
        <v>152</v>
      </c>
      <c r="C468" t="s">
        <v>140</v>
      </c>
      <c r="D468" s="49" t="str">
        <f t="shared" si="10"/>
        <v>2003Gewerbliche BetriebsgebäudePutz- und Stuckarbeiten</v>
      </c>
      <c r="E468">
        <v>85.2</v>
      </c>
      <c r="F468">
        <v>87.4</v>
      </c>
      <c r="G468">
        <v>84.8</v>
      </c>
      <c r="H468">
        <v>87</v>
      </c>
      <c r="I468">
        <v>84.9</v>
      </c>
      <c r="J468">
        <v>87.1</v>
      </c>
      <c r="K468">
        <v>84.8</v>
      </c>
      <c r="L468">
        <v>87</v>
      </c>
    </row>
    <row r="469" spans="1:12">
      <c r="A469">
        <v>2003</v>
      </c>
      <c r="B469" t="s">
        <v>152</v>
      </c>
      <c r="C469" t="s">
        <v>141</v>
      </c>
      <c r="D469" s="49" t="str">
        <f t="shared" si="10"/>
        <v>2003Gewerbliche BetriebsgebäudeWärmedämm-Verbundsysteme</v>
      </c>
      <c r="E469" t="s">
        <v>66</v>
      </c>
      <c r="F469" t="s">
        <v>66</v>
      </c>
      <c r="G469" t="s">
        <v>66</v>
      </c>
      <c r="H469" t="s">
        <v>66</v>
      </c>
      <c r="I469" t="s">
        <v>66</v>
      </c>
      <c r="J469" t="s">
        <v>66</v>
      </c>
      <c r="K469" t="s">
        <v>66</v>
      </c>
      <c r="L469" t="s">
        <v>66</v>
      </c>
    </row>
    <row r="470" spans="1:12">
      <c r="A470">
        <v>2003</v>
      </c>
      <c r="B470" t="s">
        <v>152</v>
      </c>
      <c r="C470" t="s">
        <v>104</v>
      </c>
      <c r="D470" s="49" t="str">
        <f t="shared" si="10"/>
        <v>2003Gewerbliche BetriebsgebäudeTrockenbauarbeiten</v>
      </c>
      <c r="E470">
        <v>81.7</v>
      </c>
      <c r="F470">
        <v>83.9</v>
      </c>
      <c r="G470">
        <v>81.599999999999994</v>
      </c>
      <c r="H470">
        <v>83.7</v>
      </c>
      <c r="I470">
        <v>81.599999999999994</v>
      </c>
      <c r="J470">
        <v>83.7</v>
      </c>
      <c r="K470">
        <v>81.599999999999994</v>
      </c>
      <c r="L470">
        <v>83.7</v>
      </c>
    </row>
    <row r="471" spans="1:12">
      <c r="A471">
        <v>2003</v>
      </c>
      <c r="B471" t="s">
        <v>152</v>
      </c>
      <c r="C471" t="s">
        <v>105</v>
      </c>
      <c r="D471" s="49" t="str">
        <f t="shared" si="10"/>
        <v>2003Gewerbliche BetriebsgebäudeVorgehängte hinterlüftete Fassaden</v>
      </c>
      <c r="E471">
        <v>74.900000000000006</v>
      </c>
      <c r="F471">
        <v>76.7</v>
      </c>
      <c r="G471">
        <v>75</v>
      </c>
      <c r="H471">
        <v>76.900000000000006</v>
      </c>
      <c r="I471">
        <v>75</v>
      </c>
      <c r="J471">
        <v>76.900000000000006</v>
      </c>
      <c r="K471">
        <v>75.2</v>
      </c>
      <c r="L471">
        <v>77.099999999999994</v>
      </c>
    </row>
    <row r="472" spans="1:12">
      <c r="A472">
        <v>2003</v>
      </c>
      <c r="B472" t="s">
        <v>152</v>
      </c>
      <c r="C472" t="s">
        <v>142</v>
      </c>
      <c r="D472" s="49" t="str">
        <f t="shared" si="10"/>
        <v>2003Gewerbliche BetriebsgebäudeFliesen- und Plattenarbeiten</v>
      </c>
      <c r="E472">
        <v>89.7</v>
      </c>
      <c r="F472">
        <v>92.1</v>
      </c>
      <c r="G472">
        <v>89.5</v>
      </c>
      <c r="H472">
        <v>91.8</v>
      </c>
      <c r="I472">
        <v>89.4</v>
      </c>
      <c r="J472">
        <v>91.7</v>
      </c>
      <c r="K472">
        <v>89.2</v>
      </c>
      <c r="L472">
        <v>91.5</v>
      </c>
    </row>
    <row r="473" spans="1:12">
      <c r="A473">
        <v>2003</v>
      </c>
      <c r="B473" t="s">
        <v>152</v>
      </c>
      <c r="C473" t="s">
        <v>107</v>
      </c>
      <c r="D473" s="49" t="str">
        <f t="shared" si="10"/>
        <v>2003Gewerbliche BetriebsgebäudeEstricharbeiten</v>
      </c>
      <c r="E473">
        <v>78</v>
      </c>
      <c r="F473">
        <v>80</v>
      </c>
      <c r="G473">
        <v>78</v>
      </c>
      <c r="H473">
        <v>80</v>
      </c>
      <c r="I473">
        <v>78</v>
      </c>
      <c r="J473">
        <v>80</v>
      </c>
      <c r="K473">
        <v>78.400000000000006</v>
      </c>
      <c r="L473">
        <v>80.5</v>
      </c>
    </row>
    <row r="474" spans="1:12">
      <c r="A474">
        <v>2003</v>
      </c>
      <c r="B474" t="s">
        <v>152</v>
      </c>
      <c r="C474" t="s">
        <v>108</v>
      </c>
      <c r="D474" s="49" t="str">
        <f t="shared" si="10"/>
        <v>2003Gewerbliche BetriebsgebäudeTischlerarbeiten</v>
      </c>
      <c r="E474">
        <v>77.599999999999994</v>
      </c>
      <c r="F474">
        <v>79.7</v>
      </c>
      <c r="G474">
        <v>77.7</v>
      </c>
      <c r="H474">
        <v>79.8</v>
      </c>
      <c r="I474">
        <v>77.7</v>
      </c>
      <c r="J474">
        <v>79.8</v>
      </c>
      <c r="K474">
        <v>77.900000000000006</v>
      </c>
      <c r="L474">
        <v>80</v>
      </c>
    </row>
    <row r="475" spans="1:12">
      <c r="A475">
        <v>2003</v>
      </c>
      <c r="B475" t="s">
        <v>152</v>
      </c>
      <c r="C475" t="s">
        <v>143</v>
      </c>
      <c r="D475" s="49" t="str">
        <f t="shared" si="10"/>
        <v>2003Gewerbliche BetriebsgebäudeParkett- und Holzpflasterarbeiten</v>
      </c>
      <c r="E475">
        <v>88.4</v>
      </c>
      <c r="F475">
        <v>90.7</v>
      </c>
      <c r="G475">
        <v>88.4</v>
      </c>
      <c r="H475">
        <v>90.6</v>
      </c>
      <c r="I475">
        <v>88.3</v>
      </c>
      <c r="J475">
        <v>90.5</v>
      </c>
      <c r="K475">
        <v>88</v>
      </c>
      <c r="L475">
        <v>90.2</v>
      </c>
    </row>
    <row r="476" spans="1:12">
      <c r="A476">
        <v>2003</v>
      </c>
      <c r="B476" t="s">
        <v>152</v>
      </c>
      <c r="C476" t="s">
        <v>109</v>
      </c>
      <c r="D476" s="49" t="str">
        <f t="shared" si="10"/>
        <v>2003Gewerbliche BetriebsgebäudeRollladenarbeiten</v>
      </c>
      <c r="E476">
        <v>84.2</v>
      </c>
      <c r="F476">
        <v>86.5</v>
      </c>
      <c r="G476">
        <v>84.4</v>
      </c>
      <c r="H476">
        <v>86.7</v>
      </c>
      <c r="I476">
        <v>84.4</v>
      </c>
      <c r="J476">
        <v>86.7</v>
      </c>
      <c r="K476">
        <v>84.3</v>
      </c>
      <c r="L476">
        <v>86.6</v>
      </c>
    </row>
    <row r="477" spans="1:12">
      <c r="A477">
        <v>2003</v>
      </c>
      <c r="B477" t="s">
        <v>152</v>
      </c>
      <c r="C477" t="s">
        <v>110</v>
      </c>
      <c r="D477" s="49" t="str">
        <f t="shared" si="10"/>
        <v>2003Gewerbliche BetriebsgebäudeMetallbauarbeiten</v>
      </c>
      <c r="E477">
        <v>69.599999999999994</v>
      </c>
      <c r="F477">
        <v>71.3</v>
      </c>
      <c r="G477">
        <v>69.599999999999994</v>
      </c>
      <c r="H477">
        <v>71.3</v>
      </c>
      <c r="I477">
        <v>69.7</v>
      </c>
      <c r="J477">
        <v>71.400000000000006</v>
      </c>
      <c r="K477">
        <v>69.599999999999994</v>
      </c>
      <c r="L477">
        <v>71.3</v>
      </c>
    </row>
    <row r="478" spans="1:12">
      <c r="A478">
        <v>2003</v>
      </c>
      <c r="B478" t="s">
        <v>152</v>
      </c>
      <c r="C478" t="s">
        <v>111</v>
      </c>
      <c r="D478" s="49" t="str">
        <f t="shared" si="10"/>
        <v>2003Gewerbliche BetriebsgebäudeVerglasungsarbeiten</v>
      </c>
      <c r="E478">
        <v>70.3</v>
      </c>
      <c r="F478">
        <v>72.2</v>
      </c>
      <c r="G478">
        <v>70.3</v>
      </c>
      <c r="H478">
        <v>72.2</v>
      </c>
      <c r="I478">
        <v>70.3</v>
      </c>
      <c r="J478">
        <v>72.2</v>
      </c>
      <c r="K478">
        <v>70.2</v>
      </c>
      <c r="L478">
        <v>72.099999999999994</v>
      </c>
    </row>
    <row r="479" spans="1:12">
      <c r="A479">
        <v>2003</v>
      </c>
      <c r="B479" t="s">
        <v>152</v>
      </c>
      <c r="C479" t="s">
        <v>144</v>
      </c>
      <c r="D479" s="49" t="str">
        <f t="shared" si="10"/>
        <v>2003Gewerbliche BetriebsgebäudeMaler- und Lackierarbeiten, Beschichtungen</v>
      </c>
      <c r="E479">
        <v>86.5</v>
      </c>
      <c r="F479">
        <v>88.7</v>
      </c>
      <c r="G479">
        <v>86.5</v>
      </c>
      <c r="H479">
        <v>88.7</v>
      </c>
      <c r="I479">
        <v>86.5</v>
      </c>
      <c r="J479">
        <v>88.6</v>
      </c>
      <c r="K479">
        <v>86.2</v>
      </c>
      <c r="L479">
        <v>88.4</v>
      </c>
    </row>
    <row r="480" spans="1:12">
      <c r="A480">
        <v>2003</v>
      </c>
      <c r="B480" t="s">
        <v>152</v>
      </c>
      <c r="C480" t="s">
        <v>145</v>
      </c>
      <c r="D480" s="49" t="str">
        <f t="shared" si="10"/>
        <v>2003Gewerbliche BetriebsgebäudeKorrosionsschutzarbeiten an Stahlbauten</v>
      </c>
      <c r="E480" t="s">
        <v>66</v>
      </c>
      <c r="F480" t="s">
        <v>66</v>
      </c>
      <c r="G480" t="s">
        <v>66</v>
      </c>
      <c r="H480" t="s">
        <v>66</v>
      </c>
      <c r="I480" t="s">
        <v>66</v>
      </c>
      <c r="J480" t="s">
        <v>66</v>
      </c>
      <c r="K480" t="s">
        <v>66</v>
      </c>
      <c r="L480" t="s">
        <v>66</v>
      </c>
    </row>
    <row r="481" spans="1:12">
      <c r="A481">
        <v>2003</v>
      </c>
      <c r="B481" t="s">
        <v>152</v>
      </c>
      <c r="C481" t="s">
        <v>113</v>
      </c>
      <c r="D481" s="49" t="str">
        <f t="shared" si="10"/>
        <v>2003Gewerbliche BetriebsgebäudeBodenbelagarbeiten</v>
      </c>
      <c r="E481">
        <v>80</v>
      </c>
      <c r="F481">
        <v>82</v>
      </c>
      <c r="G481">
        <v>79.7</v>
      </c>
      <c r="H481">
        <v>81.8</v>
      </c>
      <c r="I481">
        <v>79.7</v>
      </c>
      <c r="J481">
        <v>81.8</v>
      </c>
      <c r="K481">
        <v>79.7</v>
      </c>
      <c r="L481">
        <v>81.8</v>
      </c>
    </row>
    <row r="482" spans="1:12">
      <c r="A482">
        <v>2003</v>
      </c>
      <c r="B482" t="s">
        <v>152</v>
      </c>
      <c r="C482" t="s">
        <v>114</v>
      </c>
      <c r="D482" s="49" t="str">
        <f t="shared" si="10"/>
        <v>2003Gewerbliche BetriebsgebäudeTapezierarbeiten</v>
      </c>
      <c r="E482">
        <v>82.4</v>
      </c>
      <c r="F482">
        <v>84.6</v>
      </c>
      <c r="G482">
        <v>82.2</v>
      </c>
      <c r="H482">
        <v>84.4</v>
      </c>
      <c r="I482">
        <v>82.4</v>
      </c>
      <c r="J482">
        <v>84.6</v>
      </c>
      <c r="K482">
        <v>82.4</v>
      </c>
      <c r="L482">
        <v>84.6</v>
      </c>
    </row>
    <row r="483" spans="1:12">
      <c r="A483">
        <v>2003</v>
      </c>
      <c r="B483" t="s">
        <v>152</v>
      </c>
      <c r="C483" t="s">
        <v>115</v>
      </c>
      <c r="D483" s="49" t="str">
        <f t="shared" si="10"/>
        <v>2003Gewerbliche BetriebsgebäudeRaumlufttechnische Anlagen</v>
      </c>
      <c r="E483">
        <v>67.2</v>
      </c>
      <c r="F483">
        <v>68.900000000000006</v>
      </c>
      <c r="G483">
        <v>67.3</v>
      </c>
      <c r="H483">
        <v>69</v>
      </c>
      <c r="I483">
        <v>67.400000000000006</v>
      </c>
      <c r="J483">
        <v>69.099999999999994</v>
      </c>
      <c r="K483">
        <v>67.7</v>
      </c>
      <c r="L483">
        <v>69.5</v>
      </c>
    </row>
    <row r="484" spans="1:12">
      <c r="A484">
        <v>2003</v>
      </c>
      <c r="B484" t="s">
        <v>152</v>
      </c>
      <c r="C484" t="s">
        <v>146</v>
      </c>
      <c r="D484" s="49" t="str">
        <f t="shared" si="10"/>
        <v>2003Gewerbliche BetriebsgebäudeHeiz- und zentrale Wassererwärmungsanlagen</v>
      </c>
      <c r="E484">
        <v>62.6</v>
      </c>
      <c r="F484">
        <v>64.2</v>
      </c>
      <c r="G484">
        <v>62.8</v>
      </c>
      <c r="H484">
        <v>64.5</v>
      </c>
      <c r="I484">
        <v>62.9</v>
      </c>
      <c r="J484">
        <v>64.5</v>
      </c>
      <c r="K484">
        <v>63</v>
      </c>
      <c r="L484">
        <v>64.7</v>
      </c>
    </row>
    <row r="485" spans="1:12">
      <c r="A485">
        <v>2003</v>
      </c>
      <c r="B485" t="s">
        <v>152</v>
      </c>
      <c r="C485" t="s">
        <v>147</v>
      </c>
      <c r="D485" s="49" t="str">
        <f t="shared" si="10"/>
        <v>2003Gewerbliche BetriebsgebäudeGas-, Wasser- und Entwässerungsanl. innerh. v.Geb.</v>
      </c>
      <c r="E485">
        <v>63.5</v>
      </c>
      <c r="F485">
        <v>65.099999999999994</v>
      </c>
      <c r="G485">
        <v>63.7</v>
      </c>
      <c r="H485">
        <v>65.400000000000006</v>
      </c>
      <c r="I485">
        <v>63.8</v>
      </c>
      <c r="J485">
        <v>65.5</v>
      </c>
      <c r="K485">
        <v>63.9</v>
      </c>
      <c r="L485">
        <v>65.5</v>
      </c>
    </row>
    <row r="486" spans="1:12">
      <c r="A486">
        <v>2003</v>
      </c>
      <c r="B486" t="s">
        <v>152</v>
      </c>
      <c r="C486" t="s">
        <v>148</v>
      </c>
      <c r="D486" s="49" t="str">
        <f t="shared" si="10"/>
        <v>2003Gewerbliche BetriebsgebäudeNieder- und Mittelspannungsanlagen bis 36 kV</v>
      </c>
      <c r="E486">
        <v>70.599999999999994</v>
      </c>
      <c r="F486">
        <v>72.400000000000006</v>
      </c>
      <c r="G486">
        <v>70.8</v>
      </c>
      <c r="H486">
        <v>72.7</v>
      </c>
      <c r="I486">
        <v>70.7</v>
      </c>
      <c r="J486">
        <v>72.599999999999994</v>
      </c>
      <c r="K486">
        <v>70.8</v>
      </c>
      <c r="L486">
        <v>72.7</v>
      </c>
    </row>
    <row r="487" spans="1:12">
      <c r="A487">
        <v>2003</v>
      </c>
      <c r="B487" t="s">
        <v>152</v>
      </c>
      <c r="C487" t="s">
        <v>120</v>
      </c>
      <c r="D487" s="49" t="str">
        <f t="shared" si="10"/>
        <v>2003Gewerbliche BetriebsgebäudeBlitzschutzanlagen</v>
      </c>
      <c r="E487">
        <v>74.2</v>
      </c>
      <c r="F487">
        <v>76.099999999999994</v>
      </c>
      <c r="G487">
        <v>74.2</v>
      </c>
      <c r="H487">
        <v>76.099999999999994</v>
      </c>
      <c r="I487">
        <v>74.2</v>
      </c>
      <c r="J487">
        <v>76.2</v>
      </c>
      <c r="K487">
        <v>74.3</v>
      </c>
      <c r="L487">
        <v>76.3</v>
      </c>
    </row>
    <row r="488" spans="1:12">
      <c r="A488">
        <v>2003</v>
      </c>
      <c r="B488" t="s">
        <v>152</v>
      </c>
      <c r="C488" t="s">
        <v>149</v>
      </c>
      <c r="D488" s="49" t="str">
        <f t="shared" si="10"/>
        <v>2003Gewerbliche BetriebsgebäudeAufzugsanl., Fahrtreppen, Fahrsteige, Förderanl.</v>
      </c>
      <c r="E488">
        <v>81.900000000000006</v>
      </c>
      <c r="F488">
        <v>84</v>
      </c>
      <c r="G488">
        <v>82.3</v>
      </c>
      <c r="H488">
        <v>84.4</v>
      </c>
      <c r="I488">
        <v>82.1</v>
      </c>
      <c r="J488">
        <v>84.2</v>
      </c>
      <c r="K488">
        <v>82.9</v>
      </c>
      <c r="L488">
        <v>85</v>
      </c>
    </row>
    <row r="489" spans="1:12">
      <c r="A489">
        <v>2003</v>
      </c>
      <c r="B489" t="s">
        <v>152</v>
      </c>
      <c r="C489" t="s">
        <v>119</v>
      </c>
      <c r="D489" s="49" t="str">
        <f t="shared" si="10"/>
        <v>2003Gewerbliche BetriebsgebäudeGebäudeautomation</v>
      </c>
      <c r="E489">
        <v>79.599999999999994</v>
      </c>
      <c r="F489">
        <v>81.7</v>
      </c>
      <c r="G489">
        <v>79.900000000000006</v>
      </c>
      <c r="H489">
        <v>82</v>
      </c>
      <c r="I489">
        <v>79.8</v>
      </c>
      <c r="J489">
        <v>81.900000000000006</v>
      </c>
      <c r="K489">
        <v>80</v>
      </c>
      <c r="L489">
        <v>82</v>
      </c>
    </row>
    <row r="490" spans="1:12">
      <c r="A490">
        <v>2003</v>
      </c>
      <c r="B490" t="s">
        <v>152</v>
      </c>
      <c r="C490" t="s">
        <v>150</v>
      </c>
      <c r="D490" s="49" t="str">
        <f t="shared" si="10"/>
        <v>2003Gewerbliche BetriebsgebäudeDämm- und Brandschutzarbeiten an techn. Anlagen</v>
      </c>
      <c r="E490">
        <v>61.4</v>
      </c>
      <c r="F490">
        <v>63.1</v>
      </c>
      <c r="G490">
        <v>61.7</v>
      </c>
      <c r="H490">
        <v>63.2</v>
      </c>
      <c r="I490">
        <v>61.6</v>
      </c>
      <c r="J490">
        <v>63.2</v>
      </c>
      <c r="K490">
        <v>61.9</v>
      </c>
      <c r="L490">
        <v>63.5</v>
      </c>
    </row>
    <row r="491" spans="1:12">
      <c r="A491">
        <v>2004</v>
      </c>
      <c r="B491" t="s">
        <v>132</v>
      </c>
      <c r="C491" t="s">
        <v>133</v>
      </c>
      <c r="D491" s="49" t="str">
        <f t="shared" si="10"/>
        <v>2004WohngebäudeBauleistungen am Bauwerk</v>
      </c>
      <c r="E491">
        <v>77.5</v>
      </c>
      <c r="F491">
        <v>79.599999999999994</v>
      </c>
      <c r="G491">
        <v>78.400000000000006</v>
      </c>
      <c r="H491">
        <v>80.5</v>
      </c>
      <c r="I491">
        <v>78.599999999999994</v>
      </c>
      <c r="J491">
        <v>80.7</v>
      </c>
      <c r="K491">
        <v>78.7</v>
      </c>
      <c r="L491">
        <v>80.8</v>
      </c>
    </row>
    <row r="492" spans="1:12">
      <c r="A492">
        <v>2004</v>
      </c>
      <c r="B492" t="s">
        <v>132</v>
      </c>
      <c r="C492" t="s">
        <v>134</v>
      </c>
      <c r="D492" s="49" t="str">
        <f t="shared" si="10"/>
        <v>2004WohngebäudeRohbauarbeiten</v>
      </c>
      <c r="E492">
        <v>79</v>
      </c>
      <c r="F492">
        <v>81.099999999999994</v>
      </c>
      <c r="G492">
        <v>80.3</v>
      </c>
      <c r="H492">
        <v>82.3</v>
      </c>
      <c r="I492">
        <v>80.400000000000006</v>
      </c>
      <c r="J492">
        <v>82.4</v>
      </c>
      <c r="K492">
        <v>80.2</v>
      </c>
      <c r="L492">
        <v>82.2</v>
      </c>
    </row>
    <row r="493" spans="1:12">
      <c r="A493">
        <v>2004</v>
      </c>
      <c r="B493" t="s">
        <v>132</v>
      </c>
      <c r="C493" t="s">
        <v>90</v>
      </c>
      <c r="D493" s="49" t="str">
        <f t="shared" si="10"/>
        <v>2004WohngebäudeErdarbeiten</v>
      </c>
      <c r="E493">
        <v>78.400000000000006</v>
      </c>
      <c r="F493">
        <v>80.5</v>
      </c>
      <c r="G493">
        <v>77.8</v>
      </c>
      <c r="H493">
        <v>79.8</v>
      </c>
      <c r="I493">
        <v>77.8</v>
      </c>
      <c r="J493">
        <v>79.8</v>
      </c>
      <c r="K493">
        <v>77.400000000000006</v>
      </c>
      <c r="L493">
        <v>79.5</v>
      </c>
    </row>
    <row r="494" spans="1:12">
      <c r="A494">
        <v>2004</v>
      </c>
      <c r="B494" t="s">
        <v>132</v>
      </c>
      <c r="C494" t="s">
        <v>135</v>
      </c>
      <c r="D494" s="49" t="str">
        <f t="shared" si="10"/>
        <v>2004WohngebäudeVerbauarbeiten</v>
      </c>
      <c r="E494">
        <v>79.099999999999994</v>
      </c>
      <c r="F494">
        <v>81.099999999999994</v>
      </c>
      <c r="G494">
        <v>79.3</v>
      </c>
      <c r="H494">
        <v>81.3</v>
      </c>
      <c r="I494">
        <v>79.099999999999994</v>
      </c>
      <c r="J494">
        <v>81.099999999999994</v>
      </c>
      <c r="K494">
        <v>78.900000000000006</v>
      </c>
      <c r="L494">
        <v>80.900000000000006</v>
      </c>
    </row>
    <row r="495" spans="1:12">
      <c r="A495">
        <v>2004</v>
      </c>
      <c r="B495" t="s">
        <v>132</v>
      </c>
      <c r="C495" t="s">
        <v>136</v>
      </c>
      <c r="D495" s="49" t="str">
        <f t="shared" si="10"/>
        <v>2004WohngebäudeRamm-, Rüttel- und Pressarbeiten</v>
      </c>
      <c r="E495" t="s">
        <v>66</v>
      </c>
      <c r="F495" t="s">
        <v>66</v>
      </c>
      <c r="G495" t="s">
        <v>66</v>
      </c>
      <c r="H495" t="s">
        <v>66</v>
      </c>
      <c r="I495" t="s">
        <v>66</v>
      </c>
      <c r="J495" t="s">
        <v>66</v>
      </c>
      <c r="K495" t="s">
        <v>66</v>
      </c>
      <c r="L495" t="s">
        <v>66</v>
      </c>
    </row>
    <row r="496" spans="1:12">
      <c r="A496">
        <v>2004</v>
      </c>
      <c r="B496" t="s">
        <v>132</v>
      </c>
      <c r="C496" t="s">
        <v>91</v>
      </c>
      <c r="D496" s="49" t="str">
        <f t="shared" si="10"/>
        <v>2004WohngebäudeEntwässerungskanalarbeiten</v>
      </c>
      <c r="E496">
        <v>76.599999999999994</v>
      </c>
      <c r="F496">
        <v>78.7</v>
      </c>
      <c r="G496">
        <v>76.599999999999994</v>
      </c>
      <c r="H496">
        <v>78.7</v>
      </c>
      <c r="I496">
        <v>76.599999999999994</v>
      </c>
      <c r="J496">
        <v>78.7</v>
      </c>
      <c r="K496">
        <v>76.900000000000006</v>
      </c>
      <c r="L496">
        <v>78.8</v>
      </c>
    </row>
    <row r="497" spans="1:12">
      <c r="A497">
        <v>2004</v>
      </c>
      <c r="B497" t="s">
        <v>132</v>
      </c>
      <c r="C497" t="s">
        <v>92</v>
      </c>
      <c r="D497" s="49" t="str">
        <f t="shared" si="10"/>
        <v>2004WohngebäudeMauerarbeiten</v>
      </c>
      <c r="E497">
        <v>84.6</v>
      </c>
      <c r="F497">
        <v>86.8</v>
      </c>
      <c r="G497">
        <v>84.8</v>
      </c>
      <c r="H497">
        <v>87</v>
      </c>
      <c r="I497">
        <v>84.9</v>
      </c>
      <c r="J497">
        <v>87.1</v>
      </c>
      <c r="K497">
        <v>84.7</v>
      </c>
      <c r="L497">
        <v>86.9</v>
      </c>
    </row>
    <row r="498" spans="1:12">
      <c r="A498">
        <v>2004</v>
      </c>
      <c r="B498" t="s">
        <v>132</v>
      </c>
      <c r="C498" t="s">
        <v>93</v>
      </c>
      <c r="D498" s="49" t="str">
        <f t="shared" si="10"/>
        <v>2004WohngebäudeBetonarbeiten</v>
      </c>
      <c r="E498">
        <v>79</v>
      </c>
      <c r="F498">
        <v>81.099999999999994</v>
      </c>
      <c r="G498">
        <v>82.3</v>
      </c>
      <c r="H498">
        <v>84.4</v>
      </c>
      <c r="I498">
        <v>82.2</v>
      </c>
      <c r="J498">
        <v>84.3</v>
      </c>
      <c r="K498">
        <v>82</v>
      </c>
      <c r="L498">
        <v>84.1</v>
      </c>
    </row>
    <row r="499" spans="1:12">
      <c r="A499">
        <v>2004</v>
      </c>
      <c r="B499" t="s">
        <v>132</v>
      </c>
      <c r="C499" t="s">
        <v>137</v>
      </c>
      <c r="D499" s="49" t="str">
        <f t="shared" si="10"/>
        <v>2004WohngebäudeZimmer- und Holzbauarbeiten</v>
      </c>
      <c r="E499">
        <v>75.3</v>
      </c>
      <c r="F499">
        <v>77.3</v>
      </c>
      <c r="G499">
        <v>75.900000000000006</v>
      </c>
      <c r="H499">
        <v>77.900000000000006</v>
      </c>
      <c r="I499">
        <v>76</v>
      </c>
      <c r="J499">
        <v>78</v>
      </c>
      <c r="K499">
        <v>75.900000000000006</v>
      </c>
      <c r="L499">
        <v>77.900000000000006</v>
      </c>
    </row>
    <row r="500" spans="1:12">
      <c r="A500">
        <v>2004</v>
      </c>
      <c r="B500" t="s">
        <v>132</v>
      </c>
      <c r="C500" t="s">
        <v>95</v>
      </c>
      <c r="D500" s="49" t="str">
        <f t="shared" si="10"/>
        <v>2004WohngebäudeStahlbauarbeiten</v>
      </c>
      <c r="E500">
        <v>71.599999999999994</v>
      </c>
      <c r="F500">
        <v>73.400000000000006</v>
      </c>
      <c r="G500">
        <v>73.900000000000006</v>
      </c>
      <c r="H500">
        <v>75.8</v>
      </c>
      <c r="I500">
        <v>75.5</v>
      </c>
      <c r="J500">
        <v>77.5</v>
      </c>
      <c r="K500">
        <v>77.8</v>
      </c>
      <c r="L500">
        <v>79.900000000000006</v>
      </c>
    </row>
    <row r="501" spans="1:12">
      <c r="A501">
        <v>2004</v>
      </c>
      <c r="B501" t="s">
        <v>132</v>
      </c>
      <c r="C501" t="s">
        <v>96</v>
      </c>
      <c r="D501" s="49" t="str">
        <f t="shared" si="10"/>
        <v>2004WohngebäudeAbdichtungsarbeiten</v>
      </c>
      <c r="E501">
        <v>74.900000000000006</v>
      </c>
      <c r="F501">
        <v>76.8</v>
      </c>
      <c r="G501">
        <v>75</v>
      </c>
      <c r="H501">
        <v>77</v>
      </c>
      <c r="I501">
        <v>75.099999999999994</v>
      </c>
      <c r="J501">
        <v>77.099999999999994</v>
      </c>
      <c r="K501">
        <v>75.5</v>
      </c>
      <c r="L501">
        <v>77.5</v>
      </c>
    </row>
    <row r="502" spans="1:12">
      <c r="A502">
        <v>2004</v>
      </c>
      <c r="B502" t="s">
        <v>132</v>
      </c>
      <c r="C502" t="s">
        <v>138</v>
      </c>
      <c r="D502" s="49" t="str">
        <f t="shared" si="10"/>
        <v>2004WohngebäudeDachdeckungs- und Dachabdichtungsarbeiten</v>
      </c>
      <c r="E502">
        <v>77.099999999999994</v>
      </c>
      <c r="F502">
        <v>79</v>
      </c>
      <c r="G502">
        <v>77.099999999999994</v>
      </c>
      <c r="H502">
        <v>79.099999999999994</v>
      </c>
      <c r="I502">
        <v>77.3</v>
      </c>
      <c r="J502">
        <v>79.2</v>
      </c>
      <c r="K502">
        <v>77.2</v>
      </c>
      <c r="L502">
        <v>79.2</v>
      </c>
    </row>
    <row r="503" spans="1:12">
      <c r="A503">
        <v>2004</v>
      </c>
      <c r="B503" t="s">
        <v>132</v>
      </c>
      <c r="C503" t="s">
        <v>98</v>
      </c>
      <c r="D503" s="49" t="str">
        <f t="shared" si="10"/>
        <v>2004WohngebäudeKlempnerarbeiten</v>
      </c>
      <c r="E503">
        <v>65.900000000000006</v>
      </c>
      <c r="F503">
        <v>67.599999999999994</v>
      </c>
      <c r="G503">
        <v>66.3</v>
      </c>
      <c r="H503">
        <v>68.099999999999994</v>
      </c>
      <c r="I503">
        <v>66.8</v>
      </c>
      <c r="J503">
        <v>68.5</v>
      </c>
      <c r="K503">
        <v>67.099999999999994</v>
      </c>
      <c r="L503">
        <v>68.8</v>
      </c>
    </row>
    <row r="504" spans="1:12">
      <c r="A504">
        <v>2004</v>
      </c>
      <c r="B504" t="s">
        <v>132</v>
      </c>
      <c r="C504" t="s">
        <v>99</v>
      </c>
      <c r="D504" s="49" t="str">
        <f t="shared" si="10"/>
        <v>2004WohngebäudeGerüstarbeiten</v>
      </c>
      <c r="E504">
        <v>79.400000000000006</v>
      </c>
      <c r="F504">
        <v>81.400000000000006</v>
      </c>
      <c r="G504">
        <v>80.2</v>
      </c>
      <c r="H504">
        <v>82.2</v>
      </c>
      <c r="I504">
        <v>80.2</v>
      </c>
      <c r="J504">
        <v>82.2</v>
      </c>
      <c r="K504">
        <v>80.2</v>
      </c>
      <c r="L504">
        <v>82.2</v>
      </c>
    </row>
    <row r="505" spans="1:12">
      <c r="A505">
        <v>2004</v>
      </c>
      <c r="B505" t="s">
        <v>132</v>
      </c>
      <c r="C505" t="s">
        <v>139</v>
      </c>
      <c r="D505" s="49" t="str">
        <f t="shared" si="10"/>
        <v>2004WohngebäudeAusbauarbeiten</v>
      </c>
      <c r="E505">
        <v>76.400000000000006</v>
      </c>
      <c r="F505">
        <v>78.5</v>
      </c>
      <c r="G505">
        <v>76.900000000000006</v>
      </c>
      <c r="H505">
        <v>78.900000000000006</v>
      </c>
      <c r="I505">
        <v>77.400000000000006</v>
      </c>
      <c r="J505">
        <v>79.400000000000006</v>
      </c>
      <c r="K505">
        <v>77.599999999999994</v>
      </c>
      <c r="L505">
        <v>79.599999999999994</v>
      </c>
    </row>
    <row r="506" spans="1:12">
      <c r="A506">
        <v>2004</v>
      </c>
      <c r="B506" t="s">
        <v>132</v>
      </c>
      <c r="C506" t="s">
        <v>100</v>
      </c>
      <c r="D506" s="49" t="str">
        <f t="shared" si="10"/>
        <v>2004WohngebäudeNaturwerksteinarbeiten</v>
      </c>
      <c r="E506">
        <v>86.6</v>
      </c>
      <c r="F506">
        <v>88.8</v>
      </c>
      <c r="G506">
        <v>86.5</v>
      </c>
      <c r="H506">
        <v>88.7</v>
      </c>
      <c r="I506">
        <v>86.3</v>
      </c>
      <c r="J506">
        <v>88.5</v>
      </c>
      <c r="K506">
        <v>86.2</v>
      </c>
      <c r="L506">
        <v>88.4</v>
      </c>
    </row>
    <row r="507" spans="1:12">
      <c r="A507">
        <v>2004</v>
      </c>
      <c r="B507" t="s">
        <v>132</v>
      </c>
      <c r="C507" t="s">
        <v>101</v>
      </c>
      <c r="D507" s="49" t="str">
        <f t="shared" si="10"/>
        <v>2004WohngebäudeBetonwerksteinarbeiten</v>
      </c>
      <c r="E507">
        <v>85.7</v>
      </c>
      <c r="F507">
        <v>87.9</v>
      </c>
      <c r="G507">
        <v>85.6</v>
      </c>
      <c r="H507">
        <v>87.8</v>
      </c>
      <c r="I507">
        <v>85.5</v>
      </c>
      <c r="J507">
        <v>87.8</v>
      </c>
      <c r="K507">
        <v>85.4</v>
      </c>
      <c r="L507">
        <v>87.6</v>
      </c>
    </row>
    <row r="508" spans="1:12">
      <c r="A508">
        <v>2004</v>
      </c>
      <c r="B508" t="s">
        <v>132</v>
      </c>
      <c r="C508" t="s">
        <v>140</v>
      </c>
      <c r="D508" s="49" t="str">
        <f t="shared" si="10"/>
        <v>2004WohngebäudePutz- und Stuckarbeiten</v>
      </c>
      <c r="E508">
        <v>84.4</v>
      </c>
      <c r="F508">
        <v>86.6</v>
      </c>
      <c r="G508">
        <v>85.3</v>
      </c>
      <c r="H508">
        <v>87.5</v>
      </c>
      <c r="I508">
        <v>85.3</v>
      </c>
      <c r="J508">
        <v>87.5</v>
      </c>
      <c r="K508">
        <v>85.2</v>
      </c>
      <c r="L508">
        <v>87.3</v>
      </c>
    </row>
    <row r="509" spans="1:12">
      <c r="A509">
        <v>2004</v>
      </c>
      <c r="B509" t="s">
        <v>132</v>
      </c>
      <c r="C509" t="s">
        <v>141</v>
      </c>
      <c r="D509" s="49" t="str">
        <f t="shared" si="10"/>
        <v>2004WohngebäudeWärmedämm-Verbundsysteme</v>
      </c>
      <c r="E509" t="s">
        <v>66</v>
      </c>
      <c r="F509" t="s">
        <v>66</v>
      </c>
      <c r="G509" t="s">
        <v>66</v>
      </c>
      <c r="H509" t="s">
        <v>66</v>
      </c>
      <c r="I509" t="s">
        <v>66</v>
      </c>
      <c r="J509" t="s">
        <v>66</v>
      </c>
      <c r="K509" t="s">
        <v>66</v>
      </c>
      <c r="L509" t="s">
        <v>66</v>
      </c>
    </row>
    <row r="510" spans="1:12">
      <c r="A510">
        <v>2004</v>
      </c>
      <c r="B510" t="s">
        <v>132</v>
      </c>
      <c r="C510" t="s">
        <v>104</v>
      </c>
      <c r="D510" s="49" t="str">
        <f t="shared" si="10"/>
        <v>2004WohngebäudeTrockenbauarbeiten</v>
      </c>
      <c r="E510">
        <v>80.7</v>
      </c>
      <c r="F510">
        <v>82.8</v>
      </c>
      <c r="G510">
        <v>80.900000000000006</v>
      </c>
      <c r="H510">
        <v>82.9</v>
      </c>
      <c r="I510">
        <v>81.099999999999994</v>
      </c>
      <c r="J510">
        <v>83.2</v>
      </c>
      <c r="K510">
        <v>81.400000000000006</v>
      </c>
      <c r="L510">
        <v>83.6</v>
      </c>
    </row>
    <row r="511" spans="1:12">
      <c r="A511">
        <v>2004</v>
      </c>
      <c r="B511" t="s">
        <v>132</v>
      </c>
      <c r="C511" t="s">
        <v>105</v>
      </c>
      <c r="D511" s="49" t="str">
        <f t="shared" si="10"/>
        <v>2004WohngebäudeVorgehängte hinterlüftete Fassaden</v>
      </c>
      <c r="E511">
        <v>77</v>
      </c>
      <c r="F511">
        <v>79</v>
      </c>
      <c r="G511">
        <v>77.099999999999994</v>
      </c>
      <c r="H511">
        <v>79.099999999999994</v>
      </c>
      <c r="I511">
        <v>77.099999999999994</v>
      </c>
      <c r="J511">
        <v>79.099999999999994</v>
      </c>
      <c r="K511">
        <v>77.3</v>
      </c>
      <c r="L511">
        <v>79.3</v>
      </c>
    </row>
    <row r="512" spans="1:12">
      <c r="A512">
        <v>2004</v>
      </c>
      <c r="B512" t="s">
        <v>132</v>
      </c>
      <c r="C512" t="s">
        <v>142</v>
      </c>
      <c r="D512" s="49" t="str">
        <f t="shared" si="10"/>
        <v>2004WohngebäudeFliesen- und Plattenarbeiten</v>
      </c>
      <c r="E512">
        <v>89.2</v>
      </c>
      <c r="F512">
        <v>91.5</v>
      </c>
      <c r="G512">
        <v>88.5</v>
      </c>
      <c r="H512">
        <v>90.8</v>
      </c>
      <c r="I512">
        <v>88.2</v>
      </c>
      <c r="J512">
        <v>90.6</v>
      </c>
      <c r="K512">
        <v>87.9</v>
      </c>
      <c r="L512">
        <v>90.1</v>
      </c>
    </row>
    <row r="513" spans="1:12">
      <c r="A513">
        <v>2004</v>
      </c>
      <c r="B513" t="s">
        <v>132</v>
      </c>
      <c r="C513" t="s">
        <v>107</v>
      </c>
      <c r="D513" s="49" t="str">
        <f t="shared" si="10"/>
        <v>2004WohngebäudeEstricharbeiten</v>
      </c>
      <c r="E513">
        <v>78.7</v>
      </c>
      <c r="F513">
        <v>80.8</v>
      </c>
      <c r="G513">
        <v>79</v>
      </c>
      <c r="H513">
        <v>81</v>
      </c>
      <c r="I513">
        <v>79.2</v>
      </c>
      <c r="J513">
        <v>81.3</v>
      </c>
      <c r="K513">
        <v>79.7</v>
      </c>
      <c r="L513">
        <v>81.7</v>
      </c>
    </row>
    <row r="514" spans="1:12">
      <c r="A514">
        <v>2004</v>
      </c>
      <c r="B514" t="s">
        <v>132</v>
      </c>
      <c r="C514" t="s">
        <v>108</v>
      </c>
      <c r="D514" s="49" t="str">
        <f t="shared" si="10"/>
        <v>2004WohngebäudeTischlerarbeiten</v>
      </c>
      <c r="E514">
        <v>78.3</v>
      </c>
      <c r="F514">
        <v>80.3</v>
      </c>
      <c r="G514">
        <v>78.400000000000006</v>
      </c>
      <c r="H514">
        <v>80.5</v>
      </c>
      <c r="I514">
        <v>78.400000000000006</v>
      </c>
      <c r="J514">
        <v>80.5</v>
      </c>
      <c r="K514">
        <v>78.599999999999994</v>
      </c>
      <c r="L514">
        <v>80.599999999999994</v>
      </c>
    </row>
    <row r="515" spans="1:12">
      <c r="A515">
        <v>2004</v>
      </c>
      <c r="B515" t="s">
        <v>132</v>
      </c>
      <c r="C515" t="s">
        <v>143</v>
      </c>
      <c r="D515" s="49" t="str">
        <f t="shared" si="10"/>
        <v>2004WohngebäudeParkett- und Holzpflasterarbeiten</v>
      </c>
      <c r="E515">
        <v>87.8</v>
      </c>
      <c r="F515">
        <v>90</v>
      </c>
      <c r="G515">
        <v>87.7</v>
      </c>
      <c r="H515">
        <v>90</v>
      </c>
      <c r="I515">
        <v>87.9</v>
      </c>
      <c r="J515">
        <v>90.1</v>
      </c>
      <c r="K515">
        <v>87.8</v>
      </c>
      <c r="L515">
        <v>90</v>
      </c>
    </row>
    <row r="516" spans="1:12">
      <c r="A516">
        <v>2004</v>
      </c>
      <c r="B516" t="s">
        <v>132</v>
      </c>
      <c r="C516" t="s">
        <v>109</v>
      </c>
      <c r="D516" s="49" t="str">
        <f t="shared" si="10"/>
        <v>2004WohngebäudeRollladenarbeiten</v>
      </c>
      <c r="E516">
        <v>84.1</v>
      </c>
      <c r="F516">
        <v>86.2</v>
      </c>
      <c r="G516">
        <v>84.3</v>
      </c>
      <c r="H516">
        <v>86.4</v>
      </c>
      <c r="I516">
        <v>84.4</v>
      </c>
      <c r="J516">
        <v>86.6</v>
      </c>
      <c r="K516">
        <v>84.6</v>
      </c>
      <c r="L516">
        <v>86.8</v>
      </c>
    </row>
    <row r="517" spans="1:12">
      <c r="A517">
        <v>2004</v>
      </c>
      <c r="B517" t="s">
        <v>132</v>
      </c>
      <c r="C517" t="s">
        <v>110</v>
      </c>
      <c r="D517" s="49" t="str">
        <f t="shared" si="10"/>
        <v>2004WohngebäudeMetallbauarbeiten</v>
      </c>
      <c r="E517">
        <v>70.599999999999994</v>
      </c>
      <c r="F517">
        <v>72.400000000000006</v>
      </c>
      <c r="G517">
        <v>71.5</v>
      </c>
      <c r="H517">
        <v>73.400000000000006</v>
      </c>
      <c r="I517">
        <v>72.599999999999994</v>
      </c>
      <c r="J517">
        <v>74.5</v>
      </c>
      <c r="K517">
        <v>72.900000000000006</v>
      </c>
      <c r="L517">
        <v>74.900000000000006</v>
      </c>
    </row>
    <row r="518" spans="1:12">
      <c r="A518">
        <v>2004</v>
      </c>
      <c r="B518" t="s">
        <v>132</v>
      </c>
      <c r="C518" t="s">
        <v>111</v>
      </c>
      <c r="D518" s="49" t="str">
        <f t="shared" si="10"/>
        <v>2004WohngebäudeVerglasungsarbeiten</v>
      </c>
      <c r="E518">
        <v>70.5</v>
      </c>
      <c r="F518">
        <v>72.3</v>
      </c>
      <c r="G518">
        <v>70.8</v>
      </c>
      <c r="H518">
        <v>72.5</v>
      </c>
      <c r="I518">
        <v>71</v>
      </c>
      <c r="J518">
        <v>72.8</v>
      </c>
      <c r="K518">
        <v>71.099999999999994</v>
      </c>
      <c r="L518">
        <v>72.900000000000006</v>
      </c>
    </row>
    <row r="519" spans="1:12">
      <c r="A519">
        <v>2004</v>
      </c>
      <c r="B519" t="s">
        <v>132</v>
      </c>
      <c r="C519" t="s">
        <v>144</v>
      </c>
      <c r="D519" s="49" t="str">
        <f t="shared" si="10"/>
        <v>2004WohngebäudeMaler- und Lackierarbeiten, Beschichtungen</v>
      </c>
      <c r="E519">
        <v>85.5</v>
      </c>
      <c r="F519">
        <v>87.8</v>
      </c>
      <c r="G519">
        <v>85.5</v>
      </c>
      <c r="H519">
        <v>87.8</v>
      </c>
      <c r="I519">
        <v>85.5</v>
      </c>
      <c r="J519">
        <v>87.8</v>
      </c>
      <c r="K519">
        <v>85.6</v>
      </c>
      <c r="L519">
        <v>87.9</v>
      </c>
    </row>
    <row r="520" spans="1:12">
      <c r="A520">
        <v>2004</v>
      </c>
      <c r="B520" t="s">
        <v>132</v>
      </c>
      <c r="C520" t="s">
        <v>145</v>
      </c>
      <c r="D520" s="49" t="str">
        <f t="shared" si="10"/>
        <v>2004WohngebäudeKorrosionsschutzarbeiten an Stahlbauten</v>
      </c>
      <c r="E520" t="s">
        <v>66</v>
      </c>
      <c r="F520" t="s">
        <v>66</v>
      </c>
      <c r="G520" t="s">
        <v>66</v>
      </c>
      <c r="H520" t="s">
        <v>66</v>
      </c>
      <c r="I520" t="s">
        <v>66</v>
      </c>
      <c r="J520" t="s">
        <v>66</v>
      </c>
      <c r="K520" t="s">
        <v>66</v>
      </c>
      <c r="L520" t="s">
        <v>66</v>
      </c>
    </row>
    <row r="521" spans="1:12">
      <c r="A521">
        <v>2004</v>
      </c>
      <c r="B521" t="s">
        <v>132</v>
      </c>
      <c r="C521" t="s">
        <v>113</v>
      </c>
      <c r="D521" s="49" t="str">
        <f t="shared" si="10"/>
        <v>2004WohngebäudeBodenbelagarbeiten</v>
      </c>
      <c r="E521">
        <v>79.8</v>
      </c>
      <c r="F521">
        <v>81.900000000000006</v>
      </c>
      <c r="G521">
        <v>79.8</v>
      </c>
      <c r="H521">
        <v>81.8</v>
      </c>
      <c r="I521">
        <v>79.8</v>
      </c>
      <c r="J521">
        <v>81.900000000000006</v>
      </c>
      <c r="K521">
        <v>79.900000000000006</v>
      </c>
      <c r="L521">
        <v>82</v>
      </c>
    </row>
    <row r="522" spans="1:12">
      <c r="A522">
        <v>2004</v>
      </c>
      <c r="B522" t="s">
        <v>132</v>
      </c>
      <c r="C522" t="s">
        <v>114</v>
      </c>
      <c r="D522" s="49" t="str">
        <f t="shared" si="10"/>
        <v>2004WohngebäudeTapezierarbeiten</v>
      </c>
      <c r="E522">
        <v>82.6</v>
      </c>
      <c r="F522">
        <v>84.7</v>
      </c>
      <c r="G522">
        <v>82.4</v>
      </c>
      <c r="H522">
        <v>84.6</v>
      </c>
      <c r="I522">
        <v>82.5</v>
      </c>
      <c r="J522">
        <v>84.6</v>
      </c>
      <c r="K522">
        <v>82.3</v>
      </c>
      <c r="L522">
        <v>84.5</v>
      </c>
    </row>
    <row r="523" spans="1:12">
      <c r="A523">
        <v>2004</v>
      </c>
      <c r="B523" t="s">
        <v>132</v>
      </c>
      <c r="C523" t="s">
        <v>115</v>
      </c>
      <c r="D523" s="49" t="str">
        <f t="shared" si="10"/>
        <v>2004WohngebäudeRaumlufttechnische Anlagen</v>
      </c>
      <c r="E523">
        <v>67.7</v>
      </c>
      <c r="F523">
        <v>69.5</v>
      </c>
      <c r="G523">
        <v>69</v>
      </c>
      <c r="H523">
        <v>70.8</v>
      </c>
      <c r="I523">
        <v>70.400000000000006</v>
      </c>
      <c r="J523">
        <v>72.2</v>
      </c>
      <c r="K523">
        <v>71.2</v>
      </c>
      <c r="L523">
        <v>73</v>
      </c>
    </row>
    <row r="524" spans="1:12">
      <c r="A524">
        <v>2004</v>
      </c>
      <c r="B524" t="s">
        <v>132</v>
      </c>
      <c r="C524" t="s">
        <v>146</v>
      </c>
      <c r="D524" s="49" t="str">
        <f t="shared" ref="D524:D587" si="11">CONCATENATE(A524, B524, C524)</f>
        <v>2004WohngebäudeHeiz- und zentrale Wassererwärmungsanlagen</v>
      </c>
      <c r="E524">
        <v>66.3</v>
      </c>
      <c r="F524">
        <v>68.099999999999994</v>
      </c>
      <c r="G524">
        <v>67.3</v>
      </c>
      <c r="H524">
        <v>69</v>
      </c>
      <c r="I524">
        <v>68.3</v>
      </c>
      <c r="J524">
        <v>70.099999999999994</v>
      </c>
      <c r="K524">
        <v>69.2</v>
      </c>
      <c r="L524">
        <v>71</v>
      </c>
    </row>
    <row r="525" spans="1:12">
      <c r="A525">
        <v>2004</v>
      </c>
      <c r="B525" t="s">
        <v>132</v>
      </c>
      <c r="C525" t="s">
        <v>147</v>
      </c>
      <c r="D525" s="49" t="str">
        <f t="shared" si="11"/>
        <v>2004WohngebäudeGas-, Wasser- und Entwässerungsanl. innerh. v.Geb.</v>
      </c>
      <c r="E525">
        <v>65.400000000000006</v>
      </c>
      <c r="F525">
        <v>67.099999999999994</v>
      </c>
      <c r="G525">
        <v>66.2</v>
      </c>
      <c r="H525">
        <v>68</v>
      </c>
      <c r="I525">
        <v>67.3</v>
      </c>
      <c r="J525">
        <v>69</v>
      </c>
      <c r="K525">
        <v>68</v>
      </c>
      <c r="L525">
        <v>69.8</v>
      </c>
    </row>
    <row r="526" spans="1:12">
      <c r="A526">
        <v>2004</v>
      </c>
      <c r="B526" t="s">
        <v>132</v>
      </c>
      <c r="C526" t="s">
        <v>148</v>
      </c>
      <c r="D526" s="49" t="str">
        <f t="shared" si="11"/>
        <v>2004WohngebäudeNieder- und Mittelspannungsanlagen bis 36 kV</v>
      </c>
      <c r="E526">
        <v>72.599999999999994</v>
      </c>
      <c r="F526">
        <v>74.400000000000006</v>
      </c>
      <c r="G526">
        <v>72.8</v>
      </c>
      <c r="H526">
        <v>74.7</v>
      </c>
      <c r="I526">
        <v>73.2</v>
      </c>
      <c r="J526">
        <v>75</v>
      </c>
      <c r="K526">
        <v>73.3</v>
      </c>
      <c r="L526">
        <v>75.2</v>
      </c>
    </row>
    <row r="527" spans="1:12">
      <c r="A527">
        <v>2004</v>
      </c>
      <c r="B527" t="s">
        <v>132</v>
      </c>
      <c r="C527" t="s">
        <v>120</v>
      </c>
      <c r="D527" s="49" t="str">
        <f t="shared" si="11"/>
        <v>2004WohngebäudeBlitzschutzanlagen</v>
      </c>
      <c r="E527">
        <v>74.8</v>
      </c>
      <c r="F527">
        <v>76.7</v>
      </c>
      <c r="G527">
        <v>75.099999999999994</v>
      </c>
      <c r="H527">
        <v>77</v>
      </c>
      <c r="I527">
        <v>75.599999999999994</v>
      </c>
      <c r="J527">
        <v>77.599999999999994</v>
      </c>
      <c r="K527">
        <v>75.8</v>
      </c>
      <c r="L527">
        <v>77.8</v>
      </c>
    </row>
    <row r="528" spans="1:12">
      <c r="A528">
        <v>2004</v>
      </c>
      <c r="B528" t="s">
        <v>132</v>
      </c>
      <c r="C528" t="s">
        <v>149</v>
      </c>
      <c r="D528" s="49" t="str">
        <f t="shared" si="11"/>
        <v>2004WohngebäudeAufzugsanl., Fahrtreppen, Fahrsteige, Förderanl.</v>
      </c>
      <c r="E528">
        <v>82.9</v>
      </c>
      <c r="F528">
        <v>85</v>
      </c>
      <c r="G528">
        <v>82.7</v>
      </c>
      <c r="H528">
        <v>84.9</v>
      </c>
      <c r="I528">
        <v>82.6</v>
      </c>
      <c r="J528">
        <v>84.8</v>
      </c>
      <c r="K528">
        <v>81.599999999999994</v>
      </c>
      <c r="L528">
        <v>83.7</v>
      </c>
    </row>
    <row r="529" spans="1:12">
      <c r="A529">
        <v>2004</v>
      </c>
      <c r="B529" t="s">
        <v>132</v>
      </c>
      <c r="C529" t="s">
        <v>119</v>
      </c>
      <c r="D529" s="49" t="str">
        <f t="shared" si="11"/>
        <v>2004WohngebäudeGebäudeautomation</v>
      </c>
      <c r="E529">
        <v>82.9</v>
      </c>
      <c r="F529">
        <v>85.1</v>
      </c>
      <c r="G529">
        <v>83.1</v>
      </c>
      <c r="H529">
        <v>85.3</v>
      </c>
      <c r="I529">
        <v>83.3</v>
      </c>
      <c r="J529">
        <v>85.5</v>
      </c>
      <c r="K529">
        <v>83.5</v>
      </c>
      <c r="L529">
        <v>85.7</v>
      </c>
    </row>
    <row r="530" spans="1:12">
      <c r="A530">
        <v>2004</v>
      </c>
      <c r="B530" t="s">
        <v>132</v>
      </c>
      <c r="C530" t="s">
        <v>150</v>
      </c>
      <c r="D530" s="49" t="str">
        <f t="shared" si="11"/>
        <v>2004WohngebäudeDämm- und Brandschutzarbeiten an techn. Anlagen</v>
      </c>
      <c r="E530">
        <v>62.4</v>
      </c>
      <c r="F530">
        <v>64.099999999999994</v>
      </c>
      <c r="G530">
        <v>63</v>
      </c>
      <c r="H530">
        <v>64.599999999999994</v>
      </c>
      <c r="I530">
        <v>63.7</v>
      </c>
      <c r="J530">
        <v>65.2</v>
      </c>
      <c r="K530">
        <v>64.2</v>
      </c>
      <c r="L530">
        <v>66</v>
      </c>
    </row>
    <row r="531" spans="1:12">
      <c r="A531">
        <v>2004</v>
      </c>
      <c r="B531" t="s">
        <v>151</v>
      </c>
      <c r="C531" t="s">
        <v>133</v>
      </c>
      <c r="D531" s="49" t="str">
        <f t="shared" si="11"/>
        <v>2004BürogebäudeBauleistungen am Bauwerk</v>
      </c>
      <c r="E531">
        <v>76.2</v>
      </c>
      <c r="F531">
        <v>78.2</v>
      </c>
      <c r="G531">
        <v>77</v>
      </c>
      <c r="H531">
        <v>79</v>
      </c>
      <c r="I531">
        <v>77.400000000000006</v>
      </c>
      <c r="J531">
        <v>79.400000000000006</v>
      </c>
      <c r="K531">
        <v>77.5</v>
      </c>
      <c r="L531">
        <v>79.599999999999994</v>
      </c>
    </row>
    <row r="532" spans="1:12">
      <c r="A532">
        <v>2004</v>
      </c>
      <c r="B532" t="s">
        <v>151</v>
      </c>
      <c r="C532" t="s">
        <v>134</v>
      </c>
      <c r="D532" s="49" t="str">
        <f t="shared" si="11"/>
        <v>2004BürogebäudeRohbauarbeiten</v>
      </c>
      <c r="E532">
        <v>77.7</v>
      </c>
      <c r="F532">
        <v>79.8</v>
      </c>
      <c r="G532">
        <v>79.400000000000006</v>
      </c>
      <c r="H532">
        <v>81.400000000000006</v>
      </c>
      <c r="I532">
        <v>79.599999999999994</v>
      </c>
      <c r="J532">
        <v>81.599999999999994</v>
      </c>
      <c r="K532">
        <v>79.599999999999994</v>
      </c>
      <c r="L532">
        <v>81.599999999999994</v>
      </c>
    </row>
    <row r="533" spans="1:12">
      <c r="A533">
        <v>2004</v>
      </c>
      <c r="B533" t="s">
        <v>151</v>
      </c>
      <c r="C533" t="s">
        <v>90</v>
      </c>
      <c r="D533" s="49" t="str">
        <f t="shared" si="11"/>
        <v>2004BürogebäudeErdarbeiten</v>
      </c>
      <c r="E533">
        <v>78.900000000000006</v>
      </c>
      <c r="F533">
        <v>80.900000000000006</v>
      </c>
      <c r="G533">
        <v>78.3</v>
      </c>
      <c r="H533">
        <v>80.400000000000006</v>
      </c>
      <c r="I533">
        <v>78.2</v>
      </c>
      <c r="J533">
        <v>80.2</v>
      </c>
      <c r="K533">
        <v>77.900000000000006</v>
      </c>
      <c r="L533">
        <v>79.900000000000006</v>
      </c>
    </row>
    <row r="534" spans="1:12">
      <c r="A534">
        <v>2004</v>
      </c>
      <c r="B534" t="s">
        <v>151</v>
      </c>
      <c r="C534" t="s">
        <v>135</v>
      </c>
      <c r="D534" s="49" t="str">
        <f t="shared" si="11"/>
        <v>2004BürogebäudeVerbauarbeiten</v>
      </c>
      <c r="E534">
        <v>79.099999999999994</v>
      </c>
      <c r="F534">
        <v>81.099999999999994</v>
      </c>
      <c r="G534">
        <v>79.3</v>
      </c>
      <c r="H534">
        <v>81.3</v>
      </c>
      <c r="I534">
        <v>79.099999999999994</v>
      </c>
      <c r="J534">
        <v>81.099999999999994</v>
      </c>
      <c r="K534">
        <v>78.900000000000006</v>
      </c>
      <c r="L534">
        <v>80.900000000000006</v>
      </c>
    </row>
    <row r="535" spans="1:12">
      <c r="A535">
        <v>2004</v>
      </c>
      <c r="B535" t="s">
        <v>151</v>
      </c>
      <c r="C535" t="s">
        <v>136</v>
      </c>
      <c r="D535" s="49" t="str">
        <f t="shared" si="11"/>
        <v>2004BürogebäudeRamm-, Rüttel- und Pressarbeiten</v>
      </c>
      <c r="E535" t="s">
        <v>66</v>
      </c>
      <c r="F535" t="s">
        <v>66</v>
      </c>
      <c r="G535" t="s">
        <v>66</v>
      </c>
      <c r="H535" t="s">
        <v>66</v>
      </c>
      <c r="I535" t="s">
        <v>66</v>
      </c>
      <c r="J535" t="s">
        <v>66</v>
      </c>
      <c r="K535" t="s">
        <v>66</v>
      </c>
      <c r="L535" t="s">
        <v>66</v>
      </c>
    </row>
    <row r="536" spans="1:12">
      <c r="A536">
        <v>2004</v>
      </c>
      <c r="B536" t="s">
        <v>151</v>
      </c>
      <c r="C536" t="s">
        <v>91</v>
      </c>
      <c r="D536" s="49" t="str">
        <f t="shared" si="11"/>
        <v>2004BürogebäudeEntwässerungskanalarbeiten</v>
      </c>
      <c r="E536">
        <v>76.3</v>
      </c>
      <c r="F536">
        <v>78.3</v>
      </c>
      <c r="G536">
        <v>76.400000000000006</v>
      </c>
      <c r="H536">
        <v>78.400000000000006</v>
      </c>
      <c r="I536">
        <v>76.400000000000006</v>
      </c>
      <c r="J536">
        <v>78.400000000000006</v>
      </c>
      <c r="K536">
        <v>76.599999999999994</v>
      </c>
      <c r="L536">
        <v>78.7</v>
      </c>
    </row>
    <row r="537" spans="1:12">
      <c r="A537">
        <v>2004</v>
      </c>
      <c r="B537" t="s">
        <v>151</v>
      </c>
      <c r="C537" t="s">
        <v>92</v>
      </c>
      <c r="D537" s="49" t="str">
        <f t="shared" si="11"/>
        <v>2004BürogebäudeMauerarbeiten</v>
      </c>
      <c r="E537">
        <v>84.7</v>
      </c>
      <c r="F537">
        <v>87</v>
      </c>
      <c r="G537">
        <v>84.9</v>
      </c>
      <c r="H537">
        <v>87.2</v>
      </c>
      <c r="I537">
        <v>85</v>
      </c>
      <c r="J537">
        <v>87.2</v>
      </c>
      <c r="K537">
        <v>84.8</v>
      </c>
      <c r="L537">
        <v>87.1</v>
      </c>
    </row>
    <row r="538" spans="1:12">
      <c r="A538">
        <v>2004</v>
      </c>
      <c r="B538" t="s">
        <v>151</v>
      </c>
      <c r="C538" t="s">
        <v>93</v>
      </c>
      <c r="D538" s="49" t="str">
        <f t="shared" si="11"/>
        <v>2004BürogebäudeBetonarbeiten</v>
      </c>
      <c r="E538">
        <v>78.400000000000006</v>
      </c>
      <c r="F538">
        <v>80.5</v>
      </c>
      <c r="G538">
        <v>81.599999999999994</v>
      </c>
      <c r="H538">
        <v>83.7</v>
      </c>
      <c r="I538">
        <v>81.5</v>
      </c>
      <c r="J538">
        <v>83.6</v>
      </c>
      <c r="K538">
        <v>81.2</v>
      </c>
      <c r="L538">
        <v>83.3</v>
      </c>
    </row>
    <row r="539" spans="1:12">
      <c r="A539">
        <v>2004</v>
      </c>
      <c r="B539" t="s">
        <v>151</v>
      </c>
      <c r="C539" t="s">
        <v>137</v>
      </c>
      <c r="D539" s="49" t="str">
        <f t="shared" si="11"/>
        <v>2004BürogebäudeZimmer- und Holzbauarbeiten</v>
      </c>
      <c r="E539">
        <v>75</v>
      </c>
      <c r="F539">
        <v>77</v>
      </c>
      <c r="G539">
        <v>75.5</v>
      </c>
      <c r="H539">
        <v>77.400000000000006</v>
      </c>
      <c r="I539">
        <v>75.5</v>
      </c>
      <c r="J539">
        <v>77.5</v>
      </c>
      <c r="K539">
        <v>75.400000000000006</v>
      </c>
      <c r="L539">
        <v>77.3</v>
      </c>
    </row>
    <row r="540" spans="1:12">
      <c r="A540">
        <v>2004</v>
      </c>
      <c r="B540" t="s">
        <v>151</v>
      </c>
      <c r="C540" t="s">
        <v>95</v>
      </c>
      <c r="D540" s="49" t="str">
        <f t="shared" si="11"/>
        <v>2004BürogebäudeStahlbauarbeiten</v>
      </c>
      <c r="E540">
        <v>69.900000000000006</v>
      </c>
      <c r="F540">
        <v>71.7</v>
      </c>
      <c r="G540">
        <v>71.599999999999994</v>
      </c>
      <c r="H540">
        <v>73.5</v>
      </c>
      <c r="I540">
        <v>74.099999999999994</v>
      </c>
      <c r="J540">
        <v>76.099999999999994</v>
      </c>
      <c r="K540">
        <v>75.8</v>
      </c>
      <c r="L540">
        <v>77.7</v>
      </c>
    </row>
    <row r="541" spans="1:12">
      <c r="A541">
        <v>2004</v>
      </c>
      <c r="B541" t="s">
        <v>151</v>
      </c>
      <c r="C541" t="s">
        <v>96</v>
      </c>
      <c r="D541" s="49" t="str">
        <f t="shared" si="11"/>
        <v>2004BürogebäudeAbdichtungsarbeiten</v>
      </c>
      <c r="E541">
        <v>74.599999999999994</v>
      </c>
      <c r="F541">
        <v>76.599999999999994</v>
      </c>
      <c r="G541">
        <v>74.900000000000006</v>
      </c>
      <c r="H541">
        <v>76.900000000000006</v>
      </c>
      <c r="I541">
        <v>75</v>
      </c>
      <c r="J541">
        <v>77</v>
      </c>
      <c r="K541">
        <v>75.7</v>
      </c>
      <c r="L541">
        <v>77.7</v>
      </c>
    </row>
    <row r="542" spans="1:12">
      <c r="A542">
        <v>2004</v>
      </c>
      <c r="B542" t="s">
        <v>151</v>
      </c>
      <c r="C542" t="s">
        <v>138</v>
      </c>
      <c r="D542" s="49" t="str">
        <f t="shared" si="11"/>
        <v>2004BürogebäudeDachdeckungs- und Dachabdichtungsarbeiten</v>
      </c>
      <c r="E542">
        <v>73.3</v>
      </c>
      <c r="F542">
        <v>75.2</v>
      </c>
      <c r="G542">
        <v>73.400000000000006</v>
      </c>
      <c r="H542">
        <v>75.5</v>
      </c>
      <c r="I542">
        <v>73.900000000000006</v>
      </c>
      <c r="J542">
        <v>75.8</v>
      </c>
      <c r="K542">
        <v>74.099999999999994</v>
      </c>
      <c r="L542">
        <v>76.099999999999994</v>
      </c>
    </row>
    <row r="543" spans="1:12">
      <c r="A543">
        <v>2004</v>
      </c>
      <c r="B543" t="s">
        <v>151</v>
      </c>
      <c r="C543" t="s">
        <v>98</v>
      </c>
      <c r="D543" s="49" t="str">
        <f t="shared" si="11"/>
        <v>2004BürogebäudeKlempnerarbeiten</v>
      </c>
      <c r="E543">
        <v>66.400000000000006</v>
      </c>
      <c r="F543">
        <v>68.099999999999994</v>
      </c>
      <c r="G543">
        <v>66.7</v>
      </c>
      <c r="H543">
        <v>68.400000000000006</v>
      </c>
      <c r="I543">
        <v>67.099999999999994</v>
      </c>
      <c r="J543">
        <v>68.900000000000006</v>
      </c>
      <c r="K543">
        <v>67.599999999999994</v>
      </c>
      <c r="L543">
        <v>69.3</v>
      </c>
    </row>
    <row r="544" spans="1:12">
      <c r="A544">
        <v>2004</v>
      </c>
      <c r="B544" t="s">
        <v>151</v>
      </c>
      <c r="C544" t="s">
        <v>99</v>
      </c>
      <c r="D544" s="49" t="str">
        <f t="shared" si="11"/>
        <v>2004BürogebäudeGerüstarbeiten</v>
      </c>
      <c r="E544">
        <v>79.400000000000006</v>
      </c>
      <c r="F544">
        <v>81.400000000000006</v>
      </c>
      <c r="G544">
        <v>80.2</v>
      </c>
      <c r="H544">
        <v>82.2</v>
      </c>
      <c r="I544">
        <v>80.2</v>
      </c>
      <c r="J544">
        <v>82.2</v>
      </c>
      <c r="K544">
        <v>80.2</v>
      </c>
      <c r="L544">
        <v>82.2</v>
      </c>
    </row>
    <row r="545" spans="1:12">
      <c r="A545">
        <v>2004</v>
      </c>
      <c r="B545" t="s">
        <v>151</v>
      </c>
      <c r="C545" t="s">
        <v>139</v>
      </c>
      <c r="D545" s="49" t="str">
        <f t="shared" si="11"/>
        <v>2004BürogebäudeAusbauarbeiten</v>
      </c>
      <c r="E545">
        <v>75.3</v>
      </c>
      <c r="F545">
        <v>77.3</v>
      </c>
      <c r="G545">
        <v>75.7</v>
      </c>
      <c r="H545">
        <v>77.599999999999994</v>
      </c>
      <c r="I545">
        <v>76.099999999999994</v>
      </c>
      <c r="J545">
        <v>78.099999999999994</v>
      </c>
      <c r="K545">
        <v>76.400000000000006</v>
      </c>
      <c r="L545">
        <v>78.3</v>
      </c>
    </row>
    <row r="546" spans="1:12">
      <c r="A546">
        <v>2004</v>
      </c>
      <c r="B546" t="s">
        <v>151</v>
      </c>
      <c r="C546" t="s">
        <v>100</v>
      </c>
      <c r="D546" s="49" t="str">
        <f t="shared" si="11"/>
        <v>2004BürogebäudeNaturwerksteinarbeiten</v>
      </c>
      <c r="E546">
        <v>86.6</v>
      </c>
      <c r="F546">
        <v>88.8</v>
      </c>
      <c r="G546">
        <v>86.3</v>
      </c>
      <c r="H546">
        <v>88.5</v>
      </c>
      <c r="I546">
        <v>86.3</v>
      </c>
      <c r="J546">
        <v>88.5</v>
      </c>
      <c r="K546">
        <v>86.2</v>
      </c>
      <c r="L546">
        <v>88.4</v>
      </c>
    </row>
    <row r="547" spans="1:12">
      <c r="A547">
        <v>2004</v>
      </c>
      <c r="B547" t="s">
        <v>151</v>
      </c>
      <c r="C547" t="s">
        <v>101</v>
      </c>
      <c r="D547" s="49" t="str">
        <f t="shared" si="11"/>
        <v>2004BürogebäudeBetonwerksteinarbeiten</v>
      </c>
      <c r="E547">
        <v>86.1</v>
      </c>
      <c r="F547">
        <v>88.3</v>
      </c>
      <c r="G547">
        <v>86.1</v>
      </c>
      <c r="H547">
        <v>88.3</v>
      </c>
      <c r="I547">
        <v>85.8</v>
      </c>
      <c r="J547">
        <v>88.1</v>
      </c>
      <c r="K547">
        <v>85.6</v>
      </c>
      <c r="L547">
        <v>87.9</v>
      </c>
    </row>
    <row r="548" spans="1:12">
      <c r="A548">
        <v>2004</v>
      </c>
      <c r="B548" t="s">
        <v>151</v>
      </c>
      <c r="C548" t="s">
        <v>140</v>
      </c>
      <c r="D548" s="49" t="str">
        <f t="shared" si="11"/>
        <v>2004BürogebäudePutz- und Stuckarbeiten</v>
      </c>
      <c r="E548">
        <v>84.3</v>
      </c>
      <c r="F548">
        <v>86.6</v>
      </c>
      <c r="G548">
        <v>85.3</v>
      </c>
      <c r="H548">
        <v>87.6</v>
      </c>
      <c r="I548">
        <v>85.3</v>
      </c>
      <c r="J548">
        <v>87.6</v>
      </c>
      <c r="K548">
        <v>85.2</v>
      </c>
      <c r="L548">
        <v>87.4</v>
      </c>
    </row>
    <row r="549" spans="1:12">
      <c r="A549">
        <v>2004</v>
      </c>
      <c r="B549" t="s">
        <v>151</v>
      </c>
      <c r="C549" t="s">
        <v>141</v>
      </c>
      <c r="D549" s="49" t="str">
        <f t="shared" si="11"/>
        <v>2004BürogebäudeWärmedämm-Verbundsysteme</v>
      </c>
      <c r="E549" t="s">
        <v>66</v>
      </c>
      <c r="F549" t="s">
        <v>66</v>
      </c>
      <c r="G549" t="s">
        <v>66</v>
      </c>
      <c r="H549" t="s">
        <v>66</v>
      </c>
      <c r="I549" t="s">
        <v>66</v>
      </c>
      <c r="J549" t="s">
        <v>66</v>
      </c>
      <c r="K549" t="s">
        <v>66</v>
      </c>
      <c r="L549" t="s">
        <v>66</v>
      </c>
    </row>
    <row r="550" spans="1:12">
      <c r="A550">
        <v>2004</v>
      </c>
      <c r="B550" t="s">
        <v>151</v>
      </c>
      <c r="C550" t="s">
        <v>104</v>
      </c>
      <c r="D550" s="49" t="str">
        <f t="shared" si="11"/>
        <v>2004BürogebäudeTrockenbauarbeiten</v>
      </c>
      <c r="E550">
        <v>81.5</v>
      </c>
      <c r="F550">
        <v>83.6</v>
      </c>
      <c r="G550">
        <v>81.599999999999994</v>
      </c>
      <c r="H550">
        <v>83.7</v>
      </c>
      <c r="I550">
        <v>81.7</v>
      </c>
      <c r="J550">
        <v>83.9</v>
      </c>
      <c r="K550">
        <v>81.7</v>
      </c>
      <c r="L550">
        <v>83.9</v>
      </c>
    </row>
    <row r="551" spans="1:12">
      <c r="A551">
        <v>2004</v>
      </c>
      <c r="B551" t="s">
        <v>151</v>
      </c>
      <c r="C551" t="s">
        <v>105</v>
      </c>
      <c r="D551" s="49" t="str">
        <f t="shared" si="11"/>
        <v>2004BürogebäudeVorgehängte hinterlüftete Fassaden</v>
      </c>
      <c r="E551">
        <v>75.3</v>
      </c>
      <c r="F551">
        <v>77.3</v>
      </c>
      <c r="G551">
        <v>75.599999999999994</v>
      </c>
      <c r="H551">
        <v>77.400000000000006</v>
      </c>
      <c r="I551">
        <v>75.5</v>
      </c>
      <c r="J551">
        <v>77.3</v>
      </c>
      <c r="K551">
        <v>75.599999999999994</v>
      </c>
      <c r="L551">
        <v>77.5</v>
      </c>
    </row>
    <row r="552" spans="1:12">
      <c r="A552">
        <v>2004</v>
      </c>
      <c r="B552" t="s">
        <v>151</v>
      </c>
      <c r="C552" t="s">
        <v>142</v>
      </c>
      <c r="D552" s="49" t="str">
        <f t="shared" si="11"/>
        <v>2004BürogebäudeFliesen- und Plattenarbeiten</v>
      </c>
      <c r="E552">
        <v>89.2</v>
      </c>
      <c r="F552">
        <v>91.5</v>
      </c>
      <c r="G552">
        <v>88.5</v>
      </c>
      <c r="H552">
        <v>90.8</v>
      </c>
      <c r="I552">
        <v>88.2</v>
      </c>
      <c r="J552">
        <v>90.6</v>
      </c>
      <c r="K552">
        <v>87.9</v>
      </c>
      <c r="L552">
        <v>90.1</v>
      </c>
    </row>
    <row r="553" spans="1:12">
      <c r="A553">
        <v>2004</v>
      </c>
      <c r="B553" t="s">
        <v>151</v>
      </c>
      <c r="C553" t="s">
        <v>107</v>
      </c>
      <c r="D553" s="49" t="str">
        <f t="shared" si="11"/>
        <v>2004BürogebäudeEstricharbeiten</v>
      </c>
      <c r="E553">
        <v>78.099999999999994</v>
      </c>
      <c r="F553">
        <v>80.099999999999994</v>
      </c>
      <c r="G553">
        <v>78.400000000000006</v>
      </c>
      <c r="H553">
        <v>80.400000000000006</v>
      </c>
      <c r="I553">
        <v>78.5</v>
      </c>
      <c r="J553">
        <v>80.5</v>
      </c>
      <c r="K553">
        <v>78.8</v>
      </c>
      <c r="L553">
        <v>80.900000000000006</v>
      </c>
    </row>
    <row r="554" spans="1:12">
      <c r="A554">
        <v>2004</v>
      </c>
      <c r="B554" t="s">
        <v>151</v>
      </c>
      <c r="C554" t="s">
        <v>108</v>
      </c>
      <c r="D554" s="49" t="str">
        <f t="shared" si="11"/>
        <v>2004BürogebäudeTischlerarbeiten</v>
      </c>
      <c r="E554">
        <v>78.8</v>
      </c>
      <c r="F554">
        <v>80.8</v>
      </c>
      <c r="G554">
        <v>78.900000000000006</v>
      </c>
      <c r="H554">
        <v>81</v>
      </c>
      <c r="I554">
        <v>79</v>
      </c>
      <c r="J554">
        <v>81.099999999999994</v>
      </c>
      <c r="K554">
        <v>79.099999999999994</v>
      </c>
      <c r="L554">
        <v>81.2</v>
      </c>
    </row>
    <row r="555" spans="1:12">
      <c r="A555">
        <v>2004</v>
      </c>
      <c r="B555" t="s">
        <v>151</v>
      </c>
      <c r="C555" t="s">
        <v>143</v>
      </c>
      <c r="D555" s="49" t="str">
        <f t="shared" si="11"/>
        <v>2004BürogebäudeParkett- und Holzpflasterarbeiten</v>
      </c>
      <c r="E555">
        <v>87.9</v>
      </c>
      <c r="F555">
        <v>90.1</v>
      </c>
      <c r="G555">
        <v>87.7</v>
      </c>
      <c r="H555">
        <v>90</v>
      </c>
      <c r="I555">
        <v>88</v>
      </c>
      <c r="J555">
        <v>90.2</v>
      </c>
      <c r="K555">
        <v>87.8</v>
      </c>
      <c r="L555">
        <v>90</v>
      </c>
    </row>
    <row r="556" spans="1:12">
      <c r="A556">
        <v>2004</v>
      </c>
      <c r="B556" t="s">
        <v>151</v>
      </c>
      <c r="C556" t="s">
        <v>109</v>
      </c>
      <c r="D556" s="49" t="str">
        <f t="shared" si="11"/>
        <v>2004BürogebäudeRollladenarbeiten</v>
      </c>
      <c r="E556">
        <v>84.1</v>
      </c>
      <c r="F556">
        <v>86.2</v>
      </c>
      <c r="G556">
        <v>84.1</v>
      </c>
      <c r="H556">
        <v>86.2</v>
      </c>
      <c r="I556">
        <v>84.3</v>
      </c>
      <c r="J556">
        <v>86.4</v>
      </c>
      <c r="K556">
        <v>84.3</v>
      </c>
      <c r="L556">
        <v>86.4</v>
      </c>
    </row>
    <row r="557" spans="1:12">
      <c r="A557">
        <v>2004</v>
      </c>
      <c r="B557" t="s">
        <v>151</v>
      </c>
      <c r="C557" t="s">
        <v>110</v>
      </c>
      <c r="D557" s="49" t="str">
        <f t="shared" si="11"/>
        <v>2004BürogebäudeMetallbauarbeiten</v>
      </c>
      <c r="E557">
        <v>71.2</v>
      </c>
      <c r="F557">
        <v>73.099999999999994</v>
      </c>
      <c r="G557">
        <v>71.8</v>
      </c>
      <c r="H557">
        <v>73.7</v>
      </c>
      <c r="I557">
        <v>72.599999999999994</v>
      </c>
      <c r="J557">
        <v>74.5</v>
      </c>
      <c r="K557">
        <v>72.900000000000006</v>
      </c>
      <c r="L557">
        <v>74.8</v>
      </c>
    </row>
    <row r="558" spans="1:12">
      <c r="A558">
        <v>2004</v>
      </c>
      <c r="B558" t="s">
        <v>151</v>
      </c>
      <c r="C558" t="s">
        <v>111</v>
      </c>
      <c r="D558" s="49" t="str">
        <f t="shared" si="11"/>
        <v>2004BürogebäudeVerglasungsarbeiten</v>
      </c>
      <c r="E558">
        <v>70.400000000000006</v>
      </c>
      <c r="F558">
        <v>72.3</v>
      </c>
      <c r="G558">
        <v>70.7</v>
      </c>
      <c r="H558">
        <v>72.5</v>
      </c>
      <c r="I558">
        <v>70.900000000000006</v>
      </c>
      <c r="J558">
        <v>72.7</v>
      </c>
      <c r="K558">
        <v>71.099999999999994</v>
      </c>
      <c r="L558">
        <v>72.900000000000006</v>
      </c>
    </row>
    <row r="559" spans="1:12">
      <c r="A559">
        <v>2004</v>
      </c>
      <c r="B559" t="s">
        <v>151</v>
      </c>
      <c r="C559" t="s">
        <v>144</v>
      </c>
      <c r="D559" s="49" t="str">
        <f t="shared" si="11"/>
        <v>2004BürogebäudeMaler- und Lackierarbeiten, Beschichtungen</v>
      </c>
      <c r="E559">
        <v>85.7</v>
      </c>
      <c r="F559">
        <v>87.9</v>
      </c>
      <c r="G559">
        <v>85.8</v>
      </c>
      <c r="H559">
        <v>87.9</v>
      </c>
      <c r="I559">
        <v>85.8</v>
      </c>
      <c r="J559">
        <v>87.9</v>
      </c>
      <c r="K559">
        <v>85.9</v>
      </c>
      <c r="L559">
        <v>88</v>
      </c>
    </row>
    <row r="560" spans="1:12">
      <c r="A560">
        <v>2004</v>
      </c>
      <c r="B560" t="s">
        <v>151</v>
      </c>
      <c r="C560" t="s">
        <v>145</v>
      </c>
      <c r="D560" s="49" t="str">
        <f t="shared" si="11"/>
        <v>2004BürogebäudeKorrosionsschutzarbeiten an Stahlbauten</v>
      </c>
      <c r="E560" t="s">
        <v>66</v>
      </c>
      <c r="F560" t="s">
        <v>66</v>
      </c>
      <c r="G560" t="s">
        <v>66</v>
      </c>
      <c r="H560" t="s">
        <v>66</v>
      </c>
      <c r="I560" t="s">
        <v>66</v>
      </c>
      <c r="J560" t="s">
        <v>66</v>
      </c>
      <c r="K560" t="s">
        <v>66</v>
      </c>
      <c r="L560" t="s">
        <v>66</v>
      </c>
    </row>
    <row r="561" spans="1:12">
      <c r="A561">
        <v>2004</v>
      </c>
      <c r="B561" t="s">
        <v>151</v>
      </c>
      <c r="C561" t="s">
        <v>113</v>
      </c>
      <c r="D561" s="49" t="str">
        <f t="shared" si="11"/>
        <v>2004BürogebäudeBodenbelagarbeiten</v>
      </c>
      <c r="E561">
        <v>79.8</v>
      </c>
      <c r="F561">
        <v>81.8</v>
      </c>
      <c r="G561">
        <v>79.7</v>
      </c>
      <c r="H561">
        <v>81.8</v>
      </c>
      <c r="I561">
        <v>79.8</v>
      </c>
      <c r="J561">
        <v>81.8</v>
      </c>
      <c r="K561">
        <v>80</v>
      </c>
      <c r="L561">
        <v>82</v>
      </c>
    </row>
    <row r="562" spans="1:12">
      <c r="A562">
        <v>2004</v>
      </c>
      <c r="B562" t="s">
        <v>151</v>
      </c>
      <c r="C562" t="s">
        <v>114</v>
      </c>
      <c r="D562" s="49" t="str">
        <f t="shared" si="11"/>
        <v>2004BürogebäudeTapezierarbeiten</v>
      </c>
      <c r="E562">
        <v>82.6</v>
      </c>
      <c r="F562">
        <v>84.7</v>
      </c>
      <c r="G562">
        <v>82.4</v>
      </c>
      <c r="H562">
        <v>84.6</v>
      </c>
      <c r="I562">
        <v>82.5</v>
      </c>
      <c r="J562">
        <v>84.6</v>
      </c>
      <c r="K562">
        <v>82.3</v>
      </c>
      <c r="L562">
        <v>84.5</v>
      </c>
    </row>
    <row r="563" spans="1:12">
      <c r="A563">
        <v>2004</v>
      </c>
      <c r="B563" t="s">
        <v>151</v>
      </c>
      <c r="C563" t="s">
        <v>115</v>
      </c>
      <c r="D563" s="49" t="str">
        <f t="shared" si="11"/>
        <v>2004BürogebäudeRaumlufttechnische Anlagen</v>
      </c>
      <c r="E563">
        <v>68.3</v>
      </c>
      <c r="F563">
        <v>70.099999999999994</v>
      </c>
      <c r="G563">
        <v>69.599999999999994</v>
      </c>
      <c r="H563">
        <v>71.5</v>
      </c>
      <c r="I563">
        <v>70.900000000000006</v>
      </c>
      <c r="J563">
        <v>72.8</v>
      </c>
      <c r="K563">
        <v>71.599999999999994</v>
      </c>
      <c r="L563">
        <v>73.5</v>
      </c>
    </row>
    <row r="564" spans="1:12">
      <c r="A564">
        <v>2004</v>
      </c>
      <c r="B564" t="s">
        <v>151</v>
      </c>
      <c r="C564" t="s">
        <v>146</v>
      </c>
      <c r="D564" s="49" t="str">
        <f t="shared" si="11"/>
        <v>2004BürogebäudeHeiz- und zentrale Wassererwärmungsanlagen</v>
      </c>
      <c r="E564">
        <v>63.9</v>
      </c>
      <c r="F564">
        <v>65.599999999999994</v>
      </c>
      <c r="G564">
        <v>64.900000000000006</v>
      </c>
      <c r="H564">
        <v>66.599999999999994</v>
      </c>
      <c r="I564">
        <v>66.099999999999994</v>
      </c>
      <c r="J564">
        <v>67.8</v>
      </c>
      <c r="K564">
        <v>67.2</v>
      </c>
      <c r="L564">
        <v>69</v>
      </c>
    </row>
    <row r="565" spans="1:12">
      <c r="A565">
        <v>2004</v>
      </c>
      <c r="B565" t="s">
        <v>151</v>
      </c>
      <c r="C565" t="s">
        <v>147</v>
      </c>
      <c r="D565" s="49" t="str">
        <f t="shared" si="11"/>
        <v>2004BürogebäudeGas-, Wasser- und Entwässerungsanl. innerh. v.Geb.</v>
      </c>
      <c r="E565">
        <v>65.400000000000006</v>
      </c>
      <c r="F565">
        <v>67.099999999999994</v>
      </c>
      <c r="G565">
        <v>66</v>
      </c>
      <c r="H565">
        <v>67.8</v>
      </c>
      <c r="I565">
        <v>67.099999999999994</v>
      </c>
      <c r="J565">
        <v>68.900000000000006</v>
      </c>
      <c r="K565">
        <v>67.8</v>
      </c>
      <c r="L565">
        <v>69.5</v>
      </c>
    </row>
    <row r="566" spans="1:12">
      <c r="A566">
        <v>2004</v>
      </c>
      <c r="B566" t="s">
        <v>151</v>
      </c>
      <c r="C566" t="s">
        <v>148</v>
      </c>
      <c r="D566" s="49" t="str">
        <f t="shared" si="11"/>
        <v>2004BürogebäudeNieder- und Mittelspannungsanlagen bis 36 kV</v>
      </c>
      <c r="E566">
        <v>71.599999999999994</v>
      </c>
      <c r="F566">
        <v>73.400000000000006</v>
      </c>
      <c r="G566">
        <v>72.2</v>
      </c>
      <c r="H566">
        <v>74</v>
      </c>
      <c r="I566">
        <v>72.8</v>
      </c>
      <c r="J566">
        <v>74.7</v>
      </c>
      <c r="K566">
        <v>73.2</v>
      </c>
      <c r="L566">
        <v>75</v>
      </c>
    </row>
    <row r="567" spans="1:12">
      <c r="A567">
        <v>2004</v>
      </c>
      <c r="B567" t="s">
        <v>151</v>
      </c>
      <c r="C567" t="s">
        <v>120</v>
      </c>
      <c r="D567" s="49" t="str">
        <f t="shared" si="11"/>
        <v>2004BürogebäudeBlitzschutzanlagen</v>
      </c>
      <c r="E567">
        <v>74.8</v>
      </c>
      <c r="F567">
        <v>76.7</v>
      </c>
      <c r="G567">
        <v>75.099999999999994</v>
      </c>
      <c r="H567">
        <v>77</v>
      </c>
      <c r="I567">
        <v>75.599999999999994</v>
      </c>
      <c r="J567">
        <v>77.599999999999994</v>
      </c>
      <c r="K567">
        <v>75.8</v>
      </c>
      <c r="L567">
        <v>77.8</v>
      </c>
    </row>
    <row r="568" spans="1:12">
      <c r="A568">
        <v>2004</v>
      </c>
      <c r="B568" t="s">
        <v>151</v>
      </c>
      <c r="C568" t="s">
        <v>149</v>
      </c>
      <c r="D568" s="49" t="str">
        <f t="shared" si="11"/>
        <v>2004BürogebäudeAufzugsanl., Fahrtreppen, Fahrsteige, Förderanl.</v>
      </c>
      <c r="E568">
        <v>82.9</v>
      </c>
      <c r="F568">
        <v>85</v>
      </c>
      <c r="G568">
        <v>82.7</v>
      </c>
      <c r="H568">
        <v>84.9</v>
      </c>
      <c r="I568">
        <v>82.6</v>
      </c>
      <c r="J568">
        <v>84.8</v>
      </c>
      <c r="K568">
        <v>81.599999999999994</v>
      </c>
      <c r="L568">
        <v>83.7</v>
      </c>
    </row>
    <row r="569" spans="1:12">
      <c r="A569">
        <v>2004</v>
      </c>
      <c r="B569" t="s">
        <v>151</v>
      </c>
      <c r="C569" t="s">
        <v>119</v>
      </c>
      <c r="D569" s="49" t="str">
        <f t="shared" si="11"/>
        <v>2004BürogebäudeGebäudeautomation</v>
      </c>
      <c r="E569">
        <v>79.7</v>
      </c>
      <c r="F569">
        <v>81.8</v>
      </c>
      <c r="G569">
        <v>79.900000000000006</v>
      </c>
      <c r="H569">
        <v>82</v>
      </c>
      <c r="I569">
        <v>80.099999999999994</v>
      </c>
      <c r="J569">
        <v>82.2</v>
      </c>
      <c r="K569">
        <v>80.2</v>
      </c>
      <c r="L569">
        <v>82.2</v>
      </c>
    </row>
    <row r="570" spans="1:12">
      <c r="A570">
        <v>2004</v>
      </c>
      <c r="B570" t="s">
        <v>151</v>
      </c>
      <c r="C570" t="s">
        <v>150</v>
      </c>
      <c r="D570" s="49" t="str">
        <f t="shared" si="11"/>
        <v>2004BürogebäudeDämm- und Brandschutzarbeiten an techn. Anlagen</v>
      </c>
      <c r="E570">
        <v>62.5</v>
      </c>
      <c r="F570">
        <v>64.2</v>
      </c>
      <c r="G570">
        <v>63</v>
      </c>
      <c r="H570">
        <v>64.7</v>
      </c>
      <c r="I570">
        <v>63.7</v>
      </c>
      <c r="J570">
        <v>65.2</v>
      </c>
      <c r="K570">
        <v>64.3</v>
      </c>
      <c r="L570">
        <v>66</v>
      </c>
    </row>
    <row r="571" spans="1:12">
      <c r="A571">
        <v>2004</v>
      </c>
      <c r="B571" t="s">
        <v>152</v>
      </c>
      <c r="C571" t="s">
        <v>133</v>
      </c>
      <c r="D571" s="49" t="str">
        <f t="shared" si="11"/>
        <v>2004Gewerbliche BetriebsgebäudeBauleistungen am Bauwerk</v>
      </c>
      <c r="E571">
        <v>74.7</v>
      </c>
      <c r="F571">
        <v>76.599999999999994</v>
      </c>
      <c r="G571">
        <v>75.599999999999994</v>
      </c>
      <c r="H571">
        <v>77.5</v>
      </c>
      <c r="I571">
        <v>76.099999999999994</v>
      </c>
      <c r="J571">
        <v>78.099999999999994</v>
      </c>
      <c r="K571">
        <v>76.400000000000006</v>
      </c>
      <c r="L571">
        <v>78.3</v>
      </c>
    </row>
    <row r="572" spans="1:12">
      <c r="A572">
        <v>2004</v>
      </c>
      <c r="B572" t="s">
        <v>152</v>
      </c>
      <c r="C572" t="s">
        <v>134</v>
      </c>
      <c r="D572" s="49" t="str">
        <f t="shared" si="11"/>
        <v>2004Gewerbliche BetriebsgebäudeRohbauarbeiten</v>
      </c>
      <c r="E572">
        <v>75.900000000000006</v>
      </c>
      <c r="F572">
        <v>77.8</v>
      </c>
      <c r="G572">
        <v>77.099999999999994</v>
      </c>
      <c r="H572">
        <v>79.2</v>
      </c>
      <c r="I572">
        <v>77.599999999999994</v>
      </c>
      <c r="J572">
        <v>79.7</v>
      </c>
      <c r="K572">
        <v>77.900000000000006</v>
      </c>
      <c r="L572">
        <v>79.900000000000006</v>
      </c>
    </row>
    <row r="573" spans="1:12">
      <c r="A573">
        <v>2004</v>
      </c>
      <c r="B573" t="s">
        <v>152</v>
      </c>
      <c r="C573" t="s">
        <v>90</v>
      </c>
      <c r="D573" s="49" t="str">
        <f t="shared" si="11"/>
        <v>2004Gewerbliche BetriebsgebäudeErdarbeiten</v>
      </c>
      <c r="E573">
        <v>79.099999999999994</v>
      </c>
      <c r="F573">
        <v>81.2</v>
      </c>
      <c r="G573">
        <v>78.599999999999994</v>
      </c>
      <c r="H573">
        <v>80.7</v>
      </c>
      <c r="I573">
        <v>78.599999999999994</v>
      </c>
      <c r="J573">
        <v>80.7</v>
      </c>
      <c r="K573">
        <v>78.3</v>
      </c>
      <c r="L573">
        <v>80.3</v>
      </c>
    </row>
    <row r="574" spans="1:12">
      <c r="A574">
        <v>2004</v>
      </c>
      <c r="B574" t="s">
        <v>152</v>
      </c>
      <c r="C574" t="s">
        <v>135</v>
      </c>
      <c r="D574" s="49" t="str">
        <f t="shared" si="11"/>
        <v>2004Gewerbliche BetriebsgebäudeVerbauarbeiten</v>
      </c>
      <c r="E574" t="s">
        <v>66</v>
      </c>
      <c r="F574" t="s">
        <v>66</v>
      </c>
      <c r="G574" t="s">
        <v>66</v>
      </c>
      <c r="H574" t="s">
        <v>66</v>
      </c>
      <c r="I574" t="s">
        <v>66</v>
      </c>
      <c r="J574" t="s">
        <v>66</v>
      </c>
      <c r="K574" t="s">
        <v>66</v>
      </c>
      <c r="L574" t="s">
        <v>66</v>
      </c>
    </row>
    <row r="575" spans="1:12">
      <c r="A575">
        <v>2004</v>
      </c>
      <c r="B575" t="s">
        <v>152</v>
      </c>
      <c r="C575" t="s">
        <v>136</v>
      </c>
      <c r="D575" s="49" t="str">
        <f t="shared" si="11"/>
        <v>2004Gewerbliche BetriebsgebäudeRamm-, Rüttel- und Pressarbeiten</v>
      </c>
      <c r="E575" t="s">
        <v>66</v>
      </c>
      <c r="F575" t="s">
        <v>66</v>
      </c>
      <c r="G575" t="s">
        <v>66</v>
      </c>
      <c r="H575" t="s">
        <v>66</v>
      </c>
      <c r="I575" t="s">
        <v>66</v>
      </c>
      <c r="J575" t="s">
        <v>66</v>
      </c>
      <c r="K575" t="s">
        <v>66</v>
      </c>
      <c r="L575" t="s">
        <v>66</v>
      </c>
    </row>
    <row r="576" spans="1:12">
      <c r="A576">
        <v>2004</v>
      </c>
      <c r="B576" t="s">
        <v>152</v>
      </c>
      <c r="C576" t="s">
        <v>91</v>
      </c>
      <c r="D576" s="49" t="str">
        <f t="shared" si="11"/>
        <v>2004Gewerbliche BetriebsgebäudeEntwässerungskanalarbeiten</v>
      </c>
      <c r="E576">
        <v>75.599999999999994</v>
      </c>
      <c r="F576">
        <v>77.5</v>
      </c>
      <c r="G576">
        <v>75.7</v>
      </c>
      <c r="H576">
        <v>77.599999999999994</v>
      </c>
      <c r="I576">
        <v>75.7</v>
      </c>
      <c r="J576">
        <v>77.599999999999994</v>
      </c>
      <c r="K576">
        <v>75.900000000000006</v>
      </c>
      <c r="L576">
        <v>77.900000000000006</v>
      </c>
    </row>
    <row r="577" spans="1:12">
      <c r="A577">
        <v>2004</v>
      </c>
      <c r="B577" t="s">
        <v>152</v>
      </c>
      <c r="C577" t="s">
        <v>92</v>
      </c>
      <c r="D577" s="49" t="str">
        <f t="shared" si="11"/>
        <v>2004Gewerbliche BetriebsgebäudeMauerarbeiten</v>
      </c>
      <c r="E577">
        <v>85.1</v>
      </c>
      <c r="F577">
        <v>87.3</v>
      </c>
      <c r="G577">
        <v>85.2</v>
      </c>
      <c r="H577">
        <v>87.5</v>
      </c>
      <c r="I577">
        <v>85.2</v>
      </c>
      <c r="J577">
        <v>87.5</v>
      </c>
      <c r="K577">
        <v>85.1</v>
      </c>
      <c r="L577">
        <v>87.3</v>
      </c>
    </row>
    <row r="578" spans="1:12">
      <c r="A578">
        <v>2004</v>
      </c>
      <c r="B578" t="s">
        <v>152</v>
      </c>
      <c r="C578" t="s">
        <v>93</v>
      </c>
      <c r="D578" s="49" t="str">
        <f t="shared" si="11"/>
        <v>2004Gewerbliche BetriebsgebäudeBetonarbeiten</v>
      </c>
      <c r="E578">
        <v>79.3</v>
      </c>
      <c r="F578">
        <v>81.3</v>
      </c>
      <c r="G578">
        <v>81.8</v>
      </c>
      <c r="H578">
        <v>83.8</v>
      </c>
      <c r="I578">
        <v>81.7</v>
      </c>
      <c r="J578">
        <v>83.7</v>
      </c>
      <c r="K578">
        <v>81.5</v>
      </c>
      <c r="L578">
        <v>83.7</v>
      </c>
    </row>
    <row r="579" spans="1:12">
      <c r="A579">
        <v>2004</v>
      </c>
      <c r="B579" t="s">
        <v>152</v>
      </c>
      <c r="C579" t="s">
        <v>137</v>
      </c>
      <c r="D579" s="49" t="str">
        <f t="shared" si="11"/>
        <v>2004Gewerbliche BetriebsgebäudeZimmer- und Holzbauarbeiten</v>
      </c>
      <c r="E579">
        <v>73.2</v>
      </c>
      <c r="F579">
        <v>75.099999999999994</v>
      </c>
      <c r="G579">
        <v>73.900000000000006</v>
      </c>
      <c r="H579">
        <v>75.900000000000006</v>
      </c>
      <c r="I579">
        <v>74</v>
      </c>
      <c r="J579">
        <v>76</v>
      </c>
      <c r="K579">
        <v>73.900000000000006</v>
      </c>
      <c r="L579">
        <v>75.900000000000006</v>
      </c>
    </row>
    <row r="580" spans="1:12">
      <c r="A580">
        <v>2004</v>
      </c>
      <c r="B580" t="s">
        <v>152</v>
      </c>
      <c r="C580" t="s">
        <v>95</v>
      </c>
      <c r="D580" s="49" t="str">
        <f t="shared" si="11"/>
        <v>2004Gewerbliche BetriebsgebäudeStahlbauarbeiten</v>
      </c>
      <c r="E580">
        <v>70</v>
      </c>
      <c r="F580">
        <v>71.8</v>
      </c>
      <c r="G580">
        <v>71.7</v>
      </c>
      <c r="H580">
        <v>73.5</v>
      </c>
      <c r="I580">
        <v>74.3</v>
      </c>
      <c r="J580">
        <v>76.099999999999994</v>
      </c>
      <c r="K580">
        <v>75.8</v>
      </c>
      <c r="L580">
        <v>77.8</v>
      </c>
    </row>
    <row r="581" spans="1:12">
      <c r="A581">
        <v>2004</v>
      </c>
      <c r="B581" t="s">
        <v>152</v>
      </c>
      <c r="C581" t="s">
        <v>96</v>
      </c>
      <c r="D581" s="49" t="str">
        <f t="shared" si="11"/>
        <v>2004Gewerbliche BetriebsgebäudeAbdichtungsarbeiten</v>
      </c>
      <c r="E581">
        <v>75.400000000000006</v>
      </c>
      <c r="F581">
        <v>77.400000000000006</v>
      </c>
      <c r="G581">
        <v>75.400000000000006</v>
      </c>
      <c r="H581">
        <v>77.400000000000006</v>
      </c>
      <c r="I581">
        <v>75.400000000000006</v>
      </c>
      <c r="J581">
        <v>77.400000000000006</v>
      </c>
      <c r="K581">
        <v>75.7</v>
      </c>
      <c r="L581">
        <v>77.7</v>
      </c>
    </row>
    <row r="582" spans="1:12">
      <c r="A582">
        <v>2004</v>
      </c>
      <c r="B582" t="s">
        <v>152</v>
      </c>
      <c r="C582" t="s">
        <v>138</v>
      </c>
      <c r="D582" s="49" t="str">
        <f t="shared" si="11"/>
        <v>2004Gewerbliche BetriebsgebäudeDachdeckungs- und Dachabdichtungsarbeiten</v>
      </c>
      <c r="E582">
        <v>72.2</v>
      </c>
      <c r="F582">
        <v>74.099999999999994</v>
      </c>
      <c r="G582">
        <v>72.599999999999994</v>
      </c>
      <c r="H582">
        <v>74.5</v>
      </c>
      <c r="I582">
        <v>73.099999999999994</v>
      </c>
      <c r="J582">
        <v>75</v>
      </c>
      <c r="K582">
        <v>73.3</v>
      </c>
      <c r="L582">
        <v>75.3</v>
      </c>
    </row>
    <row r="583" spans="1:12">
      <c r="A583">
        <v>2004</v>
      </c>
      <c r="B583" t="s">
        <v>152</v>
      </c>
      <c r="C583" t="s">
        <v>98</v>
      </c>
      <c r="D583" s="49" t="str">
        <f t="shared" si="11"/>
        <v>2004Gewerbliche BetriebsgebäudeKlempnerarbeiten</v>
      </c>
      <c r="E583">
        <v>64.900000000000006</v>
      </c>
      <c r="F583">
        <v>66.7</v>
      </c>
      <c r="G583">
        <v>65.400000000000006</v>
      </c>
      <c r="H583">
        <v>67.099999999999994</v>
      </c>
      <c r="I583">
        <v>65.7</v>
      </c>
      <c r="J583">
        <v>67.5</v>
      </c>
      <c r="K583">
        <v>66.099999999999994</v>
      </c>
      <c r="L583">
        <v>67.8</v>
      </c>
    </row>
    <row r="584" spans="1:12">
      <c r="A584">
        <v>2004</v>
      </c>
      <c r="B584" t="s">
        <v>152</v>
      </c>
      <c r="C584" t="s">
        <v>99</v>
      </c>
      <c r="D584" s="49" t="str">
        <f t="shared" si="11"/>
        <v>2004Gewerbliche BetriebsgebäudeGerüstarbeiten</v>
      </c>
      <c r="E584">
        <v>79.400000000000006</v>
      </c>
      <c r="F584">
        <v>81.400000000000006</v>
      </c>
      <c r="G584">
        <v>80.2</v>
      </c>
      <c r="H584">
        <v>82.2</v>
      </c>
      <c r="I584">
        <v>80.2</v>
      </c>
      <c r="J584">
        <v>82.2</v>
      </c>
      <c r="K584">
        <v>80.2</v>
      </c>
      <c r="L584">
        <v>82.2</v>
      </c>
    </row>
    <row r="585" spans="1:12">
      <c r="A585">
        <v>2004</v>
      </c>
      <c r="B585" t="s">
        <v>152</v>
      </c>
      <c r="C585" t="s">
        <v>139</v>
      </c>
      <c r="D585" s="49" t="str">
        <f t="shared" si="11"/>
        <v>2004Gewerbliche BetriebsgebäudeAusbauarbeiten</v>
      </c>
      <c r="E585">
        <v>73.7</v>
      </c>
      <c r="F585">
        <v>75.5</v>
      </c>
      <c r="G585">
        <v>73.900000000000006</v>
      </c>
      <c r="H585">
        <v>75.900000000000006</v>
      </c>
      <c r="I585">
        <v>74.599999999999994</v>
      </c>
      <c r="J585">
        <v>76.5</v>
      </c>
      <c r="K585">
        <v>74.8</v>
      </c>
      <c r="L585">
        <v>76.8</v>
      </c>
    </row>
    <row r="586" spans="1:12">
      <c r="A586">
        <v>2004</v>
      </c>
      <c r="B586" t="s">
        <v>152</v>
      </c>
      <c r="C586" t="s">
        <v>100</v>
      </c>
      <c r="D586" s="49" t="str">
        <f t="shared" si="11"/>
        <v>2004Gewerbliche BetriebsgebäudeNaturwerksteinarbeiten</v>
      </c>
      <c r="E586">
        <v>86.4</v>
      </c>
      <c r="F586">
        <v>88.5</v>
      </c>
      <c r="G586">
        <v>86.3</v>
      </c>
      <c r="H586">
        <v>88.4</v>
      </c>
      <c r="I586">
        <v>86.2</v>
      </c>
      <c r="J586">
        <v>88.4</v>
      </c>
      <c r="K586">
        <v>86.1</v>
      </c>
      <c r="L586">
        <v>88.3</v>
      </c>
    </row>
    <row r="587" spans="1:12">
      <c r="A587">
        <v>2004</v>
      </c>
      <c r="B587" t="s">
        <v>152</v>
      </c>
      <c r="C587" t="s">
        <v>101</v>
      </c>
      <c r="D587" s="49" t="str">
        <f t="shared" si="11"/>
        <v>2004Gewerbliche BetriebsgebäudeBetonwerksteinarbeiten</v>
      </c>
      <c r="E587">
        <v>86.9</v>
      </c>
      <c r="F587">
        <v>89.2</v>
      </c>
      <c r="G587">
        <v>86.9</v>
      </c>
      <c r="H587">
        <v>89.2</v>
      </c>
      <c r="I587">
        <v>86.6</v>
      </c>
      <c r="J587">
        <v>88.8</v>
      </c>
      <c r="K587">
        <v>86.3</v>
      </c>
      <c r="L587">
        <v>88.6</v>
      </c>
    </row>
    <row r="588" spans="1:12">
      <c r="A588">
        <v>2004</v>
      </c>
      <c r="B588" t="s">
        <v>152</v>
      </c>
      <c r="C588" t="s">
        <v>140</v>
      </c>
      <c r="D588" s="49" t="str">
        <f t="shared" ref="D588:D651" si="12">CONCATENATE(A588, B588, C588)</f>
        <v>2004Gewerbliche BetriebsgebäudePutz- und Stuckarbeiten</v>
      </c>
      <c r="E588">
        <v>84.7</v>
      </c>
      <c r="F588">
        <v>86.9</v>
      </c>
      <c r="G588">
        <v>85.4</v>
      </c>
      <c r="H588">
        <v>87.6</v>
      </c>
      <c r="I588">
        <v>85.5</v>
      </c>
      <c r="J588">
        <v>87.7</v>
      </c>
      <c r="K588">
        <v>85.2</v>
      </c>
      <c r="L588">
        <v>87.4</v>
      </c>
    </row>
    <row r="589" spans="1:12">
      <c r="A589">
        <v>2004</v>
      </c>
      <c r="B589" t="s">
        <v>152</v>
      </c>
      <c r="C589" t="s">
        <v>141</v>
      </c>
      <c r="D589" s="49" t="str">
        <f t="shared" si="12"/>
        <v>2004Gewerbliche BetriebsgebäudeWärmedämm-Verbundsysteme</v>
      </c>
      <c r="E589" t="s">
        <v>66</v>
      </c>
      <c r="F589" t="s">
        <v>66</v>
      </c>
      <c r="G589" t="s">
        <v>66</v>
      </c>
      <c r="H589" t="s">
        <v>66</v>
      </c>
      <c r="I589" t="s">
        <v>66</v>
      </c>
      <c r="J589" t="s">
        <v>66</v>
      </c>
      <c r="K589" t="s">
        <v>66</v>
      </c>
      <c r="L589" t="s">
        <v>66</v>
      </c>
    </row>
    <row r="590" spans="1:12">
      <c r="A590">
        <v>2004</v>
      </c>
      <c r="B590" t="s">
        <v>152</v>
      </c>
      <c r="C590" t="s">
        <v>104</v>
      </c>
      <c r="D590" s="49" t="str">
        <f t="shared" si="12"/>
        <v>2004Gewerbliche BetriebsgebäudeTrockenbauarbeiten</v>
      </c>
      <c r="E590">
        <v>81.599999999999994</v>
      </c>
      <c r="F590">
        <v>83.8</v>
      </c>
      <c r="G590">
        <v>81.7</v>
      </c>
      <c r="H590">
        <v>83.9</v>
      </c>
      <c r="I590">
        <v>81.900000000000006</v>
      </c>
      <c r="J590">
        <v>84.1</v>
      </c>
      <c r="K590">
        <v>82</v>
      </c>
      <c r="L590">
        <v>84.2</v>
      </c>
    </row>
    <row r="591" spans="1:12">
      <c r="A591">
        <v>2004</v>
      </c>
      <c r="B591" t="s">
        <v>152</v>
      </c>
      <c r="C591" t="s">
        <v>105</v>
      </c>
      <c r="D591" s="49" t="str">
        <f t="shared" si="12"/>
        <v>2004Gewerbliche BetriebsgebäudeVorgehängte hinterlüftete Fassaden</v>
      </c>
      <c r="E591">
        <v>75.5</v>
      </c>
      <c r="F591">
        <v>77.400000000000006</v>
      </c>
      <c r="G591">
        <v>75.7</v>
      </c>
      <c r="H591">
        <v>77.5</v>
      </c>
      <c r="I591">
        <v>75.599999999999994</v>
      </c>
      <c r="J591">
        <v>77.5</v>
      </c>
      <c r="K591">
        <v>75.8</v>
      </c>
      <c r="L591">
        <v>77.599999999999994</v>
      </c>
    </row>
    <row r="592" spans="1:12">
      <c r="A592">
        <v>2004</v>
      </c>
      <c r="B592" t="s">
        <v>152</v>
      </c>
      <c r="C592" t="s">
        <v>142</v>
      </c>
      <c r="D592" s="49" t="str">
        <f t="shared" si="12"/>
        <v>2004Gewerbliche BetriebsgebäudeFliesen- und Plattenarbeiten</v>
      </c>
      <c r="E592">
        <v>88.9</v>
      </c>
      <c r="F592">
        <v>91.2</v>
      </c>
      <c r="G592">
        <v>88.2</v>
      </c>
      <c r="H592">
        <v>90.6</v>
      </c>
      <c r="I592">
        <v>88</v>
      </c>
      <c r="J592">
        <v>90.4</v>
      </c>
      <c r="K592">
        <v>87.8</v>
      </c>
      <c r="L592">
        <v>90</v>
      </c>
    </row>
    <row r="593" spans="1:12">
      <c r="A593">
        <v>2004</v>
      </c>
      <c r="B593" t="s">
        <v>152</v>
      </c>
      <c r="C593" t="s">
        <v>107</v>
      </c>
      <c r="D593" s="49" t="str">
        <f t="shared" si="12"/>
        <v>2004Gewerbliche BetriebsgebäudeEstricharbeiten</v>
      </c>
      <c r="E593">
        <v>78.3</v>
      </c>
      <c r="F593">
        <v>80.400000000000006</v>
      </c>
      <c r="G593">
        <v>78.599999999999994</v>
      </c>
      <c r="H593">
        <v>80.599999999999994</v>
      </c>
      <c r="I593">
        <v>78.7</v>
      </c>
      <c r="J593">
        <v>80.7</v>
      </c>
      <c r="K593">
        <v>79</v>
      </c>
      <c r="L593">
        <v>81</v>
      </c>
    </row>
    <row r="594" spans="1:12">
      <c r="A594">
        <v>2004</v>
      </c>
      <c r="B594" t="s">
        <v>152</v>
      </c>
      <c r="C594" t="s">
        <v>108</v>
      </c>
      <c r="D594" s="49" t="str">
        <f t="shared" si="12"/>
        <v>2004Gewerbliche BetriebsgebäudeTischlerarbeiten</v>
      </c>
      <c r="E594">
        <v>78.3</v>
      </c>
      <c r="F594">
        <v>80.400000000000006</v>
      </c>
      <c r="G594">
        <v>78.400000000000006</v>
      </c>
      <c r="H594">
        <v>80.5</v>
      </c>
      <c r="I594">
        <v>78.5</v>
      </c>
      <c r="J594">
        <v>80.599999999999994</v>
      </c>
      <c r="K594">
        <v>78.5</v>
      </c>
      <c r="L594">
        <v>80.599999999999994</v>
      </c>
    </row>
    <row r="595" spans="1:12">
      <c r="A595">
        <v>2004</v>
      </c>
      <c r="B595" t="s">
        <v>152</v>
      </c>
      <c r="C595" t="s">
        <v>143</v>
      </c>
      <c r="D595" s="49" t="str">
        <f t="shared" si="12"/>
        <v>2004Gewerbliche BetriebsgebäudeParkett- und Holzpflasterarbeiten</v>
      </c>
      <c r="E595">
        <v>87.7</v>
      </c>
      <c r="F595">
        <v>90</v>
      </c>
      <c r="G595">
        <v>87.6</v>
      </c>
      <c r="H595">
        <v>89.9</v>
      </c>
      <c r="I595">
        <v>87.8</v>
      </c>
      <c r="J595">
        <v>90</v>
      </c>
      <c r="K595">
        <v>87.8</v>
      </c>
      <c r="L595">
        <v>90</v>
      </c>
    </row>
    <row r="596" spans="1:12">
      <c r="A596">
        <v>2004</v>
      </c>
      <c r="B596" t="s">
        <v>152</v>
      </c>
      <c r="C596" t="s">
        <v>109</v>
      </c>
      <c r="D596" s="49" t="str">
        <f t="shared" si="12"/>
        <v>2004Gewerbliche BetriebsgebäudeRollladenarbeiten</v>
      </c>
      <c r="E596">
        <v>84.8</v>
      </c>
      <c r="F596">
        <v>87</v>
      </c>
      <c r="G596">
        <v>85.1</v>
      </c>
      <c r="H596">
        <v>87.3</v>
      </c>
      <c r="I596">
        <v>85.2</v>
      </c>
      <c r="J596">
        <v>87.5</v>
      </c>
      <c r="K596">
        <v>85.2</v>
      </c>
      <c r="L596">
        <v>87.5</v>
      </c>
    </row>
    <row r="597" spans="1:12">
      <c r="A597">
        <v>2004</v>
      </c>
      <c r="B597" t="s">
        <v>152</v>
      </c>
      <c r="C597" t="s">
        <v>110</v>
      </c>
      <c r="D597" s="49" t="str">
        <f t="shared" si="12"/>
        <v>2004Gewerbliche BetriebsgebäudeMetallbauarbeiten</v>
      </c>
      <c r="E597">
        <v>70.099999999999994</v>
      </c>
      <c r="F597">
        <v>71.900000000000006</v>
      </c>
      <c r="G597">
        <v>70.400000000000006</v>
      </c>
      <c r="H597">
        <v>72.099999999999994</v>
      </c>
      <c r="I597">
        <v>71.3</v>
      </c>
      <c r="J597">
        <v>73.099999999999994</v>
      </c>
      <c r="K597">
        <v>71.7</v>
      </c>
      <c r="L597">
        <v>73.5</v>
      </c>
    </row>
    <row r="598" spans="1:12">
      <c r="A598">
        <v>2004</v>
      </c>
      <c r="B598" t="s">
        <v>152</v>
      </c>
      <c r="C598" t="s">
        <v>111</v>
      </c>
      <c r="D598" s="49" t="str">
        <f t="shared" si="12"/>
        <v>2004Gewerbliche BetriebsgebäudeVerglasungsarbeiten</v>
      </c>
      <c r="E598">
        <v>70.3</v>
      </c>
      <c r="F598">
        <v>72.2</v>
      </c>
      <c r="G598">
        <v>70.5</v>
      </c>
      <c r="H598">
        <v>72.3</v>
      </c>
      <c r="I598">
        <v>70.8</v>
      </c>
      <c r="J598">
        <v>72.599999999999994</v>
      </c>
      <c r="K598">
        <v>71.2</v>
      </c>
      <c r="L598">
        <v>73</v>
      </c>
    </row>
    <row r="599" spans="1:12">
      <c r="A599">
        <v>2004</v>
      </c>
      <c r="B599" t="s">
        <v>152</v>
      </c>
      <c r="C599" t="s">
        <v>144</v>
      </c>
      <c r="D599" s="49" t="str">
        <f t="shared" si="12"/>
        <v>2004Gewerbliche BetriebsgebäudeMaler- und Lackierarbeiten, Beschichtungen</v>
      </c>
      <c r="E599">
        <v>85.9</v>
      </c>
      <c r="F599">
        <v>88.2</v>
      </c>
      <c r="G599">
        <v>86</v>
      </c>
      <c r="H599">
        <v>88.3</v>
      </c>
      <c r="I599">
        <v>86</v>
      </c>
      <c r="J599">
        <v>88.3</v>
      </c>
      <c r="K599">
        <v>86.2</v>
      </c>
      <c r="L599">
        <v>88.4</v>
      </c>
    </row>
    <row r="600" spans="1:12">
      <c r="A600">
        <v>2004</v>
      </c>
      <c r="B600" t="s">
        <v>152</v>
      </c>
      <c r="C600" t="s">
        <v>145</v>
      </c>
      <c r="D600" s="49" t="str">
        <f t="shared" si="12"/>
        <v>2004Gewerbliche BetriebsgebäudeKorrosionsschutzarbeiten an Stahlbauten</v>
      </c>
      <c r="E600" t="s">
        <v>66</v>
      </c>
      <c r="F600" t="s">
        <v>66</v>
      </c>
      <c r="G600" t="s">
        <v>66</v>
      </c>
      <c r="H600" t="s">
        <v>66</v>
      </c>
      <c r="I600" t="s">
        <v>66</v>
      </c>
      <c r="J600" t="s">
        <v>66</v>
      </c>
      <c r="K600" t="s">
        <v>66</v>
      </c>
      <c r="L600" t="s">
        <v>66</v>
      </c>
    </row>
    <row r="601" spans="1:12">
      <c r="A601">
        <v>2004</v>
      </c>
      <c r="B601" t="s">
        <v>152</v>
      </c>
      <c r="C601" t="s">
        <v>113</v>
      </c>
      <c r="D601" s="49" t="str">
        <f t="shared" si="12"/>
        <v>2004Gewerbliche BetriebsgebäudeBodenbelagarbeiten</v>
      </c>
      <c r="E601">
        <v>80.400000000000006</v>
      </c>
      <c r="F601">
        <v>82.3</v>
      </c>
      <c r="G601">
        <v>80.3</v>
      </c>
      <c r="H601">
        <v>82.2</v>
      </c>
      <c r="I601">
        <v>80.400000000000006</v>
      </c>
      <c r="J601">
        <v>82.3</v>
      </c>
      <c r="K601">
        <v>80.400000000000006</v>
      </c>
      <c r="L601">
        <v>82.4</v>
      </c>
    </row>
    <row r="602" spans="1:12">
      <c r="A602">
        <v>2004</v>
      </c>
      <c r="B602" t="s">
        <v>152</v>
      </c>
      <c r="C602" t="s">
        <v>114</v>
      </c>
      <c r="D602" s="49" t="str">
        <f t="shared" si="12"/>
        <v>2004Gewerbliche BetriebsgebäudeTapezierarbeiten</v>
      </c>
      <c r="E602">
        <v>82.6</v>
      </c>
      <c r="F602">
        <v>84.7</v>
      </c>
      <c r="G602">
        <v>82.4</v>
      </c>
      <c r="H602">
        <v>84.6</v>
      </c>
      <c r="I602">
        <v>82.5</v>
      </c>
      <c r="J602">
        <v>84.6</v>
      </c>
      <c r="K602">
        <v>82.3</v>
      </c>
      <c r="L602">
        <v>84.5</v>
      </c>
    </row>
    <row r="603" spans="1:12">
      <c r="A603">
        <v>2004</v>
      </c>
      <c r="B603" t="s">
        <v>152</v>
      </c>
      <c r="C603" t="s">
        <v>115</v>
      </c>
      <c r="D603" s="49" t="str">
        <f t="shared" si="12"/>
        <v>2004Gewerbliche BetriebsgebäudeRaumlufttechnische Anlagen</v>
      </c>
      <c r="E603">
        <v>68.400000000000006</v>
      </c>
      <c r="F603">
        <v>70.2</v>
      </c>
      <c r="G603">
        <v>69.599999999999994</v>
      </c>
      <c r="H603">
        <v>71.5</v>
      </c>
      <c r="I603">
        <v>70.900000000000006</v>
      </c>
      <c r="J603">
        <v>72.7</v>
      </c>
      <c r="K603">
        <v>71.599999999999994</v>
      </c>
      <c r="L603">
        <v>73.400000000000006</v>
      </c>
    </row>
    <row r="604" spans="1:12">
      <c r="A604">
        <v>2004</v>
      </c>
      <c r="B604" t="s">
        <v>152</v>
      </c>
      <c r="C604" t="s">
        <v>146</v>
      </c>
      <c r="D604" s="49" t="str">
        <f t="shared" si="12"/>
        <v>2004Gewerbliche BetriebsgebäudeHeiz- und zentrale Wassererwärmungsanlagen</v>
      </c>
      <c r="E604">
        <v>64</v>
      </c>
      <c r="F604">
        <v>65.599999999999994</v>
      </c>
      <c r="G604">
        <v>64.8</v>
      </c>
      <c r="H604">
        <v>66.5</v>
      </c>
      <c r="I604">
        <v>65.900000000000006</v>
      </c>
      <c r="J604">
        <v>67.599999999999994</v>
      </c>
      <c r="K604">
        <v>66.8</v>
      </c>
      <c r="L604">
        <v>68.5</v>
      </c>
    </row>
    <row r="605" spans="1:12">
      <c r="A605">
        <v>2004</v>
      </c>
      <c r="B605" t="s">
        <v>152</v>
      </c>
      <c r="C605" t="s">
        <v>147</v>
      </c>
      <c r="D605" s="49" t="str">
        <f t="shared" si="12"/>
        <v>2004Gewerbliche BetriebsgebäudeGas-, Wasser- und Entwässerungsanl. innerh. v.Geb.</v>
      </c>
      <c r="E605">
        <v>64.8</v>
      </c>
      <c r="F605">
        <v>66.5</v>
      </c>
      <c r="G605">
        <v>65.599999999999994</v>
      </c>
      <c r="H605">
        <v>67.3</v>
      </c>
      <c r="I605">
        <v>66.7</v>
      </c>
      <c r="J605">
        <v>68.5</v>
      </c>
      <c r="K605">
        <v>67.400000000000006</v>
      </c>
      <c r="L605">
        <v>69.2</v>
      </c>
    </row>
    <row r="606" spans="1:12">
      <c r="A606">
        <v>2004</v>
      </c>
      <c r="B606" t="s">
        <v>152</v>
      </c>
      <c r="C606" t="s">
        <v>148</v>
      </c>
      <c r="D606" s="49" t="str">
        <f t="shared" si="12"/>
        <v>2004Gewerbliche BetriebsgebäudeNieder- und Mittelspannungsanlagen bis 36 kV</v>
      </c>
      <c r="E606">
        <v>71.099999999999994</v>
      </c>
      <c r="F606">
        <v>73</v>
      </c>
      <c r="G606">
        <v>71.599999999999994</v>
      </c>
      <c r="H606">
        <v>73.400000000000006</v>
      </c>
      <c r="I606">
        <v>72.099999999999994</v>
      </c>
      <c r="J606">
        <v>74</v>
      </c>
      <c r="K606">
        <v>72.599999999999994</v>
      </c>
      <c r="L606">
        <v>74.599999999999994</v>
      </c>
    </row>
    <row r="607" spans="1:12">
      <c r="A607">
        <v>2004</v>
      </c>
      <c r="B607" t="s">
        <v>152</v>
      </c>
      <c r="C607" t="s">
        <v>120</v>
      </c>
      <c r="D607" s="49" t="str">
        <f t="shared" si="12"/>
        <v>2004Gewerbliche BetriebsgebäudeBlitzschutzanlagen</v>
      </c>
      <c r="E607">
        <v>74.8</v>
      </c>
      <c r="F607">
        <v>76.7</v>
      </c>
      <c r="G607">
        <v>75.099999999999994</v>
      </c>
      <c r="H607">
        <v>77</v>
      </c>
      <c r="I607">
        <v>75.599999999999994</v>
      </c>
      <c r="J607">
        <v>77.599999999999994</v>
      </c>
      <c r="K607">
        <v>75.8</v>
      </c>
      <c r="L607">
        <v>77.8</v>
      </c>
    </row>
    <row r="608" spans="1:12">
      <c r="A608">
        <v>2004</v>
      </c>
      <c r="B608" t="s">
        <v>152</v>
      </c>
      <c r="C608" t="s">
        <v>149</v>
      </c>
      <c r="D608" s="49" t="str">
        <f t="shared" si="12"/>
        <v>2004Gewerbliche BetriebsgebäudeAufzugsanl., Fahrtreppen, Fahrsteige, Förderanl.</v>
      </c>
      <c r="E608">
        <v>82.9</v>
      </c>
      <c r="F608">
        <v>85</v>
      </c>
      <c r="G608">
        <v>82.7</v>
      </c>
      <c r="H608">
        <v>84.9</v>
      </c>
      <c r="I608">
        <v>82.6</v>
      </c>
      <c r="J608">
        <v>84.8</v>
      </c>
      <c r="K608">
        <v>81.599999999999994</v>
      </c>
      <c r="L608">
        <v>83.7</v>
      </c>
    </row>
    <row r="609" spans="1:12">
      <c r="A609">
        <v>2004</v>
      </c>
      <c r="B609" t="s">
        <v>152</v>
      </c>
      <c r="C609" t="s">
        <v>119</v>
      </c>
      <c r="D609" s="49" t="str">
        <f t="shared" si="12"/>
        <v>2004Gewerbliche BetriebsgebäudeGebäudeautomation</v>
      </c>
      <c r="E609">
        <v>80.099999999999994</v>
      </c>
      <c r="F609">
        <v>82.1</v>
      </c>
      <c r="G609">
        <v>80.099999999999994</v>
      </c>
      <c r="H609">
        <v>82.2</v>
      </c>
      <c r="I609">
        <v>80.2</v>
      </c>
      <c r="J609">
        <v>82.3</v>
      </c>
      <c r="K609">
        <v>80.3</v>
      </c>
      <c r="L609">
        <v>82.4</v>
      </c>
    </row>
    <row r="610" spans="1:12">
      <c r="A610">
        <v>2004</v>
      </c>
      <c r="B610" t="s">
        <v>152</v>
      </c>
      <c r="C610" t="s">
        <v>150</v>
      </c>
      <c r="D610" s="49" t="str">
        <f t="shared" si="12"/>
        <v>2004Gewerbliche BetriebsgebäudeDämm- und Brandschutzarbeiten an techn. Anlagen</v>
      </c>
      <c r="E610">
        <v>62.5</v>
      </c>
      <c r="F610">
        <v>64.2</v>
      </c>
      <c r="G610">
        <v>63</v>
      </c>
      <c r="H610">
        <v>64.7</v>
      </c>
      <c r="I610">
        <v>63.7</v>
      </c>
      <c r="J610">
        <v>65.3</v>
      </c>
      <c r="K610">
        <v>64.3</v>
      </c>
      <c r="L610">
        <v>66</v>
      </c>
    </row>
    <row r="611" spans="1:12">
      <c r="A611">
        <v>2005</v>
      </c>
      <c r="B611" t="s">
        <v>132</v>
      </c>
      <c r="C611" t="s">
        <v>133</v>
      </c>
      <c r="D611" s="49" t="str">
        <f t="shared" si="12"/>
        <v>2005WohngebäudeBauleistungen am Bauwerk</v>
      </c>
      <c r="E611">
        <v>79.099999999999994</v>
      </c>
      <c r="F611">
        <v>81.099999999999994</v>
      </c>
      <c r="G611">
        <v>79</v>
      </c>
      <c r="H611">
        <v>81</v>
      </c>
      <c r="I611">
        <v>79.099999999999994</v>
      </c>
      <c r="J611">
        <v>81.099999999999994</v>
      </c>
      <c r="K611">
        <v>79.2</v>
      </c>
      <c r="L611">
        <v>81.2</v>
      </c>
    </row>
    <row r="612" spans="1:12">
      <c r="A612">
        <v>2005</v>
      </c>
      <c r="B612" t="s">
        <v>132</v>
      </c>
      <c r="C612" t="s">
        <v>134</v>
      </c>
      <c r="D612" s="49" t="str">
        <f t="shared" si="12"/>
        <v>2005WohngebäudeRohbauarbeiten</v>
      </c>
      <c r="E612">
        <v>80.2</v>
      </c>
      <c r="F612">
        <v>82.2</v>
      </c>
      <c r="G612">
        <v>79.900000000000006</v>
      </c>
      <c r="H612">
        <v>82</v>
      </c>
      <c r="I612">
        <v>79.900000000000006</v>
      </c>
      <c r="J612">
        <v>82</v>
      </c>
      <c r="K612">
        <v>80</v>
      </c>
      <c r="L612">
        <v>82</v>
      </c>
    </row>
    <row r="613" spans="1:12">
      <c r="A613">
        <v>2005</v>
      </c>
      <c r="B613" t="s">
        <v>132</v>
      </c>
      <c r="C613" t="s">
        <v>90</v>
      </c>
      <c r="D613" s="49" t="str">
        <f t="shared" si="12"/>
        <v>2005WohngebäudeErdarbeiten</v>
      </c>
      <c r="E613">
        <v>77.3</v>
      </c>
      <c r="F613">
        <v>79.3</v>
      </c>
      <c r="G613">
        <v>77.099999999999994</v>
      </c>
      <c r="H613">
        <v>79.099999999999994</v>
      </c>
      <c r="I613">
        <v>77.3</v>
      </c>
      <c r="J613">
        <v>79.3</v>
      </c>
      <c r="K613">
        <v>77.7</v>
      </c>
      <c r="L613">
        <v>79.7</v>
      </c>
    </row>
    <row r="614" spans="1:12">
      <c r="A614">
        <v>2005</v>
      </c>
      <c r="B614" t="s">
        <v>132</v>
      </c>
      <c r="C614" t="s">
        <v>135</v>
      </c>
      <c r="D614" s="49" t="str">
        <f t="shared" si="12"/>
        <v>2005WohngebäudeVerbauarbeiten</v>
      </c>
      <c r="E614">
        <v>78.900000000000006</v>
      </c>
      <c r="F614">
        <v>80.900000000000006</v>
      </c>
      <c r="G614">
        <v>78.3</v>
      </c>
      <c r="H614">
        <v>80.3</v>
      </c>
      <c r="I614">
        <v>78.400000000000006</v>
      </c>
      <c r="J614">
        <v>80.400000000000006</v>
      </c>
      <c r="K614">
        <v>78.7</v>
      </c>
      <c r="L614">
        <v>80.599999999999994</v>
      </c>
    </row>
    <row r="615" spans="1:12">
      <c r="A615">
        <v>2005</v>
      </c>
      <c r="B615" t="s">
        <v>132</v>
      </c>
      <c r="C615" t="s">
        <v>136</v>
      </c>
      <c r="D615" s="49" t="str">
        <f t="shared" si="12"/>
        <v>2005WohngebäudeRamm-, Rüttel- und Pressarbeiten</v>
      </c>
      <c r="E615" t="s">
        <v>66</v>
      </c>
      <c r="F615" t="s">
        <v>66</v>
      </c>
      <c r="G615" t="s">
        <v>66</v>
      </c>
      <c r="H615" t="s">
        <v>66</v>
      </c>
      <c r="I615" t="s">
        <v>66</v>
      </c>
      <c r="J615" t="s">
        <v>66</v>
      </c>
      <c r="K615" t="s">
        <v>66</v>
      </c>
      <c r="L615" t="s">
        <v>66</v>
      </c>
    </row>
    <row r="616" spans="1:12">
      <c r="A616">
        <v>2005</v>
      </c>
      <c r="B616" t="s">
        <v>132</v>
      </c>
      <c r="C616" t="s">
        <v>91</v>
      </c>
      <c r="D616" s="49" t="str">
        <f t="shared" si="12"/>
        <v>2005WohngebäudeEntwässerungskanalarbeiten</v>
      </c>
      <c r="E616">
        <v>77.599999999999994</v>
      </c>
      <c r="F616">
        <v>79.599999999999994</v>
      </c>
      <c r="G616">
        <v>77.8</v>
      </c>
      <c r="H616">
        <v>79.8</v>
      </c>
      <c r="I616">
        <v>78</v>
      </c>
      <c r="J616">
        <v>80.099999999999994</v>
      </c>
      <c r="K616">
        <v>78.099999999999994</v>
      </c>
      <c r="L616">
        <v>80.2</v>
      </c>
    </row>
    <row r="617" spans="1:12">
      <c r="A617">
        <v>2005</v>
      </c>
      <c r="B617" t="s">
        <v>132</v>
      </c>
      <c r="C617" t="s">
        <v>92</v>
      </c>
      <c r="D617" s="49" t="str">
        <f t="shared" si="12"/>
        <v>2005WohngebäudeMauerarbeiten</v>
      </c>
      <c r="E617">
        <v>84.9</v>
      </c>
      <c r="F617">
        <v>87.1</v>
      </c>
      <c r="G617">
        <v>84.8</v>
      </c>
      <c r="H617">
        <v>87</v>
      </c>
      <c r="I617">
        <v>85</v>
      </c>
      <c r="J617">
        <v>87.2</v>
      </c>
      <c r="K617">
        <v>84.9</v>
      </c>
      <c r="L617">
        <v>87.1</v>
      </c>
    </row>
    <row r="618" spans="1:12">
      <c r="A618">
        <v>2005</v>
      </c>
      <c r="B618" t="s">
        <v>132</v>
      </c>
      <c r="C618" t="s">
        <v>93</v>
      </c>
      <c r="D618" s="49" t="str">
        <f t="shared" si="12"/>
        <v>2005WohngebäudeBetonarbeiten</v>
      </c>
      <c r="E618">
        <v>81.7</v>
      </c>
      <c r="F618">
        <v>83.9</v>
      </c>
      <c r="G618">
        <v>81.2</v>
      </c>
      <c r="H618">
        <v>83.4</v>
      </c>
      <c r="I618">
        <v>81.099999999999994</v>
      </c>
      <c r="J618">
        <v>83.2</v>
      </c>
      <c r="K618">
        <v>81.2</v>
      </c>
      <c r="L618">
        <v>83.4</v>
      </c>
    </row>
    <row r="619" spans="1:12">
      <c r="A619">
        <v>2005</v>
      </c>
      <c r="B619" t="s">
        <v>132</v>
      </c>
      <c r="C619" t="s">
        <v>137</v>
      </c>
      <c r="D619" s="49" t="str">
        <f t="shared" si="12"/>
        <v>2005WohngebäudeZimmer- und Holzbauarbeiten</v>
      </c>
      <c r="E619">
        <v>75.7</v>
      </c>
      <c r="F619">
        <v>77.7</v>
      </c>
      <c r="G619">
        <v>75.3</v>
      </c>
      <c r="H619">
        <v>77.3</v>
      </c>
      <c r="I619">
        <v>75.3</v>
      </c>
      <c r="J619">
        <v>77.3</v>
      </c>
      <c r="K619">
        <v>75.2</v>
      </c>
      <c r="L619">
        <v>77.2</v>
      </c>
    </row>
    <row r="620" spans="1:12">
      <c r="A620">
        <v>2005</v>
      </c>
      <c r="B620" t="s">
        <v>132</v>
      </c>
      <c r="C620" t="s">
        <v>95</v>
      </c>
      <c r="D620" s="49" t="str">
        <f t="shared" si="12"/>
        <v>2005WohngebäudeStahlbauarbeiten</v>
      </c>
      <c r="E620">
        <v>79.8</v>
      </c>
      <c r="F620">
        <v>81.900000000000006</v>
      </c>
      <c r="G620">
        <v>81.5</v>
      </c>
      <c r="H620">
        <v>83.7</v>
      </c>
      <c r="I620">
        <v>81.8</v>
      </c>
      <c r="J620">
        <v>83.9</v>
      </c>
      <c r="K620">
        <v>82</v>
      </c>
      <c r="L620">
        <v>84.1</v>
      </c>
    </row>
    <row r="621" spans="1:12">
      <c r="A621">
        <v>2005</v>
      </c>
      <c r="B621" t="s">
        <v>132</v>
      </c>
      <c r="C621" t="s">
        <v>96</v>
      </c>
      <c r="D621" s="49" t="str">
        <f t="shared" si="12"/>
        <v>2005WohngebäudeAbdichtungsarbeiten</v>
      </c>
      <c r="E621">
        <v>76</v>
      </c>
      <c r="F621">
        <v>78</v>
      </c>
      <c r="G621">
        <v>75.900000000000006</v>
      </c>
      <c r="H621">
        <v>77.900000000000006</v>
      </c>
      <c r="I621">
        <v>75.5</v>
      </c>
      <c r="J621">
        <v>77.5</v>
      </c>
      <c r="K621">
        <v>75.900000000000006</v>
      </c>
      <c r="L621">
        <v>77.900000000000006</v>
      </c>
    </row>
    <row r="622" spans="1:12">
      <c r="A622">
        <v>2005</v>
      </c>
      <c r="B622" t="s">
        <v>132</v>
      </c>
      <c r="C622" t="s">
        <v>138</v>
      </c>
      <c r="D622" s="49" t="str">
        <f t="shared" si="12"/>
        <v>2005WohngebäudeDachdeckungs- und Dachabdichtungsarbeiten</v>
      </c>
      <c r="E622">
        <v>77.400000000000006</v>
      </c>
      <c r="F622">
        <v>79.3</v>
      </c>
      <c r="G622">
        <v>77.2</v>
      </c>
      <c r="H622">
        <v>79.2</v>
      </c>
      <c r="I622">
        <v>77.099999999999994</v>
      </c>
      <c r="J622">
        <v>79.099999999999994</v>
      </c>
      <c r="K622">
        <v>77.400000000000006</v>
      </c>
      <c r="L622">
        <v>79.3</v>
      </c>
    </row>
    <row r="623" spans="1:12">
      <c r="A623">
        <v>2005</v>
      </c>
      <c r="B623" t="s">
        <v>132</v>
      </c>
      <c r="C623" t="s">
        <v>98</v>
      </c>
      <c r="D623" s="49" t="str">
        <f t="shared" si="12"/>
        <v>2005WohngebäudeKlempnerarbeiten</v>
      </c>
      <c r="E623">
        <v>67.400000000000006</v>
      </c>
      <c r="F623">
        <v>69.099999999999994</v>
      </c>
      <c r="G623">
        <v>67.5</v>
      </c>
      <c r="H623">
        <v>69.3</v>
      </c>
      <c r="I623">
        <v>67.7</v>
      </c>
      <c r="J623">
        <v>69.400000000000006</v>
      </c>
      <c r="K623">
        <v>68.2</v>
      </c>
      <c r="L623">
        <v>70</v>
      </c>
    </row>
    <row r="624" spans="1:12">
      <c r="A624">
        <v>2005</v>
      </c>
      <c r="B624" t="s">
        <v>132</v>
      </c>
      <c r="C624" t="s">
        <v>99</v>
      </c>
      <c r="D624" s="49" t="str">
        <f t="shared" si="12"/>
        <v>2005WohngebäudeGerüstarbeiten</v>
      </c>
      <c r="E624">
        <v>79.400000000000006</v>
      </c>
      <c r="F624">
        <v>81.400000000000006</v>
      </c>
      <c r="G624">
        <v>80</v>
      </c>
      <c r="H624">
        <v>82</v>
      </c>
      <c r="I624">
        <v>80.3</v>
      </c>
      <c r="J624">
        <v>82.3</v>
      </c>
      <c r="K624">
        <v>80.2</v>
      </c>
      <c r="L624">
        <v>82.2</v>
      </c>
    </row>
    <row r="625" spans="1:12">
      <c r="A625">
        <v>2005</v>
      </c>
      <c r="B625" t="s">
        <v>132</v>
      </c>
      <c r="C625" t="s">
        <v>139</v>
      </c>
      <c r="D625" s="49" t="str">
        <f t="shared" si="12"/>
        <v>2005WohngebäudeAusbauarbeiten</v>
      </c>
      <c r="E625">
        <v>78.2</v>
      </c>
      <c r="F625">
        <v>80.2</v>
      </c>
      <c r="G625">
        <v>78.2</v>
      </c>
      <c r="H625">
        <v>80.2</v>
      </c>
      <c r="I625">
        <v>78.2</v>
      </c>
      <c r="J625">
        <v>80.2</v>
      </c>
      <c r="K625">
        <v>78.3</v>
      </c>
      <c r="L625">
        <v>80.3</v>
      </c>
    </row>
    <row r="626" spans="1:12">
      <c r="A626">
        <v>2005</v>
      </c>
      <c r="B626" t="s">
        <v>132</v>
      </c>
      <c r="C626" t="s">
        <v>100</v>
      </c>
      <c r="D626" s="49" t="str">
        <f t="shared" si="12"/>
        <v>2005WohngebäudeNaturwerksteinarbeiten</v>
      </c>
      <c r="E626">
        <v>86.3</v>
      </c>
      <c r="F626">
        <v>88.5</v>
      </c>
      <c r="G626">
        <v>86.3</v>
      </c>
      <c r="H626">
        <v>88.5</v>
      </c>
      <c r="I626">
        <v>86.3</v>
      </c>
      <c r="J626">
        <v>88.5</v>
      </c>
      <c r="K626">
        <v>86.3</v>
      </c>
      <c r="L626">
        <v>88.5</v>
      </c>
    </row>
    <row r="627" spans="1:12">
      <c r="A627">
        <v>2005</v>
      </c>
      <c r="B627" t="s">
        <v>132</v>
      </c>
      <c r="C627" t="s">
        <v>101</v>
      </c>
      <c r="D627" s="49" t="str">
        <f t="shared" si="12"/>
        <v>2005WohngebäudeBetonwerksteinarbeiten</v>
      </c>
      <c r="E627">
        <v>84.9</v>
      </c>
      <c r="F627">
        <v>87.1</v>
      </c>
      <c r="G627">
        <v>84.4</v>
      </c>
      <c r="H627">
        <v>86.6</v>
      </c>
      <c r="I627">
        <v>84.5</v>
      </c>
      <c r="J627">
        <v>86.7</v>
      </c>
      <c r="K627">
        <v>84.4</v>
      </c>
      <c r="L627">
        <v>86.6</v>
      </c>
    </row>
    <row r="628" spans="1:12">
      <c r="A628">
        <v>2005</v>
      </c>
      <c r="B628" t="s">
        <v>132</v>
      </c>
      <c r="C628" t="s">
        <v>140</v>
      </c>
      <c r="D628" s="49" t="str">
        <f t="shared" si="12"/>
        <v>2005WohngebäudePutz- und Stuckarbeiten</v>
      </c>
      <c r="E628">
        <v>84.7</v>
      </c>
      <c r="F628">
        <v>86.9</v>
      </c>
      <c r="G628">
        <v>84.4</v>
      </c>
      <c r="H628">
        <v>86.6</v>
      </c>
      <c r="I628">
        <v>84.3</v>
      </c>
      <c r="J628">
        <v>86.5</v>
      </c>
      <c r="K628">
        <v>84</v>
      </c>
      <c r="L628">
        <v>86.2</v>
      </c>
    </row>
    <row r="629" spans="1:12">
      <c r="A629">
        <v>2005</v>
      </c>
      <c r="B629" t="s">
        <v>132</v>
      </c>
      <c r="C629" t="s">
        <v>141</v>
      </c>
      <c r="D629" s="49" t="str">
        <f t="shared" si="12"/>
        <v>2005WohngebäudeWärmedämm-Verbundsysteme</v>
      </c>
      <c r="E629">
        <v>82.3</v>
      </c>
      <c r="F629">
        <v>84.5</v>
      </c>
      <c r="G629">
        <v>82.3</v>
      </c>
      <c r="H629">
        <v>84.5</v>
      </c>
      <c r="I629">
        <v>82.2</v>
      </c>
      <c r="J629">
        <v>84.4</v>
      </c>
      <c r="K629">
        <v>81.7</v>
      </c>
      <c r="L629">
        <v>83.8</v>
      </c>
    </row>
    <row r="630" spans="1:12">
      <c r="A630">
        <v>2005</v>
      </c>
      <c r="B630" t="s">
        <v>132</v>
      </c>
      <c r="C630" t="s">
        <v>104</v>
      </c>
      <c r="D630" s="49" t="str">
        <f t="shared" si="12"/>
        <v>2005WohngebäudeTrockenbauarbeiten</v>
      </c>
      <c r="E630">
        <v>81.7</v>
      </c>
      <c r="F630">
        <v>83.8</v>
      </c>
      <c r="G630">
        <v>81.599999999999994</v>
      </c>
      <c r="H630">
        <v>83.7</v>
      </c>
      <c r="I630">
        <v>81.8</v>
      </c>
      <c r="J630">
        <v>83.9</v>
      </c>
      <c r="K630">
        <v>81.599999999999994</v>
      </c>
      <c r="L630">
        <v>83.7</v>
      </c>
    </row>
    <row r="631" spans="1:12">
      <c r="A631">
        <v>2005</v>
      </c>
      <c r="B631" t="s">
        <v>132</v>
      </c>
      <c r="C631" t="s">
        <v>105</v>
      </c>
      <c r="D631" s="49" t="str">
        <f t="shared" si="12"/>
        <v>2005WohngebäudeVorgehängte hinterlüftete Fassaden</v>
      </c>
      <c r="E631">
        <v>77.400000000000006</v>
      </c>
      <c r="F631">
        <v>79.5</v>
      </c>
      <c r="G631">
        <v>77.8</v>
      </c>
      <c r="H631">
        <v>79.8</v>
      </c>
      <c r="I631">
        <v>77.599999999999994</v>
      </c>
      <c r="J631">
        <v>79.599999999999994</v>
      </c>
      <c r="K631">
        <v>77.7</v>
      </c>
      <c r="L631">
        <v>79.7</v>
      </c>
    </row>
    <row r="632" spans="1:12">
      <c r="A632">
        <v>2005</v>
      </c>
      <c r="B632" t="s">
        <v>132</v>
      </c>
      <c r="C632" t="s">
        <v>142</v>
      </c>
      <c r="D632" s="49" t="str">
        <f t="shared" si="12"/>
        <v>2005WohngebäudeFliesen- und Plattenarbeiten</v>
      </c>
      <c r="E632">
        <v>87.4</v>
      </c>
      <c r="F632">
        <v>89.7</v>
      </c>
      <c r="G632">
        <v>86</v>
      </c>
      <c r="H632">
        <v>88.2</v>
      </c>
      <c r="I632">
        <v>85.5</v>
      </c>
      <c r="J632">
        <v>87.8</v>
      </c>
      <c r="K632">
        <v>85.5</v>
      </c>
      <c r="L632">
        <v>87.6</v>
      </c>
    </row>
    <row r="633" spans="1:12">
      <c r="A633">
        <v>2005</v>
      </c>
      <c r="B633" t="s">
        <v>132</v>
      </c>
      <c r="C633" t="s">
        <v>107</v>
      </c>
      <c r="D633" s="49" t="str">
        <f t="shared" si="12"/>
        <v>2005WohngebäudeEstricharbeiten</v>
      </c>
      <c r="E633">
        <v>80</v>
      </c>
      <c r="F633">
        <v>82.1</v>
      </c>
      <c r="G633">
        <v>79.7</v>
      </c>
      <c r="H633">
        <v>81.7</v>
      </c>
      <c r="I633">
        <v>79.599999999999994</v>
      </c>
      <c r="J633">
        <v>81.599999999999994</v>
      </c>
      <c r="K633">
        <v>79.8</v>
      </c>
      <c r="L633">
        <v>81.8</v>
      </c>
    </row>
    <row r="634" spans="1:12">
      <c r="A634">
        <v>2005</v>
      </c>
      <c r="B634" t="s">
        <v>132</v>
      </c>
      <c r="C634" t="s">
        <v>108</v>
      </c>
      <c r="D634" s="49" t="str">
        <f t="shared" si="12"/>
        <v>2005WohngebäudeTischlerarbeiten</v>
      </c>
      <c r="E634">
        <v>78.900000000000006</v>
      </c>
      <c r="F634">
        <v>80.900000000000006</v>
      </c>
      <c r="G634">
        <v>78.900000000000006</v>
      </c>
      <c r="H634">
        <v>80.900000000000006</v>
      </c>
      <c r="I634">
        <v>78.900000000000006</v>
      </c>
      <c r="J634">
        <v>80.900000000000006</v>
      </c>
      <c r="K634">
        <v>78.900000000000006</v>
      </c>
      <c r="L634">
        <v>81</v>
      </c>
    </row>
    <row r="635" spans="1:12">
      <c r="A635">
        <v>2005</v>
      </c>
      <c r="B635" t="s">
        <v>132</v>
      </c>
      <c r="C635" t="s">
        <v>143</v>
      </c>
      <c r="D635" s="49" t="str">
        <f t="shared" si="12"/>
        <v>2005WohngebäudeParkett- und Holzpflasterarbeiten</v>
      </c>
      <c r="E635">
        <v>87.8</v>
      </c>
      <c r="F635">
        <v>90</v>
      </c>
      <c r="G635">
        <v>88</v>
      </c>
      <c r="H635">
        <v>90.2</v>
      </c>
      <c r="I635">
        <v>87.4</v>
      </c>
      <c r="J635">
        <v>89.8</v>
      </c>
      <c r="K635">
        <v>87.7</v>
      </c>
      <c r="L635">
        <v>90</v>
      </c>
    </row>
    <row r="636" spans="1:12">
      <c r="A636">
        <v>2005</v>
      </c>
      <c r="B636" t="s">
        <v>132</v>
      </c>
      <c r="C636" t="s">
        <v>109</v>
      </c>
      <c r="D636" s="49" t="str">
        <f t="shared" si="12"/>
        <v>2005WohngebäudeRollladenarbeiten</v>
      </c>
      <c r="E636">
        <v>84.9</v>
      </c>
      <c r="F636">
        <v>87.1</v>
      </c>
      <c r="G636">
        <v>85.2</v>
      </c>
      <c r="H636">
        <v>87.3</v>
      </c>
      <c r="I636">
        <v>85.5</v>
      </c>
      <c r="J636">
        <v>87.7</v>
      </c>
      <c r="K636">
        <v>85.5</v>
      </c>
      <c r="L636">
        <v>87.7</v>
      </c>
    </row>
    <row r="637" spans="1:12">
      <c r="A637">
        <v>2005</v>
      </c>
      <c r="B637" t="s">
        <v>132</v>
      </c>
      <c r="C637" t="s">
        <v>110</v>
      </c>
      <c r="D637" s="49" t="str">
        <f t="shared" si="12"/>
        <v>2005WohngebäudeMetallbauarbeiten</v>
      </c>
      <c r="E637">
        <v>74</v>
      </c>
      <c r="F637">
        <v>75.900000000000006</v>
      </c>
      <c r="G637">
        <v>74.099999999999994</v>
      </c>
      <c r="H637">
        <v>76</v>
      </c>
      <c r="I637">
        <v>74.2</v>
      </c>
      <c r="J637">
        <v>76.3</v>
      </c>
      <c r="K637">
        <v>74.599999999999994</v>
      </c>
      <c r="L637">
        <v>76.5</v>
      </c>
    </row>
    <row r="638" spans="1:12">
      <c r="A638">
        <v>2005</v>
      </c>
      <c r="B638" t="s">
        <v>132</v>
      </c>
      <c r="C638" t="s">
        <v>111</v>
      </c>
      <c r="D638" s="49" t="str">
        <f t="shared" si="12"/>
        <v>2005WohngebäudeVerglasungsarbeiten</v>
      </c>
      <c r="E638">
        <v>71.8</v>
      </c>
      <c r="F638">
        <v>73.599999999999994</v>
      </c>
      <c r="G638">
        <v>72</v>
      </c>
      <c r="H638">
        <v>73.8</v>
      </c>
      <c r="I638">
        <v>72.2</v>
      </c>
      <c r="J638">
        <v>74.099999999999994</v>
      </c>
      <c r="K638">
        <v>72.8</v>
      </c>
      <c r="L638">
        <v>74.7</v>
      </c>
    </row>
    <row r="639" spans="1:12">
      <c r="A639">
        <v>2005</v>
      </c>
      <c r="B639" t="s">
        <v>132</v>
      </c>
      <c r="C639" t="s">
        <v>144</v>
      </c>
      <c r="D639" s="49" t="str">
        <f t="shared" si="12"/>
        <v>2005WohngebäudeMaler- und Lackierarbeiten, Beschichtungen</v>
      </c>
      <c r="E639">
        <v>85.6</v>
      </c>
      <c r="F639">
        <v>87.9</v>
      </c>
      <c r="G639">
        <v>85.1</v>
      </c>
      <c r="H639">
        <v>87.4</v>
      </c>
      <c r="I639">
        <v>85</v>
      </c>
      <c r="J639">
        <v>87.2</v>
      </c>
      <c r="K639">
        <v>84.9</v>
      </c>
      <c r="L639">
        <v>87.1</v>
      </c>
    </row>
    <row r="640" spans="1:12">
      <c r="A640">
        <v>2005</v>
      </c>
      <c r="B640" t="s">
        <v>132</v>
      </c>
      <c r="C640" t="s">
        <v>145</v>
      </c>
      <c r="D640" s="49" t="str">
        <f t="shared" si="12"/>
        <v>2005WohngebäudeKorrosionsschutzarbeiten an Stahlbauten</v>
      </c>
      <c r="E640" t="s">
        <v>66</v>
      </c>
      <c r="F640" t="s">
        <v>66</v>
      </c>
      <c r="G640" t="s">
        <v>66</v>
      </c>
      <c r="H640" t="s">
        <v>66</v>
      </c>
      <c r="I640" t="s">
        <v>66</v>
      </c>
      <c r="J640" t="s">
        <v>66</v>
      </c>
      <c r="K640" t="s">
        <v>66</v>
      </c>
      <c r="L640" t="s">
        <v>66</v>
      </c>
    </row>
    <row r="641" spans="1:12">
      <c r="A641">
        <v>2005</v>
      </c>
      <c r="B641" t="s">
        <v>132</v>
      </c>
      <c r="C641" t="s">
        <v>113</v>
      </c>
      <c r="D641" s="49" t="str">
        <f t="shared" si="12"/>
        <v>2005WohngebäudeBodenbelagarbeiten</v>
      </c>
      <c r="E641">
        <v>80.5</v>
      </c>
      <c r="F641">
        <v>82.5</v>
      </c>
      <c r="G641">
        <v>80.400000000000006</v>
      </c>
      <c r="H641">
        <v>82.5</v>
      </c>
      <c r="I641">
        <v>80</v>
      </c>
      <c r="J641">
        <v>82.1</v>
      </c>
      <c r="K641">
        <v>80.3</v>
      </c>
      <c r="L641">
        <v>82.4</v>
      </c>
    </row>
    <row r="642" spans="1:12">
      <c r="A642">
        <v>2005</v>
      </c>
      <c r="B642" t="s">
        <v>132</v>
      </c>
      <c r="C642" t="s">
        <v>114</v>
      </c>
      <c r="D642" s="49" t="str">
        <f t="shared" si="12"/>
        <v>2005WohngebäudeTapezierarbeiten</v>
      </c>
      <c r="E642">
        <v>82.4</v>
      </c>
      <c r="F642">
        <v>84.6</v>
      </c>
      <c r="G642">
        <v>82.2</v>
      </c>
      <c r="H642">
        <v>84.3</v>
      </c>
      <c r="I642">
        <v>82.2</v>
      </c>
      <c r="J642">
        <v>84.4</v>
      </c>
      <c r="K642">
        <v>82.1</v>
      </c>
      <c r="L642">
        <v>84.2</v>
      </c>
    </row>
    <row r="643" spans="1:12">
      <c r="A643">
        <v>2005</v>
      </c>
      <c r="B643" t="s">
        <v>132</v>
      </c>
      <c r="C643" t="s">
        <v>115</v>
      </c>
      <c r="D643" s="49" t="str">
        <f t="shared" si="12"/>
        <v>2005WohngebäudeRaumlufttechnische Anlagen</v>
      </c>
      <c r="E643">
        <v>72.7</v>
      </c>
      <c r="F643">
        <v>74.5</v>
      </c>
      <c r="G643">
        <v>73</v>
      </c>
      <c r="H643">
        <v>74.900000000000006</v>
      </c>
      <c r="I643">
        <v>73.3</v>
      </c>
      <c r="J643">
        <v>75.2</v>
      </c>
      <c r="K643">
        <v>73.7</v>
      </c>
      <c r="L643">
        <v>75.599999999999994</v>
      </c>
    </row>
    <row r="644" spans="1:12">
      <c r="A644">
        <v>2005</v>
      </c>
      <c r="B644" t="s">
        <v>132</v>
      </c>
      <c r="C644" t="s">
        <v>146</v>
      </c>
      <c r="D644" s="49" t="str">
        <f t="shared" si="12"/>
        <v>2005WohngebäudeHeiz- und zentrale Wassererwärmungsanlagen</v>
      </c>
      <c r="E644">
        <v>70.8</v>
      </c>
      <c r="F644">
        <v>72.7</v>
      </c>
      <c r="G644">
        <v>71.3</v>
      </c>
      <c r="H644">
        <v>73.099999999999994</v>
      </c>
      <c r="I644">
        <v>71.599999999999994</v>
      </c>
      <c r="J644">
        <v>73.400000000000006</v>
      </c>
      <c r="K644">
        <v>72</v>
      </c>
      <c r="L644">
        <v>73.900000000000006</v>
      </c>
    </row>
    <row r="645" spans="1:12">
      <c r="A645">
        <v>2005</v>
      </c>
      <c r="B645" t="s">
        <v>132</v>
      </c>
      <c r="C645" t="s">
        <v>147</v>
      </c>
      <c r="D645" s="49" t="str">
        <f t="shared" si="12"/>
        <v>2005WohngebäudeGas-, Wasser- und Entwässerungsanl. innerh. v.Geb.</v>
      </c>
      <c r="E645">
        <v>69.2</v>
      </c>
      <c r="F645">
        <v>71.099999999999994</v>
      </c>
      <c r="G645">
        <v>69.5</v>
      </c>
      <c r="H645">
        <v>71.3</v>
      </c>
      <c r="I645">
        <v>69.900000000000006</v>
      </c>
      <c r="J645">
        <v>71.7</v>
      </c>
      <c r="K645">
        <v>70.099999999999994</v>
      </c>
      <c r="L645">
        <v>72</v>
      </c>
    </row>
    <row r="646" spans="1:12">
      <c r="A646">
        <v>2005</v>
      </c>
      <c r="B646" t="s">
        <v>132</v>
      </c>
      <c r="C646" t="s">
        <v>148</v>
      </c>
      <c r="D646" s="49" t="str">
        <f t="shared" si="12"/>
        <v>2005WohngebäudeNieder- und Mittelspannungsanlagen bis 36 kV</v>
      </c>
      <c r="E646">
        <v>73.8</v>
      </c>
      <c r="F646">
        <v>75.7</v>
      </c>
      <c r="G646">
        <v>74.099999999999994</v>
      </c>
      <c r="H646">
        <v>76</v>
      </c>
      <c r="I646">
        <v>74.3</v>
      </c>
      <c r="J646">
        <v>76.2</v>
      </c>
      <c r="K646">
        <v>74.5</v>
      </c>
      <c r="L646">
        <v>76.400000000000006</v>
      </c>
    </row>
    <row r="647" spans="1:12">
      <c r="A647">
        <v>2005</v>
      </c>
      <c r="B647" t="s">
        <v>132</v>
      </c>
      <c r="C647" t="s">
        <v>120</v>
      </c>
      <c r="D647" s="49" t="str">
        <f t="shared" si="12"/>
        <v>2005WohngebäudeBlitzschutzanlagen</v>
      </c>
      <c r="E647">
        <v>76.5</v>
      </c>
      <c r="F647">
        <v>78.400000000000006</v>
      </c>
      <c r="G647">
        <v>76.5</v>
      </c>
      <c r="H647">
        <v>78.5</v>
      </c>
      <c r="I647">
        <v>76.5</v>
      </c>
      <c r="J647">
        <v>78.400000000000006</v>
      </c>
      <c r="K647">
        <v>77</v>
      </c>
      <c r="L647">
        <v>79</v>
      </c>
    </row>
    <row r="648" spans="1:12">
      <c r="A648">
        <v>2005</v>
      </c>
      <c r="B648" t="s">
        <v>132</v>
      </c>
      <c r="C648" t="s">
        <v>149</v>
      </c>
      <c r="D648" s="49" t="str">
        <f t="shared" si="12"/>
        <v>2005WohngebäudeAufzugsanl., Fahrtreppen, Fahrsteige, Förderanl.</v>
      </c>
      <c r="E648">
        <v>81.400000000000006</v>
      </c>
      <c r="F648">
        <v>83.5</v>
      </c>
      <c r="G648">
        <v>81.400000000000006</v>
      </c>
      <c r="H648">
        <v>83.5</v>
      </c>
      <c r="I648">
        <v>81.599999999999994</v>
      </c>
      <c r="J648">
        <v>83.8</v>
      </c>
      <c r="K648">
        <v>81.599999999999994</v>
      </c>
      <c r="L648">
        <v>83.7</v>
      </c>
    </row>
    <row r="649" spans="1:12">
      <c r="A649">
        <v>2005</v>
      </c>
      <c r="B649" t="s">
        <v>132</v>
      </c>
      <c r="C649" t="s">
        <v>119</v>
      </c>
      <c r="D649" s="49" t="str">
        <f t="shared" si="12"/>
        <v>2005WohngebäudeGebäudeautomation</v>
      </c>
      <c r="E649">
        <v>83.9</v>
      </c>
      <c r="F649">
        <v>86</v>
      </c>
      <c r="G649">
        <v>84.3</v>
      </c>
      <c r="H649">
        <v>86.4</v>
      </c>
      <c r="I649">
        <v>84.1</v>
      </c>
      <c r="J649">
        <v>86.2</v>
      </c>
      <c r="K649">
        <v>84.1</v>
      </c>
      <c r="L649">
        <v>86.2</v>
      </c>
    </row>
    <row r="650" spans="1:12">
      <c r="A650">
        <v>2005</v>
      </c>
      <c r="B650" t="s">
        <v>132</v>
      </c>
      <c r="C650" t="s">
        <v>150</v>
      </c>
      <c r="D650" s="49" t="str">
        <f t="shared" si="12"/>
        <v>2005WohngebäudeDämm- und Brandschutzarbeiten an techn. Anlagen</v>
      </c>
      <c r="E650">
        <v>65.400000000000006</v>
      </c>
      <c r="F650">
        <v>67.099999999999994</v>
      </c>
      <c r="G650">
        <v>66</v>
      </c>
      <c r="H650">
        <v>67.8</v>
      </c>
      <c r="I650">
        <v>66.3</v>
      </c>
      <c r="J650">
        <v>68.099999999999994</v>
      </c>
      <c r="K650">
        <v>66.2</v>
      </c>
      <c r="L650">
        <v>67.900000000000006</v>
      </c>
    </row>
    <row r="651" spans="1:12">
      <c r="A651">
        <v>2005</v>
      </c>
      <c r="B651" t="s">
        <v>151</v>
      </c>
      <c r="C651" t="s">
        <v>133</v>
      </c>
      <c r="D651" s="49" t="str">
        <f t="shared" si="12"/>
        <v>2005BürogebäudeBauleistungen am Bauwerk</v>
      </c>
      <c r="E651">
        <v>77.900000000000006</v>
      </c>
      <c r="F651">
        <v>79.900000000000006</v>
      </c>
      <c r="G651">
        <v>77.900000000000006</v>
      </c>
      <c r="H651">
        <v>79.900000000000006</v>
      </c>
      <c r="I651">
        <v>78</v>
      </c>
      <c r="J651">
        <v>80</v>
      </c>
      <c r="K651">
        <v>78.099999999999994</v>
      </c>
      <c r="L651">
        <v>80.2</v>
      </c>
    </row>
    <row r="652" spans="1:12">
      <c r="A652">
        <v>2005</v>
      </c>
      <c r="B652" t="s">
        <v>151</v>
      </c>
      <c r="C652" t="s">
        <v>134</v>
      </c>
      <c r="D652" s="49" t="str">
        <f t="shared" ref="D652:D715" si="13">CONCATENATE(A652, B652, C652)</f>
        <v>2005BürogebäudeRohbauarbeiten</v>
      </c>
      <c r="E652">
        <v>79.7</v>
      </c>
      <c r="F652">
        <v>81.7</v>
      </c>
      <c r="G652">
        <v>79.599999999999994</v>
      </c>
      <c r="H652">
        <v>81.599999999999994</v>
      </c>
      <c r="I652">
        <v>79.599999999999994</v>
      </c>
      <c r="J652">
        <v>81.599999999999994</v>
      </c>
      <c r="K652">
        <v>79.8</v>
      </c>
      <c r="L652">
        <v>81.8</v>
      </c>
    </row>
    <row r="653" spans="1:12">
      <c r="A653">
        <v>2005</v>
      </c>
      <c r="B653" t="s">
        <v>151</v>
      </c>
      <c r="C653" t="s">
        <v>90</v>
      </c>
      <c r="D653" s="49" t="str">
        <f t="shared" si="13"/>
        <v>2005BürogebäudeErdarbeiten</v>
      </c>
      <c r="E653">
        <v>77.599999999999994</v>
      </c>
      <c r="F653">
        <v>79.7</v>
      </c>
      <c r="G653">
        <v>77.400000000000006</v>
      </c>
      <c r="H653">
        <v>79.5</v>
      </c>
      <c r="I653">
        <v>77.7</v>
      </c>
      <c r="J653">
        <v>79.7</v>
      </c>
      <c r="K653">
        <v>78</v>
      </c>
      <c r="L653">
        <v>80</v>
      </c>
    </row>
    <row r="654" spans="1:12">
      <c r="A654">
        <v>2005</v>
      </c>
      <c r="B654" t="s">
        <v>151</v>
      </c>
      <c r="C654" t="s">
        <v>135</v>
      </c>
      <c r="D654" s="49" t="str">
        <f t="shared" si="13"/>
        <v>2005BürogebäudeVerbauarbeiten</v>
      </c>
      <c r="E654">
        <v>78.900000000000006</v>
      </c>
      <c r="F654">
        <v>80.900000000000006</v>
      </c>
      <c r="G654">
        <v>78.3</v>
      </c>
      <c r="H654">
        <v>80.3</v>
      </c>
      <c r="I654">
        <v>78.400000000000006</v>
      </c>
      <c r="J654">
        <v>80.400000000000006</v>
      </c>
      <c r="K654">
        <v>78.7</v>
      </c>
      <c r="L654">
        <v>80.599999999999994</v>
      </c>
    </row>
    <row r="655" spans="1:12">
      <c r="A655">
        <v>2005</v>
      </c>
      <c r="B655" t="s">
        <v>151</v>
      </c>
      <c r="C655" t="s">
        <v>136</v>
      </c>
      <c r="D655" s="49" t="str">
        <f t="shared" si="13"/>
        <v>2005BürogebäudeRamm-, Rüttel- und Pressarbeiten</v>
      </c>
      <c r="E655" t="s">
        <v>66</v>
      </c>
      <c r="F655" t="s">
        <v>66</v>
      </c>
      <c r="G655" t="s">
        <v>66</v>
      </c>
      <c r="H655" t="s">
        <v>66</v>
      </c>
      <c r="I655" t="s">
        <v>66</v>
      </c>
      <c r="J655" t="s">
        <v>66</v>
      </c>
      <c r="K655" t="s">
        <v>66</v>
      </c>
      <c r="L655" t="s">
        <v>66</v>
      </c>
    </row>
    <row r="656" spans="1:12">
      <c r="A656">
        <v>2005</v>
      </c>
      <c r="B656" t="s">
        <v>151</v>
      </c>
      <c r="C656" t="s">
        <v>91</v>
      </c>
      <c r="D656" s="49" t="str">
        <f t="shared" si="13"/>
        <v>2005BürogebäudeEntwässerungskanalarbeiten</v>
      </c>
      <c r="E656">
        <v>77.400000000000006</v>
      </c>
      <c r="F656">
        <v>79.400000000000006</v>
      </c>
      <c r="G656">
        <v>77.5</v>
      </c>
      <c r="H656">
        <v>79.599999999999994</v>
      </c>
      <c r="I656">
        <v>77.8</v>
      </c>
      <c r="J656">
        <v>79.900000000000006</v>
      </c>
      <c r="K656">
        <v>77.900000000000006</v>
      </c>
      <c r="L656">
        <v>79.900000000000006</v>
      </c>
    </row>
    <row r="657" spans="1:12">
      <c r="A657">
        <v>2005</v>
      </c>
      <c r="B657" t="s">
        <v>151</v>
      </c>
      <c r="C657" t="s">
        <v>92</v>
      </c>
      <c r="D657" s="49" t="str">
        <f t="shared" si="13"/>
        <v>2005BürogebäudeMauerarbeiten</v>
      </c>
      <c r="E657">
        <v>85</v>
      </c>
      <c r="F657">
        <v>87.2</v>
      </c>
      <c r="G657">
        <v>84.8</v>
      </c>
      <c r="H657">
        <v>87.1</v>
      </c>
      <c r="I657">
        <v>84.9</v>
      </c>
      <c r="J657">
        <v>87.2</v>
      </c>
      <c r="K657">
        <v>84.9</v>
      </c>
      <c r="L657">
        <v>87.2</v>
      </c>
    </row>
    <row r="658" spans="1:12">
      <c r="A658">
        <v>2005</v>
      </c>
      <c r="B658" t="s">
        <v>151</v>
      </c>
      <c r="C658" t="s">
        <v>93</v>
      </c>
      <c r="D658" s="49" t="str">
        <f t="shared" si="13"/>
        <v>2005BürogebäudeBetonarbeiten</v>
      </c>
      <c r="E658">
        <v>80.900000000000006</v>
      </c>
      <c r="F658">
        <v>83.1</v>
      </c>
      <c r="G658">
        <v>80.7</v>
      </c>
      <c r="H658">
        <v>82.9</v>
      </c>
      <c r="I658">
        <v>80.7</v>
      </c>
      <c r="J658">
        <v>82.9</v>
      </c>
      <c r="K658">
        <v>80.8</v>
      </c>
      <c r="L658">
        <v>83</v>
      </c>
    </row>
    <row r="659" spans="1:12">
      <c r="A659">
        <v>2005</v>
      </c>
      <c r="B659" t="s">
        <v>151</v>
      </c>
      <c r="C659" t="s">
        <v>137</v>
      </c>
      <c r="D659" s="49" t="str">
        <f t="shared" si="13"/>
        <v>2005BürogebäudeZimmer- und Holzbauarbeiten</v>
      </c>
      <c r="E659">
        <v>75.3</v>
      </c>
      <c r="F659">
        <v>77.2</v>
      </c>
      <c r="G659">
        <v>74.900000000000006</v>
      </c>
      <c r="H659">
        <v>76.900000000000006</v>
      </c>
      <c r="I659">
        <v>74.900000000000006</v>
      </c>
      <c r="J659">
        <v>76.900000000000006</v>
      </c>
      <c r="K659">
        <v>74.900000000000006</v>
      </c>
      <c r="L659">
        <v>76.8</v>
      </c>
    </row>
    <row r="660" spans="1:12">
      <c r="A660">
        <v>2005</v>
      </c>
      <c r="B660" t="s">
        <v>151</v>
      </c>
      <c r="C660" t="s">
        <v>95</v>
      </c>
      <c r="D660" s="49" t="str">
        <f t="shared" si="13"/>
        <v>2005BürogebäudeStahlbauarbeiten</v>
      </c>
      <c r="E660">
        <v>78.7</v>
      </c>
      <c r="F660">
        <v>80.7</v>
      </c>
      <c r="G660">
        <v>79.8</v>
      </c>
      <c r="H660">
        <v>81.900000000000006</v>
      </c>
      <c r="I660">
        <v>79.900000000000006</v>
      </c>
      <c r="J660">
        <v>82</v>
      </c>
      <c r="K660">
        <v>79.900000000000006</v>
      </c>
      <c r="L660">
        <v>82.1</v>
      </c>
    </row>
    <row r="661" spans="1:12">
      <c r="A661">
        <v>2005</v>
      </c>
      <c r="B661" t="s">
        <v>151</v>
      </c>
      <c r="C661" t="s">
        <v>96</v>
      </c>
      <c r="D661" s="49" t="str">
        <f t="shared" si="13"/>
        <v>2005BürogebäudeAbdichtungsarbeiten</v>
      </c>
      <c r="E661">
        <v>76.099999999999994</v>
      </c>
      <c r="F661">
        <v>78.099999999999994</v>
      </c>
      <c r="G661">
        <v>75.900000000000006</v>
      </c>
      <c r="H661">
        <v>77.900000000000006</v>
      </c>
      <c r="I661">
        <v>75.7</v>
      </c>
      <c r="J661">
        <v>77.7</v>
      </c>
      <c r="K661">
        <v>75.900000000000006</v>
      </c>
      <c r="L661">
        <v>77.900000000000006</v>
      </c>
    </row>
    <row r="662" spans="1:12">
      <c r="A662">
        <v>2005</v>
      </c>
      <c r="B662" t="s">
        <v>151</v>
      </c>
      <c r="C662" t="s">
        <v>138</v>
      </c>
      <c r="D662" s="49" t="str">
        <f t="shared" si="13"/>
        <v>2005BürogebäudeDachdeckungs- und Dachabdichtungsarbeiten</v>
      </c>
      <c r="E662">
        <v>74.5</v>
      </c>
      <c r="F662">
        <v>76.5</v>
      </c>
      <c r="G662">
        <v>74.599999999999994</v>
      </c>
      <c r="H662">
        <v>76.599999999999994</v>
      </c>
      <c r="I662">
        <v>74.8</v>
      </c>
      <c r="J662">
        <v>76.8</v>
      </c>
      <c r="K662">
        <v>75</v>
      </c>
      <c r="L662">
        <v>77</v>
      </c>
    </row>
    <row r="663" spans="1:12">
      <c r="A663">
        <v>2005</v>
      </c>
      <c r="B663" t="s">
        <v>151</v>
      </c>
      <c r="C663" t="s">
        <v>98</v>
      </c>
      <c r="D663" s="49" t="str">
        <f t="shared" si="13"/>
        <v>2005BürogebäudeKlempnerarbeiten</v>
      </c>
      <c r="E663">
        <v>67.7</v>
      </c>
      <c r="F663">
        <v>69.5</v>
      </c>
      <c r="G663">
        <v>67.900000000000006</v>
      </c>
      <c r="H663">
        <v>69.599999999999994</v>
      </c>
      <c r="I663">
        <v>68.099999999999994</v>
      </c>
      <c r="J663">
        <v>69.8</v>
      </c>
      <c r="K663">
        <v>68.5</v>
      </c>
      <c r="L663">
        <v>70.3</v>
      </c>
    </row>
    <row r="664" spans="1:12">
      <c r="A664">
        <v>2005</v>
      </c>
      <c r="B664" t="s">
        <v>151</v>
      </c>
      <c r="C664" t="s">
        <v>99</v>
      </c>
      <c r="D664" s="49" t="str">
        <f t="shared" si="13"/>
        <v>2005BürogebäudeGerüstarbeiten</v>
      </c>
      <c r="E664">
        <v>79.400000000000006</v>
      </c>
      <c r="F664">
        <v>81.400000000000006</v>
      </c>
      <c r="G664">
        <v>80</v>
      </c>
      <c r="H664">
        <v>82</v>
      </c>
      <c r="I664">
        <v>80.3</v>
      </c>
      <c r="J664">
        <v>82.3</v>
      </c>
      <c r="K664">
        <v>80.2</v>
      </c>
      <c r="L664">
        <v>82.2</v>
      </c>
    </row>
    <row r="665" spans="1:12">
      <c r="A665">
        <v>2005</v>
      </c>
      <c r="B665" t="s">
        <v>151</v>
      </c>
      <c r="C665" t="s">
        <v>139</v>
      </c>
      <c r="D665" s="49" t="str">
        <f t="shared" si="13"/>
        <v>2005BürogebäudeAusbauarbeiten</v>
      </c>
      <c r="E665">
        <v>77</v>
      </c>
      <c r="F665">
        <v>79</v>
      </c>
      <c r="G665">
        <v>77</v>
      </c>
      <c r="H665">
        <v>79</v>
      </c>
      <c r="I665">
        <v>77.2</v>
      </c>
      <c r="J665">
        <v>79.2</v>
      </c>
      <c r="K665">
        <v>77.3</v>
      </c>
      <c r="L665">
        <v>79.3</v>
      </c>
    </row>
    <row r="666" spans="1:12">
      <c r="A666">
        <v>2005</v>
      </c>
      <c r="B666" t="s">
        <v>151</v>
      </c>
      <c r="C666" t="s">
        <v>100</v>
      </c>
      <c r="D666" s="49" t="str">
        <f t="shared" si="13"/>
        <v>2005BürogebäudeNaturwerksteinarbeiten</v>
      </c>
      <c r="E666">
        <v>86.3</v>
      </c>
      <c r="F666">
        <v>88.5</v>
      </c>
      <c r="G666">
        <v>86.3</v>
      </c>
      <c r="H666">
        <v>88.5</v>
      </c>
      <c r="I666">
        <v>86.3</v>
      </c>
      <c r="J666">
        <v>88.5</v>
      </c>
      <c r="K666">
        <v>86.3</v>
      </c>
      <c r="L666">
        <v>88.5</v>
      </c>
    </row>
    <row r="667" spans="1:12">
      <c r="A667">
        <v>2005</v>
      </c>
      <c r="B667" t="s">
        <v>151</v>
      </c>
      <c r="C667" t="s">
        <v>101</v>
      </c>
      <c r="D667" s="49" t="str">
        <f t="shared" si="13"/>
        <v>2005BürogebäudeBetonwerksteinarbeiten</v>
      </c>
      <c r="E667">
        <v>85.3</v>
      </c>
      <c r="F667">
        <v>87.5</v>
      </c>
      <c r="G667">
        <v>84.7</v>
      </c>
      <c r="H667">
        <v>86.9</v>
      </c>
      <c r="I667">
        <v>84.8</v>
      </c>
      <c r="J667">
        <v>87</v>
      </c>
      <c r="K667">
        <v>84.7</v>
      </c>
      <c r="L667">
        <v>86.9</v>
      </c>
    </row>
    <row r="668" spans="1:12">
      <c r="A668">
        <v>2005</v>
      </c>
      <c r="B668" t="s">
        <v>151</v>
      </c>
      <c r="C668" t="s">
        <v>140</v>
      </c>
      <c r="D668" s="49" t="str">
        <f t="shared" si="13"/>
        <v>2005BürogebäudePutz- und Stuckarbeiten</v>
      </c>
      <c r="E668">
        <v>84.7</v>
      </c>
      <c r="F668">
        <v>87</v>
      </c>
      <c r="G668">
        <v>84.4</v>
      </c>
      <c r="H668">
        <v>86.7</v>
      </c>
      <c r="I668">
        <v>84.3</v>
      </c>
      <c r="J668">
        <v>86.6</v>
      </c>
      <c r="K668">
        <v>84</v>
      </c>
      <c r="L668">
        <v>86.2</v>
      </c>
    </row>
    <row r="669" spans="1:12">
      <c r="A669">
        <v>2005</v>
      </c>
      <c r="B669" t="s">
        <v>151</v>
      </c>
      <c r="C669" t="s">
        <v>141</v>
      </c>
      <c r="D669" s="49" t="str">
        <f t="shared" si="13"/>
        <v>2005BürogebäudeWärmedämm-Verbundsysteme</v>
      </c>
      <c r="E669">
        <v>82.3</v>
      </c>
      <c r="F669">
        <v>84.5</v>
      </c>
      <c r="G669">
        <v>82.3</v>
      </c>
      <c r="H669">
        <v>84.5</v>
      </c>
      <c r="I669">
        <v>82.2</v>
      </c>
      <c r="J669">
        <v>84.4</v>
      </c>
      <c r="K669">
        <v>81.7</v>
      </c>
      <c r="L669">
        <v>83.8</v>
      </c>
    </row>
    <row r="670" spans="1:12">
      <c r="A670">
        <v>2005</v>
      </c>
      <c r="B670" t="s">
        <v>151</v>
      </c>
      <c r="C670" t="s">
        <v>104</v>
      </c>
      <c r="D670" s="49" t="str">
        <f t="shared" si="13"/>
        <v>2005BürogebäudeTrockenbauarbeiten</v>
      </c>
      <c r="E670">
        <v>81.8</v>
      </c>
      <c r="F670">
        <v>84</v>
      </c>
      <c r="G670">
        <v>81.7</v>
      </c>
      <c r="H670">
        <v>83.9</v>
      </c>
      <c r="I670">
        <v>81.900000000000006</v>
      </c>
      <c r="J670">
        <v>84.1</v>
      </c>
      <c r="K670">
        <v>81.7</v>
      </c>
      <c r="L670">
        <v>83.9</v>
      </c>
    </row>
    <row r="671" spans="1:12">
      <c r="A671">
        <v>2005</v>
      </c>
      <c r="B671" t="s">
        <v>151</v>
      </c>
      <c r="C671" t="s">
        <v>105</v>
      </c>
      <c r="D671" s="49" t="str">
        <f t="shared" si="13"/>
        <v>2005BürogebäudeVorgehängte hinterlüftete Fassaden</v>
      </c>
      <c r="E671">
        <v>75.8</v>
      </c>
      <c r="F671">
        <v>77.8</v>
      </c>
      <c r="G671">
        <v>75.599999999999994</v>
      </c>
      <c r="H671">
        <v>77.400000000000006</v>
      </c>
      <c r="I671">
        <v>75.2</v>
      </c>
      <c r="J671">
        <v>77.099999999999994</v>
      </c>
      <c r="K671">
        <v>75.3</v>
      </c>
      <c r="L671">
        <v>77.3</v>
      </c>
    </row>
    <row r="672" spans="1:12">
      <c r="A672">
        <v>2005</v>
      </c>
      <c r="B672" t="s">
        <v>151</v>
      </c>
      <c r="C672" t="s">
        <v>142</v>
      </c>
      <c r="D672" s="49" t="str">
        <f t="shared" si="13"/>
        <v>2005BürogebäudeFliesen- und Plattenarbeiten</v>
      </c>
      <c r="E672">
        <v>87.4</v>
      </c>
      <c r="F672">
        <v>89.7</v>
      </c>
      <c r="G672">
        <v>86</v>
      </c>
      <c r="H672">
        <v>88.2</v>
      </c>
      <c r="I672">
        <v>85.5</v>
      </c>
      <c r="J672">
        <v>87.8</v>
      </c>
      <c r="K672">
        <v>85.5</v>
      </c>
      <c r="L672">
        <v>87.6</v>
      </c>
    </row>
    <row r="673" spans="1:12">
      <c r="A673">
        <v>2005</v>
      </c>
      <c r="B673" t="s">
        <v>151</v>
      </c>
      <c r="C673" t="s">
        <v>107</v>
      </c>
      <c r="D673" s="49" t="str">
        <f t="shared" si="13"/>
        <v>2005BürogebäudeEstricharbeiten</v>
      </c>
      <c r="E673">
        <v>79.2</v>
      </c>
      <c r="F673">
        <v>81.2</v>
      </c>
      <c r="G673">
        <v>78.900000000000006</v>
      </c>
      <c r="H673">
        <v>80.900000000000006</v>
      </c>
      <c r="I673">
        <v>78.8</v>
      </c>
      <c r="J673">
        <v>80.900000000000006</v>
      </c>
      <c r="K673">
        <v>79.099999999999994</v>
      </c>
      <c r="L673">
        <v>81.099999999999994</v>
      </c>
    </row>
    <row r="674" spans="1:12">
      <c r="A674">
        <v>2005</v>
      </c>
      <c r="B674" t="s">
        <v>151</v>
      </c>
      <c r="C674" t="s">
        <v>108</v>
      </c>
      <c r="D674" s="49" t="str">
        <f t="shared" si="13"/>
        <v>2005BürogebäudeTischlerarbeiten</v>
      </c>
      <c r="E674">
        <v>79.400000000000006</v>
      </c>
      <c r="F674">
        <v>81.5</v>
      </c>
      <c r="G674">
        <v>79.400000000000006</v>
      </c>
      <c r="H674">
        <v>81.400000000000006</v>
      </c>
      <c r="I674">
        <v>79.5</v>
      </c>
      <c r="J674">
        <v>81.599999999999994</v>
      </c>
      <c r="K674">
        <v>79.400000000000006</v>
      </c>
      <c r="L674">
        <v>81.5</v>
      </c>
    </row>
    <row r="675" spans="1:12">
      <c r="A675">
        <v>2005</v>
      </c>
      <c r="B675" t="s">
        <v>151</v>
      </c>
      <c r="C675" t="s">
        <v>143</v>
      </c>
      <c r="D675" s="49" t="str">
        <f t="shared" si="13"/>
        <v>2005BürogebäudeParkett- und Holzpflasterarbeiten</v>
      </c>
      <c r="E675">
        <v>87.8</v>
      </c>
      <c r="F675">
        <v>90</v>
      </c>
      <c r="G675">
        <v>88</v>
      </c>
      <c r="H675">
        <v>90.2</v>
      </c>
      <c r="I675">
        <v>87.4</v>
      </c>
      <c r="J675">
        <v>89.8</v>
      </c>
      <c r="K675">
        <v>87.7</v>
      </c>
      <c r="L675">
        <v>90</v>
      </c>
    </row>
    <row r="676" spans="1:12">
      <c r="A676">
        <v>2005</v>
      </c>
      <c r="B676" t="s">
        <v>151</v>
      </c>
      <c r="C676" t="s">
        <v>109</v>
      </c>
      <c r="D676" s="49" t="str">
        <f t="shared" si="13"/>
        <v>2005BürogebäudeRollladenarbeiten</v>
      </c>
      <c r="E676">
        <v>84.5</v>
      </c>
      <c r="F676">
        <v>86.7</v>
      </c>
      <c r="G676">
        <v>84.5</v>
      </c>
      <c r="H676">
        <v>86.7</v>
      </c>
      <c r="I676">
        <v>84.7</v>
      </c>
      <c r="J676">
        <v>86.8</v>
      </c>
      <c r="K676">
        <v>84.7</v>
      </c>
      <c r="L676">
        <v>86.8</v>
      </c>
    </row>
    <row r="677" spans="1:12">
      <c r="A677">
        <v>2005</v>
      </c>
      <c r="B677" t="s">
        <v>151</v>
      </c>
      <c r="C677" t="s">
        <v>110</v>
      </c>
      <c r="D677" s="49" t="str">
        <f t="shared" si="13"/>
        <v>2005BürogebäudeMetallbauarbeiten</v>
      </c>
      <c r="E677">
        <v>73.900000000000006</v>
      </c>
      <c r="F677">
        <v>75.8</v>
      </c>
      <c r="G677">
        <v>73.900000000000006</v>
      </c>
      <c r="H677">
        <v>75.8</v>
      </c>
      <c r="I677">
        <v>74.2</v>
      </c>
      <c r="J677">
        <v>76.2</v>
      </c>
      <c r="K677">
        <v>74.5</v>
      </c>
      <c r="L677">
        <v>76.400000000000006</v>
      </c>
    </row>
    <row r="678" spans="1:12">
      <c r="A678">
        <v>2005</v>
      </c>
      <c r="B678" t="s">
        <v>151</v>
      </c>
      <c r="C678" t="s">
        <v>111</v>
      </c>
      <c r="D678" s="49" t="str">
        <f t="shared" si="13"/>
        <v>2005BürogebäudeVerglasungsarbeiten</v>
      </c>
      <c r="E678">
        <v>71.8</v>
      </c>
      <c r="F678">
        <v>73.599999999999994</v>
      </c>
      <c r="G678">
        <v>72</v>
      </c>
      <c r="H678">
        <v>73.8</v>
      </c>
      <c r="I678">
        <v>72.2</v>
      </c>
      <c r="J678">
        <v>74.099999999999994</v>
      </c>
      <c r="K678">
        <v>72.8</v>
      </c>
      <c r="L678">
        <v>74.7</v>
      </c>
    </row>
    <row r="679" spans="1:12">
      <c r="A679">
        <v>2005</v>
      </c>
      <c r="B679" t="s">
        <v>151</v>
      </c>
      <c r="C679" t="s">
        <v>144</v>
      </c>
      <c r="D679" s="49" t="str">
        <f t="shared" si="13"/>
        <v>2005BürogebäudeMaler- und Lackierarbeiten, Beschichtungen</v>
      </c>
      <c r="E679">
        <v>85.9</v>
      </c>
      <c r="F679">
        <v>88</v>
      </c>
      <c r="G679">
        <v>85.3</v>
      </c>
      <c r="H679">
        <v>87.5</v>
      </c>
      <c r="I679">
        <v>85</v>
      </c>
      <c r="J679">
        <v>87.2</v>
      </c>
      <c r="K679">
        <v>84.9</v>
      </c>
      <c r="L679">
        <v>87.1</v>
      </c>
    </row>
    <row r="680" spans="1:12">
      <c r="A680">
        <v>2005</v>
      </c>
      <c r="B680" t="s">
        <v>151</v>
      </c>
      <c r="C680" t="s">
        <v>145</v>
      </c>
      <c r="D680" s="49" t="str">
        <f t="shared" si="13"/>
        <v>2005BürogebäudeKorrosionsschutzarbeiten an Stahlbauten</v>
      </c>
      <c r="E680" t="s">
        <v>66</v>
      </c>
      <c r="F680" t="s">
        <v>66</v>
      </c>
      <c r="G680" t="s">
        <v>66</v>
      </c>
      <c r="H680" t="s">
        <v>66</v>
      </c>
      <c r="I680" t="s">
        <v>66</v>
      </c>
      <c r="J680" t="s">
        <v>66</v>
      </c>
      <c r="K680" t="s">
        <v>66</v>
      </c>
      <c r="L680" t="s">
        <v>66</v>
      </c>
    </row>
    <row r="681" spans="1:12">
      <c r="A681">
        <v>2005</v>
      </c>
      <c r="B681" t="s">
        <v>151</v>
      </c>
      <c r="C681" t="s">
        <v>113</v>
      </c>
      <c r="D681" s="49" t="str">
        <f t="shared" si="13"/>
        <v>2005BürogebäudeBodenbelagarbeiten</v>
      </c>
      <c r="E681">
        <v>80.5</v>
      </c>
      <c r="F681">
        <v>82.6</v>
      </c>
      <c r="G681">
        <v>80.400000000000006</v>
      </c>
      <c r="H681">
        <v>82.6</v>
      </c>
      <c r="I681">
        <v>80.2</v>
      </c>
      <c r="J681">
        <v>82.3</v>
      </c>
      <c r="K681">
        <v>80.5</v>
      </c>
      <c r="L681">
        <v>82.6</v>
      </c>
    </row>
    <row r="682" spans="1:12">
      <c r="A682">
        <v>2005</v>
      </c>
      <c r="B682" t="s">
        <v>151</v>
      </c>
      <c r="C682" t="s">
        <v>114</v>
      </c>
      <c r="D682" s="49" t="str">
        <f t="shared" si="13"/>
        <v>2005BürogebäudeTapezierarbeiten</v>
      </c>
      <c r="E682">
        <v>82.4</v>
      </c>
      <c r="F682">
        <v>84.6</v>
      </c>
      <c r="G682">
        <v>82.2</v>
      </c>
      <c r="H682">
        <v>84.3</v>
      </c>
      <c r="I682">
        <v>82.2</v>
      </c>
      <c r="J682">
        <v>84.4</v>
      </c>
      <c r="K682">
        <v>82.1</v>
      </c>
      <c r="L682">
        <v>84.2</v>
      </c>
    </row>
    <row r="683" spans="1:12">
      <c r="A683">
        <v>2005</v>
      </c>
      <c r="B683" t="s">
        <v>151</v>
      </c>
      <c r="C683" t="s">
        <v>115</v>
      </c>
      <c r="D683" s="49" t="str">
        <f t="shared" si="13"/>
        <v>2005BürogebäudeRaumlufttechnische Anlagen</v>
      </c>
      <c r="E683">
        <v>73</v>
      </c>
      <c r="F683">
        <v>75</v>
      </c>
      <c r="G683">
        <v>73.3</v>
      </c>
      <c r="H683">
        <v>75.2</v>
      </c>
      <c r="I683">
        <v>73.7</v>
      </c>
      <c r="J683">
        <v>75.7</v>
      </c>
      <c r="K683">
        <v>74.099999999999994</v>
      </c>
      <c r="L683">
        <v>76</v>
      </c>
    </row>
    <row r="684" spans="1:12">
      <c r="A684">
        <v>2005</v>
      </c>
      <c r="B684" t="s">
        <v>151</v>
      </c>
      <c r="C684" t="s">
        <v>146</v>
      </c>
      <c r="D684" s="49" t="str">
        <f t="shared" si="13"/>
        <v>2005BürogebäudeHeiz- und zentrale Wassererwärmungsanlagen</v>
      </c>
      <c r="E684">
        <v>69</v>
      </c>
      <c r="F684">
        <v>70.900000000000006</v>
      </c>
      <c r="G684">
        <v>69.5</v>
      </c>
      <c r="H684">
        <v>71.3</v>
      </c>
      <c r="I684">
        <v>70</v>
      </c>
      <c r="J684">
        <v>71.8</v>
      </c>
      <c r="K684">
        <v>70.5</v>
      </c>
      <c r="L684">
        <v>72.3</v>
      </c>
    </row>
    <row r="685" spans="1:12">
      <c r="A685">
        <v>2005</v>
      </c>
      <c r="B685" t="s">
        <v>151</v>
      </c>
      <c r="C685" t="s">
        <v>147</v>
      </c>
      <c r="D685" s="49" t="str">
        <f t="shared" si="13"/>
        <v>2005BürogebäudeGas-, Wasser- und Entwässerungsanl. innerh. v.Geb.</v>
      </c>
      <c r="E685">
        <v>68.900000000000006</v>
      </c>
      <c r="F685">
        <v>70.7</v>
      </c>
      <c r="G685">
        <v>69.3</v>
      </c>
      <c r="H685">
        <v>71.099999999999994</v>
      </c>
      <c r="I685">
        <v>69.599999999999994</v>
      </c>
      <c r="J685">
        <v>71.5</v>
      </c>
      <c r="K685">
        <v>69.900000000000006</v>
      </c>
      <c r="L685">
        <v>71.7</v>
      </c>
    </row>
    <row r="686" spans="1:12">
      <c r="A686">
        <v>2005</v>
      </c>
      <c r="B686" t="s">
        <v>151</v>
      </c>
      <c r="C686" t="s">
        <v>148</v>
      </c>
      <c r="D686" s="49" t="str">
        <f t="shared" si="13"/>
        <v>2005BürogebäudeNieder- und Mittelspannungsanlagen bis 36 kV</v>
      </c>
      <c r="E686">
        <v>73.900000000000006</v>
      </c>
      <c r="F686">
        <v>75.8</v>
      </c>
      <c r="G686">
        <v>74.099999999999994</v>
      </c>
      <c r="H686">
        <v>76</v>
      </c>
      <c r="I686">
        <v>74.3</v>
      </c>
      <c r="J686">
        <v>76.2</v>
      </c>
      <c r="K686">
        <v>74.5</v>
      </c>
      <c r="L686">
        <v>76.400000000000006</v>
      </c>
    </row>
    <row r="687" spans="1:12">
      <c r="A687">
        <v>2005</v>
      </c>
      <c r="B687" t="s">
        <v>151</v>
      </c>
      <c r="C687" t="s">
        <v>120</v>
      </c>
      <c r="D687" s="49" t="str">
        <f t="shared" si="13"/>
        <v>2005BürogebäudeBlitzschutzanlagen</v>
      </c>
      <c r="E687">
        <v>76.5</v>
      </c>
      <c r="F687">
        <v>78.400000000000006</v>
      </c>
      <c r="G687">
        <v>76.5</v>
      </c>
      <c r="H687">
        <v>78.5</v>
      </c>
      <c r="I687">
        <v>76.5</v>
      </c>
      <c r="J687">
        <v>78.400000000000006</v>
      </c>
      <c r="K687">
        <v>77</v>
      </c>
      <c r="L687">
        <v>79</v>
      </c>
    </row>
    <row r="688" spans="1:12">
      <c r="A688">
        <v>2005</v>
      </c>
      <c r="B688" t="s">
        <v>151</v>
      </c>
      <c r="C688" t="s">
        <v>149</v>
      </c>
      <c r="D688" s="49" t="str">
        <f t="shared" si="13"/>
        <v>2005BürogebäudeAufzugsanl., Fahrtreppen, Fahrsteige, Förderanl.</v>
      </c>
      <c r="E688">
        <v>81.400000000000006</v>
      </c>
      <c r="F688">
        <v>83.5</v>
      </c>
      <c r="G688">
        <v>81.400000000000006</v>
      </c>
      <c r="H688">
        <v>83.5</v>
      </c>
      <c r="I688">
        <v>81.599999999999994</v>
      </c>
      <c r="J688">
        <v>83.8</v>
      </c>
      <c r="K688">
        <v>81.599999999999994</v>
      </c>
      <c r="L688">
        <v>83.7</v>
      </c>
    </row>
    <row r="689" spans="1:12">
      <c r="A689">
        <v>2005</v>
      </c>
      <c r="B689" t="s">
        <v>151</v>
      </c>
      <c r="C689" t="s">
        <v>119</v>
      </c>
      <c r="D689" s="49" t="str">
        <f t="shared" si="13"/>
        <v>2005BürogebäudeGebäudeautomation</v>
      </c>
      <c r="E689">
        <v>80.8</v>
      </c>
      <c r="F689">
        <v>82.9</v>
      </c>
      <c r="G689">
        <v>80.900000000000006</v>
      </c>
      <c r="H689">
        <v>83.1</v>
      </c>
      <c r="I689">
        <v>80.900000000000006</v>
      </c>
      <c r="J689">
        <v>83</v>
      </c>
      <c r="K689">
        <v>80.900000000000006</v>
      </c>
      <c r="L689">
        <v>83</v>
      </c>
    </row>
    <row r="690" spans="1:12">
      <c r="A690">
        <v>2005</v>
      </c>
      <c r="B690" t="s">
        <v>151</v>
      </c>
      <c r="C690" t="s">
        <v>150</v>
      </c>
      <c r="D690" s="49" t="str">
        <f t="shared" si="13"/>
        <v>2005BürogebäudeDämm- und Brandschutzarbeiten an techn. Anlagen</v>
      </c>
      <c r="E690">
        <v>65.400000000000006</v>
      </c>
      <c r="F690">
        <v>67.099999999999994</v>
      </c>
      <c r="G690">
        <v>66</v>
      </c>
      <c r="H690">
        <v>67.8</v>
      </c>
      <c r="I690">
        <v>66.3</v>
      </c>
      <c r="J690">
        <v>68.099999999999994</v>
      </c>
      <c r="K690">
        <v>66.2</v>
      </c>
      <c r="L690">
        <v>67.900000000000006</v>
      </c>
    </row>
    <row r="691" spans="1:12">
      <c r="A691">
        <v>2005</v>
      </c>
      <c r="B691" t="s">
        <v>152</v>
      </c>
      <c r="C691" t="s">
        <v>133</v>
      </c>
      <c r="D691" s="49" t="str">
        <f t="shared" si="13"/>
        <v>2005Gewerbliche BetriebsgebäudeBauleistungen am Bauwerk</v>
      </c>
      <c r="E691">
        <v>77.099999999999994</v>
      </c>
      <c r="F691">
        <v>79.099999999999994</v>
      </c>
      <c r="G691">
        <v>77.2</v>
      </c>
      <c r="H691">
        <v>79.2</v>
      </c>
      <c r="I691">
        <v>77.2</v>
      </c>
      <c r="J691">
        <v>79.2</v>
      </c>
      <c r="K691">
        <v>77.400000000000006</v>
      </c>
      <c r="L691">
        <v>79.400000000000006</v>
      </c>
    </row>
    <row r="692" spans="1:12">
      <c r="A692">
        <v>2005</v>
      </c>
      <c r="B692" t="s">
        <v>152</v>
      </c>
      <c r="C692" t="s">
        <v>134</v>
      </c>
      <c r="D692" s="49" t="str">
        <f t="shared" si="13"/>
        <v>2005Gewerbliche BetriebsgebäudeRohbauarbeiten</v>
      </c>
      <c r="E692">
        <v>78.5</v>
      </c>
      <c r="F692">
        <v>80.5</v>
      </c>
      <c r="G692">
        <v>78.5</v>
      </c>
      <c r="H692">
        <v>80.5</v>
      </c>
      <c r="I692">
        <v>78.599999999999994</v>
      </c>
      <c r="J692">
        <v>80.599999999999994</v>
      </c>
      <c r="K692">
        <v>78.8</v>
      </c>
      <c r="L692">
        <v>80.8</v>
      </c>
    </row>
    <row r="693" spans="1:12">
      <c r="A693">
        <v>2005</v>
      </c>
      <c r="B693" t="s">
        <v>152</v>
      </c>
      <c r="C693" t="s">
        <v>90</v>
      </c>
      <c r="D693" s="49" t="str">
        <f t="shared" si="13"/>
        <v>2005Gewerbliche BetriebsgebäudeErdarbeiten</v>
      </c>
      <c r="E693">
        <v>78.099999999999994</v>
      </c>
      <c r="F693">
        <v>80.099999999999994</v>
      </c>
      <c r="G693">
        <v>77.900000000000006</v>
      </c>
      <c r="H693">
        <v>79.900000000000006</v>
      </c>
      <c r="I693">
        <v>78.099999999999994</v>
      </c>
      <c r="J693">
        <v>80.099999999999994</v>
      </c>
      <c r="K693">
        <v>78.3</v>
      </c>
      <c r="L693">
        <v>80.400000000000006</v>
      </c>
    </row>
    <row r="694" spans="1:12">
      <c r="A694">
        <v>2005</v>
      </c>
      <c r="B694" t="s">
        <v>152</v>
      </c>
      <c r="C694" t="s">
        <v>135</v>
      </c>
      <c r="D694" s="49" t="str">
        <f t="shared" si="13"/>
        <v>2005Gewerbliche BetriebsgebäudeVerbauarbeiten</v>
      </c>
      <c r="E694" t="s">
        <v>66</v>
      </c>
      <c r="F694" t="s">
        <v>66</v>
      </c>
      <c r="G694" t="s">
        <v>66</v>
      </c>
      <c r="H694" t="s">
        <v>66</v>
      </c>
      <c r="I694" t="s">
        <v>66</v>
      </c>
      <c r="J694" t="s">
        <v>66</v>
      </c>
      <c r="K694" t="s">
        <v>66</v>
      </c>
      <c r="L694" t="s">
        <v>66</v>
      </c>
    </row>
    <row r="695" spans="1:12">
      <c r="A695">
        <v>2005</v>
      </c>
      <c r="B695" t="s">
        <v>152</v>
      </c>
      <c r="C695" t="s">
        <v>136</v>
      </c>
      <c r="D695" s="49" t="str">
        <f t="shared" si="13"/>
        <v>2005Gewerbliche BetriebsgebäudeRamm-, Rüttel- und Pressarbeiten</v>
      </c>
      <c r="E695" t="s">
        <v>66</v>
      </c>
      <c r="F695" t="s">
        <v>66</v>
      </c>
      <c r="G695" t="s">
        <v>66</v>
      </c>
      <c r="H695" t="s">
        <v>66</v>
      </c>
      <c r="I695" t="s">
        <v>66</v>
      </c>
      <c r="J695" t="s">
        <v>66</v>
      </c>
      <c r="K695" t="s">
        <v>66</v>
      </c>
      <c r="L695" t="s">
        <v>66</v>
      </c>
    </row>
    <row r="696" spans="1:12">
      <c r="A696">
        <v>2005</v>
      </c>
      <c r="B696" t="s">
        <v>152</v>
      </c>
      <c r="C696" t="s">
        <v>91</v>
      </c>
      <c r="D696" s="49" t="str">
        <f t="shared" si="13"/>
        <v>2005Gewerbliche BetriebsgebäudeEntwässerungskanalarbeiten</v>
      </c>
      <c r="E696">
        <v>76.7</v>
      </c>
      <c r="F696">
        <v>78.7</v>
      </c>
      <c r="G696">
        <v>77</v>
      </c>
      <c r="H696">
        <v>79.099999999999994</v>
      </c>
      <c r="I696">
        <v>77.3</v>
      </c>
      <c r="J696">
        <v>79.3</v>
      </c>
      <c r="K696">
        <v>77.400000000000006</v>
      </c>
      <c r="L696">
        <v>79.3</v>
      </c>
    </row>
    <row r="697" spans="1:12">
      <c r="A697">
        <v>2005</v>
      </c>
      <c r="B697" t="s">
        <v>152</v>
      </c>
      <c r="C697" t="s">
        <v>92</v>
      </c>
      <c r="D697" s="49" t="str">
        <f t="shared" si="13"/>
        <v>2005Gewerbliche BetriebsgebäudeMauerarbeiten</v>
      </c>
      <c r="E697">
        <v>85.2</v>
      </c>
      <c r="F697">
        <v>87.5</v>
      </c>
      <c r="G697">
        <v>85.1</v>
      </c>
      <c r="H697">
        <v>87.3</v>
      </c>
      <c r="I697">
        <v>85.2</v>
      </c>
      <c r="J697">
        <v>87.5</v>
      </c>
      <c r="K697">
        <v>85.1</v>
      </c>
      <c r="L697">
        <v>87.4</v>
      </c>
    </row>
    <row r="698" spans="1:12">
      <c r="A698">
        <v>2005</v>
      </c>
      <c r="B698" t="s">
        <v>152</v>
      </c>
      <c r="C698" t="s">
        <v>93</v>
      </c>
      <c r="D698" s="49" t="str">
        <f t="shared" si="13"/>
        <v>2005Gewerbliche BetriebsgebäudeBetonarbeiten</v>
      </c>
      <c r="E698">
        <v>81.400000000000006</v>
      </c>
      <c r="F698">
        <v>83.6</v>
      </c>
      <c r="G698">
        <v>81.2</v>
      </c>
      <c r="H698">
        <v>83.3</v>
      </c>
      <c r="I698">
        <v>81.099999999999994</v>
      </c>
      <c r="J698">
        <v>83.2</v>
      </c>
      <c r="K698">
        <v>81.2</v>
      </c>
      <c r="L698">
        <v>83.4</v>
      </c>
    </row>
    <row r="699" spans="1:12">
      <c r="A699">
        <v>2005</v>
      </c>
      <c r="B699" t="s">
        <v>152</v>
      </c>
      <c r="C699" t="s">
        <v>137</v>
      </c>
      <c r="D699" s="49" t="str">
        <f t="shared" si="13"/>
        <v>2005Gewerbliche BetriebsgebäudeZimmer- und Holzbauarbeiten</v>
      </c>
      <c r="E699">
        <v>73.8</v>
      </c>
      <c r="F699">
        <v>75.7</v>
      </c>
      <c r="G699">
        <v>73.5</v>
      </c>
      <c r="H699">
        <v>75.5</v>
      </c>
      <c r="I699">
        <v>73.5</v>
      </c>
      <c r="J699">
        <v>75.5</v>
      </c>
      <c r="K699">
        <v>73.400000000000006</v>
      </c>
      <c r="L699">
        <v>75.400000000000006</v>
      </c>
    </row>
    <row r="700" spans="1:12">
      <c r="A700">
        <v>2005</v>
      </c>
      <c r="B700" t="s">
        <v>152</v>
      </c>
      <c r="C700" t="s">
        <v>95</v>
      </c>
      <c r="D700" s="49" t="str">
        <f t="shared" si="13"/>
        <v>2005Gewerbliche BetriebsgebäudeStahlbauarbeiten</v>
      </c>
      <c r="E700">
        <v>78.900000000000006</v>
      </c>
      <c r="F700">
        <v>80.900000000000006</v>
      </c>
      <c r="G700">
        <v>80.099999999999994</v>
      </c>
      <c r="H700">
        <v>82.1</v>
      </c>
      <c r="I700">
        <v>80.3</v>
      </c>
      <c r="J700">
        <v>82.3</v>
      </c>
      <c r="K700">
        <v>80.400000000000006</v>
      </c>
      <c r="L700">
        <v>82.5</v>
      </c>
    </row>
    <row r="701" spans="1:12">
      <c r="A701">
        <v>2005</v>
      </c>
      <c r="B701" t="s">
        <v>152</v>
      </c>
      <c r="C701" t="s">
        <v>96</v>
      </c>
      <c r="D701" s="49" t="str">
        <f t="shared" si="13"/>
        <v>2005Gewerbliche BetriebsgebäudeAbdichtungsarbeiten</v>
      </c>
      <c r="E701">
        <v>76.099999999999994</v>
      </c>
      <c r="F701">
        <v>78</v>
      </c>
      <c r="G701">
        <v>75.900000000000006</v>
      </c>
      <c r="H701">
        <v>77.900000000000006</v>
      </c>
      <c r="I701">
        <v>75.5</v>
      </c>
      <c r="J701">
        <v>77.5</v>
      </c>
      <c r="K701">
        <v>75.900000000000006</v>
      </c>
      <c r="L701">
        <v>77.900000000000006</v>
      </c>
    </row>
    <row r="702" spans="1:12">
      <c r="A702">
        <v>2005</v>
      </c>
      <c r="B702" t="s">
        <v>152</v>
      </c>
      <c r="C702" t="s">
        <v>138</v>
      </c>
      <c r="D702" s="49" t="str">
        <f t="shared" si="13"/>
        <v>2005Gewerbliche BetriebsgebäudeDachdeckungs- und Dachabdichtungsarbeiten</v>
      </c>
      <c r="E702">
        <v>73.8</v>
      </c>
      <c r="F702">
        <v>75.8</v>
      </c>
      <c r="G702">
        <v>74</v>
      </c>
      <c r="H702">
        <v>76</v>
      </c>
      <c r="I702">
        <v>74.3</v>
      </c>
      <c r="J702">
        <v>76.2</v>
      </c>
      <c r="K702">
        <v>74.400000000000006</v>
      </c>
      <c r="L702">
        <v>76.3</v>
      </c>
    </row>
    <row r="703" spans="1:12">
      <c r="A703">
        <v>2005</v>
      </c>
      <c r="B703" t="s">
        <v>152</v>
      </c>
      <c r="C703" t="s">
        <v>98</v>
      </c>
      <c r="D703" s="49" t="str">
        <f t="shared" si="13"/>
        <v>2005Gewerbliche BetriebsgebäudeKlempnerarbeiten</v>
      </c>
      <c r="E703">
        <v>66.400000000000006</v>
      </c>
      <c r="F703">
        <v>68.2</v>
      </c>
      <c r="G703">
        <v>66.599999999999994</v>
      </c>
      <c r="H703">
        <v>68.3</v>
      </c>
      <c r="I703">
        <v>66.7</v>
      </c>
      <c r="J703">
        <v>68.5</v>
      </c>
      <c r="K703">
        <v>67.3</v>
      </c>
      <c r="L703">
        <v>69</v>
      </c>
    </row>
    <row r="704" spans="1:12">
      <c r="A704">
        <v>2005</v>
      </c>
      <c r="B704" t="s">
        <v>152</v>
      </c>
      <c r="C704" t="s">
        <v>99</v>
      </c>
      <c r="D704" s="49" t="str">
        <f t="shared" si="13"/>
        <v>2005Gewerbliche BetriebsgebäudeGerüstarbeiten</v>
      </c>
      <c r="E704">
        <v>79.400000000000006</v>
      </c>
      <c r="F704">
        <v>81.400000000000006</v>
      </c>
      <c r="G704">
        <v>80</v>
      </c>
      <c r="H704">
        <v>82</v>
      </c>
      <c r="I704">
        <v>80.3</v>
      </c>
      <c r="J704">
        <v>82.3</v>
      </c>
      <c r="K704">
        <v>80.2</v>
      </c>
      <c r="L704">
        <v>82.2</v>
      </c>
    </row>
    <row r="705" spans="1:12">
      <c r="A705">
        <v>2005</v>
      </c>
      <c r="B705" t="s">
        <v>152</v>
      </c>
      <c r="C705" t="s">
        <v>139</v>
      </c>
      <c r="D705" s="49" t="str">
        <f t="shared" si="13"/>
        <v>2005Gewerbliche BetriebsgebäudeAusbauarbeiten</v>
      </c>
      <c r="E705">
        <v>75.599999999999994</v>
      </c>
      <c r="F705">
        <v>77.599999999999994</v>
      </c>
      <c r="G705">
        <v>75.599999999999994</v>
      </c>
      <c r="H705">
        <v>77.599999999999994</v>
      </c>
      <c r="I705">
        <v>75.900000000000006</v>
      </c>
      <c r="J705">
        <v>77.8</v>
      </c>
      <c r="K705">
        <v>76</v>
      </c>
      <c r="L705">
        <v>77.900000000000006</v>
      </c>
    </row>
    <row r="706" spans="1:12">
      <c r="A706">
        <v>2005</v>
      </c>
      <c r="B706" t="s">
        <v>152</v>
      </c>
      <c r="C706" t="s">
        <v>100</v>
      </c>
      <c r="D706" s="49" t="str">
        <f t="shared" si="13"/>
        <v>2005Gewerbliche BetriebsgebäudeNaturwerksteinarbeiten</v>
      </c>
      <c r="E706">
        <v>86.2</v>
      </c>
      <c r="F706">
        <v>88.4</v>
      </c>
      <c r="G706">
        <v>86.2</v>
      </c>
      <c r="H706">
        <v>88.4</v>
      </c>
      <c r="I706">
        <v>86.2</v>
      </c>
      <c r="J706">
        <v>88.4</v>
      </c>
      <c r="K706">
        <v>86.2</v>
      </c>
      <c r="L706">
        <v>88.4</v>
      </c>
    </row>
    <row r="707" spans="1:12">
      <c r="A707">
        <v>2005</v>
      </c>
      <c r="B707" t="s">
        <v>152</v>
      </c>
      <c r="C707" t="s">
        <v>101</v>
      </c>
      <c r="D707" s="49" t="str">
        <f t="shared" si="13"/>
        <v>2005Gewerbliche BetriebsgebäudeBetonwerksteinarbeiten</v>
      </c>
      <c r="E707">
        <v>85.9</v>
      </c>
      <c r="F707">
        <v>88.1</v>
      </c>
      <c r="G707">
        <v>85</v>
      </c>
      <c r="H707">
        <v>87.3</v>
      </c>
      <c r="I707">
        <v>85.1</v>
      </c>
      <c r="J707">
        <v>87.4</v>
      </c>
      <c r="K707">
        <v>85</v>
      </c>
      <c r="L707">
        <v>87.3</v>
      </c>
    </row>
    <row r="708" spans="1:12">
      <c r="A708">
        <v>2005</v>
      </c>
      <c r="B708" t="s">
        <v>152</v>
      </c>
      <c r="C708" t="s">
        <v>140</v>
      </c>
      <c r="D708" s="49" t="str">
        <f t="shared" si="13"/>
        <v>2005Gewerbliche BetriebsgebäudePutz- und Stuckarbeiten</v>
      </c>
      <c r="E708">
        <v>84.8</v>
      </c>
      <c r="F708">
        <v>87</v>
      </c>
      <c r="G708">
        <v>84.5</v>
      </c>
      <c r="H708">
        <v>86.7</v>
      </c>
      <c r="I708">
        <v>84.4</v>
      </c>
      <c r="J708">
        <v>86.6</v>
      </c>
      <c r="K708">
        <v>84.1</v>
      </c>
      <c r="L708">
        <v>86.2</v>
      </c>
    </row>
    <row r="709" spans="1:12">
      <c r="A709">
        <v>2005</v>
      </c>
      <c r="B709" t="s">
        <v>152</v>
      </c>
      <c r="C709" t="s">
        <v>141</v>
      </c>
      <c r="D709" s="49" t="str">
        <f t="shared" si="13"/>
        <v>2005Gewerbliche BetriebsgebäudeWärmedämm-Verbundsysteme</v>
      </c>
      <c r="E709">
        <v>82.3</v>
      </c>
      <c r="F709">
        <v>84.5</v>
      </c>
      <c r="G709">
        <v>82.3</v>
      </c>
      <c r="H709">
        <v>84.5</v>
      </c>
      <c r="I709">
        <v>82.2</v>
      </c>
      <c r="J709">
        <v>84.4</v>
      </c>
      <c r="K709">
        <v>81.7</v>
      </c>
      <c r="L709">
        <v>83.8</v>
      </c>
    </row>
    <row r="710" spans="1:12">
      <c r="A710">
        <v>2005</v>
      </c>
      <c r="B710" t="s">
        <v>152</v>
      </c>
      <c r="C710" t="s">
        <v>104</v>
      </c>
      <c r="D710" s="49" t="str">
        <f t="shared" si="13"/>
        <v>2005Gewerbliche BetriebsgebäudeTrockenbauarbeiten</v>
      </c>
      <c r="E710">
        <v>82</v>
      </c>
      <c r="F710">
        <v>84.2</v>
      </c>
      <c r="G710">
        <v>82</v>
      </c>
      <c r="H710">
        <v>84.2</v>
      </c>
      <c r="I710">
        <v>82.2</v>
      </c>
      <c r="J710">
        <v>84.3</v>
      </c>
      <c r="K710">
        <v>81.8</v>
      </c>
      <c r="L710">
        <v>84</v>
      </c>
    </row>
    <row r="711" spans="1:12">
      <c r="A711">
        <v>2005</v>
      </c>
      <c r="B711" t="s">
        <v>152</v>
      </c>
      <c r="C711" t="s">
        <v>105</v>
      </c>
      <c r="D711" s="49" t="str">
        <f t="shared" si="13"/>
        <v>2005Gewerbliche BetriebsgebäudeVorgehängte hinterlüftete Fassaden</v>
      </c>
      <c r="E711">
        <v>75.900000000000006</v>
      </c>
      <c r="F711">
        <v>77.900000000000006</v>
      </c>
      <c r="G711">
        <v>75.7</v>
      </c>
      <c r="H711">
        <v>77.5</v>
      </c>
      <c r="I711">
        <v>75.3</v>
      </c>
      <c r="J711">
        <v>77.2</v>
      </c>
      <c r="K711">
        <v>75.5</v>
      </c>
      <c r="L711">
        <v>77.400000000000006</v>
      </c>
    </row>
    <row r="712" spans="1:12">
      <c r="A712">
        <v>2005</v>
      </c>
      <c r="B712" t="s">
        <v>152</v>
      </c>
      <c r="C712" t="s">
        <v>142</v>
      </c>
      <c r="D712" s="49" t="str">
        <f t="shared" si="13"/>
        <v>2005Gewerbliche BetriebsgebäudeFliesen- und Plattenarbeiten</v>
      </c>
      <c r="E712">
        <v>87.3</v>
      </c>
      <c r="F712">
        <v>89.6</v>
      </c>
      <c r="G712">
        <v>85.9</v>
      </c>
      <c r="H712">
        <v>88.1</v>
      </c>
      <c r="I712">
        <v>85.5</v>
      </c>
      <c r="J712">
        <v>87.7</v>
      </c>
      <c r="K712">
        <v>85.4</v>
      </c>
      <c r="L712">
        <v>87.5</v>
      </c>
    </row>
    <row r="713" spans="1:12">
      <c r="A713">
        <v>2005</v>
      </c>
      <c r="B713" t="s">
        <v>152</v>
      </c>
      <c r="C713" t="s">
        <v>107</v>
      </c>
      <c r="D713" s="49" t="str">
        <f t="shared" si="13"/>
        <v>2005Gewerbliche BetriebsgebäudeEstricharbeiten</v>
      </c>
      <c r="E713">
        <v>79.3</v>
      </c>
      <c r="F713">
        <v>81.3</v>
      </c>
      <c r="G713">
        <v>79</v>
      </c>
      <c r="H713">
        <v>81.099999999999994</v>
      </c>
      <c r="I713">
        <v>79</v>
      </c>
      <c r="J713">
        <v>81</v>
      </c>
      <c r="K713">
        <v>79.099999999999994</v>
      </c>
      <c r="L713">
        <v>81.2</v>
      </c>
    </row>
    <row r="714" spans="1:12">
      <c r="A714">
        <v>2005</v>
      </c>
      <c r="B714" t="s">
        <v>152</v>
      </c>
      <c r="C714" t="s">
        <v>108</v>
      </c>
      <c r="D714" s="49" t="str">
        <f t="shared" si="13"/>
        <v>2005Gewerbliche BetriebsgebäudeTischlerarbeiten</v>
      </c>
      <c r="E714">
        <v>78.900000000000006</v>
      </c>
      <c r="F714">
        <v>81</v>
      </c>
      <c r="G714">
        <v>78.8</v>
      </c>
      <c r="H714">
        <v>80.900000000000006</v>
      </c>
      <c r="I714">
        <v>78.900000000000006</v>
      </c>
      <c r="J714">
        <v>81</v>
      </c>
      <c r="K714">
        <v>78.900000000000006</v>
      </c>
      <c r="L714">
        <v>81.099999999999994</v>
      </c>
    </row>
    <row r="715" spans="1:12">
      <c r="A715">
        <v>2005</v>
      </c>
      <c r="B715" t="s">
        <v>152</v>
      </c>
      <c r="C715" t="s">
        <v>143</v>
      </c>
      <c r="D715" s="49" t="str">
        <f t="shared" si="13"/>
        <v>2005Gewerbliche BetriebsgebäudeParkett- und Holzpflasterarbeiten</v>
      </c>
      <c r="E715">
        <v>87.8</v>
      </c>
      <c r="F715">
        <v>90</v>
      </c>
      <c r="G715">
        <v>88</v>
      </c>
      <c r="H715">
        <v>90.2</v>
      </c>
      <c r="I715">
        <v>87.4</v>
      </c>
      <c r="J715">
        <v>89.8</v>
      </c>
      <c r="K715">
        <v>87.7</v>
      </c>
      <c r="L715">
        <v>90</v>
      </c>
    </row>
    <row r="716" spans="1:12">
      <c r="A716">
        <v>2005</v>
      </c>
      <c r="B716" t="s">
        <v>152</v>
      </c>
      <c r="C716" t="s">
        <v>109</v>
      </c>
      <c r="D716" s="49" t="str">
        <f t="shared" ref="D716:D779" si="14">CONCATENATE(A716, B716, C716)</f>
        <v>2005Gewerbliche BetriebsgebäudeRollladenarbeiten</v>
      </c>
      <c r="E716">
        <v>85.3</v>
      </c>
      <c r="F716">
        <v>87.6</v>
      </c>
      <c r="G716">
        <v>85.5</v>
      </c>
      <c r="H716">
        <v>87.7</v>
      </c>
      <c r="I716">
        <v>85.7</v>
      </c>
      <c r="J716">
        <v>88</v>
      </c>
      <c r="K716">
        <v>85.7</v>
      </c>
      <c r="L716">
        <v>88</v>
      </c>
    </row>
    <row r="717" spans="1:12">
      <c r="A717">
        <v>2005</v>
      </c>
      <c r="B717" t="s">
        <v>152</v>
      </c>
      <c r="C717" t="s">
        <v>110</v>
      </c>
      <c r="D717" s="49" t="str">
        <f t="shared" si="14"/>
        <v>2005Gewerbliche BetriebsgebäudeMetallbauarbeiten</v>
      </c>
      <c r="E717">
        <v>73</v>
      </c>
      <c r="F717">
        <v>74.8</v>
      </c>
      <c r="G717">
        <v>73.099999999999994</v>
      </c>
      <c r="H717">
        <v>74.900000000000006</v>
      </c>
      <c r="I717">
        <v>73.400000000000006</v>
      </c>
      <c r="J717">
        <v>75.2</v>
      </c>
      <c r="K717">
        <v>73.599999999999994</v>
      </c>
      <c r="L717">
        <v>75.5</v>
      </c>
    </row>
    <row r="718" spans="1:12">
      <c r="A718">
        <v>2005</v>
      </c>
      <c r="B718" t="s">
        <v>152</v>
      </c>
      <c r="C718" t="s">
        <v>111</v>
      </c>
      <c r="D718" s="49" t="str">
        <f t="shared" si="14"/>
        <v>2005Gewerbliche BetriebsgebäudeVerglasungsarbeiten</v>
      </c>
      <c r="E718">
        <v>71.8</v>
      </c>
      <c r="F718">
        <v>73.599999999999994</v>
      </c>
      <c r="G718">
        <v>72</v>
      </c>
      <c r="H718">
        <v>73.8</v>
      </c>
      <c r="I718">
        <v>72.2</v>
      </c>
      <c r="J718">
        <v>74.099999999999994</v>
      </c>
      <c r="K718">
        <v>72.8</v>
      </c>
      <c r="L718">
        <v>74.7</v>
      </c>
    </row>
    <row r="719" spans="1:12">
      <c r="A719">
        <v>2005</v>
      </c>
      <c r="B719" t="s">
        <v>152</v>
      </c>
      <c r="C719" t="s">
        <v>144</v>
      </c>
      <c r="D719" s="49" t="str">
        <f t="shared" si="14"/>
        <v>2005Gewerbliche BetriebsgebäudeMaler- und Lackierarbeiten, Beschichtungen</v>
      </c>
      <c r="E719">
        <v>86.1</v>
      </c>
      <c r="F719">
        <v>88.3</v>
      </c>
      <c r="G719">
        <v>85.6</v>
      </c>
      <c r="H719">
        <v>87.8</v>
      </c>
      <c r="I719">
        <v>85.4</v>
      </c>
      <c r="J719">
        <v>87.6</v>
      </c>
      <c r="K719">
        <v>85.4</v>
      </c>
      <c r="L719">
        <v>87.5</v>
      </c>
    </row>
    <row r="720" spans="1:12">
      <c r="A720">
        <v>2005</v>
      </c>
      <c r="B720" t="s">
        <v>152</v>
      </c>
      <c r="C720" t="s">
        <v>145</v>
      </c>
      <c r="D720" s="49" t="str">
        <f t="shared" si="14"/>
        <v>2005Gewerbliche BetriebsgebäudeKorrosionsschutzarbeiten an Stahlbauten</v>
      </c>
      <c r="E720" t="s">
        <v>66</v>
      </c>
      <c r="F720" t="s">
        <v>66</v>
      </c>
      <c r="G720" t="s">
        <v>66</v>
      </c>
      <c r="H720" t="s">
        <v>66</v>
      </c>
      <c r="I720" t="s">
        <v>66</v>
      </c>
      <c r="J720" t="s">
        <v>66</v>
      </c>
      <c r="K720" t="s">
        <v>66</v>
      </c>
      <c r="L720" t="s">
        <v>66</v>
      </c>
    </row>
    <row r="721" spans="1:12">
      <c r="A721">
        <v>2005</v>
      </c>
      <c r="B721" t="s">
        <v>152</v>
      </c>
      <c r="C721" t="s">
        <v>113</v>
      </c>
      <c r="D721" s="49" t="str">
        <f t="shared" si="14"/>
        <v>2005Gewerbliche BetriebsgebäudeBodenbelagarbeiten</v>
      </c>
      <c r="E721">
        <v>80.900000000000006</v>
      </c>
      <c r="F721">
        <v>83</v>
      </c>
      <c r="G721">
        <v>80.900000000000006</v>
      </c>
      <c r="H721">
        <v>83</v>
      </c>
      <c r="I721">
        <v>80.5</v>
      </c>
      <c r="J721">
        <v>82.6</v>
      </c>
      <c r="K721">
        <v>80.900000000000006</v>
      </c>
      <c r="L721">
        <v>83</v>
      </c>
    </row>
    <row r="722" spans="1:12">
      <c r="A722">
        <v>2005</v>
      </c>
      <c r="B722" t="s">
        <v>152</v>
      </c>
      <c r="C722" t="s">
        <v>114</v>
      </c>
      <c r="D722" s="49" t="str">
        <f t="shared" si="14"/>
        <v>2005Gewerbliche BetriebsgebäudeTapezierarbeiten</v>
      </c>
      <c r="E722">
        <v>82.4</v>
      </c>
      <c r="F722">
        <v>84.6</v>
      </c>
      <c r="G722">
        <v>82.2</v>
      </c>
      <c r="H722">
        <v>84.3</v>
      </c>
      <c r="I722">
        <v>82.2</v>
      </c>
      <c r="J722">
        <v>84.4</v>
      </c>
      <c r="K722">
        <v>82.1</v>
      </c>
      <c r="L722">
        <v>84.2</v>
      </c>
    </row>
    <row r="723" spans="1:12">
      <c r="A723">
        <v>2005</v>
      </c>
      <c r="B723" t="s">
        <v>152</v>
      </c>
      <c r="C723" t="s">
        <v>115</v>
      </c>
      <c r="D723" s="49" t="str">
        <f t="shared" si="14"/>
        <v>2005Gewerbliche BetriebsgebäudeRaumlufttechnische Anlagen</v>
      </c>
      <c r="E723">
        <v>73</v>
      </c>
      <c r="F723">
        <v>74.900000000000006</v>
      </c>
      <c r="G723">
        <v>73.2</v>
      </c>
      <c r="H723">
        <v>75.2</v>
      </c>
      <c r="I723">
        <v>73.7</v>
      </c>
      <c r="J723">
        <v>75.599999999999994</v>
      </c>
      <c r="K723">
        <v>74</v>
      </c>
      <c r="L723">
        <v>75.900000000000006</v>
      </c>
    </row>
    <row r="724" spans="1:12">
      <c r="A724">
        <v>2005</v>
      </c>
      <c r="B724" t="s">
        <v>152</v>
      </c>
      <c r="C724" t="s">
        <v>146</v>
      </c>
      <c r="D724" s="49" t="str">
        <f t="shared" si="14"/>
        <v>2005Gewerbliche BetriebsgebäudeHeiz- und zentrale Wassererwärmungsanlagen</v>
      </c>
      <c r="E724">
        <v>68.5</v>
      </c>
      <c r="F724">
        <v>70.2</v>
      </c>
      <c r="G724">
        <v>68.8</v>
      </c>
      <c r="H724">
        <v>70.599999999999994</v>
      </c>
      <c r="I724">
        <v>69.2</v>
      </c>
      <c r="J724">
        <v>71</v>
      </c>
      <c r="K724">
        <v>69.7</v>
      </c>
      <c r="L724">
        <v>71.5</v>
      </c>
    </row>
    <row r="725" spans="1:12">
      <c r="A725">
        <v>2005</v>
      </c>
      <c r="B725" t="s">
        <v>152</v>
      </c>
      <c r="C725" t="s">
        <v>147</v>
      </c>
      <c r="D725" s="49" t="str">
        <f t="shared" si="14"/>
        <v>2005Gewerbliche BetriebsgebäudeGas-, Wasser- und Entwässerungsanl. innerh. v.Geb.</v>
      </c>
      <c r="E725">
        <v>68.7</v>
      </c>
      <c r="F725">
        <v>70.5</v>
      </c>
      <c r="G725">
        <v>68.900000000000006</v>
      </c>
      <c r="H725">
        <v>70.7</v>
      </c>
      <c r="I725">
        <v>69.400000000000006</v>
      </c>
      <c r="J725">
        <v>71.099999999999994</v>
      </c>
      <c r="K725">
        <v>69.599999999999994</v>
      </c>
      <c r="L725">
        <v>71.400000000000006</v>
      </c>
    </row>
    <row r="726" spans="1:12">
      <c r="A726">
        <v>2005</v>
      </c>
      <c r="B726" t="s">
        <v>152</v>
      </c>
      <c r="C726" t="s">
        <v>148</v>
      </c>
      <c r="D726" s="49" t="str">
        <f t="shared" si="14"/>
        <v>2005Gewerbliche BetriebsgebäudeNieder- und Mittelspannungsanlagen bis 36 kV</v>
      </c>
      <c r="E726">
        <v>73.3</v>
      </c>
      <c r="F726">
        <v>75.3</v>
      </c>
      <c r="G726">
        <v>73.400000000000006</v>
      </c>
      <c r="H726">
        <v>75.3</v>
      </c>
      <c r="I726">
        <v>73.599999999999994</v>
      </c>
      <c r="J726">
        <v>75.599999999999994</v>
      </c>
      <c r="K726">
        <v>74</v>
      </c>
      <c r="L726">
        <v>75.900000000000006</v>
      </c>
    </row>
    <row r="727" spans="1:12">
      <c r="A727">
        <v>2005</v>
      </c>
      <c r="B727" t="s">
        <v>152</v>
      </c>
      <c r="C727" t="s">
        <v>120</v>
      </c>
      <c r="D727" s="49" t="str">
        <f t="shared" si="14"/>
        <v>2005Gewerbliche BetriebsgebäudeBlitzschutzanlagen</v>
      </c>
      <c r="E727">
        <v>76.5</v>
      </c>
      <c r="F727">
        <v>78.400000000000006</v>
      </c>
      <c r="G727">
        <v>76.5</v>
      </c>
      <c r="H727">
        <v>78.5</v>
      </c>
      <c r="I727">
        <v>76.5</v>
      </c>
      <c r="J727">
        <v>78.400000000000006</v>
      </c>
      <c r="K727">
        <v>77</v>
      </c>
      <c r="L727">
        <v>79</v>
      </c>
    </row>
    <row r="728" spans="1:12">
      <c r="A728">
        <v>2005</v>
      </c>
      <c r="B728" t="s">
        <v>152</v>
      </c>
      <c r="C728" t="s">
        <v>149</v>
      </c>
      <c r="D728" s="49" t="str">
        <f t="shared" si="14"/>
        <v>2005Gewerbliche BetriebsgebäudeAufzugsanl., Fahrtreppen, Fahrsteige, Förderanl.</v>
      </c>
      <c r="E728">
        <v>81.400000000000006</v>
      </c>
      <c r="F728">
        <v>83.5</v>
      </c>
      <c r="G728">
        <v>81.400000000000006</v>
      </c>
      <c r="H728">
        <v>83.5</v>
      </c>
      <c r="I728">
        <v>81.599999999999994</v>
      </c>
      <c r="J728">
        <v>83.8</v>
      </c>
      <c r="K728">
        <v>81.599999999999994</v>
      </c>
      <c r="L728">
        <v>83.7</v>
      </c>
    </row>
    <row r="729" spans="1:12">
      <c r="A729">
        <v>2005</v>
      </c>
      <c r="B729" t="s">
        <v>152</v>
      </c>
      <c r="C729" t="s">
        <v>119</v>
      </c>
      <c r="D729" s="49" t="str">
        <f t="shared" si="14"/>
        <v>2005Gewerbliche BetriebsgebäudeGebäudeautomation</v>
      </c>
      <c r="E729">
        <v>81</v>
      </c>
      <c r="F729">
        <v>83</v>
      </c>
      <c r="G729">
        <v>81.2</v>
      </c>
      <c r="H729">
        <v>83.3</v>
      </c>
      <c r="I729">
        <v>81</v>
      </c>
      <c r="J729">
        <v>83.2</v>
      </c>
      <c r="K729">
        <v>81</v>
      </c>
      <c r="L729">
        <v>83.2</v>
      </c>
    </row>
    <row r="730" spans="1:12">
      <c r="A730">
        <v>2005</v>
      </c>
      <c r="B730" t="s">
        <v>152</v>
      </c>
      <c r="C730" t="s">
        <v>150</v>
      </c>
      <c r="D730" s="49" t="str">
        <f t="shared" si="14"/>
        <v>2005Gewerbliche BetriebsgebäudeDämm- und Brandschutzarbeiten an techn. Anlagen</v>
      </c>
      <c r="E730">
        <v>65.400000000000006</v>
      </c>
      <c r="F730">
        <v>67.099999999999994</v>
      </c>
      <c r="G730">
        <v>66</v>
      </c>
      <c r="H730">
        <v>67.8</v>
      </c>
      <c r="I730">
        <v>66.3</v>
      </c>
      <c r="J730">
        <v>68.099999999999994</v>
      </c>
      <c r="K730">
        <v>66.2</v>
      </c>
      <c r="L730">
        <v>67.900000000000006</v>
      </c>
    </row>
    <row r="731" spans="1:12">
      <c r="A731">
        <v>2006</v>
      </c>
      <c r="B731" t="s">
        <v>132</v>
      </c>
      <c r="C731" t="s">
        <v>133</v>
      </c>
      <c r="D731" s="49" t="str">
        <f t="shared" si="14"/>
        <v>2006WohngebäudeBauleistungen am Bauwerk</v>
      </c>
      <c r="E731">
        <v>79.5</v>
      </c>
      <c r="F731">
        <v>81.599999999999994</v>
      </c>
      <c r="G731">
        <v>80</v>
      </c>
      <c r="H731">
        <v>82.1</v>
      </c>
      <c r="I731">
        <v>81</v>
      </c>
      <c r="J731">
        <v>83.1</v>
      </c>
      <c r="K731">
        <v>81.8</v>
      </c>
      <c r="L731">
        <v>83.9</v>
      </c>
    </row>
    <row r="732" spans="1:12">
      <c r="A732">
        <v>2006</v>
      </c>
      <c r="B732" t="s">
        <v>132</v>
      </c>
      <c r="C732" t="s">
        <v>134</v>
      </c>
      <c r="D732" s="49" t="str">
        <f t="shared" si="14"/>
        <v>2006WohngebäudeRohbauarbeiten</v>
      </c>
      <c r="E732">
        <v>80.5</v>
      </c>
      <c r="F732">
        <v>82.6</v>
      </c>
      <c r="G732">
        <v>81</v>
      </c>
      <c r="H732">
        <v>83.1</v>
      </c>
      <c r="I732">
        <v>82.3</v>
      </c>
      <c r="J732">
        <v>84.5</v>
      </c>
      <c r="K732">
        <v>83</v>
      </c>
      <c r="L732">
        <v>85.2</v>
      </c>
    </row>
    <row r="733" spans="1:12">
      <c r="A733">
        <v>2006</v>
      </c>
      <c r="B733" t="s">
        <v>132</v>
      </c>
      <c r="C733" t="s">
        <v>90</v>
      </c>
      <c r="D733" s="49" t="str">
        <f t="shared" si="14"/>
        <v>2006WohngebäudeErdarbeiten</v>
      </c>
      <c r="E733">
        <v>78.3</v>
      </c>
      <c r="F733">
        <v>80.3</v>
      </c>
      <c r="G733">
        <v>79</v>
      </c>
      <c r="H733">
        <v>81</v>
      </c>
      <c r="I733">
        <v>80.099999999999994</v>
      </c>
      <c r="J733">
        <v>82.2</v>
      </c>
      <c r="K733">
        <v>80.900000000000006</v>
      </c>
      <c r="L733">
        <v>83</v>
      </c>
    </row>
    <row r="734" spans="1:12">
      <c r="A734">
        <v>2006</v>
      </c>
      <c r="B734" t="s">
        <v>132</v>
      </c>
      <c r="C734" t="s">
        <v>135</v>
      </c>
      <c r="D734" s="49" t="str">
        <f t="shared" si="14"/>
        <v>2006WohngebäudeVerbauarbeiten</v>
      </c>
      <c r="E734">
        <v>78.599999999999994</v>
      </c>
      <c r="F734">
        <v>80.599999999999994</v>
      </c>
      <c r="G734">
        <v>78.900000000000006</v>
      </c>
      <c r="H734">
        <v>80.900000000000006</v>
      </c>
      <c r="I734">
        <v>80.2</v>
      </c>
      <c r="J734">
        <v>82.2</v>
      </c>
      <c r="K734">
        <v>80.5</v>
      </c>
      <c r="L734">
        <v>82.6</v>
      </c>
    </row>
    <row r="735" spans="1:12">
      <c r="A735">
        <v>2006</v>
      </c>
      <c r="B735" t="s">
        <v>132</v>
      </c>
      <c r="C735" t="s">
        <v>136</v>
      </c>
      <c r="D735" s="49" t="str">
        <f t="shared" si="14"/>
        <v>2006WohngebäudeRamm-, Rüttel- und Pressarbeiten</v>
      </c>
      <c r="E735" t="s">
        <v>66</v>
      </c>
      <c r="F735" t="s">
        <v>66</v>
      </c>
      <c r="G735" t="s">
        <v>66</v>
      </c>
      <c r="H735" t="s">
        <v>66</v>
      </c>
      <c r="I735" t="s">
        <v>66</v>
      </c>
      <c r="J735" t="s">
        <v>66</v>
      </c>
      <c r="K735" t="s">
        <v>66</v>
      </c>
      <c r="L735" t="s">
        <v>66</v>
      </c>
    </row>
    <row r="736" spans="1:12">
      <c r="A736">
        <v>2006</v>
      </c>
      <c r="B736" t="s">
        <v>132</v>
      </c>
      <c r="C736" t="s">
        <v>91</v>
      </c>
      <c r="D736" s="49" t="str">
        <f t="shared" si="14"/>
        <v>2006WohngebäudeEntwässerungskanalarbeiten</v>
      </c>
      <c r="E736">
        <v>78.599999999999994</v>
      </c>
      <c r="F736">
        <v>80.599999999999994</v>
      </c>
      <c r="G736">
        <v>79</v>
      </c>
      <c r="H736">
        <v>81.099999999999994</v>
      </c>
      <c r="I736">
        <v>79.8</v>
      </c>
      <c r="J736">
        <v>81.900000000000006</v>
      </c>
      <c r="K736">
        <v>80.3</v>
      </c>
      <c r="L736">
        <v>82.4</v>
      </c>
    </row>
    <row r="737" spans="1:12">
      <c r="A737">
        <v>2006</v>
      </c>
      <c r="B737" t="s">
        <v>132</v>
      </c>
      <c r="C737" t="s">
        <v>92</v>
      </c>
      <c r="D737" s="49" t="str">
        <f t="shared" si="14"/>
        <v>2006WohngebäudeMauerarbeiten</v>
      </c>
      <c r="E737">
        <v>85.3</v>
      </c>
      <c r="F737">
        <v>87.5</v>
      </c>
      <c r="G737">
        <v>85.6</v>
      </c>
      <c r="H737">
        <v>87.9</v>
      </c>
      <c r="I737">
        <v>86.5</v>
      </c>
      <c r="J737">
        <v>88.7</v>
      </c>
      <c r="K737">
        <v>86.8</v>
      </c>
      <c r="L737">
        <v>89.1</v>
      </c>
    </row>
    <row r="738" spans="1:12">
      <c r="A738">
        <v>2006</v>
      </c>
      <c r="B738" t="s">
        <v>132</v>
      </c>
      <c r="C738" t="s">
        <v>93</v>
      </c>
      <c r="D738" s="49" t="str">
        <f t="shared" si="14"/>
        <v>2006WohngebäudeBetonarbeiten</v>
      </c>
      <c r="E738">
        <v>81.5</v>
      </c>
      <c r="F738">
        <v>83.7</v>
      </c>
      <c r="G738">
        <v>82.3</v>
      </c>
      <c r="H738">
        <v>84.4</v>
      </c>
      <c r="I738">
        <v>83.8</v>
      </c>
      <c r="J738">
        <v>86</v>
      </c>
      <c r="K738">
        <v>84.4</v>
      </c>
      <c r="L738">
        <v>86.6</v>
      </c>
    </row>
    <row r="739" spans="1:12">
      <c r="A739">
        <v>2006</v>
      </c>
      <c r="B739" t="s">
        <v>132</v>
      </c>
      <c r="C739" t="s">
        <v>137</v>
      </c>
      <c r="D739" s="49" t="str">
        <f t="shared" si="14"/>
        <v>2006WohngebäudeZimmer- und Holzbauarbeiten</v>
      </c>
      <c r="E739">
        <v>76.2</v>
      </c>
      <c r="F739">
        <v>78.2</v>
      </c>
      <c r="G739">
        <v>76.5</v>
      </c>
      <c r="H739">
        <v>78.5</v>
      </c>
      <c r="I739">
        <v>78</v>
      </c>
      <c r="J739">
        <v>80</v>
      </c>
      <c r="K739">
        <v>79.5</v>
      </c>
      <c r="L739">
        <v>81.599999999999994</v>
      </c>
    </row>
    <row r="740" spans="1:12">
      <c r="A740">
        <v>2006</v>
      </c>
      <c r="B740" t="s">
        <v>132</v>
      </c>
      <c r="C740" t="s">
        <v>95</v>
      </c>
      <c r="D740" s="49" t="str">
        <f t="shared" si="14"/>
        <v>2006WohngebäudeStahlbauarbeiten</v>
      </c>
      <c r="E740">
        <v>81.7</v>
      </c>
      <c r="F740">
        <v>83.8</v>
      </c>
      <c r="G740">
        <v>82.2</v>
      </c>
      <c r="H740">
        <v>84.4</v>
      </c>
      <c r="I740">
        <v>83.2</v>
      </c>
      <c r="J740">
        <v>85.4</v>
      </c>
      <c r="K740">
        <v>85.1</v>
      </c>
      <c r="L740">
        <v>87.4</v>
      </c>
    </row>
    <row r="741" spans="1:12">
      <c r="A741">
        <v>2006</v>
      </c>
      <c r="B741" t="s">
        <v>132</v>
      </c>
      <c r="C741" t="s">
        <v>96</v>
      </c>
      <c r="D741" s="49" t="str">
        <f t="shared" si="14"/>
        <v>2006WohngebäudeAbdichtungsarbeiten</v>
      </c>
      <c r="E741">
        <v>76.2</v>
      </c>
      <c r="F741">
        <v>78.2</v>
      </c>
      <c r="G741">
        <v>76.599999999999994</v>
      </c>
      <c r="H741">
        <v>78.599999999999994</v>
      </c>
      <c r="I741">
        <v>76.900000000000006</v>
      </c>
      <c r="J741">
        <v>78.900000000000006</v>
      </c>
      <c r="K741">
        <v>77.400000000000006</v>
      </c>
      <c r="L741">
        <v>79.5</v>
      </c>
    </row>
    <row r="742" spans="1:12">
      <c r="A742">
        <v>2006</v>
      </c>
      <c r="B742" t="s">
        <v>132</v>
      </c>
      <c r="C742" t="s">
        <v>138</v>
      </c>
      <c r="D742" s="49" t="str">
        <f t="shared" si="14"/>
        <v>2006WohngebäudeDachdeckungs- und Dachabdichtungsarbeiten</v>
      </c>
      <c r="E742">
        <v>77.7</v>
      </c>
      <c r="F742">
        <v>79.7</v>
      </c>
      <c r="G742">
        <v>78.2</v>
      </c>
      <c r="H742">
        <v>80.099999999999994</v>
      </c>
      <c r="I742">
        <v>79</v>
      </c>
      <c r="J742">
        <v>81.099999999999994</v>
      </c>
      <c r="K742">
        <v>80.2</v>
      </c>
      <c r="L742">
        <v>82.2</v>
      </c>
    </row>
    <row r="743" spans="1:12">
      <c r="A743">
        <v>2006</v>
      </c>
      <c r="B743" t="s">
        <v>132</v>
      </c>
      <c r="C743" t="s">
        <v>98</v>
      </c>
      <c r="D743" s="49" t="str">
        <f t="shared" si="14"/>
        <v>2006WohngebäudeKlempnerarbeiten</v>
      </c>
      <c r="E743">
        <v>69.400000000000006</v>
      </c>
      <c r="F743">
        <v>71.3</v>
      </c>
      <c r="G743">
        <v>71.3</v>
      </c>
      <c r="H743">
        <v>73.2</v>
      </c>
      <c r="I743">
        <v>73</v>
      </c>
      <c r="J743">
        <v>74.900000000000006</v>
      </c>
      <c r="K743">
        <v>74.7</v>
      </c>
      <c r="L743">
        <v>76.7</v>
      </c>
    </row>
    <row r="744" spans="1:12">
      <c r="A744">
        <v>2006</v>
      </c>
      <c r="B744" t="s">
        <v>132</v>
      </c>
      <c r="C744" t="s">
        <v>99</v>
      </c>
      <c r="D744" s="49" t="str">
        <f t="shared" si="14"/>
        <v>2006WohngebäudeGerüstarbeiten</v>
      </c>
      <c r="E744">
        <v>79.599999999999994</v>
      </c>
      <c r="F744">
        <v>81.7</v>
      </c>
      <c r="G744">
        <v>80.8</v>
      </c>
      <c r="H744">
        <v>82.9</v>
      </c>
      <c r="I744">
        <v>83.1</v>
      </c>
      <c r="J744">
        <v>85.2</v>
      </c>
      <c r="K744">
        <v>83.9</v>
      </c>
      <c r="L744">
        <v>86</v>
      </c>
    </row>
    <row r="745" spans="1:12">
      <c r="A745">
        <v>2006</v>
      </c>
      <c r="B745" t="s">
        <v>132</v>
      </c>
      <c r="C745" t="s">
        <v>139</v>
      </c>
      <c r="D745" s="49" t="str">
        <f t="shared" si="14"/>
        <v>2006WohngebäudeAusbauarbeiten</v>
      </c>
      <c r="E745">
        <v>78.7</v>
      </c>
      <c r="F745">
        <v>80.8</v>
      </c>
      <c r="G745">
        <v>79</v>
      </c>
      <c r="H745">
        <v>81</v>
      </c>
      <c r="I745">
        <v>79.900000000000006</v>
      </c>
      <c r="J745">
        <v>81.900000000000006</v>
      </c>
      <c r="K745">
        <v>80.5</v>
      </c>
      <c r="L745">
        <v>82.6</v>
      </c>
    </row>
    <row r="746" spans="1:12">
      <c r="A746">
        <v>2006</v>
      </c>
      <c r="B746" t="s">
        <v>132</v>
      </c>
      <c r="C746" t="s">
        <v>100</v>
      </c>
      <c r="D746" s="49" t="str">
        <f t="shared" si="14"/>
        <v>2006WohngebäudeNaturwerksteinarbeiten</v>
      </c>
      <c r="E746">
        <v>86.2</v>
      </c>
      <c r="F746">
        <v>88.4</v>
      </c>
      <c r="G746">
        <v>86.3</v>
      </c>
      <c r="H746">
        <v>88.5</v>
      </c>
      <c r="I746">
        <v>86.4</v>
      </c>
      <c r="J746">
        <v>88.6</v>
      </c>
      <c r="K746">
        <v>86.6</v>
      </c>
      <c r="L746">
        <v>88.8</v>
      </c>
    </row>
    <row r="747" spans="1:12">
      <c r="A747">
        <v>2006</v>
      </c>
      <c r="B747" t="s">
        <v>132</v>
      </c>
      <c r="C747" t="s">
        <v>101</v>
      </c>
      <c r="D747" s="49" t="str">
        <f t="shared" si="14"/>
        <v>2006WohngebäudeBetonwerksteinarbeiten</v>
      </c>
      <c r="E747">
        <v>84.1</v>
      </c>
      <c r="F747">
        <v>86.2</v>
      </c>
      <c r="G747">
        <v>84.4</v>
      </c>
      <c r="H747">
        <v>86.6</v>
      </c>
      <c r="I747">
        <v>84.4</v>
      </c>
      <c r="J747">
        <v>86.6</v>
      </c>
      <c r="K747">
        <v>84.7</v>
      </c>
      <c r="L747">
        <v>86.8</v>
      </c>
    </row>
    <row r="748" spans="1:12">
      <c r="A748">
        <v>2006</v>
      </c>
      <c r="B748" t="s">
        <v>132</v>
      </c>
      <c r="C748" t="s">
        <v>140</v>
      </c>
      <c r="D748" s="49" t="str">
        <f t="shared" si="14"/>
        <v>2006WohngebäudePutz- und Stuckarbeiten</v>
      </c>
      <c r="E748">
        <v>84.1</v>
      </c>
      <c r="F748">
        <v>86.2</v>
      </c>
      <c r="G748">
        <v>84.3</v>
      </c>
      <c r="H748">
        <v>86.3</v>
      </c>
      <c r="I748">
        <v>84.9</v>
      </c>
      <c r="J748">
        <v>87.1</v>
      </c>
      <c r="K748">
        <v>85.3</v>
      </c>
      <c r="L748">
        <v>87.4</v>
      </c>
    </row>
    <row r="749" spans="1:12">
      <c r="A749">
        <v>2006</v>
      </c>
      <c r="B749" t="s">
        <v>132</v>
      </c>
      <c r="C749" t="s">
        <v>141</v>
      </c>
      <c r="D749" s="49" t="str">
        <f t="shared" si="14"/>
        <v>2006WohngebäudeWärmedämm-Verbundsysteme</v>
      </c>
      <c r="E749">
        <v>82.1</v>
      </c>
      <c r="F749">
        <v>84.3</v>
      </c>
      <c r="G749">
        <v>82.1</v>
      </c>
      <c r="H749">
        <v>84.3</v>
      </c>
      <c r="I749">
        <v>82.7</v>
      </c>
      <c r="J749">
        <v>84.8</v>
      </c>
      <c r="K749">
        <v>82.9</v>
      </c>
      <c r="L749">
        <v>85.2</v>
      </c>
    </row>
    <row r="750" spans="1:12">
      <c r="A750">
        <v>2006</v>
      </c>
      <c r="B750" t="s">
        <v>132</v>
      </c>
      <c r="C750" t="s">
        <v>104</v>
      </c>
      <c r="D750" s="49" t="str">
        <f t="shared" si="14"/>
        <v>2006WohngebäudeTrockenbauarbeiten</v>
      </c>
      <c r="E750">
        <v>82</v>
      </c>
      <c r="F750">
        <v>84.1</v>
      </c>
      <c r="G750">
        <v>82.3</v>
      </c>
      <c r="H750">
        <v>84.5</v>
      </c>
      <c r="I750">
        <v>82.8</v>
      </c>
      <c r="J750">
        <v>84.9</v>
      </c>
      <c r="K750">
        <v>83.2</v>
      </c>
      <c r="L750">
        <v>85.4</v>
      </c>
    </row>
    <row r="751" spans="1:12">
      <c r="A751">
        <v>2006</v>
      </c>
      <c r="B751" t="s">
        <v>132</v>
      </c>
      <c r="C751" t="s">
        <v>105</v>
      </c>
      <c r="D751" s="49" t="str">
        <f t="shared" si="14"/>
        <v>2006WohngebäudeVorgehängte hinterlüftete Fassaden</v>
      </c>
      <c r="E751">
        <v>78.7</v>
      </c>
      <c r="F751">
        <v>80.7</v>
      </c>
      <c r="G751">
        <v>79</v>
      </c>
      <c r="H751">
        <v>81.099999999999994</v>
      </c>
      <c r="I751">
        <v>79.5</v>
      </c>
      <c r="J751">
        <v>81.5</v>
      </c>
      <c r="K751">
        <v>80.099999999999994</v>
      </c>
      <c r="L751">
        <v>82.1</v>
      </c>
    </row>
    <row r="752" spans="1:12">
      <c r="A752">
        <v>2006</v>
      </c>
      <c r="B752" t="s">
        <v>132</v>
      </c>
      <c r="C752" t="s">
        <v>142</v>
      </c>
      <c r="D752" s="49" t="str">
        <f t="shared" si="14"/>
        <v>2006WohngebäudeFliesen- und Plattenarbeiten</v>
      </c>
      <c r="E752">
        <v>85.5</v>
      </c>
      <c r="F752">
        <v>87.6</v>
      </c>
      <c r="G752">
        <v>85.1</v>
      </c>
      <c r="H752">
        <v>87.2</v>
      </c>
      <c r="I752">
        <v>85.3</v>
      </c>
      <c r="J752">
        <v>87.4</v>
      </c>
      <c r="K752">
        <v>85.5</v>
      </c>
      <c r="L752">
        <v>87.6</v>
      </c>
    </row>
    <row r="753" spans="1:12">
      <c r="A753">
        <v>2006</v>
      </c>
      <c r="B753" t="s">
        <v>132</v>
      </c>
      <c r="C753" t="s">
        <v>107</v>
      </c>
      <c r="D753" s="49" t="str">
        <f t="shared" si="14"/>
        <v>2006WohngebäudeEstricharbeiten</v>
      </c>
      <c r="E753">
        <v>80.2</v>
      </c>
      <c r="F753">
        <v>82.4</v>
      </c>
      <c r="G753">
        <v>80.400000000000006</v>
      </c>
      <c r="H753">
        <v>82.5</v>
      </c>
      <c r="I753">
        <v>81.599999999999994</v>
      </c>
      <c r="J753">
        <v>83.7</v>
      </c>
      <c r="K753">
        <v>83.1</v>
      </c>
      <c r="L753">
        <v>85.2</v>
      </c>
    </row>
    <row r="754" spans="1:12">
      <c r="A754">
        <v>2006</v>
      </c>
      <c r="B754" t="s">
        <v>132</v>
      </c>
      <c r="C754" t="s">
        <v>108</v>
      </c>
      <c r="D754" s="49" t="str">
        <f t="shared" si="14"/>
        <v>2006WohngebäudeTischlerarbeiten</v>
      </c>
      <c r="E754">
        <v>79.7</v>
      </c>
      <c r="F754">
        <v>81.8</v>
      </c>
      <c r="G754">
        <v>80.099999999999994</v>
      </c>
      <c r="H754">
        <v>82.1</v>
      </c>
      <c r="I754">
        <v>80.8</v>
      </c>
      <c r="J754">
        <v>82.9</v>
      </c>
      <c r="K754">
        <v>81.599999999999994</v>
      </c>
      <c r="L754">
        <v>83.7</v>
      </c>
    </row>
    <row r="755" spans="1:12">
      <c r="A755">
        <v>2006</v>
      </c>
      <c r="B755" t="s">
        <v>132</v>
      </c>
      <c r="C755" t="s">
        <v>143</v>
      </c>
      <c r="D755" s="49" t="str">
        <f t="shared" si="14"/>
        <v>2006WohngebäudeParkett- und Holzpflasterarbeiten</v>
      </c>
      <c r="E755">
        <v>88.1</v>
      </c>
      <c r="F755">
        <v>90.3</v>
      </c>
      <c r="G755">
        <v>88.2</v>
      </c>
      <c r="H755">
        <v>90.4</v>
      </c>
      <c r="I755">
        <v>88.4</v>
      </c>
      <c r="J755">
        <v>90.7</v>
      </c>
      <c r="K755">
        <v>88.7</v>
      </c>
      <c r="L755">
        <v>91</v>
      </c>
    </row>
    <row r="756" spans="1:12">
      <c r="A756">
        <v>2006</v>
      </c>
      <c r="B756" t="s">
        <v>132</v>
      </c>
      <c r="C756" t="s">
        <v>109</v>
      </c>
      <c r="D756" s="49" t="str">
        <f t="shared" si="14"/>
        <v>2006WohngebäudeRollladenarbeiten</v>
      </c>
      <c r="E756">
        <v>85.7</v>
      </c>
      <c r="F756">
        <v>87.8</v>
      </c>
      <c r="G756">
        <v>85.9</v>
      </c>
      <c r="H756">
        <v>88.1</v>
      </c>
      <c r="I756">
        <v>86.3</v>
      </c>
      <c r="J756">
        <v>88.5</v>
      </c>
      <c r="K756">
        <v>86.8</v>
      </c>
      <c r="L756">
        <v>89</v>
      </c>
    </row>
    <row r="757" spans="1:12">
      <c r="A757">
        <v>2006</v>
      </c>
      <c r="B757" t="s">
        <v>132</v>
      </c>
      <c r="C757" t="s">
        <v>110</v>
      </c>
      <c r="D757" s="49" t="str">
        <f t="shared" si="14"/>
        <v>2006WohngebäudeMetallbauarbeiten</v>
      </c>
      <c r="E757">
        <v>74.5</v>
      </c>
      <c r="F757">
        <v>76.400000000000006</v>
      </c>
      <c r="G757">
        <v>75.099999999999994</v>
      </c>
      <c r="H757">
        <v>77.099999999999994</v>
      </c>
      <c r="I757">
        <v>76.400000000000006</v>
      </c>
      <c r="J757">
        <v>78.5</v>
      </c>
      <c r="K757">
        <v>77.7</v>
      </c>
      <c r="L757">
        <v>79.8</v>
      </c>
    </row>
    <row r="758" spans="1:12">
      <c r="A758">
        <v>2006</v>
      </c>
      <c r="B758" t="s">
        <v>132</v>
      </c>
      <c r="C758" t="s">
        <v>111</v>
      </c>
      <c r="D758" s="49" t="str">
        <f t="shared" si="14"/>
        <v>2006WohngebäudeVerglasungsarbeiten</v>
      </c>
      <c r="E758">
        <v>74.5</v>
      </c>
      <c r="F758">
        <v>76.3</v>
      </c>
      <c r="G758">
        <v>75.400000000000006</v>
      </c>
      <c r="H758">
        <v>77.3</v>
      </c>
      <c r="I758">
        <v>76.5</v>
      </c>
      <c r="J758">
        <v>78.5</v>
      </c>
      <c r="K758">
        <v>78.8</v>
      </c>
      <c r="L758">
        <v>80.900000000000006</v>
      </c>
    </row>
    <row r="759" spans="1:12">
      <c r="A759">
        <v>2006</v>
      </c>
      <c r="B759" t="s">
        <v>132</v>
      </c>
      <c r="C759" t="s">
        <v>144</v>
      </c>
      <c r="D759" s="49" t="str">
        <f t="shared" si="14"/>
        <v>2006WohngebäudeMaler- und Lackierarbeiten, Beschichtungen</v>
      </c>
      <c r="E759">
        <v>85</v>
      </c>
      <c r="F759">
        <v>87.2</v>
      </c>
      <c r="G759">
        <v>84.8</v>
      </c>
      <c r="H759">
        <v>87</v>
      </c>
      <c r="I759">
        <v>85.1</v>
      </c>
      <c r="J759">
        <v>87.3</v>
      </c>
      <c r="K759">
        <v>85.4</v>
      </c>
      <c r="L759">
        <v>87.7</v>
      </c>
    </row>
    <row r="760" spans="1:12">
      <c r="A760">
        <v>2006</v>
      </c>
      <c r="B760" t="s">
        <v>132</v>
      </c>
      <c r="C760" t="s">
        <v>145</v>
      </c>
      <c r="D760" s="49" t="str">
        <f t="shared" si="14"/>
        <v>2006WohngebäudeKorrosionsschutzarbeiten an Stahlbauten</v>
      </c>
      <c r="E760" t="s">
        <v>66</v>
      </c>
      <c r="F760" t="s">
        <v>66</v>
      </c>
      <c r="G760" t="s">
        <v>66</v>
      </c>
      <c r="H760" t="s">
        <v>66</v>
      </c>
      <c r="I760" t="s">
        <v>66</v>
      </c>
      <c r="J760" t="s">
        <v>66</v>
      </c>
      <c r="K760" t="s">
        <v>66</v>
      </c>
      <c r="L760" t="s">
        <v>66</v>
      </c>
    </row>
    <row r="761" spans="1:12">
      <c r="A761">
        <v>2006</v>
      </c>
      <c r="B761" t="s">
        <v>132</v>
      </c>
      <c r="C761" t="s">
        <v>113</v>
      </c>
      <c r="D761" s="49" t="str">
        <f t="shared" si="14"/>
        <v>2006WohngebäudeBodenbelagarbeiten</v>
      </c>
      <c r="E761">
        <v>81</v>
      </c>
      <c r="F761">
        <v>83.1</v>
      </c>
      <c r="G761">
        <v>80.900000000000006</v>
      </c>
      <c r="H761">
        <v>83</v>
      </c>
      <c r="I761">
        <v>80.900000000000006</v>
      </c>
      <c r="J761">
        <v>83</v>
      </c>
      <c r="K761">
        <v>81.3</v>
      </c>
      <c r="L761">
        <v>83.4</v>
      </c>
    </row>
    <row r="762" spans="1:12">
      <c r="A762">
        <v>2006</v>
      </c>
      <c r="B762" t="s">
        <v>132</v>
      </c>
      <c r="C762" t="s">
        <v>114</v>
      </c>
      <c r="D762" s="49" t="str">
        <f t="shared" si="14"/>
        <v>2006WohngebäudeTapezierarbeiten</v>
      </c>
      <c r="E762">
        <v>82.6</v>
      </c>
      <c r="F762">
        <v>84.7</v>
      </c>
      <c r="G762">
        <v>82.8</v>
      </c>
      <c r="H762">
        <v>84.9</v>
      </c>
      <c r="I762">
        <v>83.2</v>
      </c>
      <c r="J762">
        <v>85.4</v>
      </c>
      <c r="K762">
        <v>83.3</v>
      </c>
      <c r="L762">
        <v>85.5</v>
      </c>
    </row>
    <row r="763" spans="1:12">
      <c r="A763">
        <v>2006</v>
      </c>
      <c r="B763" t="s">
        <v>132</v>
      </c>
      <c r="C763" t="s">
        <v>115</v>
      </c>
      <c r="D763" s="49" t="str">
        <f t="shared" si="14"/>
        <v>2006WohngebäudeRaumlufttechnische Anlagen</v>
      </c>
      <c r="E763">
        <v>74.3</v>
      </c>
      <c r="F763">
        <v>76.2</v>
      </c>
      <c r="G763">
        <v>74.400000000000006</v>
      </c>
      <c r="H763">
        <v>76.400000000000006</v>
      </c>
      <c r="I763">
        <v>75.2</v>
      </c>
      <c r="J763">
        <v>77.099999999999994</v>
      </c>
      <c r="K763">
        <v>76.099999999999994</v>
      </c>
      <c r="L763">
        <v>78</v>
      </c>
    </row>
    <row r="764" spans="1:12">
      <c r="A764">
        <v>2006</v>
      </c>
      <c r="B764" t="s">
        <v>132</v>
      </c>
      <c r="C764" t="s">
        <v>146</v>
      </c>
      <c r="D764" s="49" t="str">
        <f t="shared" si="14"/>
        <v>2006WohngebäudeHeiz- und zentrale Wassererwärmungsanlagen</v>
      </c>
      <c r="E764">
        <v>72.3</v>
      </c>
      <c r="F764">
        <v>74.2</v>
      </c>
      <c r="G764">
        <v>72.8</v>
      </c>
      <c r="H764">
        <v>74.599999999999994</v>
      </c>
      <c r="I764">
        <v>74.099999999999994</v>
      </c>
      <c r="J764">
        <v>76</v>
      </c>
      <c r="K764">
        <v>74.8</v>
      </c>
      <c r="L764">
        <v>76.7</v>
      </c>
    </row>
    <row r="765" spans="1:12">
      <c r="A765">
        <v>2006</v>
      </c>
      <c r="B765" t="s">
        <v>132</v>
      </c>
      <c r="C765" t="s">
        <v>147</v>
      </c>
      <c r="D765" s="49" t="str">
        <f t="shared" si="14"/>
        <v>2006WohngebäudeGas-, Wasser- und Entwässerungsanl. innerh. v.Geb.</v>
      </c>
      <c r="E765">
        <v>70.7</v>
      </c>
      <c r="F765">
        <v>72.5</v>
      </c>
      <c r="G765">
        <v>71.099999999999994</v>
      </c>
      <c r="H765">
        <v>73</v>
      </c>
      <c r="I765">
        <v>72.900000000000006</v>
      </c>
      <c r="J765">
        <v>74.8</v>
      </c>
      <c r="K765">
        <v>74</v>
      </c>
      <c r="L765">
        <v>75.900000000000006</v>
      </c>
    </row>
    <row r="766" spans="1:12">
      <c r="A766">
        <v>2006</v>
      </c>
      <c r="B766" t="s">
        <v>132</v>
      </c>
      <c r="C766" t="s">
        <v>148</v>
      </c>
      <c r="D766" s="49" t="str">
        <f t="shared" si="14"/>
        <v>2006WohngebäudeNieder- und Mittelspannungsanlagen bis 36 kV</v>
      </c>
      <c r="E766">
        <v>75</v>
      </c>
      <c r="F766">
        <v>76.900000000000006</v>
      </c>
      <c r="G766">
        <v>75.900000000000006</v>
      </c>
      <c r="H766">
        <v>77.900000000000006</v>
      </c>
      <c r="I766">
        <v>76.400000000000006</v>
      </c>
      <c r="J766">
        <v>78.400000000000006</v>
      </c>
      <c r="K766">
        <v>76.900000000000006</v>
      </c>
      <c r="L766">
        <v>78.8</v>
      </c>
    </row>
    <row r="767" spans="1:12">
      <c r="A767">
        <v>2006</v>
      </c>
      <c r="B767" t="s">
        <v>132</v>
      </c>
      <c r="C767" t="s">
        <v>120</v>
      </c>
      <c r="D767" s="49" t="str">
        <f t="shared" si="14"/>
        <v>2006WohngebäudeBlitzschutzanlagen</v>
      </c>
      <c r="E767">
        <v>78.400000000000006</v>
      </c>
      <c r="F767">
        <v>80.5</v>
      </c>
      <c r="G767">
        <v>78.8</v>
      </c>
      <c r="H767">
        <v>80.8</v>
      </c>
      <c r="I767">
        <v>79.400000000000006</v>
      </c>
      <c r="J767">
        <v>81.400000000000006</v>
      </c>
      <c r="K767">
        <v>79.400000000000006</v>
      </c>
      <c r="L767">
        <v>81.400000000000006</v>
      </c>
    </row>
    <row r="768" spans="1:12">
      <c r="A768">
        <v>2006</v>
      </c>
      <c r="B768" t="s">
        <v>132</v>
      </c>
      <c r="C768" t="s">
        <v>149</v>
      </c>
      <c r="D768" s="49" t="str">
        <f t="shared" si="14"/>
        <v>2006WohngebäudeAufzugsanl., Fahrtreppen, Fahrsteige, Förderanl.</v>
      </c>
      <c r="E768">
        <v>81.7</v>
      </c>
      <c r="F768">
        <v>83.9</v>
      </c>
      <c r="G768">
        <v>81.7</v>
      </c>
      <c r="H768">
        <v>83.9</v>
      </c>
      <c r="I768">
        <v>82</v>
      </c>
      <c r="J768">
        <v>84.1</v>
      </c>
      <c r="K768">
        <v>82.4</v>
      </c>
      <c r="L768">
        <v>84.5</v>
      </c>
    </row>
    <row r="769" spans="1:12">
      <c r="A769">
        <v>2006</v>
      </c>
      <c r="B769" t="s">
        <v>132</v>
      </c>
      <c r="C769" t="s">
        <v>119</v>
      </c>
      <c r="D769" s="49" t="str">
        <f t="shared" si="14"/>
        <v>2006WohngebäudeGebäudeautomation</v>
      </c>
      <c r="E769">
        <v>83.9</v>
      </c>
      <c r="F769">
        <v>86</v>
      </c>
      <c r="G769">
        <v>84.4</v>
      </c>
      <c r="H769">
        <v>86.7</v>
      </c>
      <c r="I769">
        <v>84.4</v>
      </c>
      <c r="J769">
        <v>86.7</v>
      </c>
      <c r="K769">
        <v>85</v>
      </c>
      <c r="L769">
        <v>87.2</v>
      </c>
    </row>
    <row r="770" spans="1:12">
      <c r="A770">
        <v>2006</v>
      </c>
      <c r="B770" t="s">
        <v>132</v>
      </c>
      <c r="C770" t="s">
        <v>150</v>
      </c>
      <c r="D770" s="49" t="str">
        <f t="shared" si="14"/>
        <v>2006WohngebäudeDämm- und Brandschutzarbeiten an techn. Anlagen</v>
      </c>
      <c r="E770">
        <v>67</v>
      </c>
      <c r="F770">
        <v>68.8</v>
      </c>
      <c r="G770">
        <v>67</v>
      </c>
      <c r="H770">
        <v>68.8</v>
      </c>
      <c r="I770">
        <v>68</v>
      </c>
      <c r="J770">
        <v>69.8</v>
      </c>
      <c r="K770">
        <v>68.8</v>
      </c>
      <c r="L770">
        <v>70.599999999999994</v>
      </c>
    </row>
    <row r="771" spans="1:12">
      <c r="A771">
        <v>2006</v>
      </c>
      <c r="B771" t="s">
        <v>151</v>
      </c>
      <c r="C771" t="s">
        <v>133</v>
      </c>
      <c r="D771" s="49" t="str">
        <f t="shared" si="14"/>
        <v>2006BürogebäudeBauleistungen am Bauwerk</v>
      </c>
      <c r="E771">
        <v>78.599999999999994</v>
      </c>
      <c r="F771">
        <v>80.599999999999994</v>
      </c>
      <c r="G771">
        <v>79.099999999999994</v>
      </c>
      <c r="H771">
        <v>81.2</v>
      </c>
      <c r="I771">
        <v>80</v>
      </c>
      <c r="J771">
        <v>82.1</v>
      </c>
      <c r="K771">
        <v>80.8</v>
      </c>
      <c r="L771">
        <v>82.9</v>
      </c>
    </row>
    <row r="772" spans="1:12">
      <c r="A772">
        <v>2006</v>
      </c>
      <c r="B772" t="s">
        <v>151</v>
      </c>
      <c r="C772" t="s">
        <v>134</v>
      </c>
      <c r="D772" s="49" t="str">
        <f t="shared" si="14"/>
        <v>2006BürogebäudeRohbauarbeiten</v>
      </c>
      <c r="E772">
        <v>80.099999999999994</v>
      </c>
      <c r="F772">
        <v>82.1</v>
      </c>
      <c r="G772">
        <v>80.8</v>
      </c>
      <c r="H772">
        <v>82.9</v>
      </c>
      <c r="I772">
        <v>82</v>
      </c>
      <c r="J772">
        <v>84.1</v>
      </c>
      <c r="K772">
        <v>82.9</v>
      </c>
      <c r="L772">
        <v>85</v>
      </c>
    </row>
    <row r="773" spans="1:12">
      <c r="A773">
        <v>2006</v>
      </c>
      <c r="B773" t="s">
        <v>151</v>
      </c>
      <c r="C773" t="s">
        <v>90</v>
      </c>
      <c r="D773" s="49" t="str">
        <f t="shared" si="14"/>
        <v>2006BürogebäudeErdarbeiten</v>
      </c>
      <c r="E773">
        <v>78.599999999999994</v>
      </c>
      <c r="F773">
        <v>80.7</v>
      </c>
      <c r="G773">
        <v>79.2</v>
      </c>
      <c r="H773">
        <v>81.3</v>
      </c>
      <c r="I773">
        <v>80.400000000000006</v>
      </c>
      <c r="J773">
        <v>82.5</v>
      </c>
      <c r="K773">
        <v>81.2</v>
      </c>
      <c r="L773">
        <v>83.3</v>
      </c>
    </row>
    <row r="774" spans="1:12">
      <c r="A774">
        <v>2006</v>
      </c>
      <c r="B774" t="s">
        <v>151</v>
      </c>
      <c r="C774" t="s">
        <v>135</v>
      </c>
      <c r="D774" s="49" t="str">
        <f t="shared" si="14"/>
        <v>2006BürogebäudeVerbauarbeiten</v>
      </c>
      <c r="E774">
        <v>78.599999999999994</v>
      </c>
      <c r="F774">
        <v>80.599999999999994</v>
      </c>
      <c r="G774">
        <v>78.900000000000006</v>
      </c>
      <c r="H774">
        <v>80.900000000000006</v>
      </c>
      <c r="I774">
        <v>80.2</v>
      </c>
      <c r="J774">
        <v>82.2</v>
      </c>
      <c r="K774">
        <v>80.5</v>
      </c>
      <c r="L774">
        <v>82.6</v>
      </c>
    </row>
    <row r="775" spans="1:12">
      <c r="A775">
        <v>2006</v>
      </c>
      <c r="B775" t="s">
        <v>151</v>
      </c>
      <c r="C775" t="s">
        <v>136</v>
      </c>
      <c r="D775" s="49" t="str">
        <f t="shared" si="14"/>
        <v>2006BürogebäudeRamm-, Rüttel- und Pressarbeiten</v>
      </c>
      <c r="E775" t="s">
        <v>66</v>
      </c>
      <c r="F775" t="s">
        <v>66</v>
      </c>
      <c r="G775" t="s">
        <v>66</v>
      </c>
      <c r="H775" t="s">
        <v>66</v>
      </c>
      <c r="I775" t="s">
        <v>66</v>
      </c>
      <c r="J775" t="s">
        <v>66</v>
      </c>
      <c r="K775" t="s">
        <v>66</v>
      </c>
      <c r="L775" t="s">
        <v>66</v>
      </c>
    </row>
    <row r="776" spans="1:12">
      <c r="A776">
        <v>2006</v>
      </c>
      <c r="B776" t="s">
        <v>151</v>
      </c>
      <c r="C776" t="s">
        <v>91</v>
      </c>
      <c r="D776" s="49" t="str">
        <f t="shared" si="14"/>
        <v>2006BürogebäudeEntwässerungskanalarbeiten</v>
      </c>
      <c r="E776">
        <v>78.3</v>
      </c>
      <c r="F776">
        <v>80.400000000000006</v>
      </c>
      <c r="G776">
        <v>78.8</v>
      </c>
      <c r="H776">
        <v>80.900000000000006</v>
      </c>
      <c r="I776">
        <v>79.5</v>
      </c>
      <c r="J776">
        <v>81.599999999999994</v>
      </c>
      <c r="K776">
        <v>79.900000000000006</v>
      </c>
      <c r="L776">
        <v>82.1</v>
      </c>
    </row>
    <row r="777" spans="1:12">
      <c r="A777">
        <v>2006</v>
      </c>
      <c r="B777" t="s">
        <v>151</v>
      </c>
      <c r="C777" t="s">
        <v>92</v>
      </c>
      <c r="D777" s="49" t="str">
        <f t="shared" si="14"/>
        <v>2006BürogebäudeMauerarbeiten</v>
      </c>
      <c r="E777">
        <v>85.4</v>
      </c>
      <c r="F777">
        <v>87.6</v>
      </c>
      <c r="G777">
        <v>85.8</v>
      </c>
      <c r="H777">
        <v>88</v>
      </c>
      <c r="I777">
        <v>86.6</v>
      </c>
      <c r="J777">
        <v>88.9</v>
      </c>
      <c r="K777">
        <v>86.9</v>
      </c>
      <c r="L777">
        <v>89.2</v>
      </c>
    </row>
    <row r="778" spans="1:12">
      <c r="A778">
        <v>2006</v>
      </c>
      <c r="B778" t="s">
        <v>151</v>
      </c>
      <c r="C778" t="s">
        <v>93</v>
      </c>
      <c r="D778" s="49" t="str">
        <f t="shared" si="14"/>
        <v>2006BürogebäudeBetonarbeiten</v>
      </c>
      <c r="E778">
        <v>81</v>
      </c>
      <c r="F778">
        <v>83.2</v>
      </c>
      <c r="G778">
        <v>81.8</v>
      </c>
      <c r="H778">
        <v>83.9</v>
      </c>
      <c r="I778">
        <v>83.2</v>
      </c>
      <c r="J778">
        <v>85.4</v>
      </c>
      <c r="K778">
        <v>83.8</v>
      </c>
      <c r="L778">
        <v>86</v>
      </c>
    </row>
    <row r="779" spans="1:12">
      <c r="A779">
        <v>2006</v>
      </c>
      <c r="B779" t="s">
        <v>151</v>
      </c>
      <c r="C779" t="s">
        <v>137</v>
      </c>
      <c r="D779" s="49" t="str">
        <f t="shared" si="14"/>
        <v>2006BürogebäudeZimmer- und Holzbauarbeiten</v>
      </c>
      <c r="E779">
        <v>75.8</v>
      </c>
      <c r="F779">
        <v>77.7</v>
      </c>
      <c r="G779">
        <v>76.3</v>
      </c>
      <c r="H779">
        <v>78.3</v>
      </c>
      <c r="I779">
        <v>78.3</v>
      </c>
      <c r="J779">
        <v>80.3</v>
      </c>
      <c r="K779">
        <v>80.099999999999994</v>
      </c>
      <c r="L779">
        <v>82.1</v>
      </c>
    </row>
    <row r="780" spans="1:12">
      <c r="A780">
        <v>2006</v>
      </c>
      <c r="B780" t="s">
        <v>151</v>
      </c>
      <c r="C780" t="s">
        <v>95</v>
      </c>
      <c r="D780" s="49" t="str">
        <f t="shared" ref="D780:D843" si="15">CONCATENATE(A780, B780, C780)</f>
        <v>2006BürogebäudeStahlbauarbeiten</v>
      </c>
      <c r="E780">
        <v>79.8</v>
      </c>
      <c r="F780">
        <v>81.900000000000006</v>
      </c>
      <c r="G780">
        <v>79.900000000000006</v>
      </c>
      <c r="H780">
        <v>82</v>
      </c>
      <c r="I780">
        <v>81.099999999999994</v>
      </c>
      <c r="J780">
        <v>83.2</v>
      </c>
      <c r="K780">
        <v>81.5</v>
      </c>
      <c r="L780">
        <v>83.6</v>
      </c>
    </row>
    <row r="781" spans="1:12">
      <c r="A781">
        <v>2006</v>
      </c>
      <c r="B781" t="s">
        <v>151</v>
      </c>
      <c r="C781" t="s">
        <v>96</v>
      </c>
      <c r="D781" s="49" t="str">
        <f t="shared" si="15"/>
        <v>2006BürogebäudeAbdichtungsarbeiten</v>
      </c>
      <c r="E781">
        <v>76.3</v>
      </c>
      <c r="F781">
        <v>78.3</v>
      </c>
      <c r="G781">
        <v>76.5</v>
      </c>
      <c r="H781">
        <v>78.5</v>
      </c>
      <c r="I781">
        <v>77</v>
      </c>
      <c r="J781">
        <v>79</v>
      </c>
      <c r="K781">
        <v>77.599999999999994</v>
      </c>
      <c r="L781">
        <v>79.599999999999994</v>
      </c>
    </row>
    <row r="782" spans="1:12">
      <c r="A782">
        <v>2006</v>
      </c>
      <c r="B782" t="s">
        <v>151</v>
      </c>
      <c r="C782" t="s">
        <v>138</v>
      </c>
      <c r="D782" s="49" t="str">
        <f t="shared" si="15"/>
        <v>2006BürogebäudeDachdeckungs- und Dachabdichtungsarbeiten</v>
      </c>
      <c r="E782">
        <v>75.900000000000006</v>
      </c>
      <c r="F782">
        <v>77.900000000000006</v>
      </c>
      <c r="G782">
        <v>76.3</v>
      </c>
      <c r="H782">
        <v>78.400000000000006</v>
      </c>
      <c r="I782">
        <v>77.3</v>
      </c>
      <c r="J782">
        <v>79.3</v>
      </c>
      <c r="K782">
        <v>78.5</v>
      </c>
      <c r="L782">
        <v>80.599999999999994</v>
      </c>
    </row>
    <row r="783" spans="1:12">
      <c r="A783">
        <v>2006</v>
      </c>
      <c r="B783" t="s">
        <v>151</v>
      </c>
      <c r="C783" t="s">
        <v>98</v>
      </c>
      <c r="D783" s="49" t="str">
        <f t="shared" si="15"/>
        <v>2006BürogebäudeKlempnerarbeiten</v>
      </c>
      <c r="E783">
        <v>69.8</v>
      </c>
      <c r="F783">
        <v>71.5</v>
      </c>
      <c r="G783">
        <v>71.5</v>
      </c>
      <c r="H783">
        <v>73.3</v>
      </c>
      <c r="I783">
        <v>73.2</v>
      </c>
      <c r="J783">
        <v>75.099999999999994</v>
      </c>
      <c r="K783">
        <v>74.900000000000006</v>
      </c>
      <c r="L783">
        <v>76.8</v>
      </c>
    </row>
    <row r="784" spans="1:12">
      <c r="A784">
        <v>2006</v>
      </c>
      <c r="B784" t="s">
        <v>151</v>
      </c>
      <c r="C784" t="s">
        <v>99</v>
      </c>
      <c r="D784" s="49" t="str">
        <f t="shared" si="15"/>
        <v>2006BürogebäudeGerüstarbeiten</v>
      </c>
      <c r="E784">
        <v>79.599999999999994</v>
      </c>
      <c r="F784">
        <v>81.7</v>
      </c>
      <c r="G784">
        <v>80.8</v>
      </c>
      <c r="H784">
        <v>82.9</v>
      </c>
      <c r="I784">
        <v>83.1</v>
      </c>
      <c r="J784">
        <v>85.2</v>
      </c>
      <c r="K784">
        <v>83.9</v>
      </c>
      <c r="L784">
        <v>86</v>
      </c>
    </row>
    <row r="785" spans="1:12">
      <c r="A785">
        <v>2006</v>
      </c>
      <c r="B785" t="s">
        <v>151</v>
      </c>
      <c r="C785" t="s">
        <v>139</v>
      </c>
      <c r="D785" s="49" t="str">
        <f t="shared" si="15"/>
        <v>2006BürogebäudeAusbauarbeiten</v>
      </c>
      <c r="E785">
        <v>77.7</v>
      </c>
      <c r="F785">
        <v>79.8</v>
      </c>
      <c r="G785">
        <v>78.2</v>
      </c>
      <c r="H785">
        <v>80.2</v>
      </c>
      <c r="I785">
        <v>79</v>
      </c>
      <c r="J785">
        <v>81</v>
      </c>
      <c r="K785">
        <v>79.8</v>
      </c>
      <c r="L785">
        <v>81.8</v>
      </c>
    </row>
    <row r="786" spans="1:12">
      <c r="A786">
        <v>2006</v>
      </c>
      <c r="B786" t="s">
        <v>151</v>
      </c>
      <c r="C786" t="s">
        <v>100</v>
      </c>
      <c r="D786" s="49" t="str">
        <f t="shared" si="15"/>
        <v>2006BürogebäudeNaturwerksteinarbeiten</v>
      </c>
      <c r="E786">
        <v>86.1</v>
      </c>
      <c r="F786">
        <v>88.3</v>
      </c>
      <c r="G786">
        <v>86.3</v>
      </c>
      <c r="H786">
        <v>88.5</v>
      </c>
      <c r="I786">
        <v>86.3</v>
      </c>
      <c r="J786">
        <v>88.5</v>
      </c>
      <c r="K786">
        <v>86.6</v>
      </c>
      <c r="L786">
        <v>88.8</v>
      </c>
    </row>
    <row r="787" spans="1:12">
      <c r="A787">
        <v>2006</v>
      </c>
      <c r="B787" t="s">
        <v>151</v>
      </c>
      <c r="C787" t="s">
        <v>101</v>
      </c>
      <c r="D787" s="49" t="str">
        <f t="shared" si="15"/>
        <v>2006BürogebäudeBetonwerksteinarbeiten</v>
      </c>
      <c r="E787">
        <v>84.4</v>
      </c>
      <c r="F787">
        <v>86.6</v>
      </c>
      <c r="G787">
        <v>84.7</v>
      </c>
      <c r="H787">
        <v>86.9</v>
      </c>
      <c r="I787">
        <v>84.7</v>
      </c>
      <c r="J787">
        <v>86.9</v>
      </c>
      <c r="K787">
        <v>85</v>
      </c>
      <c r="L787">
        <v>87.2</v>
      </c>
    </row>
    <row r="788" spans="1:12">
      <c r="A788">
        <v>2006</v>
      </c>
      <c r="B788" t="s">
        <v>151</v>
      </c>
      <c r="C788" t="s">
        <v>140</v>
      </c>
      <c r="D788" s="49" t="str">
        <f t="shared" si="15"/>
        <v>2006BürogebäudePutz- und Stuckarbeiten</v>
      </c>
      <c r="E788">
        <v>84.1</v>
      </c>
      <c r="F788">
        <v>86.2</v>
      </c>
      <c r="G788">
        <v>84.2</v>
      </c>
      <c r="H788">
        <v>86.4</v>
      </c>
      <c r="I788">
        <v>84.8</v>
      </c>
      <c r="J788">
        <v>87.1</v>
      </c>
      <c r="K788">
        <v>85.2</v>
      </c>
      <c r="L788">
        <v>87.5</v>
      </c>
    </row>
    <row r="789" spans="1:12">
      <c r="A789">
        <v>2006</v>
      </c>
      <c r="B789" t="s">
        <v>151</v>
      </c>
      <c r="C789" t="s">
        <v>141</v>
      </c>
      <c r="D789" s="49" t="str">
        <f t="shared" si="15"/>
        <v>2006BürogebäudeWärmedämm-Verbundsysteme</v>
      </c>
      <c r="E789">
        <v>82.1</v>
      </c>
      <c r="F789">
        <v>84.3</v>
      </c>
      <c r="G789">
        <v>82.1</v>
      </c>
      <c r="H789">
        <v>84.3</v>
      </c>
      <c r="I789">
        <v>82.7</v>
      </c>
      <c r="J789">
        <v>84.8</v>
      </c>
      <c r="K789">
        <v>82.9</v>
      </c>
      <c r="L789">
        <v>85.2</v>
      </c>
    </row>
    <row r="790" spans="1:12">
      <c r="A790">
        <v>2006</v>
      </c>
      <c r="B790" t="s">
        <v>151</v>
      </c>
      <c r="C790" t="s">
        <v>104</v>
      </c>
      <c r="D790" s="49" t="str">
        <f t="shared" si="15"/>
        <v>2006BürogebäudeTrockenbauarbeiten</v>
      </c>
      <c r="E790">
        <v>82.2</v>
      </c>
      <c r="F790">
        <v>84.3</v>
      </c>
      <c r="G790">
        <v>82.5</v>
      </c>
      <c r="H790">
        <v>84.6</v>
      </c>
      <c r="I790">
        <v>82.9</v>
      </c>
      <c r="J790">
        <v>85.1</v>
      </c>
      <c r="K790">
        <v>83.4</v>
      </c>
      <c r="L790">
        <v>85.7</v>
      </c>
    </row>
    <row r="791" spans="1:12">
      <c r="A791">
        <v>2006</v>
      </c>
      <c r="B791" t="s">
        <v>151</v>
      </c>
      <c r="C791" t="s">
        <v>105</v>
      </c>
      <c r="D791" s="49" t="str">
        <f t="shared" si="15"/>
        <v>2006BürogebäudeVorgehängte hinterlüftete Fassaden</v>
      </c>
      <c r="E791">
        <v>76.3</v>
      </c>
      <c r="F791">
        <v>78.2</v>
      </c>
      <c r="G791">
        <v>77.2</v>
      </c>
      <c r="H791">
        <v>79.099999999999994</v>
      </c>
      <c r="I791">
        <v>78.099999999999994</v>
      </c>
      <c r="J791">
        <v>80</v>
      </c>
      <c r="K791">
        <v>79</v>
      </c>
      <c r="L791">
        <v>81</v>
      </c>
    </row>
    <row r="792" spans="1:12">
      <c r="A792">
        <v>2006</v>
      </c>
      <c r="B792" t="s">
        <v>151</v>
      </c>
      <c r="C792" t="s">
        <v>142</v>
      </c>
      <c r="D792" s="49" t="str">
        <f t="shared" si="15"/>
        <v>2006BürogebäudeFliesen- und Plattenarbeiten</v>
      </c>
      <c r="E792">
        <v>85.4</v>
      </c>
      <c r="F792">
        <v>87.5</v>
      </c>
      <c r="G792">
        <v>85</v>
      </c>
      <c r="H792">
        <v>87.2</v>
      </c>
      <c r="I792">
        <v>85.3</v>
      </c>
      <c r="J792">
        <v>87.4</v>
      </c>
      <c r="K792">
        <v>85.4</v>
      </c>
      <c r="L792">
        <v>87.5</v>
      </c>
    </row>
    <row r="793" spans="1:12">
      <c r="A793">
        <v>2006</v>
      </c>
      <c r="B793" t="s">
        <v>151</v>
      </c>
      <c r="C793" t="s">
        <v>107</v>
      </c>
      <c r="D793" s="49" t="str">
        <f t="shared" si="15"/>
        <v>2006BürogebäudeEstricharbeiten</v>
      </c>
      <c r="E793">
        <v>79.400000000000006</v>
      </c>
      <c r="F793">
        <v>81.5</v>
      </c>
      <c r="G793">
        <v>79.599999999999994</v>
      </c>
      <c r="H793">
        <v>81.7</v>
      </c>
      <c r="I793">
        <v>81</v>
      </c>
      <c r="J793">
        <v>83.2</v>
      </c>
      <c r="K793">
        <v>83</v>
      </c>
      <c r="L793">
        <v>85.1</v>
      </c>
    </row>
    <row r="794" spans="1:12">
      <c r="A794">
        <v>2006</v>
      </c>
      <c r="B794" t="s">
        <v>151</v>
      </c>
      <c r="C794" t="s">
        <v>108</v>
      </c>
      <c r="D794" s="49" t="str">
        <f t="shared" si="15"/>
        <v>2006BürogebäudeTischlerarbeiten</v>
      </c>
      <c r="E794">
        <v>80.2</v>
      </c>
      <c r="F794">
        <v>82.3</v>
      </c>
      <c r="G794">
        <v>80.7</v>
      </c>
      <c r="H794">
        <v>82.8</v>
      </c>
      <c r="I794">
        <v>81.2</v>
      </c>
      <c r="J794">
        <v>83.3</v>
      </c>
      <c r="K794">
        <v>82</v>
      </c>
      <c r="L794">
        <v>84.2</v>
      </c>
    </row>
    <row r="795" spans="1:12">
      <c r="A795">
        <v>2006</v>
      </c>
      <c r="B795" t="s">
        <v>151</v>
      </c>
      <c r="C795" t="s">
        <v>143</v>
      </c>
      <c r="D795" s="49" t="str">
        <f t="shared" si="15"/>
        <v>2006BürogebäudeParkett- und Holzpflasterarbeiten</v>
      </c>
      <c r="E795">
        <v>88.1</v>
      </c>
      <c r="F795">
        <v>90.3</v>
      </c>
      <c r="G795">
        <v>88.2</v>
      </c>
      <c r="H795">
        <v>90.4</v>
      </c>
      <c r="I795">
        <v>88.4</v>
      </c>
      <c r="J795">
        <v>90.7</v>
      </c>
      <c r="K795">
        <v>88.7</v>
      </c>
      <c r="L795">
        <v>91</v>
      </c>
    </row>
    <row r="796" spans="1:12">
      <c r="A796">
        <v>2006</v>
      </c>
      <c r="B796" t="s">
        <v>151</v>
      </c>
      <c r="C796" t="s">
        <v>109</v>
      </c>
      <c r="D796" s="49" t="str">
        <f t="shared" si="15"/>
        <v>2006BürogebäudeRollladenarbeiten</v>
      </c>
      <c r="E796">
        <v>84.7</v>
      </c>
      <c r="F796">
        <v>86.8</v>
      </c>
      <c r="G796">
        <v>85.2</v>
      </c>
      <c r="H796">
        <v>87.4</v>
      </c>
      <c r="I796">
        <v>85.3</v>
      </c>
      <c r="J796">
        <v>87.5</v>
      </c>
      <c r="K796">
        <v>85.8</v>
      </c>
      <c r="L796">
        <v>88</v>
      </c>
    </row>
    <row r="797" spans="1:12">
      <c r="A797">
        <v>2006</v>
      </c>
      <c r="B797" t="s">
        <v>151</v>
      </c>
      <c r="C797" t="s">
        <v>110</v>
      </c>
      <c r="D797" s="49" t="str">
        <f t="shared" si="15"/>
        <v>2006BürogebäudeMetallbauarbeiten</v>
      </c>
      <c r="E797">
        <v>74.8</v>
      </c>
      <c r="F797">
        <v>76.8</v>
      </c>
      <c r="G797">
        <v>75.599999999999994</v>
      </c>
      <c r="H797">
        <v>77.599999999999994</v>
      </c>
      <c r="I797">
        <v>76.5</v>
      </c>
      <c r="J797">
        <v>78.5</v>
      </c>
      <c r="K797">
        <v>77.7</v>
      </c>
      <c r="L797">
        <v>79.8</v>
      </c>
    </row>
    <row r="798" spans="1:12">
      <c r="A798">
        <v>2006</v>
      </c>
      <c r="B798" t="s">
        <v>151</v>
      </c>
      <c r="C798" t="s">
        <v>111</v>
      </c>
      <c r="D798" s="49" t="str">
        <f t="shared" si="15"/>
        <v>2006BürogebäudeVerglasungsarbeiten</v>
      </c>
      <c r="E798">
        <v>74.5</v>
      </c>
      <c r="F798">
        <v>76.3</v>
      </c>
      <c r="G798">
        <v>75.400000000000006</v>
      </c>
      <c r="H798">
        <v>77.3</v>
      </c>
      <c r="I798">
        <v>76.5</v>
      </c>
      <c r="J798">
        <v>78.5</v>
      </c>
      <c r="K798">
        <v>78.8</v>
      </c>
      <c r="L798">
        <v>80.900000000000006</v>
      </c>
    </row>
    <row r="799" spans="1:12">
      <c r="A799">
        <v>2006</v>
      </c>
      <c r="B799" t="s">
        <v>151</v>
      </c>
      <c r="C799" t="s">
        <v>144</v>
      </c>
      <c r="D799" s="49" t="str">
        <f t="shared" si="15"/>
        <v>2006BürogebäudeMaler- und Lackierarbeiten, Beschichtungen</v>
      </c>
      <c r="E799">
        <v>84.9</v>
      </c>
      <c r="F799">
        <v>87.1</v>
      </c>
      <c r="G799">
        <v>84.6</v>
      </c>
      <c r="H799">
        <v>86.7</v>
      </c>
      <c r="I799">
        <v>84.9</v>
      </c>
      <c r="J799">
        <v>87.1</v>
      </c>
      <c r="K799">
        <v>85.5</v>
      </c>
      <c r="L799">
        <v>87.7</v>
      </c>
    </row>
    <row r="800" spans="1:12">
      <c r="A800">
        <v>2006</v>
      </c>
      <c r="B800" t="s">
        <v>151</v>
      </c>
      <c r="C800" t="s">
        <v>145</v>
      </c>
      <c r="D800" s="49" t="str">
        <f t="shared" si="15"/>
        <v>2006BürogebäudeKorrosionsschutzarbeiten an Stahlbauten</v>
      </c>
      <c r="E800" t="s">
        <v>66</v>
      </c>
      <c r="F800" t="s">
        <v>66</v>
      </c>
      <c r="G800" t="s">
        <v>66</v>
      </c>
      <c r="H800" t="s">
        <v>66</v>
      </c>
      <c r="I800" t="s">
        <v>66</v>
      </c>
      <c r="J800" t="s">
        <v>66</v>
      </c>
      <c r="K800" t="s">
        <v>66</v>
      </c>
      <c r="L800" t="s">
        <v>66</v>
      </c>
    </row>
    <row r="801" spans="1:12">
      <c r="A801">
        <v>2006</v>
      </c>
      <c r="B801" t="s">
        <v>151</v>
      </c>
      <c r="C801" t="s">
        <v>113</v>
      </c>
      <c r="D801" s="49" t="str">
        <f t="shared" si="15"/>
        <v>2006BürogebäudeBodenbelagarbeiten</v>
      </c>
      <c r="E801">
        <v>81.2</v>
      </c>
      <c r="F801">
        <v>83.4</v>
      </c>
      <c r="G801">
        <v>81.099999999999994</v>
      </c>
      <c r="H801">
        <v>83.2</v>
      </c>
      <c r="I801">
        <v>81.099999999999994</v>
      </c>
      <c r="J801">
        <v>83.3</v>
      </c>
      <c r="K801">
        <v>81.599999999999994</v>
      </c>
      <c r="L801">
        <v>83.6</v>
      </c>
    </row>
    <row r="802" spans="1:12">
      <c r="A802">
        <v>2006</v>
      </c>
      <c r="B802" t="s">
        <v>151</v>
      </c>
      <c r="C802" t="s">
        <v>114</v>
      </c>
      <c r="D802" s="49" t="str">
        <f t="shared" si="15"/>
        <v>2006BürogebäudeTapezierarbeiten</v>
      </c>
      <c r="E802">
        <v>82.6</v>
      </c>
      <c r="F802">
        <v>84.7</v>
      </c>
      <c r="G802">
        <v>82.8</v>
      </c>
      <c r="H802">
        <v>84.9</v>
      </c>
      <c r="I802">
        <v>83.2</v>
      </c>
      <c r="J802">
        <v>85.4</v>
      </c>
      <c r="K802">
        <v>83.3</v>
      </c>
      <c r="L802">
        <v>85.5</v>
      </c>
    </row>
    <row r="803" spans="1:12">
      <c r="A803">
        <v>2006</v>
      </c>
      <c r="B803" t="s">
        <v>151</v>
      </c>
      <c r="C803" t="s">
        <v>115</v>
      </c>
      <c r="D803" s="49" t="str">
        <f t="shared" si="15"/>
        <v>2006BürogebäudeRaumlufttechnische Anlagen</v>
      </c>
      <c r="E803">
        <v>74.3</v>
      </c>
      <c r="F803">
        <v>76.3</v>
      </c>
      <c r="G803">
        <v>74.599999999999994</v>
      </c>
      <c r="H803">
        <v>76.5</v>
      </c>
      <c r="I803">
        <v>75.3</v>
      </c>
      <c r="J803">
        <v>77.2</v>
      </c>
      <c r="K803">
        <v>76.2</v>
      </c>
      <c r="L803">
        <v>78.2</v>
      </c>
    </row>
    <row r="804" spans="1:12">
      <c r="A804">
        <v>2006</v>
      </c>
      <c r="B804" t="s">
        <v>151</v>
      </c>
      <c r="C804" t="s">
        <v>146</v>
      </c>
      <c r="D804" s="49" t="str">
        <f t="shared" si="15"/>
        <v>2006BürogebäudeHeiz- und zentrale Wassererwärmungsanlagen</v>
      </c>
      <c r="E804">
        <v>70.5</v>
      </c>
      <c r="F804">
        <v>72.3</v>
      </c>
      <c r="G804">
        <v>71</v>
      </c>
      <c r="H804">
        <v>72.900000000000006</v>
      </c>
      <c r="I804">
        <v>72.900000000000006</v>
      </c>
      <c r="J804">
        <v>74.8</v>
      </c>
      <c r="K804">
        <v>73.8</v>
      </c>
      <c r="L804">
        <v>75.7</v>
      </c>
    </row>
    <row r="805" spans="1:12">
      <c r="A805">
        <v>2006</v>
      </c>
      <c r="B805" t="s">
        <v>151</v>
      </c>
      <c r="C805" t="s">
        <v>147</v>
      </c>
      <c r="D805" s="49" t="str">
        <f t="shared" si="15"/>
        <v>2006BürogebäudeGas-, Wasser- und Entwässerungsanl. innerh. v.Geb.</v>
      </c>
      <c r="E805">
        <v>70.400000000000006</v>
      </c>
      <c r="F805">
        <v>72.2</v>
      </c>
      <c r="G805">
        <v>70.8</v>
      </c>
      <c r="H805">
        <v>72.7</v>
      </c>
      <c r="I805">
        <v>72.7</v>
      </c>
      <c r="J805">
        <v>74.7</v>
      </c>
      <c r="K805">
        <v>73.7</v>
      </c>
      <c r="L805">
        <v>75.7</v>
      </c>
    </row>
    <row r="806" spans="1:12">
      <c r="A806">
        <v>2006</v>
      </c>
      <c r="B806" t="s">
        <v>151</v>
      </c>
      <c r="C806" t="s">
        <v>148</v>
      </c>
      <c r="D806" s="49" t="str">
        <f t="shared" si="15"/>
        <v>2006BürogebäudeNieder- und Mittelspannungsanlagen bis 36 kV</v>
      </c>
      <c r="E806">
        <v>75</v>
      </c>
      <c r="F806">
        <v>76.900000000000006</v>
      </c>
      <c r="G806">
        <v>75.7</v>
      </c>
      <c r="H806">
        <v>77.599999999999994</v>
      </c>
      <c r="I806">
        <v>76.099999999999994</v>
      </c>
      <c r="J806">
        <v>78</v>
      </c>
      <c r="K806">
        <v>76.599999999999994</v>
      </c>
      <c r="L806">
        <v>78.599999999999994</v>
      </c>
    </row>
    <row r="807" spans="1:12">
      <c r="A807">
        <v>2006</v>
      </c>
      <c r="B807" t="s">
        <v>151</v>
      </c>
      <c r="C807" t="s">
        <v>120</v>
      </c>
      <c r="D807" s="49" t="str">
        <f t="shared" si="15"/>
        <v>2006BürogebäudeBlitzschutzanlagen</v>
      </c>
      <c r="E807">
        <v>78.400000000000006</v>
      </c>
      <c r="F807">
        <v>80.5</v>
      </c>
      <c r="G807">
        <v>78.8</v>
      </c>
      <c r="H807">
        <v>80.8</v>
      </c>
      <c r="I807">
        <v>79.400000000000006</v>
      </c>
      <c r="J807">
        <v>81.400000000000006</v>
      </c>
      <c r="K807">
        <v>79.400000000000006</v>
      </c>
      <c r="L807">
        <v>81.400000000000006</v>
      </c>
    </row>
    <row r="808" spans="1:12">
      <c r="A808">
        <v>2006</v>
      </c>
      <c r="B808" t="s">
        <v>151</v>
      </c>
      <c r="C808" t="s">
        <v>149</v>
      </c>
      <c r="D808" s="49" t="str">
        <f t="shared" si="15"/>
        <v>2006BürogebäudeAufzugsanl., Fahrtreppen, Fahrsteige, Förderanl.</v>
      </c>
      <c r="E808">
        <v>81.7</v>
      </c>
      <c r="F808">
        <v>83.9</v>
      </c>
      <c r="G808">
        <v>81.7</v>
      </c>
      <c r="H808">
        <v>83.9</v>
      </c>
      <c r="I808">
        <v>82</v>
      </c>
      <c r="J808">
        <v>84.1</v>
      </c>
      <c r="K808">
        <v>82.4</v>
      </c>
      <c r="L808">
        <v>84.5</v>
      </c>
    </row>
    <row r="809" spans="1:12">
      <c r="A809">
        <v>2006</v>
      </c>
      <c r="B809" t="s">
        <v>151</v>
      </c>
      <c r="C809" t="s">
        <v>119</v>
      </c>
      <c r="D809" s="49" t="str">
        <f t="shared" si="15"/>
        <v>2006BürogebäudeGebäudeautomation</v>
      </c>
      <c r="E809">
        <v>80.900000000000006</v>
      </c>
      <c r="F809">
        <v>83</v>
      </c>
      <c r="G809">
        <v>81.400000000000006</v>
      </c>
      <c r="H809">
        <v>83.5</v>
      </c>
      <c r="I809">
        <v>81.400000000000006</v>
      </c>
      <c r="J809">
        <v>83.5</v>
      </c>
      <c r="K809">
        <v>81.8</v>
      </c>
      <c r="L809">
        <v>84</v>
      </c>
    </row>
    <row r="810" spans="1:12">
      <c r="A810">
        <v>2006</v>
      </c>
      <c r="B810" t="s">
        <v>151</v>
      </c>
      <c r="C810" t="s">
        <v>150</v>
      </c>
      <c r="D810" s="49" t="str">
        <f t="shared" si="15"/>
        <v>2006BürogebäudeDämm- und Brandschutzarbeiten an techn. Anlagen</v>
      </c>
      <c r="E810">
        <v>67</v>
      </c>
      <c r="F810">
        <v>68.8</v>
      </c>
      <c r="G810">
        <v>67</v>
      </c>
      <c r="H810">
        <v>68.8</v>
      </c>
      <c r="I810">
        <v>68</v>
      </c>
      <c r="J810">
        <v>69.8</v>
      </c>
      <c r="K810">
        <v>68.8</v>
      </c>
      <c r="L810">
        <v>70.599999999999994</v>
      </c>
    </row>
    <row r="811" spans="1:12">
      <c r="A811">
        <v>2006</v>
      </c>
      <c r="B811" t="s">
        <v>152</v>
      </c>
      <c r="C811" t="s">
        <v>133</v>
      </c>
      <c r="D811" s="49" t="str">
        <f t="shared" si="15"/>
        <v>2006Gewerbliche BetriebsgebäudeBauleistungen am Bauwerk</v>
      </c>
      <c r="E811">
        <v>77.8</v>
      </c>
      <c r="F811">
        <v>79.900000000000006</v>
      </c>
      <c r="G811">
        <v>78.3</v>
      </c>
      <c r="H811">
        <v>80.400000000000006</v>
      </c>
      <c r="I811">
        <v>79.5</v>
      </c>
      <c r="J811">
        <v>81.599999999999994</v>
      </c>
      <c r="K811">
        <v>80.3</v>
      </c>
      <c r="L811">
        <v>82.4</v>
      </c>
    </row>
    <row r="812" spans="1:12">
      <c r="A812">
        <v>2006</v>
      </c>
      <c r="B812" t="s">
        <v>152</v>
      </c>
      <c r="C812" t="s">
        <v>134</v>
      </c>
      <c r="D812" s="49" t="str">
        <f t="shared" si="15"/>
        <v>2006Gewerbliche BetriebsgebäudeRohbauarbeiten</v>
      </c>
      <c r="E812">
        <v>79.3</v>
      </c>
      <c r="F812">
        <v>81.3</v>
      </c>
      <c r="G812">
        <v>79.900000000000006</v>
      </c>
      <c r="H812">
        <v>82</v>
      </c>
      <c r="I812">
        <v>81.099999999999994</v>
      </c>
      <c r="J812">
        <v>83.2</v>
      </c>
      <c r="K812">
        <v>81.900000000000006</v>
      </c>
      <c r="L812">
        <v>84.1</v>
      </c>
    </row>
    <row r="813" spans="1:12">
      <c r="A813">
        <v>2006</v>
      </c>
      <c r="B813" t="s">
        <v>152</v>
      </c>
      <c r="C813" t="s">
        <v>90</v>
      </c>
      <c r="D813" s="49" t="str">
        <f t="shared" si="15"/>
        <v>2006Gewerbliche BetriebsgebäudeErdarbeiten</v>
      </c>
      <c r="E813">
        <v>79</v>
      </c>
      <c r="F813">
        <v>81</v>
      </c>
      <c r="G813">
        <v>79.7</v>
      </c>
      <c r="H813">
        <v>81.7</v>
      </c>
      <c r="I813">
        <v>80.900000000000006</v>
      </c>
      <c r="J813">
        <v>83.1</v>
      </c>
      <c r="K813">
        <v>81.599999999999994</v>
      </c>
      <c r="L813">
        <v>83.7</v>
      </c>
    </row>
    <row r="814" spans="1:12">
      <c r="A814">
        <v>2006</v>
      </c>
      <c r="B814" t="s">
        <v>152</v>
      </c>
      <c r="C814" t="s">
        <v>135</v>
      </c>
      <c r="D814" s="49" t="str">
        <f t="shared" si="15"/>
        <v>2006Gewerbliche BetriebsgebäudeVerbauarbeiten</v>
      </c>
      <c r="E814" t="s">
        <v>66</v>
      </c>
      <c r="F814" t="s">
        <v>66</v>
      </c>
      <c r="G814" t="s">
        <v>66</v>
      </c>
      <c r="H814" t="s">
        <v>66</v>
      </c>
      <c r="I814" t="s">
        <v>66</v>
      </c>
      <c r="J814" t="s">
        <v>66</v>
      </c>
      <c r="K814" t="s">
        <v>66</v>
      </c>
      <c r="L814" t="s">
        <v>66</v>
      </c>
    </row>
    <row r="815" spans="1:12">
      <c r="A815">
        <v>2006</v>
      </c>
      <c r="B815" t="s">
        <v>152</v>
      </c>
      <c r="C815" t="s">
        <v>136</v>
      </c>
      <c r="D815" s="49" t="str">
        <f t="shared" si="15"/>
        <v>2006Gewerbliche BetriebsgebäudeRamm-, Rüttel- und Pressarbeiten</v>
      </c>
      <c r="E815" t="s">
        <v>66</v>
      </c>
      <c r="F815" t="s">
        <v>66</v>
      </c>
      <c r="G815" t="s">
        <v>66</v>
      </c>
      <c r="H815" t="s">
        <v>66</v>
      </c>
      <c r="I815" t="s">
        <v>66</v>
      </c>
      <c r="J815" t="s">
        <v>66</v>
      </c>
      <c r="K815" t="s">
        <v>66</v>
      </c>
      <c r="L815" t="s">
        <v>66</v>
      </c>
    </row>
    <row r="816" spans="1:12">
      <c r="A816">
        <v>2006</v>
      </c>
      <c r="B816" t="s">
        <v>152</v>
      </c>
      <c r="C816" t="s">
        <v>91</v>
      </c>
      <c r="D816" s="49" t="str">
        <f t="shared" si="15"/>
        <v>2006Gewerbliche BetriebsgebäudeEntwässerungskanalarbeiten</v>
      </c>
      <c r="E816">
        <v>77.7</v>
      </c>
      <c r="F816">
        <v>79.8</v>
      </c>
      <c r="G816">
        <v>78.3</v>
      </c>
      <c r="H816">
        <v>80.3</v>
      </c>
      <c r="I816">
        <v>79</v>
      </c>
      <c r="J816">
        <v>81</v>
      </c>
      <c r="K816">
        <v>79.400000000000006</v>
      </c>
      <c r="L816">
        <v>81.5</v>
      </c>
    </row>
    <row r="817" spans="1:12">
      <c r="A817">
        <v>2006</v>
      </c>
      <c r="B817" t="s">
        <v>152</v>
      </c>
      <c r="C817" t="s">
        <v>92</v>
      </c>
      <c r="D817" s="49" t="str">
        <f t="shared" si="15"/>
        <v>2006Gewerbliche BetriebsgebäudeMauerarbeiten</v>
      </c>
      <c r="E817">
        <v>85.6</v>
      </c>
      <c r="F817">
        <v>87.8</v>
      </c>
      <c r="G817">
        <v>86</v>
      </c>
      <c r="H817">
        <v>88.2</v>
      </c>
      <c r="I817">
        <v>86.9</v>
      </c>
      <c r="J817">
        <v>89.2</v>
      </c>
      <c r="K817">
        <v>87.1</v>
      </c>
      <c r="L817">
        <v>89.4</v>
      </c>
    </row>
    <row r="818" spans="1:12">
      <c r="A818">
        <v>2006</v>
      </c>
      <c r="B818" t="s">
        <v>152</v>
      </c>
      <c r="C818" t="s">
        <v>93</v>
      </c>
      <c r="D818" s="49" t="str">
        <f t="shared" si="15"/>
        <v>2006Gewerbliche BetriebsgebäudeBetonarbeiten</v>
      </c>
      <c r="E818">
        <v>81.5</v>
      </c>
      <c r="F818">
        <v>83.7</v>
      </c>
      <c r="G818">
        <v>82.3</v>
      </c>
      <c r="H818">
        <v>84.4</v>
      </c>
      <c r="I818">
        <v>83.7</v>
      </c>
      <c r="J818">
        <v>85.8</v>
      </c>
      <c r="K818">
        <v>84.1</v>
      </c>
      <c r="L818">
        <v>86.3</v>
      </c>
    </row>
    <row r="819" spans="1:12">
      <c r="A819">
        <v>2006</v>
      </c>
      <c r="B819" t="s">
        <v>152</v>
      </c>
      <c r="C819" t="s">
        <v>137</v>
      </c>
      <c r="D819" s="49" t="str">
        <f t="shared" si="15"/>
        <v>2006Gewerbliche BetriebsgebäudeZimmer- und Holzbauarbeiten</v>
      </c>
      <c r="E819">
        <v>74.3</v>
      </c>
      <c r="F819">
        <v>76.3</v>
      </c>
      <c r="G819">
        <v>74.599999999999994</v>
      </c>
      <c r="H819">
        <v>76.599999999999994</v>
      </c>
      <c r="I819">
        <v>76.3</v>
      </c>
      <c r="J819">
        <v>78.3</v>
      </c>
      <c r="K819">
        <v>77.8</v>
      </c>
      <c r="L819">
        <v>80</v>
      </c>
    </row>
    <row r="820" spans="1:12">
      <c r="A820">
        <v>2006</v>
      </c>
      <c r="B820" t="s">
        <v>152</v>
      </c>
      <c r="C820" t="s">
        <v>95</v>
      </c>
      <c r="D820" s="49" t="str">
        <f t="shared" si="15"/>
        <v>2006Gewerbliche BetriebsgebäudeStahlbauarbeiten</v>
      </c>
      <c r="E820">
        <v>80.2</v>
      </c>
      <c r="F820">
        <v>82.2</v>
      </c>
      <c r="G820">
        <v>80.3</v>
      </c>
      <c r="H820">
        <v>82.4</v>
      </c>
      <c r="I820">
        <v>81.5</v>
      </c>
      <c r="J820">
        <v>83.5</v>
      </c>
      <c r="K820">
        <v>82.2</v>
      </c>
      <c r="L820">
        <v>84.3</v>
      </c>
    </row>
    <row r="821" spans="1:12">
      <c r="A821">
        <v>2006</v>
      </c>
      <c r="B821" t="s">
        <v>152</v>
      </c>
      <c r="C821" t="s">
        <v>96</v>
      </c>
      <c r="D821" s="49" t="str">
        <f t="shared" si="15"/>
        <v>2006Gewerbliche BetriebsgebäudeAbdichtungsarbeiten</v>
      </c>
      <c r="E821">
        <v>76.2</v>
      </c>
      <c r="F821">
        <v>78.2</v>
      </c>
      <c r="G821">
        <v>76.599999999999994</v>
      </c>
      <c r="H821">
        <v>78.599999999999994</v>
      </c>
      <c r="I821">
        <v>76.900000000000006</v>
      </c>
      <c r="J821">
        <v>78.900000000000006</v>
      </c>
      <c r="K821">
        <v>77.400000000000006</v>
      </c>
      <c r="L821">
        <v>79.5</v>
      </c>
    </row>
    <row r="822" spans="1:12">
      <c r="A822">
        <v>2006</v>
      </c>
      <c r="B822" t="s">
        <v>152</v>
      </c>
      <c r="C822" t="s">
        <v>138</v>
      </c>
      <c r="D822" s="49" t="str">
        <f t="shared" si="15"/>
        <v>2006Gewerbliche BetriebsgebäudeDachdeckungs- und Dachabdichtungsarbeiten</v>
      </c>
      <c r="E822">
        <v>75.5</v>
      </c>
      <c r="F822">
        <v>77.5</v>
      </c>
      <c r="G822">
        <v>76</v>
      </c>
      <c r="H822">
        <v>78.099999999999994</v>
      </c>
      <c r="I822">
        <v>77.2</v>
      </c>
      <c r="J822">
        <v>79.2</v>
      </c>
      <c r="K822">
        <v>78.599999999999994</v>
      </c>
      <c r="L822">
        <v>80.599999999999994</v>
      </c>
    </row>
    <row r="823" spans="1:12">
      <c r="A823">
        <v>2006</v>
      </c>
      <c r="B823" t="s">
        <v>152</v>
      </c>
      <c r="C823" t="s">
        <v>98</v>
      </c>
      <c r="D823" s="49" t="str">
        <f t="shared" si="15"/>
        <v>2006Gewerbliche BetriebsgebäudeKlempnerarbeiten</v>
      </c>
      <c r="E823">
        <v>68.5</v>
      </c>
      <c r="F823">
        <v>70.2</v>
      </c>
      <c r="G823">
        <v>70.3</v>
      </c>
      <c r="H823">
        <v>72.2</v>
      </c>
      <c r="I823">
        <v>71.900000000000006</v>
      </c>
      <c r="J823">
        <v>73.8</v>
      </c>
      <c r="K823">
        <v>73.7</v>
      </c>
      <c r="L823">
        <v>75.599999999999994</v>
      </c>
    </row>
    <row r="824" spans="1:12">
      <c r="A824">
        <v>2006</v>
      </c>
      <c r="B824" t="s">
        <v>152</v>
      </c>
      <c r="C824" t="s">
        <v>99</v>
      </c>
      <c r="D824" s="49" t="str">
        <f t="shared" si="15"/>
        <v>2006Gewerbliche BetriebsgebäudeGerüstarbeiten</v>
      </c>
      <c r="E824">
        <v>79.599999999999994</v>
      </c>
      <c r="F824">
        <v>81.7</v>
      </c>
      <c r="G824">
        <v>80.8</v>
      </c>
      <c r="H824">
        <v>82.9</v>
      </c>
      <c r="I824">
        <v>83.1</v>
      </c>
      <c r="J824">
        <v>85.2</v>
      </c>
      <c r="K824">
        <v>83.9</v>
      </c>
      <c r="L824">
        <v>86</v>
      </c>
    </row>
    <row r="825" spans="1:12">
      <c r="A825">
        <v>2006</v>
      </c>
      <c r="B825" t="s">
        <v>152</v>
      </c>
      <c r="C825" t="s">
        <v>139</v>
      </c>
      <c r="D825" s="49" t="str">
        <f t="shared" si="15"/>
        <v>2006Gewerbliche BetriebsgebäudeAusbauarbeiten</v>
      </c>
      <c r="E825">
        <v>76.400000000000006</v>
      </c>
      <c r="F825">
        <v>78.400000000000006</v>
      </c>
      <c r="G825">
        <v>76.900000000000006</v>
      </c>
      <c r="H825">
        <v>78.900000000000006</v>
      </c>
      <c r="I825">
        <v>77.8</v>
      </c>
      <c r="J825">
        <v>79.8</v>
      </c>
      <c r="K825">
        <v>78.5</v>
      </c>
      <c r="L825">
        <v>80.599999999999994</v>
      </c>
    </row>
    <row r="826" spans="1:12">
      <c r="A826">
        <v>2006</v>
      </c>
      <c r="B826" t="s">
        <v>152</v>
      </c>
      <c r="C826" t="s">
        <v>100</v>
      </c>
      <c r="D826" s="49" t="str">
        <f t="shared" si="15"/>
        <v>2006Gewerbliche BetriebsgebäudeNaturwerksteinarbeiten</v>
      </c>
      <c r="E826">
        <v>86</v>
      </c>
      <c r="F826">
        <v>88.2</v>
      </c>
      <c r="G826">
        <v>86.2</v>
      </c>
      <c r="H826">
        <v>88.4</v>
      </c>
      <c r="I826">
        <v>86.3</v>
      </c>
      <c r="J826">
        <v>88.4</v>
      </c>
      <c r="K826">
        <v>86.6</v>
      </c>
      <c r="L826">
        <v>88.8</v>
      </c>
    </row>
    <row r="827" spans="1:12">
      <c r="A827">
        <v>2006</v>
      </c>
      <c r="B827" t="s">
        <v>152</v>
      </c>
      <c r="C827" t="s">
        <v>101</v>
      </c>
      <c r="D827" s="49" t="str">
        <f t="shared" si="15"/>
        <v>2006Gewerbliche BetriebsgebäudeBetonwerksteinarbeiten</v>
      </c>
      <c r="E827">
        <v>84.9</v>
      </c>
      <c r="F827">
        <v>87.1</v>
      </c>
      <c r="G827">
        <v>85.2</v>
      </c>
      <c r="H827">
        <v>87.5</v>
      </c>
      <c r="I827">
        <v>85.2</v>
      </c>
      <c r="J827">
        <v>87.5</v>
      </c>
      <c r="K827">
        <v>85.4</v>
      </c>
      <c r="L827">
        <v>87.6</v>
      </c>
    </row>
    <row r="828" spans="1:12">
      <c r="A828">
        <v>2006</v>
      </c>
      <c r="B828" t="s">
        <v>152</v>
      </c>
      <c r="C828" t="s">
        <v>140</v>
      </c>
      <c r="D828" s="49" t="str">
        <f t="shared" si="15"/>
        <v>2006Gewerbliche BetriebsgebäudePutz- und Stuckarbeiten</v>
      </c>
      <c r="E828">
        <v>84.1</v>
      </c>
      <c r="F828">
        <v>86.2</v>
      </c>
      <c r="G828">
        <v>84.3</v>
      </c>
      <c r="H828">
        <v>86.4</v>
      </c>
      <c r="I828">
        <v>84.9</v>
      </c>
      <c r="J828">
        <v>87.1</v>
      </c>
      <c r="K828">
        <v>85.3</v>
      </c>
      <c r="L828">
        <v>87.5</v>
      </c>
    </row>
    <row r="829" spans="1:12">
      <c r="A829">
        <v>2006</v>
      </c>
      <c r="B829" t="s">
        <v>152</v>
      </c>
      <c r="C829" t="s">
        <v>141</v>
      </c>
      <c r="D829" s="49" t="str">
        <f t="shared" si="15"/>
        <v>2006Gewerbliche BetriebsgebäudeWärmedämm-Verbundsysteme</v>
      </c>
      <c r="E829">
        <v>82.1</v>
      </c>
      <c r="F829">
        <v>84.3</v>
      </c>
      <c r="G829">
        <v>82.1</v>
      </c>
      <c r="H829">
        <v>84.3</v>
      </c>
      <c r="I829">
        <v>82.7</v>
      </c>
      <c r="J829">
        <v>84.8</v>
      </c>
      <c r="K829">
        <v>82.9</v>
      </c>
      <c r="L829">
        <v>85.2</v>
      </c>
    </row>
    <row r="830" spans="1:12">
      <c r="A830">
        <v>2006</v>
      </c>
      <c r="B830" t="s">
        <v>152</v>
      </c>
      <c r="C830" t="s">
        <v>104</v>
      </c>
      <c r="D830" s="49" t="str">
        <f t="shared" si="15"/>
        <v>2006Gewerbliche BetriebsgebäudeTrockenbauarbeiten</v>
      </c>
      <c r="E830">
        <v>82.4</v>
      </c>
      <c r="F830">
        <v>84.5</v>
      </c>
      <c r="G830">
        <v>82.7</v>
      </c>
      <c r="H830">
        <v>84.9</v>
      </c>
      <c r="I830">
        <v>83.1</v>
      </c>
      <c r="J830">
        <v>85.3</v>
      </c>
      <c r="K830">
        <v>83.6</v>
      </c>
      <c r="L830">
        <v>85.8</v>
      </c>
    </row>
    <row r="831" spans="1:12">
      <c r="A831">
        <v>2006</v>
      </c>
      <c r="B831" t="s">
        <v>152</v>
      </c>
      <c r="C831" t="s">
        <v>105</v>
      </c>
      <c r="D831" s="49" t="str">
        <f t="shared" si="15"/>
        <v>2006Gewerbliche BetriebsgebäudeVorgehängte hinterlüftete Fassaden</v>
      </c>
      <c r="E831">
        <v>76.5</v>
      </c>
      <c r="F831">
        <v>78.3</v>
      </c>
      <c r="G831">
        <v>77.400000000000006</v>
      </c>
      <c r="H831">
        <v>79.3</v>
      </c>
      <c r="I831">
        <v>78.099999999999994</v>
      </c>
      <c r="J831">
        <v>80</v>
      </c>
      <c r="K831">
        <v>79.099999999999994</v>
      </c>
      <c r="L831">
        <v>81</v>
      </c>
    </row>
    <row r="832" spans="1:12">
      <c r="A832">
        <v>2006</v>
      </c>
      <c r="B832" t="s">
        <v>152</v>
      </c>
      <c r="C832" t="s">
        <v>142</v>
      </c>
      <c r="D832" s="49" t="str">
        <f t="shared" si="15"/>
        <v>2006Gewerbliche BetriebsgebäudeFliesen- und Plattenarbeiten</v>
      </c>
      <c r="E832">
        <v>85.4</v>
      </c>
      <c r="F832">
        <v>87.5</v>
      </c>
      <c r="G832">
        <v>85.1</v>
      </c>
      <c r="H832">
        <v>87.2</v>
      </c>
      <c r="I832">
        <v>85.3</v>
      </c>
      <c r="J832">
        <v>87.4</v>
      </c>
      <c r="K832">
        <v>85.4</v>
      </c>
      <c r="L832">
        <v>87.5</v>
      </c>
    </row>
    <row r="833" spans="1:12">
      <c r="A833">
        <v>2006</v>
      </c>
      <c r="B833" t="s">
        <v>152</v>
      </c>
      <c r="C833" t="s">
        <v>107</v>
      </c>
      <c r="D833" s="49" t="str">
        <f t="shared" si="15"/>
        <v>2006Gewerbliche BetriebsgebäudeEstricharbeiten</v>
      </c>
      <c r="E833">
        <v>79.599999999999994</v>
      </c>
      <c r="F833">
        <v>81.599999999999994</v>
      </c>
      <c r="G833">
        <v>79.8</v>
      </c>
      <c r="H833">
        <v>81.8</v>
      </c>
      <c r="I833">
        <v>81</v>
      </c>
      <c r="J833">
        <v>83.1</v>
      </c>
      <c r="K833">
        <v>82.8</v>
      </c>
      <c r="L833">
        <v>84.9</v>
      </c>
    </row>
    <row r="834" spans="1:12">
      <c r="A834">
        <v>2006</v>
      </c>
      <c r="B834" t="s">
        <v>152</v>
      </c>
      <c r="C834" t="s">
        <v>108</v>
      </c>
      <c r="D834" s="49" t="str">
        <f t="shared" si="15"/>
        <v>2006Gewerbliche BetriebsgebäudeTischlerarbeiten</v>
      </c>
      <c r="E834">
        <v>79.599999999999994</v>
      </c>
      <c r="F834">
        <v>81.8</v>
      </c>
      <c r="G834">
        <v>80.099999999999994</v>
      </c>
      <c r="H834">
        <v>82.2</v>
      </c>
      <c r="I834">
        <v>80.7</v>
      </c>
      <c r="J834">
        <v>82.9</v>
      </c>
      <c r="K834">
        <v>81.5</v>
      </c>
      <c r="L834">
        <v>83.7</v>
      </c>
    </row>
    <row r="835" spans="1:12">
      <c r="A835">
        <v>2006</v>
      </c>
      <c r="B835" t="s">
        <v>152</v>
      </c>
      <c r="C835" t="s">
        <v>143</v>
      </c>
      <c r="D835" s="49" t="str">
        <f t="shared" si="15"/>
        <v>2006Gewerbliche BetriebsgebäudeParkett- und Holzpflasterarbeiten</v>
      </c>
      <c r="E835">
        <v>88.1</v>
      </c>
      <c r="F835">
        <v>90.3</v>
      </c>
      <c r="G835">
        <v>88.2</v>
      </c>
      <c r="H835">
        <v>90.4</v>
      </c>
      <c r="I835">
        <v>88.4</v>
      </c>
      <c r="J835">
        <v>90.7</v>
      </c>
      <c r="K835">
        <v>88.7</v>
      </c>
      <c r="L835">
        <v>91</v>
      </c>
    </row>
    <row r="836" spans="1:12">
      <c r="A836">
        <v>2006</v>
      </c>
      <c r="B836" t="s">
        <v>152</v>
      </c>
      <c r="C836" t="s">
        <v>109</v>
      </c>
      <c r="D836" s="49" t="str">
        <f t="shared" si="15"/>
        <v>2006Gewerbliche BetriebsgebäudeRollladenarbeiten</v>
      </c>
      <c r="E836">
        <v>85.9</v>
      </c>
      <c r="F836">
        <v>88.2</v>
      </c>
      <c r="G836">
        <v>86.2</v>
      </c>
      <c r="H836">
        <v>88.5</v>
      </c>
      <c r="I836">
        <v>86.7</v>
      </c>
      <c r="J836">
        <v>89</v>
      </c>
      <c r="K836">
        <v>87.1</v>
      </c>
      <c r="L836">
        <v>89.4</v>
      </c>
    </row>
    <row r="837" spans="1:12">
      <c r="A837">
        <v>2006</v>
      </c>
      <c r="B837" t="s">
        <v>152</v>
      </c>
      <c r="C837" t="s">
        <v>110</v>
      </c>
      <c r="D837" s="49" t="str">
        <f t="shared" si="15"/>
        <v>2006Gewerbliche BetriebsgebäudeMetallbauarbeiten</v>
      </c>
      <c r="E837">
        <v>73.900000000000006</v>
      </c>
      <c r="F837">
        <v>75.7</v>
      </c>
      <c r="G837">
        <v>74.599999999999994</v>
      </c>
      <c r="H837">
        <v>76.400000000000006</v>
      </c>
      <c r="I837">
        <v>75.599999999999994</v>
      </c>
      <c r="J837">
        <v>77.400000000000006</v>
      </c>
      <c r="K837">
        <v>76.5</v>
      </c>
      <c r="L837">
        <v>78.400000000000006</v>
      </c>
    </row>
    <row r="838" spans="1:12">
      <c r="A838">
        <v>2006</v>
      </c>
      <c r="B838" t="s">
        <v>152</v>
      </c>
      <c r="C838" t="s">
        <v>111</v>
      </c>
      <c r="D838" s="49" t="str">
        <f t="shared" si="15"/>
        <v>2006Gewerbliche BetriebsgebäudeVerglasungsarbeiten</v>
      </c>
      <c r="E838">
        <v>74.5</v>
      </c>
      <c r="F838">
        <v>76.3</v>
      </c>
      <c r="G838">
        <v>75.400000000000006</v>
      </c>
      <c r="H838">
        <v>77.3</v>
      </c>
      <c r="I838">
        <v>76.5</v>
      </c>
      <c r="J838">
        <v>78.5</v>
      </c>
      <c r="K838">
        <v>78.8</v>
      </c>
      <c r="L838">
        <v>80.900000000000006</v>
      </c>
    </row>
    <row r="839" spans="1:12">
      <c r="A839">
        <v>2006</v>
      </c>
      <c r="B839" t="s">
        <v>152</v>
      </c>
      <c r="C839" t="s">
        <v>144</v>
      </c>
      <c r="D839" s="49" t="str">
        <f t="shared" si="15"/>
        <v>2006Gewerbliche BetriebsgebäudeMaler- und Lackierarbeiten, Beschichtungen</v>
      </c>
      <c r="E839">
        <v>85.4</v>
      </c>
      <c r="F839">
        <v>87.5</v>
      </c>
      <c r="G839">
        <v>85.2</v>
      </c>
      <c r="H839">
        <v>87.3</v>
      </c>
      <c r="I839">
        <v>85.4</v>
      </c>
      <c r="J839">
        <v>87.6</v>
      </c>
      <c r="K839">
        <v>85.8</v>
      </c>
      <c r="L839">
        <v>88.1</v>
      </c>
    </row>
    <row r="840" spans="1:12">
      <c r="A840">
        <v>2006</v>
      </c>
      <c r="B840" t="s">
        <v>152</v>
      </c>
      <c r="C840" t="s">
        <v>145</v>
      </c>
      <c r="D840" s="49" t="str">
        <f t="shared" si="15"/>
        <v>2006Gewerbliche BetriebsgebäudeKorrosionsschutzarbeiten an Stahlbauten</v>
      </c>
      <c r="E840" t="s">
        <v>66</v>
      </c>
      <c r="F840" t="s">
        <v>66</v>
      </c>
      <c r="G840" t="s">
        <v>66</v>
      </c>
      <c r="H840" t="s">
        <v>66</v>
      </c>
      <c r="I840" t="s">
        <v>66</v>
      </c>
      <c r="J840" t="s">
        <v>66</v>
      </c>
      <c r="K840" t="s">
        <v>66</v>
      </c>
      <c r="L840" t="s">
        <v>66</v>
      </c>
    </row>
    <row r="841" spans="1:12">
      <c r="A841">
        <v>2006</v>
      </c>
      <c r="B841" t="s">
        <v>152</v>
      </c>
      <c r="C841" t="s">
        <v>113</v>
      </c>
      <c r="D841" s="49" t="str">
        <f t="shared" si="15"/>
        <v>2006Gewerbliche BetriebsgebäudeBodenbelagarbeiten</v>
      </c>
      <c r="E841">
        <v>81.599999999999994</v>
      </c>
      <c r="F841">
        <v>83.7</v>
      </c>
      <c r="G841">
        <v>81.599999999999994</v>
      </c>
      <c r="H841">
        <v>83.7</v>
      </c>
      <c r="I841">
        <v>81.7</v>
      </c>
      <c r="J841">
        <v>83.8</v>
      </c>
      <c r="K841">
        <v>82.1</v>
      </c>
      <c r="L841">
        <v>84.1</v>
      </c>
    </row>
    <row r="842" spans="1:12">
      <c r="A842">
        <v>2006</v>
      </c>
      <c r="B842" t="s">
        <v>152</v>
      </c>
      <c r="C842" t="s">
        <v>114</v>
      </c>
      <c r="D842" s="49" t="str">
        <f t="shared" si="15"/>
        <v>2006Gewerbliche BetriebsgebäudeTapezierarbeiten</v>
      </c>
      <c r="E842">
        <v>82.6</v>
      </c>
      <c r="F842">
        <v>84.7</v>
      </c>
      <c r="G842">
        <v>82.8</v>
      </c>
      <c r="H842">
        <v>84.9</v>
      </c>
      <c r="I842">
        <v>83.2</v>
      </c>
      <c r="J842">
        <v>85.4</v>
      </c>
      <c r="K842">
        <v>83.3</v>
      </c>
      <c r="L842">
        <v>85.5</v>
      </c>
    </row>
    <row r="843" spans="1:12">
      <c r="A843">
        <v>2006</v>
      </c>
      <c r="B843" t="s">
        <v>152</v>
      </c>
      <c r="C843" t="s">
        <v>115</v>
      </c>
      <c r="D843" s="49" t="str">
        <f t="shared" si="15"/>
        <v>2006Gewerbliche BetriebsgebäudeRaumlufttechnische Anlagen</v>
      </c>
      <c r="E843">
        <v>74.2</v>
      </c>
      <c r="F843">
        <v>76.099999999999994</v>
      </c>
      <c r="G843">
        <v>74.400000000000006</v>
      </c>
      <c r="H843">
        <v>76.3</v>
      </c>
      <c r="I843">
        <v>75.2</v>
      </c>
      <c r="J843">
        <v>77.099999999999994</v>
      </c>
      <c r="K843">
        <v>76</v>
      </c>
      <c r="L843">
        <v>78.099999999999994</v>
      </c>
    </row>
    <row r="844" spans="1:12">
      <c r="A844">
        <v>2006</v>
      </c>
      <c r="B844" t="s">
        <v>152</v>
      </c>
      <c r="C844" t="s">
        <v>146</v>
      </c>
      <c r="D844" s="49" t="str">
        <f t="shared" ref="D844:D907" si="16">CONCATENATE(A844, B844, C844)</f>
        <v>2006Gewerbliche BetriebsgebäudeHeiz- und zentrale Wassererwärmungsanlagen</v>
      </c>
      <c r="E844">
        <v>69.900000000000006</v>
      </c>
      <c r="F844">
        <v>71.8</v>
      </c>
      <c r="G844">
        <v>70.5</v>
      </c>
      <c r="H844">
        <v>72.3</v>
      </c>
      <c r="I844">
        <v>72.5</v>
      </c>
      <c r="J844">
        <v>74.400000000000006</v>
      </c>
      <c r="K844">
        <v>73.400000000000006</v>
      </c>
      <c r="L844">
        <v>75.3</v>
      </c>
    </row>
    <row r="845" spans="1:12">
      <c r="A845">
        <v>2006</v>
      </c>
      <c r="B845" t="s">
        <v>152</v>
      </c>
      <c r="C845" t="s">
        <v>147</v>
      </c>
      <c r="D845" s="49" t="str">
        <f t="shared" si="16"/>
        <v>2006Gewerbliche BetriebsgebäudeGas-, Wasser- und Entwässerungsanl. innerh. v.Geb.</v>
      </c>
      <c r="E845">
        <v>70.099999999999994</v>
      </c>
      <c r="F845">
        <v>72</v>
      </c>
      <c r="G845">
        <v>70.599999999999994</v>
      </c>
      <c r="H845">
        <v>72.400000000000006</v>
      </c>
      <c r="I845">
        <v>72.5</v>
      </c>
      <c r="J845">
        <v>74.400000000000006</v>
      </c>
      <c r="K845">
        <v>73.5</v>
      </c>
      <c r="L845">
        <v>75.400000000000006</v>
      </c>
    </row>
    <row r="846" spans="1:12">
      <c r="A846">
        <v>2006</v>
      </c>
      <c r="B846" t="s">
        <v>152</v>
      </c>
      <c r="C846" t="s">
        <v>148</v>
      </c>
      <c r="D846" s="49" t="str">
        <f t="shared" si="16"/>
        <v>2006Gewerbliche BetriebsgebäudeNieder- und Mittelspannungsanlagen bis 36 kV</v>
      </c>
      <c r="E846">
        <v>74.599999999999994</v>
      </c>
      <c r="F846">
        <v>76.5</v>
      </c>
      <c r="G846">
        <v>75.400000000000006</v>
      </c>
      <c r="H846">
        <v>77.400000000000006</v>
      </c>
      <c r="I846">
        <v>75.900000000000006</v>
      </c>
      <c r="J846">
        <v>77.8</v>
      </c>
      <c r="K846">
        <v>76.3</v>
      </c>
      <c r="L846">
        <v>78.3</v>
      </c>
    </row>
    <row r="847" spans="1:12">
      <c r="A847">
        <v>2006</v>
      </c>
      <c r="B847" t="s">
        <v>152</v>
      </c>
      <c r="C847" t="s">
        <v>120</v>
      </c>
      <c r="D847" s="49" t="str">
        <f t="shared" si="16"/>
        <v>2006Gewerbliche BetriebsgebäudeBlitzschutzanlagen</v>
      </c>
      <c r="E847">
        <v>78.400000000000006</v>
      </c>
      <c r="F847">
        <v>80.5</v>
      </c>
      <c r="G847">
        <v>78.8</v>
      </c>
      <c r="H847">
        <v>80.8</v>
      </c>
      <c r="I847">
        <v>79.400000000000006</v>
      </c>
      <c r="J847">
        <v>81.400000000000006</v>
      </c>
      <c r="K847">
        <v>79.400000000000006</v>
      </c>
      <c r="L847">
        <v>81.400000000000006</v>
      </c>
    </row>
    <row r="848" spans="1:12">
      <c r="A848">
        <v>2006</v>
      </c>
      <c r="B848" t="s">
        <v>152</v>
      </c>
      <c r="C848" t="s">
        <v>149</v>
      </c>
      <c r="D848" s="49" t="str">
        <f t="shared" si="16"/>
        <v>2006Gewerbliche BetriebsgebäudeAufzugsanl., Fahrtreppen, Fahrsteige, Förderanl.</v>
      </c>
      <c r="E848">
        <v>81.7</v>
      </c>
      <c r="F848">
        <v>83.9</v>
      </c>
      <c r="G848">
        <v>81.7</v>
      </c>
      <c r="H848">
        <v>83.9</v>
      </c>
      <c r="I848">
        <v>82</v>
      </c>
      <c r="J848">
        <v>84.1</v>
      </c>
      <c r="K848">
        <v>82.4</v>
      </c>
      <c r="L848">
        <v>84.5</v>
      </c>
    </row>
    <row r="849" spans="1:12">
      <c r="A849">
        <v>2006</v>
      </c>
      <c r="B849" t="s">
        <v>152</v>
      </c>
      <c r="C849" t="s">
        <v>119</v>
      </c>
      <c r="D849" s="49" t="str">
        <f t="shared" si="16"/>
        <v>2006Gewerbliche BetriebsgebäudeGebäudeautomation</v>
      </c>
      <c r="E849">
        <v>81</v>
      </c>
      <c r="F849">
        <v>83.1</v>
      </c>
      <c r="G849">
        <v>81.599999999999994</v>
      </c>
      <c r="H849">
        <v>83.7</v>
      </c>
      <c r="I849">
        <v>81.599999999999994</v>
      </c>
      <c r="J849">
        <v>83.7</v>
      </c>
      <c r="K849">
        <v>82</v>
      </c>
      <c r="L849">
        <v>84.1</v>
      </c>
    </row>
    <row r="850" spans="1:12">
      <c r="A850">
        <v>2006</v>
      </c>
      <c r="B850" t="s">
        <v>152</v>
      </c>
      <c r="C850" t="s">
        <v>150</v>
      </c>
      <c r="D850" s="49" t="str">
        <f t="shared" si="16"/>
        <v>2006Gewerbliche BetriebsgebäudeDämm- und Brandschutzarbeiten an techn. Anlagen</v>
      </c>
      <c r="E850">
        <v>67</v>
      </c>
      <c r="F850">
        <v>68.8</v>
      </c>
      <c r="G850">
        <v>67</v>
      </c>
      <c r="H850">
        <v>68.8</v>
      </c>
      <c r="I850">
        <v>68</v>
      </c>
      <c r="J850">
        <v>69.8</v>
      </c>
      <c r="K850">
        <v>68.8</v>
      </c>
      <c r="L850">
        <v>70.599999999999994</v>
      </c>
    </row>
    <row r="851" spans="1:12">
      <c r="A851">
        <v>2007</v>
      </c>
      <c r="B851" t="s">
        <v>132</v>
      </c>
      <c r="C851" t="s">
        <v>133</v>
      </c>
      <c r="D851" s="49" t="str">
        <f t="shared" si="16"/>
        <v>2007WohngebäudeBauleistungen am Bauwerk</v>
      </c>
      <c r="E851">
        <v>85.2</v>
      </c>
      <c r="F851">
        <v>85.2</v>
      </c>
      <c r="G851">
        <v>85.7</v>
      </c>
      <c r="H851">
        <v>85.7</v>
      </c>
      <c r="I851">
        <v>86.2</v>
      </c>
      <c r="J851">
        <v>86.2</v>
      </c>
      <c r="K851">
        <v>86.5</v>
      </c>
      <c r="L851">
        <v>86.5</v>
      </c>
    </row>
    <row r="852" spans="1:12">
      <c r="A852">
        <v>2007</v>
      </c>
      <c r="B852" t="s">
        <v>132</v>
      </c>
      <c r="C852" t="s">
        <v>134</v>
      </c>
      <c r="D852" s="49" t="str">
        <f t="shared" si="16"/>
        <v>2007WohngebäudeRohbauarbeiten</v>
      </c>
      <c r="E852">
        <v>86.4</v>
      </c>
      <c r="F852">
        <v>86.4</v>
      </c>
      <c r="G852">
        <v>87.1</v>
      </c>
      <c r="H852">
        <v>87.1</v>
      </c>
      <c r="I852">
        <v>87.6</v>
      </c>
      <c r="J852">
        <v>87.6</v>
      </c>
      <c r="K852">
        <v>87.9</v>
      </c>
      <c r="L852">
        <v>87.9</v>
      </c>
    </row>
    <row r="853" spans="1:12">
      <c r="A853">
        <v>2007</v>
      </c>
      <c r="B853" t="s">
        <v>132</v>
      </c>
      <c r="C853" t="s">
        <v>90</v>
      </c>
      <c r="D853" s="49" t="str">
        <f t="shared" si="16"/>
        <v>2007WohngebäudeErdarbeiten</v>
      </c>
      <c r="E853">
        <v>83.9</v>
      </c>
      <c r="F853">
        <v>83.9</v>
      </c>
      <c r="G853">
        <v>84.5</v>
      </c>
      <c r="H853">
        <v>84.5</v>
      </c>
      <c r="I853">
        <v>84.9</v>
      </c>
      <c r="J853">
        <v>84.9</v>
      </c>
      <c r="K853">
        <v>85.3</v>
      </c>
      <c r="L853">
        <v>85.3</v>
      </c>
    </row>
    <row r="854" spans="1:12">
      <c r="A854">
        <v>2007</v>
      </c>
      <c r="B854" t="s">
        <v>132</v>
      </c>
      <c r="C854" t="s">
        <v>135</v>
      </c>
      <c r="D854" s="49" t="str">
        <f t="shared" si="16"/>
        <v>2007WohngebäudeVerbauarbeiten</v>
      </c>
      <c r="E854">
        <v>84.2</v>
      </c>
      <c r="F854">
        <v>84.2</v>
      </c>
      <c r="G854">
        <v>85</v>
      </c>
      <c r="H854">
        <v>85</v>
      </c>
      <c r="I854">
        <v>85.9</v>
      </c>
      <c r="J854">
        <v>85.9</v>
      </c>
      <c r="K854">
        <v>86.4</v>
      </c>
      <c r="L854">
        <v>86.4</v>
      </c>
    </row>
    <row r="855" spans="1:12">
      <c r="A855">
        <v>2007</v>
      </c>
      <c r="B855" t="s">
        <v>132</v>
      </c>
      <c r="C855" t="s">
        <v>136</v>
      </c>
      <c r="D855" s="49" t="str">
        <f t="shared" si="16"/>
        <v>2007WohngebäudeRamm-, Rüttel- und Pressarbeiten</v>
      </c>
      <c r="E855" t="s">
        <v>66</v>
      </c>
      <c r="F855" t="s">
        <v>66</v>
      </c>
      <c r="G855" t="s">
        <v>66</v>
      </c>
      <c r="H855" t="s">
        <v>66</v>
      </c>
      <c r="I855" t="s">
        <v>66</v>
      </c>
      <c r="J855" t="s">
        <v>66</v>
      </c>
      <c r="K855" t="s">
        <v>66</v>
      </c>
      <c r="L855" t="s">
        <v>66</v>
      </c>
    </row>
    <row r="856" spans="1:12">
      <c r="A856">
        <v>2007</v>
      </c>
      <c r="B856" t="s">
        <v>132</v>
      </c>
      <c r="C856" t="s">
        <v>91</v>
      </c>
      <c r="D856" s="49" t="str">
        <f t="shared" si="16"/>
        <v>2007WohngebäudeEntwässerungskanalarbeiten</v>
      </c>
      <c r="E856">
        <v>83.3</v>
      </c>
      <c r="F856">
        <v>83.3</v>
      </c>
      <c r="G856">
        <v>84</v>
      </c>
      <c r="H856">
        <v>84</v>
      </c>
      <c r="I856">
        <v>84.5</v>
      </c>
      <c r="J856">
        <v>84.5</v>
      </c>
      <c r="K856">
        <v>84.8</v>
      </c>
      <c r="L856">
        <v>84.8</v>
      </c>
    </row>
    <row r="857" spans="1:12">
      <c r="A857">
        <v>2007</v>
      </c>
      <c r="B857" t="s">
        <v>132</v>
      </c>
      <c r="C857" t="s">
        <v>92</v>
      </c>
      <c r="D857" s="49" t="str">
        <f t="shared" si="16"/>
        <v>2007WohngebäudeMauerarbeiten</v>
      </c>
      <c r="E857">
        <v>89.9</v>
      </c>
      <c r="F857">
        <v>89.9</v>
      </c>
      <c r="G857">
        <v>90.5</v>
      </c>
      <c r="H857">
        <v>90.5</v>
      </c>
      <c r="I857">
        <v>90.9</v>
      </c>
      <c r="J857">
        <v>90.9</v>
      </c>
      <c r="K857">
        <v>91.2</v>
      </c>
      <c r="L857">
        <v>91.2</v>
      </c>
    </row>
    <row r="858" spans="1:12">
      <c r="A858">
        <v>2007</v>
      </c>
      <c r="B858" t="s">
        <v>132</v>
      </c>
      <c r="C858" t="s">
        <v>93</v>
      </c>
      <c r="D858" s="49" t="str">
        <f t="shared" si="16"/>
        <v>2007WohngebäudeBetonarbeiten</v>
      </c>
      <c r="E858">
        <v>88</v>
      </c>
      <c r="F858">
        <v>88</v>
      </c>
      <c r="G858">
        <v>89.1</v>
      </c>
      <c r="H858">
        <v>89.1</v>
      </c>
      <c r="I858">
        <v>89.5</v>
      </c>
      <c r="J858">
        <v>89.5</v>
      </c>
      <c r="K858">
        <v>89.7</v>
      </c>
      <c r="L858">
        <v>89.7</v>
      </c>
    </row>
    <row r="859" spans="1:12">
      <c r="A859">
        <v>2007</v>
      </c>
      <c r="B859" t="s">
        <v>132</v>
      </c>
      <c r="C859" t="s">
        <v>137</v>
      </c>
      <c r="D859" s="49" t="str">
        <f t="shared" si="16"/>
        <v>2007WohngebäudeZimmer- und Holzbauarbeiten</v>
      </c>
      <c r="E859">
        <v>83.8</v>
      </c>
      <c r="F859">
        <v>83.8</v>
      </c>
      <c r="G859">
        <v>84.5</v>
      </c>
      <c r="H859">
        <v>84.5</v>
      </c>
      <c r="I859">
        <v>84.5</v>
      </c>
      <c r="J859">
        <v>84.5</v>
      </c>
      <c r="K859">
        <v>84.5</v>
      </c>
      <c r="L859">
        <v>84.5</v>
      </c>
    </row>
    <row r="860" spans="1:12">
      <c r="A860">
        <v>2007</v>
      </c>
      <c r="B860" t="s">
        <v>132</v>
      </c>
      <c r="C860" t="s">
        <v>95</v>
      </c>
      <c r="D860" s="49" t="str">
        <f t="shared" si="16"/>
        <v>2007WohngebäudeStahlbauarbeiten</v>
      </c>
      <c r="E860">
        <v>88.6</v>
      </c>
      <c r="F860">
        <v>88.6</v>
      </c>
      <c r="G860">
        <v>90.3</v>
      </c>
      <c r="H860">
        <v>90.3</v>
      </c>
      <c r="I860">
        <v>91</v>
      </c>
      <c r="J860">
        <v>91</v>
      </c>
      <c r="K860">
        <v>91.9</v>
      </c>
      <c r="L860">
        <v>91.9</v>
      </c>
    </row>
    <row r="861" spans="1:12">
      <c r="A861">
        <v>2007</v>
      </c>
      <c r="B861" t="s">
        <v>132</v>
      </c>
      <c r="C861" t="s">
        <v>96</v>
      </c>
      <c r="D861" s="49" t="str">
        <f t="shared" si="16"/>
        <v>2007WohngebäudeAbdichtungsarbeiten</v>
      </c>
      <c r="E861">
        <v>80.2</v>
      </c>
      <c r="F861">
        <v>80.2</v>
      </c>
      <c r="G861">
        <v>80.5</v>
      </c>
      <c r="H861">
        <v>80.5</v>
      </c>
      <c r="I861">
        <v>81.2</v>
      </c>
      <c r="J861">
        <v>81.2</v>
      </c>
      <c r="K861">
        <v>81.2</v>
      </c>
      <c r="L861">
        <v>81.2</v>
      </c>
    </row>
    <row r="862" spans="1:12">
      <c r="A862">
        <v>2007</v>
      </c>
      <c r="B862" t="s">
        <v>132</v>
      </c>
      <c r="C862" t="s">
        <v>138</v>
      </c>
      <c r="D862" s="49" t="str">
        <f t="shared" si="16"/>
        <v>2007WohngebäudeDachdeckungs- und Dachabdichtungsarbeiten</v>
      </c>
      <c r="E862">
        <v>83</v>
      </c>
      <c r="F862">
        <v>83</v>
      </c>
      <c r="G862">
        <v>83.3</v>
      </c>
      <c r="H862">
        <v>83.3</v>
      </c>
      <c r="I862">
        <v>83.7</v>
      </c>
      <c r="J862">
        <v>83.7</v>
      </c>
      <c r="K862">
        <v>84.1</v>
      </c>
      <c r="L862">
        <v>84.1</v>
      </c>
    </row>
    <row r="863" spans="1:12">
      <c r="A863">
        <v>2007</v>
      </c>
      <c r="B863" t="s">
        <v>132</v>
      </c>
      <c r="C863" t="s">
        <v>98</v>
      </c>
      <c r="D863" s="49" t="str">
        <f t="shared" si="16"/>
        <v>2007WohngebäudeKlempnerarbeiten</v>
      </c>
      <c r="E863">
        <v>78.900000000000006</v>
      </c>
      <c r="F863">
        <v>78.900000000000006</v>
      </c>
      <c r="G863">
        <v>79.900000000000006</v>
      </c>
      <c r="H863">
        <v>79.900000000000006</v>
      </c>
      <c r="I863">
        <v>80.7</v>
      </c>
      <c r="J863">
        <v>80.7</v>
      </c>
      <c r="K863">
        <v>81.2</v>
      </c>
      <c r="L863">
        <v>81.2</v>
      </c>
    </row>
    <row r="864" spans="1:12">
      <c r="A864">
        <v>2007</v>
      </c>
      <c r="B864" t="s">
        <v>132</v>
      </c>
      <c r="C864" t="s">
        <v>99</v>
      </c>
      <c r="D864" s="49" t="str">
        <f t="shared" si="16"/>
        <v>2007WohngebäudeGerüstarbeiten</v>
      </c>
      <c r="E864">
        <v>85.5</v>
      </c>
      <c r="F864">
        <v>85.5</v>
      </c>
      <c r="G864">
        <v>87</v>
      </c>
      <c r="H864">
        <v>87</v>
      </c>
      <c r="I864">
        <v>88.3</v>
      </c>
      <c r="J864">
        <v>88.3</v>
      </c>
      <c r="K864">
        <v>87.7</v>
      </c>
      <c r="L864">
        <v>87.7</v>
      </c>
    </row>
    <row r="865" spans="1:12">
      <c r="A865">
        <v>2007</v>
      </c>
      <c r="B865" t="s">
        <v>132</v>
      </c>
      <c r="C865" t="s">
        <v>139</v>
      </c>
      <c r="D865" s="49" t="str">
        <f t="shared" si="16"/>
        <v>2007WohngebäudeAusbauarbeiten</v>
      </c>
      <c r="E865">
        <v>84.2</v>
      </c>
      <c r="F865">
        <v>84.2</v>
      </c>
      <c r="G865">
        <v>84.5</v>
      </c>
      <c r="H865">
        <v>84.5</v>
      </c>
      <c r="I865">
        <v>85</v>
      </c>
      <c r="J865">
        <v>85</v>
      </c>
      <c r="K865">
        <v>85.5</v>
      </c>
      <c r="L865">
        <v>85.5</v>
      </c>
    </row>
    <row r="866" spans="1:12">
      <c r="A866">
        <v>2007</v>
      </c>
      <c r="B866" t="s">
        <v>132</v>
      </c>
      <c r="C866" t="s">
        <v>100</v>
      </c>
      <c r="D866" s="49" t="str">
        <f t="shared" si="16"/>
        <v>2007WohngebäudeNaturwerksteinarbeiten</v>
      </c>
      <c r="E866">
        <v>90.2</v>
      </c>
      <c r="F866">
        <v>90.2</v>
      </c>
      <c r="G866">
        <v>90.5</v>
      </c>
      <c r="H866">
        <v>90.5</v>
      </c>
      <c r="I866">
        <v>90.6</v>
      </c>
      <c r="J866">
        <v>90.6</v>
      </c>
      <c r="K866">
        <v>91.1</v>
      </c>
      <c r="L866">
        <v>91.1</v>
      </c>
    </row>
    <row r="867" spans="1:12">
      <c r="A867">
        <v>2007</v>
      </c>
      <c r="B867" t="s">
        <v>132</v>
      </c>
      <c r="C867" t="s">
        <v>101</v>
      </c>
      <c r="D867" s="49" t="str">
        <f t="shared" si="16"/>
        <v>2007WohngebäudeBetonwerksteinarbeiten</v>
      </c>
      <c r="E867">
        <v>87.5</v>
      </c>
      <c r="F867">
        <v>87.5</v>
      </c>
      <c r="G867">
        <v>87.7</v>
      </c>
      <c r="H867">
        <v>87.7</v>
      </c>
      <c r="I867">
        <v>87.9</v>
      </c>
      <c r="J867">
        <v>87.9</v>
      </c>
      <c r="K867">
        <v>87.9</v>
      </c>
      <c r="L867">
        <v>87.9</v>
      </c>
    </row>
    <row r="868" spans="1:12">
      <c r="A868">
        <v>2007</v>
      </c>
      <c r="B868" t="s">
        <v>132</v>
      </c>
      <c r="C868" t="s">
        <v>140</v>
      </c>
      <c r="D868" s="49" t="str">
        <f t="shared" si="16"/>
        <v>2007WohngebäudePutz- und Stuckarbeiten</v>
      </c>
      <c r="E868">
        <v>88.5</v>
      </c>
      <c r="F868">
        <v>88.5</v>
      </c>
      <c r="G868">
        <v>89</v>
      </c>
      <c r="H868">
        <v>89</v>
      </c>
      <c r="I868">
        <v>89.2</v>
      </c>
      <c r="J868">
        <v>89.2</v>
      </c>
      <c r="K868">
        <v>89.3</v>
      </c>
      <c r="L868">
        <v>89.3</v>
      </c>
    </row>
    <row r="869" spans="1:12">
      <c r="A869">
        <v>2007</v>
      </c>
      <c r="B869" t="s">
        <v>132</v>
      </c>
      <c r="C869" t="s">
        <v>141</v>
      </c>
      <c r="D869" s="49" t="str">
        <f t="shared" si="16"/>
        <v>2007WohngebäudeWärmedämm-Verbundsysteme</v>
      </c>
      <c r="E869">
        <v>86.6</v>
      </c>
      <c r="F869">
        <v>86.6</v>
      </c>
      <c r="G869">
        <v>87.2</v>
      </c>
      <c r="H869">
        <v>87.2</v>
      </c>
      <c r="I869">
        <v>87.5</v>
      </c>
      <c r="J869">
        <v>87.5</v>
      </c>
      <c r="K869">
        <v>87.4</v>
      </c>
      <c r="L869">
        <v>87.4</v>
      </c>
    </row>
    <row r="870" spans="1:12">
      <c r="A870">
        <v>2007</v>
      </c>
      <c r="B870" t="s">
        <v>132</v>
      </c>
      <c r="C870" t="s">
        <v>104</v>
      </c>
      <c r="D870" s="49" t="str">
        <f t="shared" si="16"/>
        <v>2007WohngebäudeTrockenbauarbeiten</v>
      </c>
      <c r="E870">
        <v>86.6</v>
      </c>
      <c r="F870">
        <v>86.6</v>
      </c>
      <c r="G870">
        <v>86.9</v>
      </c>
      <c r="H870">
        <v>86.9</v>
      </c>
      <c r="I870">
        <v>87.2</v>
      </c>
      <c r="J870">
        <v>87.2</v>
      </c>
      <c r="K870">
        <v>87.5</v>
      </c>
      <c r="L870">
        <v>87.5</v>
      </c>
    </row>
    <row r="871" spans="1:12">
      <c r="A871">
        <v>2007</v>
      </c>
      <c r="B871" t="s">
        <v>132</v>
      </c>
      <c r="C871" t="s">
        <v>105</v>
      </c>
      <c r="D871" s="49" t="str">
        <f t="shared" si="16"/>
        <v>2007WohngebäudeVorgehängte hinterlüftete Fassaden</v>
      </c>
      <c r="E871">
        <v>83.1</v>
      </c>
      <c r="F871">
        <v>83.1</v>
      </c>
      <c r="G871">
        <v>83.6</v>
      </c>
      <c r="H871">
        <v>83.6</v>
      </c>
      <c r="I871">
        <v>84</v>
      </c>
      <c r="J871">
        <v>84</v>
      </c>
      <c r="K871">
        <v>84.4</v>
      </c>
      <c r="L871">
        <v>84.4</v>
      </c>
    </row>
    <row r="872" spans="1:12">
      <c r="A872">
        <v>2007</v>
      </c>
      <c r="B872" t="s">
        <v>132</v>
      </c>
      <c r="C872" t="s">
        <v>142</v>
      </c>
      <c r="D872" s="49" t="str">
        <f t="shared" si="16"/>
        <v>2007WohngebäudeFliesen- und Plattenarbeiten</v>
      </c>
      <c r="E872">
        <v>88</v>
      </c>
      <c r="F872">
        <v>88</v>
      </c>
      <c r="G872">
        <v>88</v>
      </c>
      <c r="H872">
        <v>88</v>
      </c>
      <c r="I872">
        <v>88.1</v>
      </c>
      <c r="J872">
        <v>88.1</v>
      </c>
      <c r="K872">
        <v>88.3</v>
      </c>
      <c r="L872">
        <v>88.3</v>
      </c>
    </row>
    <row r="873" spans="1:12">
      <c r="A873">
        <v>2007</v>
      </c>
      <c r="B873" t="s">
        <v>132</v>
      </c>
      <c r="C873" t="s">
        <v>107</v>
      </c>
      <c r="D873" s="49" t="str">
        <f t="shared" si="16"/>
        <v>2007WohngebäudeEstricharbeiten</v>
      </c>
      <c r="E873">
        <v>86.6</v>
      </c>
      <c r="F873">
        <v>86.6</v>
      </c>
      <c r="G873">
        <v>86.9</v>
      </c>
      <c r="H873">
        <v>86.9</v>
      </c>
      <c r="I873">
        <v>86.9</v>
      </c>
      <c r="J873">
        <v>86.9</v>
      </c>
      <c r="K873">
        <v>87.3</v>
      </c>
      <c r="L873">
        <v>87.3</v>
      </c>
    </row>
    <row r="874" spans="1:12">
      <c r="A874">
        <v>2007</v>
      </c>
      <c r="B874" t="s">
        <v>132</v>
      </c>
      <c r="C874" t="s">
        <v>108</v>
      </c>
      <c r="D874" s="49" t="str">
        <f t="shared" si="16"/>
        <v>2007WohngebäudeTischlerarbeiten</v>
      </c>
      <c r="E874">
        <v>85.9</v>
      </c>
      <c r="F874">
        <v>85.9</v>
      </c>
      <c r="G874">
        <v>86.3</v>
      </c>
      <c r="H874">
        <v>86.3</v>
      </c>
      <c r="I874">
        <v>86.7</v>
      </c>
      <c r="J874">
        <v>86.7</v>
      </c>
      <c r="K874">
        <v>87.5</v>
      </c>
      <c r="L874">
        <v>87.5</v>
      </c>
    </row>
    <row r="875" spans="1:12">
      <c r="A875">
        <v>2007</v>
      </c>
      <c r="B875" t="s">
        <v>132</v>
      </c>
      <c r="C875" t="s">
        <v>143</v>
      </c>
      <c r="D875" s="49" t="str">
        <f t="shared" si="16"/>
        <v>2007WohngebäudeParkett- und Holzpflasterarbeiten</v>
      </c>
      <c r="E875">
        <v>91.7</v>
      </c>
      <c r="F875">
        <v>91.7</v>
      </c>
      <c r="G875">
        <v>92.1</v>
      </c>
      <c r="H875">
        <v>92.1</v>
      </c>
      <c r="I875">
        <v>92.4</v>
      </c>
      <c r="J875">
        <v>92.4</v>
      </c>
      <c r="K875">
        <v>92.6</v>
      </c>
      <c r="L875">
        <v>92.6</v>
      </c>
    </row>
    <row r="876" spans="1:12">
      <c r="A876">
        <v>2007</v>
      </c>
      <c r="B876" t="s">
        <v>132</v>
      </c>
      <c r="C876" t="s">
        <v>109</v>
      </c>
      <c r="D876" s="49" t="str">
        <f t="shared" si="16"/>
        <v>2007WohngebäudeRollladenarbeiten</v>
      </c>
      <c r="E876">
        <v>89.7</v>
      </c>
      <c r="F876">
        <v>89.7</v>
      </c>
      <c r="G876">
        <v>90.2</v>
      </c>
      <c r="H876">
        <v>90.2</v>
      </c>
      <c r="I876">
        <v>90.5</v>
      </c>
      <c r="J876">
        <v>90.5</v>
      </c>
      <c r="K876">
        <v>90.7</v>
      </c>
      <c r="L876">
        <v>90.7</v>
      </c>
    </row>
    <row r="877" spans="1:12">
      <c r="A877">
        <v>2007</v>
      </c>
      <c r="B877" t="s">
        <v>132</v>
      </c>
      <c r="C877" t="s">
        <v>110</v>
      </c>
      <c r="D877" s="49" t="str">
        <f t="shared" si="16"/>
        <v>2007WohngebäudeMetallbauarbeiten</v>
      </c>
      <c r="E877">
        <v>81.2</v>
      </c>
      <c r="F877">
        <v>81.2</v>
      </c>
      <c r="G877">
        <v>81.7</v>
      </c>
      <c r="H877">
        <v>81.7</v>
      </c>
      <c r="I877">
        <v>82.1</v>
      </c>
      <c r="J877">
        <v>82.1</v>
      </c>
      <c r="K877">
        <v>83</v>
      </c>
      <c r="L877">
        <v>83</v>
      </c>
    </row>
    <row r="878" spans="1:12">
      <c r="A878">
        <v>2007</v>
      </c>
      <c r="B878" t="s">
        <v>132</v>
      </c>
      <c r="C878" t="s">
        <v>111</v>
      </c>
      <c r="D878" s="49" t="str">
        <f t="shared" si="16"/>
        <v>2007WohngebäudeVerglasungsarbeiten</v>
      </c>
      <c r="E878">
        <v>85</v>
      </c>
      <c r="F878">
        <v>85</v>
      </c>
      <c r="G878">
        <v>86.2</v>
      </c>
      <c r="H878">
        <v>86.2</v>
      </c>
      <c r="I878">
        <v>86.8</v>
      </c>
      <c r="J878">
        <v>86.8</v>
      </c>
      <c r="K878">
        <v>87.4</v>
      </c>
      <c r="L878">
        <v>87.4</v>
      </c>
    </row>
    <row r="879" spans="1:12">
      <c r="A879">
        <v>2007</v>
      </c>
      <c r="B879" t="s">
        <v>132</v>
      </c>
      <c r="C879" t="s">
        <v>144</v>
      </c>
      <c r="D879" s="49" t="str">
        <f t="shared" si="16"/>
        <v>2007WohngebäudeMaler- und Lackierarbeiten, Beschichtungen</v>
      </c>
      <c r="E879">
        <v>88</v>
      </c>
      <c r="F879">
        <v>88</v>
      </c>
      <c r="G879">
        <v>88.2</v>
      </c>
      <c r="H879">
        <v>88.2</v>
      </c>
      <c r="I879">
        <v>88.6</v>
      </c>
      <c r="J879">
        <v>88.6</v>
      </c>
      <c r="K879">
        <v>89.2</v>
      </c>
      <c r="L879">
        <v>89.2</v>
      </c>
    </row>
    <row r="880" spans="1:12">
      <c r="A880">
        <v>2007</v>
      </c>
      <c r="B880" t="s">
        <v>132</v>
      </c>
      <c r="C880" t="s">
        <v>145</v>
      </c>
      <c r="D880" s="49" t="str">
        <f t="shared" si="16"/>
        <v>2007WohngebäudeKorrosionsschutzarbeiten an Stahlbauten</v>
      </c>
      <c r="E880" t="s">
        <v>66</v>
      </c>
      <c r="F880" t="s">
        <v>66</v>
      </c>
      <c r="G880" t="s">
        <v>66</v>
      </c>
      <c r="H880" t="s">
        <v>66</v>
      </c>
      <c r="I880" t="s">
        <v>66</v>
      </c>
      <c r="J880" t="s">
        <v>66</v>
      </c>
      <c r="K880" t="s">
        <v>66</v>
      </c>
      <c r="L880" t="s">
        <v>66</v>
      </c>
    </row>
    <row r="881" spans="1:12">
      <c r="A881">
        <v>2007</v>
      </c>
      <c r="B881" t="s">
        <v>132</v>
      </c>
      <c r="C881" t="s">
        <v>113</v>
      </c>
      <c r="D881" s="49" t="str">
        <f t="shared" si="16"/>
        <v>2007WohngebäudeBodenbelagarbeiten</v>
      </c>
      <c r="E881">
        <v>85.5</v>
      </c>
      <c r="F881">
        <v>85.5</v>
      </c>
      <c r="G881">
        <v>85.9</v>
      </c>
      <c r="H881">
        <v>85.9</v>
      </c>
      <c r="I881">
        <v>86</v>
      </c>
      <c r="J881">
        <v>86</v>
      </c>
      <c r="K881">
        <v>86.3</v>
      </c>
      <c r="L881">
        <v>86.3</v>
      </c>
    </row>
    <row r="882" spans="1:12">
      <c r="A882">
        <v>2007</v>
      </c>
      <c r="B882" t="s">
        <v>132</v>
      </c>
      <c r="C882" t="s">
        <v>114</v>
      </c>
      <c r="D882" s="49" t="str">
        <f t="shared" si="16"/>
        <v>2007WohngebäudeTapezierarbeiten</v>
      </c>
      <c r="E882">
        <v>86</v>
      </c>
      <c r="F882">
        <v>86</v>
      </c>
      <c r="G882">
        <v>86.2</v>
      </c>
      <c r="H882">
        <v>86.2</v>
      </c>
      <c r="I882">
        <v>86.4</v>
      </c>
      <c r="J882">
        <v>86.4</v>
      </c>
      <c r="K882">
        <v>87.2</v>
      </c>
      <c r="L882">
        <v>87.2</v>
      </c>
    </row>
    <row r="883" spans="1:12">
      <c r="A883">
        <v>2007</v>
      </c>
      <c r="B883" t="s">
        <v>132</v>
      </c>
      <c r="C883" t="s">
        <v>115</v>
      </c>
      <c r="D883" s="49" t="str">
        <f t="shared" si="16"/>
        <v>2007WohngebäudeRaumlufttechnische Anlagen</v>
      </c>
      <c r="E883">
        <v>79.2</v>
      </c>
      <c r="F883">
        <v>79.2</v>
      </c>
      <c r="G883">
        <v>79.7</v>
      </c>
      <c r="H883">
        <v>79.7</v>
      </c>
      <c r="I883">
        <v>80.3</v>
      </c>
      <c r="J883">
        <v>80.3</v>
      </c>
      <c r="K883">
        <v>81</v>
      </c>
      <c r="L883">
        <v>81</v>
      </c>
    </row>
    <row r="884" spans="1:12">
      <c r="A884">
        <v>2007</v>
      </c>
      <c r="B884" t="s">
        <v>132</v>
      </c>
      <c r="C884" t="s">
        <v>146</v>
      </c>
      <c r="D884" s="49" t="str">
        <f t="shared" si="16"/>
        <v>2007WohngebäudeHeiz- und zentrale Wassererwärmungsanlagen</v>
      </c>
      <c r="E884">
        <v>78.3</v>
      </c>
      <c r="F884">
        <v>78.3</v>
      </c>
      <c r="G884">
        <v>78.900000000000006</v>
      </c>
      <c r="H884">
        <v>78.900000000000006</v>
      </c>
      <c r="I884">
        <v>79.5</v>
      </c>
      <c r="J884">
        <v>79.5</v>
      </c>
      <c r="K884">
        <v>80.099999999999994</v>
      </c>
      <c r="L884">
        <v>80.099999999999994</v>
      </c>
    </row>
    <row r="885" spans="1:12">
      <c r="A885">
        <v>2007</v>
      </c>
      <c r="B885" t="s">
        <v>132</v>
      </c>
      <c r="C885" t="s">
        <v>147</v>
      </c>
      <c r="D885" s="49" t="str">
        <f t="shared" si="16"/>
        <v>2007WohngebäudeGas-, Wasser- und Entwässerungsanl. innerh. v.Geb.</v>
      </c>
      <c r="E885">
        <v>78</v>
      </c>
      <c r="F885">
        <v>78</v>
      </c>
      <c r="G885">
        <v>78.599999999999994</v>
      </c>
      <c r="H885">
        <v>78.599999999999994</v>
      </c>
      <c r="I885">
        <v>79.099999999999994</v>
      </c>
      <c r="J885">
        <v>79.099999999999994</v>
      </c>
      <c r="K885">
        <v>79.8</v>
      </c>
      <c r="L885">
        <v>79.8</v>
      </c>
    </row>
    <row r="886" spans="1:12">
      <c r="A886">
        <v>2007</v>
      </c>
      <c r="B886" t="s">
        <v>132</v>
      </c>
      <c r="C886" t="s">
        <v>148</v>
      </c>
      <c r="D886" s="49" t="str">
        <f t="shared" si="16"/>
        <v>2007WohngebäudeNieder- und Mittelspannungsanlagen bis 36 kV</v>
      </c>
      <c r="E886">
        <v>80.099999999999994</v>
      </c>
      <c r="F886">
        <v>80.099999999999994</v>
      </c>
      <c r="G886">
        <v>80.7</v>
      </c>
      <c r="H886">
        <v>80.7</v>
      </c>
      <c r="I886">
        <v>81.2</v>
      </c>
      <c r="J886">
        <v>81.2</v>
      </c>
      <c r="K886">
        <v>81.8</v>
      </c>
      <c r="L886">
        <v>81.8</v>
      </c>
    </row>
    <row r="887" spans="1:12">
      <c r="A887">
        <v>2007</v>
      </c>
      <c r="B887" t="s">
        <v>132</v>
      </c>
      <c r="C887" t="s">
        <v>120</v>
      </c>
      <c r="D887" s="49" t="str">
        <f t="shared" si="16"/>
        <v>2007WohngebäudeBlitzschutzanlagen</v>
      </c>
      <c r="E887">
        <v>84.6</v>
      </c>
      <c r="F887">
        <v>84.6</v>
      </c>
      <c r="G887">
        <v>85.5</v>
      </c>
      <c r="H887">
        <v>85.5</v>
      </c>
      <c r="I887">
        <v>86.1</v>
      </c>
      <c r="J887">
        <v>86.1</v>
      </c>
      <c r="K887">
        <v>86.4</v>
      </c>
      <c r="L887">
        <v>86.4</v>
      </c>
    </row>
    <row r="888" spans="1:12">
      <c r="A888">
        <v>2007</v>
      </c>
      <c r="B888" t="s">
        <v>132</v>
      </c>
      <c r="C888" t="s">
        <v>149</v>
      </c>
      <c r="D888" s="49" t="str">
        <f t="shared" si="16"/>
        <v>2007WohngebäudeAufzugsanl., Fahrtreppen, Fahrsteige, Förderanl.</v>
      </c>
      <c r="E888">
        <v>84.5</v>
      </c>
      <c r="F888">
        <v>84.5</v>
      </c>
      <c r="G888">
        <v>84.5</v>
      </c>
      <c r="H888">
        <v>84.5</v>
      </c>
      <c r="I888">
        <v>84.5</v>
      </c>
      <c r="J888">
        <v>84.5</v>
      </c>
      <c r="K888">
        <v>85.4</v>
      </c>
      <c r="L888">
        <v>85.4</v>
      </c>
    </row>
    <row r="889" spans="1:12">
      <c r="A889">
        <v>2007</v>
      </c>
      <c r="B889" t="s">
        <v>132</v>
      </c>
      <c r="C889" t="s">
        <v>119</v>
      </c>
      <c r="D889" s="49" t="str">
        <f t="shared" si="16"/>
        <v>2007WohngebäudeGebäudeautomation</v>
      </c>
      <c r="E889">
        <v>88</v>
      </c>
      <c r="F889">
        <v>88</v>
      </c>
      <c r="G889">
        <v>88.7</v>
      </c>
      <c r="H889">
        <v>88.7</v>
      </c>
      <c r="I889">
        <v>89.1</v>
      </c>
      <c r="J889">
        <v>89.1</v>
      </c>
      <c r="K889">
        <v>89.7</v>
      </c>
      <c r="L889">
        <v>89.7</v>
      </c>
    </row>
    <row r="890" spans="1:12">
      <c r="A890">
        <v>2007</v>
      </c>
      <c r="B890" t="s">
        <v>132</v>
      </c>
      <c r="C890" t="s">
        <v>150</v>
      </c>
      <c r="D890" s="49" t="str">
        <f t="shared" si="16"/>
        <v>2007WohngebäudeDämm- und Brandschutzarbeiten an techn. Anlagen</v>
      </c>
      <c r="E890">
        <v>72.900000000000006</v>
      </c>
      <c r="F890">
        <v>72.900000000000006</v>
      </c>
      <c r="G890">
        <v>73.900000000000006</v>
      </c>
      <c r="H890">
        <v>73.900000000000006</v>
      </c>
      <c r="I890">
        <v>74.5</v>
      </c>
      <c r="J890">
        <v>74.5</v>
      </c>
      <c r="K890">
        <v>75.400000000000006</v>
      </c>
      <c r="L890">
        <v>75.400000000000006</v>
      </c>
    </row>
    <row r="891" spans="1:12">
      <c r="A891">
        <v>2007</v>
      </c>
      <c r="B891" t="s">
        <v>151</v>
      </c>
      <c r="C891" t="s">
        <v>133</v>
      </c>
      <c r="D891" s="49" t="str">
        <f t="shared" si="16"/>
        <v>2007BürogebäudeBauleistungen am Bauwerk</v>
      </c>
      <c r="E891">
        <v>84.3</v>
      </c>
      <c r="F891">
        <v>84.3</v>
      </c>
      <c r="G891">
        <v>85</v>
      </c>
      <c r="H891">
        <v>85</v>
      </c>
      <c r="I891">
        <v>85.4</v>
      </c>
      <c r="J891">
        <v>85.4</v>
      </c>
      <c r="K891">
        <v>85.9</v>
      </c>
      <c r="L891">
        <v>85.9</v>
      </c>
    </row>
    <row r="892" spans="1:12">
      <c r="A892">
        <v>2007</v>
      </c>
      <c r="B892" t="s">
        <v>151</v>
      </c>
      <c r="C892" t="s">
        <v>134</v>
      </c>
      <c r="D892" s="49" t="str">
        <f t="shared" si="16"/>
        <v>2007BürogebäudeRohbauarbeiten</v>
      </c>
      <c r="E892">
        <v>86.1</v>
      </c>
      <c r="F892">
        <v>86.1</v>
      </c>
      <c r="G892">
        <v>87</v>
      </c>
      <c r="H892">
        <v>87</v>
      </c>
      <c r="I892">
        <v>87.4</v>
      </c>
      <c r="J892">
        <v>87.4</v>
      </c>
      <c r="K892">
        <v>87.7</v>
      </c>
      <c r="L892">
        <v>87.7</v>
      </c>
    </row>
    <row r="893" spans="1:12">
      <c r="A893">
        <v>2007</v>
      </c>
      <c r="B893" t="s">
        <v>151</v>
      </c>
      <c r="C893" t="s">
        <v>90</v>
      </c>
      <c r="D893" s="49" t="str">
        <f t="shared" si="16"/>
        <v>2007BürogebäudeErdarbeiten</v>
      </c>
      <c r="E893">
        <v>84.1</v>
      </c>
      <c r="F893">
        <v>84.1</v>
      </c>
      <c r="G893">
        <v>84.8</v>
      </c>
      <c r="H893">
        <v>84.8</v>
      </c>
      <c r="I893">
        <v>85.2</v>
      </c>
      <c r="J893">
        <v>85.2</v>
      </c>
      <c r="K893">
        <v>85.6</v>
      </c>
      <c r="L893">
        <v>85.6</v>
      </c>
    </row>
    <row r="894" spans="1:12">
      <c r="A894">
        <v>2007</v>
      </c>
      <c r="B894" t="s">
        <v>151</v>
      </c>
      <c r="C894" t="s">
        <v>135</v>
      </c>
      <c r="D894" s="49" t="str">
        <f t="shared" si="16"/>
        <v>2007BürogebäudeVerbauarbeiten</v>
      </c>
      <c r="E894">
        <v>84.2</v>
      </c>
      <c r="F894">
        <v>84.2</v>
      </c>
      <c r="G894">
        <v>85</v>
      </c>
      <c r="H894">
        <v>85</v>
      </c>
      <c r="I894">
        <v>85.9</v>
      </c>
      <c r="J894">
        <v>85.9</v>
      </c>
      <c r="K894">
        <v>86.4</v>
      </c>
      <c r="L894">
        <v>86.4</v>
      </c>
    </row>
    <row r="895" spans="1:12">
      <c r="A895">
        <v>2007</v>
      </c>
      <c r="B895" t="s">
        <v>151</v>
      </c>
      <c r="C895" t="s">
        <v>136</v>
      </c>
      <c r="D895" s="49" t="str">
        <f t="shared" si="16"/>
        <v>2007BürogebäudeRamm-, Rüttel- und Pressarbeiten</v>
      </c>
      <c r="E895" t="s">
        <v>66</v>
      </c>
      <c r="F895" t="s">
        <v>66</v>
      </c>
      <c r="G895" t="s">
        <v>66</v>
      </c>
      <c r="H895" t="s">
        <v>66</v>
      </c>
      <c r="I895" t="s">
        <v>66</v>
      </c>
      <c r="J895" t="s">
        <v>66</v>
      </c>
      <c r="K895" t="s">
        <v>66</v>
      </c>
      <c r="L895" t="s">
        <v>66</v>
      </c>
    </row>
    <row r="896" spans="1:12">
      <c r="A896">
        <v>2007</v>
      </c>
      <c r="B896" t="s">
        <v>151</v>
      </c>
      <c r="C896" t="s">
        <v>91</v>
      </c>
      <c r="D896" s="49" t="str">
        <f t="shared" si="16"/>
        <v>2007BürogebäudeEntwässerungskanalarbeiten</v>
      </c>
      <c r="E896">
        <v>83.2</v>
      </c>
      <c r="F896">
        <v>83.2</v>
      </c>
      <c r="G896">
        <v>83.7</v>
      </c>
      <c r="H896">
        <v>83.7</v>
      </c>
      <c r="I896">
        <v>84.1</v>
      </c>
      <c r="J896">
        <v>84.1</v>
      </c>
      <c r="K896">
        <v>84.7</v>
      </c>
      <c r="L896">
        <v>84.7</v>
      </c>
    </row>
    <row r="897" spans="1:12">
      <c r="A897">
        <v>2007</v>
      </c>
      <c r="B897" t="s">
        <v>151</v>
      </c>
      <c r="C897" t="s">
        <v>92</v>
      </c>
      <c r="D897" s="49" t="str">
        <f t="shared" si="16"/>
        <v>2007BürogebäudeMauerarbeiten</v>
      </c>
      <c r="E897">
        <v>90.1</v>
      </c>
      <c r="F897">
        <v>90.1</v>
      </c>
      <c r="G897">
        <v>90.7</v>
      </c>
      <c r="H897">
        <v>90.7</v>
      </c>
      <c r="I897">
        <v>90.9</v>
      </c>
      <c r="J897">
        <v>90.9</v>
      </c>
      <c r="K897">
        <v>91.2</v>
      </c>
      <c r="L897">
        <v>91.2</v>
      </c>
    </row>
    <row r="898" spans="1:12">
      <c r="A898">
        <v>2007</v>
      </c>
      <c r="B898" t="s">
        <v>151</v>
      </c>
      <c r="C898" t="s">
        <v>93</v>
      </c>
      <c r="D898" s="49" t="str">
        <f t="shared" si="16"/>
        <v>2007BürogebäudeBetonarbeiten</v>
      </c>
      <c r="E898">
        <v>87.2</v>
      </c>
      <c r="F898">
        <v>87.2</v>
      </c>
      <c r="G898">
        <v>88.4</v>
      </c>
      <c r="H898">
        <v>88.4</v>
      </c>
      <c r="I898">
        <v>88.8</v>
      </c>
      <c r="J898">
        <v>88.8</v>
      </c>
      <c r="K898">
        <v>89.1</v>
      </c>
      <c r="L898">
        <v>89.1</v>
      </c>
    </row>
    <row r="899" spans="1:12">
      <c r="A899">
        <v>2007</v>
      </c>
      <c r="B899" t="s">
        <v>151</v>
      </c>
      <c r="C899" t="s">
        <v>137</v>
      </c>
      <c r="D899" s="49" t="str">
        <f t="shared" si="16"/>
        <v>2007BürogebäudeZimmer- und Holzbauarbeiten</v>
      </c>
      <c r="E899">
        <v>84.9</v>
      </c>
      <c r="F899">
        <v>84.9</v>
      </c>
      <c r="G899">
        <v>85.6</v>
      </c>
      <c r="H899">
        <v>85.6</v>
      </c>
      <c r="I899">
        <v>85.5</v>
      </c>
      <c r="J899">
        <v>85.5</v>
      </c>
      <c r="K899">
        <v>85.3</v>
      </c>
      <c r="L899">
        <v>85.3</v>
      </c>
    </row>
    <row r="900" spans="1:12">
      <c r="A900">
        <v>2007</v>
      </c>
      <c r="B900" t="s">
        <v>151</v>
      </c>
      <c r="C900" t="s">
        <v>95</v>
      </c>
      <c r="D900" s="49" t="str">
        <f t="shared" si="16"/>
        <v>2007BürogebäudeStahlbauarbeiten</v>
      </c>
      <c r="E900">
        <v>85</v>
      </c>
      <c r="F900">
        <v>85</v>
      </c>
      <c r="G900">
        <v>86.5</v>
      </c>
      <c r="H900">
        <v>86.5</v>
      </c>
      <c r="I900">
        <v>87.2</v>
      </c>
      <c r="J900">
        <v>87.2</v>
      </c>
      <c r="K900">
        <v>88.2</v>
      </c>
      <c r="L900">
        <v>88.2</v>
      </c>
    </row>
    <row r="901" spans="1:12">
      <c r="A901">
        <v>2007</v>
      </c>
      <c r="B901" t="s">
        <v>151</v>
      </c>
      <c r="C901" t="s">
        <v>96</v>
      </c>
      <c r="D901" s="49" t="str">
        <f t="shared" si="16"/>
        <v>2007BürogebäudeAbdichtungsarbeiten</v>
      </c>
      <c r="E901">
        <v>80.2</v>
      </c>
      <c r="F901">
        <v>80.2</v>
      </c>
      <c r="G901">
        <v>80.599999999999994</v>
      </c>
      <c r="H901">
        <v>80.599999999999994</v>
      </c>
      <c r="I901">
        <v>81.2</v>
      </c>
      <c r="J901">
        <v>81.2</v>
      </c>
      <c r="K901">
        <v>81.400000000000006</v>
      </c>
      <c r="L901">
        <v>81.400000000000006</v>
      </c>
    </row>
    <row r="902" spans="1:12">
      <c r="A902">
        <v>2007</v>
      </c>
      <c r="B902" t="s">
        <v>151</v>
      </c>
      <c r="C902" t="s">
        <v>138</v>
      </c>
      <c r="D902" s="49" t="str">
        <f t="shared" si="16"/>
        <v>2007BürogebäudeDachdeckungs- und Dachabdichtungsarbeiten</v>
      </c>
      <c r="E902">
        <v>81.599999999999994</v>
      </c>
      <c r="F902">
        <v>81.599999999999994</v>
      </c>
      <c r="G902">
        <v>81.900000000000006</v>
      </c>
      <c r="H902">
        <v>81.900000000000006</v>
      </c>
      <c r="I902">
        <v>82.5</v>
      </c>
      <c r="J902">
        <v>82.5</v>
      </c>
      <c r="K902">
        <v>82.9</v>
      </c>
      <c r="L902">
        <v>82.9</v>
      </c>
    </row>
    <row r="903" spans="1:12">
      <c r="A903">
        <v>2007</v>
      </c>
      <c r="B903" t="s">
        <v>151</v>
      </c>
      <c r="C903" t="s">
        <v>98</v>
      </c>
      <c r="D903" s="49" t="str">
        <f t="shared" si="16"/>
        <v>2007BürogebäudeKlempnerarbeiten</v>
      </c>
      <c r="E903">
        <v>79</v>
      </c>
      <c r="F903">
        <v>79</v>
      </c>
      <c r="G903">
        <v>79.900000000000006</v>
      </c>
      <c r="H903">
        <v>79.900000000000006</v>
      </c>
      <c r="I903">
        <v>80.599999999999994</v>
      </c>
      <c r="J903">
        <v>80.599999999999994</v>
      </c>
      <c r="K903">
        <v>81.099999999999994</v>
      </c>
      <c r="L903">
        <v>81.099999999999994</v>
      </c>
    </row>
    <row r="904" spans="1:12">
      <c r="A904">
        <v>2007</v>
      </c>
      <c r="B904" t="s">
        <v>151</v>
      </c>
      <c r="C904" t="s">
        <v>99</v>
      </c>
      <c r="D904" s="49" t="str">
        <f t="shared" si="16"/>
        <v>2007BürogebäudeGerüstarbeiten</v>
      </c>
      <c r="E904">
        <v>85.5</v>
      </c>
      <c r="F904">
        <v>85.5</v>
      </c>
      <c r="G904">
        <v>87</v>
      </c>
      <c r="H904">
        <v>87</v>
      </c>
      <c r="I904">
        <v>88.3</v>
      </c>
      <c r="J904">
        <v>88.3</v>
      </c>
      <c r="K904">
        <v>87.7</v>
      </c>
      <c r="L904">
        <v>87.7</v>
      </c>
    </row>
    <row r="905" spans="1:12">
      <c r="A905">
        <v>2007</v>
      </c>
      <c r="B905" t="s">
        <v>151</v>
      </c>
      <c r="C905" t="s">
        <v>139</v>
      </c>
      <c r="D905" s="49" t="str">
        <f t="shared" si="16"/>
        <v>2007BürogebäudeAusbauarbeiten</v>
      </c>
      <c r="E905">
        <v>83.4</v>
      </c>
      <c r="F905">
        <v>83.4</v>
      </c>
      <c r="G905">
        <v>83.9</v>
      </c>
      <c r="H905">
        <v>83.9</v>
      </c>
      <c r="I905">
        <v>84.4</v>
      </c>
      <c r="J905">
        <v>84.4</v>
      </c>
      <c r="K905">
        <v>84.9</v>
      </c>
      <c r="L905">
        <v>84.9</v>
      </c>
    </row>
    <row r="906" spans="1:12">
      <c r="A906">
        <v>2007</v>
      </c>
      <c r="B906" t="s">
        <v>151</v>
      </c>
      <c r="C906" t="s">
        <v>100</v>
      </c>
      <c r="D906" s="49" t="str">
        <f t="shared" si="16"/>
        <v>2007BürogebäudeNaturwerksteinarbeiten</v>
      </c>
      <c r="E906">
        <v>90.1</v>
      </c>
      <c r="F906">
        <v>90.1</v>
      </c>
      <c r="G906">
        <v>90.5</v>
      </c>
      <c r="H906">
        <v>90.5</v>
      </c>
      <c r="I906">
        <v>90.7</v>
      </c>
      <c r="J906">
        <v>90.7</v>
      </c>
      <c r="K906">
        <v>91.2</v>
      </c>
      <c r="L906">
        <v>91.2</v>
      </c>
    </row>
    <row r="907" spans="1:12">
      <c r="A907">
        <v>2007</v>
      </c>
      <c r="B907" t="s">
        <v>151</v>
      </c>
      <c r="C907" t="s">
        <v>101</v>
      </c>
      <c r="D907" s="49" t="str">
        <f t="shared" si="16"/>
        <v>2007BürogebäudeBetonwerksteinarbeiten</v>
      </c>
      <c r="E907">
        <v>87.7</v>
      </c>
      <c r="F907">
        <v>87.7</v>
      </c>
      <c r="G907">
        <v>87.9</v>
      </c>
      <c r="H907">
        <v>87.9</v>
      </c>
      <c r="I907">
        <v>88.2</v>
      </c>
      <c r="J907">
        <v>88.2</v>
      </c>
      <c r="K907">
        <v>88.1</v>
      </c>
      <c r="L907">
        <v>88.1</v>
      </c>
    </row>
    <row r="908" spans="1:12">
      <c r="A908">
        <v>2007</v>
      </c>
      <c r="B908" t="s">
        <v>151</v>
      </c>
      <c r="C908" t="s">
        <v>140</v>
      </c>
      <c r="D908" s="49" t="str">
        <f t="shared" ref="D908:D971" si="17">CONCATENATE(A908, B908, C908)</f>
        <v>2007BürogebäudePutz- und Stuckarbeiten</v>
      </c>
      <c r="E908">
        <v>88.6</v>
      </c>
      <c r="F908">
        <v>88.6</v>
      </c>
      <c r="G908">
        <v>89</v>
      </c>
      <c r="H908">
        <v>89</v>
      </c>
      <c r="I908">
        <v>89.3</v>
      </c>
      <c r="J908">
        <v>89.3</v>
      </c>
      <c r="K908">
        <v>89.4</v>
      </c>
      <c r="L908">
        <v>89.4</v>
      </c>
    </row>
    <row r="909" spans="1:12">
      <c r="A909">
        <v>2007</v>
      </c>
      <c r="B909" t="s">
        <v>151</v>
      </c>
      <c r="C909" t="s">
        <v>141</v>
      </c>
      <c r="D909" s="49" t="str">
        <f t="shared" si="17"/>
        <v>2007BürogebäudeWärmedämm-Verbundsysteme</v>
      </c>
      <c r="E909">
        <v>86.6</v>
      </c>
      <c r="F909">
        <v>86.6</v>
      </c>
      <c r="G909">
        <v>87.2</v>
      </c>
      <c r="H909">
        <v>87.2</v>
      </c>
      <c r="I909">
        <v>87.5</v>
      </c>
      <c r="J909">
        <v>87.5</v>
      </c>
      <c r="K909">
        <v>87.4</v>
      </c>
      <c r="L909">
        <v>87.4</v>
      </c>
    </row>
    <row r="910" spans="1:12">
      <c r="A910">
        <v>2007</v>
      </c>
      <c r="B910" t="s">
        <v>151</v>
      </c>
      <c r="C910" t="s">
        <v>104</v>
      </c>
      <c r="D910" s="49" t="str">
        <f t="shared" si="17"/>
        <v>2007BürogebäudeTrockenbauarbeiten</v>
      </c>
      <c r="E910">
        <v>86.9</v>
      </c>
      <c r="F910">
        <v>86.9</v>
      </c>
      <c r="G910">
        <v>87.1</v>
      </c>
      <c r="H910">
        <v>87.1</v>
      </c>
      <c r="I910">
        <v>87.3</v>
      </c>
      <c r="J910">
        <v>87.3</v>
      </c>
      <c r="K910">
        <v>87.8</v>
      </c>
      <c r="L910">
        <v>87.8</v>
      </c>
    </row>
    <row r="911" spans="1:12">
      <c r="A911">
        <v>2007</v>
      </c>
      <c r="B911" t="s">
        <v>151</v>
      </c>
      <c r="C911" t="s">
        <v>105</v>
      </c>
      <c r="D911" s="49" t="str">
        <f t="shared" si="17"/>
        <v>2007BürogebäudeVorgehängte hinterlüftete Fassaden</v>
      </c>
      <c r="E911">
        <v>82.5</v>
      </c>
      <c r="F911">
        <v>82.5</v>
      </c>
      <c r="G911">
        <v>83.4</v>
      </c>
      <c r="H911">
        <v>83.4</v>
      </c>
      <c r="I911">
        <v>84</v>
      </c>
      <c r="J911">
        <v>84</v>
      </c>
      <c r="K911">
        <v>84.9</v>
      </c>
      <c r="L911">
        <v>84.9</v>
      </c>
    </row>
    <row r="912" spans="1:12">
      <c r="A912">
        <v>2007</v>
      </c>
      <c r="B912" t="s">
        <v>151</v>
      </c>
      <c r="C912" t="s">
        <v>142</v>
      </c>
      <c r="D912" s="49" t="str">
        <f t="shared" si="17"/>
        <v>2007BürogebäudeFliesen- und Plattenarbeiten</v>
      </c>
      <c r="E912">
        <v>88</v>
      </c>
      <c r="F912">
        <v>88</v>
      </c>
      <c r="G912">
        <v>88</v>
      </c>
      <c r="H912">
        <v>88</v>
      </c>
      <c r="I912">
        <v>88.1</v>
      </c>
      <c r="J912">
        <v>88.1</v>
      </c>
      <c r="K912">
        <v>88.3</v>
      </c>
      <c r="L912">
        <v>88.3</v>
      </c>
    </row>
    <row r="913" spans="1:12">
      <c r="A913">
        <v>2007</v>
      </c>
      <c r="B913" t="s">
        <v>151</v>
      </c>
      <c r="C913" t="s">
        <v>107</v>
      </c>
      <c r="D913" s="49" t="str">
        <f t="shared" si="17"/>
        <v>2007BürogebäudeEstricharbeiten</v>
      </c>
      <c r="E913">
        <v>86.8</v>
      </c>
      <c r="F913">
        <v>86.8</v>
      </c>
      <c r="G913">
        <v>87.2</v>
      </c>
      <c r="H913">
        <v>87.2</v>
      </c>
      <c r="I913">
        <v>87.2</v>
      </c>
      <c r="J913">
        <v>87.2</v>
      </c>
      <c r="K913">
        <v>87.5</v>
      </c>
      <c r="L913">
        <v>87.5</v>
      </c>
    </row>
    <row r="914" spans="1:12">
      <c r="A914">
        <v>2007</v>
      </c>
      <c r="B914" t="s">
        <v>151</v>
      </c>
      <c r="C914" t="s">
        <v>108</v>
      </c>
      <c r="D914" s="49" t="str">
        <f t="shared" si="17"/>
        <v>2007BürogebäudeTischlerarbeiten</v>
      </c>
      <c r="E914">
        <v>85.8</v>
      </c>
      <c r="F914">
        <v>85.8</v>
      </c>
      <c r="G914">
        <v>86.2</v>
      </c>
      <c r="H914">
        <v>86.2</v>
      </c>
      <c r="I914">
        <v>86.6</v>
      </c>
      <c r="J914">
        <v>86.6</v>
      </c>
      <c r="K914">
        <v>87.4</v>
      </c>
      <c r="L914">
        <v>87.4</v>
      </c>
    </row>
    <row r="915" spans="1:12">
      <c r="A915">
        <v>2007</v>
      </c>
      <c r="B915" t="s">
        <v>151</v>
      </c>
      <c r="C915" t="s">
        <v>143</v>
      </c>
      <c r="D915" s="49" t="str">
        <f t="shared" si="17"/>
        <v>2007BürogebäudeParkett- und Holzpflasterarbeiten</v>
      </c>
      <c r="E915">
        <v>91.7</v>
      </c>
      <c r="F915">
        <v>91.7</v>
      </c>
      <c r="G915">
        <v>92.1</v>
      </c>
      <c r="H915">
        <v>92.1</v>
      </c>
      <c r="I915">
        <v>92.4</v>
      </c>
      <c r="J915">
        <v>92.4</v>
      </c>
      <c r="K915">
        <v>92.6</v>
      </c>
      <c r="L915">
        <v>92.6</v>
      </c>
    </row>
    <row r="916" spans="1:12">
      <c r="A916">
        <v>2007</v>
      </c>
      <c r="B916" t="s">
        <v>151</v>
      </c>
      <c r="C916" t="s">
        <v>109</v>
      </c>
      <c r="D916" s="49" t="str">
        <f t="shared" si="17"/>
        <v>2007BürogebäudeRollladenarbeiten</v>
      </c>
      <c r="E916">
        <v>88.5</v>
      </c>
      <c r="F916">
        <v>88.5</v>
      </c>
      <c r="G916">
        <v>89.7</v>
      </c>
      <c r="H916">
        <v>89.7</v>
      </c>
      <c r="I916">
        <v>90.2</v>
      </c>
      <c r="J916">
        <v>90.2</v>
      </c>
      <c r="K916">
        <v>90.4</v>
      </c>
      <c r="L916">
        <v>90.4</v>
      </c>
    </row>
    <row r="917" spans="1:12">
      <c r="A917">
        <v>2007</v>
      </c>
      <c r="B917" t="s">
        <v>151</v>
      </c>
      <c r="C917" t="s">
        <v>110</v>
      </c>
      <c r="D917" s="49" t="str">
        <f t="shared" si="17"/>
        <v>2007BürogebäudeMetallbauarbeiten</v>
      </c>
      <c r="E917">
        <v>81</v>
      </c>
      <c r="F917">
        <v>81</v>
      </c>
      <c r="G917">
        <v>81.599999999999994</v>
      </c>
      <c r="H917">
        <v>81.599999999999994</v>
      </c>
      <c r="I917">
        <v>82</v>
      </c>
      <c r="J917">
        <v>82</v>
      </c>
      <c r="K917">
        <v>82.7</v>
      </c>
      <c r="L917">
        <v>82.7</v>
      </c>
    </row>
    <row r="918" spans="1:12">
      <c r="A918">
        <v>2007</v>
      </c>
      <c r="B918" t="s">
        <v>151</v>
      </c>
      <c r="C918" t="s">
        <v>111</v>
      </c>
      <c r="D918" s="49" t="str">
        <f t="shared" si="17"/>
        <v>2007BürogebäudeVerglasungsarbeiten</v>
      </c>
      <c r="E918">
        <v>85</v>
      </c>
      <c r="F918">
        <v>85</v>
      </c>
      <c r="G918">
        <v>86.2</v>
      </c>
      <c r="H918">
        <v>86.2</v>
      </c>
      <c r="I918">
        <v>86.8</v>
      </c>
      <c r="J918">
        <v>86.8</v>
      </c>
      <c r="K918">
        <v>87.4</v>
      </c>
      <c r="L918">
        <v>87.4</v>
      </c>
    </row>
    <row r="919" spans="1:12">
      <c r="A919">
        <v>2007</v>
      </c>
      <c r="B919" t="s">
        <v>151</v>
      </c>
      <c r="C919" t="s">
        <v>144</v>
      </c>
      <c r="D919" s="49" t="str">
        <f t="shared" si="17"/>
        <v>2007BürogebäudeMaler- und Lackierarbeiten, Beschichtungen</v>
      </c>
      <c r="E919">
        <v>88</v>
      </c>
      <c r="F919">
        <v>88</v>
      </c>
      <c r="G919">
        <v>88.2</v>
      </c>
      <c r="H919">
        <v>88.2</v>
      </c>
      <c r="I919">
        <v>88.5</v>
      </c>
      <c r="J919">
        <v>88.5</v>
      </c>
      <c r="K919">
        <v>89.2</v>
      </c>
      <c r="L919">
        <v>89.2</v>
      </c>
    </row>
    <row r="920" spans="1:12">
      <c r="A920">
        <v>2007</v>
      </c>
      <c r="B920" t="s">
        <v>151</v>
      </c>
      <c r="C920" t="s">
        <v>145</v>
      </c>
      <c r="D920" s="49" t="str">
        <f t="shared" si="17"/>
        <v>2007BürogebäudeKorrosionsschutzarbeiten an Stahlbauten</v>
      </c>
      <c r="E920" t="s">
        <v>66</v>
      </c>
      <c r="F920" t="s">
        <v>66</v>
      </c>
      <c r="G920" t="s">
        <v>66</v>
      </c>
      <c r="H920" t="s">
        <v>66</v>
      </c>
      <c r="I920" t="s">
        <v>66</v>
      </c>
      <c r="J920" t="s">
        <v>66</v>
      </c>
      <c r="K920" t="s">
        <v>66</v>
      </c>
      <c r="L920" t="s">
        <v>66</v>
      </c>
    </row>
    <row r="921" spans="1:12">
      <c r="A921">
        <v>2007</v>
      </c>
      <c r="B921" t="s">
        <v>151</v>
      </c>
      <c r="C921" t="s">
        <v>113</v>
      </c>
      <c r="D921" s="49" t="str">
        <f t="shared" si="17"/>
        <v>2007BürogebäudeBodenbelagarbeiten</v>
      </c>
      <c r="E921">
        <v>85.5</v>
      </c>
      <c r="F921">
        <v>85.5</v>
      </c>
      <c r="G921">
        <v>85.9</v>
      </c>
      <c r="H921">
        <v>85.9</v>
      </c>
      <c r="I921">
        <v>86.1</v>
      </c>
      <c r="J921">
        <v>86.1</v>
      </c>
      <c r="K921">
        <v>86.4</v>
      </c>
      <c r="L921">
        <v>86.4</v>
      </c>
    </row>
    <row r="922" spans="1:12">
      <c r="A922">
        <v>2007</v>
      </c>
      <c r="B922" t="s">
        <v>151</v>
      </c>
      <c r="C922" t="s">
        <v>114</v>
      </c>
      <c r="D922" s="49" t="str">
        <f t="shared" si="17"/>
        <v>2007BürogebäudeTapezierarbeiten</v>
      </c>
      <c r="E922">
        <v>86</v>
      </c>
      <c r="F922">
        <v>86</v>
      </c>
      <c r="G922">
        <v>86.2</v>
      </c>
      <c r="H922">
        <v>86.2</v>
      </c>
      <c r="I922">
        <v>86.4</v>
      </c>
      <c r="J922">
        <v>86.4</v>
      </c>
      <c r="K922">
        <v>87.2</v>
      </c>
      <c r="L922">
        <v>87.2</v>
      </c>
    </row>
    <row r="923" spans="1:12">
      <c r="A923">
        <v>2007</v>
      </c>
      <c r="B923" t="s">
        <v>151</v>
      </c>
      <c r="C923" t="s">
        <v>115</v>
      </c>
      <c r="D923" s="49" t="str">
        <f t="shared" si="17"/>
        <v>2007BürogebäudeRaumlufttechnische Anlagen</v>
      </c>
      <c r="E923">
        <v>79.3</v>
      </c>
      <c r="F923">
        <v>79.3</v>
      </c>
      <c r="G923">
        <v>79.5</v>
      </c>
      <c r="H923">
        <v>79.5</v>
      </c>
      <c r="I923">
        <v>80.2</v>
      </c>
      <c r="J923">
        <v>80.2</v>
      </c>
      <c r="K923">
        <v>80.900000000000006</v>
      </c>
      <c r="L923">
        <v>80.900000000000006</v>
      </c>
    </row>
    <row r="924" spans="1:12">
      <c r="A924">
        <v>2007</v>
      </c>
      <c r="B924" t="s">
        <v>151</v>
      </c>
      <c r="C924" t="s">
        <v>146</v>
      </c>
      <c r="D924" s="49" t="str">
        <f t="shared" si="17"/>
        <v>2007BürogebäudeHeiz- und zentrale Wassererwärmungsanlagen</v>
      </c>
      <c r="E924">
        <v>77.7</v>
      </c>
      <c r="F924">
        <v>77.7</v>
      </c>
      <c r="G924">
        <v>78.3</v>
      </c>
      <c r="H924">
        <v>78.3</v>
      </c>
      <c r="I924">
        <v>78.900000000000006</v>
      </c>
      <c r="J924">
        <v>78.900000000000006</v>
      </c>
      <c r="K924">
        <v>79.7</v>
      </c>
      <c r="L924">
        <v>79.7</v>
      </c>
    </row>
    <row r="925" spans="1:12">
      <c r="A925">
        <v>2007</v>
      </c>
      <c r="B925" t="s">
        <v>151</v>
      </c>
      <c r="C925" t="s">
        <v>147</v>
      </c>
      <c r="D925" s="49" t="str">
        <f t="shared" si="17"/>
        <v>2007BürogebäudeGas-, Wasser- und Entwässerungsanl. innerh. v.Geb.</v>
      </c>
      <c r="E925">
        <v>77.7</v>
      </c>
      <c r="F925">
        <v>77.7</v>
      </c>
      <c r="G925">
        <v>78.400000000000006</v>
      </c>
      <c r="H925">
        <v>78.400000000000006</v>
      </c>
      <c r="I925">
        <v>79</v>
      </c>
      <c r="J925">
        <v>79</v>
      </c>
      <c r="K925">
        <v>79.900000000000006</v>
      </c>
      <c r="L925">
        <v>79.900000000000006</v>
      </c>
    </row>
    <row r="926" spans="1:12">
      <c r="A926">
        <v>2007</v>
      </c>
      <c r="B926" t="s">
        <v>151</v>
      </c>
      <c r="C926" t="s">
        <v>148</v>
      </c>
      <c r="D926" s="49" t="str">
        <f t="shared" si="17"/>
        <v>2007BürogebäudeNieder- und Mittelspannungsanlagen bis 36 kV</v>
      </c>
      <c r="E926">
        <v>79.900000000000006</v>
      </c>
      <c r="F926">
        <v>79.900000000000006</v>
      </c>
      <c r="G926">
        <v>80.3</v>
      </c>
      <c r="H926">
        <v>80.3</v>
      </c>
      <c r="I926">
        <v>80.599999999999994</v>
      </c>
      <c r="J926">
        <v>80.599999999999994</v>
      </c>
      <c r="K926">
        <v>81.3</v>
      </c>
      <c r="L926">
        <v>81.3</v>
      </c>
    </row>
    <row r="927" spans="1:12">
      <c r="A927">
        <v>2007</v>
      </c>
      <c r="B927" t="s">
        <v>151</v>
      </c>
      <c r="C927" t="s">
        <v>120</v>
      </c>
      <c r="D927" s="49" t="str">
        <f t="shared" si="17"/>
        <v>2007BürogebäudeBlitzschutzanlagen</v>
      </c>
      <c r="E927">
        <v>84.6</v>
      </c>
      <c r="F927">
        <v>84.6</v>
      </c>
      <c r="G927">
        <v>85.5</v>
      </c>
      <c r="H927">
        <v>85.5</v>
      </c>
      <c r="I927">
        <v>86.1</v>
      </c>
      <c r="J927">
        <v>86.1</v>
      </c>
      <c r="K927">
        <v>86.4</v>
      </c>
      <c r="L927">
        <v>86.4</v>
      </c>
    </row>
    <row r="928" spans="1:12">
      <c r="A928">
        <v>2007</v>
      </c>
      <c r="B928" t="s">
        <v>151</v>
      </c>
      <c r="C928" t="s">
        <v>149</v>
      </c>
      <c r="D928" s="49" t="str">
        <f t="shared" si="17"/>
        <v>2007BürogebäudeAufzugsanl., Fahrtreppen, Fahrsteige, Förderanl.</v>
      </c>
      <c r="E928">
        <v>84.5</v>
      </c>
      <c r="F928">
        <v>84.5</v>
      </c>
      <c r="G928">
        <v>84.5</v>
      </c>
      <c r="H928">
        <v>84.5</v>
      </c>
      <c r="I928">
        <v>84.5</v>
      </c>
      <c r="J928">
        <v>84.5</v>
      </c>
      <c r="K928">
        <v>85.4</v>
      </c>
      <c r="L928">
        <v>85.4</v>
      </c>
    </row>
    <row r="929" spans="1:12">
      <c r="A929">
        <v>2007</v>
      </c>
      <c r="B929" t="s">
        <v>151</v>
      </c>
      <c r="C929" t="s">
        <v>119</v>
      </c>
      <c r="D929" s="49" t="str">
        <f t="shared" si="17"/>
        <v>2007BürogebäudeGebäudeautomation</v>
      </c>
      <c r="E929">
        <v>84.8</v>
      </c>
      <c r="F929">
        <v>84.8</v>
      </c>
      <c r="G929">
        <v>85.5</v>
      </c>
      <c r="H929">
        <v>85.5</v>
      </c>
      <c r="I929">
        <v>86</v>
      </c>
      <c r="J929">
        <v>86</v>
      </c>
      <c r="K929">
        <v>86.6</v>
      </c>
      <c r="L929">
        <v>86.6</v>
      </c>
    </row>
    <row r="930" spans="1:12">
      <c r="A930">
        <v>2007</v>
      </c>
      <c r="B930" t="s">
        <v>151</v>
      </c>
      <c r="C930" t="s">
        <v>150</v>
      </c>
      <c r="D930" s="49" t="str">
        <f t="shared" si="17"/>
        <v>2007BürogebäudeDämm- und Brandschutzarbeiten an techn. Anlagen</v>
      </c>
      <c r="E930">
        <v>72.900000000000006</v>
      </c>
      <c r="F930">
        <v>72.900000000000006</v>
      </c>
      <c r="G930">
        <v>73.900000000000006</v>
      </c>
      <c r="H930">
        <v>73.900000000000006</v>
      </c>
      <c r="I930">
        <v>74.5</v>
      </c>
      <c r="J930">
        <v>74.5</v>
      </c>
      <c r="K930">
        <v>75.400000000000006</v>
      </c>
      <c r="L930">
        <v>75.400000000000006</v>
      </c>
    </row>
    <row r="931" spans="1:12">
      <c r="A931">
        <v>2007</v>
      </c>
      <c r="B931" t="s">
        <v>152</v>
      </c>
      <c r="C931" t="s">
        <v>133</v>
      </c>
      <c r="D931" s="49" t="str">
        <f t="shared" si="17"/>
        <v>2007Gewerbliche BetriebsgebäudeBauleistungen am Bauwerk</v>
      </c>
      <c r="E931">
        <v>83.7</v>
      </c>
      <c r="F931">
        <v>83.7</v>
      </c>
      <c r="G931">
        <v>84.4</v>
      </c>
      <c r="H931">
        <v>84.4</v>
      </c>
      <c r="I931">
        <v>84.9</v>
      </c>
      <c r="J931">
        <v>84.9</v>
      </c>
      <c r="K931">
        <v>85.4</v>
      </c>
      <c r="L931">
        <v>85.4</v>
      </c>
    </row>
    <row r="932" spans="1:12">
      <c r="A932">
        <v>2007</v>
      </c>
      <c r="B932" t="s">
        <v>152</v>
      </c>
      <c r="C932" t="s">
        <v>134</v>
      </c>
      <c r="D932" s="49" t="str">
        <f t="shared" si="17"/>
        <v>2007Gewerbliche BetriebsgebäudeRohbauarbeiten</v>
      </c>
      <c r="E932">
        <v>85.2</v>
      </c>
      <c r="F932">
        <v>85.2</v>
      </c>
      <c r="G932">
        <v>86.2</v>
      </c>
      <c r="H932">
        <v>86.2</v>
      </c>
      <c r="I932">
        <v>86.7</v>
      </c>
      <c r="J932">
        <v>86.7</v>
      </c>
      <c r="K932">
        <v>87</v>
      </c>
      <c r="L932">
        <v>87</v>
      </c>
    </row>
    <row r="933" spans="1:12">
      <c r="A933">
        <v>2007</v>
      </c>
      <c r="B933" t="s">
        <v>152</v>
      </c>
      <c r="C933" t="s">
        <v>90</v>
      </c>
      <c r="D933" s="49" t="str">
        <f t="shared" si="17"/>
        <v>2007Gewerbliche BetriebsgebäudeErdarbeiten</v>
      </c>
      <c r="E933">
        <v>84.6</v>
      </c>
      <c r="F933">
        <v>84.6</v>
      </c>
      <c r="G933">
        <v>85.1</v>
      </c>
      <c r="H933">
        <v>85.1</v>
      </c>
      <c r="I933">
        <v>85.5</v>
      </c>
      <c r="J933">
        <v>85.5</v>
      </c>
      <c r="K933">
        <v>86</v>
      </c>
      <c r="L933">
        <v>86</v>
      </c>
    </row>
    <row r="934" spans="1:12">
      <c r="A934">
        <v>2007</v>
      </c>
      <c r="B934" t="s">
        <v>152</v>
      </c>
      <c r="C934" t="s">
        <v>135</v>
      </c>
      <c r="D934" s="49" t="str">
        <f t="shared" si="17"/>
        <v>2007Gewerbliche BetriebsgebäudeVerbauarbeiten</v>
      </c>
      <c r="E934" t="s">
        <v>66</v>
      </c>
      <c r="F934" t="s">
        <v>66</v>
      </c>
      <c r="G934" t="s">
        <v>66</v>
      </c>
      <c r="H934" t="s">
        <v>66</v>
      </c>
      <c r="I934" t="s">
        <v>66</v>
      </c>
      <c r="J934" t="s">
        <v>66</v>
      </c>
      <c r="K934" t="s">
        <v>66</v>
      </c>
      <c r="L934" t="s">
        <v>66</v>
      </c>
    </row>
    <row r="935" spans="1:12">
      <c r="A935">
        <v>2007</v>
      </c>
      <c r="B935" t="s">
        <v>152</v>
      </c>
      <c r="C935" t="s">
        <v>136</v>
      </c>
      <c r="D935" s="49" t="str">
        <f t="shared" si="17"/>
        <v>2007Gewerbliche BetriebsgebäudeRamm-, Rüttel- und Pressarbeiten</v>
      </c>
      <c r="E935" t="s">
        <v>66</v>
      </c>
      <c r="F935" t="s">
        <v>66</v>
      </c>
      <c r="G935" t="s">
        <v>66</v>
      </c>
      <c r="H935" t="s">
        <v>66</v>
      </c>
      <c r="I935" t="s">
        <v>66</v>
      </c>
      <c r="J935" t="s">
        <v>66</v>
      </c>
      <c r="K935" t="s">
        <v>66</v>
      </c>
      <c r="L935" t="s">
        <v>66</v>
      </c>
    </row>
    <row r="936" spans="1:12">
      <c r="A936">
        <v>2007</v>
      </c>
      <c r="B936" t="s">
        <v>152</v>
      </c>
      <c r="C936" t="s">
        <v>91</v>
      </c>
      <c r="D936" s="49" t="str">
        <f t="shared" si="17"/>
        <v>2007Gewerbliche BetriebsgebäudeEntwässerungskanalarbeiten</v>
      </c>
      <c r="E936">
        <v>82.5</v>
      </c>
      <c r="F936">
        <v>82.5</v>
      </c>
      <c r="G936">
        <v>83</v>
      </c>
      <c r="H936">
        <v>83</v>
      </c>
      <c r="I936">
        <v>83.5</v>
      </c>
      <c r="J936">
        <v>83.5</v>
      </c>
      <c r="K936">
        <v>84</v>
      </c>
      <c r="L936">
        <v>84</v>
      </c>
    </row>
    <row r="937" spans="1:12">
      <c r="A937">
        <v>2007</v>
      </c>
      <c r="B937" t="s">
        <v>152</v>
      </c>
      <c r="C937" t="s">
        <v>92</v>
      </c>
      <c r="D937" s="49" t="str">
        <f t="shared" si="17"/>
        <v>2007Gewerbliche BetriebsgebäudeMauerarbeiten</v>
      </c>
      <c r="E937">
        <v>90.3</v>
      </c>
      <c r="F937">
        <v>90.3</v>
      </c>
      <c r="G937">
        <v>90.8</v>
      </c>
      <c r="H937">
        <v>90.8</v>
      </c>
      <c r="I937">
        <v>91.2</v>
      </c>
      <c r="J937">
        <v>91.2</v>
      </c>
      <c r="K937">
        <v>91.6</v>
      </c>
      <c r="L937">
        <v>91.6</v>
      </c>
    </row>
    <row r="938" spans="1:12">
      <c r="A938">
        <v>2007</v>
      </c>
      <c r="B938" t="s">
        <v>152</v>
      </c>
      <c r="C938" t="s">
        <v>93</v>
      </c>
      <c r="D938" s="49" t="str">
        <f t="shared" si="17"/>
        <v>2007Gewerbliche BetriebsgebäudeBetonarbeiten</v>
      </c>
      <c r="E938">
        <v>87.5</v>
      </c>
      <c r="F938">
        <v>87.5</v>
      </c>
      <c r="G938">
        <v>88.6</v>
      </c>
      <c r="H938">
        <v>88.6</v>
      </c>
      <c r="I938">
        <v>89</v>
      </c>
      <c r="J938">
        <v>89</v>
      </c>
      <c r="K938">
        <v>89.2</v>
      </c>
      <c r="L938">
        <v>89.2</v>
      </c>
    </row>
    <row r="939" spans="1:12">
      <c r="A939">
        <v>2007</v>
      </c>
      <c r="B939" t="s">
        <v>152</v>
      </c>
      <c r="C939" t="s">
        <v>137</v>
      </c>
      <c r="D939" s="49" t="str">
        <f t="shared" si="17"/>
        <v>2007Gewerbliche BetriebsgebäudeZimmer- und Holzbauarbeiten</v>
      </c>
      <c r="E939">
        <v>82.4</v>
      </c>
      <c r="F939">
        <v>82.4</v>
      </c>
      <c r="G939">
        <v>83.2</v>
      </c>
      <c r="H939">
        <v>83.2</v>
      </c>
      <c r="I939">
        <v>83.5</v>
      </c>
      <c r="J939">
        <v>83.5</v>
      </c>
      <c r="K939">
        <v>83.4</v>
      </c>
      <c r="L939">
        <v>83.4</v>
      </c>
    </row>
    <row r="940" spans="1:12">
      <c r="A940">
        <v>2007</v>
      </c>
      <c r="B940" t="s">
        <v>152</v>
      </c>
      <c r="C940" t="s">
        <v>95</v>
      </c>
      <c r="D940" s="49" t="str">
        <f t="shared" si="17"/>
        <v>2007Gewerbliche BetriebsgebäudeStahlbauarbeiten</v>
      </c>
      <c r="E940">
        <v>85.7</v>
      </c>
      <c r="F940">
        <v>85.7</v>
      </c>
      <c r="G940">
        <v>87.2</v>
      </c>
      <c r="H940">
        <v>87.2</v>
      </c>
      <c r="I940">
        <v>87.9</v>
      </c>
      <c r="J940">
        <v>87.9</v>
      </c>
      <c r="K940">
        <v>88.7</v>
      </c>
      <c r="L940">
        <v>88.7</v>
      </c>
    </row>
    <row r="941" spans="1:12">
      <c r="A941">
        <v>2007</v>
      </c>
      <c r="B941" t="s">
        <v>152</v>
      </c>
      <c r="C941" t="s">
        <v>96</v>
      </c>
      <c r="D941" s="49" t="str">
        <f t="shared" si="17"/>
        <v>2007Gewerbliche BetriebsgebäudeAbdichtungsarbeiten</v>
      </c>
      <c r="E941">
        <v>80.2</v>
      </c>
      <c r="F941">
        <v>80.2</v>
      </c>
      <c r="G941">
        <v>80.5</v>
      </c>
      <c r="H941">
        <v>80.5</v>
      </c>
      <c r="I941">
        <v>81.099999999999994</v>
      </c>
      <c r="J941">
        <v>81.099999999999994</v>
      </c>
      <c r="K941">
        <v>81.2</v>
      </c>
      <c r="L941">
        <v>81.2</v>
      </c>
    </row>
    <row r="942" spans="1:12">
      <c r="A942">
        <v>2007</v>
      </c>
      <c r="B942" t="s">
        <v>152</v>
      </c>
      <c r="C942" t="s">
        <v>138</v>
      </c>
      <c r="D942" s="49" t="str">
        <f t="shared" si="17"/>
        <v>2007Gewerbliche BetriebsgebäudeDachdeckungs- und Dachabdichtungsarbeiten</v>
      </c>
      <c r="E942">
        <v>81.900000000000006</v>
      </c>
      <c r="F942">
        <v>81.900000000000006</v>
      </c>
      <c r="G942">
        <v>82.2</v>
      </c>
      <c r="H942">
        <v>82.2</v>
      </c>
      <c r="I942">
        <v>82.7</v>
      </c>
      <c r="J942">
        <v>82.7</v>
      </c>
      <c r="K942">
        <v>83.5</v>
      </c>
      <c r="L942">
        <v>83.5</v>
      </c>
    </row>
    <row r="943" spans="1:12">
      <c r="A943">
        <v>2007</v>
      </c>
      <c r="B943" t="s">
        <v>152</v>
      </c>
      <c r="C943" t="s">
        <v>98</v>
      </c>
      <c r="D943" s="49" t="str">
        <f t="shared" si="17"/>
        <v>2007Gewerbliche BetriebsgebäudeKlempnerarbeiten</v>
      </c>
      <c r="E943">
        <v>77.900000000000006</v>
      </c>
      <c r="F943">
        <v>77.900000000000006</v>
      </c>
      <c r="G943">
        <v>78.8</v>
      </c>
      <c r="H943">
        <v>78.8</v>
      </c>
      <c r="I943">
        <v>79.599999999999994</v>
      </c>
      <c r="J943">
        <v>79.599999999999994</v>
      </c>
      <c r="K943">
        <v>80</v>
      </c>
      <c r="L943">
        <v>80</v>
      </c>
    </row>
    <row r="944" spans="1:12">
      <c r="A944">
        <v>2007</v>
      </c>
      <c r="B944" t="s">
        <v>152</v>
      </c>
      <c r="C944" t="s">
        <v>99</v>
      </c>
      <c r="D944" s="49" t="str">
        <f t="shared" si="17"/>
        <v>2007Gewerbliche BetriebsgebäudeGerüstarbeiten</v>
      </c>
      <c r="E944">
        <v>85.5</v>
      </c>
      <c r="F944">
        <v>85.5</v>
      </c>
      <c r="G944">
        <v>87</v>
      </c>
      <c r="H944">
        <v>87</v>
      </c>
      <c r="I944">
        <v>88.3</v>
      </c>
      <c r="J944">
        <v>88.3</v>
      </c>
      <c r="K944">
        <v>87.7</v>
      </c>
      <c r="L944">
        <v>87.7</v>
      </c>
    </row>
    <row r="945" spans="1:12">
      <c r="A945">
        <v>2007</v>
      </c>
      <c r="B945" t="s">
        <v>152</v>
      </c>
      <c r="C945" t="s">
        <v>139</v>
      </c>
      <c r="D945" s="49" t="str">
        <f t="shared" si="17"/>
        <v>2007Gewerbliche BetriebsgebäudeAusbauarbeiten</v>
      </c>
      <c r="E945">
        <v>82.1</v>
      </c>
      <c r="F945">
        <v>82.1</v>
      </c>
      <c r="G945">
        <v>82.6</v>
      </c>
      <c r="H945">
        <v>82.6</v>
      </c>
      <c r="I945">
        <v>83</v>
      </c>
      <c r="J945">
        <v>83</v>
      </c>
      <c r="K945">
        <v>83.7</v>
      </c>
      <c r="L945">
        <v>83.7</v>
      </c>
    </row>
    <row r="946" spans="1:12">
      <c r="A946">
        <v>2007</v>
      </c>
      <c r="B946" t="s">
        <v>152</v>
      </c>
      <c r="C946" t="s">
        <v>100</v>
      </c>
      <c r="D946" s="49" t="str">
        <f t="shared" si="17"/>
        <v>2007Gewerbliche BetriebsgebäudeNaturwerksteinarbeiten</v>
      </c>
      <c r="E946">
        <v>90.1</v>
      </c>
      <c r="F946">
        <v>90.1</v>
      </c>
      <c r="G946">
        <v>90.4</v>
      </c>
      <c r="H946">
        <v>90.4</v>
      </c>
      <c r="I946">
        <v>90.6</v>
      </c>
      <c r="J946">
        <v>90.6</v>
      </c>
      <c r="K946">
        <v>91.1</v>
      </c>
      <c r="L946">
        <v>91.1</v>
      </c>
    </row>
    <row r="947" spans="1:12">
      <c r="A947">
        <v>2007</v>
      </c>
      <c r="B947" t="s">
        <v>152</v>
      </c>
      <c r="C947" t="s">
        <v>101</v>
      </c>
      <c r="D947" s="49" t="str">
        <f t="shared" si="17"/>
        <v>2007Gewerbliche BetriebsgebäudeBetonwerksteinarbeiten</v>
      </c>
      <c r="E947">
        <v>88</v>
      </c>
      <c r="F947">
        <v>88</v>
      </c>
      <c r="G947">
        <v>88.2</v>
      </c>
      <c r="H947">
        <v>88.2</v>
      </c>
      <c r="I947">
        <v>88.5</v>
      </c>
      <c r="J947">
        <v>88.5</v>
      </c>
      <c r="K947">
        <v>88.5</v>
      </c>
      <c r="L947">
        <v>88.5</v>
      </c>
    </row>
    <row r="948" spans="1:12">
      <c r="A948">
        <v>2007</v>
      </c>
      <c r="B948" t="s">
        <v>152</v>
      </c>
      <c r="C948" t="s">
        <v>140</v>
      </c>
      <c r="D948" s="49" t="str">
        <f t="shared" si="17"/>
        <v>2007Gewerbliche BetriebsgebäudePutz- und Stuckarbeiten</v>
      </c>
      <c r="E948">
        <v>88.6</v>
      </c>
      <c r="F948">
        <v>88.6</v>
      </c>
      <c r="G948">
        <v>89.1</v>
      </c>
      <c r="H948">
        <v>89.1</v>
      </c>
      <c r="I948">
        <v>89.2</v>
      </c>
      <c r="J948">
        <v>89.2</v>
      </c>
      <c r="K948">
        <v>89.4</v>
      </c>
      <c r="L948">
        <v>89.4</v>
      </c>
    </row>
    <row r="949" spans="1:12">
      <c r="A949">
        <v>2007</v>
      </c>
      <c r="B949" t="s">
        <v>152</v>
      </c>
      <c r="C949" t="s">
        <v>141</v>
      </c>
      <c r="D949" s="49" t="str">
        <f t="shared" si="17"/>
        <v>2007Gewerbliche BetriebsgebäudeWärmedämm-Verbundsysteme</v>
      </c>
      <c r="E949">
        <v>86.6</v>
      </c>
      <c r="F949">
        <v>86.6</v>
      </c>
      <c r="G949">
        <v>87.2</v>
      </c>
      <c r="H949">
        <v>87.2</v>
      </c>
      <c r="I949">
        <v>87.5</v>
      </c>
      <c r="J949">
        <v>87.5</v>
      </c>
      <c r="K949">
        <v>87.4</v>
      </c>
      <c r="L949">
        <v>87.4</v>
      </c>
    </row>
    <row r="950" spans="1:12">
      <c r="A950">
        <v>2007</v>
      </c>
      <c r="B950" t="s">
        <v>152</v>
      </c>
      <c r="C950" t="s">
        <v>104</v>
      </c>
      <c r="D950" s="49" t="str">
        <f t="shared" si="17"/>
        <v>2007Gewerbliche BetriebsgebäudeTrockenbauarbeiten</v>
      </c>
      <c r="E950">
        <v>87</v>
      </c>
      <c r="F950">
        <v>87</v>
      </c>
      <c r="G950">
        <v>87.3</v>
      </c>
      <c r="H950">
        <v>87.3</v>
      </c>
      <c r="I950">
        <v>87.5</v>
      </c>
      <c r="J950">
        <v>87.5</v>
      </c>
      <c r="K950">
        <v>88</v>
      </c>
      <c r="L950">
        <v>88</v>
      </c>
    </row>
    <row r="951" spans="1:12">
      <c r="A951">
        <v>2007</v>
      </c>
      <c r="B951" t="s">
        <v>152</v>
      </c>
      <c r="C951" t="s">
        <v>105</v>
      </c>
      <c r="D951" s="49" t="str">
        <f t="shared" si="17"/>
        <v>2007Gewerbliche BetriebsgebäudeVorgehängte hinterlüftete Fassaden</v>
      </c>
      <c r="E951">
        <v>82.6</v>
      </c>
      <c r="F951">
        <v>82.6</v>
      </c>
      <c r="G951">
        <v>83.4</v>
      </c>
      <c r="H951">
        <v>83.4</v>
      </c>
      <c r="I951">
        <v>84</v>
      </c>
      <c r="J951">
        <v>84</v>
      </c>
      <c r="K951">
        <v>84.9</v>
      </c>
      <c r="L951">
        <v>84.9</v>
      </c>
    </row>
    <row r="952" spans="1:12">
      <c r="A952">
        <v>2007</v>
      </c>
      <c r="B952" t="s">
        <v>152</v>
      </c>
      <c r="C952" t="s">
        <v>142</v>
      </c>
      <c r="D952" s="49" t="str">
        <f t="shared" si="17"/>
        <v>2007Gewerbliche BetriebsgebäudeFliesen- und Plattenarbeiten</v>
      </c>
      <c r="E952">
        <v>87.9</v>
      </c>
      <c r="F952">
        <v>87.9</v>
      </c>
      <c r="G952">
        <v>87.9</v>
      </c>
      <c r="H952">
        <v>87.9</v>
      </c>
      <c r="I952">
        <v>88</v>
      </c>
      <c r="J952">
        <v>88</v>
      </c>
      <c r="K952">
        <v>88.3</v>
      </c>
      <c r="L952">
        <v>88.3</v>
      </c>
    </row>
    <row r="953" spans="1:12">
      <c r="A953">
        <v>2007</v>
      </c>
      <c r="B953" t="s">
        <v>152</v>
      </c>
      <c r="C953" t="s">
        <v>107</v>
      </c>
      <c r="D953" s="49" t="str">
        <f t="shared" si="17"/>
        <v>2007Gewerbliche BetriebsgebäudeEstricharbeiten</v>
      </c>
      <c r="E953">
        <v>86.4</v>
      </c>
      <c r="F953">
        <v>86.4</v>
      </c>
      <c r="G953">
        <v>86.8</v>
      </c>
      <c r="H953">
        <v>86.8</v>
      </c>
      <c r="I953">
        <v>86.8</v>
      </c>
      <c r="J953">
        <v>86.8</v>
      </c>
      <c r="K953">
        <v>87.1</v>
      </c>
      <c r="L953">
        <v>87.1</v>
      </c>
    </row>
    <row r="954" spans="1:12">
      <c r="A954">
        <v>2007</v>
      </c>
      <c r="B954" t="s">
        <v>152</v>
      </c>
      <c r="C954" t="s">
        <v>108</v>
      </c>
      <c r="D954" s="49" t="str">
        <f t="shared" si="17"/>
        <v>2007Gewerbliche BetriebsgebäudeTischlerarbeiten</v>
      </c>
      <c r="E954">
        <v>85.8</v>
      </c>
      <c r="F954">
        <v>85.8</v>
      </c>
      <c r="G954">
        <v>86.3</v>
      </c>
      <c r="H954">
        <v>86.3</v>
      </c>
      <c r="I954">
        <v>86.7</v>
      </c>
      <c r="J954">
        <v>86.7</v>
      </c>
      <c r="K954">
        <v>87.6</v>
      </c>
      <c r="L954">
        <v>87.6</v>
      </c>
    </row>
    <row r="955" spans="1:12">
      <c r="A955">
        <v>2007</v>
      </c>
      <c r="B955" t="s">
        <v>152</v>
      </c>
      <c r="C955" t="s">
        <v>143</v>
      </c>
      <c r="D955" s="49" t="str">
        <f t="shared" si="17"/>
        <v>2007Gewerbliche BetriebsgebäudeParkett- und Holzpflasterarbeiten</v>
      </c>
      <c r="E955">
        <v>91.7</v>
      </c>
      <c r="F955">
        <v>91.7</v>
      </c>
      <c r="G955">
        <v>92.1</v>
      </c>
      <c r="H955">
        <v>92.1</v>
      </c>
      <c r="I955">
        <v>92.4</v>
      </c>
      <c r="J955">
        <v>92.4</v>
      </c>
      <c r="K955">
        <v>92.6</v>
      </c>
      <c r="L955">
        <v>92.6</v>
      </c>
    </row>
    <row r="956" spans="1:12">
      <c r="A956">
        <v>2007</v>
      </c>
      <c r="B956" t="s">
        <v>152</v>
      </c>
      <c r="C956" t="s">
        <v>109</v>
      </c>
      <c r="D956" s="49" t="str">
        <f t="shared" si="17"/>
        <v>2007Gewerbliche BetriebsgebäudeRollladenarbeiten</v>
      </c>
      <c r="E956">
        <v>90.2</v>
      </c>
      <c r="F956">
        <v>90.2</v>
      </c>
      <c r="G956">
        <v>90.7</v>
      </c>
      <c r="H956">
        <v>90.7</v>
      </c>
      <c r="I956">
        <v>90.9</v>
      </c>
      <c r="J956">
        <v>90.9</v>
      </c>
      <c r="K956">
        <v>91</v>
      </c>
      <c r="L956">
        <v>91</v>
      </c>
    </row>
    <row r="957" spans="1:12">
      <c r="A957">
        <v>2007</v>
      </c>
      <c r="B957" t="s">
        <v>152</v>
      </c>
      <c r="C957" t="s">
        <v>110</v>
      </c>
      <c r="D957" s="49" t="str">
        <f t="shared" si="17"/>
        <v>2007Gewerbliche BetriebsgebäudeMetallbauarbeiten</v>
      </c>
      <c r="E957">
        <v>79.8</v>
      </c>
      <c r="F957">
        <v>79.8</v>
      </c>
      <c r="G957">
        <v>80.400000000000006</v>
      </c>
      <c r="H957">
        <v>80.400000000000006</v>
      </c>
      <c r="I957">
        <v>80.8</v>
      </c>
      <c r="J957">
        <v>80.8</v>
      </c>
      <c r="K957">
        <v>81.5</v>
      </c>
      <c r="L957">
        <v>81.5</v>
      </c>
    </row>
    <row r="958" spans="1:12">
      <c r="A958">
        <v>2007</v>
      </c>
      <c r="B958" t="s">
        <v>152</v>
      </c>
      <c r="C958" t="s">
        <v>111</v>
      </c>
      <c r="D958" s="49" t="str">
        <f t="shared" si="17"/>
        <v>2007Gewerbliche BetriebsgebäudeVerglasungsarbeiten</v>
      </c>
      <c r="E958">
        <v>85</v>
      </c>
      <c r="F958">
        <v>85</v>
      </c>
      <c r="G958">
        <v>86.2</v>
      </c>
      <c r="H958">
        <v>86.2</v>
      </c>
      <c r="I958">
        <v>86.8</v>
      </c>
      <c r="J958">
        <v>86.8</v>
      </c>
      <c r="K958">
        <v>87.4</v>
      </c>
      <c r="L958">
        <v>87.4</v>
      </c>
    </row>
    <row r="959" spans="1:12">
      <c r="A959">
        <v>2007</v>
      </c>
      <c r="B959" t="s">
        <v>152</v>
      </c>
      <c r="C959" t="s">
        <v>144</v>
      </c>
      <c r="D959" s="49" t="str">
        <f t="shared" si="17"/>
        <v>2007Gewerbliche BetriebsgebäudeMaler- und Lackierarbeiten, Beschichtungen</v>
      </c>
      <c r="E959">
        <v>88.4</v>
      </c>
      <c r="F959">
        <v>88.4</v>
      </c>
      <c r="G959">
        <v>88.5</v>
      </c>
      <c r="H959">
        <v>88.5</v>
      </c>
      <c r="I959">
        <v>88.8</v>
      </c>
      <c r="J959">
        <v>88.8</v>
      </c>
      <c r="K959">
        <v>89.5</v>
      </c>
      <c r="L959">
        <v>89.5</v>
      </c>
    </row>
    <row r="960" spans="1:12">
      <c r="A960">
        <v>2007</v>
      </c>
      <c r="B960" t="s">
        <v>152</v>
      </c>
      <c r="C960" t="s">
        <v>145</v>
      </c>
      <c r="D960" s="49" t="str">
        <f t="shared" si="17"/>
        <v>2007Gewerbliche BetriebsgebäudeKorrosionsschutzarbeiten an Stahlbauten</v>
      </c>
      <c r="E960" t="s">
        <v>66</v>
      </c>
      <c r="F960" t="s">
        <v>66</v>
      </c>
      <c r="G960" t="s">
        <v>66</v>
      </c>
      <c r="H960" t="s">
        <v>66</v>
      </c>
      <c r="I960" t="s">
        <v>66</v>
      </c>
      <c r="J960" t="s">
        <v>66</v>
      </c>
      <c r="K960" t="s">
        <v>66</v>
      </c>
      <c r="L960" t="s">
        <v>66</v>
      </c>
    </row>
    <row r="961" spans="1:12">
      <c r="A961">
        <v>2007</v>
      </c>
      <c r="B961" t="s">
        <v>152</v>
      </c>
      <c r="C961" t="s">
        <v>113</v>
      </c>
      <c r="D961" s="49" t="str">
        <f t="shared" si="17"/>
        <v>2007Gewerbliche BetriebsgebäudeBodenbelagarbeiten</v>
      </c>
      <c r="E961">
        <v>85.6</v>
      </c>
      <c r="F961">
        <v>85.6</v>
      </c>
      <c r="G961">
        <v>86</v>
      </c>
      <c r="H961">
        <v>86</v>
      </c>
      <c r="I961">
        <v>86.2</v>
      </c>
      <c r="J961">
        <v>86.2</v>
      </c>
      <c r="K961">
        <v>86.4</v>
      </c>
      <c r="L961">
        <v>86.4</v>
      </c>
    </row>
    <row r="962" spans="1:12">
      <c r="A962">
        <v>2007</v>
      </c>
      <c r="B962" t="s">
        <v>152</v>
      </c>
      <c r="C962" t="s">
        <v>114</v>
      </c>
      <c r="D962" s="49" t="str">
        <f t="shared" si="17"/>
        <v>2007Gewerbliche BetriebsgebäudeTapezierarbeiten</v>
      </c>
      <c r="E962">
        <v>86</v>
      </c>
      <c r="F962">
        <v>86</v>
      </c>
      <c r="G962">
        <v>86.2</v>
      </c>
      <c r="H962">
        <v>86.2</v>
      </c>
      <c r="I962">
        <v>86.4</v>
      </c>
      <c r="J962">
        <v>86.4</v>
      </c>
      <c r="K962">
        <v>87.2</v>
      </c>
      <c r="L962">
        <v>87.2</v>
      </c>
    </row>
    <row r="963" spans="1:12">
      <c r="A963">
        <v>2007</v>
      </c>
      <c r="B963" t="s">
        <v>152</v>
      </c>
      <c r="C963" t="s">
        <v>115</v>
      </c>
      <c r="D963" s="49" t="str">
        <f t="shared" si="17"/>
        <v>2007Gewerbliche BetriebsgebäudeRaumlufttechnische Anlagen</v>
      </c>
      <c r="E963">
        <v>79.099999999999994</v>
      </c>
      <c r="F963">
        <v>79.099999999999994</v>
      </c>
      <c r="G963">
        <v>79.400000000000006</v>
      </c>
      <c r="H963">
        <v>79.400000000000006</v>
      </c>
      <c r="I963">
        <v>80.2</v>
      </c>
      <c r="J963">
        <v>80.2</v>
      </c>
      <c r="K963">
        <v>80.8</v>
      </c>
      <c r="L963">
        <v>80.8</v>
      </c>
    </row>
    <row r="964" spans="1:12">
      <c r="A964">
        <v>2007</v>
      </c>
      <c r="B964" t="s">
        <v>152</v>
      </c>
      <c r="C964" t="s">
        <v>146</v>
      </c>
      <c r="D964" s="49" t="str">
        <f t="shared" si="17"/>
        <v>2007Gewerbliche BetriebsgebäudeHeiz- und zentrale Wassererwärmungsanlagen</v>
      </c>
      <c r="E964">
        <v>77.400000000000006</v>
      </c>
      <c r="F964">
        <v>77.400000000000006</v>
      </c>
      <c r="G964">
        <v>78</v>
      </c>
      <c r="H964">
        <v>78</v>
      </c>
      <c r="I964">
        <v>78.7</v>
      </c>
      <c r="J964">
        <v>78.7</v>
      </c>
      <c r="K964">
        <v>79.599999999999994</v>
      </c>
      <c r="L964">
        <v>79.599999999999994</v>
      </c>
    </row>
    <row r="965" spans="1:12">
      <c r="A965">
        <v>2007</v>
      </c>
      <c r="B965" t="s">
        <v>152</v>
      </c>
      <c r="C965" t="s">
        <v>147</v>
      </c>
      <c r="D965" s="49" t="str">
        <f t="shared" si="17"/>
        <v>2007Gewerbliche BetriebsgebäudeGas-, Wasser- und Entwässerungsanl. innerh. v.Geb.</v>
      </c>
      <c r="E965">
        <v>77.5</v>
      </c>
      <c r="F965">
        <v>77.5</v>
      </c>
      <c r="G965">
        <v>78.099999999999994</v>
      </c>
      <c r="H965">
        <v>78.099999999999994</v>
      </c>
      <c r="I965">
        <v>78.8</v>
      </c>
      <c r="J965">
        <v>78.8</v>
      </c>
      <c r="K965">
        <v>79.599999999999994</v>
      </c>
      <c r="L965">
        <v>79.599999999999994</v>
      </c>
    </row>
    <row r="966" spans="1:12">
      <c r="A966">
        <v>2007</v>
      </c>
      <c r="B966" t="s">
        <v>152</v>
      </c>
      <c r="C966" t="s">
        <v>148</v>
      </c>
      <c r="D966" s="49" t="str">
        <f t="shared" si="17"/>
        <v>2007Gewerbliche BetriebsgebäudeNieder- und Mittelspannungsanlagen bis 36 kV</v>
      </c>
      <c r="E966">
        <v>79.7</v>
      </c>
      <c r="F966">
        <v>79.7</v>
      </c>
      <c r="G966">
        <v>80.2</v>
      </c>
      <c r="H966">
        <v>80.2</v>
      </c>
      <c r="I966">
        <v>80.599999999999994</v>
      </c>
      <c r="J966">
        <v>80.599999999999994</v>
      </c>
      <c r="K966">
        <v>81.099999999999994</v>
      </c>
      <c r="L966">
        <v>81.099999999999994</v>
      </c>
    </row>
    <row r="967" spans="1:12">
      <c r="A967">
        <v>2007</v>
      </c>
      <c r="B967" t="s">
        <v>152</v>
      </c>
      <c r="C967" t="s">
        <v>120</v>
      </c>
      <c r="D967" s="49" t="str">
        <f t="shared" si="17"/>
        <v>2007Gewerbliche BetriebsgebäudeBlitzschutzanlagen</v>
      </c>
      <c r="E967">
        <v>84.6</v>
      </c>
      <c r="F967">
        <v>84.6</v>
      </c>
      <c r="G967">
        <v>85.5</v>
      </c>
      <c r="H967">
        <v>85.5</v>
      </c>
      <c r="I967">
        <v>86.1</v>
      </c>
      <c r="J967">
        <v>86.1</v>
      </c>
      <c r="K967">
        <v>86.4</v>
      </c>
      <c r="L967">
        <v>86.4</v>
      </c>
    </row>
    <row r="968" spans="1:12">
      <c r="A968">
        <v>2007</v>
      </c>
      <c r="B968" t="s">
        <v>152</v>
      </c>
      <c r="C968" t="s">
        <v>149</v>
      </c>
      <c r="D968" s="49" t="str">
        <f t="shared" si="17"/>
        <v>2007Gewerbliche BetriebsgebäudeAufzugsanl., Fahrtreppen, Fahrsteige, Förderanl.</v>
      </c>
      <c r="E968">
        <v>84.5</v>
      </c>
      <c r="F968">
        <v>84.5</v>
      </c>
      <c r="G968">
        <v>84.5</v>
      </c>
      <c r="H968">
        <v>84.5</v>
      </c>
      <c r="I968">
        <v>84.5</v>
      </c>
      <c r="J968">
        <v>84.5</v>
      </c>
      <c r="K968">
        <v>85.4</v>
      </c>
      <c r="L968">
        <v>85.4</v>
      </c>
    </row>
    <row r="969" spans="1:12">
      <c r="A969">
        <v>2007</v>
      </c>
      <c r="B969" t="s">
        <v>152</v>
      </c>
      <c r="C969" t="s">
        <v>119</v>
      </c>
      <c r="D969" s="49" t="str">
        <f t="shared" si="17"/>
        <v>2007Gewerbliche BetriebsgebäudeGebäudeautomation</v>
      </c>
      <c r="E969">
        <v>84.9</v>
      </c>
      <c r="F969">
        <v>84.9</v>
      </c>
      <c r="G969">
        <v>85.7</v>
      </c>
      <c r="H969">
        <v>85.7</v>
      </c>
      <c r="I969">
        <v>86.1</v>
      </c>
      <c r="J969">
        <v>86.1</v>
      </c>
      <c r="K969">
        <v>86.7</v>
      </c>
      <c r="L969">
        <v>86.7</v>
      </c>
    </row>
    <row r="970" spans="1:12">
      <c r="A970">
        <v>2007</v>
      </c>
      <c r="B970" t="s">
        <v>152</v>
      </c>
      <c r="C970" t="s">
        <v>150</v>
      </c>
      <c r="D970" s="49" t="str">
        <f t="shared" si="17"/>
        <v>2007Gewerbliche BetriebsgebäudeDämm- und Brandschutzarbeiten an techn. Anlagen</v>
      </c>
      <c r="E970">
        <v>72.900000000000006</v>
      </c>
      <c r="F970">
        <v>72.900000000000006</v>
      </c>
      <c r="G970">
        <v>73.900000000000006</v>
      </c>
      <c r="H970">
        <v>73.900000000000006</v>
      </c>
      <c r="I970">
        <v>74.5</v>
      </c>
      <c r="J970">
        <v>74.5</v>
      </c>
      <c r="K970">
        <v>75.400000000000006</v>
      </c>
      <c r="L970">
        <v>75.400000000000006</v>
      </c>
    </row>
    <row r="971" spans="1:12">
      <c r="A971">
        <v>2008</v>
      </c>
      <c r="B971" t="s">
        <v>132</v>
      </c>
      <c r="C971" t="s">
        <v>133</v>
      </c>
      <c r="D971" s="49" t="str">
        <f t="shared" si="17"/>
        <v>2008WohngebäudeBauleistungen am Bauwerk</v>
      </c>
      <c r="E971">
        <v>87.4</v>
      </c>
      <c r="F971">
        <v>87.4</v>
      </c>
      <c r="G971">
        <v>88.2</v>
      </c>
      <c r="H971">
        <v>88.2</v>
      </c>
      <c r="I971">
        <v>89.1</v>
      </c>
      <c r="J971">
        <v>89.1</v>
      </c>
      <c r="K971">
        <v>89</v>
      </c>
      <c r="L971">
        <v>89</v>
      </c>
    </row>
    <row r="972" spans="1:12">
      <c r="A972">
        <v>2008</v>
      </c>
      <c r="B972" t="s">
        <v>132</v>
      </c>
      <c r="C972" t="s">
        <v>134</v>
      </c>
      <c r="D972" s="49" t="str">
        <f t="shared" ref="D972:D1035" si="18">CONCATENATE(A972, B972, C972)</f>
        <v>2008WohngebäudeRohbauarbeiten</v>
      </c>
      <c r="E972">
        <v>88.7</v>
      </c>
      <c r="F972">
        <v>88.7</v>
      </c>
      <c r="G972">
        <v>89.8</v>
      </c>
      <c r="H972">
        <v>89.8</v>
      </c>
      <c r="I972">
        <v>91.1</v>
      </c>
      <c r="J972">
        <v>91.1</v>
      </c>
      <c r="K972">
        <v>90.5</v>
      </c>
      <c r="L972">
        <v>90.5</v>
      </c>
    </row>
    <row r="973" spans="1:12">
      <c r="A973">
        <v>2008</v>
      </c>
      <c r="B973" t="s">
        <v>132</v>
      </c>
      <c r="C973" t="s">
        <v>90</v>
      </c>
      <c r="D973" s="49" t="str">
        <f t="shared" si="18"/>
        <v>2008WohngebäudeErdarbeiten</v>
      </c>
      <c r="E973">
        <v>86.3</v>
      </c>
      <c r="F973">
        <v>86.3</v>
      </c>
      <c r="G973">
        <v>87.1</v>
      </c>
      <c r="H973">
        <v>87.1</v>
      </c>
      <c r="I973">
        <v>88.1</v>
      </c>
      <c r="J973">
        <v>88.1</v>
      </c>
      <c r="K973">
        <v>88.4</v>
      </c>
      <c r="L973">
        <v>88.4</v>
      </c>
    </row>
    <row r="974" spans="1:12">
      <c r="A974">
        <v>2008</v>
      </c>
      <c r="B974" t="s">
        <v>132</v>
      </c>
      <c r="C974" t="s">
        <v>135</v>
      </c>
      <c r="D974" s="49" t="str">
        <f t="shared" si="18"/>
        <v>2008WohngebäudeVerbauarbeiten</v>
      </c>
      <c r="E974">
        <v>87.7</v>
      </c>
      <c r="F974">
        <v>87.7</v>
      </c>
      <c r="G974">
        <v>88.4</v>
      </c>
      <c r="H974">
        <v>88.4</v>
      </c>
      <c r="I974">
        <v>89.6</v>
      </c>
      <c r="J974">
        <v>89.6</v>
      </c>
      <c r="K974">
        <v>89.6</v>
      </c>
      <c r="L974">
        <v>89.6</v>
      </c>
    </row>
    <row r="975" spans="1:12">
      <c r="A975">
        <v>2008</v>
      </c>
      <c r="B975" t="s">
        <v>132</v>
      </c>
      <c r="C975" t="s">
        <v>136</v>
      </c>
      <c r="D975" s="49" t="str">
        <f t="shared" si="18"/>
        <v>2008WohngebäudeRamm-, Rüttel- und Pressarbeiten</v>
      </c>
      <c r="E975" t="s">
        <v>66</v>
      </c>
      <c r="F975" t="s">
        <v>66</v>
      </c>
      <c r="G975" t="s">
        <v>66</v>
      </c>
      <c r="H975" t="s">
        <v>66</v>
      </c>
      <c r="I975" t="s">
        <v>66</v>
      </c>
      <c r="J975" t="s">
        <v>66</v>
      </c>
      <c r="K975" t="s">
        <v>66</v>
      </c>
      <c r="L975" t="s">
        <v>66</v>
      </c>
    </row>
    <row r="976" spans="1:12">
      <c r="A976">
        <v>2008</v>
      </c>
      <c r="B976" t="s">
        <v>132</v>
      </c>
      <c r="C976" t="s">
        <v>91</v>
      </c>
      <c r="D976" s="49" t="str">
        <f t="shared" si="18"/>
        <v>2008WohngebäudeEntwässerungskanalarbeiten</v>
      </c>
      <c r="E976">
        <v>85.6</v>
      </c>
      <c r="F976">
        <v>85.6</v>
      </c>
      <c r="G976">
        <v>86.4</v>
      </c>
      <c r="H976">
        <v>86.4</v>
      </c>
      <c r="I976">
        <v>87.8</v>
      </c>
      <c r="J976">
        <v>87.8</v>
      </c>
      <c r="K976">
        <v>88.2</v>
      </c>
      <c r="L976">
        <v>88.2</v>
      </c>
    </row>
    <row r="977" spans="1:12">
      <c r="A977">
        <v>2008</v>
      </c>
      <c r="B977" t="s">
        <v>132</v>
      </c>
      <c r="C977" t="s">
        <v>92</v>
      </c>
      <c r="D977" s="49" t="str">
        <f t="shared" si="18"/>
        <v>2008WohngebäudeMauerarbeiten</v>
      </c>
      <c r="E977">
        <v>91.8</v>
      </c>
      <c r="F977">
        <v>91.8</v>
      </c>
      <c r="G977">
        <v>92.4</v>
      </c>
      <c r="H977">
        <v>92.4</v>
      </c>
      <c r="I977">
        <v>92.9</v>
      </c>
      <c r="J977">
        <v>92.9</v>
      </c>
      <c r="K977">
        <v>93.4</v>
      </c>
      <c r="L977">
        <v>93.4</v>
      </c>
    </row>
    <row r="978" spans="1:12">
      <c r="A978">
        <v>2008</v>
      </c>
      <c r="B978" t="s">
        <v>132</v>
      </c>
      <c r="C978" t="s">
        <v>93</v>
      </c>
      <c r="D978" s="49" t="str">
        <f t="shared" si="18"/>
        <v>2008WohngebäudeBetonarbeiten</v>
      </c>
      <c r="E978">
        <v>91.2</v>
      </c>
      <c r="F978">
        <v>91.2</v>
      </c>
      <c r="G978">
        <v>93.7</v>
      </c>
      <c r="H978">
        <v>93.7</v>
      </c>
      <c r="I978">
        <v>96.5</v>
      </c>
      <c r="J978">
        <v>96.5</v>
      </c>
      <c r="K978">
        <v>94.3</v>
      </c>
      <c r="L978">
        <v>94.3</v>
      </c>
    </row>
    <row r="979" spans="1:12">
      <c r="A979">
        <v>2008</v>
      </c>
      <c r="B979" t="s">
        <v>132</v>
      </c>
      <c r="C979" t="s">
        <v>137</v>
      </c>
      <c r="D979" s="49" t="str">
        <f t="shared" si="18"/>
        <v>2008WohngebäudeZimmer- und Holzbauarbeiten</v>
      </c>
      <c r="E979">
        <v>84.6</v>
      </c>
      <c r="F979">
        <v>84.6</v>
      </c>
      <c r="G979">
        <v>84.8</v>
      </c>
      <c r="H979">
        <v>84.8</v>
      </c>
      <c r="I979">
        <v>85.2</v>
      </c>
      <c r="J979">
        <v>85.2</v>
      </c>
      <c r="K979">
        <v>85</v>
      </c>
      <c r="L979">
        <v>85</v>
      </c>
    </row>
    <row r="980" spans="1:12">
      <c r="A980">
        <v>2008</v>
      </c>
      <c r="B980" t="s">
        <v>132</v>
      </c>
      <c r="C980" t="s">
        <v>95</v>
      </c>
      <c r="D980" s="49" t="str">
        <f t="shared" si="18"/>
        <v>2008WohngebäudeStahlbauarbeiten</v>
      </c>
      <c r="E980">
        <v>92.2</v>
      </c>
      <c r="F980">
        <v>92.2</v>
      </c>
      <c r="G980">
        <v>94.3</v>
      </c>
      <c r="H980">
        <v>94.3</v>
      </c>
      <c r="I980">
        <v>98.1</v>
      </c>
      <c r="J980">
        <v>98.1</v>
      </c>
      <c r="K980">
        <v>99.6</v>
      </c>
      <c r="L980">
        <v>99.6</v>
      </c>
    </row>
    <row r="981" spans="1:12">
      <c r="A981">
        <v>2008</v>
      </c>
      <c r="B981" t="s">
        <v>132</v>
      </c>
      <c r="C981" t="s">
        <v>96</v>
      </c>
      <c r="D981" s="49" t="str">
        <f t="shared" si="18"/>
        <v>2008WohngebäudeAbdichtungsarbeiten</v>
      </c>
      <c r="E981">
        <v>83</v>
      </c>
      <c r="F981">
        <v>83</v>
      </c>
      <c r="G981">
        <v>83.2</v>
      </c>
      <c r="H981">
        <v>83.2</v>
      </c>
      <c r="I981">
        <v>84.3</v>
      </c>
      <c r="J981">
        <v>84.3</v>
      </c>
      <c r="K981">
        <v>84.6</v>
      </c>
      <c r="L981">
        <v>84.6</v>
      </c>
    </row>
    <row r="982" spans="1:12">
      <c r="A982">
        <v>2008</v>
      </c>
      <c r="B982" t="s">
        <v>132</v>
      </c>
      <c r="C982" t="s">
        <v>138</v>
      </c>
      <c r="D982" s="49" t="str">
        <f t="shared" si="18"/>
        <v>2008WohngebäudeDachdeckungs- und Dachabdichtungsarbeiten</v>
      </c>
      <c r="E982">
        <v>84.8</v>
      </c>
      <c r="F982">
        <v>84.8</v>
      </c>
      <c r="G982">
        <v>85</v>
      </c>
      <c r="H982">
        <v>85</v>
      </c>
      <c r="I982">
        <v>85.6</v>
      </c>
      <c r="J982">
        <v>85.6</v>
      </c>
      <c r="K982">
        <v>85.8</v>
      </c>
      <c r="L982">
        <v>85.8</v>
      </c>
    </row>
    <row r="983" spans="1:12">
      <c r="A983">
        <v>2008</v>
      </c>
      <c r="B983" t="s">
        <v>132</v>
      </c>
      <c r="C983" t="s">
        <v>98</v>
      </c>
      <c r="D983" s="49" t="str">
        <f t="shared" si="18"/>
        <v>2008WohngebäudeKlempnerarbeiten</v>
      </c>
      <c r="E983">
        <v>82.1</v>
      </c>
      <c r="F983">
        <v>82.1</v>
      </c>
      <c r="G983">
        <v>82.5</v>
      </c>
      <c r="H983">
        <v>82.5</v>
      </c>
      <c r="I983">
        <v>83.1</v>
      </c>
      <c r="J983">
        <v>83.1</v>
      </c>
      <c r="K983">
        <v>82.9</v>
      </c>
      <c r="L983">
        <v>82.9</v>
      </c>
    </row>
    <row r="984" spans="1:12">
      <c r="A984">
        <v>2008</v>
      </c>
      <c r="B984" t="s">
        <v>132</v>
      </c>
      <c r="C984" t="s">
        <v>99</v>
      </c>
      <c r="D984" s="49" t="str">
        <f t="shared" si="18"/>
        <v>2008WohngebäudeGerüstarbeiten</v>
      </c>
      <c r="E984">
        <v>86.8</v>
      </c>
      <c r="F984">
        <v>86.8</v>
      </c>
      <c r="G984">
        <v>88</v>
      </c>
      <c r="H984">
        <v>88</v>
      </c>
      <c r="I984">
        <v>89.1</v>
      </c>
      <c r="J984">
        <v>89.1</v>
      </c>
      <c r="K984">
        <v>88.4</v>
      </c>
      <c r="L984">
        <v>88.4</v>
      </c>
    </row>
    <row r="985" spans="1:12">
      <c r="A985">
        <v>2008</v>
      </c>
      <c r="B985" t="s">
        <v>132</v>
      </c>
      <c r="C985" t="s">
        <v>139</v>
      </c>
      <c r="D985" s="49" t="str">
        <f t="shared" si="18"/>
        <v>2008WohngebäudeAusbauarbeiten</v>
      </c>
      <c r="E985">
        <v>86.4</v>
      </c>
      <c r="F985">
        <v>86.4</v>
      </c>
      <c r="G985">
        <v>86.7</v>
      </c>
      <c r="H985">
        <v>86.7</v>
      </c>
      <c r="I985">
        <v>87.4</v>
      </c>
      <c r="J985">
        <v>87.4</v>
      </c>
      <c r="K985">
        <v>87.5</v>
      </c>
      <c r="L985">
        <v>87.5</v>
      </c>
    </row>
    <row r="986" spans="1:12">
      <c r="A986">
        <v>2008</v>
      </c>
      <c r="B986" t="s">
        <v>132</v>
      </c>
      <c r="C986" t="s">
        <v>100</v>
      </c>
      <c r="D986" s="49" t="str">
        <f t="shared" si="18"/>
        <v>2008WohngebäudeNaturwerksteinarbeiten</v>
      </c>
      <c r="E986">
        <v>91.9</v>
      </c>
      <c r="F986">
        <v>91.9</v>
      </c>
      <c r="G986">
        <v>92.1</v>
      </c>
      <c r="H986">
        <v>92.1</v>
      </c>
      <c r="I986">
        <v>92.4</v>
      </c>
      <c r="J986">
        <v>92.4</v>
      </c>
      <c r="K986">
        <v>92.8</v>
      </c>
      <c r="L986">
        <v>92.8</v>
      </c>
    </row>
    <row r="987" spans="1:12">
      <c r="A987">
        <v>2008</v>
      </c>
      <c r="B987" t="s">
        <v>132</v>
      </c>
      <c r="C987" t="s">
        <v>101</v>
      </c>
      <c r="D987" s="49" t="str">
        <f t="shared" si="18"/>
        <v>2008WohngebäudeBetonwerksteinarbeiten</v>
      </c>
      <c r="E987">
        <v>88.5</v>
      </c>
      <c r="F987">
        <v>88.5</v>
      </c>
      <c r="G987">
        <v>88.9</v>
      </c>
      <c r="H987">
        <v>88.9</v>
      </c>
      <c r="I987">
        <v>89.6</v>
      </c>
      <c r="J987">
        <v>89.6</v>
      </c>
      <c r="K987">
        <v>89.9</v>
      </c>
      <c r="L987">
        <v>89.9</v>
      </c>
    </row>
    <row r="988" spans="1:12">
      <c r="A988">
        <v>2008</v>
      </c>
      <c r="B988" t="s">
        <v>132</v>
      </c>
      <c r="C988" t="s">
        <v>140</v>
      </c>
      <c r="D988" s="49" t="str">
        <f t="shared" si="18"/>
        <v>2008WohngebäudePutz- und Stuckarbeiten</v>
      </c>
      <c r="E988">
        <v>89.9</v>
      </c>
      <c r="F988">
        <v>89.9</v>
      </c>
      <c r="G988">
        <v>90.3</v>
      </c>
      <c r="H988">
        <v>90.3</v>
      </c>
      <c r="I988">
        <v>90.3</v>
      </c>
      <c r="J988">
        <v>90.3</v>
      </c>
      <c r="K988">
        <v>90.4</v>
      </c>
      <c r="L988">
        <v>90.4</v>
      </c>
    </row>
    <row r="989" spans="1:12">
      <c r="A989">
        <v>2008</v>
      </c>
      <c r="B989" t="s">
        <v>132</v>
      </c>
      <c r="C989" t="s">
        <v>141</v>
      </c>
      <c r="D989" s="49" t="str">
        <f t="shared" si="18"/>
        <v>2008WohngebäudeWärmedämm-Verbundsysteme</v>
      </c>
      <c r="E989">
        <v>87.9</v>
      </c>
      <c r="F989">
        <v>87.9</v>
      </c>
      <c r="G989">
        <v>88.3</v>
      </c>
      <c r="H989">
        <v>88.3</v>
      </c>
      <c r="I989">
        <v>88.4</v>
      </c>
      <c r="J989">
        <v>88.4</v>
      </c>
      <c r="K989">
        <v>88.4</v>
      </c>
      <c r="L989">
        <v>88.4</v>
      </c>
    </row>
    <row r="990" spans="1:12">
      <c r="A990">
        <v>2008</v>
      </c>
      <c r="B990" t="s">
        <v>132</v>
      </c>
      <c r="C990" t="s">
        <v>104</v>
      </c>
      <c r="D990" s="49" t="str">
        <f t="shared" si="18"/>
        <v>2008WohngebäudeTrockenbauarbeiten</v>
      </c>
      <c r="E990">
        <v>88.1</v>
      </c>
      <c r="F990">
        <v>88.1</v>
      </c>
      <c r="G990">
        <v>88.4</v>
      </c>
      <c r="H990">
        <v>88.4</v>
      </c>
      <c r="I990">
        <v>89</v>
      </c>
      <c r="J990">
        <v>89</v>
      </c>
      <c r="K990">
        <v>89.1</v>
      </c>
      <c r="L990">
        <v>89.1</v>
      </c>
    </row>
    <row r="991" spans="1:12">
      <c r="A991">
        <v>2008</v>
      </c>
      <c r="B991" t="s">
        <v>132</v>
      </c>
      <c r="C991" t="s">
        <v>105</v>
      </c>
      <c r="D991" s="49" t="str">
        <f t="shared" si="18"/>
        <v>2008WohngebäudeVorgehängte hinterlüftete Fassaden</v>
      </c>
      <c r="E991">
        <v>84.9</v>
      </c>
      <c r="F991">
        <v>84.9</v>
      </c>
      <c r="G991">
        <v>85.2</v>
      </c>
      <c r="H991">
        <v>85.2</v>
      </c>
      <c r="I991">
        <v>86</v>
      </c>
      <c r="J991">
        <v>86</v>
      </c>
      <c r="K991">
        <v>86.8</v>
      </c>
      <c r="L991">
        <v>86.8</v>
      </c>
    </row>
    <row r="992" spans="1:12">
      <c r="A992">
        <v>2008</v>
      </c>
      <c r="B992" t="s">
        <v>132</v>
      </c>
      <c r="C992" t="s">
        <v>142</v>
      </c>
      <c r="D992" s="49" t="str">
        <f t="shared" si="18"/>
        <v>2008WohngebäudeFliesen- und Plattenarbeiten</v>
      </c>
      <c r="E992">
        <v>88.3</v>
      </c>
      <c r="F992">
        <v>88.3</v>
      </c>
      <c r="G992">
        <v>88.5</v>
      </c>
      <c r="H992">
        <v>88.5</v>
      </c>
      <c r="I992">
        <v>88.9</v>
      </c>
      <c r="J992">
        <v>88.9</v>
      </c>
      <c r="K992">
        <v>88.6</v>
      </c>
      <c r="L992">
        <v>88.6</v>
      </c>
    </row>
    <row r="993" spans="1:12">
      <c r="A993">
        <v>2008</v>
      </c>
      <c r="B993" t="s">
        <v>132</v>
      </c>
      <c r="C993" t="s">
        <v>107</v>
      </c>
      <c r="D993" s="49" t="str">
        <f t="shared" si="18"/>
        <v>2008WohngebäudeEstricharbeiten</v>
      </c>
      <c r="E993">
        <v>87.2</v>
      </c>
      <c r="F993">
        <v>87.2</v>
      </c>
      <c r="G993">
        <v>87.3</v>
      </c>
      <c r="H993">
        <v>87.3</v>
      </c>
      <c r="I993">
        <v>87.7</v>
      </c>
      <c r="J993">
        <v>87.7</v>
      </c>
      <c r="K993">
        <v>87.7</v>
      </c>
      <c r="L993">
        <v>87.7</v>
      </c>
    </row>
    <row r="994" spans="1:12">
      <c r="A994">
        <v>2008</v>
      </c>
      <c r="B994" t="s">
        <v>132</v>
      </c>
      <c r="C994" t="s">
        <v>108</v>
      </c>
      <c r="D994" s="49" t="str">
        <f t="shared" si="18"/>
        <v>2008WohngebäudeTischlerarbeiten</v>
      </c>
      <c r="E994">
        <v>88.3</v>
      </c>
      <c r="F994">
        <v>88.3</v>
      </c>
      <c r="G994">
        <v>88.7</v>
      </c>
      <c r="H994">
        <v>88.7</v>
      </c>
      <c r="I994">
        <v>89.1</v>
      </c>
      <c r="J994">
        <v>89.1</v>
      </c>
      <c r="K994">
        <v>89.4</v>
      </c>
      <c r="L994">
        <v>89.4</v>
      </c>
    </row>
    <row r="995" spans="1:12">
      <c r="A995">
        <v>2008</v>
      </c>
      <c r="B995" t="s">
        <v>132</v>
      </c>
      <c r="C995" t="s">
        <v>143</v>
      </c>
      <c r="D995" s="49" t="str">
        <f t="shared" si="18"/>
        <v>2008WohngebäudeParkett- und Holzpflasterarbeiten</v>
      </c>
      <c r="E995">
        <v>93.7</v>
      </c>
      <c r="F995">
        <v>93.7</v>
      </c>
      <c r="G995">
        <v>93.8</v>
      </c>
      <c r="H995">
        <v>93.8</v>
      </c>
      <c r="I995">
        <v>92.7</v>
      </c>
      <c r="J995">
        <v>92.7</v>
      </c>
      <c r="K995">
        <v>92.8</v>
      </c>
      <c r="L995">
        <v>92.8</v>
      </c>
    </row>
    <row r="996" spans="1:12">
      <c r="A996">
        <v>2008</v>
      </c>
      <c r="B996" t="s">
        <v>132</v>
      </c>
      <c r="C996" t="s">
        <v>109</v>
      </c>
      <c r="D996" s="49" t="str">
        <f t="shared" si="18"/>
        <v>2008WohngebäudeRollladenarbeiten</v>
      </c>
      <c r="E996">
        <v>91.1</v>
      </c>
      <c r="F996">
        <v>91.1</v>
      </c>
      <c r="G996">
        <v>91.1</v>
      </c>
      <c r="H996">
        <v>91.1</v>
      </c>
      <c r="I996">
        <v>91.6</v>
      </c>
      <c r="J996">
        <v>91.6</v>
      </c>
      <c r="K996">
        <v>91.9</v>
      </c>
      <c r="L996">
        <v>91.9</v>
      </c>
    </row>
    <row r="997" spans="1:12">
      <c r="A997">
        <v>2008</v>
      </c>
      <c r="B997" t="s">
        <v>132</v>
      </c>
      <c r="C997" t="s">
        <v>110</v>
      </c>
      <c r="D997" s="49" t="str">
        <f t="shared" si="18"/>
        <v>2008WohngebäudeMetallbauarbeiten</v>
      </c>
      <c r="E997">
        <v>83.9</v>
      </c>
      <c r="F997">
        <v>83.9</v>
      </c>
      <c r="G997">
        <v>84.9</v>
      </c>
      <c r="H997">
        <v>84.9</v>
      </c>
      <c r="I997">
        <v>86.5</v>
      </c>
      <c r="J997">
        <v>86.5</v>
      </c>
      <c r="K997">
        <v>86.7</v>
      </c>
      <c r="L997">
        <v>86.7</v>
      </c>
    </row>
    <row r="998" spans="1:12">
      <c r="A998">
        <v>2008</v>
      </c>
      <c r="B998" t="s">
        <v>132</v>
      </c>
      <c r="C998" t="s">
        <v>111</v>
      </c>
      <c r="D998" s="49" t="str">
        <f t="shared" si="18"/>
        <v>2008WohngebäudeVerglasungsarbeiten</v>
      </c>
      <c r="E998">
        <v>88.3</v>
      </c>
      <c r="F998">
        <v>88.3</v>
      </c>
      <c r="G998">
        <v>88.5</v>
      </c>
      <c r="H998">
        <v>88.5</v>
      </c>
      <c r="I998">
        <v>89.6</v>
      </c>
      <c r="J998">
        <v>89.6</v>
      </c>
      <c r="K998">
        <v>89.9</v>
      </c>
      <c r="L998">
        <v>89.9</v>
      </c>
    </row>
    <row r="999" spans="1:12">
      <c r="A999">
        <v>2008</v>
      </c>
      <c r="B999" t="s">
        <v>132</v>
      </c>
      <c r="C999" t="s">
        <v>144</v>
      </c>
      <c r="D999" s="49" t="str">
        <f t="shared" si="18"/>
        <v>2008WohngebäudeMaler- und Lackierarbeiten, Beschichtungen</v>
      </c>
      <c r="E999">
        <v>89.9</v>
      </c>
      <c r="F999">
        <v>89.9</v>
      </c>
      <c r="G999">
        <v>90.2</v>
      </c>
      <c r="H999">
        <v>90.2</v>
      </c>
      <c r="I999">
        <v>90.6</v>
      </c>
      <c r="J999">
        <v>90.6</v>
      </c>
      <c r="K999">
        <v>91</v>
      </c>
      <c r="L999">
        <v>91</v>
      </c>
    </row>
    <row r="1000" spans="1:12">
      <c r="A1000">
        <v>2008</v>
      </c>
      <c r="B1000" t="s">
        <v>132</v>
      </c>
      <c r="C1000" t="s">
        <v>145</v>
      </c>
      <c r="D1000" s="49" t="str">
        <f t="shared" si="18"/>
        <v>2008WohngebäudeKorrosionsschutzarbeiten an Stahlbauten</v>
      </c>
      <c r="E1000" t="s">
        <v>66</v>
      </c>
      <c r="F1000" t="s">
        <v>66</v>
      </c>
      <c r="G1000" t="s">
        <v>66</v>
      </c>
      <c r="H1000" t="s">
        <v>66</v>
      </c>
      <c r="I1000" t="s">
        <v>66</v>
      </c>
      <c r="J1000" t="s">
        <v>66</v>
      </c>
      <c r="K1000" t="s">
        <v>66</v>
      </c>
      <c r="L1000" t="s">
        <v>66</v>
      </c>
    </row>
    <row r="1001" spans="1:12">
      <c r="A1001">
        <v>2008</v>
      </c>
      <c r="B1001" t="s">
        <v>132</v>
      </c>
      <c r="C1001" t="s">
        <v>113</v>
      </c>
      <c r="D1001" s="49" t="str">
        <f t="shared" si="18"/>
        <v>2008WohngebäudeBodenbelagarbeiten</v>
      </c>
      <c r="E1001">
        <v>87.6</v>
      </c>
      <c r="F1001">
        <v>87.6</v>
      </c>
      <c r="G1001">
        <v>87.9</v>
      </c>
      <c r="H1001">
        <v>87.9</v>
      </c>
      <c r="I1001">
        <v>88.1</v>
      </c>
      <c r="J1001">
        <v>88.1</v>
      </c>
      <c r="K1001">
        <v>88</v>
      </c>
      <c r="L1001">
        <v>88</v>
      </c>
    </row>
    <row r="1002" spans="1:12">
      <c r="A1002">
        <v>2008</v>
      </c>
      <c r="B1002" t="s">
        <v>132</v>
      </c>
      <c r="C1002" t="s">
        <v>114</v>
      </c>
      <c r="D1002" s="49" t="str">
        <f t="shared" si="18"/>
        <v>2008WohngebäudeTapezierarbeiten</v>
      </c>
      <c r="E1002">
        <v>88.4</v>
      </c>
      <c r="F1002">
        <v>88.4</v>
      </c>
      <c r="G1002">
        <v>88.8</v>
      </c>
      <c r="H1002">
        <v>88.8</v>
      </c>
      <c r="I1002">
        <v>89.5</v>
      </c>
      <c r="J1002">
        <v>89.5</v>
      </c>
      <c r="K1002">
        <v>89.9</v>
      </c>
      <c r="L1002">
        <v>89.9</v>
      </c>
    </row>
    <row r="1003" spans="1:12">
      <c r="A1003">
        <v>2008</v>
      </c>
      <c r="B1003" t="s">
        <v>132</v>
      </c>
      <c r="C1003" t="s">
        <v>115</v>
      </c>
      <c r="D1003" s="49" t="str">
        <f t="shared" si="18"/>
        <v>2008WohngebäudeRaumlufttechnische Anlagen</v>
      </c>
      <c r="E1003">
        <v>82.6</v>
      </c>
      <c r="F1003">
        <v>82.6</v>
      </c>
      <c r="G1003">
        <v>83.3</v>
      </c>
      <c r="H1003">
        <v>83.3</v>
      </c>
      <c r="I1003">
        <v>84.5</v>
      </c>
      <c r="J1003">
        <v>84.5</v>
      </c>
      <c r="K1003">
        <v>85.2</v>
      </c>
      <c r="L1003">
        <v>85.2</v>
      </c>
    </row>
    <row r="1004" spans="1:12">
      <c r="A1004">
        <v>2008</v>
      </c>
      <c r="B1004" t="s">
        <v>132</v>
      </c>
      <c r="C1004" t="s">
        <v>146</v>
      </c>
      <c r="D1004" s="49" t="str">
        <f t="shared" si="18"/>
        <v>2008WohngebäudeHeiz- und zentrale Wassererwärmungsanlagen</v>
      </c>
      <c r="E1004">
        <v>81.2</v>
      </c>
      <c r="F1004">
        <v>81.2</v>
      </c>
      <c r="G1004">
        <v>81.8</v>
      </c>
      <c r="H1004">
        <v>81.8</v>
      </c>
      <c r="I1004">
        <v>82.6</v>
      </c>
      <c r="J1004">
        <v>82.6</v>
      </c>
      <c r="K1004">
        <v>83.3</v>
      </c>
      <c r="L1004">
        <v>83.3</v>
      </c>
    </row>
    <row r="1005" spans="1:12">
      <c r="A1005">
        <v>2008</v>
      </c>
      <c r="B1005" t="s">
        <v>132</v>
      </c>
      <c r="C1005" t="s">
        <v>147</v>
      </c>
      <c r="D1005" s="49" t="str">
        <f t="shared" si="18"/>
        <v>2008WohngebäudeGas-, Wasser- und Entwässerungsanl. innerh. v.Geb.</v>
      </c>
      <c r="E1005">
        <v>81.3</v>
      </c>
      <c r="F1005">
        <v>81.3</v>
      </c>
      <c r="G1005">
        <v>82.1</v>
      </c>
      <c r="H1005">
        <v>82.1</v>
      </c>
      <c r="I1005">
        <v>82.7</v>
      </c>
      <c r="J1005">
        <v>82.7</v>
      </c>
      <c r="K1005">
        <v>83.1</v>
      </c>
      <c r="L1005">
        <v>83.1</v>
      </c>
    </row>
    <row r="1006" spans="1:12">
      <c r="A1006">
        <v>2008</v>
      </c>
      <c r="B1006" t="s">
        <v>132</v>
      </c>
      <c r="C1006" t="s">
        <v>148</v>
      </c>
      <c r="D1006" s="49" t="str">
        <f t="shared" si="18"/>
        <v>2008WohngebäudeNieder- und Mittelspannungsanlagen bis 36 kV</v>
      </c>
      <c r="E1006">
        <v>83.3</v>
      </c>
      <c r="F1006">
        <v>83.3</v>
      </c>
      <c r="G1006">
        <v>83.6</v>
      </c>
      <c r="H1006">
        <v>83.6</v>
      </c>
      <c r="I1006">
        <v>84</v>
      </c>
      <c r="J1006">
        <v>84</v>
      </c>
      <c r="K1006">
        <v>84.3</v>
      </c>
      <c r="L1006">
        <v>84.3</v>
      </c>
    </row>
    <row r="1007" spans="1:12">
      <c r="A1007">
        <v>2008</v>
      </c>
      <c r="B1007" t="s">
        <v>132</v>
      </c>
      <c r="C1007" t="s">
        <v>120</v>
      </c>
      <c r="D1007" s="49" t="str">
        <f t="shared" si="18"/>
        <v>2008WohngebäudeBlitzschutzanlagen</v>
      </c>
      <c r="E1007">
        <v>87.5</v>
      </c>
      <c r="F1007">
        <v>87.5</v>
      </c>
      <c r="G1007">
        <v>87.8</v>
      </c>
      <c r="H1007">
        <v>87.8</v>
      </c>
      <c r="I1007">
        <v>88.8</v>
      </c>
      <c r="J1007">
        <v>88.8</v>
      </c>
      <c r="K1007">
        <v>89.2</v>
      </c>
      <c r="L1007">
        <v>89.2</v>
      </c>
    </row>
    <row r="1008" spans="1:12">
      <c r="A1008">
        <v>2008</v>
      </c>
      <c r="B1008" t="s">
        <v>132</v>
      </c>
      <c r="C1008" t="s">
        <v>149</v>
      </c>
      <c r="D1008" s="49" t="str">
        <f t="shared" si="18"/>
        <v>2008WohngebäudeAufzugsanl., Fahrtreppen, Fahrsteige, Förderanl.</v>
      </c>
      <c r="E1008">
        <v>86.4</v>
      </c>
      <c r="F1008">
        <v>86.4</v>
      </c>
      <c r="G1008">
        <v>86.4</v>
      </c>
      <c r="H1008">
        <v>86.4</v>
      </c>
      <c r="I1008">
        <v>87.2</v>
      </c>
      <c r="J1008">
        <v>87.2</v>
      </c>
      <c r="K1008">
        <v>88.1</v>
      </c>
      <c r="L1008">
        <v>88.1</v>
      </c>
    </row>
    <row r="1009" spans="1:12">
      <c r="A1009">
        <v>2008</v>
      </c>
      <c r="B1009" t="s">
        <v>132</v>
      </c>
      <c r="C1009" t="s">
        <v>119</v>
      </c>
      <c r="D1009" s="49" t="str">
        <f t="shared" si="18"/>
        <v>2008WohngebäudeGebäudeautomation</v>
      </c>
      <c r="E1009">
        <v>91.1</v>
      </c>
      <c r="F1009">
        <v>91.1</v>
      </c>
      <c r="G1009">
        <v>91.6</v>
      </c>
      <c r="H1009">
        <v>91.6</v>
      </c>
      <c r="I1009">
        <v>92.8</v>
      </c>
      <c r="J1009">
        <v>92.8</v>
      </c>
      <c r="K1009">
        <v>92</v>
      </c>
      <c r="L1009">
        <v>92</v>
      </c>
    </row>
    <row r="1010" spans="1:12">
      <c r="A1010">
        <v>2008</v>
      </c>
      <c r="B1010" t="s">
        <v>132</v>
      </c>
      <c r="C1010" t="s">
        <v>150</v>
      </c>
      <c r="D1010" s="49" t="str">
        <f t="shared" si="18"/>
        <v>2008WohngebäudeDämm- und Brandschutzarbeiten an techn. Anlagen</v>
      </c>
      <c r="E1010">
        <v>76.7</v>
      </c>
      <c r="F1010">
        <v>76.7</v>
      </c>
      <c r="G1010">
        <v>77.900000000000006</v>
      </c>
      <c r="H1010">
        <v>77.900000000000006</v>
      </c>
      <c r="I1010">
        <v>79.2</v>
      </c>
      <c r="J1010">
        <v>79.2</v>
      </c>
      <c r="K1010">
        <v>79.7</v>
      </c>
      <c r="L1010">
        <v>79.7</v>
      </c>
    </row>
    <row r="1011" spans="1:12">
      <c r="A1011">
        <v>2008</v>
      </c>
      <c r="B1011" t="s">
        <v>151</v>
      </c>
      <c r="C1011" t="s">
        <v>133</v>
      </c>
      <c r="D1011" s="49" t="str">
        <f t="shared" si="18"/>
        <v>2008BürogebäudeBauleistungen am Bauwerk</v>
      </c>
      <c r="E1011">
        <v>86.8</v>
      </c>
      <c r="F1011">
        <v>86.8</v>
      </c>
      <c r="G1011">
        <v>87.6</v>
      </c>
      <c r="H1011">
        <v>87.6</v>
      </c>
      <c r="I1011">
        <v>88.5</v>
      </c>
      <c r="J1011">
        <v>88.5</v>
      </c>
      <c r="K1011">
        <v>88.5</v>
      </c>
      <c r="L1011">
        <v>88.5</v>
      </c>
    </row>
    <row r="1012" spans="1:12">
      <c r="A1012">
        <v>2008</v>
      </c>
      <c r="B1012" t="s">
        <v>151</v>
      </c>
      <c r="C1012" t="s">
        <v>134</v>
      </c>
      <c r="D1012" s="49" t="str">
        <f t="shared" si="18"/>
        <v>2008BürogebäudeRohbauarbeiten</v>
      </c>
      <c r="E1012">
        <v>88.7</v>
      </c>
      <c r="F1012">
        <v>88.7</v>
      </c>
      <c r="G1012">
        <v>90.1</v>
      </c>
      <c r="H1012">
        <v>90.1</v>
      </c>
      <c r="I1012">
        <v>91.6</v>
      </c>
      <c r="J1012">
        <v>91.6</v>
      </c>
      <c r="K1012">
        <v>91</v>
      </c>
      <c r="L1012">
        <v>91</v>
      </c>
    </row>
    <row r="1013" spans="1:12">
      <c r="A1013">
        <v>2008</v>
      </c>
      <c r="B1013" t="s">
        <v>151</v>
      </c>
      <c r="C1013" t="s">
        <v>90</v>
      </c>
      <c r="D1013" s="49" t="str">
        <f t="shared" si="18"/>
        <v>2008BürogebäudeErdarbeiten</v>
      </c>
      <c r="E1013">
        <v>86.6</v>
      </c>
      <c r="F1013">
        <v>86.6</v>
      </c>
      <c r="G1013">
        <v>87.4</v>
      </c>
      <c r="H1013">
        <v>87.4</v>
      </c>
      <c r="I1013">
        <v>88.3</v>
      </c>
      <c r="J1013">
        <v>88.3</v>
      </c>
      <c r="K1013">
        <v>88.7</v>
      </c>
      <c r="L1013">
        <v>88.7</v>
      </c>
    </row>
    <row r="1014" spans="1:12">
      <c r="A1014">
        <v>2008</v>
      </c>
      <c r="B1014" t="s">
        <v>151</v>
      </c>
      <c r="C1014" t="s">
        <v>135</v>
      </c>
      <c r="D1014" s="49" t="str">
        <f t="shared" si="18"/>
        <v>2008BürogebäudeVerbauarbeiten</v>
      </c>
      <c r="E1014">
        <v>87.7</v>
      </c>
      <c r="F1014">
        <v>87.7</v>
      </c>
      <c r="G1014">
        <v>88.4</v>
      </c>
      <c r="H1014">
        <v>88.4</v>
      </c>
      <c r="I1014">
        <v>89.6</v>
      </c>
      <c r="J1014">
        <v>89.6</v>
      </c>
      <c r="K1014">
        <v>89.6</v>
      </c>
      <c r="L1014">
        <v>89.6</v>
      </c>
    </row>
    <row r="1015" spans="1:12">
      <c r="A1015">
        <v>2008</v>
      </c>
      <c r="B1015" t="s">
        <v>151</v>
      </c>
      <c r="C1015" t="s">
        <v>136</v>
      </c>
      <c r="D1015" s="49" t="str">
        <f t="shared" si="18"/>
        <v>2008BürogebäudeRamm-, Rüttel- und Pressarbeiten</v>
      </c>
      <c r="E1015" t="s">
        <v>66</v>
      </c>
      <c r="F1015" t="s">
        <v>66</v>
      </c>
      <c r="G1015" t="s">
        <v>66</v>
      </c>
      <c r="H1015" t="s">
        <v>66</v>
      </c>
      <c r="I1015" t="s">
        <v>66</v>
      </c>
      <c r="J1015" t="s">
        <v>66</v>
      </c>
      <c r="K1015" t="s">
        <v>66</v>
      </c>
      <c r="L1015" t="s">
        <v>66</v>
      </c>
    </row>
    <row r="1016" spans="1:12">
      <c r="A1016">
        <v>2008</v>
      </c>
      <c r="B1016" t="s">
        <v>151</v>
      </c>
      <c r="C1016" t="s">
        <v>91</v>
      </c>
      <c r="D1016" s="49" t="str">
        <f t="shared" si="18"/>
        <v>2008BürogebäudeEntwässerungskanalarbeiten</v>
      </c>
      <c r="E1016">
        <v>85.4</v>
      </c>
      <c r="F1016">
        <v>85.4</v>
      </c>
      <c r="G1016">
        <v>86.3</v>
      </c>
      <c r="H1016">
        <v>86.3</v>
      </c>
      <c r="I1016">
        <v>87.8</v>
      </c>
      <c r="J1016">
        <v>87.8</v>
      </c>
      <c r="K1016">
        <v>88.3</v>
      </c>
      <c r="L1016">
        <v>88.3</v>
      </c>
    </row>
    <row r="1017" spans="1:12">
      <c r="A1017">
        <v>2008</v>
      </c>
      <c r="B1017" t="s">
        <v>151</v>
      </c>
      <c r="C1017" t="s">
        <v>92</v>
      </c>
      <c r="D1017" s="49" t="str">
        <f t="shared" si="18"/>
        <v>2008BürogebäudeMauerarbeiten</v>
      </c>
      <c r="E1017">
        <v>91.7</v>
      </c>
      <c r="F1017">
        <v>91.7</v>
      </c>
      <c r="G1017">
        <v>92.2</v>
      </c>
      <c r="H1017">
        <v>92.2</v>
      </c>
      <c r="I1017">
        <v>92.9</v>
      </c>
      <c r="J1017">
        <v>92.9</v>
      </c>
      <c r="K1017">
        <v>93.4</v>
      </c>
      <c r="L1017">
        <v>93.4</v>
      </c>
    </row>
    <row r="1018" spans="1:12">
      <c r="A1018">
        <v>2008</v>
      </c>
      <c r="B1018" t="s">
        <v>151</v>
      </c>
      <c r="C1018" t="s">
        <v>93</v>
      </c>
      <c r="D1018" s="49" t="str">
        <f t="shared" si="18"/>
        <v>2008BürogebäudeBetonarbeiten</v>
      </c>
      <c r="E1018">
        <v>90.5</v>
      </c>
      <c r="F1018">
        <v>90.5</v>
      </c>
      <c r="G1018">
        <v>92.6</v>
      </c>
      <c r="H1018">
        <v>92.6</v>
      </c>
      <c r="I1018">
        <v>94.9</v>
      </c>
      <c r="J1018">
        <v>94.9</v>
      </c>
      <c r="K1018">
        <v>93.4</v>
      </c>
      <c r="L1018">
        <v>93.4</v>
      </c>
    </row>
    <row r="1019" spans="1:12">
      <c r="A1019">
        <v>2008</v>
      </c>
      <c r="B1019" t="s">
        <v>151</v>
      </c>
      <c r="C1019" t="s">
        <v>137</v>
      </c>
      <c r="D1019" s="49" t="str">
        <f t="shared" si="18"/>
        <v>2008BürogebäudeZimmer- und Holzbauarbeiten</v>
      </c>
      <c r="E1019">
        <v>84.7</v>
      </c>
      <c r="F1019">
        <v>84.7</v>
      </c>
      <c r="G1019">
        <v>85</v>
      </c>
      <c r="H1019">
        <v>85</v>
      </c>
      <c r="I1019">
        <v>85.1</v>
      </c>
      <c r="J1019">
        <v>85.1</v>
      </c>
      <c r="K1019">
        <v>85</v>
      </c>
      <c r="L1019">
        <v>85</v>
      </c>
    </row>
    <row r="1020" spans="1:12">
      <c r="A1020">
        <v>2008</v>
      </c>
      <c r="B1020" t="s">
        <v>151</v>
      </c>
      <c r="C1020" t="s">
        <v>95</v>
      </c>
      <c r="D1020" s="49" t="str">
        <f t="shared" si="18"/>
        <v>2008BürogebäudeStahlbauarbeiten</v>
      </c>
      <c r="E1020">
        <v>88.5</v>
      </c>
      <c r="F1020">
        <v>88.5</v>
      </c>
      <c r="G1020">
        <v>90.5</v>
      </c>
      <c r="H1020">
        <v>90.5</v>
      </c>
      <c r="I1020">
        <v>93.9</v>
      </c>
      <c r="J1020">
        <v>93.9</v>
      </c>
      <c r="K1020">
        <v>95.6</v>
      </c>
      <c r="L1020">
        <v>95.6</v>
      </c>
    </row>
    <row r="1021" spans="1:12">
      <c r="A1021">
        <v>2008</v>
      </c>
      <c r="B1021" t="s">
        <v>151</v>
      </c>
      <c r="C1021" t="s">
        <v>96</v>
      </c>
      <c r="D1021" s="49" t="str">
        <f t="shared" si="18"/>
        <v>2008BürogebäudeAbdichtungsarbeiten</v>
      </c>
      <c r="E1021">
        <v>82.9</v>
      </c>
      <c r="F1021">
        <v>82.9</v>
      </c>
      <c r="G1021">
        <v>83.2</v>
      </c>
      <c r="H1021">
        <v>83.2</v>
      </c>
      <c r="I1021">
        <v>84.2</v>
      </c>
      <c r="J1021">
        <v>84.2</v>
      </c>
      <c r="K1021">
        <v>84.6</v>
      </c>
      <c r="L1021">
        <v>84.6</v>
      </c>
    </row>
    <row r="1022" spans="1:12">
      <c r="A1022">
        <v>2008</v>
      </c>
      <c r="B1022" t="s">
        <v>151</v>
      </c>
      <c r="C1022" t="s">
        <v>138</v>
      </c>
      <c r="D1022" s="49" t="str">
        <f t="shared" si="18"/>
        <v>2008BürogebäudeDachdeckungs- und Dachabdichtungsarbeiten</v>
      </c>
      <c r="E1022">
        <v>83.8</v>
      </c>
      <c r="F1022">
        <v>83.8</v>
      </c>
      <c r="G1022">
        <v>84.2</v>
      </c>
      <c r="H1022">
        <v>84.2</v>
      </c>
      <c r="I1022">
        <v>84.9</v>
      </c>
      <c r="J1022">
        <v>84.9</v>
      </c>
      <c r="K1022">
        <v>85.2</v>
      </c>
      <c r="L1022">
        <v>85.2</v>
      </c>
    </row>
    <row r="1023" spans="1:12">
      <c r="A1023">
        <v>2008</v>
      </c>
      <c r="B1023" t="s">
        <v>151</v>
      </c>
      <c r="C1023" t="s">
        <v>98</v>
      </c>
      <c r="D1023" s="49" t="str">
        <f t="shared" si="18"/>
        <v>2008BürogebäudeKlempnerarbeiten</v>
      </c>
      <c r="E1023">
        <v>82.1</v>
      </c>
      <c r="F1023">
        <v>82.1</v>
      </c>
      <c r="G1023">
        <v>82.4</v>
      </c>
      <c r="H1023">
        <v>82.4</v>
      </c>
      <c r="I1023">
        <v>82.9</v>
      </c>
      <c r="J1023">
        <v>82.9</v>
      </c>
      <c r="K1023">
        <v>82.9</v>
      </c>
      <c r="L1023">
        <v>82.9</v>
      </c>
    </row>
    <row r="1024" spans="1:12">
      <c r="A1024">
        <v>2008</v>
      </c>
      <c r="B1024" t="s">
        <v>151</v>
      </c>
      <c r="C1024" t="s">
        <v>99</v>
      </c>
      <c r="D1024" s="49" t="str">
        <f t="shared" si="18"/>
        <v>2008BürogebäudeGerüstarbeiten</v>
      </c>
      <c r="E1024">
        <v>86.8</v>
      </c>
      <c r="F1024">
        <v>86.8</v>
      </c>
      <c r="G1024">
        <v>88</v>
      </c>
      <c r="H1024">
        <v>88</v>
      </c>
      <c r="I1024">
        <v>89.1</v>
      </c>
      <c r="J1024">
        <v>89.1</v>
      </c>
      <c r="K1024">
        <v>88.4</v>
      </c>
      <c r="L1024">
        <v>88.4</v>
      </c>
    </row>
    <row r="1025" spans="1:12">
      <c r="A1025">
        <v>2008</v>
      </c>
      <c r="B1025" t="s">
        <v>151</v>
      </c>
      <c r="C1025" t="s">
        <v>139</v>
      </c>
      <c r="D1025" s="49" t="str">
        <f t="shared" si="18"/>
        <v>2008BürogebäudeAusbauarbeiten</v>
      </c>
      <c r="E1025">
        <v>85.9</v>
      </c>
      <c r="F1025">
        <v>85.9</v>
      </c>
      <c r="G1025">
        <v>86.2</v>
      </c>
      <c r="H1025">
        <v>86.2</v>
      </c>
      <c r="I1025">
        <v>86.9</v>
      </c>
      <c r="J1025">
        <v>86.9</v>
      </c>
      <c r="K1025">
        <v>87.1</v>
      </c>
      <c r="L1025">
        <v>87.1</v>
      </c>
    </row>
    <row r="1026" spans="1:12">
      <c r="A1026">
        <v>2008</v>
      </c>
      <c r="B1026" t="s">
        <v>151</v>
      </c>
      <c r="C1026" t="s">
        <v>100</v>
      </c>
      <c r="D1026" s="49" t="str">
        <f t="shared" si="18"/>
        <v>2008BürogebäudeNaturwerksteinarbeiten</v>
      </c>
      <c r="E1026">
        <v>92.1</v>
      </c>
      <c r="F1026">
        <v>92.1</v>
      </c>
      <c r="G1026">
        <v>92.3</v>
      </c>
      <c r="H1026">
        <v>92.3</v>
      </c>
      <c r="I1026">
        <v>92.6</v>
      </c>
      <c r="J1026">
        <v>92.6</v>
      </c>
      <c r="K1026">
        <v>92.9</v>
      </c>
      <c r="L1026">
        <v>92.9</v>
      </c>
    </row>
    <row r="1027" spans="1:12">
      <c r="A1027">
        <v>2008</v>
      </c>
      <c r="B1027" t="s">
        <v>151</v>
      </c>
      <c r="C1027" t="s">
        <v>101</v>
      </c>
      <c r="D1027" s="49" t="str">
        <f t="shared" si="18"/>
        <v>2008BürogebäudeBetonwerksteinarbeiten</v>
      </c>
      <c r="E1027">
        <v>88.8</v>
      </c>
      <c r="F1027">
        <v>88.8</v>
      </c>
      <c r="G1027">
        <v>89.3</v>
      </c>
      <c r="H1027">
        <v>89.3</v>
      </c>
      <c r="I1027">
        <v>89.9</v>
      </c>
      <c r="J1027">
        <v>89.9</v>
      </c>
      <c r="K1027">
        <v>90.2</v>
      </c>
      <c r="L1027">
        <v>90.2</v>
      </c>
    </row>
    <row r="1028" spans="1:12">
      <c r="A1028">
        <v>2008</v>
      </c>
      <c r="B1028" t="s">
        <v>151</v>
      </c>
      <c r="C1028" t="s">
        <v>140</v>
      </c>
      <c r="D1028" s="49" t="str">
        <f t="shared" si="18"/>
        <v>2008BürogebäudePutz- und Stuckarbeiten</v>
      </c>
      <c r="E1028">
        <v>90</v>
      </c>
      <c r="F1028">
        <v>90</v>
      </c>
      <c r="G1028">
        <v>90.3</v>
      </c>
      <c r="H1028">
        <v>90.3</v>
      </c>
      <c r="I1028">
        <v>90.3</v>
      </c>
      <c r="J1028">
        <v>90.3</v>
      </c>
      <c r="K1028">
        <v>90.5</v>
      </c>
      <c r="L1028">
        <v>90.5</v>
      </c>
    </row>
    <row r="1029" spans="1:12">
      <c r="A1029">
        <v>2008</v>
      </c>
      <c r="B1029" t="s">
        <v>151</v>
      </c>
      <c r="C1029" t="s">
        <v>141</v>
      </c>
      <c r="D1029" s="49" t="str">
        <f t="shared" si="18"/>
        <v>2008BürogebäudeWärmedämm-Verbundsysteme</v>
      </c>
      <c r="E1029">
        <v>87.9</v>
      </c>
      <c r="F1029">
        <v>87.9</v>
      </c>
      <c r="G1029">
        <v>88.3</v>
      </c>
      <c r="H1029">
        <v>88.3</v>
      </c>
      <c r="I1029">
        <v>88.4</v>
      </c>
      <c r="J1029">
        <v>88.4</v>
      </c>
      <c r="K1029">
        <v>88.4</v>
      </c>
      <c r="L1029">
        <v>88.4</v>
      </c>
    </row>
    <row r="1030" spans="1:12">
      <c r="A1030">
        <v>2008</v>
      </c>
      <c r="B1030" t="s">
        <v>151</v>
      </c>
      <c r="C1030" t="s">
        <v>104</v>
      </c>
      <c r="D1030" s="49" t="str">
        <f t="shared" si="18"/>
        <v>2008BürogebäudeTrockenbauarbeiten</v>
      </c>
      <c r="E1030">
        <v>88.3</v>
      </c>
      <c r="F1030">
        <v>88.3</v>
      </c>
      <c r="G1030">
        <v>88.7</v>
      </c>
      <c r="H1030">
        <v>88.7</v>
      </c>
      <c r="I1030">
        <v>89.3</v>
      </c>
      <c r="J1030">
        <v>89.3</v>
      </c>
      <c r="K1030">
        <v>89.4</v>
      </c>
      <c r="L1030">
        <v>89.4</v>
      </c>
    </row>
    <row r="1031" spans="1:12">
      <c r="A1031">
        <v>2008</v>
      </c>
      <c r="B1031" t="s">
        <v>151</v>
      </c>
      <c r="C1031" t="s">
        <v>105</v>
      </c>
      <c r="D1031" s="49" t="str">
        <f t="shared" si="18"/>
        <v>2008BürogebäudeVorgehängte hinterlüftete Fassaden</v>
      </c>
      <c r="E1031">
        <v>85.4</v>
      </c>
      <c r="F1031">
        <v>85.4</v>
      </c>
      <c r="G1031">
        <v>86.8</v>
      </c>
      <c r="H1031">
        <v>86.8</v>
      </c>
      <c r="I1031">
        <v>87.6</v>
      </c>
      <c r="J1031">
        <v>87.6</v>
      </c>
      <c r="K1031">
        <v>88.3</v>
      </c>
      <c r="L1031">
        <v>88.3</v>
      </c>
    </row>
    <row r="1032" spans="1:12">
      <c r="A1032">
        <v>2008</v>
      </c>
      <c r="B1032" t="s">
        <v>151</v>
      </c>
      <c r="C1032" t="s">
        <v>142</v>
      </c>
      <c r="D1032" s="49" t="str">
        <f t="shared" si="18"/>
        <v>2008BürogebäudeFliesen- und Plattenarbeiten</v>
      </c>
      <c r="E1032">
        <v>88.3</v>
      </c>
      <c r="F1032">
        <v>88.3</v>
      </c>
      <c r="G1032">
        <v>88.5</v>
      </c>
      <c r="H1032">
        <v>88.5</v>
      </c>
      <c r="I1032">
        <v>88.9</v>
      </c>
      <c r="J1032">
        <v>88.9</v>
      </c>
      <c r="K1032">
        <v>88.6</v>
      </c>
      <c r="L1032">
        <v>88.6</v>
      </c>
    </row>
    <row r="1033" spans="1:12">
      <c r="A1033">
        <v>2008</v>
      </c>
      <c r="B1033" t="s">
        <v>151</v>
      </c>
      <c r="C1033" t="s">
        <v>107</v>
      </c>
      <c r="D1033" s="49" t="str">
        <f t="shared" si="18"/>
        <v>2008BürogebäudeEstricharbeiten</v>
      </c>
      <c r="E1033">
        <v>87.2</v>
      </c>
      <c r="F1033">
        <v>87.2</v>
      </c>
      <c r="G1033">
        <v>87.6</v>
      </c>
      <c r="H1033">
        <v>87.6</v>
      </c>
      <c r="I1033">
        <v>88</v>
      </c>
      <c r="J1033">
        <v>88</v>
      </c>
      <c r="K1033">
        <v>88</v>
      </c>
      <c r="L1033">
        <v>88</v>
      </c>
    </row>
    <row r="1034" spans="1:12">
      <c r="A1034">
        <v>2008</v>
      </c>
      <c r="B1034" t="s">
        <v>151</v>
      </c>
      <c r="C1034" t="s">
        <v>108</v>
      </c>
      <c r="D1034" s="49" t="str">
        <f t="shared" si="18"/>
        <v>2008BürogebäudeTischlerarbeiten</v>
      </c>
      <c r="E1034">
        <v>88.3</v>
      </c>
      <c r="F1034">
        <v>88.3</v>
      </c>
      <c r="G1034">
        <v>88.6</v>
      </c>
      <c r="H1034">
        <v>88.6</v>
      </c>
      <c r="I1034">
        <v>89.1</v>
      </c>
      <c r="J1034">
        <v>89.1</v>
      </c>
      <c r="K1034">
        <v>89.3</v>
      </c>
      <c r="L1034">
        <v>89.3</v>
      </c>
    </row>
    <row r="1035" spans="1:12">
      <c r="A1035">
        <v>2008</v>
      </c>
      <c r="B1035" t="s">
        <v>151</v>
      </c>
      <c r="C1035" t="s">
        <v>143</v>
      </c>
      <c r="D1035" s="49" t="str">
        <f t="shared" si="18"/>
        <v>2008BürogebäudeParkett- und Holzpflasterarbeiten</v>
      </c>
      <c r="E1035">
        <v>93.7</v>
      </c>
      <c r="F1035">
        <v>93.7</v>
      </c>
      <c r="G1035">
        <v>93.8</v>
      </c>
      <c r="H1035">
        <v>93.8</v>
      </c>
      <c r="I1035">
        <v>92.7</v>
      </c>
      <c r="J1035">
        <v>92.7</v>
      </c>
      <c r="K1035">
        <v>92.8</v>
      </c>
      <c r="L1035">
        <v>92.8</v>
      </c>
    </row>
    <row r="1036" spans="1:12">
      <c r="A1036">
        <v>2008</v>
      </c>
      <c r="B1036" t="s">
        <v>151</v>
      </c>
      <c r="C1036" t="s">
        <v>109</v>
      </c>
      <c r="D1036" s="49" t="str">
        <f t="shared" ref="D1036:D1099" si="19">CONCATENATE(A1036, B1036, C1036)</f>
        <v>2008BürogebäudeRollladenarbeiten</v>
      </c>
      <c r="E1036">
        <v>90.6</v>
      </c>
      <c r="F1036">
        <v>90.6</v>
      </c>
      <c r="G1036">
        <v>90.5</v>
      </c>
      <c r="H1036">
        <v>90.5</v>
      </c>
      <c r="I1036">
        <v>91.2</v>
      </c>
      <c r="J1036">
        <v>91.2</v>
      </c>
      <c r="K1036">
        <v>91.3</v>
      </c>
      <c r="L1036">
        <v>91.3</v>
      </c>
    </row>
    <row r="1037" spans="1:12">
      <c r="A1037">
        <v>2008</v>
      </c>
      <c r="B1037" t="s">
        <v>151</v>
      </c>
      <c r="C1037" t="s">
        <v>110</v>
      </c>
      <c r="D1037" s="49" t="str">
        <f t="shared" si="19"/>
        <v>2008BürogebäudeMetallbauarbeiten</v>
      </c>
      <c r="E1037">
        <v>83.6</v>
      </c>
      <c r="F1037">
        <v>83.6</v>
      </c>
      <c r="G1037">
        <v>84.4</v>
      </c>
      <c r="H1037">
        <v>84.4</v>
      </c>
      <c r="I1037">
        <v>85.4</v>
      </c>
      <c r="J1037">
        <v>85.4</v>
      </c>
      <c r="K1037">
        <v>85.5</v>
      </c>
      <c r="L1037">
        <v>85.5</v>
      </c>
    </row>
    <row r="1038" spans="1:12">
      <c r="A1038">
        <v>2008</v>
      </c>
      <c r="B1038" t="s">
        <v>151</v>
      </c>
      <c r="C1038" t="s">
        <v>111</v>
      </c>
      <c r="D1038" s="49" t="str">
        <f t="shared" si="19"/>
        <v>2008BürogebäudeVerglasungsarbeiten</v>
      </c>
      <c r="E1038">
        <v>88.3</v>
      </c>
      <c r="F1038">
        <v>88.3</v>
      </c>
      <c r="G1038">
        <v>88.5</v>
      </c>
      <c r="H1038">
        <v>88.5</v>
      </c>
      <c r="I1038">
        <v>89.6</v>
      </c>
      <c r="J1038">
        <v>89.6</v>
      </c>
      <c r="K1038">
        <v>89.9</v>
      </c>
      <c r="L1038">
        <v>89.9</v>
      </c>
    </row>
    <row r="1039" spans="1:12">
      <c r="A1039">
        <v>2008</v>
      </c>
      <c r="B1039" t="s">
        <v>151</v>
      </c>
      <c r="C1039" t="s">
        <v>144</v>
      </c>
      <c r="D1039" s="49" t="str">
        <f t="shared" si="19"/>
        <v>2008BürogebäudeMaler- und Lackierarbeiten, Beschichtungen</v>
      </c>
      <c r="E1039">
        <v>89.8</v>
      </c>
      <c r="F1039">
        <v>89.8</v>
      </c>
      <c r="G1039">
        <v>90.2</v>
      </c>
      <c r="H1039">
        <v>90.2</v>
      </c>
      <c r="I1039">
        <v>90.5</v>
      </c>
      <c r="J1039">
        <v>90.5</v>
      </c>
      <c r="K1039">
        <v>90.8</v>
      </c>
      <c r="L1039">
        <v>90.8</v>
      </c>
    </row>
    <row r="1040" spans="1:12">
      <c r="A1040">
        <v>2008</v>
      </c>
      <c r="B1040" t="s">
        <v>151</v>
      </c>
      <c r="C1040" t="s">
        <v>145</v>
      </c>
      <c r="D1040" s="49" t="str">
        <f t="shared" si="19"/>
        <v>2008BürogebäudeKorrosionsschutzarbeiten an Stahlbauten</v>
      </c>
      <c r="E1040" t="s">
        <v>66</v>
      </c>
      <c r="F1040" t="s">
        <v>66</v>
      </c>
      <c r="G1040" t="s">
        <v>66</v>
      </c>
      <c r="H1040" t="s">
        <v>66</v>
      </c>
      <c r="I1040" t="s">
        <v>66</v>
      </c>
      <c r="J1040" t="s">
        <v>66</v>
      </c>
      <c r="K1040" t="s">
        <v>66</v>
      </c>
      <c r="L1040" t="s">
        <v>66</v>
      </c>
    </row>
    <row r="1041" spans="1:12">
      <c r="A1041">
        <v>2008</v>
      </c>
      <c r="B1041" t="s">
        <v>151</v>
      </c>
      <c r="C1041" t="s">
        <v>113</v>
      </c>
      <c r="D1041" s="49" t="str">
        <f t="shared" si="19"/>
        <v>2008BürogebäudeBodenbelagarbeiten</v>
      </c>
      <c r="E1041">
        <v>87.6</v>
      </c>
      <c r="F1041">
        <v>87.6</v>
      </c>
      <c r="G1041">
        <v>87.9</v>
      </c>
      <c r="H1041">
        <v>87.9</v>
      </c>
      <c r="I1041">
        <v>88</v>
      </c>
      <c r="J1041">
        <v>88</v>
      </c>
      <c r="K1041">
        <v>87.9</v>
      </c>
      <c r="L1041">
        <v>87.9</v>
      </c>
    </row>
    <row r="1042" spans="1:12">
      <c r="A1042">
        <v>2008</v>
      </c>
      <c r="B1042" t="s">
        <v>151</v>
      </c>
      <c r="C1042" t="s">
        <v>114</v>
      </c>
      <c r="D1042" s="49" t="str">
        <f t="shared" si="19"/>
        <v>2008BürogebäudeTapezierarbeiten</v>
      </c>
      <c r="E1042">
        <v>88.4</v>
      </c>
      <c r="F1042">
        <v>88.4</v>
      </c>
      <c r="G1042">
        <v>88.8</v>
      </c>
      <c r="H1042">
        <v>88.8</v>
      </c>
      <c r="I1042">
        <v>89.5</v>
      </c>
      <c r="J1042">
        <v>89.5</v>
      </c>
      <c r="K1042">
        <v>89.9</v>
      </c>
      <c r="L1042">
        <v>89.9</v>
      </c>
    </row>
    <row r="1043" spans="1:12">
      <c r="A1043">
        <v>2008</v>
      </c>
      <c r="B1043" t="s">
        <v>151</v>
      </c>
      <c r="C1043" t="s">
        <v>115</v>
      </c>
      <c r="D1043" s="49" t="str">
        <f t="shared" si="19"/>
        <v>2008BürogebäudeRaumlufttechnische Anlagen</v>
      </c>
      <c r="E1043">
        <v>82.3</v>
      </c>
      <c r="F1043">
        <v>82.3</v>
      </c>
      <c r="G1043">
        <v>83.1</v>
      </c>
      <c r="H1043">
        <v>83.1</v>
      </c>
      <c r="I1043">
        <v>84.4</v>
      </c>
      <c r="J1043">
        <v>84.4</v>
      </c>
      <c r="K1043">
        <v>85</v>
      </c>
      <c r="L1043">
        <v>85</v>
      </c>
    </row>
    <row r="1044" spans="1:12">
      <c r="A1044">
        <v>2008</v>
      </c>
      <c r="B1044" t="s">
        <v>151</v>
      </c>
      <c r="C1044" t="s">
        <v>146</v>
      </c>
      <c r="D1044" s="49" t="str">
        <f t="shared" si="19"/>
        <v>2008BürogebäudeHeiz- und zentrale Wassererwärmungsanlagen</v>
      </c>
      <c r="E1044">
        <v>80.900000000000006</v>
      </c>
      <c r="F1044">
        <v>80.900000000000006</v>
      </c>
      <c r="G1044">
        <v>81.5</v>
      </c>
      <c r="H1044">
        <v>81.5</v>
      </c>
      <c r="I1044">
        <v>82.1</v>
      </c>
      <c r="J1044">
        <v>82.1</v>
      </c>
      <c r="K1044">
        <v>82.8</v>
      </c>
      <c r="L1044">
        <v>82.8</v>
      </c>
    </row>
    <row r="1045" spans="1:12">
      <c r="A1045">
        <v>2008</v>
      </c>
      <c r="B1045" t="s">
        <v>151</v>
      </c>
      <c r="C1045" t="s">
        <v>147</v>
      </c>
      <c r="D1045" s="49" t="str">
        <f t="shared" si="19"/>
        <v>2008BürogebäudeGas-, Wasser- und Entwässerungsanl. innerh. v.Geb.</v>
      </c>
      <c r="E1045">
        <v>81.2</v>
      </c>
      <c r="F1045">
        <v>81.2</v>
      </c>
      <c r="G1045">
        <v>82.1</v>
      </c>
      <c r="H1045">
        <v>82.1</v>
      </c>
      <c r="I1045">
        <v>82.6</v>
      </c>
      <c r="J1045">
        <v>82.6</v>
      </c>
      <c r="K1045">
        <v>83.1</v>
      </c>
      <c r="L1045">
        <v>83.1</v>
      </c>
    </row>
    <row r="1046" spans="1:12">
      <c r="A1046">
        <v>2008</v>
      </c>
      <c r="B1046" t="s">
        <v>151</v>
      </c>
      <c r="C1046" t="s">
        <v>148</v>
      </c>
      <c r="D1046" s="49" t="str">
        <f t="shared" si="19"/>
        <v>2008BürogebäudeNieder- und Mittelspannungsanlagen bis 36 kV</v>
      </c>
      <c r="E1046">
        <v>82.9</v>
      </c>
      <c r="F1046">
        <v>82.9</v>
      </c>
      <c r="G1046">
        <v>83.2</v>
      </c>
      <c r="H1046">
        <v>83.2</v>
      </c>
      <c r="I1046">
        <v>83.8</v>
      </c>
      <c r="J1046">
        <v>83.8</v>
      </c>
      <c r="K1046">
        <v>84.3</v>
      </c>
      <c r="L1046">
        <v>84.3</v>
      </c>
    </row>
    <row r="1047" spans="1:12">
      <c r="A1047">
        <v>2008</v>
      </c>
      <c r="B1047" t="s">
        <v>151</v>
      </c>
      <c r="C1047" t="s">
        <v>120</v>
      </c>
      <c r="D1047" s="49" t="str">
        <f t="shared" si="19"/>
        <v>2008BürogebäudeBlitzschutzanlagen</v>
      </c>
      <c r="E1047">
        <v>87.5</v>
      </c>
      <c r="F1047">
        <v>87.5</v>
      </c>
      <c r="G1047">
        <v>87.8</v>
      </c>
      <c r="H1047">
        <v>87.8</v>
      </c>
      <c r="I1047">
        <v>88.8</v>
      </c>
      <c r="J1047">
        <v>88.8</v>
      </c>
      <c r="K1047">
        <v>89.2</v>
      </c>
      <c r="L1047">
        <v>89.2</v>
      </c>
    </row>
    <row r="1048" spans="1:12">
      <c r="A1048">
        <v>2008</v>
      </c>
      <c r="B1048" t="s">
        <v>151</v>
      </c>
      <c r="C1048" t="s">
        <v>149</v>
      </c>
      <c r="D1048" s="49" t="str">
        <f t="shared" si="19"/>
        <v>2008BürogebäudeAufzugsanl., Fahrtreppen, Fahrsteige, Förderanl.</v>
      </c>
      <c r="E1048">
        <v>86.4</v>
      </c>
      <c r="F1048">
        <v>86.4</v>
      </c>
      <c r="G1048">
        <v>86.4</v>
      </c>
      <c r="H1048">
        <v>86.4</v>
      </c>
      <c r="I1048">
        <v>87.2</v>
      </c>
      <c r="J1048">
        <v>87.2</v>
      </c>
      <c r="K1048">
        <v>88.1</v>
      </c>
      <c r="L1048">
        <v>88.1</v>
      </c>
    </row>
    <row r="1049" spans="1:12">
      <c r="A1049">
        <v>2008</v>
      </c>
      <c r="B1049" t="s">
        <v>151</v>
      </c>
      <c r="C1049" t="s">
        <v>119</v>
      </c>
      <c r="D1049" s="49" t="str">
        <f t="shared" si="19"/>
        <v>2008BürogebäudeGebäudeautomation</v>
      </c>
      <c r="E1049">
        <v>87.8</v>
      </c>
      <c r="F1049">
        <v>87.8</v>
      </c>
      <c r="G1049">
        <v>88.4</v>
      </c>
      <c r="H1049">
        <v>88.4</v>
      </c>
      <c r="I1049">
        <v>89.5</v>
      </c>
      <c r="J1049">
        <v>89.5</v>
      </c>
      <c r="K1049">
        <v>88.6</v>
      </c>
      <c r="L1049">
        <v>88.6</v>
      </c>
    </row>
    <row r="1050" spans="1:12">
      <c r="A1050">
        <v>2008</v>
      </c>
      <c r="B1050" t="s">
        <v>151</v>
      </c>
      <c r="C1050" t="s">
        <v>150</v>
      </c>
      <c r="D1050" s="49" t="str">
        <f t="shared" si="19"/>
        <v>2008BürogebäudeDämm- und Brandschutzarbeiten an techn. Anlagen</v>
      </c>
      <c r="E1050">
        <v>76.7</v>
      </c>
      <c r="F1050">
        <v>76.7</v>
      </c>
      <c r="G1050">
        <v>77.900000000000006</v>
      </c>
      <c r="H1050">
        <v>77.900000000000006</v>
      </c>
      <c r="I1050">
        <v>79.2</v>
      </c>
      <c r="J1050">
        <v>79.2</v>
      </c>
      <c r="K1050">
        <v>79.7</v>
      </c>
      <c r="L1050">
        <v>79.7</v>
      </c>
    </row>
    <row r="1051" spans="1:12">
      <c r="A1051">
        <v>2008</v>
      </c>
      <c r="B1051" t="s">
        <v>152</v>
      </c>
      <c r="C1051" t="s">
        <v>133</v>
      </c>
      <c r="D1051" s="49" t="str">
        <f t="shared" si="19"/>
        <v>2008Gewerbliche BetriebsgebäudeBauleistungen am Bauwerk</v>
      </c>
      <c r="E1051">
        <v>86.3</v>
      </c>
      <c r="F1051">
        <v>86.3</v>
      </c>
      <c r="G1051">
        <v>87.4</v>
      </c>
      <c r="H1051">
        <v>87.4</v>
      </c>
      <c r="I1051">
        <v>88.7</v>
      </c>
      <c r="J1051">
        <v>88.7</v>
      </c>
      <c r="K1051">
        <v>88.6</v>
      </c>
      <c r="L1051">
        <v>88.6</v>
      </c>
    </row>
    <row r="1052" spans="1:12">
      <c r="A1052">
        <v>2008</v>
      </c>
      <c r="B1052" t="s">
        <v>152</v>
      </c>
      <c r="C1052" t="s">
        <v>134</v>
      </c>
      <c r="D1052" s="49" t="str">
        <f t="shared" si="19"/>
        <v>2008Gewerbliche BetriebsgebäudeRohbauarbeiten</v>
      </c>
      <c r="E1052">
        <v>88</v>
      </c>
      <c r="F1052">
        <v>88</v>
      </c>
      <c r="G1052">
        <v>89.3</v>
      </c>
      <c r="H1052">
        <v>89.3</v>
      </c>
      <c r="I1052">
        <v>91.2</v>
      </c>
      <c r="J1052">
        <v>91.2</v>
      </c>
      <c r="K1052">
        <v>90.7</v>
      </c>
      <c r="L1052">
        <v>90.7</v>
      </c>
    </row>
    <row r="1053" spans="1:12">
      <c r="A1053">
        <v>2008</v>
      </c>
      <c r="B1053" t="s">
        <v>152</v>
      </c>
      <c r="C1053" t="s">
        <v>90</v>
      </c>
      <c r="D1053" s="49" t="str">
        <f t="shared" si="19"/>
        <v>2008Gewerbliche BetriebsgebäudeErdarbeiten</v>
      </c>
      <c r="E1053">
        <v>86.9</v>
      </c>
      <c r="F1053">
        <v>86.9</v>
      </c>
      <c r="G1053">
        <v>87.7</v>
      </c>
      <c r="H1053">
        <v>87.7</v>
      </c>
      <c r="I1053">
        <v>88.7</v>
      </c>
      <c r="J1053">
        <v>88.7</v>
      </c>
      <c r="K1053">
        <v>89.1</v>
      </c>
      <c r="L1053">
        <v>89.1</v>
      </c>
    </row>
    <row r="1054" spans="1:12">
      <c r="A1054">
        <v>2008</v>
      </c>
      <c r="B1054" t="s">
        <v>152</v>
      </c>
      <c r="C1054" t="s">
        <v>135</v>
      </c>
      <c r="D1054" s="49" t="str">
        <f t="shared" si="19"/>
        <v>2008Gewerbliche BetriebsgebäudeVerbauarbeiten</v>
      </c>
      <c r="E1054" t="s">
        <v>66</v>
      </c>
      <c r="F1054" t="s">
        <v>66</v>
      </c>
      <c r="G1054" t="s">
        <v>66</v>
      </c>
      <c r="H1054" t="s">
        <v>66</v>
      </c>
      <c r="I1054" t="s">
        <v>66</v>
      </c>
      <c r="J1054" t="s">
        <v>66</v>
      </c>
      <c r="K1054" t="s">
        <v>66</v>
      </c>
      <c r="L1054" t="s">
        <v>66</v>
      </c>
    </row>
    <row r="1055" spans="1:12">
      <c r="A1055">
        <v>2008</v>
      </c>
      <c r="B1055" t="s">
        <v>152</v>
      </c>
      <c r="C1055" t="s">
        <v>136</v>
      </c>
      <c r="D1055" s="49" t="str">
        <f t="shared" si="19"/>
        <v>2008Gewerbliche BetriebsgebäudeRamm-, Rüttel- und Pressarbeiten</v>
      </c>
      <c r="E1055" t="s">
        <v>66</v>
      </c>
      <c r="F1055" t="s">
        <v>66</v>
      </c>
      <c r="G1055" t="s">
        <v>66</v>
      </c>
      <c r="H1055" t="s">
        <v>66</v>
      </c>
      <c r="I1055" t="s">
        <v>66</v>
      </c>
      <c r="J1055" t="s">
        <v>66</v>
      </c>
      <c r="K1055" t="s">
        <v>66</v>
      </c>
      <c r="L1055" t="s">
        <v>66</v>
      </c>
    </row>
    <row r="1056" spans="1:12">
      <c r="A1056">
        <v>2008</v>
      </c>
      <c r="B1056" t="s">
        <v>152</v>
      </c>
      <c r="C1056" t="s">
        <v>91</v>
      </c>
      <c r="D1056" s="49" t="str">
        <f t="shared" si="19"/>
        <v>2008Gewerbliche BetriebsgebäudeEntwässerungskanalarbeiten</v>
      </c>
      <c r="E1056">
        <v>84.8</v>
      </c>
      <c r="F1056">
        <v>84.8</v>
      </c>
      <c r="G1056">
        <v>85.8</v>
      </c>
      <c r="H1056">
        <v>85.8</v>
      </c>
      <c r="I1056">
        <v>87.3</v>
      </c>
      <c r="J1056">
        <v>87.3</v>
      </c>
      <c r="K1056">
        <v>87.9</v>
      </c>
      <c r="L1056">
        <v>87.9</v>
      </c>
    </row>
    <row r="1057" spans="1:12">
      <c r="A1057">
        <v>2008</v>
      </c>
      <c r="B1057" t="s">
        <v>152</v>
      </c>
      <c r="C1057" t="s">
        <v>92</v>
      </c>
      <c r="D1057" s="49" t="str">
        <f t="shared" si="19"/>
        <v>2008Gewerbliche BetriebsgebäudeMauerarbeiten</v>
      </c>
      <c r="E1057">
        <v>92.1</v>
      </c>
      <c r="F1057">
        <v>92.1</v>
      </c>
      <c r="G1057">
        <v>92.6</v>
      </c>
      <c r="H1057">
        <v>92.6</v>
      </c>
      <c r="I1057">
        <v>93.3</v>
      </c>
      <c r="J1057">
        <v>93.3</v>
      </c>
      <c r="K1057">
        <v>93.7</v>
      </c>
      <c r="L1057">
        <v>93.7</v>
      </c>
    </row>
    <row r="1058" spans="1:12">
      <c r="A1058">
        <v>2008</v>
      </c>
      <c r="B1058" t="s">
        <v>152</v>
      </c>
      <c r="C1058" t="s">
        <v>93</v>
      </c>
      <c r="D1058" s="49" t="str">
        <f t="shared" si="19"/>
        <v>2008Gewerbliche BetriebsgebäudeBetonarbeiten</v>
      </c>
      <c r="E1058">
        <v>90.6</v>
      </c>
      <c r="F1058">
        <v>90.6</v>
      </c>
      <c r="G1058">
        <v>92.8</v>
      </c>
      <c r="H1058">
        <v>92.8</v>
      </c>
      <c r="I1058">
        <v>95.4</v>
      </c>
      <c r="J1058">
        <v>95.4</v>
      </c>
      <c r="K1058">
        <v>93.6</v>
      </c>
      <c r="L1058">
        <v>93.6</v>
      </c>
    </row>
    <row r="1059" spans="1:12">
      <c r="A1059">
        <v>2008</v>
      </c>
      <c r="B1059" t="s">
        <v>152</v>
      </c>
      <c r="C1059" t="s">
        <v>137</v>
      </c>
      <c r="D1059" s="49" t="str">
        <f t="shared" si="19"/>
        <v>2008Gewerbliche BetriebsgebäudeZimmer- und Holzbauarbeiten</v>
      </c>
      <c r="E1059">
        <v>83.5</v>
      </c>
      <c r="F1059">
        <v>83.5</v>
      </c>
      <c r="G1059">
        <v>83.8</v>
      </c>
      <c r="H1059">
        <v>83.8</v>
      </c>
      <c r="I1059">
        <v>84</v>
      </c>
      <c r="J1059">
        <v>84</v>
      </c>
      <c r="K1059">
        <v>83.9</v>
      </c>
      <c r="L1059">
        <v>83.9</v>
      </c>
    </row>
    <row r="1060" spans="1:12">
      <c r="A1060">
        <v>2008</v>
      </c>
      <c r="B1060" t="s">
        <v>152</v>
      </c>
      <c r="C1060" t="s">
        <v>95</v>
      </c>
      <c r="D1060" s="49" t="str">
        <f t="shared" si="19"/>
        <v>2008Gewerbliche BetriebsgebäudeStahlbauarbeiten</v>
      </c>
      <c r="E1060">
        <v>89.2</v>
      </c>
      <c r="F1060">
        <v>89.2</v>
      </c>
      <c r="G1060">
        <v>91.1</v>
      </c>
      <c r="H1060">
        <v>91.1</v>
      </c>
      <c r="I1060">
        <v>94.5</v>
      </c>
      <c r="J1060">
        <v>94.5</v>
      </c>
      <c r="K1060">
        <v>96.3</v>
      </c>
      <c r="L1060">
        <v>96.3</v>
      </c>
    </row>
    <row r="1061" spans="1:12">
      <c r="A1061">
        <v>2008</v>
      </c>
      <c r="B1061" t="s">
        <v>152</v>
      </c>
      <c r="C1061" t="s">
        <v>96</v>
      </c>
      <c r="D1061" s="49" t="str">
        <f t="shared" si="19"/>
        <v>2008Gewerbliche BetriebsgebäudeAbdichtungsarbeiten</v>
      </c>
      <c r="E1061">
        <v>82.9</v>
      </c>
      <c r="F1061">
        <v>82.9</v>
      </c>
      <c r="G1061">
        <v>83.2</v>
      </c>
      <c r="H1061">
        <v>83.2</v>
      </c>
      <c r="I1061">
        <v>84.2</v>
      </c>
      <c r="J1061">
        <v>84.2</v>
      </c>
      <c r="K1061">
        <v>84.5</v>
      </c>
      <c r="L1061">
        <v>84.5</v>
      </c>
    </row>
    <row r="1062" spans="1:12">
      <c r="A1062">
        <v>2008</v>
      </c>
      <c r="B1062" t="s">
        <v>152</v>
      </c>
      <c r="C1062" t="s">
        <v>138</v>
      </c>
      <c r="D1062" s="49" t="str">
        <f t="shared" si="19"/>
        <v>2008Gewerbliche BetriebsgebäudeDachdeckungs- und Dachabdichtungsarbeiten</v>
      </c>
      <c r="E1062">
        <v>84.2</v>
      </c>
      <c r="F1062">
        <v>84.2</v>
      </c>
      <c r="G1062">
        <v>84.5</v>
      </c>
      <c r="H1062">
        <v>84.5</v>
      </c>
      <c r="I1062">
        <v>85.3</v>
      </c>
      <c r="J1062">
        <v>85.3</v>
      </c>
      <c r="K1062">
        <v>85.6</v>
      </c>
      <c r="L1062">
        <v>85.6</v>
      </c>
    </row>
    <row r="1063" spans="1:12">
      <c r="A1063">
        <v>2008</v>
      </c>
      <c r="B1063" t="s">
        <v>152</v>
      </c>
      <c r="C1063" t="s">
        <v>98</v>
      </c>
      <c r="D1063" s="49" t="str">
        <f t="shared" si="19"/>
        <v>2008Gewerbliche BetriebsgebäudeKlempnerarbeiten</v>
      </c>
      <c r="E1063">
        <v>81.099999999999994</v>
      </c>
      <c r="F1063">
        <v>81.099999999999994</v>
      </c>
      <c r="G1063">
        <v>81.400000000000006</v>
      </c>
      <c r="H1063">
        <v>81.400000000000006</v>
      </c>
      <c r="I1063">
        <v>82</v>
      </c>
      <c r="J1063">
        <v>82</v>
      </c>
      <c r="K1063">
        <v>81.900000000000006</v>
      </c>
      <c r="L1063">
        <v>81.900000000000006</v>
      </c>
    </row>
    <row r="1064" spans="1:12">
      <c r="A1064">
        <v>2008</v>
      </c>
      <c r="B1064" t="s">
        <v>152</v>
      </c>
      <c r="C1064" t="s">
        <v>99</v>
      </c>
      <c r="D1064" s="49" t="str">
        <f t="shared" si="19"/>
        <v>2008Gewerbliche BetriebsgebäudeGerüstarbeiten</v>
      </c>
      <c r="E1064">
        <v>86.8</v>
      </c>
      <c r="F1064">
        <v>86.8</v>
      </c>
      <c r="G1064">
        <v>88</v>
      </c>
      <c r="H1064">
        <v>88</v>
      </c>
      <c r="I1064">
        <v>89.1</v>
      </c>
      <c r="J1064">
        <v>89.1</v>
      </c>
      <c r="K1064">
        <v>88.4</v>
      </c>
      <c r="L1064">
        <v>88.4</v>
      </c>
    </row>
    <row r="1065" spans="1:12">
      <c r="A1065">
        <v>2008</v>
      </c>
      <c r="B1065" t="s">
        <v>152</v>
      </c>
      <c r="C1065" t="s">
        <v>139</v>
      </c>
      <c r="D1065" s="49" t="str">
        <f t="shared" si="19"/>
        <v>2008Gewerbliche BetriebsgebäudeAusbauarbeiten</v>
      </c>
      <c r="E1065">
        <v>84.6</v>
      </c>
      <c r="F1065">
        <v>84.6</v>
      </c>
      <c r="G1065">
        <v>85.3</v>
      </c>
      <c r="H1065">
        <v>85.3</v>
      </c>
      <c r="I1065">
        <v>86</v>
      </c>
      <c r="J1065">
        <v>86</v>
      </c>
      <c r="K1065">
        <v>86.3</v>
      </c>
      <c r="L1065">
        <v>86.3</v>
      </c>
    </row>
    <row r="1066" spans="1:12">
      <c r="A1066">
        <v>2008</v>
      </c>
      <c r="B1066" t="s">
        <v>152</v>
      </c>
      <c r="C1066" t="s">
        <v>100</v>
      </c>
      <c r="D1066" s="49" t="str">
        <f t="shared" si="19"/>
        <v>2008Gewerbliche BetriebsgebäudeNaturwerksteinarbeiten</v>
      </c>
      <c r="E1066">
        <v>91.9</v>
      </c>
      <c r="F1066">
        <v>91.9</v>
      </c>
      <c r="G1066">
        <v>92.1</v>
      </c>
      <c r="H1066">
        <v>92.1</v>
      </c>
      <c r="I1066">
        <v>92.5</v>
      </c>
      <c r="J1066">
        <v>92.5</v>
      </c>
      <c r="K1066">
        <v>92.9</v>
      </c>
      <c r="L1066">
        <v>92.9</v>
      </c>
    </row>
    <row r="1067" spans="1:12">
      <c r="A1067">
        <v>2008</v>
      </c>
      <c r="B1067" t="s">
        <v>152</v>
      </c>
      <c r="C1067" t="s">
        <v>101</v>
      </c>
      <c r="D1067" s="49" t="str">
        <f t="shared" si="19"/>
        <v>2008Gewerbliche BetriebsgebäudeBetonwerksteinarbeiten</v>
      </c>
      <c r="E1067">
        <v>89.3</v>
      </c>
      <c r="F1067">
        <v>89.3</v>
      </c>
      <c r="G1067">
        <v>89.6</v>
      </c>
      <c r="H1067">
        <v>89.6</v>
      </c>
      <c r="I1067">
        <v>90.2</v>
      </c>
      <c r="J1067">
        <v>90.2</v>
      </c>
      <c r="K1067">
        <v>90.6</v>
      </c>
      <c r="L1067">
        <v>90.6</v>
      </c>
    </row>
    <row r="1068" spans="1:12">
      <c r="A1068">
        <v>2008</v>
      </c>
      <c r="B1068" t="s">
        <v>152</v>
      </c>
      <c r="C1068" t="s">
        <v>140</v>
      </c>
      <c r="D1068" s="49" t="str">
        <f t="shared" si="19"/>
        <v>2008Gewerbliche BetriebsgebäudePutz- und Stuckarbeiten</v>
      </c>
      <c r="E1068">
        <v>90</v>
      </c>
      <c r="F1068">
        <v>90</v>
      </c>
      <c r="G1068">
        <v>90.3</v>
      </c>
      <c r="H1068">
        <v>90.3</v>
      </c>
      <c r="I1068">
        <v>90.3</v>
      </c>
      <c r="J1068">
        <v>90.3</v>
      </c>
      <c r="K1068">
        <v>90.5</v>
      </c>
      <c r="L1068">
        <v>90.5</v>
      </c>
    </row>
    <row r="1069" spans="1:12">
      <c r="A1069">
        <v>2008</v>
      </c>
      <c r="B1069" t="s">
        <v>152</v>
      </c>
      <c r="C1069" t="s">
        <v>141</v>
      </c>
      <c r="D1069" s="49" t="str">
        <f t="shared" si="19"/>
        <v>2008Gewerbliche BetriebsgebäudeWärmedämm-Verbundsysteme</v>
      </c>
      <c r="E1069">
        <v>87.9</v>
      </c>
      <c r="F1069">
        <v>87.9</v>
      </c>
      <c r="G1069">
        <v>88.3</v>
      </c>
      <c r="H1069">
        <v>88.3</v>
      </c>
      <c r="I1069">
        <v>88.4</v>
      </c>
      <c r="J1069">
        <v>88.4</v>
      </c>
      <c r="K1069">
        <v>88.4</v>
      </c>
      <c r="L1069">
        <v>88.4</v>
      </c>
    </row>
    <row r="1070" spans="1:12">
      <c r="A1070">
        <v>2008</v>
      </c>
      <c r="B1070" t="s">
        <v>152</v>
      </c>
      <c r="C1070" t="s">
        <v>104</v>
      </c>
      <c r="D1070" s="49" t="str">
        <f t="shared" si="19"/>
        <v>2008Gewerbliche BetriebsgebäudeTrockenbauarbeiten</v>
      </c>
      <c r="E1070">
        <v>88.3</v>
      </c>
      <c r="F1070">
        <v>88.3</v>
      </c>
      <c r="G1070">
        <v>88.7</v>
      </c>
      <c r="H1070">
        <v>88.7</v>
      </c>
      <c r="I1070">
        <v>89.2</v>
      </c>
      <c r="J1070">
        <v>89.2</v>
      </c>
      <c r="K1070">
        <v>89.3</v>
      </c>
      <c r="L1070">
        <v>89.3</v>
      </c>
    </row>
    <row r="1071" spans="1:12">
      <c r="A1071">
        <v>2008</v>
      </c>
      <c r="B1071" t="s">
        <v>152</v>
      </c>
      <c r="C1071" t="s">
        <v>105</v>
      </c>
      <c r="D1071" s="49" t="str">
        <f t="shared" si="19"/>
        <v>2008Gewerbliche BetriebsgebäudeVorgehängte hinterlüftete Fassaden</v>
      </c>
      <c r="E1071">
        <v>85.4</v>
      </c>
      <c r="F1071">
        <v>85.4</v>
      </c>
      <c r="G1071">
        <v>86.8</v>
      </c>
      <c r="H1071">
        <v>86.8</v>
      </c>
      <c r="I1071">
        <v>87.5</v>
      </c>
      <c r="J1071">
        <v>87.5</v>
      </c>
      <c r="K1071">
        <v>88.2</v>
      </c>
      <c r="L1071">
        <v>88.2</v>
      </c>
    </row>
    <row r="1072" spans="1:12">
      <c r="A1072">
        <v>2008</v>
      </c>
      <c r="B1072" t="s">
        <v>152</v>
      </c>
      <c r="C1072" t="s">
        <v>142</v>
      </c>
      <c r="D1072" s="49" t="str">
        <f t="shared" si="19"/>
        <v>2008Gewerbliche BetriebsgebäudeFliesen- und Plattenarbeiten</v>
      </c>
      <c r="E1072">
        <v>88.2</v>
      </c>
      <c r="F1072">
        <v>88.2</v>
      </c>
      <c r="G1072">
        <v>88.4</v>
      </c>
      <c r="H1072">
        <v>88.4</v>
      </c>
      <c r="I1072">
        <v>88.9</v>
      </c>
      <c r="J1072">
        <v>88.9</v>
      </c>
      <c r="K1072">
        <v>88.6</v>
      </c>
      <c r="L1072">
        <v>88.6</v>
      </c>
    </row>
    <row r="1073" spans="1:12">
      <c r="A1073">
        <v>2008</v>
      </c>
      <c r="B1073" t="s">
        <v>152</v>
      </c>
      <c r="C1073" t="s">
        <v>107</v>
      </c>
      <c r="D1073" s="49" t="str">
        <f t="shared" si="19"/>
        <v>2008Gewerbliche BetriebsgebäudeEstricharbeiten</v>
      </c>
      <c r="E1073">
        <v>86.9</v>
      </c>
      <c r="F1073">
        <v>86.9</v>
      </c>
      <c r="G1073">
        <v>87.1</v>
      </c>
      <c r="H1073">
        <v>87.1</v>
      </c>
      <c r="I1073">
        <v>87.5</v>
      </c>
      <c r="J1073">
        <v>87.5</v>
      </c>
      <c r="K1073">
        <v>87.5</v>
      </c>
      <c r="L1073">
        <v>87.5</v>
      </c>
    </row>
    <row r="1074" spans="1:12">
      <c r="A1074">
        <v>2008</v>
      </c>
      <c r="B1074" t="s">
        <v>152</v>
      </c>
      <c r="C1074" t="s">
        <v>108</v>
      </c>
      <c r="D1074" s="49" t="str">
        <f t="shared" si="19"/>
        <v>2008Gewerbliche BetriebsgebäudeTischlerarbeiten</v>
      </c>
      <c r="E1074">
        <v>88.4</v>
      </c>
      <c r="F1074">
        <v>88.4</v>
      </c>
      <c r="G1074">
        <v>88.7</v>
      </c>
      <c r="H1074">
        <v>88.7</v>
      </c>
      <c r="I1074">
        <v>89.2</v>
      </c>
      <c r="J1074">
        <v>89.2</v>
      </c>
      <c r="K1074">
        <v>89.5</v>
      </c>
      <c r="L1074">
        <v>89.5</v>
      </c>
    </row>
    <row r="1075" spans="1:12">
      <c r="A1075">
        <v>2008</v>
      </c>
      <c r="B1075" t="s">
        <v>152</v>
      </c>
      <c r="C1075" t="s">
        <v>143</v>
      </c>
      <c r="D1075" s="49" t="str">
        <f t="shared" si="19"/>
        <v>2008Gewerbliche BetriebsgebäudeParkett- und Holzpflasterarbeiten</v>
      </c>
      <c r="E1075">
        <v>93.7</v>
      </c>
      <c r="F1075">
        <v>93.7</v>
      </c>
      <c r="G1075">
        <v>93.8</v>
      </c>
      <c r="H1075">
        <v>93.8</v>
      </c>
      <c r="I1075">
        <v>92.7</v>
      </c>
      <c r="J1075">
        <v>92.7</v>
      </c>
      <c r="K1075">
        <v>92.8</v>
      </c>
      <c r="L1075">
        <v>92.8</v>
      </c>
    </row>
    <row r="1076" spans="1:12">
      <c r="A1076">
        <v>2008</v>
      </c>
      <c r="B1076" t="s">
        <v>152</v>
      </c>
      <c r="C1076" t="s">
        <v>109</v>
      </c>
      <c r="D1076" s="49" t="str">
        <f t="shared" si="19"/>
        <v>2008Gewerbliche BetriebsgebäudeRollladenarbeiten</v>
      </c>
      <c r="E1076">
        <v>91.5</v>
      </c>
      <c r="F1076">
        <v>91.5</v>
      </c>
      <c r="G1076">
        <v>91.5</v>
      </c>
      <c r="H1076">
        <v>91.5</v>
      </c>
      <c r="I1076">
        <v>92</v>
      </c>
      <c r="J1076">
        <v>92</v>
      </c>
      <c r="K1076">
        <v>92.2</v>
      </c>
      <c r="L1076">
        <v>92.2</v>
      </c>
    </row>
    <row r="1077" spans="1:12">
      <c r="A1077">
        <v>2008</v>
      </c>
      <c r="B1077" t="s">
        <v>152</v>
      </c>
      <c r="C1077" t="s">
        <v>110</v>
      </c>
      <c r="D1077" s="49" t="str">
        <f t="shared" si="19"/>
        <v>2008Gewerbliche BetriebsgebäudeMetallbauarbeiten</v>
      </c>
      <c r="E1077">
        <v>82.5</v>
      </c>
      <c r="F1077">
        <v>82.5</v>
      </c>
      <c r="G1077">
        <v>83.4</v>
      </c>
      <c r="H1077">
        <v>83.4</v>
      </c>
      <c r="I1077">
        <v>85.4</v>
      </c>
      <c r="J1077">
        <v>85.4</v>
      </c>
      <c r="K1077">
        <v>85.5</v>
      </c>
      <c r="L1077">
        <v>85.5</v>
      </c>
    </row>
    <row r="1078" spans="1:12">
      <c r="A1078">
        <v>2008</v>
      </c>
      <c r="B1078" t="s">
        <v>152</v>
      </c>
      <c r="C1078" t="s">
        <v>111</v>
      </c>
      <c r="D1078" s="49" t="str">
        <f t="shared" si="19"/>
        <v>2008Gewerbliche BetriebsgebäudeVerglasungsarbeiten</v>
      </c>
      <c r="E1078">
        <v>88.3</v>
      </c>
      <c r="F1078">
        <v>88.3</v>
      </c>
      <c r="G1078">
        <v>88.5</v>
      </c>
      <c r="H1078">
        <v>88.5</v>
      </c>
      <c r="I1078">
        <v>89.6</v>
      </c>
      <c r="J1078">
        <v>89.6</v>
      </c>
      <c r="K1078">
        <v>89.9</v>
      </c>
      <c r="L1078">
        <v>89.9</v>
      </c>
    </row>
    <row r="1079" spans="1:12">
      <c r="A1079">
        <v>2008</v>
      </c>
      <c r="B1079" t="s">
        <v>152</v>
      </c>
      <c r="C1079" t="s">
        <v>144</v>
      </c>
      <c r="D1079" s="49" t="str">
        <f t="shared" si="19"/>
        <v>2008Gewerbliche BetriebsgebäudeMaler- und Lackierarbeiten, Beschichtungen</v>
      </c>
      <c r="E1079">
        <v>90.1</v>
      </c>
      <c r="F1079">
        <v>90.1</v>
      </c>
      <c r="G1079">
        <v>90.6</v>
      </c>
      <c r="H1079">
        <v>90.6</v>
      </c>
      <c r="I1079">
        <v>90.9</v>
      </c>
      <c r="J1079">
        <v>90.9</v>
      </c>
      <c r="K1079">
        <v>91.3</v>
      </c>
      <c r="L1079">
        <v>91.3</v>
      </c>
    </row>
    <row r="1080" spans="1:12">
      <c r="A1080">
        <v>2008</v>
      </c>
      <c r="B1080" t="s">
        <v>152</v>
      </c>
      <c r="C1080" t="s">
        <v>145</v>
      </c>
      <c r="D1080" s="49" t="str">
        <f t="shared" si="19"/>
        <v>2008Gewerbliche BetriebsgebäudeKorrosionsschutzarbeiten an Stahlbauten</v>
      </c>
      <c r="E1080" t="s">
        <v>66</v>
      </c>
      <c r="F1080" t="s">
        <v>66</v>
      </c>
      <c r="G1080" t="s">
        <v>66</v>
      </c>
      <c r="H1080" t="s">
        <v>66</v>
      </c>
      <c r="I1080" t="s">
        <v>66</v>
      </c>
      <c r="J1080" t="s">
        <v>66</v>
      </c>
      <c r="K1080" t="s">
        <v>66</v>
      </c>
      <c r="L1080" t="s">
        <v>66</v>
      </c>
    </row>
    <row r="1081" spans="1:12">
      <c r="A1081">
        <v>2008</v>
      </c>
      <c r="B1081" t="s">
        <v>152</v>
      </c>
      <c r="C1081" t="s">
        <v>113</v>
      </c>
      <c r="D1081" s="49" t="str">
        <f t="shared" si="19"/>
        <v>2008Gewerbliche BetriebsgebäudeBodenbelagarbeiten</v>
      </c>
      <c r="E1081">
        <v>87.4</v>
      </c>
      <c r="F1081">
        <v>87.4</v>
      </c>
      <c r="G1081">
        <v>87.6</v>
      </c>
      <c r="H1081">
        <v>87.6</v>
      </c>
      <c r="I1081">
        <v>87.8</v>
      </c>
      <c r="J1081">
        <v>87.8</v>
      </c>
      <c r="K1081">
        <v>87.7</v>
      </c>
      <c r="L1081">
        <v>87.7</v>
      </c>
    </row>
    <row r="1082" spans="1:12">
      <c r="A1082">
        <v>2008</v>
      </c>
      <c r="B1082" t="s">
        <v>152</v>
      </c>
      <c r="C1082" t="s">
        <v>114</v>
      </c>
      <c r="D1082" s="49" t="str">
        <f t="shared" si="19"/>
        <v>2008Gewerbliche BetriebsgebäudeTapezierarbeiten</v>
      </c>
      <c r="E1082">
        <v>88.4</v>
      </c>
      <c r="F1082">
        <v>88.4</v>
      </c>
      <c r="G1082">
        <v>88.8</v>
      </c>
      <c r="H1082">
        <v>88.8</v>
      </c>
      <c r="I1082">
        <v>89.5</v>
      </c>
      <c r="J1082">
        <v>89.5</v>
      </c>
      <c r="K1082">
        <v>89.9</v>
      </c>
      <c r="L1082">
        <v>89.9</v>
      </c>
    </row>
    <row r="1083" spans="1:12">
      <c r="A1083">
        <v>2008</v>
      </c>
      <c r="B1083" t="s">
        <v>152</v>
      </c>
      <c r="C1083" t="s">
        <v>115</v>
      </c>
      <c r="D1083" s="49" t="str">
        <f t="shared" si="19"/>
        <v>2008Gewerbliche BetriebsgebäudeRaumlufttechnische Anlagen</v>
      </c>
      <c r="E1083">
        <v>82.1</v>
      </c>
      <c r="F1083">
        <v>82.1</v>
      </c>
      <c r="G1083">
        <v>83</v>
      </c>
      <c r="H1083">
        <v>83</v>
      </c>
      <c r="I1083">
        <v>84.2</v>
      </c>
      <c r="J1083">
        <v>84.2</v>
      </c>
      <c r="K1083">
        <v>84.8</v>
      </c>
      <c r="L1083">
        <v>84.8</v>
      </c>
    </row>
    <row r="1084" spans="1:12">
      <c r="A1084">
        <v>2008</v>
      </c>
      <c r="B1084" t="s">
        <v>152</v>
      </c>
      <c r="C1084" t="s">
        <v>146</v>
      </c>
      <c r="D1084" s="49" t="str">
        <f t="shared" si="19"/>
        <v>2008Gewerbliche BetriebsgebäudeHeiz- und zentrale Wassererwärmungsanlagen</v>
      </c>
      <c r="E1084">
        <v>80.8</v>
      </c>
      <c r="F1084">
        <v>80.8</v>
      </c>
      <c r="G1084">
        <v>81.599999999999994</v>
      </c>
      <c r="H1084">
        <v>81.599999999999994</v>
      </c>
      <c r="I1084">
        <v>82.1</v>
      </c>
      <c r="J1084">
        <v>82.1</v>
      </c>
      <c r="K1084">
        <v>82.7</v>
      </c>
      <c r="L1084">
        <v>82.7</v>
      </c>
    </row>
    <row r="1085" spans="1:12">
      <c r="A1085">
        <v>2008</v>
      </c>
      <c r="B1085" t="s">
        <v>152</v>
      </c>
      <c r="C1085" t="s">
        <v>147</v>
      </c>
      <c r="D1085" s="49" t="str">
        <f t="shared" si="19"/>
        <v>2008Gewerbliche BetriebsgebäudeGas-, Wasser- und Entwässerungsanl. innerh. v.Geb.</v>
      </c>
      <c r="E1085">
        <v>80.900000000000006</v>
      </c>
      <c r="F1085">
        <v>80.900000000000006</v>
      </c>
      <c r="G1085">
        <v>81.900000000000006</v>
      </c>
      <c r="H1085">
        <v>81.900000000000006</v>
      </c>
      <c r="I1085">
        <v>82.3</v>
      </c>
      <c r="J1085">
        <v>82.3</v>
      </c>
      <c r="K1085">
        <v>82.9</v>
      </c>
      <c r="L1085">
        <v>82.9</v>
      </c>
    </row>
    <row r="1086" spans="1:12">
      <c r="A1086">
        <v>2008</v>
      </c>
      <c r="B1086" t="s">
        <v>152</v>
      </c>
      <c r="C1086" t="s">
        <v>148</v>
      </c>
      <c r="D1086" s="49" t="str">
        <f t="shared" si="19"/>
        <v>2008Gewerbliche BetriebsgebäudeNieder- und Mittelspannungsanlagen bis 36 kV</v>
      </c>
      <c r="E1086">
        <v>82.7</v>
      </c>
      <c r="F1086">
        <v>82.7</v>
      </c>
      <c r="G1086">
        <v>83</v>
      </c>
      <c r="H1086">
        <v>83</v>
      </c>
      <c r="I1086">
        <v>83.6</v>
      </c>
      <c r="J1086">
        <v>83.6</v>
      </c>
      <c r="K1086">
        <v>84.1</v>
      </c>
      <c r="L1086">
        <v>84.1</v>
      </c>
    </row>
    <row r="1087" spans="1:12">
      <c r="A1087">
        <v>2008</v>
      </c>
      <c r="B1087" t="s">
        <v>152</v>
      </c>
      <c r="C1087" t="s">
        <v>120</v>
      </c>
      <c r="D1087" s="49" t="str">
        <f t="shared" si="19"/>
        <v>2008Gewerbliche BetriebsgebäudeBlitzschutzanlagen</v>
      </c>
      <c r="E1087">
        <v>87.5</v>
      </c>
      <c r="F1087">
        <v>87.5</v>
      </c>
      <c r="G1087">
        <v>87.8</v>
      </c>
      <c r="H1087">
        <v>87.8</v>
      </c>
      <c r="I1087">
        <v>88.8</v>
      </c>
      <c r="J1087">
        <v>88.8</v>
      </c>
      <c r="K1087">
        <v>89.2</v>
      </c>
      <c r="L1087">
        <v>89.2</v>
      </c>
    </row>
    <row r="1088" spans="1:12">
      <c r="A1088">
        <v>2008</v>
      </c>
      <c r="B1088" t="s">
        <v>152</v>
      </c>
      <c r="C1088" t="s">
        <v>149</v>
      </c>
      <c r="D1088" s="49" t="str">
        <f t="shared" si="19"/>
        <v>2008Gewerbliche BetriebsgebäudeAufzugsanl., Fahrtreppen, Fahrsteige, Förderanl.</v>
      </c>
      <c r="E1088">
        <v>86.4</v>
      </c>
      <c r="F1088">
        <v>86.4</v>
      </c>
      <c r="G1088">
        <v>86.4</v>
      </c>
      <c r="H1088">
        <v>86.4</v>
      </c>
      <c r="I1088">
        <v>87.2</v>
      </c>
      <c r="J1088">
        <v>87.2</v>
      </c>
      <c r="K1088">
        <v>88.1</v>
      </c>
      <c r="L1088">
        <v>88.1</v>
      </c>
    </row>
    <row r="1089" spans="1:12">
      <c r="A1089">
        <v>2008</v>
      </c>
      <c r="B1089" t="s">
        <v>152</v>
      </c>
      <c r="C1089" t="s">
        <v>119</v>
      </c>
      <c r="D1089" s="49" t="str">
        <f t="shared" si="19"/>
        <v>2008Gewerbliche BetriebsgebäudeGebäudeautomation</v>
      </c>
      <c r="E1089">
        <v>87.9</v>
      </c>
      <c r="F1089">
        <v>87.9</v>
      </c>
      <c r="G1089">
        <v>88.5</v>
      </c>
      <c r="H1089">
        <v>88.5</v>
      </c>
      <c r="I1089">
        <v>89.5</v>
      </c>
      <c r="J1089">
        <v>89.5</v>
      </c>
      <c r="K1089">
        <v>88.7</v>
      </c>
      <c r="L1089">
        <v>88.7</v>
      </c>
    </row>
    <row r="1090" spans="1:12">
      <c r="A1090">
        <v>2008</v>
      </c>
      <c r="B1090" t="s">
        <v>152</v>
      </c>
      <c r="C1090" t="s">
        <v>150</v>
      </c>
      <c r="D1090" s="49" t="str">
        <f t="shared" si="19"/>
        <v>2008Gewerbliche BetriebsgebäudeDämm- und Brandschutzarbeiten an techn. Anlagen</v>
      </c>
      <c r="E1090">
        <v>76.7</v>
      </c>
      <c r="F1090">
        <v>76.7</v>
      </c>
      <c r="G1090">
        <v>77.900000000000006</v>
      </c>
      <c r="H1090">
        <v>77.900000000000006</v>
      </c>
      <c r="I1090">
        <v>79.2</v>
      </c>
      <c r="J1090">
        <v>79.2</v>
      </c>
      <c r="K1090">
        <v>79.7</v>
      </c>
      <c r="L1090">
        <v>79.7</v>
      </c>
    </row>
    <row r="1091" spans="1:12">
      <c r="A1091">
        <v>2009</v>
      </c>
      <c r="B1091" t="s">
        <v>132</v>
      </c>
      <c r="C1091" t="s">
        <v>133</v>
      </c>
      <c r="D1091" s="49" t="str">
        <f t="shared" si="19"/>
        <v>2009WohngebäudeBauleistungen am Bauwerk</v>
      </c>
      <c r="E1091">
        <v>89.2</v>
      </c>
      <c r="F1091">
        <v>89.2</v>
      </c>
      <c r="G1091">
        <v>89</v>
      </c>
      <c r="H1091">
        <v>89</v>
      </c>
      <c r="I1091">
        <v>89.2</v>
      </c>
      <c r="J1091">
        <v>89.2</v>
      </c>
      <c r="K1091">
        <v>89.2</v>
      </c>
      <c r="L1091">
        <v>89.2</v>
      </c>
    </row>
    <row r="1092" spans="1:12">
      <c r="A1092">
        <v>2009</v>
      </c>
      <c r="B1092" t="s">
        <v>132</v>
      </c>
      <c r="C1092" t="s">
        <v>134</v>
      </c>
      <c r="D1092" s="49" t="str">
        <f t="shared" si="19"/>
        <v>2009WohngebäudeRohbauarbeiten</v>
      </c>
      <c r="E1092">
        <v>90.5</v>
      </c>
      <c r="F1092">
        <v>90.5</v>
      </c>
      <c r="G1092">
        <v>90</v>
      </c>
      <c r="H1092">
        <v>90</v>
      </c>
      <c r="I1092">
        <v>90.1</v>
      </c>
      <c r="J1092">
        <v>90.1</v>
      </c>
      <c r="K1092">
        <v>90</v>
      </c>
      <c r="L1092">
        <v>90</v>
      </c>
    </row>
    <row r="1093" spans="1:12">
      <c r="A1093">
        <v>2009</v>
      </c>
      <c r="B1093" t="s">
        <v>132</v>
      </c>
      <c r="C1093" t="s">
        <v>90</v>
      </c>
      <c r="D1093" s="49" t="str">
        <f t="shared" si="19"/>
        <v>2009WohngebäudeErdarbeiten</v>
      </c>
      <c r="E1093">
        <v>88.6</v>
      </c>
      <c r="F1093">
        <v>88.6</v>
      </c>
      <c r="G1093">
        <v>88.3</v>
      </c>
      <c r="H1093">
        <v>88.3</v>
      </c>
      <c r="I1093">
        <v>88.4</v>
      </c>
      <c r="J1093">
        <v>88.4</v>
      </c>
      <c r="K1093">
        <v>88.5</v>
      </c>
      <c r="L1093">
        <v>88.5</v>
      </c>
    </row>
    <row r="1094" spans="1:12">
      <c r="A1094">
        <v>2009</v>
      </c>
      <c r="B1094" t="s">
        <v>132</v>
      </c>
      <c r="C1094" t="s">
        <v>135</v>
      </c>
      <c r="D1094" s="49" t="str">
        <f t="shared" si="19"/>
        <v>2009WohngebäudeVerbauarbeiten</v>
      </c>
      <c r="E1094">
        <v>89.6</v>
      </c>
      <c r="F1094">
        <v>89.6</v>
      </c>
      <c r="G1094">
        <v>89.3</v>
      </c>
      <c r="H1094">
        <v>89.3</v>
      </c>
      <c r="I1094">
        <v>89.4</v>
      </c>
      <c r="J1094">
        <v>89.4</v>
      </c>
      <c r="K1094">
        <v>89.5</v>
      </c>
      <c r="L1094">
        <v>89.5</v>
      </c>
    </row>
    <row r="1095" spans="1:12">
      <c r="A1095">
        <v>2009</v>
      </c>
      <c r="B1095" t="s">
        <v>132</v>
      </c>
      <c r="C1095" t="s">
        <v>136</v>
      </c>
      <c r="D1095" s="49" t="str">
        <f t="shared" si="19"/>
        <v>2009WohngebäudeRamm-, Rüttel- und Pressarbeiten</v>
      </c>
      <c r="E1095" t="s">
        <v>66</v>
      </c>
      <c r="F1095" t="s">
        <v>66</v>
      </c>
      <c r="G1095" t="s">
        <v>66</v>
      </c>
      <c r="H1095" t="s">
        <v>66</v>
      </c>
      <c r="I1095" t="s">
        <v>66</v>
      </c>
      <c r="J1095" t="s">
        <v>66</v>
      </c>
      <c r="K1095" t="s">
        <v>66</v>
      </c>
      <c r="L1095" t="s">
        <v>66</v>
      </c>
    </row>
    <row r="1096" spans="1:12">
      <c r="A1096">
        <v>2009</v>
      </c>
      <c r="B1096" t="s">
        <v>132</v>
      </c>
      <c r="C1096" t="s">
        <v>91</v>
      </c>
      <c r="D1096" s="49" t="str">
        <f t="shared" si="19"/>
        <v>2009WohngebäudeEntwässerungskanalarbeiten</v>
      </c>
      <c r="E1096">
        <v>88.6</v>
      </c>
      <c r="F1096">
        <v>88.6</v>
      </c>
      <c r="G1096">
        <v>88.6</v>
      </c>
      <c r="H1096">
        <v>88.6</v>
      </c>
      <c r="I1096">
        <v>88.7</v>
      </c>
      <c r="J1096">
        <v>88.7</v>
      </c>
      <c r="K1096">
        <v>88.8</v>
      </c>
      <c r="L1096">
        <v>88.8</v>
      </c>
    </row>
    <row r="1097" spans="1:12">
      <c r="A1097">
        <v>2009</v>
      </c>
      <c r="B1097" t="s">
        <v>132</v>
      </c>
      <c r="C1097" t="s">
        <v>92</v>
      </c>
      <c r="D1097" s="49" t="str">
        <f t="shared" si="19"/>
        <v>2009WohngebäudeMauerarbeiten</v>
      </c>
      <c r="E1097">
        <v>93.3</v>
      </c>
      <c r="F1097">
        <v>93.3</v>
      </c>
      <c r="G1097">
        <v>93.1</v>
      </c>
      <c r="H1097">
        <v>93.1</v>
      </c>
      <c r="I1097">
        <v>93.2</v>
      </c>
      <c r="J1097">
        <v>93.2</v>
      </c>
      <c r="K1097">
        <v>93.2</v>
      </c>
      <c r="L1097">
        <v>93.2</v>
      </c>
    </row>
    <row r="1098" spans="1:12">
      <c r="A1098">
        <v>2009</v>
      </c>
      <c r="B1098" t="s">
        <v>132</v>
      </c>
      <c r="C1098" t="s">
        <v>93</v>
      </c>
      <c r="D1098" s="49" t="str">
        <f t="shared" si="19"/>
        <v>2009WohngebäudeBetonarbeiten</v>
      </c>
      <c r="E1098">
        <v>93.9</v>
      </c>
      <c r="F1098">
        <v>93.9</v>
      </c>
      <c r="G1098">
        <v>92.7</v>
      </c>
      <c r="H1098">
        <v>92.7</v>
      </c>
      <c r="I1098">
        <v>92.4</v>
      </c>
      <c r="J1098">
        <v>92.4</v>
      </c>
      <c r="K1098">
        <v>92</v>
      </c>
      <c r="L1098">
        <v>92</v>
      </c>
    </row>
    <row r="1099" spans="1:12">
      <c r="A1099">
        <v>2009</v>
      </c>
      <c r="B1099" t="s">
        <v>132</v>
      </c>
      <c r="C1099" t="s">
        <v>137</v>
      </c>
      <c r="D1099" s="49" t="str">
        <f t="shared" si="19"/>
        <v>2009WohngebäudeZimmer- und Holzbauarbeiten</v>
      </c>
      <c r="E1099">
        <v>84.5</v>
      </c>
      <c r="F1099">
        <v>84.5</v>
      </c>
      <c r="G1099">
        <v>84.2</v>
      </c>
      <c r="H1099">
        <v>84.2</v>
      </c>
      <c r="I1099">
        <v>84.9</v>
      </c>
      <c r="J1099">
        <v>84.9</v>
      </c>
      <c r="K1099">
        <v>85.4</v>
      </c>
      <c r="L1099">
        <v>85.4</v>
      </c>
    </row>
    <row r="1100" spans="1:12">
      <c r="A1100">
        <v>2009</v>
      </c>
      <c r="B1100" t="s">
        <v>132</v>
      </c>
      <c r="C1100" t="s">
        <v>95</v>
      </c>
      <c r="D1100" s="49" t="str">
        <f t="shared" ref="D1100:D1163" si="20">CONCATENATE(A1100, B1100, C1100)</f>
        <v>2009WohngebäudeStahlbauarbeiten</v>
      </c>
      <c r="E1100">
        <v>97.7</v>
      </c>
      <c r="F1100">
        <v>97.7</v>
      </c>
      <c r="G1100">
        <v>96.7</v>
      </c>
      <c r="H1100">
        <v>96.7</v>
      </c>
      <c r="I1100">
        <v>93.2</v>
      </c>
      <c r="J1100">
        <v>93.2</v>
      </c>
      <c r="K1100">
        <v>91</v>
      </c>
      <c r="L1100">
        <v>91</v>
      </c>
    </row>
    <row r="1101" spans="1:12">
      <c r="A1101">
        <v>2009</v>
      </c>
      <c r="B1101" t="s">
        <v>132</v>
      </c>
      <c r="C1101" t="s">
        <v>96</v>
      </c>
      <c r="D1101" s="49" t="str">
        <f t="shared" si="20"/>
        <v>2009WohngebäudeAbdichtungsarbeiten</v>
      </c>
      <c r="E1101">
        <v>85</v>
      </c>
      <c r="F1101">
        <v>85</v>
      </c>
      <c r="G1101">
        <v>85</v>
      </c>
      <c r="H1101">
        <v>85</v>
      </c>
      <c r="I1101">
        <v>85.4</v>
      </c>
      <c r="J1101">
        <v>85.4</v>
      </c>
      <c r="K1101">
        <v>85.4</v>
      </c>
      <c r="L1101">
        <v>85.4</v>
      </c>
    </row>
    <row r="1102" spans="1:12">
      <c r="A1102">
        <v>2009</v>
      </c>
      <c r="B1102" t="s">
        <v>132</v>
      </c>
      <c r="C1102" t="s">
        <v>138</v>
      </c>
      <c r="D1102" s="49" t="str">
        <f t="shared" si="20"/>
        <v>2009WohngebäudeDachdeckungs- und Dachabdichtungsarbeiten</v>
      </c>
      <c r="E1102">
        <v>86.7</v>
      </c>
      <c r="F1102">
        <v>86.7</v>
      </c>
      <c r="G1102">
        <v>86.6</v>
      </c>
      <c r="H1102">
        <v>86.6</v>
      </c>
      <c r="I1102">
        <v>87.1</v>
      </c>
      <c r="J1102">
        <v>87.1</v>
      </c>
      <c r="K1102">
        <v>87.2</v>
      </c>
      <c r="L1102">
        <v>87.2</v>
      </c>
    </row>
    <row r="1103" spans="1:12">
      <c r="A1103">
        <v>2009</v>
      </c>
      <c r="B1103" t="s">
        <v>132</v>
      </c>
      <c r="C1103" t="s">
        <v>98</v>
      </c>
      <c r="D1103" s="49" t="str">
        <f t="shared" si="20"/>
        <v>2009WohngebäudeKlempnerarbeiten</v>
      </c>
      <c r="E1103">
        <v>83.5</v>
      </c>
      <c r="F1103">
        <v>83.5</v>
      </c>
      <c r="G1103">
        <v>83.5</v>
      </c>
      <c r="H1103">
        <v>83.5</v>
      </c>
      <c r="I1103">
        <v>83.9</v>
      </c>
      <c r="J1103">
        <v>83.9</v>
      </c>
      <c r="K1103">
        <v>84.3</v>
      </c>
      <c r="L1103">
        <v>84.3</v>
      </c>
    </row>
    <row r="1104" spans="1:12">
      <c r="A1104">
        <v>2009</v>
      </c>
      <c r="B1104" t="s">
        <v>132</v>
      </c>
      <c r="C1104" t="s">
        <v>99</v>
      </c>
      <c r="D1104" s="49" t="str">
        <f t="shared" si="20"/>
        <v>2009WohngebäudeGerüstarbeiten</v>
      </c>
      <c r="E1104">
        <v>87.1</v>
      </c>
      <c r="F1104">
        <v>87.1</v>
      </c>
      <c r="G1104">
        <v>88.1</v>
      </c>
      <c r="H1104">
        <v>88.1</v>
      </c>
      <c r="I1104">
        <v>88.7</v>
      </c>
      <c r="J1104">
        <v>88.7</v>
      </c>
      <c r="K1104">
        <v>88.2</v>
      </c>
      <c r="L1104">
        <v>88.2</v>
      </c>
    </row>
    <row r="1105" spans="1:12">
      <c r="A1105">
        <v>2009</v>
      </c>
      <c r="B1105" t="s">
        <v>132</v>
      </c>
      <c r="C1105" t="s">
        <v>139</v>
      </c>
      <c r="D1105" s="49" t="str">
        <f t="shared" si="20"/>
        <v>2009WohngebäudeAusbauarbeiten</v>
      </c>
      <c r="E1105">
        <v>88.1</v>
      </c>
      <c r="F1105">
        <v>88.1</v>
      </c>
      <c r="G1105">
        <v>88.2</v>
      </c>
      <c r="H1105">
        <v>88.2</v>
      </c>
      <c r="I1105">
        <v>88.3</v>
      </c>
      <c r="J1105">
        <v>88.3</v>
      </c>
      <c r="K1105">
        <v>88.4</v>
      </c>
      <c r="L1105">
        <v>88.4</v>
      </c>
    </row>
    <row r="1106" spans="1:12">
      <c r="A1106">
        <v>2009</v>
      </c>
      <c r="B1106" t="s">
        <v>132</v>
      </c>
      <c r="C1106" t="s">
        <v>100</v>
      </c>
      <c r="D1106" s="49" t="str">
        <f t="shared" si="20"/>
        <v>2009WohngebäudeNaturwerksteinarbeiten</v>
      </c>
      <c r="E1106">
        <v>93</v>
      </c>
      <c r="F1106">
        <v>93</v>
      </c>
      <c r="G1106">
        <v>93.3</v>
      </c>
      <c r="H1106">
        <v>93.3</v>
      </c>
      <c r="I1106">
        <v>93.3</v>
      </c>
      <c r="J1106">
        <v>93.3</v>
      </c>
      <c r="K1106">
        <v>93.1</v>
      </c>
      <c r="L1106">
        <v>93.1</v>
      </c>
    </row>
    <row r="1107" spans="1:12">
      <c r="A1107">
        <v>2009</v>
      </c>
      <c r="B1107" t="s">
        <v>132</v>
      </c>
      <c r="C1107" t="s">
        <v>101</v>
      </c>
      <c r="D1107" s="49" t="str">
        <f t="shared" si="20"/>
        <v>2009WohngebäudeBetonwerksteinarbeiten</v>
      </c>
      <c r="E1107">
        <v>90.3</v>
      </c>
      <c r="F1107">
        <v>90.3</v>
      </c>
      <c r="G1107">
        <v>90.4</v>
      </c>
      <c r="H1107">
        <v>90.4</v>
      </c>
      <c r="I1107">
        <v>90.6</v>
      </c>
      <c r="J1107">
        <v>90.6</v>
      </c>
      <c r="K1107">
        <v>90.3</v>
      </c>
      <c r="L1107">
        <v>90.3</v>
      </c>
    </row>
    <row r="1108" spans="1:12">
      <c r="A1108">
        <v>2009</v>
      </c>
      <c r="B1108" t="s">
        <v>132</v>
      </c>
      <c r="C1108" t="s">
        <v>140</v>
      </c>
      <c r="D1108" s="49" t="str">
        <f t="shared" si="20"/>
        <v>2009WohngebäudePutz- und Stuckarbeiten</v>
      </c>
      <c r="E1108">
        <v>91.1</v>
      </c>
      <c r="F1108">
        <v>91.1</v>
      </c>
      <c r="G1108">
        <v>90.8</v>
      </c>
      <c r="H1108">
        <v>90.8</v>
      </c>
      <c r="I1108">
        <v>90.8</v>
      </c>
      <c r="J1108">
        <v>90.8</v>
      </c>
      <c r="K1108">
        <v>90.8</v>
      </c>
      <c r="L1108">
        <v>90.8</v>
      </c>
    </row>
    <row r="1109" spans="1:12">
      <c r="A1109">
        <v>2009</v>
      </c>
      <c r="B1109" t="s">
        <v>132</v>
      </c>
      <c r="C1109" t="s">
        <v>141</v>
      </c>
      <c r="D1109" s="49" t="str">
        <f t="shared" si="20"/>
        <v>2009WohngebäudeWärmedämm-Verbundsysteme</v>
      </c>
      <c r="E1109">
        <v>89.3</v>
      </c>
      <c r="F1109">
        <v>89.3</v>
      </c>
      <c r="G1109">
        <v>89.3</v>
      </c>
      <c r="H1109">
        <v>89.3</v>
      </c>
      <c r="I1109">
        <v>89.3</v>
      </c>
      <c r="J1109">
        <v>89.3</v>
      </c>
      <c r="K1109">
        <v>89.3</v>
      </c>
      <c r="L1109">
        <v>89.3</v>
      </c>
    </row>
    <row r="1110" spans="1:12">
      <c r="A1110">
        <v>2009</v>
      </c>
      <c r="B1110" t="s">
        <v>132</v>
      </c>
      <c r="C1110" t="s">
        <v>104</v>
      </c>
      <c r="D1110" s="49" t="str">
        <f t="shared" si="20"/>
        <v>2009WohngebäudeTrockenbauarbeiten</v>
      </c>
      <c r="E1110">
        <v>89.7</v>
      </c>
      <c r="F1110">
        <v>89.7</v>
      </c>
      <c r="G1110">
        <v>89.6</v>
      </c>
      <c r="H1110">
        <v>89.6</v>
      </c>
      <c r="I1110">
        <v>89.7</v>
      </c>
      <c r="J1110">
        <v>89.7</v>
      </c>
      <c r="K1110">
        <v>90</v>
      </c>
      <c r="L1110">
        <v>90</v>
      </c>
    </row>
    <row r="1111" spans="1:12">
      <c r="A1111">
        <v>2009</v>
      </c>
      <c r="B1111" t="s">
        <v>132</v>
      </c>
      <c r="C1111" t="s">
        <v>105</v>
      </c>
      <c r="D1111" s="49" t="str">
        <f t="shared" si="20"/>
        <v>2009WohngebäudeVorgehängte hinterlüftete Fassaden</v>
      </c>
      <c r="E1111">
        <v>87.6</v>
      </c>
      <c r="F1111">
        <v>87.6</v>
      </c>
      <c r="G1111">
        <v>87.6</v>
      </c>
      <c r="H1111">
        <v>87.6</v>
      </c>
      <c r="I1111">
        <v>87.9</v>
      </c>
      <c r="J1111">
        <v>87.9</v>
      </c>
      <c r="K1111">
        <v>88.1</v>
      </c>
      <c r="L1111">
        <v>88.1</v>
      </c>
    </row>
    <row r="1112" spans="1:12">
      <c r="A1112">
        <v>2009</v>
      </c>
      <c r="B1112" t="s">
        <v>132</v>
      </c>
      <c r="C1112" t="s">
        <v>142</v>
      </c>
      <c r="D1112" s="49" t="str">
        <f t="shared" si="20"/>
        <v>2009WohngebäudeFliesen- und Plattenarbeiten</v>
      </c>
      <c r="E1112">
        <v>89.2</v>
      </c>
      <c r="F1112">
        <v>89.2</v>
      </c>
      <c r="G1112">
        <v>88.9</v>
      </c>
      <c r="H1112">
        <v>88.9</v>
      </c>
      <c r="I1112">
        <v>89.2</v>
      </c>
      <c r="J1112">
        <v>89.2</v>
      </c>
      <c r="K1112">
        <v>89.1</v>
      </c>
      <c r="L1112">
        <v>89.1</v>
      </c>
    </row>
    <row r="1113" spans="1:12">
      <c r="A1113">
        <v>2009</v>
      </c>
      <c r="B1113" t="s">
        <v>132</v>
      </c>
      <c r="C1113" t="s">
        <v>107</v>
      </c>
      <c r="D1113" s="49" t="str">
        <f t="shared" si="20"/>
        <v>2009WohngebäudeEstricharbeiten</v>
      </c>
      <c r="E1113">
        <v>88.2</v>
      </c>
      <c r="F1113">
        <v>88.2</v>
      </c>
      <c r="G1113">
        <v>88</v>
      </c>
      <c r="H1113">
        <v>88</v>
      </c>
      <c r="I1113">
        <v>88</v>
      </c>
      <c r="J1113">
        <v>88</v>
      </c>
      <c r="K1113">
        <v>88</v>
      </c>
      <c r="L1113">
        <v>88</v>
      </c>
    </row>
    <row r="1114" spans="1:12">
      <c r="A1114">
        <v>2009</v>
      </c>
      <c r="B1114" t="s">
        <v>132</v>
      </c>
      <c r="C1114" t="s">
        <v>108</v>
      </c>
      <c r="D1114" s="49" t="str">
        <f t="shared" si="20"/>
        <v>2009WohngebäudeTischlerarbeiten</v>
      </c>
      <c r="E1114">
        <v>89.7</v>
      </c>
      <c r="F1114">
        <v>89.7</v>
      </c>
      <c r="G1114">
        <v>89.8</v>
      </c>
      <c r="H1114">
        <v>89.8</v>
      </c>
      <c r="I1114">
        <v>90.1</v>
      </c>
      <c r="J1114">
        <v>90.1</v>
      </c>
      <c r="K1114">
        <v>90.4</v>
      </c>
      <c r="L1114">
        <v>90.4</v>
      </c>
    </row>
    <row r="1115" spans="1:12">
      <c r="A1115">
        <v>2009</v>
      </c>
      <c r="B1115" t="s">
        <v>132</v>
      </c>
      <c r="C1115" t="s">
        <v>143</v>
      </c>
      <c r="D1115" s="49" t="str">
        <f t="shared" si="20"/>
        <v>2009WohngebäudeParkett- und Holzpflasterarbeiten</v>
      </c>
      <c r="E1115">
        <v>93</v>
      </c>
      <c r="F1115">
        <v>93</v>
      </c>
      <c r="G1115">
        <v>93</v>
      </c>
      <c r="H1115">
        <v>93</v>
      </c>
      <c r="I1115">
        <v>93.1</v>
      </c>
      <c r="J1115">
        <v>93.1</v>
      </c>
      <c r="K1115">
        <v>93.3</v>
      </c>
      <c r="L1115">
        <v>93.3</v>
      </c>
    </row>
    <row r="1116" spans="1:12">
      <c r="A1116">
        <v>2009</v>
      </c>
      <c r="B1116" t="s">
        <v>132</v>
      </c>
      <c r="C1116" t="s">
        <v>109</v>
      </c>
      <c r="D1116" s="49" t="str">
        <f t="shared" si="20"/>
        <v>2009WohngebäudeRollladenarbeiten</v>
      </c>
      <c r="E1116">
        <v>92.4</v>
      </c>
      <c r="F1116">
        <v>92.4</v>
      </c>
      <c r="G1116">
        <v>92.2</v>
      </c>
      <c r="H1116">
        <v>92.2</v>
      </c>
      <c r="I1116">
        <v>92.4</v>
      </c>
      <c r="J1116">
        <v>92.4</v>
      </c>
      <c r="K1116">
        <v>92.4</v>
      </c>
      <c r="L1116">
        <v>92.4</v>
      </c>
    </row>
    <row r="1117" spans="1:12">
      <c r="A1117">
        <v>2009</v>
      </c>
      <c r="B1117" t="s">
        <v>132</v>
      </c>
      <c r="C1117" t="s">
        <v>110</v>
      </c>
      <c r="D1117" s="49" t="str">
        <f t="shared" si="20"/>
        <v>2009WohngebäudeMetallbauarbeiten</v>
      </c>
      <c r="E1117">
        <v>86.7</v>
      </c>
      <c r="F1117">
        <v>86.7</v>
      </c>
      <c r="G1117">
        <v>86.7</v>
      </c>
      <c r="H1117">
        <v>86.7</v>
      </c>
      <c r="I1117">
        <v>86.7</v>
      </c>
      <c r="J1117">
        <v>86.7</v>
      </c>
      <c r="K1117">
        <v>86.9</v>
      </c>
      <c r="L1117">
        <v>86.9</v>
      </c>
    </row>
    <row r="1118" spans="1:12">
      <c r="A1118">
        <v>2009</v>
      </c>
      <c r="B1118" t="s">
        <v>132</v>
      </c>
      <c r="C1118" t="s">
        <v>111</v>
      </c>
      <c r="D1118" s="49" t="str">
        <f t="shared" si="20"/>
        <v>2009WohngebäudeVerglasungsarbeiten</v>
      </c>
      <c r="E1118">
        <v>90.3</v>
      </c>
      <c r="F1118">
        <v>90.3</v>
      </c>
      <c r="G1118">
        <v>90.8</v>
      </c>
      <c r="H1118">
        <v>90.8</v>
      </c>
      <c r="I1118">
        <v>91.1</v>
      </c>
      <c r="J1118">
        <v>91.1</v>
      </c>
      <c r="K1118">
        <v>91.5</v>
      </c>
      <c r="L1118">
        <v>91.5</v>
      </c>
    </row>
    <row r="1119" spans="1:12">
      <c r="A1119">
        <v>2009</v>
      </c>
      <c r="B1119" t="s">
        <v>132</v>
      </c>
      <c r="C1119" t="s">
        <v>144</v>
      </c>
      <c r="D1119" s="49" t="str">
        <f t="shared" si="20"/>
        <v>2009WohngebäudeMaler- und Lackierarbeiten, Beschichtungen</v>
      </c>
      <c r="E1119">
        <v>91.3</v>
      </c>
      <c r="F1119">
        <v>91.3</v>
      </c>
      <c r="G1119">
        <v>91.3</v>
      </c>
      <c r="H1119">
        <v>91.3</v>
      </c>
      <c r="I1119">
        <v>91.3</v>
      </c>
      <c r="J1119">
        <v>91.3</v>
      </c>
      <c r="K1119">
        <v>91.3</v>
      </c>
      <c r="L1119">
        <v>91.3</v>
      </c>
    </row>
    <row r="1120" spans="1:12">
      <c r="A1120">
        <v>2009</v>
      </c>
      <c r="B1120" t="s">
        <v>132</v>
      </c>
      <c r="C1120" t="s">
        <v>145</v>
      </c>
      <c r="D1120" s="49" t="str">
        <f t="shared" si="20"/>
        <v>2009WohngebäudeKorrosionsschutzarbeiten an Stahlbauten</v>
      </c>
      <c r="E1120" t="s">
        <v>66</v>
      </c>
      <c r="F1120" t="s">
        <v>66</v>
      </c>
      <c r="G1120" t="s">
        <v>66</v>
      </c>
      <c r="H1120" t="s">
        <v>66</v>
      </c>
      <c r="I1120" t="s">
        <v>66</v>
      </c>
      <c r="J1120" t="s">
        <v>66</v>
      </c>
      <c r="K1120" t="s">
        <v>66</v>
      </c>
      <c r="L1120" t="s">
        <v>66</v>
      </c>
    </row>
    <row r="1121" spans="1:12">
      <c r="A1121">
        <v>2009</v>
      </c>
      <c r="B1121" t="s">
        <v>132</v>
      </c>
      <c r="C1121" t="s">
        <v>113</v>
      </c>
      <c r="D1121" s="49" t="str">
        <f t="shared" si="20"/>
        <v>2009WohngebäudeBodenbelagarbeiten</v>
      </c>
      <c r="E1121">
        <v>88.9</v>
      </c>
      <c r="F1121">
        <v>88.9</v>
      </c>
      <c r="G1121">
        <v>89</v>
      </c>
      <c r="H1121">
        <v>89</v>
      </c>
      <c r="I1121">
        <v>89</v>
      </c>
      <c r="J1121">
        <v>89</v>
      </c>
      <c r="K1121">
        <v>89.1</v>
      </c>
      <c r="L1121">
        <v>89.1</v>
      </c>
    </row>
    <row r="1122" spans="1:12">
      <c r="A1122">
        <v>2009</v>
      </c>
      <c r="B1122" t="s">
        <v>132</v>
      </c>
      <c r="C1122" t="s">
        <v>114</v>
      </c>
      <c r="D1122" s="49" t="str">
        <f t="shared" si="20"/>
        <v>2009WohngebäudeTapezierarbeiten</v>
      </c>
      <c r="E1122">
        <v>90.6</v>
      </c>
      <c r="F1122">
        <v>90.6</v>
      </c>
      <c r="G1122">
        <v>90.6</v>
      </c>
      <c r="H1122">
        <v>90.6</v>
      </c>
      <c r="I1122">
        <v>90.7</v>
      </c>
      <c r="J1122">
        <v>90.7</v>
      </c>
      <c r="K1122">
        <v>90.8</v>
      </c>
      <c r="L1122">
        <v>90.8</v>
      </c>
    </row>
    <row r="1123" spans="1:12">
      <c r="A1123">
        <v>2009</v>
      </c>
      <c r="B1123" t="s">
        <v>132</v>
      </c>
      <c r="C1123" t="s">
        <v>115</v>
      </c>
      <c r="D1123" s="49" t="str">
        <f t="shared" si="20"/>
        <v>2009WohngebäudeRaumlufttechnische Anlagen</v>
      </c>
      <c r="E1123">
        <v>86.1</v>
      </c>
      <c r="F1123">
        <v>86.1</v>
      </c>
      <c r="G1123">
        <v>86.1</v>
      </c>
      <c r="H1123">
        <v>86.1</v>
      </c>
      <c r="I1123">
        <v>85.9</v>
      </c>
      <c r="J1123">
        <v>85.9</v>
      </c>
      <c r="K1123">
        <v>86.1</v>
      </c>
      <c r="L1123">
        <v>86.1</v>
      </c>
    </row>
    <row r="1124" spans="1:12">
      <c r="A1124">
        <v>2009</v>
      </c>
      <c r="B1124" t="s">
        <v>132</v>
      </c>
      <c r="C1124" t="s">
        <v>146</v>
      </c>
      <c r="D1124" s="49" t="str">
        <f t="shared" si="20"/>
        <v>2009WohngebäudeHeiz- und zentrale Wassererwärmungsanlagen</v>
      </c>
      <c r="E1124">
        <v>83.9</v>
      </c>
      <c r="F1124">
        <v>83.9</v>
      </c>
      <c r="G1124">
        <v>84.3</v>
      </c>
      <c r="H1124">
        <v>84.3</v>
      </c>
      <c r="I1124">
        <v>84.4</v>
      </c>
      <c r="J1124">
        <v>84.4</v>
      </c>
      <c r="K1124">
        <v>84.6</v>
      </c>
      <c r="L1124">
        <v>84.6</v>
      </c>
    </row>
    <row r="1125" spans="1:12">
      <c r="A1125">
        <v>2009</v>
      </c>
      <c r="B1125" t="s">
        <v>132</v>
      </c>
      <c r="C1125" t="s">
        <v>147</v>
      </c>
      <c r="D1125" s="49" t="str">
        <f t="shared" si="20"/>
        <v>2009WohngebäudeGas-, Wasser- und Entwässerungsanl. innerh. v.Geb.</v>
      </c>
      <c r="E1125">
        <v>83.6</v>
      </c>
      <c r="F1125">
        <v>83.6</v>
      </c>
      <c r="G1125">
        <v>83.8</v>
      </c>
      <c r="H1125">
        <v>83.8</v>
      </c>
      <c r="I1125">
        <v>83.9</v>
      </c>
      <c r="J1125">
        <v>83.9</v>
      </c>
      <c r="K1125">
        <v>83.9</v>
      </c>
      <c r="L1125">
        <v>83.9</v>
      </c>
    </row>
    <row r="1126" spans="1:12">
      <c r="A1126">
        <v>2009</v>
      </c>
      <c r="B1126" t="s">
        <v>132</v>
      </c>
      <c r="C1126" t="s">
        <v>148</v>
      </c>
      <c r="D1126" s="49" t="str">
        <f t="shared" si="20"/>
        <v>2009WohngebäudeNieder- und Mittelspannungsanlagen bis 36 kV</v>
      </c>
      <c r="E1126">
        <v>84.9</v>
      </c>
      <c r="F1126">
        <v>84.9</v>
      </c>
      <c r="G1126">
        <v>84.9</v>
      </c>
      <c r="H1126">
        <v>84.9</v>
      </c>
      <c r="I1126">
        <v>85.3</v>
      </c>
      <c r="J1126">
        <v>85.3</v>
      </c>
      <c r="K1126">
        <v>85.5</v>
      </c>
      <c r="L1126">
        <v>85.5</v>
      </c>
    </row>
    <row r="1127" spans="1:12">
      <c r="A1127">
        <v>2009</v>
      </c>
      <c r="B1127" t="s">
        <v>132</v>
      </c>
      <c r="C1127" t="s">
        <v>120</v>
      </c>
      <c r="D1127" s="49" t="str">
        <f t="shared" si="20"/>
        <v>2009WohngebäudeBlitzschutzanlagen</v>
      </c>
      <c r="E1127">
        <v>89.7</v>
      </c>
      <c r="F1127">
        <v>89.7</v>
      </c>
      <c r="G1127">
        <v>89.8</v>
      </c>
      <c r="H1127">
        <v>89.8</v>
      </c>
      <c r="I1127">
        <v>90.4</v>
      </c>
      <c r="J1127">
        <v>90.4</v>
      </c>
      <c r="K1127">
        <v>90.4</v>
      </c>
      <c r="L1127">
        <v>90.4</v>
      </c>
    </row>
    <row r="1128" spans="1:12">
      <c r="A1128">
        <v>2009</v>
      </c>
      <c r="B1128" t="s">
        <v>132</v>
      </c>
      <c r="C1128" t="s">
        <v>149</v>
      </c>
      <c r="D1128" s="49" t="str">
        <f t="shared" si="20"/>
        <v>2009WohngebäudeAufzugsanl., Fahrtreppen, Fahrsteige, Förderanl.</v>
      </c>
      <c r="E1128">
        <v>88.1</v>
      </c>
      <c r="F1128">
        <v>88.1</v>
      </c>
      <c r="G1128">
        <v>88.7</v>
      </c>
      <c r="H1128">
        <v>88.7</v>
      </c>
      <c r="I1128">
        <v>88.9</v>
      </c>
      <c r="J1128">
        <v>88.9</v>
      </c>
      <c r="K1128">
        <v>90.6</v>
      </c>
      <c r="L1128">
        <v>90.6</v>
      </c>
    </row>
    <row r="1129" spans="1:12">
      <c r="A1129">
        <v>2009</v>
      </c>
      <c r="B1129" t="s">
        <v>132</v>
      </c>
      <c r="C1129" t="s">
        <v>119</v>
      </c>
      <c r="D1129" s="49" t="str">
        <f t="shared" si="20"/>
        <v>2009WohngebäudeGebäudeautomation</v>
      </c>
      <c r="E1129">
        <v>92.7</v>
      </c>
      <c r="F1129">
        <v>92.7</v>
      </c>
      <c r="G1129">
        <v>93</v>
      </c>
      <c r="H1129">
        <v>93</v>
      </c>
      <c r="I1129">
        <v>92.5</v>
      </c>
      <c r="J1129">
        <v>92.5</v>
      </c>
      <c r="K1129">
        <v>92.6</v>
      </c>
      <c r="L1129">
        <v>92.6</v>
      </c>
    </row>
    <row r="1130" spans="1:12">
      <c r="A1130">
        <v>2009</v>
      </c>
      <c r="B1130" t="s">
        <v>132</v>
      </c>
      <c r="C1130" t="s">
        <v>150</v>
      </c>
      <c r="D1130" s="49" t="str">
        <f t="shared" si="20"/>
        <v>2009WohngebäudeDämm- und Brandschutzarbeiten an techn. Anlagen</v>
      </c>
      <c r="E1130">
        <v>81.3</v>
      </c>
      <c r="F1130">
        <v>81.3</v>
      </c>
      <c r="G1130">
        <v>81.599999999999994</v>
      </c>
      <c r="H1130">
        <v>81.599999999999994</v>
      </c>
      <c r="I1130">
        <v>81.7</v>
      </c>
      <c r="J1130">
        <v>81.7</v>
      </c>
      <c r="K1130">
        <v>82.1</v>
      </c>
      <c r="L1130">
        <v>82.1</v>
      </c>
    </row>
    <row r="1131" spans="1:12">
      <c r="A1131">
        <v>2009</v>
      </c>
      <c r="B1131" t="s">
        <v>151</v>
      </c>
      <c r="C1131" t="s">
        <v>133</v>
      </c>
      <c r="D1131" s="49" t="str">
        <f t="shared" si="20"/>
        <v>2009BürogebäudeBauleistungen am Bauwerk</v>
      </c>
      <c r="E1131">
        <v>88.7</v>
      </c>
      <c r="F1131">
        <v>88.7</v>
      </c>
      <c r="G1131">
        <v>88.6</v>
      </c>
      <c r="H1131">
        <v>88.6</v>
      </c>
      <c r="I1131">
        <v>88.7</v>
      </c>
      <c r="J1131">
        <v>88.7</v>
      </c>
      <c r="K1131">
        <v>88.8</v>
      </c>
      <c r="L1131">
        <v>88.8</v>
      </c>
    </row>
    <row r="1132" spans="1:12">
      <c r="A1132">
        <v>2009</v>
      </c>
      <c r="B1132" t="s">
        <v>151</v>
      </c>
      <c r="C1132" t="s">
        <v>134</v>
      </c>
      <c r="D1132" s="49" t="str">
        <f t="shared" si="20"/>
        <v>2009BürogebäudeRohbauarbeiten</v>
      </c>
      <c r="E1132">
        <v>90.9</v>
      </c>
      <c r="F1132">
        <v>90.9</v>
      </c>
      <c r="G1132">
        <v>90.4</v>
      </c>
      <c r="H1132">
        <v>90.4</v>
      </c>
      <c r="I1132">
        <v>90.5</v>
      </c>
      <c r="J1132">
        <v>90.5</v>
      </c>
      <c r="K1132">
        <v>90.3</v>
      </c>
      <c r="L1132">
        <v>90.3</v>
      </c>
    </row>
    <row r="1133" spans="1:12">
      <c r="A1133">
        <v>2009</v>
      </c>
      <c r="B1133" t="s">
        <v>151</v>
      </c>
      <c r="C1133" t="s">
        <v>90</v>
      </c>
      <c r="D1133" s="49" t="str">
        <f t="shared" si="20"/>
        <v>2009BürogebäudeErdarbeiten</v>
      </c>
      <c r="E1133">
        <v>88.9</v>
      </c>
      <c r="F1133">
        <v>88.9</v>
      </c>
      <c r="G1133">
        <v>88.6</v>
      </c>
      <c r="H1133">
        <v>88.6</v>
      </c>
      <c r="I1133">
        <v>88.7</v>
      </c>
      <c r="J1133">
        <v>88.7</v>
      </c>
      <c r="K1133">
        <v>88.8</v>
      </c>
      <c r="L1133">
        <v>88.8</v>
      </c>
    </row>
    <row r="1134" spans="1:12">
      <c r="A1134">
        <v>2009</v>
      </c>
      <c r="B1134" t="s">
        <v>151</v>
      </c>
      <c r="C1134" t="s">
        <v>135</v>
      </c>
      <c r="D1134" s="49" t="str">
        <f t="shared" si="20"/>
        <v>2009BürogebäudeVerbauarbeiten</v>
      </c>
      <c r="E1134">
        <v>89.6</v>
      </c>
      <c r="F1134">
        <v>89.6</v>
      </c>
      <c r="G1134">
        <v>89.3</v>
      </c>
      <c r="H1134">
        <v>89.3</v>
      </c>
      <c r="I1134">
        <v>89.4</v>
      </c>
      <c r="J1134">
        <v>89.4</v>
      </c>
      <c r="K1134">
        <v>89.5</v>
      </c>
      <c r="L1134">
        <v>89.5</v>
      </c>
    </row>
    <row r="1135" spans="1:12">
      <c r="A1135">
        <v>2009</v>
      </c>
      <c r="B1135" t="s">
        <v>151</v>
      </c>
      <c r="C1135" t="s">
        <v>136</v>
      </c>
      <c r="D1135" s="49" t="str">
        <f t="shared" si="20"/>
        <v>2009BürogebäudeRamm-, Rüttel- und Pressarbeiten</v>
      </c>
      <c r="E1135" t="s">
        <v>66</v>
      </c>
      <c r="F1135" t="s">
        <v>66</v>
      </c>
      <c r="G1135" t="s">
        <v>66</v>
      </c>
      <c r="H1135" t="s">
        <v>66</v>
      </c>
      <c r="I1135" t="s">
        <v>66</v>
      </c>
      <c r="J1135" t="s">
        <v>66</v>
      </c>
      <c r="K1135" t="s">
        <v>66</v>
      </c>
      <c r="L1135" t="s">
        <v>66</v>
      </c>
    </row>
    <row r="1136" spans="1:12">
      <c r="A1136">
        <v>2009</v>
      </c>
      <c r="B1136" t="s">
        <v>151</v>
      </c>
      <c r="C1136" t="s">
        <v>91</v>
      </c>
      <c r="D1136" s="49" t="str">
        <f t="shared" si="20"/>
        <v>2009BürogebäudeEntwässerungskanalarbeiten</v>
      </c>
      <c r="E1136">
        <v>88.7</v>
      </c>
      <c r="F1136">
        <v>88.7</v>
      </c>
      <c r="G1136">
        <v>88.6</v>
      </c>
      <c r="H1136">
        <v>88.6</v>
      </c>
      <c r="I1136">
        <v>88.7</v>
      </c>
      <c r="J1136">
        <v>88.7</v>
      </c>
      <c r="K1136">
        <v>88.8</v>
      </c>
      <c r="L1136">
        <v>88.8</v>
      </c>
    </row>
    <row r="1137" spans="1:12">
      <c r="A1137">
        <v>2009</v>
      </c>
      <c r="B1137" t="s">
        <v>151</v>
      </c>
      <c r="C1137" t="s">
        <v>92</v>
      </c>
      <c r="D1137" s="49" t="str">
        <f t="shared" si="20"/>
        <v>2009BürogebäudeMauerarbeiten</v>
      </c>
      <c r="E1137">
        <v>93</v>
      </c>
      <c r="F1137">
        <v>93</v>
      </c>
      <c r="G1137">
        <v>92.8</v>
      </c>
      <c r="H1137">
        <v>92.8</v>
      </c>
      <c r="I1137">
        <v>93</v>
      </c>
      <c r="J1137">
        <v>93</v>
      </c>
      <c r="K1137">
        <v>93</v>
      </c>
      <c r="L1137">
        <v>93</v>
      </c>
    </row>
    <row r="1138" spans="1:12">
      <c r="A1138">
        <v>2009</v>
      </c>
      <c r="B1138" t="s">
        <v>151</v>
      </c>
      <c r="C1138" t="s">
        <v>93</v>
      </c>
      <c r="D1138" s="49" t="str">
        <f t="shared" si="20"/>
        <v>2009BürogebäudeBetonarbeiten</v>
      </c>
      <c r="E1138">
        <v>93.1</v>
      </c>
      <c r="F1138">
        <v>93.1</v>
      </c>
      <c r="G1138">
        <v>92.1</v>
      </c>
      <c r="H1138">
        <v>92.1</v>
      </c>
      <c r="I1138">
        <v>91.9</v>
      </c>
      <c r="J1138">
        <v>91.9</v>
      </c>
      <c r="K1138">
        <v>91.5</v>
      </c>
      <c r="L1138">
        <v>91.5</v>
      </c>
    </row>
    <row r="1139" spans="1:12">
      <c r="A1139">
        <v>2009</v>
      </c>
      <c r="B1139" t="s">
        <v>151</v>
      </c>
      <c r="C1139" t="s">
        <v>137</v>
      </c>
      <c r="D1139" s="49" t="str">
        <f t="shared" si="20"/>
        <v>2009BürogebäudeZimmer- und Holzbauarbeiten</v>
      </c>
      <c r="E1139">
        <v>83.8</v>
      </c>
      <c r="F1139">
        <v>83.8</v>
      </c>
      <c r="G1139">
        <v>83.3</v>
      </c>
      <c r="H1139">
        <v>83.3</v>
      </c>
      <c r="I1139">
        <v>84.2</v>
      </c>
      <c r="J1139">
        <v>84.2</v>
      </c>
      <c r="K1139">
        <v>84.5</v>
      </c>
      <c r="L1139">
        <v>84.5</v>
      </c>
    </row>
    <row r="1140" spans="1:12">
      <c r="A1140">
        <v>2009</v>
      </c>
      <c r="B1140" t="s">
        <v>151</v>
      </c>
      <c r="C1140" t="s">
        <v>95</v>
      </c>
      <c r="D1140" s="49" t="str">
        <f t="shared" si="20"/>
        <v>2009BürogebäudeStahlbauarbeiten</v>
      </c>
      <c r="E1140">
        <v>94.6</v>
      </c>
      <c r="F1140">
        <v>94.6</v>
      </c>
      <c r="G1140">
        <v>95.8</v>
      </c>
      <c r="H1140">
        <v>95.8</v>
      </c>
      <c r="I1140">
        <v>93.2</v>
      </c>
      <c r="J1140">
        <v>93.2</v>
      </c>
      <c r="K1140">
        <v>91.8</v>
      </c>
      <c r="L1140">
        <v>91.8</v>
      </c>
    </row>
    <row r="1141" spans="1:12">
      <c r="A1141">
        <v>2009</v>
      </c>
      <c r="B1141" t="s">
        <v>151</v>
      </c>
      <c r="C1141" t="s">
        <v>96</v>
      </c>
      <c r="D1141" s="49" t="str">
        <f t="shared" si="20"/>
        <v>2009BürogebäudeAbdichtungsarbeiten</v>
      </c>
      <c r="E1141">
        <v>85</v>
      </c>
      <c r="F1141">
        <v>85</v>
      </c>
      <c r="G1141">
        <v>84.9</v>
      </c>
      <c r="H1141">
        <v>84.9</v>
      </c>
      <c r="I1141">
        <v>85.3</v>
      </c>
      <c r="J1141">
        <v>85.3</v>
      </c>
      <c r="K1141">
        <v>85.3</v>
      </c>
      <c r="L1141">
        <v>85.3</v>
      </c>
    </row>
    <row r="1142" spans="1:12">
      <c r="A1142">
        <v>2009</v>
      </c>
      <c r="B1142" t="s">
        <v>151</v>
      </c>
      <c r="C1142" t="s">
        <v>138</v>
      </c>
      <c r="D1142" s="49" t="str">
        <f t="shared" si="20"/>
        <v>2009BürogebäudeDachdeckungs- und Dachabdichtungsarbeiten</v>
      </c>
      <c r="E1142">
        <v>85.9</v>
      </c>
      <c r="F1142">
        <v>85.9</v>
      </c>
      <c r="G1142">
        <v>85.9</v>
      </c>
      <c r="H1142">
        <v>85.9</v>
      </c>
      <c r="I1142">
        <v>86.2</v>
      </c>
      <c r="J1142">
        <v>86.2</v>
      </c>
      <c r="K1142">
        <v>86.4</v>
      </c>
      <c r="L1142">
        <v>86.4</v>
      </c>
    </row>
    <row r="1143" spans="1:12">
      <c r="A1143">
        <v>2009</v>
      </c>
      <c r="B1143" t="s">
        <v>151</v>
      </c>
      <c r="C1143" t="s">
        <v>98</v>
      </c>
      <c r="D1143" s="49" t="str">
        <f t="shared" si="20"/>
        <v>2009BürogebäudeKlempnerarbeiten</v>
      </c>
      <c r="E1143">
        <v>83.4</v>
      </c>
      <c r="F1143">
        <v>83.4</v>
      </c>
      <c r="G1143">
        <v>83.4</v>
      </c>
      <c r="H1143">
        <v>83.4</v>
      </c>
      <c r="I1143">
        <v>83.9</v>
      </c>
      <c r="J1143">
        <v>83.9</v>
      </c>
      <c r="K1143">
        <v>84.1</v>
      </c>
      <c r="L1143">
        <v>84.1</v>
      </c>
    </row>
    <row r="1144" spans="1:12">
      <c r="A1144">
        <v>2009</v>
      </c>
      <c r="B1144" t="s">
        <v>151</v>
      </c>
      <c r="C1144" t="s">
        <v>99</v>
      </c>
      <c r="D1144" s="49" t="str">
        <f t="shared" si="20"/>
        <v>2009BürogebäudeGerüstarbeiten</v>
      </c>
      <c r="E1144">
        <v>87.1</v>
      </c>
      <c r="F1144">
        <v>87.1</v>
      </c>
      <c r="G1144">
        <v>88.1</v>
      </c>
      <c r="H1144">
        <v>88.1</v>
      </c>
      <c r="I1144">
        <v>88.7</v>
      </c>
      <c r="J1144">
        <v>88.7</v>
      </c>
      <c r="K1144">
        <v>88.2</v>
      </c>
      <c r="L1144">
        <v>88.2</v>
      </c>
    </row>
    <row r="1145" spans="1:12">
      <c r="A1145">
        <v>2009</v>
      </c>
      <c r="B1145" t="s">
        <v>151</v>
      </c>
      <c r="C1145" t="s">
        <v>139</v>
      </c>
      <c r="D1145" s="49" t="str">
        <f t="shared" si="20"/>
        <v>2009BürogebäudeAusbauarbeiten</v>
      </c>
      <c r="E1145">
        <v>87.7</v>
      </c>
      <c r="F1145">
        <v>87.7</v>
      </c>
      <c r="G1145">
        <v>87.8</v>
      </c>
      <c r="H1145">
        <v>87.8</v>
      </c>
      <c r="I1145">
        <v>87.9</v>
      </c>
      <c r="J1145">
        <v>87.9</v>
      </c>
      <c r="K1145">
        <v>88</v>
      </c>
      <c r="L1145">
        <v>88</v>
      </c>
    </row>
    <row r="1146" spans="1:12">
      <c r="A1146">
        <v>2009</v>
      </c>
      <c r="B1146" t="s">
        <v>151</v>
      </c>
      <c r="C1146" t="s">
        <v>100</v>
      </c>
      <c r="D1146" s="49" t="str">
        <f t="shared" si="20"/>
        <v>2009BürogebäudeNaturwerksteinarbeiten</v>
      </c>
      <c r="E1146">
        <v>93.1</v>
      </c>
      <c r="F1146">
        <v>93.1</v>
      </c>
      <c r="G1146">
        <v>93.5</v>
      </c>
      <c r="H1146">
        <v>93.5</v>
      </c>
      <c r="I1146">
        <v>93.5</v>
      </c>
      <c r="J1146">
        <v>93.5</v>
      </c>
      <c r="K1146">
        <v>93.3</v>
      </c>
      <c r="L1146">
        <v>93.3</v>
      </c>
    </row>
    <row r="1147" spans="1:12">
      <c r="A1147">
        <v>2009</v>
      </c>
      <c r="B1147" t="s">
        <v>151</v>
      </c>
      <c r="C1147" t="s">
        <v>101</v>
      </c>
      <c r="D1147" s="49" t="str">
        <f t="shared" si="20"/>
        <v>2009BürogebäudeBetonwerksteinarbeiten</v>
      </c>
      <c r="E1147">
        <v>90.7</v>
      </c>
      <c r="F1147">
        <v>90.7</v>
      </c>
      <c r="G1147">
        <v>90.7</v>
      </c>
      <c r="H1147">
        <v>90.7</v>
      </c>
      <c r="I1147">
        <v>90.9</v>
      </c>
      <c r="J1147">
        <v>90.9</v>
      </c>
      <c r="K1147">
        <v>90.7</v>
      </c>
      <c r="L1147">
        <v>90.7</v>
      </c>
    </row>
    <row r="1148" spans="1:12">
      <c r="A1148">
        <v>2009</v>
      </c>
      <c r="B1148" t="s">
        <v>151</v>
      </c>
      <c r="C1148" t="s">
        <v>140</v>
      </c>
      <c r="D1148" s="49" t="str">
        <f t="shared" si="20"/>
        <v>2009BürogebäudePutz- und Stuckarbeiten</v>
      </c>
      <c r="E1148">
        <v>91.2</v>
      </c>
      <c r="F1148">
        <v>91.2</v>
      </c>
      <c r="G1148">
        <v>90.9</v>
      </c>
      <c r="H1148">
        <v>90.9</v>
      </c>
      <c r="I1148">
        <v>90.9</v>
      </c>
      <c r="J1148">
        <v>90.9</v>
      </c>
      <c r="K1148">
        <v>90.9</v>
      </c>
      <c r="L1148">
        <v>90.9</v>
      </c>
    </row>
    <row r="1149" spans="1:12">
      <c r="A1149">
        <v>2009</v>
      </c>
      <c r="B1149" t="s">
        <v>151</v>
      </c>
      <c r="C1149" t="s">
        <v>141</v>
      </c>
      <c r="D1149" s="49" t="str">
        <f t="shared" si="20"/>
        <v>2009BürogebäudeWärmedämm-Verbundsysteme</v>
      </c>
      <c r="E1149">
        <v>89.3</v>
      </c>
      <c r="F1149">
        <v>89.3</v>
      </c>
      <c r="G1149">
        <v>89.3</v>
      </c>
      <c r="H1149">
        <v>89.3</v>
      </c>
      <c r="I1149">
        <v>89.3</v>
      </c>
      <c r="J1149">
        <v>89.3</v>
      </c>
      <c r="K1149">
        <v>89.3</v>
      </c>
      <c r="L1149">
        <v>89.3</v>
      </c>
    </row>
    <row r="1150" spans="1:12">
      <c r="A1150">
        <v>2009</v>
      </c>
      <c r="B1150" t="s">
        <v>151</v>
      </c>
      <c r="C1150" t="s">
        <v>104</v>
      </c>
      <c r="D1150" s="49" t="str">
        <f t="shared" si="20"/>
        <v>2009BürogebäudeTrockenbauarbeiten</v>
      </c>
      <c r="E1150">
        <v>89.9</v>
      </c>
      <c r="F1150">
        <v>89.9</v>
      </c>
      <c r="G1150">
        <v>89.9</v>
      </c>
      <c r="H1150">
        <v>89.9</v>
      </c>
      <c r="I1150">
        <v>90</v>
      </c>
      <c r="J1150">
        <v>90</v>
      </c>
      <c r="K1150">
        <v>90.2</v>
      </c>
      <c r="L1150">
        <v>90.2</v>
      </c>
    </row>
    <row r="1151" spans="1:12">
      <c r="A1151">
        <v>2009</v>
      </c>
      <c r="B1151" t="s">
        <v>151</v>
      </c>
      <c r="C1151" t="s">
        <v>105</v>
      </c>
      <c r="D1151" s="49" t="str">
        <f t="shared" si="20"/>
        <v>2009BürogebäudeVorgehängte hinterlüftete Fassaden</v>
      </c>
      <c r="E1151">
        <v>88.6</v>
      </c>
      <c r="F1151">
        <v>88.6</v>
      </c>
      <c r="G1151">
        <v>89.1</v>
      </c>
      <c r="H1151">
        <v>89.1</v>
      </c>
      <c r="I1151">
        <v>89.2</v>
      </c>
      <c r="J1151">
        <v>89.2</v>
      </c>
      <c r="K1151">
        <v>88.7</v>
      </c>
      <c r="L1151">
        <v>88.7</v>
      </c>
    </row>
    <row r="1152" spans="1:12">
      <c r="A1152">
        <v>2009</v>
      </c>
      <c r="B1152" t="s">
        <v>151</v>
      </c>
      <c r="C1152" t="s">
        <v>142</v>
      </c>
      <c r="D1152" s="49" t="str">
        <f t="shared" si="20"/>
        <v>2009BürogebäudeFliesen- und Plattenarbeiten</v>
      </c>
      <c r="E1152">
        <v>89.2</v>
      </c>
      <c r="F1152">
        <v>89.2</v>
      </c>
      <c r="G1152">
        <v>88.9</v>
      </c>
      <c r="H1152">
        <v>88.9</v>
      </c>
      <c r="I1152">
        <v>89.2</v>
      </c>
      <c r="J1152">
        <v>89.2</v>
      </c>
      <c r="K1152">
        <v>89.1</v>
      </c>
      <c r="L1152">
        <v>89.1</v>
      </c>
    </row>
    <row r="1153" spans="1:12">
      <c r="A1153">
        <v>2009</v>
      </c>
      <c r="B1153" t="s">
        <v>151</v>
      </c>
      <c r="C1153" t="s">
        <v>107</v>
      </c>
      <c r="D1153" s="49" t="str">
        <f t="shared" si="20"/>
        <v>2009BürogebäudeEstricharbeiten</v>
      </c>
      <c r="E1153">
        <v>88.4</v>
      </c>
      <c r="F1153">
        <v>88.4</v>
      </c>
      <c r="G1153">
        <v>88.1</v>
      </c>
      <c r="H1153">
        <v>88.1</v>
      </c>
      <c r="I1153">
        <v>88</v>
      </c>
      <c r="J1153">
        <v>88</v>
      </c>
      <c r="K1153">
        <v>88.1</v>
      </c>
      <c r="L1153">
        <v>88.1</v>
      </c>
    </row>
    <row r="1154" spans="1:12">
      <c r="A1154">
        <v>2009</v>
      </c>
      <c r="B1154" t="s">
        <v>151</v>
      </c>
      <c r="C1154" t="s">
        <v>108</v>
      </c>
      <c r="D1154" s="49" t="str">
        <f t="shared" si="20"/>
        <v>2009BürogebäudeTischlerarbeiten</v>
      </c>
      <c r="E1154">
        <v>89.6</v>
      </c>
      <c r="F1154">
        <v>89.6</v>
      </c>
      <c r="G1154">
        <v>89.7</v>
      </c>
      <c r="H1154">
        <v>89.7</v>
      </c>
      <c r="I1154">
        <v>90.1</v>
      </c>
      <c r="J1154">
        <v>90.1</v>
      </c>
      <c r="K1154">
        <v>90.1</v>
      </c>
      <c r="L1154">
        <v>90.1</v>
      </c>
    </row>
    <row r="1155" spans="1:12">
      <c r="A1155">
        <v>2009</v>
      </c>
      <c r="B1155" t="s">
        <v>151</v>
      </c>
      <c r="C1155" t="s">
        <v>143</v>
      </c>
      <c r="D1155" s="49" t="str">
        <f t="shared" si="20"/>
        <v>2009BürogebäudeParkett- und Holzpflasterarbeiten</v>
      </c>
      <c r="E1155">
        <v>93</v>
      </c>
      <c r="F1155">
        <v>93</v>
      </c>
      <c r="G1155">
        <v>93</v>
      </c>
      <c r="H1155">
        <v>93</v>
      </c>
      <c r="I1155">
        <v>93.1</v>
      </c>
      <c r="J1155">
        <v>93.1</v>
      </c>
      <c r="K1155">
        <v>93.3</v>
      </c>
      <c r="L1155">
        <v>93.3</v>
      </c>
    </row>
    <row r="1156" spans="1:12">
      <c r="A1156">
        <v>2009</v>
      </c>
      <c r="B1156" t="s">
        <v>151</v>
      </c>
      <c r="C1156" t="s">
        <v>109</v>
      </c>
      <c r="D1156" s="49" t="str">
        <f t="shared" si="20"/>
        <v>2009BürogebäudeRollladenarbeiten</v>
      </c>
      <c r="E1156">
        <v>91.7</v>
      </c>
      <c r="F1156">
        <v>91.7</v>
      </c>
      <c r="G1156">
        <v>91.7</v>
      </c>
      <c r="H1156">
        <v>91.7</v>
      </c>
      <c r="I1156">
        <v>91.8</v>
      </c>
      <c r="J1156">
        <v>91.8</v>
      </c>
      <c r="K1156">
        <v>91.9</v>
      </c>
      <c r="L1156">
        <v>91.9</v>
      </c>
    </row>
    <row r="1157" spans="1:12">
      <c r="A1157">
        <v>2009</v>
      </c>
      <c r="B1157" t="s">
        <v>151</v>
      </c>
      <c r="C1157" t="s">
        <v>110</v>
      </c>
      <c r="D1157" s="49" t="str">
        <f t="shared" si="20"/>
        <v>2009BürogebäudeMetallbauarbeiten</v>
      </c>
      <c r="E1157">
        <v>85.8</v>
      </c>
      <c r="F1157">
        <v>85.8</v>
      </c>
      <c r="G1157">
        <v>86.1</v>
      </c>
      <c r="H1157">
        <v>86.1</v>
      </c>
      <c r="I1157">
        <v>86.2</v>
      </c>
      <c r="J1157">
        <v>86.2</v>
      </c>
      <c r="K1157">
        <v>86.3</v>
      </c>
      <c r="L1157">
        <v>86.3</v>
      </c>
    </row>
    <row r="1158" spans="1:12">
      <c r="A1158">
        <v>2009</v>
      </c>
      <c r="B1158" t="s">
        <v>151</v>
      </c>
      <c r="C1158" t="s">
        <v>111</v>
      </c>
      <c r="D1158" s="49" t="str">
        <f t="shared" si="20"/>
        <v>2009BürogebäudeVerglasungsarbeiten</v>
      </c>
      <c r="E1158">
        <v>90.3</v>
      </c>
      <c r="F1158">
        <v>90.3</v>
      </c>
      <c r="G1158">
        <v>90.8</v>
      </c>
      <c r="H1158">
        <v>90.8</v>
      </c>
      <c r="I1158">
        <v>91.1</v>
      </c>
      <c r="J1158">
        <v>91.1</v>
      </c>
      <c r="K1158">
        <v>91.5</v>
      </c>
      <c r="L1158">
        <v>91.5</v>
      </c>
    </row>
    <row r="1159" spans="1:12">
      <c r="A1159">
        <v>2009</v>
      </c>
      <c r="B1159" t="s">
        <v>151</v>
      </c>
      <c r="C1159" t="s">
        <v>144</v>
      </c>
      <c r="D1159" s="49" t="str">
        <f t="shared" si="20"/>
        <v>2009BürogebäudeMaler- und Lackierarbeiten, Beschichtungen</v>
      </c>
      <c r="E1159">
        <v>91.3</v>
      </c>
      <c r="F1159">
        <v>91.3</v>
      </c>
      <c r="G1159">
        <v>91.3</v>
      </c>
      <c r="H1159">
        <v>91.3</v>
      </c>
      <c r="I1159">
        <v>91.3</v>
      </c>
      <c r="J1159">
        <v>91.3</v>
      </c>
      <c r="K1159">
        <v>91.3</v>
      </c>
      <c r="L1159">
        <v>91.3</v>
      </c>
    </row>
    <row r="1160" spans="1:12">
      <c r="A1160">
        <v>2009</v>
      </c>
      <c r="B1160" t="s">
        <v>151</v>
      </c>
      <c r="C1160" t="s">
        <v>145</v>
      </c>
      <c r="D1160" s="49" t="str">
        <f t="shared" si="20"/>
        <v>2009BürogebäudeKorrosionsschutzarbeiten an Stahlbauten</v>
      </c>
      <c r="E1160" t="s">
        <v>66</v>
      </c>
      <c r="F1160" t="s">
        <v>66</v>
      </c>
      <c r="G1160" t="s">
        <v>66</v>
      </c>
      <c r="H1160" t="s">
        <v>66</v>
      </c>
      <c r="I1160" t="s">
        <v>66</v>
      </c>
      <c r="J1160" t="s">
        <v>66</v>
      </c>
      <c r="K1160" t="s">
        <v>66</v>
      </c>
      <c r="L1160" t="s">
        <v>66</v>
      </c>
    </row>
    <row r="1161" spans="1:12">
      <c r="A1161">
        <v>2009</v>
      </c>
      <c r="B1161" t="s">
        <v>151</v>
      </c>
      <c r="C1161" t="s">
        <v>113</v>
      </c>
      <c r="D1161" s="49" t="str">
        <f t="shared" si="20"/>
        <v>2009BürogebäudeBodenbelagarbeiten</v>
      </c>
      <c r="E1161">
        <v>88.8</v>
      </c>
      <c r="F1161">
        <v>88.8</v>
      </c>
      <c r="G1161">
        <v>88.9</v>
      </c>
      <c r="H1161">
        <v>88.9</v>
      </c>
      <c r="I1161">
        <v>88.9</v>
      </c>
      <c r="J1161">
        <v>88.9</v>
      </c>
      <c r="K1161">
        <v>88.8</v>
      </c>
      <c r="L1161">
        <v>88.8</v>
      </c>
    </row>
    <row r="1162" spans="1:12">
      <c r="A1162">
        <v>2009</v>
      </c>
      <c r="B1162" t="s">
        <v>151</v>
      </c>
      <c r="C1162" t="s">
        <v>114</v>
      </c>
      <c r="D1162" s="49" t="str">
        <f t="shared" si="20"/>
        <v>2009BürogebäudeTapezierarbeiten</v>
      </c>
      <c r="E1162">
        <v>90.6</v>
      </c>
      <c r="F1162">
        <v>90.6</v>
      </c>
      <c r="G1162">
        <v>90.6</v>
      </c>
      <c r="H1162">
        <v>90.6</v>
      </c>
      <c r="I1162">
        <v>90.7</v>
      </c>
      <c r="J1162">
        <v>90.7</v>
      </c>
      <c r="K1162">
        <v>90.8</v>
      </c>
      <c r="L1162">
        <v>90.8</v>
      </c>
    </row>
    <row r="1163" spans="1:12">
      <c r="A1163">
        <v>2009</v>
      </c>
      <c r="B1163" t="s">
        <v>151</v>
      </c>
      <c r="C1163" t="s">
        <v>115</v>
      </c>
      <c r="D1163" s="49" t="str">
        <f t="shared" si="20"/>
        <v>2009BürogebäudeRaumlufttechnische Anlagen</v>
      </c>
      <c r="E1163">
        <v>86</v>
      </c>
      <c r="F1163">
        <v>86</v>
      </c>
      <c r="G1163">
        <v>86.2</v>
      </c>
      <c r="H1163">
        <v>86.2</v>
      </c>
      <c r="I1163">
        <v>86.1</v>
      </c>
      <c r="J1163">
        <v>86.1</v>
      </c>
      <c r="K1163">
        <v>86.4</v>
      </c>
      <c r="L1163">
        <v>86.4</v>
      </c>
    </row>
    <row r="1164" spans="1:12">
      <c r="A1164">
        <v>2009</v>
      </c>
      <c r="B1164" t="s">
        <v>151</v>
      </c>
      <c r="C1164" t="s">
        <v>146</v>
      </c>
      <c r="D1164" s="49" t="str">
        <f t="shared" ref="D1164:D1227" si="21">CONCATENATE(A1164, B1164, C1164)</f>
        <v>2009BürogebäudeHeiz- und zentrale Wassererwärmungsanlagen</v>
      </c>
      <c r="E1164">
        <v>83.4</v>
      </c>
      <c r="F1164">
        <v>83.4</v>
      </c>
      <c r="G1164">
        <v>83.7</v>
      </c>
      <c r="H1164">
        <v>83.7</v>
      </c>
      <c r="I1164">
        <v>83.9</v>
      </c>
      <c r="J1164">
        <v>83.9</v>
      </c>
      <c r="K1164">
        <v>84</v>
      </c>
      <c r="L1164">
        <v>84</v>
      </c>
    </row>
    <row r="1165" spans="1:12">
      <c r="A1165">
        <v>2009</v>
      </c>
      <c r="B1165" t="s">
        <v>151</v>
      </c>
      <c r="C1165" t="s">
        <v>147</v>
      </c>
      <c r="D1165" s="49" t="str">
        <f t="shared" si="21"/>
        <v>2009BürogebäudeGas-, Wasser- und Entwässerungsanl. innerh. v.Geb.</v>
      </c>
      <c r="E1165">
        <v>83.4</v>
      </c>
      <c r="F1165">
        <v>83.4</v>
      </c>
      <c r="G1165">
        <v>83.7</v>
      </c>
      <c r="H1165">
        <v>83.7</v>
      </c>
      <c r="I1165">
        <v>83.8</v>
      </c>
      <c r="J1165">
        <v>83.8</v>
      </c>
      <c r="K1165">
        <v>83.8</v>
      </c>
      <c r="L1165">
        <v>83.8</v>
      </c>
    </row>
    <row r="1166" spans="1:12">
      <c r="A1166">
        <v>2009</v>
      </c>
      <c r="B1166" t="s">
        <v>151</v>
      </c>
      <c r="C1166" t="s">
        <v>148</v>
      </c>
      <c r="D1166" s="49" t="str">
        <f t="shared" si="21"/>
        <v>2009BürogebäudeNieder- und Mittelspannungsanlagen bis 36 kV</v>
      </c>
      <c r="E1166">
        <v>84.9</v>
      </c>
      <c r="F1166">
        <v>84.9</v>
      </c>
      <c r="G1166">
        <v>85</v>
      </c>
      <c r="H1166">
        <v>85</v>
      </c>
      <c r="I1166">
        <v>85.4</v>
      </c>
      <c r="J1166">
        <v>85.4</v>
      </c>
      <c r="K1166">
        <v>85.5</v>
      </c>
      <c r="L1166">
        <v>85.5</v>
      </c>
    </row>
    <row r="1167" spans="1:12">
      <c r="A1167">
        <v>2009</v>
      </c>
      <c r="B1167" t="s">
        <v>151</v>
      </c>
      <c r="C1167" t="s">
        <v>120</v>
      </c>
      <c r="D1167" s="49" t="str">
        <f t="shared" si="21"/>
        <v>2009BürogebäudeBlitzschutzanlagen</v>
      </c>
      <c r="E1167">
        <v>89.7</v>
      </c>
      <c r="F1167">
        <v>89.7</v>
      </c>
      <c r="G1167">
        <v>89.8</v>
      </c>
      <c r="H1167">
        <v>89.8</v>
      </c>
      <c r="I1167">
        <v>90.4</v>
      </c>
      <c r="J1167">
        <v>90.4</v>
      </c>
      <c r="K1167">
        <v>90.4</v>
      </c>
      <c r="L1167">
        <v>90.4</v>
      </c>
    </row>
    <row r="1168" spans="1:12">
      <c r="A1168">
        <v>2009</v>
      </c>
      <c r="B1168" t="s">
        <v>151</v>
      </c>
      <c r="C1168" t="s">
        <v>149</v>
      </c>
      <c r="D1168" s="49" t="str">
        <f t="shared" si="21"/>
        <v>2009BürogebäudeAufzugsanl., Fahrtreppen, Fahrsteige, Förderanl.</v>
      </c>
      <c r="E1168">
        <v>88.1</v>
      </c>
      <c r="F1168">
        <v>88.1</v>
      </c>
      <c r="G1168">
        <v>88.7</v>
      </c>
      <c r="H1168">
        <v>88.7</v>
      </c>
      <c r="I1168">
        <v>88.9</v>
      </c>
      <c r="J1168">
        <v>88.9</v>
      </c>
      <c r="K1168">
        <v>90.6</v>
      </c>
      <c r="L1168">
        <v>90.6</v>
      </c>
    </row>
    <row r="1169" spans="1:12">
      <c r="A1169">
        <v>2009</v>
      </c>
      <c r="B1169" t="s">
        <v>151</v>
      </c>
      <c r="C1169" t="s">
        <v>119</v>
      </c>
      <c r="D1169" s="49" t="str">
        <f t="shared" si="21"/>
        <v>2009BürogebäudeGebäudeautomation</v>
      </c>
      <c r="E1169">
        <v>89.2</v>
      </c>
      <c r="F1169">
        <v>89.2</v>
      </c>
      <c r="G1169">
        <v>89.4</v>
      </c>
      <c r="H1169">
        <v>89.4</v>
      </c>
      <c r="I1169">
        <v>88.6</v>
      </c>
      <c r="J1169">
        <v>88.6</v>
      </c>
      <c r="K1169">
        <v>89.1</v>
      </c>
      <c r="L1169">
        <v>89.1</v>
      </c>
    </row>
    <row r="1170" spans="1:12">
      <c r="A1170">
        <v>2009</v>
      </c>
      <c r="B1170" t="s">
        <v>151</v>
      </c>
      <c r="C1170" t="s">
        <v>150</v>
      </c>
      <c r="D1170" s="49" t="str">
        <f t="shared" si="21"/>
        <v>2009BürogebäudeDämm- und Brandschutzarbeiten an techn. Anlagen</v>
      </c>
      <c r="E1170">
        <v>81.3</v>
      </c>
      <c r="F1170">
        <v>81.3</v>
      </c>
      <c r="G1170">
        <v>81.599999999999994</v>
      </c>
      <c r="H1170">
        <v>81.599999999999994</v>
      </c>
      <c r="I1170">
        <v>81.7</v>
      </c>
      <c r="J1170">
        <v>81.7</v>
      </c>
      <c r="K1170">
        <v>82.1</v>
      </c>
      <c r="L1170">
        <v>82.1</v>
      </c>
    </row>
    <row r="1171" spans="1:12">
      <c r="A1171">
        <v>2009</v>
      </c>
      <c r="B1171" t="s">
        <v>152</v>
      </c>
      <c r="C1171" t="s">
        <v>133</v>
      </c>
      <c r="D1171" s="49" t="str">
        <f t="shared" si="21"/>
        <v>2009Gewerbliche BetriebsgebäudeBauleistungen am Bauwerk</v>
      </c>
      <c r="E1171">
        <v>88.8</v>
      </c>
      <c r="F1171">
        <v>88.8</v>
      </c>
      <c r="G1171">
        <v>88.7</v>
      </c>
      <c r="H1171">
        <v>88.7</v>
      </c>
      <c r="I1171">
        <v>88.7</v>
      </c>
      <c r="J1171">
        <v>88.7</v>
      </c>
      <c r="K1171">
        <v>88.7</v>
      </c>
      <c r="L1171">
        <v>88.7</v>
      </c>
    </row>
    <row r="1172" spans="1:12">
      <c r="A1172">
        <v>2009</v>
      </c>
      <c r="B1172" t="s">
        <v>152</v>
      </c>
      <c r="C1172" t="s">
        <v>134</v>
      </c>
      <c r="D1172" s="49" t="str">
        <f t="shared" si="21"/>
        <v>2009Gewerbliche BetriebsgebäudeRohbauarbeiten</v>
      </c>
      <c r="E1172">
        <v>90.6</v>
      </c>
      <c r="F1172">
        <v>90.6</v>
      </c>
      <c r="G1172">
        <v>90.2</v>
      </c>
      <c r="H1172">
        <v>90.2</v>
      </c>
      <c r="I1172">
        <v>90.1</v>
      </c>
      <c r="J1172">
        <v>90.1</v>
      </c>
      <c r="K1172">
        <v>89.8</v>
      </c>
      <c r="L1172">
        <v>89.8</v>
      </c>
    </row>
    <row r="1173" spans="1:12">
      <c r="A1173">
        <v>2009</v>
      </c>
      <c r="B1173" t="s">
        <v>152</v>
      </c>
      <c r="C1173" t="s">
        <v>90</v>
      </c>
      <c r="D1173" s="49" t="str">
        <f t="shared" si="21"/>
        <v>2009Gewerbliche BetriebsgebäudeErdarbeiten</v>
      </c>
      <c r="E1173">
        <v>89.3</v>
      </c>
      <c r="F1173">
        <v>89.3</v>
      </c>
      <c r="G1173">
        <v>89</v>
      </c>
      <c r="H1173">
        <v>89</v>
      </c>
      <c r="I1173">
        <v>89.1</v>
      </c>
      <c r="J1173">
        <v>89.1</v>
      </c>
      <c r="K1173">
        <v>89.3</v>
      </c>
      <c r="L1173">
        <v>89.3</v>
      </c>
    </row>
    <row r="1174" spans="1:12">
      <c r="A1174">
        <v>2009</v>
      </c>
      <c r="B1174" t="s">
        <v>152</v>
      </c>
      <c r="C1174" t="s">
        <v>135</v>
      </c>
      <c r="D1174" s="49" t="str">
        <f t="shared" si="21"/>
        <v>2009Gewerbliche BetriebsgebäudeVerbauarbeiten</v>
      </c>
      <c r="E1174" t="s">
        <v>66</v>
      </c>
      <c r="F1174" t="s">
        <v>66</v>
      </c>
      <c r="G1174" t="s">
        <v>66</v>
      </c>
      <c r="H1174" t="s">
        <v>66</v>
      </c>
      <c r="I1174" t="s">
        <v>66</v>
      </c>
      <c r="J1174" t="s">
        <v>66</v>
      </c>
      <c r="K1174" t="s">
        <v>66</v>
      </c>
      <c r="L1174" t="s">
        <v>66</v>
      </c>
    </row>
    <row r="1175" spans="1:12">
      <c r="A1175">
        <v>2009</v>
      </c>
      <c r="B1175" t="s">
        <v>152</v>
      </c>
      <c r="C1175" t="s">
        <v>136</v>
      </c>
      <c r="D1175" s="49" t="str">
        <f t="shared" si="21"/>
        <v>2009Gewerbliche BetriebsgebäudeRamm-, Rüttel- und Pressarbeiten</v>
      </c>
      <c r="E1175" t="s">
        <v>66</v>
      </c>
      <c r="F1175" t="s">
        <v>66</v>
      </c>
      <c r="G1175" t="s">
        <v>66</v>
      </c>
      <c r="H1175" t="s">
        <v>66</v>
      </c>
      <c r="I1175" t="s">
        <v>66</v>
      </c>
      <c r="J1175" t="s">
        <v>66</v>
      </c>
      <c r="K1175" t="s">
        <v>66</v>
      </c>
      <c r="L1175" t="s">
        <v>66</v>
      </c>
    </row>
    <row r="1176" spans="1:12">
      <c r="A1176">
        <v>2009</v>
      </c>
      <c r="B1176" t="s">
        <v>152</v>
      </c>
      <c r="C1176" t="s">
        <v>91</v>
      </c>
      <c r="D1176" s="49" t="str">
        <f t="shared" si="21"/>
        <v>2009Gewerbliche BetriebsgebäudeEntwässerungskanalarbeiten</v>
      </c>
      <c r="E1176">
        <v>88.2</v>
      </c>
      <c r="F1176">
        <v>88.2</v>
      </c>
      <c r="G1176">
        <v>88.1</v>
      </c>
      <c r="H1176">
        <v>88.1</v>
      </c>
      <c r="I1176">
        <v>88.1</v>
      </c>
      <c r="J1176">
        <v>88.1</v>
      </c>
      <c r="K1176">
        <v>88.3</v>
      </c>
      <c r="L1176">
        <v>88.3</v>
      </c>
    </row>
    <row r="1177" spans="1:12">
      <c r="A1177">
        <v>2009</v>
      </c>
      <c r="B1177" t="s">
        <v>152</v>
      </c>
      <c r="C1177" t="s">
        <v>92</v>
      </c>
      <c r="D1177" s="49" t="str">
        <f t="shared" si="21"/>
        <v>2009Gewerbliche BetriebsgebäudeMauerarbeiten</v>
      </c>
      <c r="E1177">
        <v>93.6</v>
      </c>
      <c r="F1177">
        <v>93.6</v>
      </c>
      <c r="G1177">
        <v>93.4</v>
      </c>
      <c r="H1177">
        <v>93.4</v>
      </c>
      <c r="I1177">
        <v>93.5</v>
      </c>
      <c r="J1177">
        <v>93.5</v>
      </c>
      <c r="K1177">
        <v>93.4</v>
      </c>
      <c r="L1177">
        <v>93.4</v>
      </c>
    </row>
    <row r="1178" spans="1:12">
      <c r="A1178">
        <v>2009</v>
      </c>
      <c r="B1178" t="s">
        <v>152</v>
      </c>
      <c r="C1178" t="s">
        <v>93</v>
      </c>
      <c r="D1178" s="49" t="str">
        <f t="shared" si="21"/>
        <v>2009Gewerbliche BetriebsgebäudeBetonarbeiten</v>
      </c>
      <c r="E1178">
        <v>93.3</v>
      </c>
      <c r="F1178">
        <v>93.3</v>
      </c>
      <c r="G1178">
        <v>92.2</v>
      </c>
      <c r="H1178">
        <v>92.2</v>
      </c>
      <c r="I1178">
        <v>92.2</v>
      </c>
      <c r="J1178">
        <v>92.2</v>
      </c>
      <c r="K1178">
        <v>91.7</v>
      </c>
      <c r="L1178">
        <v>91.7</v>
      </c>
    </row>
    <row r="1179" spans="1:12">
      <c r="A1179">
        <v>2009</v>
      </c>
      <c r="B1179" t="s">
        <v>152</v>
      </c>
      <c r="C1179" t="s">
        <v>137</v>
      </c>
      <c r="D1179" s="49" t="str">
        <f t="shared" si="21"/>
        <v>2009Gewerbliche BetriebsgebäudeZimmer- und Holzbauarbeiten</v>
      </c>
      <c r="E1179">
        <v>83.9</v>
      </c>
      <c r="F1179">
        <v>83.9</v>
      </c>
      <c r="G1179">
        <v>83.5</v>
      </c>
      <c r="H1179">
        <v>83.5</v>
      </c>
      <c r="I1179">
        <v>84.2</v>
      </c>
      <c r="J1179">
        <v>84.2</v>
      </c>
      <c r="K1179">
        <v>84.6</v>
      </c>
      <c r="L1179">
        <v>84.6</v>
      </c>
    </row>
    <row r="1180" spans="1:12">
      <c r="A1180">
        <v>2009</v>
      </c>
      <c r="B1180" t="s">
        <v>152</v>
      </c>
      <c r="C1180" t="s">
        <v>95</v>
      </c>
      <c r="D1180" s="49" t="str">
        <f t="shared" si="21"/>
        <v>2009Gewerbliche BetriebsgebäudeStahlbauarbeiten</v>
      </c>
      <c r="E1180">
        <v>95.2</v>
      </c>
      <c r="F1180">
        <v>95.2</v>
      </c>
      <c r="G1180">
        <v>95.9</v>
      </c>
      <c r="H1180">
        <v>95.9</v>
      </c>
      <c r="I1180">
        <v>93.2</v>
      </c>
      <c r="J1180">
        <v>93.2</v>
      </c>
      <c r="K1180">
        <v>91.6</v>
      </c>
      <c r="L1180">
        <v>91.6</v>
      </c>
    </row>
    <row r="1181" spans="1:12">
      <c r="A1181">
        <v>2009</v>
      </c>
      <c r="B1181" t="s">
        <v>152</v>
      </c>
      <c r="C1181" t="s">
        <v>96</v>
      </c>
      <c r="D1181" s="49" t="str">
        <f t="shared" si="21"/>
        <v>2009Gewerbliche BetriebsgebäudeAbdichtungsarbeiten</v>
      </c>
      <c r="E1181">
        <v>85</v>
      </c>
      <c r="F1181">
        <v>85</v>
      </c>
      <c r="G1181">
        <v>84.9</v>
      </c>
      <c r="H1181">
        <v>84.9</v>
      </c>
      <c r="I1181">
        <v>85.3</v>
      </c>
      <c r="J1181">
        <v>85.3</v>
      </c>
      <c r="K1181">
        <v>85.4</v>
      </c>
      <c r="L1181">
        <v>85.4</v>
      </c>
    </row>
    <row r="1182" spans="1:12">
      <c r="A1182">
        <v>2009</v>
      </c>
      <c r="B1182" t="s">
        <v>152</v>
      </c>
      <c r="C1182" t="s">
        <v>138</v>
      </c>
      <c r="D1182" s="49" t="str">
        <f t="shared" si="21"/>
        <v>2009Gewerbliche BetriebsgebäudeDachdeckungs- und Dachabdichtungsarbeiten</v>
      </c>
      <c r="E1182">
        <v>86.3</v>
      </c>
      <c r="F1182">
        <v>86.3</v>
      </c>
      <c r="G1182">
        <v>86.3</v>
      </c>
      <c r="H1182">
        <v>86.3</v>
      </c>
      <c r="I1182">
        <v>86.9</v>
      </c>
      <c r="J1182">
        <v>86.9</v>
      </c>
      <c r="K1182">
        <v>87</v>
      </c>
      <c r="L1182">
        <v>87</v>
      </c>
    </row>
    <row r="1183" spans="1:12">
      <c r="A1183">
        <v>2009</v>
      </c>
      <c r="B1183" t="s">
        <v>152</v>
      </c>
      <c r="C1183" t="s">
        <v>98</v>
      </c>
      <c r="D1183" s="49" t="str">
        <f t="shared" si="21"/>
        <v>2009Gewerbliche BetriebsgebäudeKlempnerarbeiten</v>
      </c>
      <c r="E1183">
        <v>82.5</v>
      </c>
      <c r="F1183">
        <v>82.5</v>
      </c>
      <c r="G1183">
        <v>82.4</v>
      </c>
      <c r="H1183">
        <v>82.4</v>
      </c>
      <c r="I1183">
        <v>82.8</v>
      </c>
      <c r="J1183">
        <v>82.8</v>
      </c>
      <c r="K1183">
        <v>83.1</v>
      </c>
      <c r="L1183">
        <v>83.1</v>
      </c>
    </row>
    <row r="1184" spans="1:12">
      <c r="A1184">
        <v>2009</v>
      </c>
      <c r="B1184" t="s">
        <v>152</v>
      </c>
      <c r="C1184" t="s">
        <v>99</v>
      </c>
      <c r="D1184" s="49" t="str">
        <f t="shared" si="21"/>
        <v>2009Gewerbliche BetriebsgebäudeGerüstarbeiten</v>
      </c>
      <c r="E1184">
        <v>87.1</v>
      </c>
      <c r="F1184">
        <v>87.1</v>
      </c>
      <c r="G1184">
        <v>88.1</v>
      </c>
      <c r="H1184">
        <v>88.1</v>
      </c>
      <c r="I1184">
        <v>88.7</v>
      </c>
      <c r="J1184">
        <v>88.7</v>
      </c>
      <c r="K1184">
        <v>88.2</v>
      </c>
      <c r="L1184">
        <v>88.2</v>
      </c>
    </row>
    <row r="1185" spans="1:12">
      <c r="A1185">
        <v>2009</v>
      </c>
      <c r="B1185" t="s">
        <v>152</v>
      </c>
      <c r="C1185" t="s">
        <v>139</v>
      </c>
      <c r="D1185" s="49" t="str">
        <f t="shared" si="21"/>
        <v>2009Gewerbliche BetriebsgebäudeAusbauarbeiten</v>
      </c>
      <c r="E1185">
        <v>86.8</v>
      </c>
      <c r="F1185">
        <v>86.8</v>
      </c>
      <c r="G1185">
        <v>87.1</v>
      </c>
      <c r="H1185">
        <v>87.1</v>
      </c>
      <c r="I1185">
        <v>87.3</v>
      </c>
      <c r="J1185">
        <v>87.3</v>
      </c>
      <c r="K1185">
        <v>87.5</v>
      </c>
      <c r="L1185">
        <v>87.5</v>
      </c>
    </row>
    <row r="1186" spans="1:12">
      <c r="A1186">
        <v>2009</v>
      </c>
      <c r="B1186" t="s">
        <v>152</v>
      </c>
      <c r="C1186" t="s">
        <v>100</v>
      </c>
      <c r="D1186" s="49" t="str">
        <f t="shared" si="21"/>
        <v>2009Gewerbliche BetriebsgebäudeNaturwerksteinarbeiten</v>
      </c>
      <c r="E1186">
        <v>93.1</v>
      </c>
      <c r="F1186">
        <v>93.1</v>
      </c>
      <c r="G1186">
        <v>93.7</v>
      </c>
      <c r="H1186">
        <v>93.7</v>
      </c>
      <c r="I1186">
        <v>93.6</v>
      </c>
      <c r="J1186">
        <v>93.6</v>
      </c>
      <c r="K1186">
        <v>93.5</v>
      </c>
      <c r="L1186">
        <v>93.5</v>
      </c>
    </row>
    <row r="1187" spans="1:12">
      <c r="A1187">
        <v>2009</v>
      </c>
      <c r="B1187" t="s">
        <v>152</v>
      </c>
      <c r="C1187" t="s">
        <v>101</v>
      </c>
      <c r="D1187" s="49" t="str">
        <f t="shared" si="21"/>
        <v>2009Gewerbliche BetriebsgebäudeBetonwerksteinarbeiten</v>
      </c>
      <c r="E1187">
        <v>91</v>
      </c>
      <c r="F1187">
        <v>91</v>
      </c>
      <c r="G1187">
        <v>91</v>
      </c>
      <c r="H1187">
        <v>91</v>
      </c>
      <c r="I1187">
        <v>91.2</v>
      </c>
      <c r="J1187">
        <v>91.2</v>
      </c>
      <c r="K1187">
        <v>90.9</v>
      </c>
      <c r="L1187">
        <v>90.9</v>
      </c>
    </row>
    <row r="1188" spans="1:12">
      <c r="A1188">
        <v>2009</v>
      </c>
      <c r="B1188" t="s">
        <v>152</v>
      </c>
      <c r="C1188" t="s">
        <v>140</v>
      </c>
      <c r="D1188" s="49" t="str">
        <f t="shared" si="21"/>
        <v>2009Gewerbliche BetriebsgebäudePutz- und Stuckarbeiten</v>
      </c>
      <c r="E1188">
        <v>91.2</v>
      </c>
      <c r="F1188">
        <v>91.2</v>
      </c>
      <c r="G1188">
        <v>90.9</v>
      </c>
      <c r="H1188">
        <v>90.9</v>
      </c>
      <c r="I1188">
        <v>90.9</v>
      </c>
      <c r="J1188">
        <v>90.9</v>
      </c>
      <c r="K1188">
        <v>90.9</v>
      </c>
      <c r="L1188">
        <v>90.9</v>
      </c>
    </row>
    <row r="1189" spans="1:12">
      <c r="A1189">
        <v>2009</v>
      </c>
      <c r="B1189" t="s">
        <v>152</v>
      </c>
      <c r="C1189" t="s">
        <v>141</v>
      </c>
      <c r="D1189" s="49" t="str">
        <f t="shared" si="21"/>
        <v>2009Gewerbliche BetriebsgebäudeWärmedämm-Verbundsysteme</v>
      </c>
      <c r="E1189">
        <v>89.3</v>
      </c>
      <c r="F1189">
        <v>89.3</v>
      </c>
      <c r="G1189">
        <v>89.3</v>
      </c>
      <c r="H1189">
        <v>89.3</v>
      </c>
      <c r="I1189">
        <v>89.3</v>
      </c>
      <c r="J1189">
        <v>89.3</v>
      </c>
      <c r="K1189">
        <v>89.3</v>
      </c>
      <c r="L1189">
        <v>89.3</v>
      </c>
    </row>
    <row r="1190" spans="1:12">
      <c r="A1190">
        <v>2009</v>
      </c>
      <c r="B1190" t="s">
        <v>152</v>
      </c>
      <c r="C1190" t="s">
        <v>104</v>
      </c>
      <c r="D1190" s="49" t="str">
        <f t="shared" si="21"/>
        <v>2009Gewerbliche BetriebsgebäudeTrockenbauarbeiten</v>
      </c>
      <c r="E1190">
        <v>89.9</v>
      </c>
      <c r="F1190">
        <v>89.9</v>
      </c>
      <c r="G1190">
        <v>89.9</v>
      </c>
      <c r="H1190">
        <v>89.9</v>
      </c>
      <c r="I1190">
        <v>90</v>
      </c>
      <c r="J1190">
        <v>90</v>
      </c>
      <c r="K1190">
        <v>90.2</v>
      </c>
      <c r="L1190">
        <v>90.2</v>
      </c>
    </row>
    <row r="1191" spans="1:12">
      <c r="A1191">
        <v>2009</v>
      </c>
      <c r="B1191" t="s">
        <v>152</v>
      </c>
      <c r="C1191" t="s">
        <v>105</v>
      </c>
      <c r="D1191" s="49" t="str">
        <f t="shared" si="21"/>
        <v>2009Gewerbliche BetriebsgebäudeVorgehängte hinterlüftete Fassaden</v>
      </c>
      <c r="E1191">
        <v>88.6</v>
      </c>
      <c r="F1191">
        <v>88.6</v>
      </c>
      <c r="G1191">
        <v>89</v>
      </c>
      <c r="H1191">
        <v>89</v>
      </c>
      <c r="I1191">
        <v>89.1</v>
      </c>
      <c r="J1191">
        <v>89.1</v>
      </c>
      <c r="K1191">
        <v>88.7</v>
      </c>
      <c r="L1191">
        <v>88.7</v>
      </c>
    </row>
    <row r="1192" spans="1:12">
      <c r="A1192">
        <v>2009</v>
      </c>
      <c r="B1192" t="s">
        <v>152</v>
      </c>
      <c r="C1192" t="s">
        <v>142</v>
      </c>
      <c r="D1192" s="49" t="str">
        <f t="shared" si="21"/>
        <v>2009Gewerbliche BetriebsgebäudeFliesen- und Plattenarbeiten</v>
      </c>
      <c r="E1192">
        <v>89.1</v>
      </c>
      <c r="F1192">
        <v>89.1</v>
      </c>
      <c r="G1192">
        <v>88.9</v>
      </c>
      <c r="H1192">
        <v>88.9</v>
      </c>
      <c r="I1192">
        <v>89.2</v>
      </c>
      <c r="J1192">
        <v>89.2</v>
      </c>
      <c r="K1192">
        <v>89</v>
      </c>
      <c r="L1192">
        <v>89</v>
      </c>
    </row>
    <row r="1193" spans="1:12">
      <c r="A1193">
        <v>2009</v>
      </c>
      <c r="B1193" t="s">
        <v>152</v>
      </c>
      <c r="C1193" t="s">
        <v>107</v>
      </c>
      <c r="D1193" s="49" t="str">
        <f t="shared" si="21"/>
        <v>2009Gewerbliche BetriebsgebäudeEstricharbeiten</v>
      </c>
      <c r="E1193">
        <v>88</v>
      </c>
      <c r="F1193">
        <v>88</v>
      </c>
      <c r="G1193">
        <v>87.8</v>
      </c>
      <c r="H1193">
        <v>87.8</v>
      </c>
      <c r="I1193">
        <v>87.7</v>
      </c>
      <c r="J1193">
        <v>87.7</v>
      </c>
      <c r="K1193">
        <v>87.8</v>
      </c>
      <c r="L1193">
        <v>87.8</v>
      </c>
    </row>
    <row r="1194" spans="1:12">
      <c r="A1194">
        <v>2009</v>
      </c>
      <c r="B1194" t="s">
        <v>152</v>
      </c>
      <c r="C1194" t="s">
        <v>108</v>
      </c>
      <c r="D1194" s="49" t="str">
        <f t="shared" si="21"/>
        <v>2009Gewerbliche BetriebsgebäudeTischlerarbeiten</v>
      </c>
      <c r="E1194">
        <v>89.8</v>
      </c>
      <c r="F1194">
        <v>89.8</v>
      </c>
      <c r="G1194">
        <v>89.9</v>
      </c>
      <c r="H1194">
        <v>89.9</v>
      </c>
      <c r="I1194">
        <v>90.1</v>
      </c>
      <c r="J1194">
        <v>90.1</v>
      </c>
      <c r="K1194">
        <v>90.4</v>
      </c>
      <c r="L1194">
        <v>90.4</v>
      </c>
    </row>
    <row r="1195" spans="1:12">
      <c r="A1195">
        <v>2009</v>
      </c>
      <c r="B1195" t="s">
        <v>152</v>
      </c>
      <c r="C1195" t="s">
        <v>143</v>
      </c>
      <c r="D1195" s="49" t="str">
        <f t="shared" si="21"/>
        <v>2009Gewerbliche BetriebsgebäudeParkett- und Holzpflasterarbeiten</v>
      </c>
      <c r="E1195">
        <v>93</v>
      </c>
      <c r="F1195">
        <v>93</v>
      </c>
      <c r="G1195">
        <v>93</v>
      </c>
      <c r="H1195">
        <v>93</v>
      </c>
      <c r="I1195">
        <v>93.1</v>
      </c>
      <c r="J1195">
        <v>93.1</v>
      </c>
      <c r="K1195">
        <v>93.3</v>
      </c>
      <c r="L1195">
        <v>93.3</v>
      </c>
    </row>
    <row r="1196" spans="1:12">
      <c r="A1196">
        <v>2009</v>
      </c>
      <c r="B1196" t="s">
        <v>152</v>
      </c>
      <c r="C1196" t="s">
        <v>109</v>
      </c>
      <c r="D1196" s="49" t="str">
        <f t="shared" si="21"/>
        <v>2009Gewerbliche BetriebsgebäudeRollladenarbeiten</v>
      </c>
      <c r="E1196">
        <v>92.4</v>
      </c>
      <c r="F1196">
        <v>92.4</v>
      </c>
      <c r="G1196">
        <v>92.3</v>
      </c>
      <c r="H1196">
        <v>92.3</v>
      </c>
      <c r="I1196">
        <v>92.6</v>
      </c>
      <c r="J1196">
        <v>92.6</v>
      </c>
      <c r="K1196">
        <v>92.6</v>
      </c>
      <c r="L1196">
        <v>92.6</v>
      </c>
    </row>
    <row r="1197" spans="1:12">
      <c r="A1197">
        <v>2009</v>
      </c>
      <c r="B1197" t="s">
        <v>152</v>
      </c>
      <c r="C1197" t="s">
        <v>110</v>
      </c>
      <c r="D1197" s="49" t="str">
        <f t="shared" si="21"/>
        <v>2009Gewerbliche BetriebsgebäudeMetallbauarbeiten</v>
      </c>
      <c r="E1197">
        <v>86</v>
      </c>
      <c r="F1197">
        <v>86</v>
      </c>
      <c r="G1197">
        <v>86.5</v>
      </c>
      <c r="H1197">
        <v>86.5</v>
      </c>
      <c r="I1197">
        <v>86.8</v>
      </c>
      <c r="J1197">
        <v>86.8</v>
      </c>
      <c r="K1197">
        <v>87</v>
      </c>
      <c r="L1197">
        <v>87</v>
      </c>
    </row>
    <row r="1198" spans="1:12">
      <c r="A1198">
        <v>2009</v>
      </c>
      <c r="B1198" t="s">
        <v>152</v>
      </c>
      <c r="C1198" t="s">
        <v>111</v>
      </c>
      <c r="D1198" s="49" t="str">
        <f t="shared" si="21"/>
        <v>2009Gewerbliche BetriebsgebäudeVerglasungsarbeiten</v>
      </c>
      <c r="E1198">
        <v>90.3</v>
      </c>
      <c r="F1198">
        <v>90.3</v>
      </c>
      <c r="G1198">
        <v>90.8</v>
      </c>
      <c r="H1198">
        <v>90.8</v>
      </c>
      <c r="I1198">
        <v>91.1</v>
      </c>
      <c r="J1198">
        <v>91.1</v>
      </c>
      <c r="K1198">
        <v>91.5</v>
      </c>
      <c r="L1198">
        <v>91.5</v>
      </c>
    </row>
    <row r="1199" spans="1:12">
      <c r="A1199">
        <v>2009</v>
      </c>
      <c r="B1199" t="s">
        <v>152</v>
      </c>
      <c r="C1199" t="s">
        <v>144</v>
      </c>
      <c r="D1199" s="49" t="str">
        <f t="shared" si="21"/>
        <v>2009Gewerbliche BetriebsgebäudeMaler- und Lackierarbeiten, Beschichtungen</v>
      </c>
      <c r="E1199">
        <v>91.7</v>
      </c>
      <c r="F1199">
        <v>91.7</v>
      </c>
      <c r="G1199">
        <v>91.8</v>
      </c>
      <c r="H1199">
        <v>91.8</v>
      </c>
      <c r="I1199">
        <v>91.8</v>
      </c>
      <c r="J1199">
        <v>91.8</v>
      </c>
      <c r="K1199">
        <v>91.8</v>
      </c>
      <c r="L1199">
        <v>91.8</v>
      </c>
    </row>
    <row r="1200" spans="1:12">
      <c r="A1200">
        <v>2009</v>
      </c>
      <c r="B1200" t="s">
        <v>152</v>
      </c>
      <c r="C1200" t="s">
        <v>145</v>
      </c>
      <c r="D1200" s="49" t="str">
        <f t="shared" si="21"/>
        <v>2009Gewerbliche BetriebsgebäudeKorrosionsschutzarbeiten an Stahlbauten</v>
      </c>
      <c r="E1200" t="s">
        <v>66</v>
      </c>
      <c r="F1200" t="s">
        <v>66</v>
      </c>
      <c r="G1200" t="s">
        <v>66</v>
      </c>
      <c r="H1200" t="s">
        <v>66</v>
      </c>
      <c r="I1200" t="s">
        <v>66</v>
      </c>
      <c r="J1200" t="s">
        <v>66</v>
      </c>
      <c r="K1200" t="s">
        <v>66</v>
      </c>
      <c r="L1200" t="s">
        <v>66</v>
      </c>
    </row>
    <row r="1201" spans="1:12">
      <c r="A1201">
        <v>2009</v>
      </c>
      <c r="B1201" t="s">
        <v>152</v>
      </c>
      <c r="C1201" t="s">
        <v>113</v>
      </c>
      <c r="D1201" s="49" t="str">
        <f t="shared" si="21"/>
        <v>2009Gewerbliche BetriebsgebäudeBodenbelagarbeiten</v>
      </c>
      <c r="E1201">
        <v>88.7</v>
      </c>
      <c r="F1201">
        <v>88.7</v>
      </c>
      <c r="G1201">
        <v>89</v>
      </c>
      <c r="H1201">
        <v>89</v>
      </c>
      <c r="I1201">
        <v>88.9</v>
      </c>
      <c r="J1201">
        <v>88.9</v>
      </c>
      <c r="K1201">
        <v>88.9</v>
      </c>
      <c r="L1201">
        <v>88.9</v>
      </c>
    </row>
    <row r="1202" spans="1:12">
      <c r="A1202">
        <v>2009</v>
      </c>
      <c r="B1202" t="s">
        <v>152</v>
      </c>
      <c r="C1202" t="s">
        <v>114</v>
      </c>
      <c r="D1202" s="49" t="str">
        <f t="shared" si="21"/>
        <v>2009Gewerbliche BetriebsgebäudeTapezierarbeiten</v>
      </c>
      <c r="E1202">
        <v>90.6</v>
      </c>
      <c r="F1202">
        <v>90.6</v>
      </c>
      <c r="G1202">
        <v>90.6</v>
      </c>
      <c r="H1202">
        <v>90.6</v>
      </c>
      <c r="I1202">
        <v>90.7</v>
      </c>
      <c r="J1202">
        <v>90.7</v>
      </c>
      <c r="K1202">
        <v>90.8</v>
      </c>
      <c r="L1202">
        <v>90.8</v>
      </c>
    </row>
    <row r="1203" spans="1:12">
      <c r="A1203">
        <v>2009</v>
      </c>
      <c r="B1203" t="s">
        <v>152</v>
      </c>
      <c r="C1203" t="s">
        <v>115</v>
      </c>
      <c r="D1203" s="49" t="str">
        <f t="shared" si="21"/>
        <v>2009Gewerbliche BetriebsgebäudeRaumlufttechnische Anlagen</v>
      </c>
      <c r="E1203">
        <v>85.8</v>
      </c>
      <c r="F1203">
        <v>85.8</v>
      </c>
      <c r="G1203">
        <v>86</v>
      </c>
      <c r="H1203">
        <v>86</v>
      </c>
      <c r="I1203">
        <v>85.9</v>
      </c>
      <c r="J1203">
        <v>85.9</v>
      </c>
      <c r="K1203">
        <v>86.2</v>
      </c>
      <c r="L1203">
        <v>86.2</v>
      </c>
    </row>
    <row r="1204" spans="1:12">
      <c r="A1204">
        <v>2009</v>
      </c>
      <c r="B1204" t="s">
        <v>152</v>
      </c>
      <c r="C1204" t="s">
        <v>146</v>
      </c>
      <c r="D1204" s="49" t="str">
        <f t="shared" si="21"/>
        <v>2009Gewerbliche BetriebsgebäudeHeiz- und zentrale Wassererwärmungsanlagen</v>
      </c>
      <c r="E1204">
        <v>83.1</v>
      </c>
      <c r="F1204">
        <v>83.1</v>
      </c>
      <c r="G1204">
        <v>83.3</v>
      </c>
      <c r="H1204">
        <v>83.3</v>
      </c>
      <c r="I1204">
        <v>83.5</v>
      </c>
      <c r="J1204">
        <v>83.5</v>
      </c>
      <c r="K1204">
        <v>83.7</v>
      </c>
      <c r="L1204">
        <v>83.7</v>
      </c>
    </row>
    <row r="1205" spans="1:12">
      <c r="A1205">
        <v>2009</v>
      </c>
      <c r="B1205" t="s">
        <v>152</v>
      </c>
      <c r="C1205" t="s">
        <v>147</v>
      </c>
      <c r="D1205" s="49" t="str">
        <f t="shared" si="21"/>
        <v>2009Gewerbliche BetriebsgebäudeGas-, Wasser- und Entwässerungsanl. innerh. v.Geb.</v>
      </c>
      <c r="E1205">
        <v>83.2</v>
      </c>
      <c r="F1205">
        <v>83.2</v>
      </c>
      <c r="G1205">
        <v>83.5</v>
      </c>
      <c r="H1205">
        <v>83.5</v>
      </c>
      <c r="I1205">
        <v>83.6</v>
      </c>
      <c r="J1205">
        <v>83.6</v>
      </c>
      <c r="K1205">
        <v>83.6</v>
      </c>
      <c r="L1205">
        <v>83.6</v>
      </c>
    </row>
    <row r="1206" spans="1:12">
      <c r="A1206">
        <v>2009</v>
      </c>
      <c r="B1206" t="s">
        <v>152</v>
      </c>
      <c r="C1206" t="s">
        <v>148</v>
      </c>
      <c r="D1206" s="49" t="str">
        <f t="shared" si="21"/>
        <v>2009Gewerbliche BetriebsgebäudeNieder- und Mittelspannungsanlagen bis 36 kV</v>
      </c>
      <c r="E1206">
        <v>84.6</v>
      </c>
      <c r="F1206">
        <v>84.6</v>
      </c>
      <c r="G1206">
        <v>84.8</v>
      </c>
      <c r="H1206">
        <v>84.8</v>
      </c>
      <c r="I1206">
        <v>85.2</v>
      </c>
      <c r="J1206">
        <v>85.2</v>
      </c>
      <c r="K1206">
        <v>85.3</v>
      </c>
      <c r="L1206">
        <v>85.3</v>
      </c>
    </row>
    <row r="1207" spans="1:12">
      <c r="A1207">
        <v>2009</v>
      </c>
      <c r="B1207" t="s">
        <v>152</v>
      </c>
      <c r="C1207" t="s">
        <v>120</v>
      </c>
      <c r="D1207" s="49" t="str">
        <f t="shared" si="21"/>
        <v>2009Gewerbliche BetriebsgebäudeBlitzschutzanlagen</v>
      </c>
      <c r="E1207">
        <v>89.7</v>
      </c>
      <c r="F1207">
        <v>89.7</v>
      </c>
      <c r="G1207">
        <v>89.8</v>
      </c>
      <c r="H1207">
        <v>89.8</v>
      </c>
      <c r="I1207">
        <v>90.4</v>
      </c>
      <c r="J1207">
        <v>90.4</v>
      </c>
      <c r="K1207">
        <v>90.4</v>
      </c>
      <c r="L1207">
        <v>90.4</v>
      </c>
    </row>
    <row r="1208" spans="1:12">
      <c r="A1208">
        <v>2009</v>
      </c>
      <c r="B1208" t="s">
        <v>152</v>
      </c>
      <c r="C1208" t="s">
        <v>149</v>
      </c>
      <c r="D1208" s="49" t="str">
        <f t="shared" si="21"/>
        <v>2009Gewerbliche BetriebsgebäudeAufzugsanl., Fahrtreppen, Fahrsteige, Förderanl.</v>
      </c>
      <c r="E1208">
        <v>88.1</v>
      </c>
      <c r="F1208">
        <v>88.1</v>
      </c>
      <c r="G1208">
        <v>88.7</v>
      </c>
      <c r="H1208">
        <v>88.7</v>
      </c>
      <c r="I1208">
        <v>88.9</v>
      </c>
      <c r="J1208">
        <v>88.9</v>
      </c>
      <c r="K1208">
        <v>90.6</v>
      </c>
      <c r="L1208">
        <v>90.6</v>
      </c>
    </row>
    <row r="1209" spans="1:12">
      <c r="A1209">
        <v>2009</v>
      </c>
      <c r="B1209" t="s">
        <v>152</v>
      </c>
      <c r="C1209" t="s">
        <v>119</v>
      </c>
      <c r="D1209" s="49" t="str">
        <f t="shared" si="21"/>
        <v>2009Gewerbliche BetriebsgebäudeGebäudeautomation</v>
      </c>
      <c r="E1209">
        <v>89.5</v>
      </c>
      <c r="F1209">
        <v>89.5</v>
      </c>
      <c r="G1209">
        <v>89.7</v>
      </c>
      <c r="H1209">
        <v>89.7</v>
      </c>
      <c r="I1209">
        <v>89</v>
      </c>
      <c r="J1209">
        <v>89</v>
      </c>
      <c r="K1209">
        <v>89.4</v>
      </c>
      <c r="L1209">
        <v>89.4</v>
      </c>
    </row>
    <row r="1210" spans="1:12">
      <c r="A1210">
        <v>2009</v>
      </c>
      <c r="B1210" t="s">
        <v>152</v>
      </c>
      <c r="C1210" t="s">
        <v>150</v>
      </c>
      <c r="D1210" s="49" t="str">
        <f t="shared" si="21"/>
        <v>2009Gewerbliche BetriebsgebäudeDämm- und Brandschutzarbeiten an techn. Anlagen</v>
      </c>
      <c r="E1210">
        <v>81.3</v>
      </c>
      <c r="F1210">
        <v>81.3</v>
      </c>
      <c r="G1210">
        <v>81.599999999999994</v>
      </c>
      <c r="H1210">
        <v>81.599999999999994</v>
      </c>
      <c r="I1210">
        <v>81.7</v>
      </c>
      <c r="J1210">
        <v>81.7</v>
      </c>
      <c r="K1210">
        <v>82.1</v>
      </c>
      <c r="L1210">
        <v>82.1</v>
      </c>
    </row>
    <row r="1211" spans="1:12">
      <c r="A1211">
        <v>2010</v>
      </c>
      <c r="B1211" t="s">
        <v>132</v>
      </c>
      <c r="C1211" t="s">
        <v>133</v>
      </c>
      <c r="D1211" s="49" t="str">
        <f t="shared" si="21"/>
        <v>2010WohngebäudeBauleistungen am Bauwerk</v>
      </c>
      <c r="E1211">
        <v>89.3</v>
      </c>
      <c r="F1211">
        <v>89.3</v>
      </c>
      <c r="G1211">
        <v>90</v>
      </c>
      <c r="H1211">
        <v>90</v>
      </c>
      <c r="I1211">
        <v>90.3</v>
      </c>
      <c r="J1211">
        <v>90.3</v>
      </c>
      <c r="K1211">
        <v>90.6</v>
      </c>
      <c r="L1211">
        <v>90.6</v>
      </c>
    </row>
    <row r="1212" spans="1:12">
      <c r="A1212">
        <v>2010</v>
      </c>
      <c r="B1212" t="s">
        <v>132</v>
      </c>
      <c r="C1212" t="s">
        <v>134</v>
      </c>
      <c r="D1212" s="49" t="str">
        <f t="shared" si="21"/>
        <v>2010WohngebäudeRohbauarbeiten</v>
      </c>
      <c r="E1212">
        <v>90</v>
      </c>
      <c r="F1212">
        <v>90</v>
      </c>
      <c r="G1212">
        <v>91.1</v>
      </c>
      <c r="H1212">
        <v>91.1</v>
      </c>
      <c r="I1212">
        <v>91.4</v>
      </c>
      <c r="J1212">
        <v>91.4</v>
      </c>
      <c r="K1212">
        <v>91.7</v>
      </c>
      <c r="L1212">
        <v>91.7</v>
      </c>
    </row>
    <row r="1213" spans="1:12">
      <c r="A1213">
        <v>2010</v>
      </c>
      <c r="B1213" t="s">
        <v>132</v>
      </c>
      <c r="C1213" t="s">
        <v>90</v>
      </c>
      <c r="D1213" s="49" t="str">
        <f t="shared" si="21"/>
        <v>2010WohngebäudeErdarbeiten</v>
      </c>
      <c r="E1213">
        <v>88.7</v>
      </c>
      <c r="F1213">
        <v>88.7</v>
      </c>
      <c r="G1213">
        <v>88.8</v>
      </c>
      <c r="H1213">
        <v>88.8</v>
      </c>
      <c r="I1213">
        <v>88.9</v>
      </c>
      <c r="J1213">
        <v>88.9</v>
      </c>
      <c r="K1213">
        <v>89.1</v>
      </c>
      <c r="L1213">
        <v>89.1</v>
      </c>
    </row>
    <row r="1214" spans="1:12">
      <c r="A1214">
        <v>2010</v>
      </c>
      <c r="B1214" t="s">
        <v>132</v>
      </c>
      <c r="C1214" t="s">
        <v>135</v>
      </c>
      <c r="D1214" s="49" t="str">
        <f t="shared" si="21"/>
        <v>2010WohngebäudeVerbauarbeiten</v>
      </c>
      <c r="E1214">
        <v>89.8</v>
      </c>
      <c r="F1214">
        <v>89.8</v>
      </c>
      <c r="G1214">
        <v>90.6</v>
      </c>
      <c r="H1214">
        <v>90.6</v>
      </c>
      <c r="I1214">
        <v>91.1</v>
      </c>
      <c r="J1214">
        <v>91.1</v>
      </c>
      <c r="K1214">
        <v>91.1</v>
      </c>
      <c r="L1214">
        <v>91.1</v>
      </c>
    </row>
    <row r="1215" spans="1:12">
      <c r="A1215">
        <v>2010</v>
      </c>
      <c r="B1215" t="s">
        <v>132</v>
      </c>
      <c r="C1215" t="s">
        <v>136</v>
      </c>
      <c r="D1215" s="49" t="str">
        <f t="shared" si="21"/>
        <v>2010WohngebäudeRamm-, Rüttel- und Pressarbeiten</v>
      </c>
      <c r="E1215" t="s">
        <v>66</v>
      </c>
      <c r="F1215" t="s">
        <v>66</v>
      </c>
      <c r="G1215" t="s">
        <v>66</v>
      </c>
      <c r="H1215" t="s">
        <v>66</v>
      </c>
      <c r="I1215" t="s">
        <v>66</v>
      </c>
      <c r="J1215" t="s">
        <v>66</v>
      </c>
      <c r="K1215" t="s">
        <v>66</v>
      </c>
      <c r="L1215" t="s">
        <v>66</v>
      </c>
    </row>
    <row r="1216" spans="1:12">
      <c r="A1216">
        <v>2010</v>
      </c>
      <c r="B1216" t="s">
        <v>132</v>
      </c>
      <c r="C1216" t="s">
        <v>91</v>
      </c>
      <c r="D1216" s="49" t="str">
        <f t="shared" si="21"/>
        <v>2010WohngebäudeEntwässerungskanalarbeiten</v>
      </c>
      <c r="E1216">
        <v>89</v>
      </c>
      <c r="F1216">
        <v>89</v>
      </c>
      <c r="G1216">
        <v>89.2</v>
      </c>
      <c r="H1216">
        <v>89.2</v>
      </c>
      <c r="I1216">
        <v>89.6</v>
      </c>
      <c r="J1216">
        <v>89.6</v>
      </c>
      <c r="K1216">
        <v>89.8</v>
      </c>
      <c r="L1216">
        <v>89.8</v>
      </c>
    </row>
    <row r="1217" spans="1:12">
      <c r="A1217">
        <v>2010</v>
      </c>
      <c r="B1217" t="s">
        <v>132</v>
      </c>
      <c r="C1217" t="s">
        <v>92</v>
      </c>
      <c r="D1217" s="49" t="str">
        <f t="shared" si="21"/>
        <v>2010WohngebäudeMauerarbeiten</v>
      </c>
      <c r="E1217">
        <v>93.1</v>
      </c>
      <c r="F1217">
        <v>93.1</v>
      </c>
      <c r="G1217">
        <v>93.3</v>
      </c>
      <c r="H1217">
        <v>93.3</v>
      </c>
      <c r="I1217">
        <v>93.5</v>
      </c>
      <c r="J1217">
        <v>93.5</v>
      </c>
      <c r="K1217">
        <v>93.7</v>
      </c>
      <c r="L1217">
        <v>93.7</v>
      </c>
    </row>
    <row r="1218" spans="1:12">
      <c r="A1218">
        <v>2010</v>
      </c>
      <c r="B1218" t="s">
        <v>132</v>
      </c>
      <c r="C1218" t="s">
        <v>93</v>
      </c>
      <c r="D1218" s="49" t="str">
        <f t="shared" si="21"/>
        <v>2010WohngebäudeBetonarbeiten</v>
      </c>
      <c r="E1218">
        <v>91.6</v>
      </c>
      <c r="F1218">
        <v>91.6</v>
      </c>
      <c r="G1218">
        <v>94.1</v>
      </c>
      <c r="H1218">
        <v>94.1</v>
      </c>
      <c r="I1218">
        <v>93.7</v>
      </c>
      <c r="J1218">
        <v>93.7</v>
      </c>
      <c r="K1218">
        <v>93.6</v>
      </c>
      <c r="L1218">
        <v>93.6</v>
      </c>
    </row>
    <row r="1219" spans="1:12">
      <c r="A1219">
        <v>2010</v>
      </c>
      <c r="B1219" t="s">
        <v>132</v>
      </c>
      <c r="C1219" t="s">
        <v>137</v>
      </c>
      <c r="D1219" s="49" t="str">
        <f t="shared" si="21"/>
        <v>2010WohngebäudeZimmer- und Holzbauarbeiten</v>
      </c>
      <c r="E1219">
        <v>85.2</v>
      </c>
      <c r="F1219">
        <v>85.2</v>
      </c>
      <c r="G1219">
        <v>86.3</v>
      </c>
      <c r="H1219">
        <v>86.3</v>
      </c>
      <c r="I1219">
        <v>87.8</v>
      </c>
      <c r="J1219">
        <v>87.8</v>
      </c>
      <c r="K1219">
        <v>88.4</v>
      </c>
      <c r="L1219">
        <v>88.4</v>
      </c>
    </row>
    <row r="1220" spans="1:12">
      <c r="A1220">
        <v>2010</v>
      </c>
      <c r="B1220" t="s">
        <v>132</v>
      </c>
      <c r="C1220" t="s">
        <v>95</v>
      </c>
      <c r="D1220" s="49" t="str">
        <f t="shared" si="21"/>
        <v>2010WohngebäudeStahlbauarbeiten</v>
      </c>
      <c r="E1220">
        <v>88.9</v>
      </c>
      <c r="F1220">
        <v>88.9</v>
      </c>
      <c r="G1220">
        <v>90.6</v>
      </c>
      <c r="H1220">
        <v>90.6</v>
      </c>
      <c r="I1220">
        <v>91.7</v>
      </c>
      <c r="J1220">
        <v>91.7</v>
      </c>
      <c r="K1220">
        <v>94.8</v>
      </c>
      <c r="L1220">
        <v>94.8</v>
      </c>
    </row>
    <row r="1221" spans="1:12">
      <c r="A1221">
        <v>2010</v>
      </c>
      <c r="B1221" t="s">
        <v>132</v>
      </c>
      <c r="C1221" t="s">
        <v>96</v>
      </c>
      <c r="D1221" s="49" t="str">
        <f t="shared" si="21"/>
        <v>2010WohngebäudeAbdichtungsarbeiten</v>
      </c>
      <c r="E1221">
        <v>86.1</v>
      </c>
      <c r="F1221">
        <v>86.1</v>
      </c>
      <c r="G1221">
        <v>86.4</v>
      </c>
      <c r="H1221">
        <v>86.4</v>
      </c>
      <c r="I1221">
        <v>86.9</v>
      </c>
      <c r="J1221">
        <v>86.9</v>
      </c>
      <c r="K1221">
        <v>87.4</v>
      </c>
      <c r="L1221">
        <v>87.4</v>
      </c>
    </row>
    <row r="1222" spans="1:12">
      <c r="A1222">
        <v>2010</v>
      </c>
      <c r="B1222" t="s">
        <v>132</v>
      </c>
      <c r="C1222" t="s">
        <v>138</v>
      </c>
      <c r="D1222" s="49" t="str">
        <f t="shared" si="21"/>
        <v>2010WohngebäudeDachdeckungs- und Dachabdichtungsarbeiten</v>
      </c>
      <c r="E1222">
        <v>87.5</v>
      </c>
      <c r="F1222">
        <v>87.5</v>
      </c>
      <c r="G1222">
        <v>87.8</v>
      </c>
      <c r="H1222">
        <v>87.8</v>
      </c>
      <c r="I1222">
        <v>88.3</v>
      </c>
      <c r="J1222">
        <v>88.3</v>
      </c>
      <c r="K1222">
        <v>88.8</v>
      </c>
      <c r="L1222">
        <v>88.8</v>
      </c>
    </row>
    <row r="1223" spans="1:12">
      <c r="A1223">
        <v>2010</v>
      </c>
      <c r="B1223" t="s">
        <v>132</v>
      </c>
      <c r="C1223" t="s">
        <v>98</v>
      </c>
      <c r="D1223" s="49" t="str">
        <f t="shared" si="21"/>
        <v>2010WohngebäudeKlempnerarbeiten</v>
      </c>
      <c r="E1223">
        <v>85.1</v>
      </c>
      <c r="F1223">
        <v>85.1</v>
      </c>
      <c r="G1223">
        <v>85.7</v>
      </c>
      <c r="H1223">
        <v>85.7</v>
      </c>
      <c r="I1223">
        <v>86.5</v>
      </c>
      <c r="J1223">
        <v>86.5</v>
      </c>
      <c r="K1223">
        <v>87.8</v>
      </c>
      <c r="L1223">
        <v>87.8</v>
      </c>
    </row>
    <row r="1224" spans="1:12">
      <c r="A1224">
        <v>2010</v>
      </c>
      <c r="B1224" t="s">
        <v>132</v>
      </c>
      <c r="C1224" t="s">
        <v>99</v>
      </c>
      <c r="D1224" s="49" t="str">
        <f t="shared" si="21"/>
        <v>2010WohngebäudeGerüstarbeiten</v>
      </c>
      <c r="E1224">
        <v>87.6</v>
      </c>
      <c r="F1224">
        <v>87.6</v>
      </c>
      <c r="G1224">
        <v>89.6</v>
      </c>
      <c r="H1224">
        <v>89.6</v>
      </c>
      <c r="I1224">
        <v>92.1</v>
      </c>
      <c r="J1224">
        <v>92.1</v>
      </c>
      <c r="K1224">
        <v>91.8</v>
      </c>
      <c r="L1224">
        <v>91.8</v>
      </c>
    </row>
    <row r="1225" spans="1:12">
      <c r="A1225">
        <v>2010</v>
      </c>
      <c r="B1225" t="s">
        <v>132</v>
      </c>
      <c r="C1225" t="s">
        <v>139</v>
      </c>
      <c r="D1225" s="49" t="str">
        <f t="shared" si="21"/>
        <v>2010WohngebäudeAusbauarbeiten</v>
      </c>
      <c r="E1225">
        <v>88.7</v>
      </c>
      <c r="F1225">
        <v>88.7</v>
      </c>
      <c r="G1225">
        <v>89</v>
      </c>
      <c r="H1225">
        <v>89</v>
      </c>
      <c r="I1225">
        <v>89.3</v>
      </c>
      <c r="J1225">
        <v>89.3</v>
      </c>
      <c r="K1225">
        <v>89.6</v>
      </c>
      <c r="L1225">
        <v>89.6</v>
      </c>
    </row>
    <row r="1226" spans="1:12">
      <c r="A1226">
        <v>2010</v>
      </c>
      <c r="B1226" t="s">
        <v>132</v>
      </c>
      <c r="C1226" t="s">
        <v>100</v>
      </c>
      <c r="D1226" s="49" t="str">
        <f t="shared" si="21"/>
        <v>2010WohngebäudeNaturwerksteinarbeiten</v>
      </c>
      <c r="E1226">
        <v>93.3</v>
      </c>
      <c r="F1226">
        <v>93.3</v>
      </c>
      <c r="G1226">
        <v>93.3</v>
      </c>
      <c r="H1226">
        <v>93.3</v>
      </c>
      <c r="I1226">
        <v>93.6</v>
      </c>
      <c r="J1226">
        <v>93.6</v>
      </c>
      <c r="K1226">
        <v>93.8</v>
      </c>
      <c r="L1226">
        <v>93.8</v>
      </c>
    </row>
    <row r="1227" spans="1:12">
      <c r="A1227">
        <v>2010</v>
      </c>
      <c r="B1227" t="s">
        <v>132</v>
      </c>
      <c r="C1227" t="s">
        <v>101</v>
      </c>
      <c r="D1227" s="49" t="str">
        <f t="shared" si="21"/>
        <v>2010WohngebäudeBetonwerksteinarbeiten</v>
      </c>
      <c r="E1227">
        <v>90.7</v>
      </c>
      <c r="F1227">
        <v>90.7</v>
      </c>
      <c r="G1227">
        <v>90.9</v>
      </c>
      <c r="H1227">
        <v>90.9</v>
      </c>
      <c r="I1227">
        <v>91.2</v>
      </c>
      <c r="J1227">
        <v>91.2</v>
      </c>
      <c r="K1227">
        <v>91.4</v>
      </c>
      <c r="L1227">
        <v>91.4</v>
      </c>
    </row>
    <row r="1228" spans="1:12">
      <c r="A1228">
        <v>2010</v>
      </c>
      <c r="B1228" t="s">
        <v>132</v>
      </c>
      <c r="C1228" t="s">
        <v>140</v>
      </c>
      <c r="D1228" s="49" t="str">
        <f t="shared" ref="D1228:D1291" si="22">CONCATENATE(A1228, B1228, C1228)</f>
        <v>2010WohngebäudePutz- und Stuckarbeiten</v>
      </c>
      <c r="E1228">
        <v>90.7</v>
      </c>
      <c r="F1228">
        <v>90.7</v>
      </c>
      <c r="G1228">
        <v>90.8</v>
      </c>
      <c r="H1228">
        <v>90.8</v>
      </c>
      <c r="I1228">
        <v>91.1</v>
      </c>
      <c r="J1228">
        <v>91.1</v>
      </c>
      <c r="K1228">
        <v>91.3</v>
      </c>
      <c r="L1228">
        <v>91.3</v>
      </c>
    </row>
    <row r="1229" spans="1:12">
      <c r="A1229">
        <v>2010</v>
      </c>
      <c r="B1229" t="s">
        <v>132</v>
      </c>
      <c r="C1229" t="s">
        <v>141</v>
      </c>
      <c r="D1229" s="49" t="str">
        <f t="shared" si="22"/>
        <v>2010WohngebäudeWärmedämm-Verbundsysteme</v>
      </c>
      <c r="E1229">
        <v>90</v>
      </c>
      <c r="F1229">
        <v>90</v>
      </c>
      <c r="G1229">
        <v>89.9</v>
      </c>
      <c r="H1229">
        <v>89.9</v>
      </c>
      <c r="I1229">
        <v>90.1</v>
      </c>
      <c r="J1229">
        <v>90.1</v>
      </c>
      <c r="K1229">
        <v>90.3</v>
      </c>
      <c r="L1229">
        <v>90.3</v>
      </c>
    </row>
    <row r="1230" spans="1:12">
      <c r="A1230">
        <v>2010</v>
      </c>
      <c r="B1230" t="s">
        <v>132</v>
      </c>
      <c r="C1230" t="s">
        <v>104</v>
      </c>
      <c r="D1230" s="49" t="str">
        <f t="shared" si="22"/>
        <v>2010WohngebäudeTrockenbauarbeiten</v>
      </c>
      <c r="E1230">
        <v>89.6</v>
      </c>
      <c r="F1230">
        <v>89.6</v>
      </c>
      <c r="G1230">
        <v>89.9</v>
      </c>
      <c r="H1230">
        <v>89.9</v>
      </c>
      <c r="I1230">
        <v>90.2</v>
      </c>
      <c r="J1230">
        <v>90.2</v>
      </c>
      <c r="K1230">
        <v>90.5</v>
      </c>
      <c r="L1230">
        <v>90.5</v>
      </c>
    </row>
    <row r="1231" spans="1:12">
      <c r="A1231">
        <v>2010</v>
      </c>
      <c r="B1231" t="s">
        <v>132</v>
      </c>
      <c r="C1231" t="s">
        <v>105</v>
      </c>
      <c r="D1231" s="49" t="str">
        <f t="shared" si="22"/>
        <v>2010WohngebäudeVorgehängte hinterlüftete Fassaden</v>
      </c>
      <c r="E1231">
        <v>88.4</v>
      </c>
      <c r="F1231">
        <v>88.4</v>
      </c>
      <c r="G1231">
        <v>88.7</v>
      </c>
      <c r="H1231">
        <v>88.7</v>
      </c>
      <c r="I1231">
        <v>89.2</v>
      </c>
      <c r="J1231">
        <v>89.2</v>
      </c>
      <c r="K1231">
        <v>89.6</v>
      </c>
      <c r="L1231">
        <v>89.6</v>
      </c>
    </row>
    <row r="1232" spans="1:12">
      <c r="A1232">
        <v>2010</v>
      </c>
      <c r="B1232" t="s">
        <v>132</v>
      </c>
      <c r="C1232" t="s">
        <v>142</v>
      </c>
      <c r="D1232" s="49" t="str">
        <f t="shared" si="22"/>
        <v>2010WohngebäudeFliesen- und Plattenarbeiten</v>
      </c>
      <c r="E1232">
        <v>89.1</v>
      </c>
      <c r="F1232">
        <v>89.1</v>
      </c>
      <c r="G1232">
        <v>89.3</v>
      </c>
      <c r="H1232">
        <v>89.3</v>
      </c>
      <c r="I1232">
        <v>89.7</v>
      </c>
      <c r="J1232">
        <v>89.7</v>
      </c>
      <c r="K1232">
        <v>89.6</v>
      </c>
      <c r="L1232">
        <v>89.6</v>
      </c>
    </row>
    <row r="1233" spans="1:12">
      <c r="A1233">
        <v>2010</v>
      </c>
      <c r="B1233" t="s">
        <v>132</v>
      </c>
      <c r="C1233" t="s">
        <v>107</v>
      </c>
      <c r="D1233" s="49" t="str">
        <f t="shared" si="22"/>
        <v>2010WohngebäudeEstricharbeiten</v>
      </c>
      <c r="E1233">
        <v>88.2</v>
      </c>
      <c r="F1233">
        <v>88.2</v>
      </c>
      <c r="G1233">
        <v>88.7</v>
      </c>
      <c r="H1233">
        <v>88.7</v>
      </c>
      <c r="I1233">
        <v>89.1</v>
      </c>
      <c r="J1233">
        <v>89.1</v>
      </c>
      <c r="K1233">
        <v>89.3</v>
      </c>
      <c r="L1233">
        <v>89.3</v>
      </c>
    </row>
    <row r="1234" spans="1:12">
      <c r="A1234">
        <v>2010</v>
      </c>
      <c r="B1234" t="s">
        <v>132</v>
      </c>
      <c r="C1234" t="s">
        <v>108</v>
      </c>
      <c r="D1234" s="49" t="str">
        <f t="shared" si="22"/>
        <v>2010WohngebäudeTischlerarbeiten</v>
      </c>
      <c r="E1234">
        <v>90.5</v>
      </c>
      <c r="F1234">
        <v>90.5</v>
      </c>
      <c r="G1234">
        <v>90.6</v>
      </c>
      <c r="H1234">
        <v>90.6</v>
      </c>
      <c r="I1234">
        <v>91.1</v>
      </c>
      <c r="J1234">
        <v>91.1</v>
      </c>
      <c r="K1234">
        <v>91.4</v>
      </c>
      <c r="L1234">
        <v>91.4</v>
      </c>
    </row>
    <row r="1235" spans="1:12">
      <c r="A1235">
        <v>2010</v>
      </c>
      <c r="B1235" t="s">
        <v>132</v>
      </c>
      <c r="C1235" t="s">
        <v>143</v>
      </c>
      <c r="D1235" s="49" t="str">
        <f t="shared" si="22"/>
        <v>2010WohngebäudeParkett- und Holzpflasterarbeiten</v>
      </c>
      <c r="E1235">
        <v>93.5</v>
      </c>
      <c r="F1235">
        <v>93.5</v>
      </c>
      <c r="G1235">
        <v>93.5</v>
      </c>
      <c r="H1235">
        <v>93.5</v>
      </c>
      <c r="I1235">
        <v>93.9</v>
      </c>
      <c r="J1235">
        <v>93.9</v>
      </c>
      <c r="K1235">
        <v>93.9</v>
      </c>
      <c r="L1235">
        <v>93.9</v>
      </c>
    </row>
    <row r="1236" spans="1:12">
      <c r="A1236">
        <v>2010</v>
      </c>
      <c r="B1236" t="s">
        <v>132</v>
      </c>
      <c r="C1236" t="s">
        <v>109</v>
      </c>
      <c r="D1236" s="49" t="str">
        <f t="shared" si="22"/>
        <v>2010WohngebäudeRollladenarbeiten</v>
      </c>
      <c r="E1236">
        <v>92.9</v>
      </c>
      <c r="F1236">
        <v>92.9</v>
      </c>
      <c r="G1236">
        <v>92.9</v>
      </c>
      <c r="H1236">
        <v>92.9</v>
      </c>
      <c r="I1236">
        <v>93</v>
      </c>
      <c r="J1236">
        <v>93</v>
      </c>
      <c r="K1236">
        <v>93.2</v>
      </c>
      <c r="L1236">
        <v>93.2</v>
      </c>
    </row>
    <row r="1237" spans="1:12">
      <c r="A1237">
        <v>2010</v>
      </c>
      <c r="B1237" t="s">
        <v>132</v>
      </c>
      <c r="C1237" t="s">
        <v>110</v>
      </c>
      <c r="D1237" s="49" t="str">
        <f t="shared" si="22"/>
        <v>2010WohngebäudeMetallbauarbeiten</v>
      </c>
      <c r="E1237">
        <v>86.9</v>
      </c>
      <c r="F1237">
        <v>86.9</v>
      </c>
      <c r="G1237">
        <v>87.3</v>
      </c>
      <c r="H1237">
        <v>87.3</v>
      </c>
      <c r="I1237">
        <v>88</v>
      </c>
      <c r="J1237">
        <v>88</v>
      </c>
      <c r="K1237">
        <v>88.4</v>
      </c>
      <c r="L1237">
        <v>88.4</v>
      </c>
    </row>
    <row r="1238" spans="1:12">
      <c r="A1238">
        <v>2010</v>
      </c>
      <c r="B1238" t="s">
        <v>132</v>
      </c>
      <c r="C1238" t="s">
        <v>111</v>
      </c>
      <c r="D1238" s="49" t="str">
        <f t="shared" si="22"/>
        <v>2010WohngebäudeVerglasungsarbeiten</v>
      </c>
      <c r="E1238">
        <v>91.7</v>
      </c>
      <c r="F1238">
        <v>91.7</v>
      </c>
      <c r="G1238">
        <v>91.9</v>
      </c>
      <c r="H1238">
        <v>91.9</v>
      </c>
      <c r="I1238">
        <v>92</v>
      </c>
      <c r="J1238">
        <v>92</v>
      </c>
      <c r="K1238">
        <v>92.5</v>
      </c>
      <c r="L1238">
        <v>92.5</v>
      </c>
    </row>
    <row r="1239" spans="1:12">
      <c r="A1239">
        <v>2010</v>
      </c>
      <c r="B1239" t="s">
        <v>132</v>
      </c>
      <c r="C1239" t="s">
        <v>144</v>
      </c>
      <c r="D1239" s="49" t="str">
        <f t="shared" si="22"/>
        <v>2010WohngebäudeMaler- und Lackierarbeiten, Beschichtungen</v>
      </c>
      <c r="E1239">
        <v>92.1</v>
      </c>
      <c r="F1239">
        <v>92.1</v>
      </c>
      <c r="G1239">
        <v>92.3</v>
      </c>
      <c r="H1239">
        <v>92.3</v>
      </c>
      <c r="I1239">
        <v>92.5</v>
      </c>
      <c r="J1239">
        <v>92.5</v>
      </c>
      <c r="K1239">
        <v>92.5</v>
      </c>
      <c r="L1239">
        <v>92.5</v>
      </c>
    </row>
    <row r="1240" spans="1:12">
      <c r="A1240">
        <v>2010</v>
      </c>
      <c r="B1240" t="s">
        <v>132</v>
      </c>
      <c r="C1240" t="s">
        <v>145</v>
      </c>
      <c r="D1240" s="49" t="str">
        <f t="shared" si="22"/>
        <v>2010WohngebäudeKorrosionsschutzarbeiten an Stahlbauten</v>
      </c>
      <c r="E1240" t="s">
        <v>66</v>
      </c>
      <c r="F1240" t="s">
        <v>66</v>
      </c>
      <c r="G1240" t="s">
        <v>66</v>
      </c>
      <c r="H1240" t="s">
        <v>66</v>
      </c>
      <c r="I1240" t="s">
        <v>66</v>
      </c>
      <c r="J1240" t="s">
        <v>66</v>
      </c>
      <c r="K1240" t="s">
        <v>66</v>
      </c>
      <c r="L1240" t="s">
        <v>66</v>
      </c>
    </row>
    <row r="1241" spans="1:12">
      <c r="A1241">
        <v>2010</v>
      </c>
      <c r="B1241" t="s">
        <v>132</v>
      </c>
      <c r="C1241" t="s">
        <v>113</v>
      </c>
      <c r="D1241" s="49" t="str">
        <f t="shared" si="22"/>
        <v>2010WohngebäudeBodenbelagarbeiten</v>
      </c>
      <c r="E1241">
        <v>89.4</v>
      </c>
      <c r="F1241">
        <v>89.4</v>
      </c>
      <c r="G1241">
        <v>89.6</v>
      </c>
      <c r="H1241">
        <v>89.6</v>
      </c>
      <c r="I1241">
        <v>90.1</v>
      </c>
      <c r="J1241">
        <v>90.1</v>
      </c>
      <c r="K1241">
        <v>90.2</v>
      </c>
      <c r="L1241">
        <v>90.2</v>
      </c>
    </row>
    <row r="1242" spans="1:12">
      <c r="A1242">
        <v>2010</v>
      </c>
      <c r="B1242" t="s">
        <v>132</v>
      </c>
      <c r="C1242" t="s">
        <v>114</v>
      </c>
      <c r="D1242" s="49" t="str">
        <f t="shared" si="22"/>
        <v>2010WohngebäudeTapezierarbeiten</v>
      </c>
      <c r="E1242">
        <v>91.3</v>
      </c>
      <c r="F1242">
        <v>91.3</v>
      </c>
      <c r="G1242">
        <v>91.5</v>
      </c>
      <c r="H1242">
        <v>91.5</v>
      </c>
      <c r="I1242">
        <v>92</v>
      </c>
      <c r="J1242">
        <v>92</v>
      </c>
      <c r="K1242">
        <v>92</v>
      </c>
      <c r="L1242">
        <v>92</v>
      </c>
    </row>
    <row r="1243" spans="1:12">
      <c r="A1243">
        <v>2010</v>
      </c>
      <c r="B1243" t="s">
        <v>132</v>
      </c>
      <c r="C1243" t="s">
        <v>115</v>
      </c>
      <c r="D1243" s="49" t="str">
        <f t="shared" si="22"/>
        <v>2010WohngebäudeRaumlufttechnische Anlagen</v>
      </c>
      <c r="E1243">
        <v>86.8</v>
      </c>
      <c r="F1243">
        <v>86.8</v>
      </c>
      <c r="G1243">
        <v>87.2</v>
      </c>
      <c r="H1243">
        <v>87.2</v>
      </c>
      <c r="I1243">
        <v>87.5</v>
      </c>
      <c r="J1243">
        <v>87.5</v>
      </c>
      <c r="K1243">
        <v>87.9</v>
      </c>
      <c r="L1243">
        <v>87.9</v>
      </c>
    </row>
    <row r="1244" spans="1:12">
      <c r="A1244">
        <v>2010</v>
      </c>
      <c r="B1244" t="s">
        <v>132</v>
      </c>
      <c r="C1244" t="s">
        <v>146</v>
      </c>
      <c r="D1244" s="49" t="str">
        <f t="shared" si="22"/>
        <v>2010WohngebäudeHeiz- und zentrale Wassererwärmungsanlagen</v>
      </c>
      <c r="E1244">
        <v>85.6</v>
      </c>
      <c r="F1244">
        <v>85.6</v>
      </c>
      <c r="G1244">
        <v>86</v>
      </c>
      <c r="H1244">
        <v>86</v>
      </c>
      <c r="I1244">
        <v>86.6</v>
      </c>
      <c r="J1244">
        <v>86.6</v>
      </c>
      <c r="K1244">
        <v>86.9</v>
      </c>
      <c r="L1244">
        <v>86.9</v>
      </c>
    </row>
    <row r="1245" spans="1:12">
      <c r="A1245">
        <v>2010</v>
      </c>
      <c r="B1245" t="s">
        <v>132</v>
      </c>
      <c r="C1245" t="s">
        <v>147</v>
      </c>
      <c r="D1245" s="49" t="str">
        <f t="shared" si="22"/>
        <v>2010WohngebäudeGas-, Wasser- und Entwässerungsanl. innerh. v.Geb.</v>
      </c>
      <c r="E1245">
        <v>84.6</v>
      </c>
      <c r="F1245">
        <v>84.6</v>
      </c>
      <c r="G1245">
        <v>85</v>
      </c>
      <c r="H1245">
        <v>85</v>
      </c>
      <c r="I1245">
        <v>85.6</v>
      </c>
      <c r="J1245">
        <v>85.6</v>
      </c>
      <c r="K1245">
        <v>86</v>
      </c>
      <c r="L1245">
        <v>86</v>
      </c>
    </row>
    <row r="1246" spans="1:12">
      <c r="A1246">
        <v>2010</v>
      </c>
      <c r="B1246" t="s">
        <v>132</v>
      </c>
      <c r="C1246" t="s">
        <v>148</v>
      </c>
      <c r="D1246" s="49" t="str">
        <f t="shared" si="22"/>
        <v>2010WohngebäudeNieder- und Mittelspannungsanlagen bis 36 kV</v>
      </c>
      <c r="E1246">
        <v>85.9</v>
      </c>
      <c r="F1246">
        <v>85.9</v>
      </c>
      <c r="G1246">
        <v>86.4</v>
      </c>
      <c r="H1246">
        <v>86.4</v>
      </c>
      <c r="I1246">
        <v>86.7</v>
      </c>
      <c r="J1246">
        <v>86.7</v>
      </c>
      <c r="K1246">
        <v>87.2</v>
      </c>
      <c r="L1246">
        <v>87.2</v>
      </c>
    </row>
    <row r="1247" spans="1:12">
      <c r="A1247">
        <v>2010</v>
      </c>
      <c r="B1247" t="s">
        <v>132</v>
      </c>
      <c r="C1247" t="s">
        <v>120</v>
      </c>
      <c r="D1247" s="49" t="str">
        <f t="shared" si="22"/>
        <v>2010WohngebäudeBlitzschutzanlagen</v>
      </c>
      <c r="E1247">
        <v>90.7</v>
      </c>
      <c r="F1247">
        <v>90.7</v>
      </c>
      <c r="G1247">
        <v>90.8</v>
      </c>
      <c r="H1247">
        <v>90.8</v>
      </c>
      <c r="I1247">
        <v>91.5</v>
      </c>
      <c r="J1247">
        <v>91.5</v>
      </c>
      <c r="K1247">
        <v>91.9</v>
      </c>
      <c r="L1247">
        <v>91.9</v>
      </c>
    </row>
    <row r="1248" spans="1:12">
      <c r="A1248">
        <v>2010</v>
      </c>
      <c r="B1248" t="s">
        <v>132</v>
      </c>
      <c r="C1248" t="s">
        <v>149</v>
      </c>
      <c r="D1248" s="49" t="str">
        <f t="shared" si="22"/>
        <v>2010WohngebäudeAufzugsanl., Fahrtreppen, Fahrsteige, Förderanl.</v>
      </c>
      <c r="E1248">
        <v>90.6</v>
      </c>
      <c r="F1248">
        <v>90.6</v>
      </c>
      <c r="G1248">
        <v>91.1</v>
      </c>
      <c r="H1248">
        <v>91.1</v>
      </c>
      <c r="I1248">
        <v>91.1</v>
      </c>
      <c r="J1248">
        <v>91.1</v>
      </c>
      <c r="K1248">
        <v>91.2</v>
      </c>
      <c r="L1248">
        <v>91.2</v>
      </c>
    </row>
    <row r="1249" spans="1:12">
      <c r="A1249">
        <v>2010</v>
      </c>
      <c r="B1249" t="s">
        <v>132</v>
      </c>
      <c r="C1249" t="s">
        <v>119</v>
      </c>
      <c r="D1249" s="49" t="str">
        <f t="shared" si="22"/>
        <v>2010WohngebäudeGebäudeautomation</v>
      </c>
      <c r="E1249">
        <v>93.2</v>
      </c>
      <c r="F1249">
        <v>93.2</v>
      </c>
      <c r="G1249">
        <v>93.4</v>
      </c>
      <c r="H1249">
        <v>93.4</v>
      </c>
      <c r="I1249">
        <v>93.5</v>
      </c>
      <c r="J1249">
        <v>93.5</v>
      </c>
      <c r="K1249">
        <v>93.9</v>
      </c>
      <c r="L1249">
        <v>93.9</v>
      </c>
    </row>
    <row r="1250" spans="1:12">
      <c r="A1250">
        <v>2010</v>
      </c>
      <c r="B1250" t="s">
        <v>132</v>
      </c>
      <c r="C1250" t="s">
        <v>150</v>
      </c>
      <c r="D1250" s="49" t="str">
        <f t="shared" si="22"/>
        <v>2010WohngebäudeDämm- und Brandschutzarbeiten an techn. Anlagen</v>
      </c>
      <c r="E1250">
        <v>82.9</v>
      </c>
      <c r="F1250">
        <v>82.9</v>
      </c>
      <c r="G1250">
        <v>83</v>
      </c>
      <c r="H1250">
        <v>83</v>
      </c>
      <c r="I1250">
        <v>84</v>
      </c>
      <c r="J1250">
        <v>84</v>
      </c>
      <c r="K1250">
        <v>84.3</v>
      </c>
      <c r="L1250">
        <v>84.3</v>
      </c>
    </row>
    <row r="1251" spans="1:12">
      <c r="A1251">
        <v>2010</v>
      </c>
      <c r="B1251" t="s">
        <v>151</v>
      </c>
      <c r="C1251" t="s">
        <v>133</v>
      </c>
      <c r="D1251" s="49" t="str">
        <f t="shared" si="22"/>
        <v>2010BürogebäudeBauleistungen am Bauwerk</v>
      </c>
      <c r="E1251">
        <v>89</v>
      </c>
      <c r="F1251">
        <v>89</v>
      </c>
      <c r="G1251">
        <v>89.7</v>
      </c>
      <c r="H1251">
        <v>89.7</v>
      </c>
      <c r="I1251">
        <v>90.1</v>
      </c>
      <c r="J1251">
        <v>90.1</v>
      </c>
      <c r="K1251">
        <v>90.3</v>
      </c>
      <c r="L1251">
        <v>90.3</v>
      </c>
    </row>
    <row r="1252" spans="1:12">
      <c r="A1252">
        <v>2010</v>
      </c>
      <c r="B1252" t="s">
        <v>151</v>
      </c>
      <c r="C1252" t="s">
        <v>134</v>
      </c>
      <c r="D1252" s="49" t="str">
        <f t="shared" si="22"/>
        <v>2010BürogebäudeRohbauarbeiten</v>
      </c>
      <c r="E1252">
        <v>90.1</v>
      </c>
      <c r="F1252">
        <v>90.1</v>
      </c>
      <c r="G1252">
        <v>91.7</v>
      </c>
      <c r="H1252">
        <v>91.7</v>
      </c>
      <c r="I1252">
        <v>91.9</v>
      </c>
      <c r="J1252">
        <v>91.9</v>
      </c>
      <c r="K1252">
        <v>92.1</v>
      </c>
      <c r="L1252">
        <v>92.1</v>
      </c>
    </row>
    <row r="1253" spans="1:12">
      <c r="A1253">
        <v>2010</v>
      </c>
      <c r="B1253" t="s">
        <v>151</v>
      </c>
      <c r="C1253" t="s">
        <v>90</v>
      </c>
      <c r="D1253" s="49" t="str">
        <f t="shared" si="22"/>
        <v>2010BürogebäudeErdarbeiten</v>
      </c>
      <c r="E1253">
        <v>89.1</v>
      </c>
      <c r="F1253">
        <v>89.1</v>
      </c>
      <c r="G1253">
        <v>89.1</v>
      </c>
      <c r="H1253">
        <v>89.1</v>
      </c>
      <c r="I1253">
        <v>89.2</v>
      </c>
      <c r="J1253">
        <v>89.2</v>
      </c>
      <c r="K1253">
        <v>89.3</v>
      </c>
      <c r="L1253">
        <v>89.3</v>
      </c>
    </row>
    <row r="1254" spans="1:12">
      <c r="A1254">
        <v>2010</v>
      </c>
      <c r="B1254" t="s">
        <v>151</v>
      </c>
      <c r="C1254" t="s">
        <v>135</v>
      </c>
      <c r="D1254" s="49" t="str">
        <f t="shared" si="22"/>
        <v>2010BürogebäudeVerbauarbeiten</v>
      </c>
      <c r="E1254">
        <v>89.8</v>
      </c>
      <c r="F1254">
        <v>89.8</v>
      </c>
      <c r="G1254">
        <v>90.6</v>
      </c>
      <c r="H1254">
        <v>90.6</v>
      </c>
      <c r="I1254">
        <v>91.1</v>
      </c>
      <c r="J1254">
        <v>91.1</v>
      </c>
      <c r="K1254">
        <v>91.1</v>
      </c>
      <c r="L1254">
        <v>91.1</v>
      </c>
    </row>
    <row r="1255" spans="1:12">
      <c r="A1255">
        <v>2010</v>
      </c>
      <c r="B1255" t="s">
        <v>151</v>
      </c>
      <c r="C1255" t="s">
        <v>136</v>
      </c>
      <c r="D1255" s="49" t="str">
        <f t="shared" si="22"/>
        <v>2010BürogebäudeRamm-, Rüttel- und Pressarbeiten</v>
      </c>
      <c r="E1255" t="s">
        <v>66</v>
      </c>
      <c r="F1255" t="s">
        <v>66</v>
      </c>
      <c r="G1255" t="s">
        <v>66</v>
      </c>
      <c r="H1255" t="s">
        <v>66</v>
      </c>
      <c r="I1255" t="s">
        <v>66</v>
      </c>
      <c r="J1255" t="s">
        <v>66</v>
      </c>
      <c r="K1255" t="s">
        <v>66</v>
      </c>
      <c r="L1255" t="s">
        <v>66</v>
      </c>
    </row>
    <row r="1256" spans="1:12">
      <c r="A1256">
        <v>2010</v>
      </c>
      <c r="B1256" t="s">
        <v>151</v>
      </c>
      <c r="C1256" t="s">
        <v>91</v>
      </c>
      <c r="D1256" s="49" t="str">
        <f t="shared" si="22"/>
        <v>2010BürogebäudeEntwässerungskanalarbeiten</v>
      </c>
      <c r="E1256">
        <v>88.9</v>
      </c>
      <c r="F1256">
        <v>88.9</v>
      </c>
      <c r="G1256">
        <v>89.1</v>
      </c>
      <c r="H1256">
        <v>89.1</v>
      </c>
      <c r="I1256">
        <v>89.5</v>
      </c>
      <c r="J1256">
        <v>89.5</v>
      </c>
      <c r="K1256">
        <v>89.8</v>
      </c>
      <c r="L1256">
        <v>89.8</v>
      </c>
    </row>
    <row r="1257" spans="1:12">
      <c r="A1257">
        <v>2010</v>
      </c>
      <c r="B1257" t="s">
        <v>151</v>
      </c>
      <c r="C1257" t="s">
        <v>92</v>
      </c>
      <c r="D1257" s="49" t="str">
        <f t="shared" si="22"/>
        <v>2010BürogebäudeMauerarbeiten</v>
      </c>
      <c r="E1257">
        <v>92.7</v>
      </c>
      <c r="F1257">
        <v>92.7</v>
      </c>
      <c r="G1257">
        <v>93</v>
      </c>
      <c r="H1257">
        <v>93</v>
      </c>
      <c r="I1257">
        <v>93.1</v>
      </c>
      <c r="J1257">
        <v>93.1</v>
      </c>
      <c r="K1257">
        <v>93.2</v>
      </c>
      <c r="L1257">
        <v>93.2</v>
      </c>
    </row>
    <row r="1258" spans="1:12">
      <c r="A1258">
        <v>2010</v>
      </c>
      <c r="B1258" t="s">
        <v>151</v>
      </c>
      <c r="C1258" t="s">
        <v>93</v>
      </c>
      <c r="D1258" s="49" t="str">
        <f t="shared" si="22"/>
        <v>2010BürogebäudeBetonarbeiten</v>
      </c>
      <c r="E1258">
        <v>91.1</v>
      </c>
      <c r="F1258">
        <v>91.1</v>
      </c>
      <c r="G1258">
        <v>93.7</v>
      </c>
      <c r="H1258">
        <v>93.7</v>
      </c>
      <c r="I1258">
        <v>93.4</v>
      </c>
      <c r="J1258">
        <v>93.4</v>
      </c>
      <c r="K1258">
        <v>93.4</v>
      </c>
      <c r="L1258">
        <v>93.4</v>
      </c>
    </row>
    <row r="1259" spans="1:12">
      <c r="A1259">
        <v>2010</v>
      </c>
      <c r="B1259" t="s">
        <v>151</v>
      </c>
      <c r="C1259" t="s">
        <v>137</v>
      </c>
      <c r="D1259" s="49" t="str">
        <f t="shared" si="22"/>
        <v>2010BürogebäudeZimmer- und Holzbauarbeiten</v>
      </c>
      <c r="E1259">
        <v>84.4</v>
      </c>
      <c r="F1259">
        <v>84.4</v>
      </c>
      <c r="G1259">
        <v>85.7</v>
      </c>
      <c r="H1259">
        <v>85.7</v>
      </c>
      <c r="I1259">
        <v>87.6</v>
      </c>
      <c r="J1259">
        <v>87.6</v>
      </c>
      <c r="K1259">
        <v>88.2</v>
      </c>
      <c r="L1259">
        <v>88.2</v>
      </c>
    </row>
    <row r="1260" spans="1:12">
      <c r="A1260">
        <v>2010</v>
      </c>
      <c r="B1260" t="s">
        <v>151</v>
      </c>
      <c r="C1260" t="s">
        <v>95</v>
      </c>
      <c r="D1260" s="49" t="str">
        <f t="shared" si="22"/>
        <v>2010BürogebäudeStahlbauarbeiten</v>
      </c>
      <c r="E1260">
        <v>90</v>
      </c>
      <c r="F1260">
        <v>90</v>
      </c>
      <c r="G1260">
        <v>90.7</v>
      </c>
      <c r="H1260">
        <v>90.7</v>
      </c>
      <c r="I1260">
        <v>93.2</v>
      </c>
      <c r="J1260">
        <v>93.2</v>
      </c>
      <c r="K1260">
        <v>95.4</v>
      </c>
      <c r="L1260">
        <v>95.4</v>
      </c>
    </row>
    <row r="1261" spans="1:12">
      <c r="A1261">
        <v>2010</v>
      </c>
      <c r="B1261" t="s">
        <v>151</v>
      </c>
      <c r="C1261" t="s">
        <v>96</v>
      </c>
      <c r="D1261" s="49" t="str">
        <f t="shared" si="22"/>
        <v>2010BürogebäudeAbdichtungsarbeiten</v>
      </c>
      <c r="E1261">
        <v>86</v>
      </c>
      <c r="F1261">
        <v>86</v>
      </c>
      <c r="G1261">
        <v>86.1</v>
      </c>
      <c r="H1261">
        <v>86.1</v>
      </c>
      <c r="I1261">
        <v>86.6</v>
      </c>
      <c r="J1261">
        <v>86.6</v>
      </c>
      <c r="K1261">
        <v>87.1</v>
      </c>
      <c r="L1261">
        <v>87.1</v>
      </c>
    </row>
    <row r="1262" spans="1:12">
      <c r="A1262">
        <v>2010</v>
      </c>
      <c r="B1262" t="s">
        <v>151</v>
      </c>
      <c r="C1262" t="s">
        <v>138</v>
      </c>
      <c r="D1262" s="49" t="str">
        <f t="shared" si="22"/>
        <v>2010BürogebäudeDachdeckungs- und Dachabdichtungsarbeiten</v>
      </c>
      <c r="E1262">
        <v>86.9</v>
      </c>
      <c r="F1262">
        <v>86.9</v>
      </c>
      <c r="G1262">
        <v>87.3</v>
      </c>
      <c r="H1262">
        <v>87.3</v>
      </c>
      <c r="I1262">
        <v>87.8</v>
      </c>
      <c r="J1262">
        <v>87.8</v>
      </c>
      <c r="K1262">
        <v>88.5</v>
      </c>
      <c r="L1262">
        <v>88.5</v>
      </c>
    </row>
    <row r="1263" spans="1:12">
      <c r="A1263">
        <v>2010</v>
      </c>
      <c r="B1263" t="s">
        <v>151</v>
      </c>
      <c r="C1263" t="s">
        <v>98</v>
      </c>
      <c r="D1263" s="49" t="str">
        <f t="shared" si="22"/>
        <v>2010BürogebäudeKlempnerarbeiten</v>
      </c>
      <c r="E1263">
        <v>85.1</v>
      </c>
      <c r="F1263">
        <v>85.1</v>
      </c>
      <c r="G1263">
        <v>85.7</v>
      </c>
      <c r="H1263">
        <v>85.7</v>
      </c>
      <c r="I1263">
        <v>86.5</v>
      </c>
      <c r="J1263">
        <v>86.5</v>
      </c>
      <c r="K1263">
        <v>87.8</v>
      </c>
      <c r="L1263">
        <v>87.8</v>
      </c>
    </row>
    <row r="1264" spans="1:12">
      <c r="A1264">
        <v>2010</v>
      </c>
      <c r="B1264" t="s">
        <v>151</v>
      </c>
      <c r="C1264" t="s">
        <v>99</v>
      </c>
      <c r="D1264" s="49" t="str">
        <f t="shared" si="22"/>
        <v>2010BürogebäudeGerüstarbeiten</v>
      </c>
      <c r="E1264">
        <v>87.6</v>
      </c>
      <c r="F1264">
        <v>87.6</v>
      </c>
      <c r="G1264">
        <v>89.6</v>
      </c>
      <c r="H1264">
        <v>89.6</v>
      </c>
      <c r="I1264">
        <v>92.1</v>
      </c>
      <c r="J1264">
        <v>92.1</v>
      </c>
      <c r="K1264">
        <v>91.8</v>
      </c>
      <c r="L1264">
        <v>91.8</v>
      </c>
    </row>
    <row r="1265" spans="1:12">
      <c r="A1265">
        <v>2010</v>
      </c>
      <c r="B1265" t="s">
        <v>151</v>
      </c>
      <c r="C1265" t="s">
        <v>139</v>
      </c>
      <c r="D1265" s="49" t="str">
        <f t="shared" si="22"/>
        <v>2010BürogebäudeAusbauarbeiten</v>
      </c>
      <c r="E1265">
        <v>88.4</v>
      </c>
      <c r="F1265">
        <v>88.4</v>
      </c>
      <c r="G1265">
        <v>88.6</v>
      </c>
      <c r="H1265">
        <v>88.6</v>
      </c>
      <c r="I1265">
        <v>89.1</v>
      </c>
      <c r="J1265">
        <v>89.1</v>
      </c>
      <c r="K1265">
        <v>89.4</v>
      </c>
      <c r="L1265">
        <v>89.4</v>
      </c>
    </row>
    <row r="1266" spans="1:12">
      <c r="A1266">
        <v>2010</v>
      </c>
      <c r="B1266" t="s">
        <v>151</v>
      </c>
      <c r="C1266" t="s">
        <v>100</v>
      </c>
      <c r="D1266" s="49" t="str">
        <f t="shared" si="22"/>
        <v>2010BürogebäudeNaturwerksteinarbeiten</v>
      </c>
      <c r="E1266">
        <v>93.5</v>
      </c>
      <c r="F1266">
        <v>93.5</v>
      </c>
      <c r="G1266">
        <v>93.5</v>
      </c>
      <c r="H1266">
        <v>93.5</v>
      </c>
      <c r="I1266">
        <v>93.8</v>
      </c>
      <c r="J1266">
        <v>93.8</v>
      </c>
      <c r="K1266">
        <v>94</v>
      </c>
      <c r="L1266">
        <v>94</v>
      </c>
    </row>
    <row r="1267" spans="1:12">
      <c r="A1267">
        <v>2010</v>
      </c>
      <c r="B1267" t="s">
        <v>151</v>
      </c>
      <c r="C1267" t="s">
        <v>101</v>
      </c>
      <c r="D1267" s="49" t="str">
        <f t="shared" si="22"/>
        <v>2010BürogebäudeBetonwerksteinarbeiten</v>
      </c>
      <c r="E1267">
        <v>90.9</v>
      </c>
      <c r="F1267">
        <v>90.9</v>
      </c>
      <c r="G1267">
        <v>91</v>
      </c>
      <c r="H1267">
        <v>91</v>
      </c>
      <c r="I1267">
        <v>91.3</v>
      </c>
      <c r="J1267">
        <v>91.3</v>
      </c>
      <c r="K1267">
        <v>91.5</v>
      </c>
      <c r="L1267">
        <v>91.5</v>
      </c>
    </row>
    <row r="1268" spans="1:12">
      <c r="A1268">
        <v>2010</v>
      </c>
      <c r="B1268" t="s">
        <v>151</v>
      </c>
      <c r="C1268" t="s">
        <v>140</v>
      </c>
      <c r="D1268" s="49" t="str">
        <f t="shared" si="22"/>
        <v>2010BürogebäudePutz- und Stuckarbeiten</v>
      </c>
      <c r="E1268">
        <v>90.7</v>
      </c>
      <c r="F1268">
        <v>90.7</v>
      </c>
      <c r="G1268">
        <v>90.9</v>
      </c>
      <c r="H1268">
        <v>90.9</v>
      </c>
      <c r="I1268">
        <v>91.2</v>
      </c>
      <c r="J1268">
        <v>91.2</v>
      </c>
      <c r="K1268">
        <v>91.3</v>
      </c>
      <c r="L1268">
        <v>91.3</v>
      </c>
    </row>
    <row r="1269" spans="1:12">
      <c r="A1269">
        <v>2010</v>
      </c>
      <c r="B1269" t="s">
        <v>151</v>
      </c>
      <c r="C1269" t="s">
        <v>141</v>
      </c>
      <c r="D1269" s="49" t="str">
        <f t="shared" si="22"/>
        <v>2010BürogebäudeWärmedämm-Verbundsysteme</v>
      </c>
      <c r="E1269">
        <v>90</v>
      </c>
      <c r="F1269">
        <v>90</v>
      </c>
      <c r="G1269">
        <v>89.9</v>
      </c>
      <c r="H1269">
        <v>89.9</v>
      </c>
      <c r="I1269">
        <v>90.1</v>
      </c>
      <c r="J1269">
        <v>90.1</v>
      </c>
      <c r="K1269">
        <v>90.3</v>
      </c>
      <c r="L1269">
        <v>90.3</v>
      </c>
    </row>
    <row r="1270" spans="1:12">
      <c r="A1270">
        <v>2010</v>
      </c>
      <c r="B1270" t="s">
        <v>151</v>
      </c>
      <c r="C1270" t="s">
        <v>104</v>
      </c>
      <c r="D1270" s="49" t="str">
        <f t="shared" si="22"/>
        <v>2010BürogebäudeTrockenbauarbeiten</v>
      </c>
      <c r="E1270">
        <v>89.9</v>
      </c>
      <c r="F1270">
        <v>89.9</v>
      </c>
      <c r="G1270">
        <v>90.1</v>
      </c>
      <c r="H1270">
        <v>90.1</v>
      </c>
      <c r="I1270">
        <v>90.4</v>
      </c>
      <c r="J1270">
        <v>90.4</v>
      </c>
      <c r="K1270">
        <v>90.8</v>
      </c>
      <c r="L1270">
        <v>90.8</v>
      </c>
    </row>
    <row r="1271" spans="1:12">
      <c r="A1271">
        <v>2010</v>
      </c>
      <c r="B1271" t="s">
        <v>151</v>
      </c>
      <c r="C1271" t="s">
        <v>105</v>
      </c>
      <c r="D1271" s="49" t="str">
        <f t="shared" si="22"/>
        <v>2010BürogebäudeVorgehängte hinterlüftete Fassaden</v>
      </c>
      <c r="E1271">
        <v>88.7</v>
      </c>
      <c r="F1271">
        <v>88.7</v>
      </c>
      <c r="G1271">
        <v>89.2</v>
      </c>
      <c r="H1271">
        <v>89.2</v>
      </c>
      <c r="I1271">
        <v>89.9</v>
      </c>
      <c r="J1271">
        <v>89.9</v>
      </c>
      <c r="K1271">
        <v>90.6</v>
      </c>
      <c r="L1271">
        <v>90.6</v>
      </c>
    </row>
    <row r="1272" spans="1:12">
      <c r="A1272">
        <v>2010</v>
      </c>
      <c r="B1272" t="s">
        <v>151</v>
      </c>
      <c r="C1272" t="s">
        <v>142</v>
      </c>
      <c r="D1272" s="49" t="str">
        <f t="shared" si="22"/>
        <v>2010BürogebäudeFliesen- und Plattenarbeiten</v>
      </c>
      <c r="E1272">
        <v>89.1</v>
      </c>
      <c r="F1272">
        <v>89.1</v>
      </c>
      <c r="G1272">
        <v>89.3</v>
      </c>
      <c r="H1272">
        <v>89.3</v>
      </c>
      <c r="I1272">
        <v>89.7</v>
      </c>
      <c r="J1272">
        <v>89.7</v>
      </c>
      <c r="K1272">
        <v>89.6</v>
      </c>
      <c r="L1272">
        <v>89.6</v>
      </c>
    </row>
    <row r="1273" spans="1:12">
      <c r="A1273">
        <v>2010</v>
      </c>
      <c r="B1273" t="s">
        <v>151</v>
      </c>
      <c r="C1273" t="s">
        <v>107</v>
      </c>
      <c r="D1273" s="49" t="str">
        <f t="shared" si="22"/>
        <v>2010BürogebäudeEstricharbeiten</v>
      </c>
      <c r="E1273">
        <v>88.2</v>
      </c>
      <c r="F1273">
        <v>88.2</v>
      </c>
      <c r="G1273">
        <v>88.7</v>
      </c>
      <c r="H1273">
        <v>88.7</v>
      </c>
      <c r="I1273">
        <v>89.1</v>
      </c>
      <c r="J1273">
        <v>89.1</v>
      </c>
      <c r="K1273">
        <v>89.3</v>
      </c>
      <c r="L1273">
        <v>89.3</v>
      </c>
    </row>
    <row r="1274" spans="1:12">
      <c r="A1274">
        <v>2010</v>
      </c>
      <c r="B1274" t="s">
        <v>151</v>
      </c>
      <c r="C1274" t="s">
        <v>108</v>
      </c>
      <c r="D1274" s="49" t="str">
        <f t="shared" si="22"/>
        <v>2010BürogebäudeTischlerarbeiten</v>
      </c>
      <c r="E1274">
        <v>90.5</v>
      </c>
      <c r="F1274">
        <v>90.5</v>
      </c>
      <c r="G1274">
        <v>90.6</v>
      </c>
      <c r="H1274">
        <v>90.6</v>
      </c>
      <c r="I1274">
        <v>91.1</v>
      </c>
      <c r="J1274">
        <v>91.1</v>
      </c>
      <c r="K1274">
        <v>91.3</v>
      </c>
      <c r="L1274">
        <v>91.3</v>
      </c>
    </row>
    <row r="1275" spans="1:12">
      <c r="A1275">
        <v>2010</v>
      </c>
      <c r="B1275" t="s">
        <v>151</v>
      </c>
      <c r="C1275" t="s">
        <v>143</v>
      </c>
      <c r="D1275" s="49" t="str">
        <f t="shared" si="22"/>
        <v>2010BürogebäudeParkett- und Holzpflasterarbeiten</v>
      </c>
      <c r="E1275">
        <v>93.5</v>
      </c>
      <c r="F1275">
        <v>93.5</v>
      </c>
      <c r="G1275">
        <v>93.5</v>
      </c>
      <c r="H1275">
        <v>93.5</v>
      </c>
      <c r="I1275">
        <v>93.9</v>
      </c>
      <c r="J1275">
        <v>93.9</v>
      </c>
      <c r="K1275">
        <v>93.9</v>
      </c>
      <c r="L1275">
        <v>93.9</v>
      </c>
    </row>
    <row r="1276" spans="1:12">
      <c r="A1276">
        <v>2010</v>
      </c>
      <c r="B1276" t="s">
        <v>151</v>
      </c>
      <c r="C1276" t="s">
        <v>109</v>
      </c>
      <c r="D1276" s="49" t="str">
        <f t="shared" si="22"/>
        <v>2010BürogebäudeRollladenarbeiten</v>
      </c>
      <c r="E1276">
        <v>92.5</v>
      </c>
      <c r="F1276">
        <v>92.5</v>
      </c>
      <c r="G1276">
        <v>92.5</v>
      </c>
      <c r="H1276">
        <v>92.5</v>
      </c>
      <c r="I1276">
        <v>92.5</v>
      </c>
      <c r="J1276">
        <v>92.5</v>
      </c>
      <c r="K1276">
        <v>92.6</v>
      </c>
      <c r="L1276">
        <v>92.6</v>
      </c>
    </row>
    <row r="1277" spans="1:12">
      <c r="A1277">
        <v>2010</v>
      </c>
      <c r="B1277" t="s">
        <v>151</v>
      </c>
      <c r="C1277" t="s">
        <v>110</v>
      </c>
      <c r="D1277" s="49" t="str">
        <f t="shared" si="22"/>
        <v>2010BürogebäudeMetallbauarbeiten</v>
      </c>
      <c r="E1277">
        <v>86.6</v>
      </c>
      <c r="F1277">
        <v>86.6</v>
      </c>
      <c r="G1277">
        <v>86.9</v>
      </c>
      <c r="H1277">
        <v>86.9</v>
      </c>
      <c r="I1277">
        <v>87.5</v>
      </c>
      <c r="J1277">
        <v>87.5</v>
      </c>
      <c r="K1277">
        <v>88.1</v>
      </c>
      <c r="L1277">
        <v>88.1</v>
      </c>
    </row>
    <row r="1278" spans="1:12">
      <c r="A1278">
        <v>2010</v>
      </c>
      <c r="B1278" t="s">
        <v>151</v>
      </c>
      <c r="C1278" t="s">
        <v>111</v>
      </c>
      <c r="D1278" s="49" t="str">
        <f t="shared" si="22"/>
        <v>2010BürogebäudeVerglasungsarbeiten</v>
      </c>
      <c r="E1278">
        <v>91.7</v>
      </c>
      <c r="F1278">
        <v>91.7</v>
      </c>
      <c r="G1278">
        <v>91.9</v>
      </c>
      <c r="H1278">
        <v>91.9</v>
      </c>
      <c r="I1278">
        <v>92</v>
      </c>
      <c r="J1278">
        <v>92</v>
      </c>
      <c r="K1278">
        <v>92.5</v>
      </c>
      <c r="L1278">
        <v>92.5</v>
      </c>
    </row>
    <row r="1279" spans="1:12">
      <c r="A1279">
        <v>2010</v>
      </c>
      <c r="B1279" t="s">
        <v>151</v>
      </c>
      <c r="C1279" t="s">
        <v>144</v>
      </c>
      <c r="D1279" s="49" t="str">
        <f t="shared" si="22"/>
        <v>2010BürogebäudeMaler- und Lackierarbeiten, Beschichtungen</v>
      </c>
      <c r="E1279">
        <v>92.1</v>
      </c>
      <c r="F1279">
        <v>92.1</v>
      </c>
      <c r="G1279">
        <v>92.3</v>
      </c>
      <c r="H1279">
        <v>92.3</v>
      </c>
      <c r="I1279">
        <v>92.5</v>
      </c>
      <c r="J1279">
        <v>92.5</v>
      </c>
      <c r="K1279">
        <v>92.5</v>
      </c>
      <c r="L1279">
        <v>92.5</v>
      </c>
    </row>
    <row r="1280" spans="1:12">
      <c r="A1280">
        <v>2010</v>
      </c>
      <c r="B1280" t="s">
        <v>151</v>
      </c>
      <c r="C1280" t="s">
        <v>145</v>
      </c>
      <c r="D1280" s="49" t="str">
        <f t="shared" si="22"/>
        <v>2010BürogebäudeKorrosionsschutzarbeiten an Stahlbauten</v>
      </c>
      <c r="E1280" t="s">
        <v>66</v>
      </c>
      <c r="F1280" t="s">
        <v>66</v>
      </c>
      <c r="G1280" t="s">
        <v>66</v>
      </c>
      <c r="H1280" t="s">
        <v>66</v>
      </c>
      <c r="I1280" t="s">
        <v>66</v>
      </c>
      <c r="J1280" t="s">
        <v>66</v>
      </c>
      <c r="K1280" t="s">
        <v>66</v>
      </c>
      <c r="L1280" t="s">
        <v>66</v>
      </c>
    </row>
    <row r="1281" spans="1:12">
      <c r="A1281">
        <v>2010</v>
      </c>
      <c r="B1281" t="s">
        <v>151</v>
      </c>
      <c r="C1281" t="s">
        <v>113</v>
      </c>
      <c r="D1281" s="49" t="str">
        <f t="shared" si="22"/>
        <v>2010BürogebäudeBodenbelagarbeiten</v>
      </c>
      <c r="E1281">
        <v>89.3</v>
      </c>
      <c r="F1281">
        <v>89.3</v>
      </c>
      <c r="G1281">
        <v>89.6</v>
      </c>
      <c r="H1281">
        <v>89.6</v>
      </c>
      <c r="I1281">
        <v>90</v>
      </c>
      <c r="J1281">
        <v>90</v>
      </c>
      <c r="K1281">
        <v>90.1</v>
      </c>
      <c r="L1281">
        <v>90.1</v>
      </c>
    </row>
    <row r="1282" spans="1:12">
      <c r="A1282">
        <v>2010</v>
      </c>
      <c r="B1282" t="s">
        <v>151</v>
      </c>
      <c r="C1282" t="s">
        <v>114</v>
      </c>
      <c r="D1282" s="49" t="str">
        <f t="shared" si="22"/>
        <v>2010BürogebäudeTapezierarbeiten</v>
      </c>
      <c r="E1282">
        <v>91.3</v>
      </c>
      <c r="F1282">
        <v>91.3</v>
      </c>
      <c r="G1282">
        <v>91.5</v>
      </c>
      <c r="H1282">
        <v>91.5</v>
      </c>
      <c r="I1282">
        <v>92</v>
      </c>
      <c r="J1282">
        <v>92</v>
      </c>
      <c r="K1282">
        <v>92</v>
      </c>
      <c r="L1282">
        <v>92</v>
      </c>
    </row>
    <row r="1283" spans="1:12">
      <c r="A1283">
        <v>2010</v>
      </c>
      <c r="B1283" t="s">
        <v>151</v>
      </c>
      <c r="C1283" t="s">
        <v>115</v>
      </c>
      <c r="D1283" s="49" t="str">
        <f t="shared" si="22"/>
        <v>2010BürogebäudeRaumlufttechnische Anlagen</v>
      </c>
      <c r="E1283">
        <v>87.2</v>
      </c>
      <c r="F1283">
        <v>87.2</v>
      </c>
      <c r="G1283">
        <v>87.5</v>
      </c>
      <c r="H1283">
        <v>87.5</v>
      </c>
      <c r="I1283">
        <v>87.9</v>
      </c>
      <c r="J1283">
        <v>87.9</v>
      </c>
      <c r="K1283">
        <v>88.2</v>
      </c>
      <c r="L1283">
        <v>88.2</v>
      </c>
    </row>
    <row r="1284" spans="1:12">
      <c r="A1284">
        <v>2010</v>
      </c>
      <c r="B1284" t="s">
        <v>151</v>
      </c>
      <c r="C1284" t="s">
        <v>146</v>
      </c>
      <c r="D1284" s="49" t="str">
        <f t="shared" si="22"/>
        <v>2010BürogebäudeHeiz- und zentrale Wassererwärmungsanlagen</v>
      </c>
      <c r="E1284">
        <v>84.9</v>
      </c>
      <c r="F1284">
        <v>84.9</v>
      </c>
      <c r="G1284">
        <v>85.5</v>
      </c>
      <c r="H1284">
        <v>85.5</v>
      </c>
      <c r="I1284">
        <v>86.1</v>
      </c>
      <c r="J1284">
        <v>86.1</v>
      </c>
      <c r="K1284">
        <v>86.4</v>
      </c>
      <c r="L1284">
        <v>86.4</v>
      </c>
    </row>
    <row r="1285" spans="1:12">
      <c r="A1285">
        <v>2010</v>
      </c>
      <c r="B1285" t="s">
        <v>151</v>
      </c>
      <c r="C1285" t="s">
        <v>147</v>
      </c>
      <c r="D1285" s="49" t="str">
        <f t="shared" si="22"/>
        <v>2010BürogebäudeGas-, Wasser- und Entwässerungsanl. innerh. v.Geb.</v>
      </c>
      <c r="E1285">
        <v>84.5</v>
      </c>
      <c r="F1285">
        <v>84.5</v>
      </c>
      <c r="G1285">
        <v>85</v>
      </c>
      <c r="H1285">
        <v>85</v>
      </c>
      <c r="I1285">
        <v>85.6</v>
      </c>
      <c r="J1285">
        <v>85.6</v>
      </c>
      <c r="K1285">
        <v>85.9</v>
      </c>
      <c r="L1285">
        <v>85.9</v>
      </c>
    </row>
    <row r="1286" spans="1:12">
      <c r="A1286">
        <v>2010</v>
      </c>
      <c r="B1286" t="s">
        <v>151</v>
      </c>
      <c r="C1286" t="s">
        <v>148</v>
      </c>
      <c r="D1286" s="49" t="str">
        <f t="shared" si="22"/>
        <v>2010BürogebäudeNieder- und Mittelspannungsanlagen bis 36 kV</v>
      </c>
      <c r="E1286">
        <v>86</v>
      </c>
      <c r="F1286">
        <v>86</v>
      </c>
      <c r="G1286">
        <v>86.4</v>
      </c>
      <c r="H1286">
        <v>86.4</v>
      </c>
      <c r="I1286">
        <v>86.8</v>
      </c>
      <c r="J1286">
        <v>86.8</v>
      </c>
      <c r="K1286">
        <v>87.3</v>
      </c>
      <c r="L1286">
        <v>87.3</v>
      </c>
    </row>
    <row r="1287" spans="1:12">
      <c r="A1287">
        <v>2010</v>
      </c>
      <c r="B1287" t="s">
        <v>151</v>
      </c>
      <c r="C1287" t="s">
        <v>120</v>
      </c>
      <c r="D1287" s="49" t="str">
        <f t="shared" si="22"/>
        <v>2010BürogebäudeBlitzschutzanlagen</v>
      </c>
      <c r="E1287">
        <v>90.7</v>
      </c>
      <c r="F1287">
        <v>90.7</v>
      </c>
      <c r="G1287">
        <v>90.8</v>
      </c>
      <c r="H1287">
        <v>90.8</v>
      </c>
      <c r="I1287">
        <v>91.5</v>
      </c>
      <c r="J1287">
        <v>91.5</v>
      </c>
      <c r="K1287">
        <v>91.9</v>
      </c>
      <c r="L1287">
        <v>91.9</v>
      </c>
    </row>
    <row r="1288" spans="1:12">
      <c r="A1288">
        <v>2010</v>
      </c>
      <c r="B1288" t="s">
        <v>151</v>
      </c>
      <c r="C1288" t="s">
        <v>149</v>
      </c>
      <c r="D1288" s="49" t="str">
        <f t="shared" si="22"/>
        <v>2010BürogebäudeAufzugsanl., Fahrtreppen, Fahrsteige, Förderanl.</v>
      </c>
      <c r="E1288">
        <v>90.6</v>
      </c>
      <c r="F1288">
        <v>90.6</v>
      </c>
      <c r="G1288">
        <v>91.1</v>
      </c>
      <c r="H1288">
        <v>91.1</v>
      </c>
      <c r="I1288">
        <v>91.1</v>
      </c>
      <c r="J1288">
        <v>91.1</v>
      </c>
      <c r="K1288">
        <v>91.2</v>
      </c>
      <c r="L1288">
        <v>91.2</v>
      </c>
    </row>
    <row r="1289" spans="1:12">
      <c r="A1289">
        <v>2010</v>
      </c>
      <c r="B1289" t="s">
        <v>151</v>
      </c>
      <c r="C1289" t="s">
        <v>119</v>
      </c>
      <c r="D1289" s="49" t="str">
        <f t="shared" si="22"/>
        <v>2010BürogebäudeGebäudeautomation</v>
      </c>
      <c r="E1289">
        <v>89.9</v>
      </c>
      <c r="F1289">
        <v>89.9</v>
      </c>
      <c r="G1289">
        <v>90.1</v>
      </c>
      <c r="H1289">
        <v>90.1</v>
      </c>
      <c r="I1289">
        <v>90.4</v>
      </c>
      <c r="J1289">
        <v>90.4</v>
      </c>
      <c r="K1289">
        <v>90.7</v>
      </c>
      <c r="L1289">
        <v>90.7</v>
      </c>
    </row>
    <row r="1290" spans="1:12">
      <c r="A1290">
        <v>2010</v>
      </c>
      <c r="B1290" t="s">
        <v>151</v>
      </c>
      <c r="C1290" t="s">
        <v>150</v>
      </c>
      <c r="D1290" s="49" t="str">
        <f t="shared" si="22"/>
        <v>2010BürogebäudeDämm- und Brandschutzarbeiten an techn. Anlagen</v>
      </c>
      <c r="E1290">
        <v>82.9</v>
      </c>
      <c r="F1290">
        <v>82.9</v>
      </c>
      <c r="G1290">
        <v>83</v>
      </c>
      <c r="H1290">
        <v>83</v>
      </c>
      <c r="I1290">
        <v>84</v>
      </c>
      <c r="J1290">
        <v>84</v>
      </c>
      <c r="K1290">
        <v>84.3</v>
      </c>
      <c r="L1290">
        <v>84.3</v>
      </c>
    </row>
    <row r="1291" spans="1:12">
      <c r="A1291">
        <v>2010</v>
      </c>
      <c r="B1291" t="s">
        <v>152</v>
      </c>
      <c r="C1291" t="s">
        <v>133</v>
      </c>
      <c r="D1291" s="49" t="str">
        <f t="shared" si="22"/>
        <v>2010Gewerbliche BetriebsgebäudeBauleistungen am Bauwerk</v>
      </c>
      <c r="E1291">
        <v>88.7</v>
      </c>
      <c r="F1291">
        <v>88.7</v>
      </c>
      <c r="G1291">
        <v>89.5</v>
      </c>
      <c r="H1291">
        <v>89.5</v>
      </c>
      <c r="I1291">
        <v>90</v>
      </c>
      <c r="J1291">
        <v>90</v>
      </c>
      <c r="K1291">
        <v>90.4</v>
      </c>
      <c r="L1291">
        <v>90.4</v>
      </c>
    </row>
    <row r="1292" spans="1:12">
      <c r="A1292">
        <v>2010</v>
      </c>
      <c r="B1292" t="s">
        <v>152</v>
      </c>
      <c r="C1292" t="s">
        <v>134</v>
      </c>
      <c r="D1292" s="49" t="str">
        <f t="shared" ref="D1292:D1355" si="23">CONCATENATE(A1292, B1292, C1292)</f>
        <v>2010Gewerbliche BetriebsgebäudeRohbauarbeiten</v>
      </c>
      <c r="E1292">
        <v>89.5</v>
      </c>
      <c r="F1292">
        <v>89.5</v>
      </c>
      <c r="G1292">
        <v>90.8</v>
      </c>
      <c r="H1292">
        <v>90.8</v>
      </c>
      <c r="I1292">
        <v>91.3</v>
      </c>
      <c r="J1292">
        <v>91.3</v>
      </c>
      <c r="K1292">
        <v>91.8</v>
      </c>
      <c r="L1292">
        <v>91.8</v>
      </c>
    </row>
    <row r="1293" spans="1:12">
      <c r="A1293">
        <v>2010</v>
      </c>
      <c r="B1293" t="s">
        <v>152</v>
      </c>
      <c r="C1293" t="s">
        <v>90</v>
      </c>
      <c r="D1293" s="49" t="str">
        <f t="shared" si="23"/>
        <v>2010Gewerbliche BetriebsgebäudeErdarbeiten</v>
      </c>
      <c r="E1293">
        <v>89.6</v>
      </c>
      <c r="F1293">
        <v>89.6</v>
      </c>
      <c r="G1293">
        <v>89.6</v>
      </c>
      <c r="H1293">
        <v>89.6</v>
      </c>
      <c r="I1293">
        <v>89.7</v>
      </c>
      <c r="J1293">
        <v>89.7</v>
      </c>
      <c r="K1293">
        <v>89.8</v>
      </c>
      <c r="L1293">
        <v>89.8</v>
      </c>
    </row>
    <row r="1294" spans="1:12">
      <c r="A1294">
        <v>2010</v>
      </c>
      <c r="B1294" t="s">
        <v>152</v>
      </c>
      <c r="C1294" t="s">
        <v>135</v>
      </c>
      <c r="D1294" s="49" t="str">
        <f t="shared" si="23"/>
        <v>2010Gewerbliche BetriebsgebäudeVerbauarbeiten</v>
      </c>
      <c r="E1294" t="s">
        <v>66</v>
      </c>
      <c r="F1294" t="s">
        <v>66</v>
      </c>
      <c r="G1294" t="s">
        <v>66</v>
      </c>
      <c r="H1294" t="s">
        <v>66</v>
      </c>
      <c r="I1294" t="s">
        <v>66</v>
      </c>
      <c r="J1294" t="s">
        <v>66</v>
      </c>
      <c r="K1294" t="s">
        <v>66</v>
      </c>
      <c r="L1294" t="s">
        <v>66</v>
      </c>
    </row>
    <row r="1295" spans="1:12">
      <c r="A1295">
        <v>2010</v>
      </c>
      <c r="B1295" t="s">
        <v>152</v>
      </c>
      <c r="C1295" t="s">
        <v>136</v>
      </c>
      <c r="D1295" s="49" t="str">
        <f t="shared" si="23"/>
        <v>2010Gewerbliche BetriebsgebäudeRamm-, Rüttel- und Pressarbeiten</v>
      </c>
      <c r="E1295" t="s">
        <v>66</v>
      </c>
      <c r="F1295" t="s">
        <v>66</v>
      </c>
      <c r="G1295" t="s">
        <v>66</v>
      </c>
      <c r="H1295" t="s">
        <v>66</v>
      </c>
      <c r="I1295" t="s">
        <v>66</v>
      </c>
      <c r="J1295" t="s">
        <v>66</v>
      </c>
      <c r="K1295" t="s">
        <v>66</v>
      </c>
      <c r="L1295" t="s">
        <v>66</v>
      </c>
    </row>
    <row r="1296" spans="1:12">
      <c r="A1296">
        <v>2010</v>
      </c>
      <c r="B1296" t="s">
        <v>152</v>
      </c>
      <c r="C1296" t="s">
        <v>91</v>
      </c>
      <c r="D1296" s="49" t="str">
        <f t="shared" si="23"/>
        <v>2010Gewerbliche BetriebsgebäudeEntwässerungskanalarbeiten</v>
      </c>
      <c r="E1296">
        <v>88.4</v>
      </c>
      <c r="F1296">
        <v>88.4</v>
      </c>
      <c r="G1296">
        <v>88.7</v>
      </c>
      <c r="H1296">
        <v>88.7</v>
      </c>
      <c r="I1296">
        <v>89</v>
      </c>
      <c r="J1296">
        <v>89</v>
      </c>
      <c r="K1296">
        <v>89.3</v>
      </c>
      <c r="L1296">
        <v>89.3</v>
      </c>
    </row>
    <row r="1297" spans="1:12">
      <c r="A1297">
        <v>2010</v>
      </c>
      <c r="B1297" t="s">
        <v>152</v>
      </c>
      <c r="C1297" t="s">
        <v>92</v>
      </c>
      <c r="D1297" s="49" t="str">
        <f t="shared" si="23"/>
        <v>2010Gewerbliche BetriebsgebäudeMauerarbeiten</v>
      </c>
      <c r="E1297">
        <v>93.3</v>
      </c>
      <c r="F1297">
        <v>93.3</v>
      </c>
      <c r="G1297">
        <v>93.6</v>
      </c>
      <c r="H1297">
        <v>93.6</v>
      </c>
      <c r="I1297">
        <v>93.7</v>
      </c>
      <c r="J1297">
        <v>93.7</v>
      </c>
      <c r="K1297">
        <v>93.7</v>
      </c>
      <c r="L1297">
        <v>93.7</v>
      </c>
    </row>
    <row r="1298" spans="1:12">
      <c r="A1298">
        <v>2010</v>
      </c>
      <c r="B1298" t="s">
        <v>152</v>
      </c>
      <c r="C1298" t="s">
        <v>93</v>
      </c>
      <c r="D1298" s="49" t="str">
        <f t="shared" si="23"/>
        <v>2010Gewerbliche BetriebsgebäudeBetonarbeiten</v>
      </c>
      <c r="E1298">
        <v>91.4</v>
      </c>
      <c r="F1298">
        <v>91.4</v>
      </c>
      <c r="G1298">
        <v>93.5</v>
      </c>
      <c r="H1298">
        <v>93.5</v>
      </c>
      <c r="I1298">
        <v>93.3</v>
      </c>
      <c r="J1298">
        <v>93.3</v>
      </c>
      <c r="K1298">
        <v>93.2</v>
      </c>
      <c r="L1298">
        <v>93.2</v>
      </c>
    </row>
    <row r="1299" spans="1:12">
      <c r="A1299">
        <v>2010</v>
      </c>
      <c r="B1299" t="s">
        <v>152</v>
      </c>
      <c r="C1299" t="s">
        <v>137</v>
      </c>
      <c r="D1299" s="49" t="str">
        <f t="shared" si="23"/>
        <v>2010Gewerbliche BetriebsgebäudeZimmer- und Holzbauarbeiten</v>
      </c>
      <c r="E1299">
        <v>84.5</v>
      </c>
      <c r="F1299">
        <v>84.5</v>
      </c>
      <c r="G1299">
        <v>85.6</v>
      </c>
      <c r="H1299">
        <v>85.6</v>
      </c>
      <c r="I1299">
        <v>87.2</v>
      </c>
      <c r="J1299">
        <v>87.2</v>
      </c>
      <c r="K1299">
        <v>87.8</v>
      </c>
      <c r="L1299">
        <v>87.8</v>
      </c>
    </row>
    <row r="1300" spans="1:12">
      <c r="A1300">
        <v>2010</v>
      </c>
      <c r="B1300" t="s">
        <v>152</v>
      </c>
      <c r="C1300" t="s">
        <v>95</v>
      </c>
      <c r="D1300" s="49" t="str">
        <f t="shared" si="23"/>
        <v>2010Gewerbliche BetriebsgebäudeStahlbauarbeiten</v>
      </c>
      <c r="E1300">
        <v>89.7</v>
      </c>
      <c r="F1300">
        <v>89.7</v>
      </c>
      <c r="G1300">
        <v>90.7</v>
      </c>
      <c r="H1300">
        <v>90.7</v>
      </c>
      <c r="I1300">
        <v>92.9</v>
      </c>
      <c r="J1300">
        <v>92.9</v>
      </c>
      <c r="K1300">
        <v>95.2</v>
      </c>
      <c r="L1300">
        <v>95.2</v>
      </c>
    </row>
    <row r="1301" spans="1:12">
      <c r="A1301">
        <v>2010</v>
      </c>
      <c r="B1301" t="s">
        <v>152</v>
      </c>
      <c r="C1301" t="s">
        <v>96</v>
      </c>
      <c r="D1301" s="49" t="str">
        <f t="shared" si="23"/>
        <v>2010Gewerbliche BetriebsgebäudeAbdichtungsarbeiten</v>
      </c>
      <c r="E1301">
        <v>86</v>
      </c>
      <c r="F1301">
        <v>86</v>
      </c>
      <c r="G1301">
        <v>86.4</v>
      </c>
      <c r="H1301">
        <v>86.4</v>
      </c>
      <c r="I1301">
        <v>86.8</v>
      </c>
      <c r="J1301">
        <v>86.8</v>
      </c>
      <c r="K1301">
        <v>87.3</v>
      </c>
      <c r="L1301">
        <v>87.3</v>
      </c>
    </row>
    <row r="1302" spans="1:12">
      <c r="A1302">
        <v>2010</v>
      </c>
      <c r="B1302" t="s">
        <v>152</v>
      </c>
      <c r="C1302" t="s">
        <v>138</v>
      </c>
      <c r="D1302" s="49" t="str">
        <f t="shared" si="23"/>
        <v>2010Gewerbliche BetriebsgebäudeDachdeckungs- und Dachabdichtungsarbeiten</v>
      </c>
      <c r="E1302">
        <v>87.3</v>
      </c>
      <c r="F1302">
        <v>87.3</v>
      </c>
      <c r="G1302">
        <v>87.9</v>
      </c>
      <c r="H1302">
        <v>87.9</v>
      </c>
      <c r="I1302">
        <v>88.3</v>
      </c>
      <c r="J1302">
        <v>88.3</v>
      </c>
      <c r="K1302">
        <v>89</v>
      </c>
      <c r="L1302">
        <v>89</v>
      </c>
    </row>
    <row r="1303" spans="1:12">
      <c r="A1303">
        <v>2010</v>
      </c>
      <c r="B1303" t="s">
        <v>152</v>
      </c>
      <c r="C1303" t="s">
        <v>98</v>
      </c>
      <c r="D1303" s="49" t="str">
        <f t="shared" si="23"/>
        <v>2010Gewerbliche BetriebsgebäudeKlempnerarbeiten</v>
      </c>
      <c r="E1303">
        <v>84</v>
      </c>
      <c r="F1303">
        <v>84</v>
      </c>
      <c r="G1303">
        <v>84.6</v>
      </c>
      <c r="H1303">
        <v>84.6</v>
      </c>
      <c r="I1303">
        <v>85.4</v>
      </c>
      <c r="J1303">
        <v>85.4</v>
      </c>
      <c r="K1303">
        <v>86.9</v>
      </c>
      <c r="L1303">
        <v>86.9</v>
      </c>
    </row>
    <row r="1304" spans="1:12">
      <c r="A1304">
        <v>2010</v>
      </c>
      <c r="B1304" t="s">
        <v>152</v>
      </c>
      <c r="C1304" t="s">
        <v>99</v>
      </c>
      <c r="D1304" s="49" t="str">
        <f t="shared" si="23"/>
        <v>2010Gewerbliche BetriebsgebäudeGerüstarbeiten</v>
      </c>
      <c r="E1304">
        <v>87.6</v>
      </c>
      <c r="F1304">
        <v>87.6</v>
      </c>
      <c r="G1304">
        <v>89.6</v>
      </c>
      <c r="H1304">
        <v>89.6</v>
      </c>
      <c r="I1304">
        <v>92.1</v>
      </c>
      <c r="J1304">
        <v>92.1</v>
      </c>
      <c r="K1304">
        <v>91.8</v>
      </c>
      <c r="L1304">
        <v>91.8</v>
      </c>
    </row>
    <row r="1305" spans="1:12">
      <c r="A1305">
        <v>2010</v>
      </c>
      <c r="B1305" t="s">
        <v>152</v>
      </c>
      <c r="C1305" t="s">
        <v>139</v>
      </c>
      <c r="D1305" s="49" t="str">
        <f t="shared" si="23"/>
        <v>2010Gewerbliche BetriebsgebäudeAusbauarbeiten</v>
      </c>
      <c r="E1305">
        <v>87.8</v>
      </c>
      <c r="F1305">
        <v>87.8</v>
      </c>
      <c r="G1305">
        <v>88.2</v>
      </c>
      <c r="H1305">
        <v>88.2</v>
      </c>
      <c r="I1305">
        <v>88.7</v>
      </c>
      <c r="J1305">
        <v>88.7</v>
      </c>
      <c r="K1305">
        <v>89.1</v>
      </c>
      <c r="L1305">
        <v>89.1</v>
      </c>
    </row>
    <row r="1306" spans="1:12">
      <c r="A1306">
        <v>2010</v>
      </c>
      <c r="B1306" t="s">
        <v>152</v>
      </c>
      <c r="C1306" t="s">
        <v>100</v>
      </c>
      <c r="D1306" s="49" t="str">
        <f t="shared" si="23"/>
        <v>2010Gewerbliche BetriebsgebäudeNaturwerksteinarbeiten</v>
      </c>
      <c r="E1306">
        <v>93.6</v>
      </c>
      <c r="F1306">
        <v>93.6</v>
      </c>
      <c r="G1306">
        <v>93.7</v>
      </c>
      <c r="H1306">
        <v>93.7</v>
      </c>
      <c r="I1306">
        <v>94</v>
      </c>
      <c r="J1306">
        <v>94</v>
      </c>
      <c r="K1306">
        <v>94.1</v>
      </c>
      <c r="L1306">
        <v>94.1</v>
      </c>
    </row>
    <row r="1307" spans="1:12">
      <c r="A1307">
        <v>2010</v>
      </c>
      <c r="B1307" t="s">
        <v>152</v>
      </c>
      <c r="C1307" t="s">
        <v>101</v>
      </c>
      <c r="D1307" s="49" t="str">
        <f t="shared" si="23"/>
        <v>2010Gewerbliche BetriebsgebäudeBetonwerksteinarbeiten</v>
      </c>
      <c r="E1307">
        <v>90.9</v>
      </c>
      <c r="F1307">
        <v>90.9</v>
      </c>
      <c r="G1307">
        <v>90.9</v>
      </c>
      <c r="H1307">
        <v>90.9</v>
      </c>
      <c r="I1307">
        <v>91.2</v>
      </c>
      <c r="J1307">
        <v>91.2</v>
      </c>
      <c r="K1307">
        <v>91.4</v>
      </c>
      <c r="L1307">
        <v>91.4</v>
      </c>
    </row>
    <row r="1308" spans="1:12">
      <c r="A1308">
        <v>2010</v>
      </c>
      <c r="B1308" t="s">
        <v>152</v>
      </c>
      <c r="C1308" t="s">
        <v>140</v>
      </c>
      <c r="D1308" s="49" t="str">
        <f t="shared" si="23"/>
        <v>2010Gewerbliche BetriebsgebäudePutz- und Stuckarbeiten</v>
      </c>
      <c r="E1308">
        <v>90.8</v>
      </c>
      <c r="F1308">
        <v>90.8</v>
      </c>
      <c r="G1308">
        <v>90.9</v>
      </c>
      <c r="H1308">
        <v>90.9</v>
      </c>
      <c r="I1308">
        <v>91.2</v>
      </c>
      <c r="J1308">
        <v>91.2</v>
      </c>
      <c r="K1308">
        <v>91.3</v>
      </c>
      <c r="L1308">
        <v>91.3</v>
      </c>
    </row>
    <row r="1309" spans="1:12">
      <c r="A1309">
        <v>2010</v>
      </c>
      <c r="B1309" t="s">
        <v>152</v>
      </c>
      <c r="C1309" t="s">
        <v>141</v>
      </c>
      <c r="D1309" s="49" t="str">
        <f t="shared" si="23"/>
        <v>2010Gewerbliche BetriebsgebäudeWärmedämm-Verbundsysteme</v>
      </c>
      <c r="E1309">
        <v>90</v>
      </c>
      <c r="F1309">
        <v>90</v>
      </c>
      <c r="G1309">
        <v>89.9</v>
      </c>
      <c r="H1309">
        <v>89.9</v>
      </c>
      <c r="I1309">
        <v>90.1</v>
      </c>
      <c r="J1309">
        <v>90.1</v>
      </c>
      <c r="K1309">
        <v>90.3</v>
      </c>
      <c r="L1309">
        <v>90.3</v>
      </c>
    </row>
    <row r="1310" spans="1:12">
      <c r="A1310">
        <v>2010</v>
      </c>
      <c r="B1310" t="s">
        <v>152</v>
      </c>
      <c r="C1310" t="s">
        <v>104</v>
      </c>
      <c r="D1310" s="49" t="str">
        <f t="shared" si="23"/>
        <v>2010Gewerbliche BetriebsgebäudeTrockenbauarbeiten</v>
      </c>
      <c r="E1310">
        <v>89.9</v>
      </c>
      <c r="F1310">
        <v>89.9</v>
      </c>
      <c r="G1310">
        <v>90</v>
      </c>
      <c r="H1310">
        <v>90</v>
      </c>
      <c r="I1310">
        <v>90.3</v>
      </c>
      <c r="J1310">
        <v>90.3</v>
      </c>
      <c r="K1310">
        <v>90.7</v>
      </c>
      <c r="L1310">
        <v>90.7</v>
      </c>
    </row>
    <row r="1311" spans="1:12">
      <c r="A1311">
        <v>2010</v>
      </c>
      <c r="B1311" t="s">
        <v>152</v>
      </c>
      <c r="C1311" t="s">
        <v>105</v>
      </c>
      <c r="D1311" s="49" t="str">
        <f t="shared" si="23"/>
        <v>2010Gewerbliche BetriebsgebäudeVorgehängte hinterlüftete Fassaden</v>
      </c>
      <c r="E1311">
        <v>88.7</v>
      </c>
      <c r="F1311">
        <v>88.7</v>
      </c>
      <c r="G1311">
        <v>89.1</v>
      </c>
      <c r="H1311">
        <v>89.1</v>
      </c>
      <c r="I1311">
        <v>89.8</v>
      </c>
      <c r="J1311">
        <v>89.8</v>
      </c>
      <c r="K1311">
        <v>90.5</v>
      </c>
      <c r="L1311">
        <v>90.5</v>
      </c>
    </row>
    <row r="1312" spans="1:12">
      <c r="A1312">
        <v>2010</v>
      </c>
      <c r="B1312" t="s">
        <v>152</v>
      </c>
      <c r="C1312" t="s">
        <v>142</v>
      </c>
      <c r="D1312" s="49" t="str">
        <f t="shared" si="23"/>
        <v>2010Gewerbliche BetriebsgebäudeFliesen- und Plattenarbeiten</v>
      </c>
      <c r="E1312">
        <v>89.1</v>
      </c>
      <c r="F1312">
        <v>89.1</v>
      </c>
      <c r="G1312">
        <v>89.3</v>
      </c>
      <c r="H1312">
        <v>89.3</v>
      </c>
      <c r="I1312">
        <v>89.7</v>
      </c>
      <c r="J1312">
        <v>89.7</v>
      </c>
      <c r="K1312">
        <v>89.6</v>
      </c>
      <c r="L1312">
        <v>89.6</v>
      </c>
    </row>
    <row r="1313" spans="1:12">
      <c r="A1313">
        <v>2010</v>
      </c>
      <c r="B1313" t="s">
        <v>152</v>
      </c>
      <c r="C1313" t="s">
        <v>107</v>
      </c>
      <c r="D1313" s="49" t="str">
        <f t="shared" si="23"/>
        <v>2010Gewerbliche BetriebsgebäudeEstricharbeiten</v>
      </c>
      <c r="E1313">
        <v>87.9</v>
      </c>
      <c r="F1313">
        <v>87.9</v>
      </c>
      <c r="G1313">
        <v>88.4</v>
      </c>
      <c r="H1313">
        <v>88.4</v>
      </c>
      <c r="I1313">
        <v>88.9</v>
      </c>
      <c r="J1313">
        <v>88.9</v>
      </c>
      <c r="K1313">
        <v>89.1</v>
      </c>
      <c r="L1313">
        <v>89.1</v>
      </c>
    </row>
    <row r="1314" spans="1:12">
      <c r="A1314">
        <v>2010</v>
      </c>
      <c r="B1314" t="s">
        <v>152</v>
      </c>
      <c r="C1314" t="s">
        <v>108</v>
      </c>
      <c r="D1314" s="49" t="str">
        <f t="shared" si="23"/>
        <v>2010Gewerbliche BetriebsgebäudeTischlerarbeiten</v>
      </c>
      <c r="E1314">
        <v>90.5</v>
      </c>
      <c r="F1314">
        <v>90.5</v>
      </c>
      <c r="G1314">
        <v>90.6</v>
      </c>
      <c r="H1314">
        <v>90.6</v>
      </c>
      <c r="I1314">
        <v>91.1</v>
      </c>
      <c r="J1314">
        <v>91.1</v>
      </c>
      <c r="K1314">
        <v>91.4</v>
      </c>
      <c r="L1314">
        <v>91.4</v>
      </c>
    </row>
    <row r="1315" spans="1:12">
      <c r="A1315">
        <v>2010</v>
      </c>
      <c r="B1315" t="s">
        <v>152</v>
      </c>
      <c r="C1315" t="s">
        <v>143</v>
      </c>
      <c r="D1315" s="49" t="str">
        <f t="shared" si="23"/>
        <v>2010Gewerbliche BetriebsgebäudeParkett- und Holzpflasterarbeiten</v>
      </c>
      <c r="E1315">
        <v>93.5</v>
      </c>
      <c r="F1315">
        <v>93.5</v>
      </c>
      <c r="G1315">
        <v>93.5</v>
      </c>
      <c r="H1315">
        <v>93.5</v>
      </c>
      <c r="I1315">
        <v>93.9</v>
      </c>
      <c r="J1315">
        <v>93.9</v>
      </c>
      <c r="K1315">
        <v>93.9</v>
      </c>
      <c r="L1315">
        <v>93.9</v>
      </c>
    </row>
    <row r="1316" spans="1:12">
      <c r="A1316">
        <v>2010</v>
      </c>
      <c r="B1316" t="s">
        <v>152</v>
      </c>
      <c r="C1316" t="s">
        <v>109</v>
      </c>
      <c r="D1316" s="49" t="str">
        <f t="shared" si="23"/>
        <v>2010Gewerbliche BetriebsgebäudeRollladenarbeiten</v>
      </c>
      <c r="E1316">
        <v>93</v>
      </c>
      <c r="F1316">
        <v>93</v>
      </c>
      <c r="G1316">
        <v>93</v>
      </c>
      <c r="H1316">
        <v>93</v>
      </c>
      <c r="I1316">
        <v>93.1</v>
      </c>
      <c r="J1316">
        <v>93.1</v>
      </c>
      <c r="K1316">
        <v>93.3</v>
      </c>
      <c r="L1316">
        <v>93.3</v>
      </c>
    </row>
    <row r="1317" spans="1:12">
      <c r="A1317">
        <v>2010</v>
      </c>
      <c r="B1317" t="s">
        <v>152</v>
      </c>
      <c r="C1317" t="s">
        <v>110</v>
      </c>
      <c r="D1317" s="49" t="str">
        <f t="shared" si="23"/>
        <v>2010Gewerbliche BetriebsgebäudeMetallbauarbeiten</v>
      </c>
      <c r="E1317">
        <v>87.2</v>
      </c>
      <c r="F1317">
        <v>87.2</v>
      </c>
      <c r="G1317">
        <v>87.4</v>
      </c>
      <c r="H1317">
        <v>87.4</v>
      </c>
      <c r="I1317">
        <v>88.4</v>
      </c>
      <c r="J1317">
        <v>88.4</v>
      </c>
      <c r="K1317">
        <v>88.8</v>
      </c>
      <c r="L1317">
        <v>88.8</v>
      </c>
    </row>
    <row r="1318" spans="1:12">
      <c r="A1318">
        <v>2010</v>
      </c>
      <c r="B1318" t="s">
        <v>152</v>
      </c>
      <c r="C1318" t="s">
        <v>111</v>
      </c>
      <c r="D1318" s="49" t="str">
        <f t="shared" si="23"/>
        <v>2010Gewerbliche BetriebsgebäudeVerglasungsarbeiten</v>
      </c>
      <c r="E1318">
        <v>91.7</v>
      </c>
      <c r="F1318">
        <v>91.7</v>
      </c>
      <c r="G1318">
        <v>91.9</v>
      </c>
      <c r="H1318">
        <v>91.9</v>
      </c>
      <c r="I1318">
        <v>92</v>
      </c>
      <c r="J1318">
        <v>92</v>
      </c>
      <c r="K1318">
        <v>92.5</v>
      </c>
      <c r="L1318">
        <v>92.5</v>
      </c>
    </row>
    <row r="1319" spans="1:12">
      <c r="A1319">
        <v>2010</v>
      </c>
      <c r="B1319" t="s">
        <v>152</v>
      </c>
      <c r="C1319" t="s">
        <v>144</v>
      </c>
      <c r="D1319" s="49" t="str">
        <f t="shared" si="23"/>
        <v>2010Gewerbliche BetriebsgebäudeMaler- und Lackierarbeiten, Beschichtungen</v>
      </c>
      <c r="E1319">
        <v>92.5</v>
      </c>
      <c r="F1319">
        <v>92.5</v>
      </c>
      <c r="G1319">
        <v>92.7</v>
      </c>
      <c r="H1319">
        <v>92.7</v>
      </c>
      <c r="I1319">
        <v>92.9</v>
      </c>
      <c r="J1319">
        <v>92.9</v>
      </c>
      <c r="K1319">
        <v>93</v>
      </c>
      <c r="L1319">
        <v>93</v>
      </c>
    </row>
    <row r="1320" spans="1:12">
      <c r="A1320">
        <v>2010</v>
      </c>
      <c r="B1320" t="s">
        <v>152</v>
      </c>
      <c r="C1320" t="s">
        <v>145</v>
      </c>
      <c r="D1320" s="49" t="str">
        <f t="shared" si="23"/>
        <v>2010Gewerbliche BetriebsgebäudeKorrosionsschutzarbeiten an Stahlbauten</v>
      </c>
      <c r="E1320">
        <v>93.1</v>
      </c>
      <c r="F1320">
        <v>93.1</v>
      </c>
      <c r="G1320">
        <v>93.3</v>
      </c>
      <c r="H1320">
        <v>93.3</v>
      </c>
      <c r="I1320">
        <v>93.8</v>
      </c>
      <c r="J1320">
        <v>93.8</v>
      </c>
      <c r="K1320">
        <v>94.1</v>
      </c>
      <c r="L1320">
        <v>94.1</v>
      </c>
    </row>
    <row r="1321" spans="1:12">
      <c r="A1321">
        <v>2010</v>
      </c>
      <c r="B1321" t="s">
        <v>152</v>
      </c>
      <c r="C1321" t="s">
        <v>113</v>
      </c>
      <c r="D1321" s="49" t="str">
        <f t="shared" si="23"/>
        <v>2010Gewerbliche BetriebsgebäudeBodenbelagarbeiten</v>
      </c>
      <c r="E1321">
        <v>89.1</v>
      </c>
      <c r="F1321">
        <v>89.1</v>
      </c>
      <c r="G1321">
        <v>89.3</v>
      </c>
      <c r="H1321">
        <v>89.3</v>
      </c>
      <c r="I1321">
        <v>89.7</v>
      </c>
      <c r="J1321">
        <v>89.7</v>
      </c>
      <c r="K1321">
        <v>89.8</v>
      </c>
      <c r="L1321">
        <v>89.8</v>
      </c>
    </row>
    <row r="1322" spans="1:12">
      <c r="A1322">
        <v>2010</v>
      </c>
      <c r="B1322" t="s">
        <v>152</v>
      </c>
      <c r="C1322" t="s">
        <v>114</v>
      </c>
      <c r="D1322" s="49" t="str">
        <f t="shared" si="23"/>
        <v>2010Gewerbliche BetriebsgebäudeTapezierarbeiten</v>
      </c>
      <c r="E1322">
        <v>91.3</v>
      </c>
      <c r="F1322">
        <v>91.3</v>
      </c>
      <c r="G1322">
        <v>91.5</v>
      </c>
      <c r="H1322">
        <v>91.5</v>
      </c>
      <c r="I1322">
        <v>92</v>
      </c>
      <c r="J1322">
        <v>92</v>
      </c>
      <c r="K1322">
        <v>92</v>
      </c>
      <c r="L1322">
        <v>92</v>
      </c>
    </row>
    <row r="1323" spans="1:12">
      <c r="A1323">
        <v>2010</v>
      </c>
      <c r="B1323" t="s">
        <v>152</v>
      </c>
      <c r="C1323" t="s">
        <v>115</v>
      </c>
      <c r="D1323" s="49" t="str">
        <f t="shared" si="23"/>
        <v>2010Gewerbliche BetriebsgebäudeRaumlufttechnische Anlagen</v>
      </c>
      <c r="E1323">
        <v>87.1</v>
      </c>
      <c r="F1323">
        <v>87.1</v>
      </c>
      <c r="G1323">
        <v>87.4</v>
      </c>
      <c r="H1323">
        <v>87.4</v>
      </c>
      <c r="I1323">
        <v>87.8</v>
      </c>
      <c r="J1323">
        <v>87.8</v>
      </c>
      <c r="K1323">
        <v>88.1</v>
      </c>
      <c r="L1323">
        <v>88.1</v>
      </c>
    </row>
    <row r="1324" spans="1:12">
      <c r="A1324">
        <v>2010</v>
      </c>
      <c r="B1324" t="s">
        <v>152</v>
      </c>
      <c r="C1324" t="s">
        <v>146</v>
      </c>
      <c r="D1324" s="49" t="str">
        <f t="shared" si="23"/>
        <v>2010Gewerbliche BetriebsgebäudeHeiz- und zentrale Wassererwärmungsanlagen</v>
      </c>
      <c r="E1324">
        <v>84.5</v>
      </c>
      <c r="F1324">
        <v>84.5</v>
      </c>
      <c r="G1324">
        <v>85.1</v>
      </c>
      <c r="H1324">
        <v>85.1</v>
      </c>
      <c r="I1324">
        <v>85.7</v>
      </c>
      <c r="J1324">
        <v>85.7</v>
      </c>
      <c r="K1324">
        <v>86.1</v>
      </c>
      <c r="L1324">
        <v>86.1</v>
      </c>
    </row>
    <row r="1325" spans="1:12">
      <c r="A1325">
        <v>2010</v>
      </c>
      <c r="B1325" t="s">
        <v>152</v>
      </c>
      <c r="C1325" t="s">
        <v>147</v>
      </c>
      <c r="D1325" s="49" t="str">
        <f t="shared" si="23"/>
        <v>2010Gewerbliche BetriebsgebäudeGas-, Wasser- und Entwässerungsanl. innerh. v.Geb.</v>
      </c>
      <c r="E1325">
        <v>84.2</v>
      </c>
      <c r="F1325">
        <v>84.2</v>
      </c>
      <c r="G1325">
        <v>84.7</v>
      </c>
      <c r="H1325">
        <v>84.7</v>
      </c>
      <c r="I1325">
        <v>85.3</v>
      </c>
      <c r="J1325">
        <v>85.3</v>
      </c>
      <c r="K1325">
        <v>85.7</v>
      </c>
      <c r="L1325">
        <v>85.7</v>
      </c>
    </row>
    <row r="1326" spans="1:12">
      <c r="A1326">
        <v>2010</v>
      </c>
      <c r="B1326" t="s">
        <v>152</v>
      </c>
      <c r="C1326" t="s">
        <v>148</v>
      </c>
      <c r="D1326" s="49" t="str">
        <f t="shared" si="23"/>
        <v>2010Gewerbliche BetriebsgebäudeNieder- und Mittelspannungsanlagen bis 36 kV</v>
      </c>
      <c r="E1326">
        <v>85.7</v>
      </c>
      <c r="F1326">
        <v>85.7</v>
      </c>
      <c r="G1326">
        <v>86.1</v>
      </c>
      <c r="H1326">
        <v>86.1</v>
      </c>
      <c r="I1326">
        <v>86.6</v>
      </c>
      <c r="J1326">
        <v>86.6</v>
      </c>
      <c r="K1326">
        <v>87.1</v>
      </c>
      <c r="L1326">
        <v>87.1</v>
      </c>
    </row>
    <row r="1327" spans="1:12">
      <c r="A1327">
        <v>2010</v>
      </c>
      <c r="B1327" t="s">
        <v>152</v>
      </c>
      <c r="C1327" t="s">
        <v>120</v>
      </c>
      <c r="D1327" s="49" t="str">
        <f t="shared" si="23"/>
        <v>2010Gewerbliche BetriebsgebäudeBlitzschutzanlagen</v>
      </c>
      <c r="E1327">
        <v>90.7</v>
      </c>
      <c r="F1327">
        <v>90.7</v>
      </c>
      <c r="G1327">
        <v>90.8</v>
      </c>
      <c r="H1327">
        <v>90.8</v>
      </c>
      <c r="I1327">
        <v>91.5</v>
      </c>
      <c r="J1327">
        <v>91.5</v>
      </c>
      <c r="K1327">
        <v>91.9</v>
      </c>
      <c r="L1327">
        <v>91.9</v>
      </c>
    </row>
    <row r="1328" spans="1:12">
      <c r="A1328">
        <v>2010</v>
      </c>
      <c r="B1328" t="s">
        <v>152</v>
      </c>
      <c r="C1328" t="s">
        <v>149</v>
      </c>
      <c r="D1328" s="49" t="str">
        <f t="shared" si="23"/>
        <v>2010Gewerbliche BetriebsgebäudeAufzugsanl., Fahrtreppen, Fahrsteige, Förderanl.</v>
      </c>
      <c r="E1328">
        <v>90.6</v>
      </c>
      <c r="F1328">
        <v>90.6</v>
      </c>
      <c r="G1328">
        <v>91.1</v>
      </c>
      <c r="H1328">
        <v>91.1</v>
      </c>
      <c r="I1328">
        <v>91.1</v>
      </c>
      <c r="J1328">
        <v>91.1</v>
      </c>
      <c r="K1328">
        <v>91.2</v>
      </c>
      <c r="L1328">
        <v>91.2</v>
      </c>
    </row>
    <row r="1329" spans="1:12">
      <c r="A1329">
        <v>2010</v>
      </c>
      <c r="B1329" t="s">
        <v>152</v>
      </c>
      <c r="C1329" t="s">
        <v>119</v>
      </c>
      <c r="D1329" s="49" t="str">
        <f t="shared" si="23"/>
        <v>2010Gewerbliche BetriebsgebäudeGebäudeautomation</v>
      </c>
      <c r="E1329">
        <v>90.1</v>
      </c>
      <c r="F1329">
        <v>90.1</v>
      </c>
      <c r="G1329">
        <v>90.3</v>
      </c>
      <c r="H1329">
        <v>90.3</v>
      </c>
      <c r="I1329">
        <v>90.5</v>
      </c>
      <c r="J1329">
        <v>90.5</v>
      </c>
      <c r="K1329">
        <v>90.9</v>
      </c>
      <c r="L1329">
        <v>90.9</v>
      </c>
    </row>
    <row r="1330" spans="1:12">
      <c r="A1330">
        <v>2010</v>
      </c>
      <c r="B1330" t="s">
        <v>152</v>
      </c>
      <c r="C1330" t="s">
        <v>150</v>
      </c>
      <c r="D1330" s="49" t="str">
        <f t="shared" si="23"/>
        <v>2010Gewerbliche BetriebsgebäudeDämm- und Brandschutzarbeiten an techn. Anlagen</v>
      </c>
      <c r="E1330">
        <v>82.9</v>
      </c>
      <c r="F1330">
        <v>82.9</v>
      </c>
      <c r="G1330">
        <v>83</v>
      </c>
      <c r="H1330">
        <v>83</v>
      </c>
      <c r="I1330">
        <v>84</v>
      </c>
      <c r="J1330">
        <v>84</v>
      </c>
      <c r="K1330">
        <v>84.3</v>
      </c>
      <c r="L1330">
        <v>84.3</v>
      </c>
    </row>
    <row r="1331" spans="1:12">
      <c r="A1331">
        <v>2011</v>
      </c>
      <c r="B1331" t="s">
        <v>132</v>
      </c>
      <c r="C1331" t="s">
        <v>133</v>
      </c>
      <c r="D1331" s="49" t="str">
        <f t="shared" si="23"/>
        <v>2011WohngebäudeBauleistungen am Bauwerk</v>
      </c>
      <c r="E1331">
        <v>91.7</v>
      </c>
      <c r="F1331">
        <v>91.7</v>
      </c>
      <c r="G1331">
        <v>92.3</v>
      </c>
      <c r="H1331">
        <v>92.3</v>
      </c>
      <c r="I1331">
        <v>92.9</v>
      </c>
      <c r="J1331">
        <v>92.9</v>
      </c>
      <c r="K1331">
        <v>93.2</v>
      </c>
      <c r="L1331">
        <v>93.2</v>
      </c>
    </row>
    <row r="1332" spans="1:12">
      <c r="A1332">
        <v>2011</v>
      </c>
      <c r="B1332" t="s">
        <v>132</v>
      </c>
      <c r="C1332" t="s">
        <v>134</v>
      </c>
      <c r="D1332" s="49" t="str">
        <f t="shared" si="23"/>
        <v>2011WohngebäudeRohbauarbeiten</v>
      </c>
      <c r="E1332">
        <v>92.7</v>
      </c>
      <c r="F1332">
        <v>92.7</v>
      </c>
      <c r="G1332">
        <v>93.5</v>
      </c>
      <c r="H1332">
        <v>93.5</v>
      </c>
      <c r="I1332">
        <v>94</v>
      </c>
      <c r="J1332">
        <v>94</v>
      </c>
      <c r="K1332">
        <v>94.1</v>
      </c>
      <c r="L1332">
        <v>94.1</v>
      </c>
    </row>
    <row r="1333" spans="1:12">
      <c r="A1333">
        <v>2011</v>
      </c>
      <c r="B1333" t="s">
        <v>132</v>
      </c>
      <c r="C1333" t="s">
        <v>90</v>
      </c>
      <c r="D1333" s="49" t="str">
        <f t="shared" si="23"/>
        <v>2011WohngebäudeErdarbeiten</v>
      </c>
      <c r="E1333">
        <v>90.1</v>
      </c>
      <c r="F1333">
        <v>90.1</v>
      </c>
      <c r="G1333">
        <v>90.9</v>
      </c>
      <c r="H1333">
        <v>90.9</v>
      </c>
      <c r="I1333">
        <v>91.5</v>
      </c>
      <c r="J1333">
        <v>91.5</v>
      </c>
      <c r="K1333">
        <v>91.8</v>
      </c>
      <c r="L1333">
        <v>91.8</v>
      </c>
    </row>
    <row r="1334" spans="1:12">
      <c r="A1334">
        <v>2011</v>
      </c>
      <c r="B1334" t="s">
        <v>132</v>
      </c>
      <c r="C1334" t="s">
        <v>135</v>
      </c>
      <c r="D1334" s="49" t="str">
        <f t="shared" si="23"/>
        <v>2011WohngebäudeVerbauarbeiten</v>
      </c>
      <c r="E1334">
        <v>91.9</v>
      </c>
      <c r="F1334">
        <v>91.9</v>
      </c>
      <c r="G1334">
        <v>92.5</v>
      </c>
      <c r="H1334">
        <v>92.5</v>
      </c>
      <c r="I1334">
        <v>93</v>
      </c>
      <c r="J1334">
        <v>93</v>
      </c>
      <c r="K1334">
        <v>93</v>
      </c>
      <c r="L1334">
        <v>93</v>
      </c>
    </row>
    <row r="1335" spans="1:12">
      <c r="A1335">
        <v>2011</v>
      </c>
      <c r="B1335" t="s">
        <v>132</v>
      </c>
      <c r="C1335" t="s">
        <v>136</v>
      </c>
      <c r="D1335" s="49" t="str">
        <f t="shared" si="23"/>
        <v>2011WohngebäudeRamm-, Rüttel- und Pressarbeiten</v>
      </c>
      <c r="E1335" t="s">
        <v>66</v>
      </c>
      <c r="F1335" t="s">
        <v>66</v>
      </c>
      <c r="G1335" t="s">
        <v>66</v>
      </c>
      <c r="H1335" t="s">
        <v>66</v>
      </c>
      <c r="I1335" t="s">
        <v>66</v>
      </c>
      <c r="J1335" t="s">
        <v>66</v>
      </c>
      <c r="K1335" t="s">
        <v>66</v>
      </c>
      <c r="L1335" t="s">
        <v>66</v>
      </c>
    </row>
    <row r="1336" spans="1:12">
      <c r="A1336">
        <v>2011</v>
      </c>
      <c r="B1336" t="s">
        <v>132</v>
      </c>
      <c r="C1336" t="s">
        <v>91</v>
      </c>
      <c r="D1336" s="49" t="str">
        <f t="shared" si="23"/>
        <v>2011WohngebäudeEntwässerungskanalarbeiten</v>
      </c>
      <c r="E1336">
        <v>90.6</v>
      </c>
      <c r="F1336">
        <v>90.6</v>
      </c>
      <c r="G1336">
        <v>91.2</v>
      </c>
      <c r="H1336">
        <v>91.2</v>
      </c>
      <c r="I1336">
        <v>92</v>
      </c>
      <c r="J1336">
        <v>92</v>
      </c>
      <c r="K1336">
        <v>92.3</v>
      </c>
      <c r="L1336">
        <v>92.3</v>
      </c>
    </row>
    <row r="1337" spans="1:12">
      <c r="A1337">
        <v>2011</v>
      </c>
      <c r="B1337" t="s">
        <v>132</v>
      </c>
      <c r="C1337" t="s">
        <v>92</v>
      </c>
      <c r="D1337" s="49" t="str">
        <f t="shared" si="23"/>
        <v>2011WohngebäudeMauerarbeiten</v>
      </c>
      <c r="E1337">
        <v>94.1</v>
      </c>
      <c r="F1337">
        <v>94.1</v>
      </c>
      <c r="G1337">
        <v>94.7</v>
      </c>
      <c r="H1337">
        <v>94.7</v>
      </c>
      <c r="I1337">
        <v>95.1</v>
      </c>
      <c r="J1337">
        <v>95.1</v>
      </c>
      <c r="K1337">
        <v>95.2</v>
      </c>
      <c r="L1337">
        <v>95.2</v>
      </c>
    </row>
    <row r="1338" spans="1:12">
      <c r="A1338">
        <v>2011</v>
      </c>
      <c r="B1338" t="s">
        <v>132</v>
      </c>
      <c r="C1338" t="s">
        <v>93</v>
      </c>
      <c r="D1338" s="49" t="str">
        <f t="shared" si="23"/>
        <v>2011WohngebäudeBetonarbeiten</v>
      </c>
      <c r="E1338">
        <v>95.3</v>
      </c>
      <c r="F1338">
        <v>95.3</v>
      </c>
      <c r="G1338">
        <v>95.9</v>
      </c>
      <c r="H1338">
        <v>95.9</v>
      </c>
      <c r="I1338">
        <v>96.3</v>
      </c>
      <c r="J1338">
        <v>96.3</v>
      </c>
      <c r="K1338">
        <v>96.3</v>
      </c>
      <c r="L1338">
        <v>96.3</v>
      </c>
    </row>
    <row r="1339" spans="1:12">
      <c r="A1339">
        <v>2011</v>
      </c>
      <c r="B1339" t="s">
        <v>132</v>
      </c>
      <c r="C1339" t="s">
        <v>137</v>
      </c>
      <c r="D1339" s="49" t="str">
        <f t="shared" si="23"/>
        <v>2011WohngebäudeZimmer- und Holzbauarbeiten</v>
      </c>
      <c r="E1339">
        <v>89.1</v>
      </c>
      <c r="F1339">
        <v>89.1</v>
      </c>
      <c r="G1339">
        <v>90.8</v>
      </c>
      <c r="H1339">
        <v>90.8</v>
      </c>
      <c r="I1339">
        <v>91.5</v>
      </c>
      <c r="J1339">
        <v>91.5</v>
      </c>
      <c r="K1339">
        <v>92</v>
      </c>
      <c r="L1339">
        <v>92</v>
      </c>
    </row>
    <row r="1340" spans="1:12">
      <c r="A1340">
        <v>2011</v>
      </c>
      <c r="B1340" t="s">
        <v>132</v>
      </c>
      <c r="C1340" t="s">
        <v>95</v>
      </c>
      <c r="D1340" s="49" t="str">
        <f t="shared" si="23"/>
        <v>2011WohngebäudeStahlbauarbeiten</v>
      </c>
      <c r="E1340">
        <v>95.6</v>
      </c>
      <c r="F1340">
        <v>95.6</v>
      </c>
      <c r="G1340">
        <v>97.4</v>
      </c>
      <c r="H1340">
        <v>97.4</v>
      </c>
      <c r="I1340">
        <v>98.1</v>
      </c>
      <c r="J1340">
        <v>98.1</v>
      </c>
      <c r="K1340">
        <v>98.2</v>
      </c>
      <c r="L1340">
        <v>98.2</v>
      </c>
    </row>
    <row r="1341" spans="1:12">
      <c r="A1341">
        <v>2011</v>
      </c>
      <c r="B1341" t="s">
        <v>132</v>
      </c>
      <c r="C1341" t="s">
        <v>96</v>
      </c>
      <c r="D1341" s="49" t="str">
        <f t="shared" si="23"/>
        <v>2011WohngebäudeAbdichtungsarbeiten</v>
      </c>
      <c r="E1341">
        <v>88.4</v>
      </c>
      <c r="F1341">
        <v>88.4</v>
      </c>
      <c r="G1341">
        <v>89</v>
      </c>
      <c r="H1341">
        <v>89</v>
      </c>
      <c r="I1341">
        <v>89.7</v>
      </c>
      <c r="J1341">
        <v>89.7</v>
      </c>
      <c r="K1341">
        <v>90</v>
      </c>
      <c r="L1341">
        <v>90</v>
      </c>
    </row>
    <row r="1342" spans="1:12">
      <c r="A1342">
        <v>2011</v>
      </c>
      <c r="B1342" t="s">
        <v>132</v>
      </c>
      <c r="C1342" t="s">
        <v>138</v>
      </c>
      <c r="D1342" s="49" t="str">
        <f t="shared" si="23"/>
        <v>2011WohngebäudeDachdeckungs- und Dachabdichtungsarbeiten</v>
      </c>
      <c r="E1342">
        <v>89.6</v>
      </c>
      <c r="F1342">
        <v>89.6</v>
      </c>
      <c r="G1342">
        <v>90.3</v>
      </c>
      <c r="H1342">
        <v>90.3</v>
      </c>
      <c r="I1342">
        <v>91</v>
      </c>
      <c r="J1342">
        <v>91</v>
      </c>
      <c r="K1342">
        <v>91.5</v>
      </c>
      <c r="L1342">
        <v>91.5</v>
      </c>
    </row>
    <row r="1343" spans="1:12">
      <c r="A1343">
        <v>2011</v>
      </c>
      <c r="B1343" t="s">
        <v>132</v>
      </c>
      <c r="C1343" t="s">
        <v>98</v>
      </c>
      <c r="D1343" s="49" t="str">
        <f t="shared" si="23"/>
        <v>2011WohngebäudeKlempnerarbeiten</v>
      </c>
      <c r="E1343">
        <v>89.3</v>
      </c>
      <c r="F1343">
        <v>89.3</v>
      </c>
      <c r="G1343">
        <v>90.2</v>
      </c>
      <c r="H1343">
        <v>90.2</v>
      </c>
      <c r="I1343">
        <v>90.8</v>
      </c>
      <c r="J1343">
        <v>90.8</v>
      </c>
      <c r="K1343">
        <v>91.4</v>
      </c>
      <c r="L1343">
        <v>91.4</v>
      </c>
    </row>
    <row r="1344" spans="1:12">
      <c r="A1344">
        <v>2011</v>
      </c>
      <c r="B1344" t="s">
        <v>132</v>
      </c>
      <c r="C1344" t="s">
        <v>99</v>
      </c>
      <c r="D1344" s="49" t="str">
        <f t="shared" si="23"/>
        <v>2011WohngebäudeGerüstarbeiten</v>
      </c>
      <c r="E1344">
        <v>90.4</v>
      </c>
      <c r="F1344">
        <v>90.4</v>
      </c>
      <c r="G1344">
        <v>93.3</v>
      </c>
      <c r="H1344">
        <v>93.3</v>
      </c>
      <c r="I1344">
        <v>95.5</v>
      </c>
      <c r="J1344">
        <v>95.5</v>
      </c>
      <c r="K1344">
        <v>94.8</v>
      </c>
      <c r="L1344">
        <v>94.8</v>
      </c>
    </row>
    <row r="1345" spans="1:12">
      <c r="A1345">
        <v>2011</v>
      </c>
      <c r="B1345" t="s">
        <v>132</v>
      </c>
      <c r="C1345" t="s">
        <v>139</v>
      </c>
      <c r="D1345" s="49" t="str">
        <f t="shared" si="23"/>
        <v>2011WohngebäudeAusbauarbeiten</v>
      </c>
      <c r="E1345">
        <v>90.8</v>
      </c>
      <c r="F1345">
        <v>90.8</v>
      </c>
      <c r="G1345">
        <v>91.3</v>
      </c>
      <c r="H1345">
        <v>91.3</v>
      </c>
      <c r="I1345">
        <v>91.9</v>
      </c>
      <c r="J1345">
        <v>91.9</v>
      </c>
      <c r="K1345">
        <v>92.4</v>
      </c>
      <c r="L1345">
        <v>92.4</v>
      </c>
    </row>
    <row r="1346" spans="1:12">
      <c r="A1346">
        <v>2011</v>
      </c>
      <c r="B1346" t="s">
        <v>132</v>
      </c>
      <c r="C1346" t="s">
        <v>100</v>
      </c>
      <c r="D1346" s="49" t="str">
        <f t="shared" si="23"/>
        <v>2011WohngebäudeNaturwerksteinarbeiten</v>
      </c>
      <c r="E1346">
        <v>94.1</v>
      </c>
      <c r="F1346">
        <v>94.1</v>
      </c>
      <c r="G1346">
        <v>94.7</v>
      </c>
      <c r="H1346">
        <v>94.7</v>
      </c>
      <c r="I1346">
        <v>94.8</v>
      </c>
      <c r="J1346">
        <v>94.8</v>
      </c>
      <c r="K1346">
        <v>95.2</v>
      </c>
      <c r="L1346">
        <v>95.2</v>
      </c>
    </row>
    <row r="1347" spans="1:12">
      <c r="A1347">
        <v>2011</v>
      </c>
      <c r="B1347" t="s">
        <v>132</v>
      </c>
      <c r="C1347" t="s">
        <v>101</v>
      </c>
      <c r="D1347" s="49" t="str">
        <f t="shared" si="23"/>
        <v>2011WohngebäudeBetonwerksteinarbeiten</v>
      </c>
      <c r="E1347">
        <v>91.8</v>
      </c>
      <c r="F1347">
        <v>91.8</v>
      </c>
      <c r="G1347">
        <v>92.4</v>
      </c>
      <c r="H1347">
        <v>92.4</v>
      </c>
      <c r="I1347">
        <v>92.6</v>
      </c>
      <c r="J1347">
        <v>92.6</v>
      </c>
      <c r="K1347">
        <v>93</v>
      </c>
      <c r="L1347">
        <v>93</v>
      </c>
    </row>
    <row r="1348" spans="1:12">
      <c r="A1348">
        <v>2011</v>
      </c>
      <c r="B1348" t="s">
        <v>132</v>
      </c>
      <c r="C1348" t="s">
        <v>140</v>
      </c>
      <c r="D1348" s="49" t="str">
        <f t="shared" si="23"/>
        <v>2011WohngebäudePutz- und Stuckarbeiten</v>
      </c>
      <c r="E1348">
        <v>92.3</v>
      </c>
      <c r="F1348">
        <v>92.3</v>
      </c>
      <c r="G1348">
        <v>92.4</v>
      </c>
      <c r="H1348">
        <v>92.4</v>
      </c>
      <c r="I1348">
        <v>92.9</v>
      </c>
      <c r="J1348">
        <v>92.9</v>
      </c>
      <c r="K1348">
        <v>93.4</v>
      </c>
      <c r="L1348">
        <v>93.4</v>
      </c>
    </row>
    <row r="1349" spans="1:12">
      <c r="A1349">
        <v>2011</v>
      </c>
      <c r="B1349" t="s">
        <v>132</v>
      </c>
      <c r="C1349" t="s">
        <v>141</v>
      </c>
      <c r="D1349" s="49" t="str">
        <f t="shared" si="23"/>
        <v>2011WohngebäudeWärmedämm-Verbundsysteme</v>
      </c>
      <c r="E1349">
        <v>91.5</v>
      </c>
      <c r="F1349">
        <v>91.5</v>
      </c>
      <c r="G1349">
        <v>91.9</v>
      </c>
      <c r="H1349">
        <v>91.9</v>
      </c>
      <c r="I1349">
        <v>92.2</v>
      </c>
      <c r="J1349">
        <v>92.2</v>
      </c>
      <c r="K1349">
        <v>92.7</v>
      </c>
      <c r="L1349">
        <v>92.7</v>
      </c>
    </row>
    <row r="1350" spans="1:12">
      <c r="A1350">
        <v>2011</v>
      </c>
      <c r="B1350" t="s">
        <v>132</v>
      </c>
      <c r="C1350" t="s">
        <v>104</v>
      </c>
      <c r="D1350" s="49" t="str">
        <f t="shared" si="23"/>
        <v>2011WohngebäudeTrockenbauarbeiten</v>
      </c>
      <c r="E1350">
        <v>91.2</v>
      </c>
      <c r="F1350">
        <v>91.2</v>
      </c>
      <c r="G1350">
        <v>92.3</v>
      </c>
      <c r="H1350">
        <v>92.3</v>
      </c>
      <c r="I1350">
        <v>92.7</v>
      </c>
      <c r="J1350">
        <v>92.7</v>
      </c>
      <c r="K1350">
        <v>93</v>
      </c>
      <c r="L1350">
        <v>93</v>
      </c>
    </row>
    <row r="1351" spans="1:12">
      <c r="A1351">
        <v>2011</v>
      </c>
      <c r="B1351" t="s">
        <v>132</v>
      </c>
      <c r="C1351" t="s">
        <v>105</v>
      </c>
      <c r="D1351" s="49" t="str">
        <f t="shared" si="23"/>
        <v>2011WohngebäudeVorgehängte hinterlüftete Fassaden</v>
      </c>
      <c r="E1351">
        <v>90</v>
      </c>
      <c r="F1351">
        <v>90</v>
      </c>
      <c r="G1351">
        <v>90.5</v>
      </c>
      <c r="H1351">
        <v>90.5</v>
      </c>
      <c r="I1351">
        <v>91</v>
      </c>
      <c r="J1351">
        <v>91</v>
      </c>
      <c r="K1351">
        <v>91.4</v>
      </c>
      <c r="L1351">
        <v>91.4</v>
      </c>
    </row>
    <row r="1352" spans="1:12">
      <c r="A1352">
        <v>2011</v>
      </c>
      <c r="B1352" t="s">
        <v>132</v>
      </c>
      <c r="C1352" t="s">
        <v>142</v>
      </c>
      <c r="D1352" s="49" t="str">
        <f t="shared" si="23"/>
        <v>2011WohngebäudeFliesen- und Plattenarbeiten</v>
      </c>
      <c r="E1352">
        <v>90.4</v>
      </c>
      <c r="F1352">
        <v>90.4</v>
      </c>
      <c r="G1352">
        <v>91.2</v>
      </c>
      <c r="H1352">
        <v>91.2</v>
      </c>
      <c r="I1352">
        <v>91.6</v>
      </c>
      <c r="J1352">
        <v>91.6</v>
      </c>
      <c r="K1352">
        <v>91.9</v>
      </c>
      <c r="L1352">
        <v>91.9</v>
      </c>
    </row>
    <row r="1353" spans="1:12">
      <c r="A1353">
        <v>2011</v>
      </c>
      <c r="B1353" t="s">
        <v>132</v>
      </c>
      <c r="C1353" t="s">
        <v>107</v>
      </c>
      <c r="D1353" s="49" t="str">
        <f t="shared" si="23"/>
        <v>2011WohngebäudeEstricharbeiten</v>
      </c>
      <c r="E1353">
        <v>90.3</v>
      </c>
      <c r="F1353">
        <v>90.3</v>
      </c>
      <c r="G1353">
        <v>91.2</v>
      </c>
      <c r="H1353">
        <v>91.2</v>
      </c>
      <c r="I1353">
        <v>92.2</v>
      </c>
      <c r="J1353">
        <v>92.2</v>
      </c>
      <c r="K1353">
        <v>92.3</v>
      </c>
      <c r="L1353">
        <v>92.3</v>
      </c>
    </row>
    <row r="1354" spans="1:12">
      <c r="A1354">
        <v>2011</v>
      </c>
      <c r="B1354" t="s">
        <v>132</v>
      </c>
      <c r="C1354" t="s">
        <v>108</v>
      </c>
      <c r="D1354" s="49" t="str">
        <f t="shared" si="23"/>
        <v>2011WohngebäudeTischlerarbeiten</v>
      </c>
      <c r="E1354">
        <v>92.4</v>
      </c>
      <c r="F1354">
        <v>92.4</v>
      </c>
      <c r="G1354">
        <v>93.1</v>
      </c>
      <c r="H1354">
        <v>93.1</v>
      </c>
      <c r="I1354">
        <v>93.6</v>
      </c>
      <c r="J1354">
        <v>93.6</v>
      </c>
      <c r="K1354">
        <v>94.1</v>
      </c>
      <c r="L1354">
        <v>94.1</v>
      </c>
    </row>
    <row r="1355" spans="1:12">
      <c r="A1355">
        <v>2011</v>
      </c>
      <c r="B1355" t="s">
        <v>132</v>
      </c>
      <c r="C1355" t="s">
        <v>143</v>
      </c>
      <c r="D1355" s="49" t="str">
        <f t="shared" si="23"/>
        <v>2011WohngebäudeParkett- und Holzpflasterarbeiten</v>
      </c>
      <c r="E1355">
        <v>94.2</v>
      </c>
      <c r="F1355">
        <v>94.2</v>
      </c>
      <c r="G1355">
        <v>94.4</v>
      </c>
      <c r="H1355">
        <v>94.4</v>
      </c>
      <c r="I1355">
        <v>95</v>
      </c>
      <c r="J1355">
        <v>95</v>
      </c>
      <c r="K1355">
        <v>95.2</v>
      </c>
      <c r="L1355">
        <v>95.2</v>
      </c>
    </row>
    <row r="1356" spans="1:12">
      <c r="A1356">
        <v>2011</v>
      </c>
      <c r="B1356" t="s">
        <v>132</v>
      </c>
      <c r="C1356" t="s">
        <v>109</v>
      </c>
      <c r="D1356" s="49" t="str">
        <f t="shared" ref="D1356:D1419" si="24">CONCATENATE(A1356, B1356, C1356)</f>
        <v>2011WohngebäudeRollladenarbeiten</v>
      </c>
      <c r="E1356">
        <v>93.7</v>
      </c>
      <c r="F1356">
        <v>93.7</v>
      </c>
      <c r="G1356">
        <v>94</v>
      </c>
      <c r="H1356">
        <v>94</v>
      </c>
      <c r="I1356">
        <v>94.3</v>
      </c>
      <c r="J1356">
        <v>94.3</v>
      </c>
      <c r="K1356">
        <v>94.9</v>
      </c>
      <c r="L1356">
        <v>94.9</v>
      </c>
    </row>
    <row r="1357" spans="1:12">
      <c r="A1357">
        <v>2011</v>
      </c>
      <c r="B1357" t="s">
        <v>132</v>
      </c>
      <c r="C1357" t="s">
        <v>110</v>
      </c>
      <c r="D1357" s="49" t="str">
        <f t="shared" si="24"/>
        <v>2011WohngebäudeMetallbauarbeiten</v>
      </c>
      <c r="E1357">
        <v>90.1</v>
      </c>
      <c r="F1357">
        <v>90.1</v>
      </c>
      <c r="G1357">
        <v>90.6</v>
      </c>
      <c r="H1357">
        <v>90.6</v>
      </c>
      <c r="I1357">
        <v>91.3</v>
      </c>
      <c r="J1357">
        <v>91.3</v>
      </c>
      <c r="K1357">
        <v>91.6</v>
      </c>
      <c r="L1357">
        <v>91.6</v>
      </c>
    </row>
    <row r="1358" spans="1:12">
      <c r="A1358">
        <v>2011</v>
      </c>
      <c r="B1358" t="s">
        <v>132</v>
      </c>
      <c r="C1358" t="s">
        <v>111</v>
      </c>
      <c r="D1358" s="49" t="str">
        <f t="shared" si="24"/>
        <v>2011WohngebäudeVerglasungsarbeiten</v>
      </c>
      <c r="E1358">
        <v>93.3</v>
      </c>
      <c r="F1358">
        <v>93.3</v>
      </c>
      <c r="G1358">
        <v>93.5</v>
      </c>
      <c r="H1358">
        <v>93.5</v>
      </c>
      <c r="I1358">
        <v>94</v>
      </c>
      <c r="J1358">
        <v>94</v>
      </c>
      <c r="K1358">
        <v>94.8</v>
      </c>
      <c r="L1358">
        <v>94.8</v>
      </c>
    </row>
    <row r="1359" spans="1:12">
      <c r="A1359">
        <v>2011</v>
      </c>
      <c r="B1359" t="s">
        <v>132</v>
      </c>
      <c r="C1359" t="s">
        <v>144</v>
      </c>
      <c r="D1359" s="49" t="str">
        <f t="shared" si="24"/>
        <v>2011WohngebäudeMaler- und Lackierarbeiten, Beschichtungen</v>
      </c>
      <c r="E1359">
        <v>92.9</v>
      </c>
      <c r="F1359">
        <v>92.9</v>
      </c>
      <c r="G1359">
        <v>93.5</v>
      </c>
      <c r="H1359">
        <v>93.5</v>
      </c>
      <c r="I1359">
        <v>94</v>
      </c>
      <c r="J1359">
        <v>94</v>
      </c>
      <c r="K1359">
        <v>94.5</v>
      </c>
      <c r="L1359">
        <v>94.5</v>
      </c>
    </row>
    <row r="1360" spans="1:12">
      <c r="A1360">
        <v>2011</v>
      </c>
      <c r="B1360" t="s">
        <v>132</v>
      </c>
      <c r="C1360" t="s">
        <v>145</v>
      </c>
      <c r="D1360" s="49" t="str">
        <f t="shared" si="24"/>
        <v>2011WohngebäudeKorrosionsschutzarbeiten an Stahlbauten</v>
      </c>
      <c r="E1360" t="s">
        <v>66</v>
      </c>
      <c r="F1360" t="s">
        <v>66</v>
      </c>
      <c r="G1360" t="s">
        <v>66</v>
      </c>
      <c r="H1360" t="s">
        <v>66</v>
      </c>
      <c r="I1360" t="s">
        <v>66</v>
      </c>
      <c r="J1360" t="s">
        <v>66</v>
      </c>
      <c r="K1360" t="s">
        <v>66</v>
      </c>
      <c r="L1360" t="s">
        <v>66</v>
      </c>
    </row>
    <row r="1361" spans="1:12">
      <c r="A1361">
        <v>2011</v>
      </c>
      <c r="B1361" t="s">
        <v>132</v>
      </c>
      <c r="C1361" t="s">
        <v>113</v>
      </c>
      <c r="D1361" s="49" t="str">
        <f t="shared" si="24"/>
        <v>2011WohngebäudeBodenbelagarbeiten</v>
      </c>
      <c r="E1361">
        <v>90.9</v>
      </c>
      <c r="F1361">
        <v>90.9</v>
      </c>
      <c r="G1361">
        <v>91.4</v>
      </c>
      <c r="H1361">
        <v>91.4</v>
      </c>
      <c r="I1361">
        <v>92.1</v>
      </c>
      <c r="J1361">
        <v>92.1</v>
      </c>
      <c r="K1361">
        <v>92.5</v>
      </c>
      <c r="L1361">
        <v>92.5</v>
      </c>
    </row>
    <row r="1362" spans="1:12">
      <c r="A1362">
        <v>2011</v>
      </c>
      <c r="B1362" t="s">
        <v>132</v>
      </c>
      <c r="C1362" t="s">
        <v>114</v>
      </c>
      <c r="D1362" s="49" t="str">
        <f t="shared" si="24"/>
        <v>2011WohngebäudeTapezierarbeiten</v>
      </c>
      <c r="E1362">
        <v>92.3</v>
      </c>
      <c r="F1362">
        <v>92.3</v>
      </c>
      <c r="G1362">
        <v>92.6</v>
      </c>
      <c r="H1362">
        <v>92.6</v>
      </c>
      <c r="I1362">
        <v>93.1</v>
      </c>
      <c r="J1362">
        <v>93.1</v>
      </c>
      <c r="K1362">
        <v>93.4</v>
      </c>
      <c r="L1362">
        <v>93.4</v>
      </c>
    </row>
    <row r="1363" spans="1:12">
      <c r="A1363">
        <v>2011</v>
      </c>
      <c r="B1363" t="s">
        <v>132</v>
      </c>
      <c r="C1363" t="s">
        <v>115</v>
      </c>
      <c r="D1363" s="49" t="str">
        <f t="shared" si="24"/>
        <v>2011WohngebäudeRaumlufttechnische Anlagen</v>
      </c>
      <c r="E1363">
        <v>89</v>
      </c>
      <c r="F1363">
        <v>89</v>
      </c>
      <c r="G1363">
        <v>89.8</v>
      </c>
      <c r="H1363">
        <v>89.8</v>
      </c>
      <c r="I1363">
        <v>90.4</v>
      </c>
      <c r="J1363">
        <v>90.4</v>
      </c>
      <c r="K1363">
        <v>90.9</v>
      </c>
      <c r="L1363">
        <v>90.9</v>
      </c>
    </row>
    <row r="1364" spans="1:12">
      <c r="A1364">
        <v>2011</v>
      </c>
      <c r="B1364" t="s">
        <v>132</v>
      </c>
      <c r="C1364" t="s">
        <v>146</v>
      </c>
      <c r="D1364" s="49" t="str">
        <f t="shared" si="24"/>
        <v>2011WohngebäudeHeiz- und zentrale Wassererwärmungsanlagen</v>
      </c>
      <c r="E1364">
        <v>88.2</v>
      </c>
      <c r="F1364">
        <v>88.2</v>
      </c>
      <c r="G1364">
        <v>88.9</v>
      </c>
      <c r="H1364">
        <v>88.9</v>
      </c>
      <c r="I1364">
        <v>89.6</v>
      </c>
      <c r="J1364">
        <v>89.6</v>
      </c>
      <c r="K1364">
        <v>90</v>
      </c>
      <c r="L1364">
        <v>90</v>
      </c>
    </row>
    <row r="1365" spans="1:12">
      <c r="A1365">
        <v>2011</v>
      </c>
      <c r="B1365" t="s">
        <v>132</v>
      </c>
      <c r="C1365" t="s">
        <v>147</v>
      </c>
      <c r="D1365" s="49" t="str">
        <f t="shared" si="24"/>
        <v>2011WohngebäudeGas-, Wasser- und Entwässerungsanl. innerh. v.Geb.</v>
      </c>
      <c r="E1365">
        <v>87.7</v>
      </c>
      <c r="F1365">
        <v>87.7</v>
      </c>
      <c r="G1365">
        <v>88.5</v>
      </c>
      <c r="H1365">
        <v>88.5</v>
      </c>
      <c r="I1365">
        <v>89.2</v>
      </c>
      <c r="J1365">
        <v>89.2</v>
      </c>
      <c r="K1365">
        <v>89.6</v>
      </c>
      <c r="L1365">
        <v>89.6</v>
      </c>
    </row>
    <row r="1366" spans="1:12">
      <c r="A1366">
        <v>2011</v>
      </c>
      <c r="B1366" t="s">
        <v>132</v>
      </c>
      <c r="C1366" t="s">
        <v>148</v>
      </c>
      <c r="D1366" s="49" t="str">
        <f t="shared" si="24"/>
        <v>2011WohngebäudeNieder- und Mittelspannungsanlagen bis 36 kV</v>
      </c>
      <c r="E1366">
        <v>88.7</v>
      </c>
      <c r="F1366">
        <v>88.7</v>
      </c>
      <c r="G1366">
        <v>89.5</v>
      </c>
      <c r="H1366">
        <v>89.5</v>
      </c>
      <c r="I1366">
        <v>90.3</v>
      </c>
      <c r="J1366">
        <v>90.3</v>
      </c>
      <c r="K1366">
        <v>90.6</v>
      </c>
      <c r="L1366">
        <v>90.6</v>
      </c>
    </row>
    <row r="1367" spans="1:12">
      <c r="A1367">
        <v>2011</v>
      </c>
      <c r="B1367" t="s">
        <v>132</v>
      </c>
      <c r="C1367" t="s">
        <v>120</v>
      </c>
      <c r="D1367" s="49" t="str">
        <f t="shared" si="24"/>
        <v>2011WohngebäudeBlitzschutzanlagen</v>
      </c>
      <c r="E1367">
        <v>92.7</v>
      </c>
      <c r="F1367">
        <v>92.7</v>
      </c>
      <c r="G1367">
        <v>93.1</v>
      </c>
      <c r="H1367">
        <v>93.1</v>
      </c>
      <c r="I1367">
        <v>93.8</v>
      </c>
      <c r="J1367">
        <v>93.8</v>
      </c>
      <c r="K1367">
        <v>94</v>
      </c>
      <c r="L1367">
        <v>94</v>
      </c>
    </row>
    <row r="1368" spans="1:12">
      <c r="A1368">
        <v>2011</v>
      </c>
      <c r="B1368" t="s">
        <v>132</v>
      </c>
      <c r="C1368" t="s">
        <v>149</v>
      </c>
      <c r="D1368" s="49" t="str">
        <f t="shared" si="24"/>
        <v>2011WohngebäudeAufzugsanl., Fahrtreppen, Fahrsteige, Förderanl.</v>
      </c>
      <c r="E1368">
        <v>92.7</v>
      </c>
      <c r="F1368">
        <v>92.7</v>
      </c>
      <c r="G1368">
        <v>92.8</v>
      </c>
      <c r="H1368">
        <v>92.8</v>
      </c>
      <c r="I1368">
        <v>93.9</v>
      </c>
      <c r="J1368">
        <v>93.9</v>
      </c>
      <c r="K1368">
        <v>93.9</v>
      </c>
      <c r="L1368">
        <v>93.9</v>
      </c>
    </row>
    <row r="1369" spans="1:12">
      <c r="A1369">
        <v>2011</v>
      </c>
      <c r="B1369" t="s">
        <v>132</v>
      </c>
      <c r="C1369" t="s">
        <v>119</v>
      </c>
      <c r="D1369" s="49" t="str">
        <f t="shared" si="24"/>
        <v>2011WohngebäudeGebäudeautomation</v>
      </c>
      <c r="E1369">
        <v>94.6</v>
      </c>
      <c r="F1369">
        <v>94.6</v>
      </c>
      <c r="G1369">
        <v>95</v>
      </c>
      <c r="H1369">
        <v>95</v>
      </c>
      <c r="I1369">
        <v>94.6</v>
      </c>
      <c r="J1369">
        <v>94.6</v>
      </c>
      <c r="K1369">
        <v>94.5</v>
      </c>
      <c r="L1369">
        <v>94.5</v>
      </c>
    </row>
    <row r="1370" spans="1:12">
      <c r="A1370">
        <v>2011</v>
      </c>
      <c r="B1370" t="s">
        <v>132</v>
      </c>
      <c r="C1370" t="s">
        <v>150</v>
      </c>
      <c r="D1370" s="49" t="str">
        <f t="shared" si="24"/>
        <v>2011WohngebäudeDämm- und Brandschutzarbeiten an techn. Anlagen</v>
      </c>
      <c r="E1370">
        <v>85.4</v>
      </c>
      <c r="F1370">
        <v>85.4</v>
      </c>
      <c r="G1370">
        <v>86.1</v>
      </c>
      <c r="H1370">
        <v>86.1</v>
      </c>
      <c r="I1370">
        <v>87</v>
      </c>
      <c r="J1370">
        <v>87</v>
      </c>
      <c r="K1370">
        <v>87.3</v>
      </c>
      <c r="L1370">
        <v>87.3</v>
      </c>
    </row>
    <row r="1371" spans="1:12">
      <c r="A1371">
        <v>2011</v>
      </c>
      <c r="B1371" t="s">
        <v>151</v>
      </c>
      <c r="C1371" t="s">
        <v>133</v>
      </c>
      <c r="D1371" s="49" t="str">
        <f t="shared" si="24"/>
        <v>2011BürogebäudeBauleistungen am Bauwerk</v>
      </c>
      <c r="E1371">
        <v>91.6</v>
      </c>
      <c r="F1371">
        <v>91.6</v>
      </c>
      <c r="G1371">
        <v>92.2</v>
      </c>
      <c r="H1371">
        <v>92.2</v>
      </c>
      <c r="I1371">
        <v>92.9</v>
      </c>
      <c r="J1371">
        <v>92.9</v>
      </c>
      <c r="K1371">
        <v>93.1</v>
      </c>
      <c r="L1371">
        <v>93.1</v>
      </c>
    </row>
    <row r="1372" spans="1:12">
      <c r="A1372">
        <v>2011</v>
      </c>
      <c r="B1372" t="s">
        <v>151</v>
      </c>
      <c r="C1372" t="s">
        <v>134</v>
      </c>
      <c r="D1372" s="49" t="str">
        <f t="shared" si="24"/>
        <v>2011BürogebäudeRohbauarbeiten</v>
      </c>
      <c r="E1372">
        <v>93.4</v>
      </c>
      <c r="F1372">
        <v>93.4</v>
      </c>
      <c r="G1372">
        <v>94.1</v>
      </c>
      <c r="H1372">
        <v>94.1</v>
      </c>
      <c r="I1372">
        <v>94.7</v>
      </c>
      <c r="J1372">
        <v>94.7</v>
      </c>
      <c r="K1372">
        <v>94.8</v>
      </c>
      <c r="L1372">
        <v>94.8</v>
      </c>
    </row>
    <row r="1373" spans="1:12">
      <c r="A1373">
        <v>2011</v>
      </c>
      <c r="B1373" t="s">
        <v>151</v>
      </c>
      <c r="C1373" t="s">
        <v>90</v>
      </c>
      <c r="D1373" s="49" t="str">
        <f t="shared" si="24"/>
        <v>2011BürogebäudeErdarbeiten</v>
      </c>
      <c r="E1373">
        <v>90.4</v>
      </c>
      <c r="F1373">
        <v>90.4</v>
      </c>
      <c r="G1373">
        <v>91.1</v>
      </c>
      <c r="H1373">
        <v>91.1</v>
      </c>
      <c r="I1373">
        <v>91.7</v>
      </c>
      <c r="J1373">
        <v>91.7</v>
      </c>
      <c r="K1373">
        <v>91.9</v>
      </c>
      <c r="L1373">
        <v>91.9</v>
      </c>
    </row>
    <row r="1374" spans="1:12">
      <c r="A1374">
        <v>2011</v>
      </c>
      <c r="B1374" t="s">
        <v>151</v>
      </c>
      <c r="C1374" t="s">
        <v>135</v>
      </c>
      <c r="D1374" s="49" t="str">
        <f t="shared" si="24"/>
        <v>2011BürogebäudeVerbauarbeiten</v>
      </c>
      <c r="E1374">
        <v>91.9</v>
      </c>
      <c r="F1374">
        <v>91.9</v>
      </c>
      <c r="G1374">
        <v>92.5</v>
      </c>
      <c r="H1374">
        <v>92.5</v>
      </c>
      <c r="I1374">
        <v>93</v>
      </c>
      <c r="J1374">
        <v>93</v>
      </c>
      <c r="K1374">
        <v>93</v>
      </c>
      <c r="L1374">
        <v>93</v>
      </c>
    </row>
    <row r="1375" spans="1:12">
      <c r="A1375">
        <v>2011</v>
      </c>
      <c r="B1375" t="s">
        <v>151</v>
      </c>
      <c r="C1375" t="s">
        <v>136</v>
      </c>
      <c r="D1375" s="49" t="str">
        <f t="shared" si="24"/>
        <v>2011BürogebäudeRamm-, Rüttel- und Pressarbeiten</v>
      </c>
      <c r="E1375" t="s">
        <v>66</v>
      </c>
      <c r="F1375" t="s">
        <v>66</v>
      </c>
      <c r="G1375" t="s">
        <v>66</v>
      </c>
      <c r="H1375" t="s">
        <v>66</v>
      </c>
      <c r="I1375" t="s">
        <v>66</v>
      </c>
      <c r="J1375" t="s">
        <v>66</v>
      </c>
      <c r="K1375" t="s">
        <v>66</v>
      </c>
      <c r="L1375" t="s">
        <v>66</v>
      </c>
    </row>
    <row r="1376" spans="1:12">
      <c r="A1376">
        <v>2011</v>
      </c>
      <c r="B1376" t="s">
        <v>151</v>
      </c>
      <c r="C1376" t="s">
        <v>91</v>
      </c>
      <c r="D1376" s="49" t="str">
        <f t="shared" si="24"/>
        <v>2011BürogebäudeEntwässerungskanalarbeiten</v>
      </c>
      <c r="E1376">
        <v>90.5</v>
      </c>
      <c r="F1376">
        <v>90.5</v>
      </c>
      <c r="G1376">
        <v>91.1</v>
      </c>
      <c r="H1376">
        <v>91.1</v>
      </c>
      <c r="I1376">
        <v>92</v>
      </c>
      <c r="J1376">
        <v>92</v>
      </c>
      <c r="K1376">
        <v>92.2</v>
      </c>
      <c r="L1376">
        <v>92.2</v>
      </c>
    </row>
    <row r="1377" spans="1:12">
      <c r="A1377">
        <v>2011</v>
      </c>
      <c r="B1377" t="s">
        <v>151</v>
      </c>
      <c r="C1377" t="s">
        <v>92</v>
      </c>
      <c r="D1377" s="49" t="str">
        <f t="shared" si="24"/>
        <v>2011BürogebäudeMauerarbeiten</v>
      </c>
      <c r="E1377">
        <v>93.8</v>
      </c>
      <c r="F1377">
        <v>93.8</v>
      </c>
      <c r="G1377">
        <v>94.2</v>
      </c>
      <c r="H1377">
        <v>94.2</v>
      </c>
      <c r="I1377">
        <v>94.6</v>
      </c>
      <c r="J1377">
        <v>94.6</v>
      </c>
      <c r="K1377">
        <v>94.6</v>
      </c>
      <c r="L1377">
        <v>94.6</v>
      </c>
    </row>
    <row r="1378" spans="1:12">
      <c r="A1378">
        <v>2011</v>
      </c>
      <c r="B1378" t="s">
        <v>151</v>
      </c>
      <c r="C1378" t="s">
        <v>93</v>
      </c>
      <c r="D1378" s="49" t="str">
        <f t="shared" si="24"/>
        <v>2011BürogebäudeBetonarbeiten</v>
      </c>
      <c r="E1378">
        <v>95</v>
      </c>
      <c r="F1378">
        <v>95</v>
      </c>
      <c r="G1378">
        <v>95.6</v>
      </c>
      <c r="H1378">
        <v>95.6</v>
      </c>
      <c r="I1378">
        <v>96</v>
      </c>
      <c r="J1378">
        <v>96</v>
      </c>
      <c r="K1378">
        <v>96.1</v>
      </c>
      <c r="L1378">
        <v>96.1</v>
      </c>
    </row>
    <row r="1379" spans="1:12">
      <c r="A1379">
        <v>2011</v>
      </c>
      <c r="B1379" t="s">
        <v>151</v>
      </c>
      <c r="C1379" t="s">
        <v>137</v>
      </c>
      <c r="D1379" s="49" t="str">
        <f t="shared" si="24"/>
        <v>2011BürogebäudeZimmer- und Holzbauarbeiten</v>
      </c>
      <c r="E1379">
        <v>89</v>
      </c>
      <c r="F1379">
        <v>89</v>
      </c>
      <c r="G1379">
        <v>90.8</v>
      </c>
      <c r="H1379">
        <v>90.8</v>
      </c>
      <c r="I1379">
        <v>91.5</v>
      </c>
      <c r="J1379">
        <v>91.5</v>
      </c>
      <c r="K1379">
        <v>92</v>
      </c>
      <c r="L1379">
        <v>92</v>
      </c>
    </row>
    <row r="1380" spans="1:12">
      <c r="A1380">
        <v>2011</v>
      </c>
      <c r="B1380" t="s">
        <v>151</v>
      </c>
      <c r="C1380" t="s">
        <v>95</v>
      </c>
      <c r="D1380" s="49" t="str">
        <f t="shared" si="24"/>
        <v>2011BürogebäudeStahlbauarbeiten</v>
      </c>
      <c r="E1380">
        <v>96.3</v>
      </c>
      <c r="F1380">
        <v>96.3</v>
      </c>
      <c r="G1380">
        <v>97.6</v>
      </c>
      <c r="H1380">
        <v>97.6</v>
      </c>
      <c r="I1380">
        <v>98.1</v>
      </c>
      <c r="J1380">
        <v>98.1</v>
      </c>
      <c r="K1380">
        <v>97.4</v>
      </c>
      <c r="L1380">
        <v>97.4</v>
      </c>
    </row>
    <row r="1381" spans="1:12">
      <c r="A1381">
        <v>2011</v>
      </c>
      <c r="B1381" t="s">
        <v>151</v>
      </c>
      <c r="C1381" t="s">
        <v>96</v>
      </c>
      <c r="D1381" s="49" t="str">
        <f t="shared" si="24"/>
        <v>2011BürogebäudeAbdichtungsarbeiten</v>
      </c>
      <c r="E1381">
        <v>88</v>
      </c>
      <c r="F1381">
        <v>88</v>
      </c>
      <c r="G1381">
        <v>88.9</v>
      </c>
      <c r="H1381">
        <v>88.9</v>
      </c>
      <c r="I1381">
        <v>89.3</v>
      </c>
      <c r="J1381">
        <v>89.3</v>
      </c>
      <c r="K1381">
        <v>89.7</v>
      </c>
      <c r="L1381">
        <v>89.7</v>
      </c>
    </row>
    <row r="1382" spans="1:12">
      <c r="A1382">
        <v>2011</v>
      </c>
      <c r="B1382" t="s">
        <v>151</v>
      </c>
      <c r="C1382" t="s">
        <v>138</v>
      </c>
      <c r="D1382" s="49" t="str">
        <f t="shared" si="24"/>
        <v>2011BürogebäudeDachdeckungs- und Dachabdichtungsarbeiten</v>
      </c>
      <c r="E1382">
        <v>89.5</v>
      </c>
      <c r="F1382">
        <v>89.5</v>
      </c>
      <c r="G1382">
        <v>90.2</v>
      </c>
      <c r="H1382">
        <v>90.2</v>
      </c>
      <c r="I1382">
        <v>91.1</v>
      </c>
      <c r="J1382">
        <v>91.1</v>
      </c>
      <c r="K1382">
        <v>91.7</v>
      </c>
      <c r="L1382">
        <v>91.7</v>
      </c>
    </row>
    <row r="1383" spans="1:12">
      <c r="A1383">
        <v>2011</v>
      </c>
      <c r="B1383" t="s">
        <v>151</v>
      </c>
      <c r="C1383" t="s">
        <v>98</v>
      </c>
      <c r="D1383" s="49" t="str">
        <f t="shared" si="24"/>
        <v>2011BürogebäudeKlempnerarbeiten</v>
      </c>
      <c r="E1383">
        <v>89.3</v>
      </c>
      <c r="F1383">
        <v>89.3</v>
      </c>
      <c r="G1383">
        <v>90.3</v>
      </c>
      <c r="H1383">
        <v>90.3</v>
      </c>
      <c r="I1383">
        <v>90.8</v>
      </c>
      <c r="J1383">
        <v>90.8</v>
      </c>
      <c r="K1383">
        <v>91.5</v>
      </c>
      <c r="L1383">
        <v>91.5</v>
      </c>
    </row>
    <row r="1384" spans="1:12">
      <c r="A1384">
        <v>2011</v>
      </c>
      <c r="B1384" t="s">
        <v>151</v>
      </c>
      <c r="C1384" t="s">
        <v>99</v>
      </c>
      <c r="D1384" s="49" t="str">
        <f t="shared" si="24"/>
        <v>2011BürogebäudeGerüstarbeiten</v>
      </c>
      <c r="E1384">
        <v>90.4</v>
      </c>
      <c r="F1384">
        <v>90.4</v>
      </c>
      <c r="G1384">
        <v>93.3</v>
      </c>
      <c r="H1384">
        <v>93.3</v>
      </c>
      <c r="I1384">
        <v>95.5</v>
      </c>
      <c r="J1384">
        <v>95.5</v>
      </c>
      <c r="K1384">
        <v>94.8</v>
      </c>
      <c r="L1384">
        <v>94.8</v>
      </c>
    </row>
    <row r="1385" spans="1:12">
      <c r="A1385">
        <v>2011</v>
      </c>
      <c r="B1385" t="s">
        <v>151</v>
      </c>
      <c r="C1385" t="s">
        <v>139</v>
      </c>
      <c r="D1385" s="49" t="str">
        <f t="shared" si="24"/>
        <v>2011BürogebäudeAusbauarbeiten</v>
      </c>
      <c r="E1385">
        <v>90.6</v>
      </c>
      <c r="F1385">
        <v>90.6</v>
      </c>
      <c r="G1385">
        <v>91.2</v>
      </c>
      <c r="H1385">
        <v>91.2</v>
      </c>
      <c r="I1385">
        <v>91.8</v>
      </c>
      <c r="J1385">
        <v>91.8</v>
      </c>
      <c r="K1385">
        <v>92.3</v>
      </c>
      <c r="L1385">
        <v>92.3</v>
      </c>
    </row>
    <row r="1386" spans="1:12">
      <c r="A1386">
        <v>2011</v>
      </c>
      <c r="B1386" t="s">
        <v>151</v>
      </c>
      <c r="C1386" t="s">
        <v>100</v>
      </c>
      <c r="D1386" s="49" t="str">
        <f t="shared" si="24"/>
        <v>2011BürogebäudeNaturwerksteinarbeiten</v>
      </c>
      <c r="E1386">
        <v>94.4</v>
      </c>
      <c r="F1386">
        <v>94.4</v>
      </c>
      <c r="G1386">
        <v>95</v>
      </c>
      <c r="H1386">
        <v>95</v>
      </c>
      <c r="I1386">
        <v>95.1</v>
      </c>
      <c r="J1386">
        <v>95.1</v>
      </c>
      <c r="K1386">
        <v>95.5</v>
      </c>
      <c r="L1386">
        <v>95.5</v>
      </c>
    </row>
    <row r="1387" spans="1:12">
      <c r="A1387">
        <v>2011</v>
      </c>
      <c r="B1387" t="s">
        <v>151</v>
      </c>
      <c r="C1387" t="s">
        <v>101</v>
      </c>
      <c r="D1387" s="49" t="str">
        <f t="shared" si="24"/>
        <v>2011BürogebäudeBetonwerksteinarbeiten</v>
      </c>
      <c r="E1387">
        <v>92.7</v>
      </c>
      <c r="F1387">
        <v>92.7</v>
      </c>
      <c r="G1387">
        <v>93.2</v>
      </c>
      <c r="H1387">
        <v>93.2</v>
      </c>
      <c r="I1387">
        <v>93.4</v>
      </c>
      <c r="J1387">
        <v>93.4</v>
      </c>
      <c r="K1387">
        <v>93.9</v>
      </c>
      <c r="L1387">
        <v>93.9</v>
      </c>
    </row>
    <row r="1388" spans="1:12">
      <c r="A1388">
        <v>2011</v>
      </c>
      <c r="B1388" t="s">
        <v>151</v>
      </c>
      <c r="C1388" t="s">
        <v>140</v>
      </c>
      <c r="D1388" s="49" t="str">
        <f t="shared" si="24"/>
        <v>2011BürogebäudePutz- und Stuckarbeiten</v>
      </c>
      <c r="E1388">
        <v>92.5</v>
      </c>
      <c r="F1388">
        <v>92.5</v>
      </c>
      <c r="G1388">
        <v>92.7</v>
      </c>
      <c r="H1388">
        <v>92.7</v>
      </c>
      <c r="I1388">
        <v>93.2</v>
      </c>
      <c r="J1388">
        <v>93.2</v>
      </c>
      <c r="K1388">
        <v>93.7</v>
      </c>
      <c r="L1388">
        <v>93.7</v>
      </c>
    </row>
    <row r="1389" spans="1:12">
      <c r="A1389">
        <v>2011</v>
      </c>
      <c r="B1389" t="s">
        <v>151</v>
      </c>
      <c r="C1389" t="s">
        <v>141</v>
      </c>
      <c r="D1389" s="49" t="str">
        <f t="shared" si="24"/>
        <v>2011BürogebäudeWärmedämm-Verbundsysteme</v>
      </c>
      <c r="E1389">
        <v>91.5</v>
      </c>
      <c r="F1389">
        <v>91.5</v>
      </c>
      <c r="G1389">
        <v>91.9</v>
      </c>
      <c r="H1389">
        <v>91.9</v>
      </c>
      <c r="I1389">
        <v>92.2</v>
      </c>
      <c r="J1389">
        <v>92.2</v>
      </c>
      <c r="K1389">
        <v>92.7</v>
      </c>
      <c r="L1389">
        <v>92.7</v>
      </c>
    </row>
    <row r="1390" spans="1:12">
      <c r="A1390">
        <v>2011</v>
      </c>
      <c r="B1390" t="s">
        <v>151</v>
      </c>
      <c r="C1390" t="s">
        <v>104</v>
      </c>
      <c r="D1390" s="49" t="str">
        <f t="shared" si="24"/>
        <v>2011BürogebäudeTrockenbauarbeiten</v>
      </c>
      <c r="E1390">
        <v>91.6</v>
      </c>
      <c r="F1390">
        <v>91.6</v>
      </c>
      <c r="G1390">
        <v>92.6</v>
      </c>
      <c r="H1390">
        <v>92.6</v>
      </c>
      <c r="I1390">
        <v>92.9</v>
      </c>
      <c r="J1390">
        <v>92.9</v>
      </c>
      <c r="K1390">
        <v>93.3</v>
      </c>
      <c r="L1390">
        <v>93.3</v>
      </c>
    </row>
    <row r="1391" spans="1:12">
      <c r="A1391">
        <v>2011</v>
      </c>
      <c r="B1391" t="s">
        <v>151</v>
      </c>
      <c r="C1391" t="s">
        <v>105</v>
      </c>
      <c r="D1391" s="49" t="str">
        <f t="shared" si="24"/>
        <v>2011BürogebäudeVorgehängte hinterlüftete Fassaden</v>
      </c>
      <c r="E1391">
        <v>91.9</v>
      </c>
      <c r="F1391">
        <v>91.9</v>
      </c>
      <c r="G1391">
        <v>92.2</v>
      </c>
      <c r="H1391">
        <v>92.2</v>
      </c>
      <c r="I1391">
        <v>93</v>
      </c>
      <c r="J1391">
        <v>93</v>
      </c>
      <c r="K1391">
        <v>93.4</v>
      </c>
      <c r="L1391">
        <v>93.4</v>
      </c>
    </row>
    <row r="1392" spans="1:12">
      <c r="A1392">
        <v>2011</v>
      </c>
      <c r="B1392" t="s">
        <v>151</v>
      </c>
      <c r="C1392" t="s">
        <v>142</v>
      </c>
      <c r="D1392" s="49" t="str">
        <f t="shared" si="24"/>
        <v>2011BürogebäudeFliesen- und Plattenarbeiten</v>
      </c>
      <c r="E1392">
        <v>90.4</v>
      </c>
      <c r="F1392">
        <v>90.4</v>
      </c>
      <c r="G1392">
        <v>91.2</v>
      </c>
      <c r="H1392">
        <v>91.2</v>
      </c>
      <c r="I1392">
        <v>91.6</v>
      </c>
      <c r="J1392">
        <v>91.6</v>
      </c>
      <c r="K1392">
        <v>91.9</v>
      </c>
      <c r="L1392">
        <v>91.9</v>
      </c>
    </row>
    <row r="1393" spans="1:12">
      <c r="A1393">
        <v>2011</v>
      </c>
      <c r="B1393" t="s">
        <v>151</v>
      </c>
      <c r="C1393" t="s">
        <v>107</v>
      </c>
      <c r="D1393" s="49" t="str">
        <f t="shared" si="24"/>
        <v>2011BürogebäudeEstricharbeiten</v>
      </c>
      <c r="E1393">
        <v>90.3</v>
      </c>
      <c r="F1393">
        <v>90.3</v>
      </c>
      <c r="G1393">
        <v>91.2</v>
      </c>
      <c r="H1393">
        <v>91.2</v>
      </c>
      <c r="I1393">
        <v>92.2</v>
      </c>
      <c r="J1393">
        <v>92.2</v>
      </c>
      <c r="K1393">
        <v>92.3</v>
      </c>
      <c r="L1393">
        <v>92.3</v>
      </c>
    </row>
    <row r="1394" spans="1:12">
      <c r="A1394">
        <v>2011</v>
      </c>
      <c r="B1394" t="s">
        <v>151</v>
      </c>
      <c r="C1394" t="s">
        <v>108</v>
      </c>
      <c r="D1394" s="49" t="str">
        <f t="shared" si="24"/>
        <v>2011BürogebäudeTischlerarbeiten</v>
      </c>
      <c r="E1394">
        <v>92.5</v>
      </c>
      <c r="F1394">
        <v>92.5</v>
      </c>
      <c r="G1394">
        <v>93.1</v>
      </c>
      <c r="H1394">
        <v>93.1</v>
      </c>
      <c r="I1394">
        <v>93.6</v>
      </c>
      <c r="J1394">
        <v>93.6</v>
      </c>
      <c r="K1394">
        <v>94.1</v>
      </c>
      <c r="L1394">
        <v>94.1</v>
      </c>
    </row>
    <row r="1395" spans="1:12">
      <c r="A1395">
        <v>2011</v>
      </c>
      <c r="B1395" t="s">
        <v>151</v>
      </c>
      <c r="C1395" t="s">
        <v>143</v>
      </c>
      <c r="D1395" s="49" t="str">
        <f t="shared" si="24"/>
        <v>2011BürogebäudeParkett- und Holzpflasterarbeiten</v>
      </c>
      <c r="E1395">
        <v>94.2</v>
      </c>
      <c r="F1395">
        <v>94.2</v>
      </c>
      <c r="G1395">
        <v>94.4</v>
      </c>
      <c r="H1395">
        <v>94.4</v>
      </c>
      <c r="I1395">
        <v>95</v>
      </c>
      <c r="J1395">
        <v>95</v>
      </c>
      <c r="K1395">
        <v>95.2</v>
      </c>
      <c r="L1395">
        <v>95.2</v>
      </c>
    </row>
    <row r="1396" spans="1:12">
      <c r="A1396">
        <v>2011</v>
      </c>
      <c r="B1396" t="s">
        <v>151</v>
      </c>
      <c r="C1396" t="s">
        <v>109</v>
      </c>
      <c r="D1396" s="49" t="str">
        <f t="shared" si="24"/>
        <v>2011BürogebäudeRollladenarbeiten</v>
      </c>
      <c r="E1396">
        <v>93.1</v>
      </c>
      <c r="F1396">
        <v>93.1</v>
      </c>
      <c r="G1396">
        <v>93.3</v>
      </c>
      <c r="H1396">
        <v>93.3</v>
      </c>
      <c r="I1396">
        <v>93.8</v>
      </c>
      <c r="J1396">
        <v>93.8</v>
      </c>
      <c r="K1396">
        <v>94.4</v>
      </c>
      <c r="L1396">
        <v>94.4</v>
      </c>
    </row>
    <row r="1397" spans="1:12">
      <c r="A1397">
        <v>2011</v>
      </c>
      <c r="B1397" t="s">
        <v>151</v>
      </c>
      <c r="C1397" t="s">
        <v>110</v>
      </c>
      <c r="D1397" s="49" t="str">
        <f t="shared" si="24"/>
        <v>2011BürogebäudeMetallbauarbeiten</v>
      </c>
      <c r="E1397">
        <v>89.5</v>
      </c>
      <c r="F1397">
        <v>89.5</v>
      </c>
      <c r="G1397">
        <v>90.1</v>
      </c>
      <c r="H1397">
        <v>90.1</v>
      </c>
      <c r="I1397">
        <v>90.8</v>
      </c>
      <c r="J1397">
        <v>90.8</v>
      </c>
      <c r="K1397">
        <v>91.1</v>
      </c>
      <c r="L1397">
        <v>91.1</v>
      </c>
    </row>
    <row r="1398" spans="1:12">
      <c r="A1398">
        <v>2011</v>
      </c>
      <c r="B1398" t="s">
        <v>151</v>
      </c>
      <c r="C1398" t="s">
        <v>111</v>
      </c>
      <c r="D1398" s="49" t="str">
        <f t="shared" si="24"/>
        <v>2011BürogebäudeVerglasungsarbeiten</v>
      </c>
      <c r="E1398">
        <v>93.3</v>
      </c>
      <c r="F1398">
        <v>93.3</v>
      </c>
      <c r="G1398">
        <v>93.5</v>
      </c>
      <c r="H1398">
        <v>93.5</v>
      </c>
      <c r="I1398">
        <v>94</v>
      </c>
      <c r="J1398">
        <v>94</v>
      </c>
      <c r="K1398">
        <v>94.8</v>
      </c>
      <c r="L1398">
        <v>94.8</v>
      </c>
    </row>
    <row r="1399" spans="1:12">
      <c r="A1399">
        <v>2011</v>
      </c>
      <c r="B1399" t="s">
        <v>151</v>
      </c>
      <c r="C1399" t="s">
        <v>144</v>
      </c>
      <c r="D1399" s="49" t="str">
        <f t="shared" si="24"/>
        <v>2011BürogebäudeMaler- und Lackierarbeiten, Beschichtungen</v>
      </c>
      <c r="E1399">
        <v>92.9</v>
      </c>
      <c r="F1399">
        <v>92.9</v>
      </c>
      <c r="G1399">
        <v>93.5</v>
      </c>
      <c r="H1399">
        <v>93.5</v>
      </c>
      <c r="I1399">
        <v>93.9</v>
      </c>
      <c r="J1399">
        <v>93.9</v>
      </c>
      <c r="K1399">
        <v>94.4</v>
      </c>
      <c r="L1399">
        <v>94.4</v>
      </c>
    </row>
    <row r="1400" spans="1:12">
      <c r="A1400">
        <v>2011</v>
      </c>
      <c r="B1400" t="s">
        <v>151</v>
      </c>
      <c r="C1400" t="s">
        <v>145</v>
      </c>
      <c r="D1400" s="49" t="str">
        <f t="shared" si="24"/>
        <v>2011BürogebäudeKorrosionsschutzarbeiten an Stahlbauten</v>
      </c>
      <c r="E1400" t="s">
        <v>66</v>
      </c>
      <c r="F1400" t="s">
        <v>66</v>
      </c>
      <c r="G1400" t="s">
        <v>66</v>
      </c>
      <c r="H1400" t="s">
        <v>66</v>
      </c>
      <c r="I1400" t="s">
        <v>66</v>
      </c>
      <c r="J1400" t="s">
        <v>66</v>
      </c>
      <c r="K1400" t="s">
        <v>66</v>
      </c>
      <c r="L1400" t="s">
        <v>66</v>
      </c>
    </row>
    <row r="1401" spans="1:12">
      <c r="A1401">
        <v>2011</v>
      </c>
      <c r="B1401" t="s">
        <v>151</v>
      </c>
      <c r="C1401" t="s">
        <v>113</v>
      </c>
      <c r="D1401" s="49" t="str">
        <f t="shared" si="24"/>
        <v>2011BürogebäudeBodenbelagarbeiten</v>
      </c>
      <c r="E1401">
        <v>90.8</v>
      </c>
      <c r="F1401">
        <v>90.8</v>
      </c>
      <c r="G1401">
        <v>91.4</v>
      </c>
      <c r="H1401">
        <v>91.4</v>
      </c>
      <c r="I1401">
        <v>92.1</v>
      </c>
      <c r="J1401">
        <v>92.1</v>
      </c>
      <c r="K1401">
        <v>92.4</v>
      </c>
      <c r="L1401">
        <v>92.4</v>
      </c>
    </row>
    <row r="1402" spans="1:12">
      <c r="A1402">
        <v>2011</v>
      </c>
      <c r="B1402" t="s">
        <v>151</v>
      </c>
      <c r="C1402" t="s">
        <v>114</v>
      </c>
      <c r="D1402" s="49" t="str">
        <f t="shared" si="24"/>
        <v>2011BürogebäudeTapezierarbeiten</v>
      </c>
      <c r="E1402">
        <v>92.3</v>
      </c>
      <c r="F1402">
        <v>92.3</v>
      </c>
      <c r="G1402">
        <v>92.6</v>
      </c>
      <c r="H1402">
        <v>92.6</v>
      </c>
      <c r="I1402">
        <v>93.1</v>
      </c>
      <c r="J1402">
        <v>93.1</v>
      </c>
      <c r="K1402">
        <v>93.4</v>
      </c>
      <c r="L1402">
        <v>93.4</v>
      </c>
    </row>
    <row r="1403" spans="1:12">
      <c r="A1403">
        <v>2011</v>
      </c>
      <c r="B1403" t="s">
        <v>151</v>
      </c>
      <c r="C1403" t="s">
        <v>115</v>
      </c>
      <c r="D1403" s="49" t="str">
        <f t="shared" si="24"/>
        <v>2011BürogebäudeRaumlufttechnische Anlagen</v>
      </c>
      <c r="E1403">
        <v>89.2</v>
      </c>
      <c r="F1403">
        <v>89.2</v>
      </c>
      <c r="G1403">
        <v>90</v>
      </c>
      <c r="H1403">
        <v>90</v>
      </c>
      <c r="I1403">
        <v>90.6</v>
      </c>
      <c r="J1403">
        <v>90.6</v>
      </c>
      <c r="K1403">
        <v>91</v>
      </c>
      <c r="L1403">
        <v>91</v>
      </c>
    </row>
    <row r="1404" spans="1:12">
      <c r="A1404">
        <v>2011</v>
      </c>
      <c r="B1404" t="s">
        <v>151</v>
      </c>
      <c r="C1404" t="s">
        <v>146</v>
      </c>
      <c r="D1404" s="49" t="str">
        <f t="shared" si="24"/>
        <v>2011BürogebäudeHeiz- und zentrale Wassererwärmungsanlagen</v>
      </c>
      <c r="E1404">
        <v>88</v>
      </c>
      <c r="F1404">
        <v>88</v>
      </c>
      <c r="G1404">
        <v>88.8</v>
      </c>
      <c r="H1404">
        <v>88.8</v>
      </c>
      <c r="I1404">
        <v>89.5</v>
      </c>
      <c r="J1404">
        <v>89.5</v>
      </c>
      <c r="K1404">
        <v>90</v>
      </c>
      <c r="L1404">
        <v>90</v>
      </c>
    </row>
    <row r="1405" spans="1:12">
      <c r="A1405">
        <v>2011</v>
      </c>
      <c r="B1405" t="s">
        <v>151</v>
      </c>
      <c r="C1405" t="s">
        <v>147</v>
      </c>
      <c r="D1405" s="49" t="str">
        <f t="shared" si="24"/>
        <v>2011BürogebäudeGas-, Wasser- und Entwässerungsanl. innerh. v.Geb.</v>
      </c>
      <c r="E1405">
        <v>87.5</v>
      </c>
      <c r="F1405">
        <v>87.5</v>
      </c>
      <c r="G1405">
        <v>88.5</v>
      </c>
      <c r="H1405">
        <v>88.5</v>
      </c>
      <c r="I1405">
        <v>89.1</v>
      </c>
      <c r="J1405">
        <v>89.1</v>
      </c>
      <c r="K1405">
        <v>89.5</v>
      </c>
      <c r="L1405">
        <v>89.5</v>
      </c>
    </row>
    <row r="1406" spans="1:12">
      <c r="A1406">
        <v>2011</v>
      </c>
      <c r="B1406" t="s">
        <v>151</v>
      </c>
      <c r="C1406" t="s">
        <v>148</v>
      </c>
      <c r="D1406" s="49" t="str">
        <f t="shared" si="24"/>
        <v>2011BürogebäudeNieder- und Mittelspannungsanlagen bis 36 kV</v>
      </c>
      <c r="E1406">
        <v>88.8</v>
      </c>
      <c r="F1406">
        <v>88.8</v>
      </c>
      <c r="G1406">
        <v>89.6</v>
      </c>
      <c r="H1406">
        <v>89.6</v>
      </c>
      <c r="I1406">
        <v>90.4</v>
      </c>
      <c r="J1406">
        <v>90.4</v>
      </c>
      <c r="K1406">
        <v>90.8</v>
      </c>
      <c r="L1406">
        <v>90.8</v>
      </c>
    </row>
    <row r="1407" spans="1:12">
      <c r="A1407">
        <v>2011</v>
      </c>
      <c r="B1407" t="s">
        <v>151</v>
      </c>
      <c r="C1407" t="s">
        <v>120</v>
      </c>
      <c r="D1407" s="49" t="str">
        <f t="shared" si="24"/>
        <v>2011BürogebäudeBlitzschutzanlagen</v>
      </c>
      <c r="E1407">
        <v>92.7</v>
      </c>
      <c r="F1407">
        <v>92.7</v>
      </c>
      <c r="G1407">
        <v>93.1</v>
      </c>
      <c r="H1407">
        <v>93.1</v>
      </c>
      <c r="I1407">
        <v>93.8</v>
      </c>
      <c r="J1407">
        <v>93.8</v>
      </c>
      <c r="K1407">
        <v>94</v>
      </c>
      <c r="L1407">
        <v>94</v>
      </c>
    </row>
    <row r="1408" spans="1:12">
      <c r="A1408">
        <v>2011</v>
      </c>
      <c r="B1408" t="s">
        <v>151</v>
      </c>
      <c r="C1408" t="s">
        <v>149</v>
      </c>
      <c r="D1408" s="49" t="str">
        <f t="shared" si="24"/>
        <v>2011BürogebäudeAufzugsanl., Fahrtreppen, Fahrsteige, Förderanl.</v>
      </c>
      <c r="E1408">
        <v>92.7</v>
      </c>
      <c r="F1408">
        <v>92.7</v>
      </c>
      <c r="G1408">
        <v>92.8</v>
      </c>
      <c r="H1408">
        <v>92.8</v>
      </c>
      <c r="I1408">
        <v>93.9</v>
      </c>
      <c r="J1408">
        <v>93.9</v>
      </c>
      <c r="K1408">
        <v>93.9</v>
      </c>
      <c r="L1408">
        <v>93.9</v>
      </c>
    </row>
    <row r="1409" spans="1:12">
      <c r="A1409">
        <v>2011</v>
      </c>
      <c r="B1409" t="s">
        <v>151</v>
      </c>
      <c r="C1409" t="s">
        <v>119</v>
      </c>
      <c r="D1409" s="49" t="str">
        <f t="shared" si="24"/>
        <v>2011BürogebäudeGebäudeautomation</v>
      </c>
      <c r="E1409">
        <v>91.7</v>
      </c>
      <c r="F1409">
        <v>91.7</v>
      </c>
      <c r="G1409">
        <v>92.3</v>
      </c>
      <c r="H1409">
        <v>92.3</v>
      </c>
      <c r="I1409">
        <v>92.7</v>
      </c>
      <c r="J1409">
        <v>92.7</v>
      </c>
      <c r="K1409">
        <v>93</v>
      </c>
      <c r="L1409">
        <v>93</v>
      </c>
    </row>
    <row r="1410" spans="1:12">
      <c r="A1410">
        <v>2011</v>
      </c>
      <c r="B1410" t="s">
        <v>151</v>
      </c>
      <c r="C1410" t="s">
        <v>150</v>
      </c>
      <c r="D1410" s="49" t="str">
        <f t="shared" si="24"/>
        <v>2011BürogebäudeDämm- und Brandschutzarbeiten an techn. Anlagen</v>
      </c>
      <c r="E1410">
        <v>85.4</v>
      </c>
      <c r="F1410">
        <v>85.4</v>
      </c>
      <c r="G1410">
        <v>86.1</v>
      </c>
      <c r="H1410">
        <v>86.1</v>
      </c>
      <c r="I1410">
        <v>87</v>
      </c>
      <c r="J1410">
        <v>87</v>
      </c>
      <c r="K1410">
        <v>87.3</v>
      </c>
      <c r="L1410">
        <v>87.3</v>
      </c>
    </row>
    <row r="1411" spans="1:12">
      <c r="A1411">
        <v>2011</v>
      </c>
      <c r="B1411" t="s">
        <v>152</v>
      </c>
      <c r="C1411" t="s">
        <v>133</v>
      </c>
      <c r="D1411" s="49" t="str">
        <f t="shared" si="24"/>
        <v>2011Gewerbliche BetriebsgebäudeBauleistungen am Bauwerk</v>
      </c>
      <c r="E1411">
        <v>91.6</v>
      </c>
      <c r="F1411">
        <v>91.6</v>
      </c>
      <c r="G1411">
        <v>92.3</v>
      </c>
      <c r="H1411">
        <v>92.3</v>
      </c>
      <c r="I1411">
        <v>93</v>
      </c>
      <c r="J1411">
        <v>93</v>
      </c>
      <c r="K1411">
        <v>93.1</v>
      </c>
      <c r="L1411">
        <v>93.1</v>
      </c>
    </row>
    <row r="1412" spans="1:12">
      <c r="A1412">
        <v>2011</v>
      </c>
      <c r="B1412" t="s">
        <v>152</v>
      </c>
      <c r="C1412" t="s">
        <v>134</v>
      </c>
      <c r="D1412" s="49" t="str">
        <f t="shared" si="24"/>
        <v>2011Gewerbliche BetriebsgebäudeRohbauarbeiten</v>
      </c>
      <c r="E1412">
        <v>93</v>
      </c>
      <c r="F1412">
        <v>93</v>
      </c>
      <c r="G1412">
        <v>93.8</v>
      </c>
      <c r="H1412">
        <v>93.8</v>
      </c>
      <c r="I1412">
        <v>94.3</v>
      </c>
      <c r="J1412">
        <v>94.3</v>
      </c>
      <c r="K1412">
        <v>94.4</v>
      </c>
      <c r="L1412">
        <v>94.4</v>
      </c>
    </row>
    <row r="1413" spans="1:12">
      <c r="A1413">
        <v>2011</v>
      </c>
      <c r="B1413" t="s">
        <v>152</v>
      </c>
      <c r="C1413" t="s">
        <v>90</v>
      </c>
      <c r="D1413" s="49" t="str">
        <f t="shared" si="24"/>
        <v>2011Gewerbliche BetriebsgebäudeErdarbeiten</v>
      </c>
      <c r="E1413">
        <v>90.8</v>
      </c>
      <c r="F1413">
        <v>90.8</v>
      </c>
      <c r="G1413">
        <v>91.5</v>
      </c>
      <c r="H1413">
        <v>91.5</v>
      </c>
      <c r="I1413">
        <v>92.1</v>
      </c>
      <c r="J1413">
        <v>92.1</v>
      </c>
      <c r="K1413">
        <v>92.2</v>
      </c>
      <c r="L1413">
        <v>92.2</v>
      </c>
    </row>
    <row r="1414" spans="1:12">
      <c r="A1414">
        <v>2011</v>
      </c>
      <c r="B1414" t="s">
        <v>152</v>
      </c>
      <c r="C1414" t="s">
        <v>135</v>
      </c>
      <c r="D1414" s="49" t="str">
        <f t="shared" si="24"/>
        <v>2011Gewerbliche BetriebsgebäudeVerbauarbeiten</v>
      </c>
      <c r="E1414" t="s">
        <v>66</v>
      </c>
      <c r="F1414" t="s">
        <v>66</v>
      </c>
      <c r="G1414" t="s">
        <v>66</v>
      </c>
      <c r="H1414" t="s">
        <v>66</v>
      </c>
      <c r="I1414" t="s">
        <v>66</v>
      </c>
      <c r="J1414" t="s">
        <v>66</v>
      </c>
      <c r="K1414" t="s">
        <v>66</v>
      </c>
      <c r="L1414" t="s">
        <v>66</v>
      </c>
    </row>
    <row r="1415" spans="1:12">
      <c r="A1415">
        <v>2011</v>
      </c>
      <c r="B1415" t="s">
        <v>152</v>
      </c>
      <c r="C1415" t="s">
        <v>136</v>
      </c>
      <c r="D1415" s="49" t="str">
        <f t="shared" si="24"/>
        <v>2011Gewerbliche BetriebsgebäudeRamm-, Rüttel- und Pressarbeiten</v>
      </c>
      <c r="E1415" t="s">
        <v>66</v>
      </c>
      <c r="F1415" t="s">
        <v>66</v>
      </c>
      <c r="G1415" t="s">
        <v>66</v>
      </c>
      <c r="H1415" t="s">
        <v>66</v>
      </c>
      <c r="I1415" t="s">
        <v>66</v>
      </c>
      <c r="J1415" t="s">
        <v>66</v>
      </c>
      <c r="K1415" t="s">
        <v>66</v>
      </c>
      <c r="L1415" t="s">
        <v>66</v>
      </c>
    </row>
    <row r="1416" spans="1:12">
      <c r="A1416">
        <v>2011</v>
      </c>
      <c r="B1416" t="s">
        <v>152</v>
      </c>
      <c r="C1416" t="s">
        <v>91</v>
      </c>
      <c r="D1416" s="49" t="str">
        <f t="shared" si="24"/>
        <v>2011Gewerbliche BetriebsgebäudeEntwässerungskanalarbeiten</v>
      </c>
      <c r="E1416">
        <v>90.1</v>
      </c>
      <c r="F1416">
        <v>90.1</v>
      </c>
      <c r="G1416">
        <v>90.7</v>
      </c>
      <c r="H1416">
        <v>90.7</v>
      </c>
      <c r="I1416">
        <v>91.6</v>
      </c>
      <c r="J1416">
        <v>91.6</v>
      </c>
      <c r="K1416">
        <v>91.8</v>
      </c>
      <c r="L1416">
        <v>91.8</v>
      </c>
    </row>
    <row r="1417" spans="1:12">
      <c r="A1417">
        <v>2011</v>
      </c>
      <c r="B1417" t="s">
        <v>152</v>
      </c>
      <c r="C1417" t="s">
        <v>92</v>
      </c>
      <c r="D1417" s="49" t="str">
        <f t="shared" si="24"/>
        <v>2011Gewerbliche BetriebsgebäudeMauerarbeiten</v>
      </c>
      <c r="E1417">
        <v>94.2</v>
      </c>
      <c r="F1417">
        <v>94.2</v>
      </c>
      <c r="G1417">
        <v>94.8</v>
      </c>
      <c r="H1417">
        <v>94.8</v>
      </c>
      <c r="I1417">
        <v>95.1</v>
      </c>
      <c r="J1417">
        <v>95.1</v>
      </c>
      <c r="K1417">
        <v>95.1</v>
      </c>
      <c r="L1417">
        <v>95.1</v>
      </c>
    </row>
    <row r="1418" spans="1:12">
      <c r="A1418">
        <v>2011</v>
      </c>
      <c r="B1418" t="s">
        <v>152</v>
      </c>
      <c r="C1418" t="s">
        <v>93</v>
      </c>
      <c r="D1418" s="49" t="str">
        <f t="shared" si="24"/>
        <v>2011Gewerbliche BetriebsgebäudeBetonarbeiten</v>
      </c>
      <c r="E1418">
        <v>94.7</v>
      </c>
      <c r="F1418">
        <v>94.7</v>
      </c>
      <c r="G1418">
        <v>95.2</v>
      </c>
      <c r="H1418">
        <v>95.2</v>
      </c>
      <c r="I1418">
        <v>95.6</v>
      </c>
      <c r="J1418">
        <v>95.6</v>
      </c>
      <c r="K1418">
        <v>95.6</v>
      </c>
      <c r="L1418">
        <v>95.6</v>
      </c>
    </row>
    <row r="1419" spans="1:12">
      <c r="A1419">
        <v>2011</v>
      </c>
      <c r="B1419" t="s">
        <v>152</v>
      </c>
      <c r="C1419" t="s">
        <v>137</v>
      </c>
      <c r="D1419" s="49" t="str">
        <f t="shared" si="24"/>
        <v>2011Gewerbliche BetriebsgebäudeZimmer- und Holzbauarbeiten</v>
      </c>
      <c r="E1419">
        <v>88.6</v>
      </c>
      <c r="F1419">
        <v>88.6</v>
      </c>
      <c r="G1419">
        <v>90.3</v>
      </c>
      <c r="H1419">
        <v>90.3</v>
      </c>
      <c r="I1419">
        <v>91.2</v>
      </c>
      <c r="J1419">
        <v>91.2</v>
      </c>
      <c r="K1419">
        <v>91.7</v>
      </c>
      <c r="L1419">
        <v>91.7</v>
      </c>
    </row>
    <row r="1420" spans="1:12">
      <c r="A1420">
        <v>2011</v>
      </c>
      <c r="B1420" t="s">
        <v>152</v>
      </c>
      <c r="C1420" t="s">
        <v>95</v>
      </c>
      <c r="D1420" s="49" t="str">
        <f t="shared" ref="D1420:D1483" si="25">CONCATENATE(A1420, B1420, C1420)</f>
        <v>2011Gewerbliche BetriebsgebäudeStahlbauarbeiten</v>
      </c>
      <c r="E1420">
        <v>96.1</v>
      </c>
      <c r="F1420">
        <v>96.1</v>
      </c>
      <c r="G1420">
        <v>97.6</v>
      </c>
      <c r="H1420">
        <v>97.6</v>
      </c>
      <c r="I1420">
        <v>98.1</v>
      </c>
      <c r="J1420">
        <v>98.1</v>
      </c>
      <c r="K1420">
        <v>97.6</v>
      </c>
      <c r="L1420">
        <v>97.6</v>
      </c>
    </row>
    <row r="1421" spans="1:12">
      <c r="A1421">
        <v>2011</v>
      </c>
      <c r="B1421" t="s">
        <v>152</v>
      </c>
      <c r="C1421" t="s">
        <v>96</v>
      </c>
      <c r="D1421" s="49" t="str">
        <f t="shared" si="25"/>
        <v>2011Gewerbliche BetriebsgebäudeAbdichtungsarbeiten</v>
      </c>
      <c r="E1421">
        <v>88.3</v>
      </c>
      <c r="F1421">
        <v>88.3</v>
      </c>
      <c r="G1421">
        <v>89</v>
      </c>
      <c r="H1421">
        <v>89</v>
      </c>
      <c r="I1421">
        <v>89.6</v>
      </c>
      <c r="J1421">
        <v>89.6</v>
      </c>
      <c r="K1421">
        <v>89.9</v>
      </c>
      <c r="L1421">
        <v>89.9</v>
      </c>
    </row>
    <row r="1422" spans="1:12">
      <c r="A1422">
        <v>2011</v>
      </c>
      <c r="B1422" t="s">
        <v>152</v>
      </c>
      <c r="C1422" t="s">
        <v>138</v>
      </c>
      <c r="D1422" s="49" t="str">
        <f t="shared" si="25"/>
        <v>2011Gewerbliche BetriebsgebäudeDachdeckungs- und Dachabdichtungsarbeiten</v>
      </c>
      <c r="E1422">
        <v>90.1</v>
      </c>
      <c r="F1422">
        <v>90.1</v>
      </c>
      <c r="G1422">
        <v>90.8</v>
      </c>
      <c r="H1422">
        <v>90.8</v>
      </c>
      <c r="I1422">
        <v>91.5</v>
      </c>
      <c r="J1422">
        <v>91.5</v>
      </c>
      <c r="K1422">
        <v>92</v>
      </c>
      <c r="L1422">
        <v>92</v>
      </c>
    </row>
    <row r="1423" spans="1:12">
      <c r="A1423">
        <v>2011</v>
      </c>
      <c r="B1423" t="s">
        <v>152</v>
      </c>
      <c r="C1423" t="s">
        <v>98</v>
      </c>
      <c r="D1423" s="49" t="str">
        <f t="shared" si="25"/>
        <v>2011Gewerbliche BetriebsgebäudeKlempnerarbeiten</v>
      </c>
      <c r="E1423">
        <v>88.6</v>
      </c>
      <c r="F1423">
        <v>88.6</v>
      </c>
      <c r="G1423">
        <v>89.4</v>
      </c>
      <c r="H1423">
        <v>89.4</v>
      </c>
      <c r="I1423">
        <v>89.9</v>
      </c>
      <c r="J1423">
        <v>89.9</v>
      </c>
      <c r="K1423">
        <v>90.6</v>
      </c>
      <c r="L1423">
        <v>90.6</v>
      </c>
    </row>
    <row r="1424" spans="1:12">
      <c r="A1424">
        <v>2011</v>
      </c>
      <c r="B1424" t="s">
        <v>152</v>
      </c>
      <c r="C1424" t="s">
        <v>99</v>
      </c>
      <c r="D1424" s="49" t="str">
        <f t="shared" si="25"/>
        <v>2011Gewerbliche BetriebsgebäudeGerüstarbeiten</v>
      </c>
      <c r="E1424">
        <v>90.4</v>
      </c>
      <c r="F1424">
        <v>90.4</v>
      </c>
      <c r="G1424">
        <v>93.3</v>
      </c>
      <c r="H1424">
        <v>93.3</v>
      </c>
      <c r="I1424">
        <v>95.5</v>
      </c>
      <c r="J1424">
        <v>95.5</v>
      </c>
      <c r="K1424">
        <v>94.8</v>
      </c>
      <c r="L1424">
        <v>94.8</v>
      </c>
    </row>
    <row r="1425" spans="1:12">
      <c r="A1425">
        <v>2011</v>
      </c>
      <c r="B1425" t="s">
        <v>152</v>
      </c>
      <c r="C1425" t="s">
        <v>139</v>
      </c>
      <c r="D1425" s="49" t="str">
        <f t="shared" si="25"/>
        <v>2011Gewerbliche BetriebsgebäudeAusbauarbeiten</v>
      </c>
      <c r="E1425">
        <v>90.3</v>
      </c>
      <c r="F1425">
        <v>90.3</v>
      </c>
      <c r="G1425">
        <v>90.9</v>
      </c>
      <c r="H1425">
        <v>90.9</v>
      </c>
      <c r="I1425">
        <v>91.6</v>
      </c>
      <c r="J1425">
        <v>91.6</v>
      </c>
      <c r="K1425">
        <v>92</v>
      </c>
      <c r="L1425">
        <v>92</v>
      </c>
    </row>
    <row r="1426" spans="1:12">
      <c r="A1426">
        <v>2011</v>
      </c>
      <c r="B1426" t="s">
        <v>152</v>
      </c>
      <c r="C1426" t="s">
        <v>100</v>
      </c>
      <c r="D1426" s="49" t="str">
        <f t="shared" si="25"/>
        <v>2011Gewerbliche BetriebsgebäudeNaturwerksteinarbeiten</v>
      </c>
      <c r="E1426">
        <v>94.6</v>
      </c>
      <c r="F1426">
        <v>94.6</v>
      </c>
      <c r="G1426">
        <v>95.2</v>
      </c>
      <c r="H1426">
        <v>95.2</v>
      </c>
      <c r="I1426">
        <v>95.4</v>
      </c>
      <c r="J1426">
        <v>95.4</v>
      </c>
      <c r="K1426">
        <v>95.7</v>
      </c>
      <c r="L1426">
        <v>95.7</v>
      </c>
    </row>
    <row r="1427" spans="1:12">
      <c r="A1427">
        <v>2011</v>
      </c>
      <c r="B1427" t="s">
        <v>152</v>
      </c>
      <c r="C1427" t="s">
        <v>101</v>
      </c>
      <c r="D1427" s="49" t="str">
        <f t="shared" si="25"/>
        <v>2011Gewerbliche BetriebsgebäudeBetonwerksteinarbeiten</v>
      </c>
      <c r="E1427">
        <v>93</v>
      </c>
      <c r="F1427">
        <v>93</v>
      </c>
      <c r="G1427">
        <v>93.5</v>
      </c>
      <c r="H1427">
        <v>93.5</v>
      </c>
      <c r="I1427">
        <v>93.8</v>
      </c>
      <c r="J1427">
        <v>93.8</v>
      </c>
      <c r="K1427">
        <v>94.3</v>
      </c>
      <c r="L1427">
        <v>94.3</v>
      </c>
    </row>
    <row r="1428" spans="1:12">
      <c r="A1428">
        <v>2011</v>
      </c>
      <c r="B1428" t="s">
        <v>152</v>
      </c>
      <c r="C1428" t="s">
        <v>140</v>
      </c>
      <c r="D1428" s="49" t="str">
        <f t="shared" si="25"/>
        <v>2011Gewerbliche BetriebsgebäudePutz- und Stuckarbeiten</v>
      </c>
      <c r="E1428">
        <v>92.4</v>
      </c>
      <c r="F1428">
        <v>92.4</v>
      </c>
      <c r="G1428">
        <v>92.5</v>
      </c>
      <c r="H1428">
        <v>92.5</v>
      </c>
      <c r="I1428">
        <v>93.1</v>
      </c>
      <c r="J1428">
        <v>93.1</v>
      </c>
      <c r="K1428">
        <v>93.6</v>
      </c>
      <c r="L1428">
        <v>93.6</v>
      </c>
    </row>
    <row r="1429" spans="1:12">
      <c r="A1429">
        <v>2011</v>
      </c>
      <c r="B1429" t="s">
        <v>152</v>
      </c>
      <c r="C1429" t="s">
        <v>141</v>
      </c>
      <c r="D1429" s="49" t="str">
        <f t="shared" si="25"/>
        <v>2011Gewerbliche BetriebsgebäudeWärmedämm-Verbundsysteme</v>
      </c>
      <c r="E1429">
        <v>91.5</v>
      </c>
      <c r="F1429">
        <v>91.5</v>
      </c>
      <c r="G1429">
        <v>91.9</v>
      </c>
      <c r="H1429">
        <v>91.9</v>
      </c>
      <c r="I1429">
        <v>92.2</v>
      </c>
      <c r="J1429">
        <v>92.2</v>
      </c>
      <c r="K1429">
        <v>92.7</v>
      </c>
      <c r="L1429">
        <v>92.7</v>
      </c>
    </row>
    <row r="1430" spans="1:12">
      <c r="A1430">
        <v>2011</v>
      </c>
      <c r="B1430" t="s">
        <v>152</v>
      </c>
      <c r="C1430" t="s">
        <v>104</v>
      </c>
      <c r="D1430" s="49" t="str">
        <f t="shared" si="25"/>
        <v>2011Gewerbliche BetriebsgebäudeTrockenbauarbeiten</v>
      </c>
      <c r="E1430">
        <v>91.4</v>
      </c>
      <c r="F1430">
        <v>91.4</v>
      </c>
      <c r="G1430">
        <v>92.6</v>
      </c>
      <c r="H1430">
        <v>92.6</v>
      </c>
      <c r="I1430">
        <v>92.8</v>
      </c>
      <c r="J1430">
        <v>92.8</v>
      </c>
      <c r="K1430">
        <v>93.2</v>
      </c>
      <c r="L1430">
        <v>93.2</v>
      </c>
    </row>
    <row r="1431" spans="1:12">
      <c r="A1431">
        <v>2011</v>
      </c>
      <c r="B1431" t="s">
        <v>152</v>
      </c>
      <c r="C1431" t="s">
        <v>105</v>
      </c>
      <c r="D1431" s="49" t="str">
        <f t="shared" si="25"/>
        <v>2011Gewerbliche BetriebsgebäudeVorgehängte hinterlüftete Fassaden</v>
      </c>
      <c r="E1431">
        <v>91.7</v>
      </c>
      <c r="F1431">
        <v>91.7</v>
      </c>
      <c r="G1431">
        <v>92</v>
      </c>
      <c r="H1431">
        <v>92</v>
      </c>
      <c r="I1431">
        <v>92.9</v>
      </c>
      <c r="J1431">
        <v>92.9</v>
      </c>
      <c r="K1431">
        <v>93.2</v>
      </c>
      <c r="L1431">
        <v>93.2</v>
      </c>
    </row>
    <row r="1432" spans="1:12">
      <c r="A1432">
        <v>2011</v>
      </c>
      <c r="B1432" t="s">
        <v>152</v>
      </c>
      <c r="C1432" t="s">
        <v>142</v>
      </c>
      <c r="D1432" s="49" t="str">
        <f t="shared" si="25"/>
        <v>2011Gewerbliche BetriebsgebäudeFliesen- und Plattenarbeiten</v>
      </c>
      <c r="E1432">
        <v>90.4</v>
      </c>
      <c r="F1432">
        <v>90.4</v>
      </c>
      <c r="G1432">
        <v>91.2</v>
      </c>
      <c r="H1432">
        <v>91.2</v>
      </c>
      <c r="I1432">
        <v>91.6</v>
      </c>
      <c r="J1432">
        <v>91.6</v>
      </c>
      <c r="K1432">
        <v>91.9</v>
      </c>
      <c r="L1432">
        <v>91.9</v>
      </c>
    </row>
    <row r="1433" spans="1:12">
      <c r="A1433">
        <v>2011</v>
      </c>
      <c r="B1433" t="s">
        <v>152</v>
      </c>
      <c r="C1433" t="s">
        <v>107</v>
      </c>
      <c r="D1433" s="49" t="str">
        <f t="shared" si="25"/>
        <v>2011Gewerbliche BetriebsgebäudeEstricharbeiten</v>
      </c>
      <c r="E1433">
        <v>90.1</v>
      </c>
      <c r="F1433">
        <v>90.1</v>
      </c>
      <c r="G1433">
        <v>91.1</v>
      </c>
      <c r="H1433">
        <v>91.1</v>
      </c>
      <c r="I1433">
        <v>92.2</v>
      </c>
      <c r="J1433">
        <v>92.2</v>
      </c>
      <c r="K1433">
        <v>92.2</v>
      </c>
      <c r="L1433">
        <v>92.2</v>
      </c>
    </row>
    <row r="1434" spans="1:12">
      <c r="A1434">
        <v>2011</v>
      </c>
      <c r="B1434" t="s">
        <v>152</v>
      </c>
      <c r="C1434" t="s">
        <v>108</v>
      </c>
      <c r="D1434" s="49" t="str">
        <f t="shared" si="25"/>
        <v>2011Gewerbliche BetriebsgebäudeTischlerarbeiten</v>
      </c>
      <c r="E1434">
        <v>92.5</v>
      </c>
      <c r="F1434">
        <v>92.5</v>
      </c>
      <c r="G1434">
        <v>93.1</v>
      </c>
      <c r="H1434">
        <v>93.1</v>
      </c>
      <c r="I1434">
        <v>93.7</v>
      </c>
      <c r="J1434">
        <v>93.7</v>
      </c>
      <c r="K1434">
        <v>94.1</v>
      </c>
      <c r="L1434">
        <v>94.1</v>
      </c>
    </row>
    <row r="1435" spans="1:12">
      <c r="A1435">
        <v>2011</v>
      </c>
      <c r="B1435" t="s">
        <v>152</v>
      </c>
      <c r="C1435" t="s">
        <v>143</v>
      </c>
      <c r="D1435" s="49" t="str">
        <f t="shared" si="25"/>
        <v>2011Gewerbliche BetriebsgebäudeParkett- und Holzpflasterarbeiten</v>
      </c>
      <c r="E1435">
        <v>94.2</v>
      </c>
      <c r="F1435">
        <v>94.2</v>
      </c>
      <c r="G1435">
        <v>94.4</v>
      </c>
      <c r="H1435">
        <v>94.4</v>
      </c>
      <c r="I1435">
        <v>95</v>
      </c>
      <c r="J1435">
        <v>95</v>
      </c>
      <c r="K1435">
        <v>95.2</v>
      </c>
      <c r="L1435">
        <v>95.2</v>
      </c>
    </row>
    <row r="1436" spans="1:12">
      <c r="A1436">
        <v>2011</v>
      </c>
      <c r="B1436" t="s">
        <v>152</v>
      </c>
      <c r="C1436" t="s">
        <v>109</v>
      </c>
      <c r="D1436" s="49" t="str">
        <f t="shared" si="25"/>
        <v>2011Gewerbliche BetriebsgebäudeRollladenarbeiten</v>
      </c>
      <c r="E1436">
        <v>93.8</v>
      </c>
      <c r="F1436">
        <v>93.8</v>
      </c>
      <c r="G1436">
        <v>94</v>
      </c>
      <c r="H1436">
        <v>94</v>
      </c>
      <c r="I1436">
        <v>94.4</v>
      </c>
      <c r="J1436">
        <v>94.4</v>
      </c>
      <c r="K1436">
        <v>94.9</v>
      </c>
      <c r="L1436">
        <v>94.9</v>
      </c>
    </row>
    <row r="1437" spans="1:12">
      <c r="A1437">
        <v>2011</v>
      </c>
      <c r="B1437" t="s">
        <v>152</v>
      </c>
      <c r="C1437" t="s">
        <v>110</v>
      </c>
      <c r="D1437" s="49" t="str">
        <f t="shared" si="25"/>
        <v>2011Gewerbliche BetriebsgebäudeMetallbauarbeiten</v>
      </c>
      <c r="E1437">
        <v>90.1</v>
      </c>
      <c r="F1437">
        <v>90.1</v>
      </c>
      <c r="G1437">
        <v>90.8</v>
      </c>
      <c r="H1437">
        <v>90.8</v>
      </c>
      <c r="I1437">
        <v>91.5</v>
      </c>
      <c r="J1437">
        <v>91.5</v>
      </c>
      <c r="K1437">
        <v>91.8</v>
      </c>
      <c r="L1437">
        <v>91.8</v>
      </c>
    </row>
    <row r="1438" spans="1:12">
      <c r="A1438">
        <v>2011</v>
      </c>
      <c r="B1438" t="s">
        <v>152</v>
      </c>
      <c r="C1438" t="s">
        <v>111</v>
      </c>
      <c r="D1438" s="49" t="str">
        <f t="shared" si="25"/>
        <v>2011Gewerbliche BetriebsgebäudeVerglasungsarbeiten</v>
      </c>
      <c r="E1438">
        <v>93.3</v>
      </c>
      <c r="F1438">
        <v>93.3</v>
      </c>
      <c r="G1438">
        <v>93.5</v>
      </c>
      <c r="H1438">
        <v>93.5</v>
      </c>
      <c r="I1438">
        <v>94</v>
      </c>
      <c r="J1438">
        <v>94</v>
      </c>
      <c r="K1438">
        <v>94.8</v>
      </c>
      <c r="L1438">
        <v>94.8</v>
      </c>
    </row>
    <row r="1439" spans="1:12">
      <c r="A1439">
        <v>2011</v>
      </c>
      <c r="B1439" t="s">
        <v>152</v>
      </c>
      <c r="C1439" t="s">
        <v>144</v>
      </c>
      <c r="D1439" s="49" t="str">
        <f t="shared" si="25"/>
        <v>2011Gewerbliche BetriebsgebäudeMaler- und Lackierarbeiten, Beschichtungen</v>
      </c>
      <c r="E1439">
        <v>93.4</v>
      </c>
      <c r="F1439">
        <v>93.4</v>
      </c>
      <c r="G1439">
        <v>93.8</v>
      </c>
      <c r="H1439">
        <v>93.8</v>
      </c>
      <c r="I1439">
        <v>94.3</v>
      </c>
      <c r="J1439">
        <v>94.3</v>
      </c>
      <c r="K1439">
        <v>94.7</v>
      </c>
      <c r="L1439">
        <v>94.7</v>
      </c>
    </row>
    <row r="1440" spans="1:12">
      <c r="A1440">
        <v>2011</v>
      </c>
      <c r="B1440" t="s">
        <v>152</v>
      </c>
      <c r="C1440" t="s">
        <v>145</v>
      </c>
      <c r="D1440" s="49" t="str">
        <f t="shared" si="25"/>
        <v>2011Gewerbliche BetriebsgebäudeKorrosionsschutzarbeiten an Stahlbauten</v>
      </c>
      <c r="E1440">
        <v>94.5</v>
      </c>
      <c r="F1440">
        <v>94.5</v>
      </c>
      <c r="G1440">
        <v>95</v>
      </c>
      <c r="H1440">
        <v>95</v>
      </c>
      <c r="I1440">
        <v>95.4</v>
      </c>
      <c r="J1440">
        <v>95.4</v>
      </c>
      <c r="K1440">
        <v>95.9</v>
      </c>
      <c r="L1440">
        <v>95.9</v>
      </c>
    </row>
    <row r="1441" spans="1:12">
      <c r="A1441">
        <v>2011</v>
      </c>
      <c r="B1441" t="s">
        <v>152</v>
      </c>
      <c r="C1441" t="s">
        <v>113</v>
      </c>
      <c r="D1441" s="49" t="str">
        <f t="shared" si="25"/>
        <v>2011Gewerbliche BetriebsgebäudeBodenbelagarbeiten</v>
      </c>
      <c r="E1441">
        <v>90.7</v>
      </c>
      <c r="F1441">
        <v>90.7</v>
      </c>
      <c r="G1441">
        <v>91.3</v>
      </c>
      <c r="H1441">
        <v>91.3</v>
      </c>
      <c r="I1441">
        <v>92</v>
      </c>
      <c r="J1441">
        <v>92</v>
      </c>
      <c r="K1441">
        <v>92.4</v>
      </c>
      <c r="L1441">
        <v>92.4</v>
      </c>
    </row>
    <row r="1442" spans="1:12">
      <c r="A1442">
        <v>2011</v>
      </c>
      <c r="B1442" t="s">
        <v>152</v>
      </c>
      <c r="C1442" t="s">
        <v>114</v>
      </c>
      <c r="D1442" s="49" t="str">
        <f t="shared" si="25"/>
        <v>2011Gewerbliche BetriebsgebäudeTapezierarbeiten</v>
      </c>
      <c r="E1442">
        <v>92.3</v>
      </c>
      <c r="F1442">
        <v>92.3</v>
      </c>
      <c r="G1442">
        <v>92.6</v>
      </c>
      <c r="H1442">
        <v>92.6</v>
      </c>
      <c r="I1442">
        <v>93.1</v>
      </c>
      <c r="J1442">
        <v>93.1</v>
      </c>
      <c r="K1442">
        <v>93.4</v>
      </c>
      <c r="L1442">
        <v>93.4</v>
      </c>
    </row>
    <row r="1443" spans="1:12">
      <c r="A1443">
        <v>2011</v>
      </c>
      <c r="B1443" t="s">
        <v>152</v>
      </c>
      <c r="C1443" t="s">
        <v>115</v>
      </c>
      <c r="D1443" s="49" t="str">
        <f t="shared" si="25"/>
        <v>2011Gewerbliche BetriebsgebäudeRaumlufttechnische Anlagen</v>
      </c>
      <c r="E1443">
        <v>89.1</v>
      </c>
      <c r="F1443">
        <v>89.1</v>
      </c>
      <c r="G1443">
        <v>89.9</v>
      </c>
      <c r="H1443">
        <v>89.9</v>
      </c>
      <c r="I1443">
        <v>90.5</v>
      </c>
      <c r="J1443">
        <v>90.5</v>
      </c>
      <c r="K1443">
        <v>90.9</v>
      </c>
      <c r="L1443">
        <v>90.9</v>
      </c>
    </row>
    <row r="1444" spans="1:12">
      <c r="A1444">
        <v>2011</v>
      </c>
      <c r="B1444" t="s">
        <v>152</v>
      </c>
      <c r="C1444" t="s">
        <v>146</v>
      </c>
      <c r="D1444" s="49" t="str">
        <f t="shared" si="25"/>
        <v>2011Gewerbliche BetriebsgebäudeHeiz- und zentrale Wassererwärmungsanlagen</v>
      </c>
      <c r="E1444">
        <v>87.8</v>
      </c>
      <c r="F1444">
        <v>87.8</v>
      </c>
      <c r="G1444">
        <v>88.5</v>
      </c>
      <c r="H1444">
        <v>88.5</v>
      </c>
      <c r="I1444">
        <v>89.3</v>
      </c>
      <c r="J1444">
        <v>89.3</v>
      </c>
      <c r="K1444">
        <v>89.7</v>
      </c>
      <c r="L1444">
        <v>89.7</v>
      </c>
    </row>
    <row r="1445" spans="1:12">
      <c r="A1445">
        <v>2011</v>
      </c>
      <c r="B1445" t="s">
        <v>152</v>
      </c>
      <c r="C1445" t="s">
        <v>147</v>
      </c>
      <c r="D1445" s="49" t="str">
        <f t="shared" si="25"/>
        <v>2011Gewerbliche BetriebsgebäudeGas-, Wasser- und Entwässerungsanl. innerh. v.Geb.</v>
      </c>
      <c r="E1445">
        <v>87.5</v>
      </c>
      <c r="F1445">
        <v>87.5</v>
      </c>
      <c r="G1445">
        <v>88.4</v>
      </c>
      <c r="H1445">
        <v>88.4</v>
      </c>
      <c r="I1445">
        <v>89.1</v>
      </c>
      <c r="J1445">
        <v>89.1</v>
      </c>
      <c r="K1445">
        <v>89.5</v>
      </c>
      <c r="L1445">
        <v>89.5</v>
      </c>
    </row>
    <row r="1446" spans="1:12">
      <c r="A1446">
        <v>2011</v>
      </c>
      <c r="B1446" t="s">
        <v>152</v>
      </c>
      <c r="C1446" t="s">
        <v>148</v>
      </c>
      <c r="D1446" s="49" t="str">
        <f t="shared" si="25"/>
        <v>2011Gewerbliche BetriebsgebäudeNieder- und Mittelspannungsanlagen bis 36 kV</v>
      </c>
      <c r="E1446">
        <v>88.7</v>
      </c>
      <c r="F1446">
        <v>88.7</v>
      </c>
      <c r="G1446">
        <v>89.5</v>
      </c>
      <c r="H1446">
        <v>89.5</v>
      </c>
      <c r="I1446">
        <v>90.4</v>
      </c>
      <c r="J1446">
        <v>90.4</v>
      </c>
      <c r="K1446">
        <v>90.7</v>
      </c>
      <c r="L1446">
        <v>90.7</v>
      </c>
    </row>
    <row r="1447" spans="1:12">
      <c r="A1447">
        <v>2011</v>
      </c>
      <c r="B1447" t="s">
        <v>152</v>
      </c>
      <c r="C1447" t="s">
        <v>120</v>
      </c>
      <c r="D1447" s="49" t="str">
        <f t="shared" si="25"/>
        <v>2011Gewerbliche BetriebsgebäudeBlitzschutzanlagen</v>
      </c>
      <c r="E1447">
        <v>92.7</v>
      </c>
      <c r="F1447">
        <v>92.7</v>
      </c>
      <c r="G1447">
        <v>93.1</v>
      </c>
      <c r="H1447">
        <v>93.1</v>
      </c>
      <c r="I1447">
        <v>93.8</v>
      </c>
      <c r="J1447">
        <v>93.8</v>
      </c>
      <c r="K1447">
        <v>94</v>
      </c>
      <c r="L1447">
        <v>94</v>
      </c>
    </row>
    <row r="1448" spans="1:12">
      <c r="A1448">
        <v>2011</v>
      </c>
      <c r="B1448" t="s">
        <v>152</v>
      </c>
      <c r="C1448" t="s">
        <v>149</v>
      </c>
      <c r="D1448" s="49" t="str">
        <f t="shared" si="25"/>
        <v>2011Gewerbliche BetriebsgebäudeAufzugsanl., Fahrtreppen, Fahrsteige, Förderanl.</v>
      </c>
      <c r="E1448">
        <v>92.7</v>
      </c>
      <c r="F1448">
        <v>92.7</v>
      </c>
      <c r="G1448">
        <v>92.8</v>
      </c>
      <c r="H1448">
        <v>92.8</v>
      </c>
      <c r="I1448">
        <v>93.9</v>
      </c>
      <c r="J1448">
        <v>93.9</v>
      </c>
      <c r="K1448">
        <v>93.9</v>
      </c>
      <c r="L1448">
        <v>93.9</v>
      </c>
    </row>
    <row r="1449" spans="1:12">
      <c r="A1449">
        <v>2011</v>
      </c>
      <c r="B1449" t="s">
        <v>152</v>
      </c>
      <c r="C1449" t="s">
        <v>119</v>
      </c>
      <c r="D1449" s="49" t="str">
        <f t="shared" si="25"/>
        <v>2011Gewerbliche BetriebsgebäudeGebäudeautomation</v>
      </c>
      <c r="E1449">
        <v>91.9</v>
      </c>
      <c r="F1449">
        <v>91.9</v>
      </c>
      <c r="G1449">
        <v>92.4</v>
      </c>
      <c r="H1449">
        <v>92.4</v>
      </c>
      <c r="I1449">
        <v>92.8</v>
      </c>
      <c r="J1449">
        <v>92.8</v>
      </c>
      <c r="K1449">
        <v>93.1</v>
      </c>
      <c r="L1449">
        <v>93.1</v>
      </c>
    </row>
    <row r="1450" spans="1:12">
      <c r="A1450">
        <v>2011</v>
      </c>
      <c r="B1450" t="s">
        <v>152</v>
      </c>
      <c r="C1450" t="s">
        <v>150</v>
      </c>
      <c r="D1450" s="49" t="str">
        <f t="shared" si="25"/>
        <v>2011Gewerbliche BetriebsgebäudeDämm- und Brandschutzarbeiten an techn. Anlagen</v>
      </c>
      <c r="E1450">
        <v>85.4</v>
      </c>
      <c r="F1450">
        <v>85.4</v>
      </c>
      <c r="G1450">
        <v>86.1</v>
      </c>
      <c r="H1450">
        <v>86.1</v>
      </c>
      <c r="I1450">
        <v>87</v>
      </c>
      <c r="J1450">
        <v>87</v>
      </c>
      <c r="K1450">
        <v>87.3</v>
      </c>
      <c r="L1450">
        <v>87.3</v>
      </c>
    </row>
    <row r="1451" spans="1:12">
      <c r="A1451">
        <v>2012</v>
      </c>
      <c r="B1451" t="s">
        <v>132</v>
      </c>
      <c r="C1451" t="s">
        <v>133</v>
      </c>
      <c r="D1451" s="49" t="str">
        <f t="shared" si="25"/>
        <v>2012WohngebäudeBauleistungen am Bauwerk</v>
      </c>
      <c r="E1451">
        <v>94.2</v>
      </c>
      <c r="F1451">
        <v>94.2</v>
      </c>
      <c r="G1451">
        <v>94.7</v>
      </c>
      <c r="H1451">
        <v>94.7</v>
      </c>
      <c r="I1451">
        <v>95.2</v>
      </c>
      <c r="J1451">
        <v>95.2</v>
      </c>
      <c r="K1451">
        <v>95.5</v>
      </c>
      <c r="L1451">
        <v>95.5</v>
      </c>
    </row>
    <row r="1452" spans="1:12">
      <c r="A1452">
        <v>2012</v>
      </c>
      <c r="B1452" t="s">
        <v>132</v>
      </c>
      <c r="C1452" t="s">
        <v>134</v>
      </c>
      <c r="D1452" s="49" t="str">
        <f t="shared" si="25"/>
        <v>2012WohngebäudeRohbauarbeiten</v>
      </c>
      <c r="E1452">
        <v>95.2</v>
      </c>
      <c r="F1452">
        <v>95.2</v>
      </c>
      <c r="G1452">
        <v>95.8</v>
      </c>
      <c r="H1452">
        <v>95.8</v>
      </c>
      <c r="I1452">
        <v>96.2</v>
      </c>
      <c r="J1452">
        <v>96.2</v>
      </c>
      <c r="K1452">
        <v>96.3</v>
      </c>
      <c r="L1452">
        <v>96.3</v>
      </c>
    </row>
    <row r="1453" spans="1:12">
      <c r="A1453">
        <v>2012</v>
      </c>
      <c r="B1453" t="s">
        <v>132</v>
      </c>
      <c r="C1453" t="s">
        <v>90</v>
      </c>
      <c r="D1453" s="49" t="str">
        <f t="shared" si="25"/>
        <v>2012WohngebäudeErdarbeiten</v>
      </c>
      <c r="E1453">
        <v>93</v>
      </c>
      <c r="F1453">
        <v>93</v>
      </c>
      <c r="G1453">
        <v>93.7</v>
      </c>
      <c r="H1453">
        <v>93.7</v>
      </c>
      <c r="I1453">
        <v>94.2</v>
      </c>
      <c r="J1453">
        <v>94.2</v>
      </c>
      <c r="K1453">
        <v>94.2</v>
      </c>
      <c r="L1453">
        <v>94.2</v>
      </c>
    </row>
    <row r="1454" spans="1:12">
      <c r="A1454">
        <v>2012</v>
      </c>
      <c r="B1454" t="s">
        <v>132</v>
      </c>
      <c r="C1454" t="s">
        <v>135</v>
      </c>
      <c r="D1454" s="49" t="str">
        <f t="shared" si="25"/>
        <v>2012WohngebäudeVerbauarbeiten</v>
      </c>
      <c r="E1454">
        <v>93.4</v>
      </c>
      <c r="F1454">
        <v>93.4</v>
      </c>
      <c r="G1454">
        <v>93.8</v>
      </c>
      <c r="H1454">
        <v>93.8</v>
      </c>
      <c r="I1454">
        <v>94.4</v>
      </c>
      <c r="J1454">
        <v>94.4</v>
      </c>
      <c r="K1454">
        <v>94.3</v>
      </c>
      <c r="L1454">
        <v>94.3</v>
      </c>
    </row>
    <row r="1455" spans="1:12">
      <c r="A1455">
        <v>2012</v>
      </c>
      <c r="B1455" t="s">
        <v>132</v>
      </c>
      <c r="C1455" t="s">
        <v>136</v>
      </c>
      <c r="D1455" s="49" t="str">
        <f t="shared" si="25"/>
        <v>2012WohngebäudeRamm-, Rüttel- und Pressarbeiten</v>
      </c>
      <c r="E1455" t="s">
        <v>66</v>
      </c>
      <c r="F1455" t="s">
        <v>66</v>
      </c>
      <c r="G1455" t="s">
        <v>66</v>
      </c>
      <c r="H1455" t="s">
        <v>66</v>
      </c>
      <c r="I1455" t="s">
        <v>66</v>
      </c>
      <c r="J1455" t="s">
        <v>66</v>
      </c>
      <c r="K1455" t="s">
        <v>66</v>
      </c>
      <c r="L1455" t="s">
        <v>66</v>
      </c>
    </row>
    <row r="1456" spans="1:12">
      <c r="A1456">
        <v>2012</v>
      </c>
      <c r="B1456" t="s">
        <v>132</v>
      </c>
      <c r="C1456" t="s">
        <v>91</v>
      </c>
      <c r="D1456" s="49" t="str">
        <f t="shared" si="25"/>
        <v>2012WohngebäudeEntwässerungskanalarbeiten</v>
      </c>
      <c r="E1456">
        <v>93.3</v>
      </c>
      <c r="F1456">
        <v>93.3</v>
      </c>
      <c r="G1456">
        <v>94</v>
      </c>
      <c r="H1456">
        <v>94</v>
      </c>
      <c r="I1456">
        <v>94.6</v>
      </c>
      <c r="J1456">
        <v>94.6</v>
      </c>
      <c r="K1456">
        <v>94.7</v>
      </c>
      <c r="L1456">
        <v>94.7</v>
      </c>
    </row>
    <row r="1457" spans="1:12">
      <c r="A1457">
        <v>2012</v>
      </c>
      <c r="B1457" t="s">
        <v>132</v>
      </c>
      <c r="C1457" t="s">
        <v>92</v>
      </c>
      <c r="D1457" s="49" t="str">
        <f t="shared" si="25"/>
        <v>2012WohngebäudeMauerarbeiten</v>
      </c>
      <c r="E1457">
        <v>96.1</v>
      </c>
      <c r="F1457">
        <v>96.1</v>
      </c>
      <c r="G1457">
        <v>96.6</v>
      </c>
      <c r="H1457">
        <v>96.6</v>
      </c>
      <c r="I1457">
        <v>97</v>
      </c>
      <c r="J1457">
        <v>97</v>
      </c>
      <c r="K1457">
        <v>97</v>
      </c>
      <c r="L1457">
        <v>97</v>
      </c>
    </row>
    <row r="1458" spans="1:12">
      <c r="A1458">
        <v>2012</v>
      </c>
      <c r="B1458" t="s">
        <v>132</v>
      </c>
      <c r="C1458" t="s">
        <v>93</v>
      </c>
      <c r="D1458" s="49" t="str">
        <f t="shared" si="25"/>
        <v>2012WohngebäudeBetonarbeiten</v>
      </c>
      <c r="E1458">
        <v>97.5</v>
      </c>
      <c r="F1458">
        <v>97.5</v>
      </c>
      <c r="G1458">
        <v>97.7</v>
      </c>
      <c r="H1458">
        <v>97.7</v>
      </c>
      <c r="I1458">
        <v>97.9</v>
      </c>
      <c r="J1458">
        <v>97.9</v>
      </c>
      <c r="K1458">
        <v>97.9</v>
      </c>
      <c r="L1458">
        <v>97.9</v>
      </c>
    </row>
    <row r="1459" spans="1:12">
      <c r="A1459">
        <v>2012</v>
      </c>
      <c r="B1459" t="s">
        <v>132</v>
      </c>
      <c r="C1459" t="s">
        <v>137</v>
      </c>
      <c r="D1459" s="49" t="str">
        <f t="shared" si="25"/>
        <v>2012WohngebäudeZimmer- und Holzbauarbeiten</v>
      </c>
      <c r="E1459">
        <v>93.1</v>
      </c>
      <c r="F1459">
        <v>93.1</v>
      </c>
      <c r="G1459">
        <v>93.9</v>
      </c>
      <c r="H1459">
        <v>93.9</v>
      </c>
      <c r="I1459">
        <v>94.4</v>
      </c>
      <c r="J1459">
        <v>94.4</v>
      </c>
      <c r="K1459">
        <v>94.9</v>
      </c>
      <c r="L1459">
        <v>94.9</v>
      </c>
    </row>
    <row r="1460" spans="1:12">
      <c r="A1460">
        <v>2012</v>
      </c>
      <c r="B1460" t="s">
        <v>132</v>
      </c>
      <c r="C1460" t="s">
        <v>95</v>
      </c>
      <c r="D1460" s="49" t="str">
        <f t="shared" si="25"/>
        <v>2012WohngebäudeStahlbauarbeiten</v>
      </c>
      <c r="E1460">
        <v>98.3</v>
      </c>
      <c r="F1460">
        <v>98.3</v>
      </c>
      <c r="G1460">
        <v>98.6</v>
      </c>
      <c r="H1460">
        <v>98.6</v>
      </c>
      <c r="I1460">
        <v>98.5</v>
      </c>
      <c r="J1460">
        <v>98.5</v>
      </c>
      <c r="K1460">
        <v>99.4</v>
      </c>
      <c r="L1460">
        <v>99.4</v>
      </c>
    </row>
    <row r="1461" spans="1:12">
      <c r="A1461">
        <v>2012</v>
      </c>
      <c r="B1461" t="s">
        <v>132</v>
      </c>
      <c r="C1461" t="s">
        <v>96</v>
      </c>
      <c r="D1461" s="49" t="str">
        <f t="shared" si="25"/>
        <v>2012WohngebäudeAbdichtungsarbeiten</v>
      </c>
      <c r="E1461">
        <v>91.4</v>
      </c>
      <c r="F1461">
        <v>91.4</v>
      </c>
      <c r="G1461">
        <v>92.3</v>
      </c>
      <c r="H1461">
        <v>92.3</v>
      </c>
      <c r="I1461">
        <v>93.3</v>
      </c>
      <c r="J1461">
        <v>93.3</v>
      </c>
      <c r="K1461">
        <v>93.6</v>
      </c>
      <c r="L1461">
        <v>93.6</v>
      </c>
    </row>
    <row r="1462" spans="1:12">
      <c r="A1462">
        <v>2012</v>
      </c>
      <c r="B1462" t="s">
        <v>132</v>
      </c>
      <c r="C1462" t="s">
        <v>138</v>
      </c>
      <c r="D1462" s="49" t="str">
        <f t="shared" si="25"/>
        <v>2012WohngebäudeDachdeckungs- und Dachabdichtungsarbeiten</v>
      </c>
      <c r="E1462">
        <v>92.8</v>
      </c>
      <c r="F1462">
        <v>92.8</v>
      </c>
      <c r="G1462">
        <v>93.7</v>
      </c>
      <c r="H1462">
        <v>93.7</v>
      </c>
      <c r="I1462">
        <v>94.2</v>
      </c>
      <c r="J1462">
        <v>94.2</v>
      </c>
      <c r="K1462">
        <v>94.8</v>
      </c>
      <c r="L1462">
        <v>94.8</v>
      </c>
    </row>
    <row r="1463" spans="1:12">
      <c r="A1463">
        <v>2012</v>
      </c>
      <c r="B1463" t="s">
        <v>132</v>
      </c>
      <c r="C1463" t="s">
        <v>98</v>
      </c>
      <c r="D1463" s="49" t="str">
        <f t="shared" si="25"/>
        <v>2012WohngebäudeKlempnerarbeiten</v>
      </c>
      <c r="E1463">
        <v>92.2</v>
      </c>
      <c r="F1463">
        <v>92.2</v>
      </c>
      <c r="G1463">
        <v>92.8</v>
      </c>
      <c r="H1463">
        <v>92.8</v>
      </c>
      <c r="I1463">
        <v>93.3</v>
      </c>
      <c r="J1463">
        <v>93.3</v>
      </c>
      <c r="K1463">
        <v>94</v>
      </c>
      <c r="L1463">
        <v>94</v>
      </c>
    </row>
    <row r="1464" spans="1:12">
      <c r="A1464">
        <v>2012</v>
      </c>
      <c r="B1464" t="s">
        <v>132</v>
      </c>
      <c r="C1464" t="s">
        <v>99</v>
      </c>
      <c r="D1464" s="49" t="str">
        <f t="shared" si="25"/>
        <v>2012WohngebäudeGerüstarbeiten</v>
      </c>
      <c r="E1464">
        <v>93.3</v>
      </c>
      <c r="F1464">
        <v>93.3</v>
      </c>
      <c r="G1464">
        <v>95.8</v>
      </c>
      <c r="H1464">
        <v>95.8</v>
      </c>
      <c r="I1464">
        <v>96.6</v>
      </c>
      <c r="J1464">
        <v>96.6</v>
      </c>
      <c r="K1464">
        <v>95.7</v>
      </c>
      <c r="L1464">
        <v>95.7</v>
      </c>
    </row>
    <row r="1465" spans="1:12">
      <c r="A1465">
        <v>2012</v>
      </c>
      <c r="B1465" t="s">
        <v>132</v>
      </c>
      <c r="C1465" t="s">
        <v>139</v>
      </c>
      <c r="D1465" s="49" t="str">
        <f t="shared" si="25"/>
        <v>2012WohngebäudeAusbauarbeiten</v>
      </c>
      <c r="E1465">
        <v>93.3</v>
      </c>
      <c r="F1465">
        <v>93.3</v>
      </c>
      <c r="G1465">
        <v>93.8</v>
      </c>
      <c r="H1465">
        <v>93.8</v>
      </c>
      <c r="I1465">
        <v>94.3</v>
      </c>
      <c r="J1465">
        <v>94.3</v>
      </c>
      <c r="K1465">
        <v>94.6</v>
      </c>
      <c r="L1465">
        <v>94.6</v>
      </c>
    </row>
    <row r="1466" spans="1:12">
      <c r="A1466">
        <v>2012</v>
      </c>
      <c r="B1466" t="s">
        <v>132</v>
      </c>
      <c r="C1466" t="s">
        <v>100</v>
      </c>
      <c r="D1466" s="49" t="str">
        <f t="shared" si="25"/>
        <v>2012WohngebäudeNaturwerksteinarbeiten</v>
      </c>
      <c r="E1466">
        <v>96</v>
      </c>
      <c r="F1466">
        <v>96</v>
      </c>
      <c r="G1466">
        <v>96.1</v>
      </c>
      <c r="H1466">
        <v>96.1</v>
      </c>
      <c r="I1466">
        <v>96.6</v>
      </c>
      <c r="J1466">
        <v>96.6</v>
      </c>
      <c r="K1466">
        <v>96.9</v>
      </c>
      <c r="L1466">
        <v>96.9</v>
      </c>
    </row>
    <row r="1467" spans="1:12">
      <c r="A1467">
        <v>2012</v>
      </c>
      <c r="B1467" t="s">
        <v>132</v>
      </c>
      <c r="C1467" t="s">
        <v>101</v>
      </c>
      <c r="D1467" s="49" t="str">
        <f t="shared" si="25"/>
        <v>2012WohngebäudeBetonwerksteinarbeiten</v>
      </c>
      <c r="E1467">
        <v>93.9</v>
      </c>
      <c r="F1467">
        <v>93.9</v>
      </c>
      <c r="G1467">
        <v>94.2</v>
      </c>
      <c r="H1467">
        <v>94.2</v>
      </c>
      <c r="I1467">
        <v>94.3</v>
      </c>
      <c r="J1467">
        <v>94.3</v>
      </c>
      <c r="K1467">
        <v>94.8</v>
      </c>
      <c r="L1467">
        <v>94.8</v>
      </c>
    </row>
    <row r="1468" spans="1:12">
      <c r="A1468">
        <v>2012</v>
      </c>
      <c r="B1468" t="s">
        <v>132</v>
      </c>
      <c r="C1468" t="s">
        <v>140</v>
      </c>
      <c r="D1468" s="49" t="str">
        <f t="shared" si="25"/>
        <v>2012WohngebäudePutz- und Stuckarbeiten</v>
      </c>
      <c r="E1468">
        <v>94.4</v>
      </c>
      <c r="F1468">
        <v>94.4</v>
      </c>
      <c r="G1468">
        <v>95.1</v>
      </c>
      <c r="H1468">
        <v>95.1</v>
      </c>
      <c r="I1468">
        <v>95.4</v>
      </c>
      <c r="J1468">
        <v>95.4</v>
      </c>
      <c r="K1468">
        <v>95.7</v>
      </c>
      <c r="L1468">
        <v>95.7</v>
      </c>
    </row>
    <row r="1469" spans="1:12">
      <c r="A1469">
        <v>2012</v>
      </c>
      <c r="B1469" t="s">
        <v>132</v>
      </c>
      <c r="C1469" t="s">
        <v>141</v>
      </c>
      <c r="D1469" s="49" t="str">
        <f t="shared" si="25"/>
        <v>2012WohngebäudeWärmedämm-Verbundsysteme</v>
      </c>
      <c r="E1469">
        <v>94.2</v>
      </c>
      <c r="F1469">
        <v>94.2</v>
      </c>
      <c r="G1469">
        <v>94.4</v>
      </c>
      <c r="H1469">
        <v>94.4</v>
      </c>
      <c r="I1469">
        <v>95</v>
      </c>
      <c r="J1469">
        <v>95</v>
      </c>
      <c r="K1469">
        <v>95.2</v>
      </c>
      <c r="L1469">
        <v>95.2</v>
      </c>
    </row>
    <row r="1470" spans="1:12">
      <c r="A1470">
        <v>2012</v>
      </c>
      <c r="B1470" t="s">
        <v>132</v>
      </c>
      <c r="C1470" t="s">
        <v>104</v>
      </c>
      <c r="D1470" s="49" t="str">
        <f t="shared" si="25"/>
        <v>2012WohngebäudeTrockenbauarbeiten</v>
      </c>
      <c r="E1470">
        <v>93.9</v>
      </c>
      <c r="F1470">
        <v>93.9</v>
      </c>
      <c r="G1470">
        <v>94.3</v>
      </c>
      <c r="H1470">
        <v>94.3</v>
      </c>
      <c r="I1470">
        <v>94.7</v>
      </c>
      <c r="J1470">
        <v>94.7</v>
      </c>
      <c r="K1470">
        <v>95</v>
      </c>
      <c r="L1470">
        <v>95</v>
      </c>
    </row>
    <row r="1471" spans="1:12">
      <c r="A1471">
        <v>2012</v>
      </c>
      <c r="B1471" t="s">
        <v>132</v>
      </c>
      <c r="C1471" t="s">
        <v>105</v>
      </c>
      <c r="D1471" s="49" t="str">
        <f t="shared" si="25"/>
        <v>2012WohngebäudeVorgehängte hinterlüftete Fassaden</v>
      </c>
      <c r="E1471">
        <v>92.8</v>
      </c>
      <c r="F1471">
        <v>92.8</v>
      </c>
      <c r="G1471">
        <v>93</v>
      </c>
      <c r="H1471">
        <v>93</v>
      </c>
      <c r="I1471">
        <v>93.5</v>
      </c>
      <c r="J1471">
        <v>93.5</v>
      </c>
      <c r="K1471">
        <v>93.8</v>
      </c>
      <c r="L1471">
        <v>93.8</v>
      </c>
    </row>
    <row r="1472" spans="1:12">
      <c r="A1472">
        <v>2012</v>
      </c>
      <c r="B1472" t="s">
        <v>132</v>
      </c>
      <c r="C1472" t="s">
        <v>142</v>
      </c>
      <c r="D1472" s="49" t="str">
        <f t="shared" si="25"/>
        <v>2012WohngebäudeFliesen- und Plattenarbeiten</v>
      </c>
      <c r="E1472">
        <v>92.9</v>
      </c>
      <c r="F1472">
        <v>92.9</v>
      </c>
      <c r="G1472">
        <v>93.4</v>
      </c>
      <c r="H1472">
        <v>93.4</v>
      </c>
      <c r="I1472">
        <v>94.1</v>
      </c>
      <c r="J1472">
        <v>94.1</v>
      </c>
      <c r="K1472">
        <v>94.1</v>
      </c>
      <c r="L1472">
        <v>94.1</v>
      </c>
    </row>
    <row r="1473" spans="1:12">
      <c r="A1473">
        <v>2012</v>
      </c>
      <c r="B1473" t="s">
        <v>132</v>
      </c>
      <c r="C1473" t="s">
        <v>107</v>
      </c>
      <c r="D1473" s="49" t="str">
        <f t="shared" si="25"/>
        <v>2012WohngebäudeEstricharbeiten</v>
      </c>
      <c r="E1473">
        <v>93.2</v>
      </c>
      <c r="F1473">
        <v>93.2</v>
      </c>
      <c r="G1473">
        <v>94.2</v>
      </c>
      <c r="H1473">
        <v>94.2</v>
      </c>
      <c r="I1473">
        <v>95.1</v>
      </c>
      <c r="J1473">
        <v>95.1</v>
      </c>
      <c r="K1473">
        <v>95.2</v>
      </c>
      <c r="L1473">
        <v>95.2</v>
      </c>
    </row>
    <row r="1474" spans="1:12">
      <c r="A1474">
        <v>2012</v>
      </c>
      <c r="B1474" t="s">
        <v>132</v>
      </c>
      <c r="C1474" t="s">
        <v>108</v>
      </c>
      <c r="D1474" s="49" t="str">
        <f t="shared" si="25"/>
        <v>2012WohngebäudeTischlerarbeiten</v>
      </c>
      <c r="E1474">
        <v>94.8</v>
      </c>
      <c r="F1474">
        <v>94.8</v>
      </c>
      <c r="G1474">
        <v>95.2</v>
      </c>
      <c r="H1474">
        <v>95.2</v>
      </c>
      <c r="I1474">
        <v>95.6</v>
      </c>
      <c r="J1474">
        <v>95.6</v>
      </c>
      <c r="K1474">
        <v>96.1</v>
      </c>
      <c r="L1474">
        <v>96.1</v>
      </c>
    </row>
    <row r="1475" spans="1:12">
      <c r="A1475">
        <v>2012</v>
      </c>
      <c r="B1475" t="s">
        <v>132</v>
      </c>
      <c r="C1475" t="s">
        <v>143</v>
      </c>
      <c r="D1475" s="49" t="str">
        <f t="shared" si="25"/>
        <v>2012WohngebäudeParkett- und Holzpflasterarbeiten</v>
      </c>
      <c r="E1475">
        <v>95.5</v>
      </c>
      <c r="F1475">
        <v>95.5</v>
      </c>
      <c r="G1475">
        <v>96.1</v>
      </c>
      <c r="H1475">
        <v>96.1</v>
      </c>
      <c r="I1475">
        <v>96.5</v>
      </c>
      <c r="J1475">
        <v>96.5</v>
      </c>
      <c r="K1475">
        <v>96.7</v>
      </c>
      <c r="L1475">
        <v>96.7</v>
      </c>
    </row>
    <row r="1476" spans="1:12">
      <c r="A1476">
        <v>2012</v>
      </c>
      <c r="B1476" t="s">
        <v>132</v>
      </c>
      <c r="C1476" t="s">
        <v>109</v>
      </c>
      <c r="D1476" s="49" t="str">
        <f t="shared" si="25"/>
        <v>2012WohngebäudeRollladenarbeiten</v>
      </c>
      <c r="E1476">
        <v>95.5</v>
      </c>
      <c r="F1476">
        <v>95.5</v>
      </c>
      <c r="G1476">
        <v>95.7</v>
      </c>
      <c r="H1476">
        <v>95.7</v>
      </c>
      <c r="I1476">
        <v>96.1</v>
      </c>
      <c r="J1476">
        <v>96.1</v>
      </c>
      <c r="K1476">
        <v>96.3</v>
      </c>
      <c r="L1476">
        <v>96.3</v>
      </c>
    </row>
    <row r="1477" spans="1:12">
      <c r="A1477">
        <v>2012</v>
      </c>
      <c r="B1477" t="s">
        <v>132</v>
      </c>
      <c r="C1477" t="s">
        <v>110</v>
      </c>
      <c r="D1477" s="49" t="str">
        <f t="shared" si="25"/>
        <v>2012WohngebäudeMetallbauarbeiten</v>
      </c>
      <c r="E1477">
        <v>92.5</v>
      </c>
      <c r="F1477">
        <v>92.5</v>
      </c>
      <c r="G1477">
        <v>93</v>
      </c>
      <c r="H1477">
        <v>93</v>
      </c>
      <c r="I1477">
        <v>93.2</v>
      </c>
      <c r="J1477">
        <v>93.2</v>
      </c>
      <c r="K1477">
        <v>93.4</v>
      </c>
      <c r="L1477">
        <v>93.4</v>
      </c>
    </row>
    <row r="1478" spans="1:12">
      <c r="A1478">
        <v>2012</v>
      </c>
      <c r="B1478" t="s">
        <v>132</v>
      </c>
      <c r="C1478" t="s">
        <v>111</v>
      </c>
      <c r="D1478" s="49" t="str">
        <f t="shared" si="25"/>
        <v>2012WohngebäudeVerglasungsarbeiten</v>
      </c>
      <c r="E1478">
        <v>96.1</v>
      </c>
      <c r="F1478">
        <v>96.1</v>
      </c>
      <c r="G1478">
        <v>96.5</v>
      </c>
      <c r="H1478">
        <v>96.5</v>
      </c>
      <c r="I1478">
        <v>97</v>
      </c>
      <c r="J1478">
        <v>97</v>
      </c>
      <c r="K1478">
        <v>97.1</v>
      </c>
      <c r="L1478">
        <v>97.1</v>
      </c>
    </row>
    <row r="1479" spans="1:12">
      <c r="A1479">
        <v>2012</v>
      </c>
      <c r="B1479" t="s">
        <v>132</v>
      </c>
      <c r="C1479" t="s">
        <v>144</v>
      </c>
      <c r="D1479" s="49" t="str">
        <f t="shared" si="25"/>
        <v>2012WohngebäudeMaler- und Lackierarbeiten, Beschichtungen</v>
      </c>
      <c r="E1479">
        <v>95.4</v>
      </c>
      <c r="F1479">
        <v>95.4</v>
      </c>
      <c r="G1479">
        <v>95.5</v>
      </c>
      <c r="H1479">
        <v>95.5</v>
      </c>
      <c r="I1479">
        <v>95.6</v>
      </c>
      <c r="J1479">
        <v>95.6</v>
      </c>
      <c r="K1479">
        <v>95.7</v>
      </c>
      <c r="L1479">
        <v>95.7</v>
      </c>
    </row>
    <row r="1480" spans="1:12">
      <c r="A1480">
        <v>2012</v>
      </c>
      <c r="B1480" t="s">
        <v>132</v>
      </c>
      <c r="C1480" t="s">
        <v>145</v>
      </c>
      <c r="D1480" s="49" t="str">
        <f t="shared" si="25"/>
        <v>2012WohngebäudeKorrosionsschutzarbeiten an Stahlbauten</v>
      </c>
      <c r="E1480" t="s">
        <v>66</v>
      </c>
      <c r="F1480" t="s">
        <v>66</v>
      </c>
      <c r="G1480" t="s">
        <v>66</v>
      </c>
      <c r="H1480" t="s">
        <v>66</v>
      </c>
      <c r="I1480" t="s">
        <v>66</v>
      </c>
      <c r="J1480" t="s">
        <v>66</v>
      </c>
      <c r="K1480" t="s">
        <v>66</v>
      </c>
      <c r="L1480" t="s">
        <v>66</v>
      </c>
    </row>
    <row r="1481" spans="1:12">
      <c r="A1481">
        <v>2012</v>
      </c>
      <c r="B1481" t="s">
        <v>132</v>
      </c>
      <c r="C1481" t="s">
        <v>113</v>
      </c>
      <c r="D1481" s="49" t="str">
        <f t="shared" si="25"/>
        <v>2012WohngebäudeBodenbelagarbeiten</v>
      </c>
      <c r="E1481">
        <v>93.7</v>
      </c>
      <c r="F1481">
        <v>93.7</v>
      </c>
      <c r="G1481">
        <v>94</v>
      </c>
      <c r="H1481">
        <v>94</v>
      </c>
      <c r="I1481">
        <v>94.1</v>
      </c>
      <c r="J1481">
        <v>94.1</v>
      </c>
      <c r="K1481">
        <v>94.5</v>
      </c>
      <c r="L1481">
        <v>94.5</v>
      </c>
    </row>
    <row r="1482" spans="1:12">
      <c r="A1482">
        <v>2012</v>
      </c>
      <c r="B1482" t="s">
        <v>132</v>
      </c>
      <c r="C1482" t="s">
        <v>114</v>
      </c>
      <c r="D1482" s="49" t="str">
        <f t="shared" si="25"/>
        <v>2012WohngebäudeTapezierarbeiten</v>
      </c>
      <c r="E1482">
        <v>94.1</v>
      </c>
      <c r="F1482">
        <v>94.1</v>
      </c>
      <c r="G1482">
        <v>94.5</v>
      </c>
      <c r="H1482">
        <v>94.5</v>
      </c>
      <c r="I1482">
        <v>94.5</v>
      </c>
      <c r="J1482">
        <v>94.5</v>
      </c>
      <c r="K1482">
        <v>94.7</v>
      </c>
      <c r="L1482">
        <v>94.7</v>
      </c>
    </row>
    <row r="1483" spans="1:12">
      <c r="A1483">
        <v>2012</v>
      </c>
      <c r="B1483" t="s">
        <v>132</v>
      </c>
      <c r="C1483" t="s">
        <v>115</v>
      </c>
      <c r="D1483" s="49" t="str">
        <f t="shared" si="25"/>
        <v>2012WohngebäudeRaumlufttechnische Anlagen</v>
      </c>
      <c r="E1483">
        <v>92.2</v>
      </c>
      <c r="F1483">
        <v>92.2</v>
      </c>
      <c r="G1483">
        <v>92.8</v>
      </c>
      <c r="H1483">
        <v>92.8</v>
      </c>
      <c r="I1483">
        <v>93</v>
      </c>
      <c r="J1483">
        <v>93</v>
      </c>
      <c r="K1483">
        <v>93.7</v>
      </c>
      <c r="L1483">
        <v>93.7</v>
      </c>
    </row>
    <row r="1484" spans="1:12">
      <c r="A1484">
        <v>2012</v>
      </c>
      <c r="B1484" t="s">
        <v>132</v>
      </c>
      <c r="C1484" t="s">
        <v>146</v>
      </c>
      <c r="D1484" s="49" t="str">
        <f t="shared" ref="D1484:D1547" si="26">CONCATENATE(A1484, B1484, C1484)</f>
        <v>2012WohngebäudeHeiz- und zentrale Wassererwärmungsanlagen</v>
      </c>
      <c r="E1484">
        <v>91.4</v>
      </c>
      <c r="F1484">
        <v>91.4</v>
      </c>
      <c r="G1484">
        <v>92.1</v>
      </c>
      <c r="H1484">
        <v>92.1</v>
      </c>
      <c r="I1484">
        <v>92.7</v>
      </c>
      <c r="J1484">
        <v>92.7</v>
      </c>
      <c r="K1484">
        <v>93</v>
      </c>
      <c r="L1484">
        <v>93</v>
      </c>
    </row>
    <row r="1485" spans="1:12">
      <c r="A1485">
        <v>2012</v>
      </c>
      <c r="B1485" t="s">
        <v>132</v>
      </c>
      <c r="C1485" t="s">
        <v>147</v>
      </c>
      <c r="D1485" s="49" t="str">
        <f t="shared" si="26"/>
        <v>2012WohngebäudeGas-, Wasser- und Entwässerungsanl. innerh. v.Geb.</v>
      </c>
      <c r="E1485">
        <v>91.1</v>
      </c>
      <c r="F1485">
        <v>91.1</v>
      </c>
      <c r="G1485">
        <v>91.6</v>
      </c>
      <c r="H1485">
        <v>91.6</v>
      </c>
      <c r="I1485">
        <v>92.1</v>
      </c>
      <c r="J1485">
        <v>92.1</v>
      </c>
      <c r="K1485">
        <v>92.6</v>
      </c>
      <c r="L1485">
        <v>92.6</v>
      </c>
    </row>
    <row r="1486" spans="1:12">
      <c r="A1486">
        <v>2012</v>
      </c>
      <c r="B1486" t="s">
        <v>132</v>
      </c>
      <c r="C1486" t="s">
        <v>148</v>
      </c>
      <c r="D1486" s="49" t="str">
        <f t="shared" si="26"/>
        <v>2012WohngebäudeNieder- und Mittelspannungsanlagen bis 36 kV</v>
      </c>
      <c r="E1486">
        <v>91.8</v>
      </c>
      <c r="F1486">
        <v>91.8</v>
      </c>
      <c r="G1486">
        <v>92.3</v>
      </c>
      <c r="H1486">
        <v>92.3</v>
      </c>
      <c r="I1486">
        <v>92.9</v>
      </c>
      <c r="J1486">
        <v>92.9</v>
      </c>
      <c r="K1486">
        <v>93.4</v>
      </c>
      <c r="L1486">
        <v>93.4</v>
      </c>
    </row>
    <row r="1487" spans="1:12">
      <c r="A1487">
        <v>2012</v>
      </c>
      <c r="B1487" t="s">
        <v>132</v>
      </c>
      <c r="C1487" t="s">
        <v>120</v>
      </c>
      <c r="D1487" s="49" t="str">
        <f t="shared" si="26"/>
        <v>2012WohngebäudeBlitzschutzanlagen</v>
      </c>
      <c r="E1487">
        <v>95.1</v>
      </c>
      <c r="F1487">
        <v>95.1</v>
      </c>
      <c r="G1487">
        <v>95.6</v>
      </c>
      <c r="H1487">
        <v>95.6</v>
      </c>
      <c r="I1487">
        <v>96.1</v>
      </c>
      <c r="J1487">
        <v>96.1</v>
      </c>
      <c r="K1487">
        <v>96.1</v>
      </c>
      <c r="L1487">
        <v>96.1</v>
      </c>
    </row>
    <row r="1488" spans="1:12">
      <c r="A1488">
        <v>2012</v>
      </c>
      <c r="B1488" t="s">
        <v>132</v>
      </c>
      <c r="C1488" t="s">
        <v>149</v>
      </c>
      <c r="D1488" s="49" t="str">
        <f t="shared" si="26"/>
        <v>2012WohngebäudeAufzugsanl., Fahrtreppen, Fahrsteige, Förderanl.</v>
      </c>
      <c r="E1488">
        <v>93.9</v>
      </c>
      <c r="F1488">
        <v>93.9</v>
      </c>
      <c r="G1488">
        <v>94.5</v>
      </c>
      <c r="H1488">
        <v>94.5</v>
      </c>
      <c r="I1488">
        <v>95.2</v>
      </c>
      <c r="J1488">
        <v>95.2</v>
      </c>
      <c r="K1488">
        <v>95.8</v>
      </c>
      <c r="L1488">
        <v>95.8</v>
      </c>
    </row>
    <row r="1489" spans="1:12">
      <c r="A1489">
        <v>2012</v>
      </c>
      <c r="B1489" t="s">
        <v>132</v>
      </c>
      <c r="C1489" t="s">
        <v>119</v>
      </c>
      <c r="D1489" s="49" t="str">
        <f t="shared" si="26"/>
        <v>2012WohngebäudeGebäudeautomation</v>
      </c>
      <c r="E1489">
        <v>95.1</v>
      </c>
      <c r="F1489">
        <v>95.1</v>
      </c>
      <c r="G1489">
        <v>95.7</v>
      </c>
      <c r="H1489">
        <v>95.7</v>
      </c>
      <c r="I1489">
        <v>96.6</v>
      </c>
      <c r="J1489">
        <v>96.6</v>
      </c>
      <c r="K1489">
        <v>96.7</v>
      </c>
      <c r="L1489">
        <v>96.7</v>
      </c>
    </row>
    <row r="1490" spans="1:12">
      <c r="A1490">
        <v>2012</v>
      </c>
      <c r="B1490" t="s">
        <v>132</v>
      </c>
      <c r="C1490" t="s">
        <v>150</v>
      </c>
      <c r="D1490" s="49" t="str">
        <f t="shared" si="26"/>
        <v>2012WohngebäudeDämm- und Brandschutzarbeiten an techn. Anlagen</v>
      </c>
      <c r="E1490">
        <v>88.9</v>
      </c>
      <c r="F1490">
        <v>88.9</v>
      </c>
      <c r="G1490">
        <v>89.5</v>
      </c>
      <c r="H1490">
        <v>89.5</v>
      </c>
      <c r="I1490">
        <v>90.1</v>
      </c>
      <c r="J1490">
        <v>90.1</v>
      </c>
      <c r="K1490">
        <v>90.5</v>
      </c>
      <c r="L1490">
        <v>90.5</v>
      </c>
    </row>
    <row r="1491" spans="1:12">
      <c r="A1491">
        <v>2012</v>
      </c>
      <c r="B1491" t="s">
        <v>151</v>
      </c>
      <c r="C1491" t="s">
        <v>133</v>
      </c>
      <c r="D1491" s="49" t="str">
        <f t="shared" si="26"/>
        <v>2012BürogebäudeBauleistungen am Bauwerk</v>
      </c>
      <c r="E1491">
        <v>94.1</v>
      </c>
      <c r="F1491">
        <v>94.1</v>
      </c>
      <c r="G1491">
        <v>94.7</v>
      </c>
      <c r="H1491">
        <v>94.7</v>
      </c>
      <c r="I1491">
        <v>95</v>
      </c>
      <c r="J1491">
        <v>95</v>
      </c>
      <c r="K1491">
        <v>95.3</v>
      </c>
      <c r="L1491">
        <v>95.3</v>
      </c>
    </row>
    <row r="1492" spans="1:12">
      <c r="A1492">
        <v>2012</v>
      </c>
      <c r="B1492" t="s">
        <v>151</v>
      </c>
      <c r="C1492" t="s">
        <v>134</v>
      </c>
      <c r="D1492" s="49" t="str">
        <f t="shared" si="26"/>
        <v>2012BürogebäudeRohbauarbeiten</v>
      </c>
      <c r="E1492">
        <v>95.8</v>
      </c>
      <c r="F1492">
        <v>95.8</v>
      </c>
      <c r="G1492">
        <v>96.2</v>
      </c>
      <c r="H1492">
        <v>96.2</v>
      </c>
      <c r="I1492">
        <v>96.6</v>
      </c>
      <c r="J1492">
        <v>96.6</v>
      </c>
      <c r="K1492">
        <v>96.7</v>
      </c>
      <c r="L1492">
        <v>96.7</v>
      </c>
    </row>
    <row r="1493" spans="1:12">
      <c r="A1493">
        <v>2012</v>
      </c>
      <c r="B1493" t="s">
        <v>151</v>
      </c>
      <c r="C1493" t="s">
        <v>90</v>
      </c>
      <c r="D1493" s="49" t="str">
        <f t="shared" si="26"/>
        <v>2012BürogebäudeErdarbeiten</v>
      </c>
      <c r="E1493">
        <v>93.2</v>
      </c>
      <c r="F1493">
        <v>93.2</v>
      </c>
      <c r="G1493">
        <v>93.9</v>
      </c>
      <c r="H1493">
        <v>93.9</v>
      </c>
      <c r="I1493">
        <v>94.2</v>
      </c>
      <c r="J1493">
        <v>94.2</v>
      </c>
      <c r="K1493">
        <v>94.4</v>
      </c>
      <c r="L1493">
        <v>94.4</v>
      </c>
    </row>
    <row r="1494" spans="1:12">
      <c r="A1494">
        <v>2012</v>
      </c>
      <c r="B1494" t="s">
        <v>151</v>
      </c>
      <c r="C1494" t="s">
        <v>135</v>
      </c>
      <c r="D1494" s="49" t="str">
        <f t="shared" si="26"/>
        <v>2012BürogebäudeVerbauarbeiten</v>
      </c>
      <c r="E1494">
        <v>93.4</v>
      </c>
      <c r="F1494">
        <v>93.4</v>
      </c>
      <c r="G1494">
        <v>93.8</v>
      </c>
      <c r="H1494">
        <v>93.8</v>
      </c>
      <c r="I1494">
        <v>94.4</v>
      </c>
      <c r="J1494">
        <v>94.4</v>
      </c>
      <c r="K1494">
        <v>94.3</v>
      </c>
      <c r="L1494">
        <v>94.3</v>
      </c>
    </row>
    <row r="1495" spans="1:12">
      <c r="A1495">
        <v>2012</v>
      </c>
      <c r="B1495" t="s">
        <v>151</v>
      </c>
      <c r="C1495" t="s">
        <v>136</v>
      </c>
      <c r="D1495" s="49" t="str">
        <f t="shared" si="26"/>
        <v>2012BürogebäudeRamm-, Rüttel- und Pressarbeiten</v>
      </c>
      <c r="E1495" t="s">
        <v>66</v>
      </c>
      <c r="F1495" t="s">
        <v>66</v>
      </c>
      <c r="G1495" t="s">
        <v>66</v>
      </c>
      <c r="H1495" t="s">
        <v>66</v>
      </c>
      <c r="I1495" t="s">
        <v>66</v>
      </c>
      <c r="J1495" t="s">
        <v>66</v>
      </c>
      <c r="K1495" t="s">
        <v>66</v>
      </c>
      <c r="L1495" t="s">
        <v>66</v>
      </c>
    </row>
    <row r="1496" spans="1:12">
      <c r="A1496">
        <v>2012</v>
      </c>
      <c r="B1496" t="s">
        <v>151</v>
      </c>
      <c r="C1496" t="s">
        <v>91</v>
      </c>
      <c r="D1496" s="49" t="str">
        <f t="shared" si="26"/>
        <v>2012BürogebäudeEntwässerungskanalarbeiten</v>
      </c>
      <c r="E1496">
        <v>93.3</v>
      </c>
      <c r="F1496">
        <v>93.3</v>
      </c>
      <c r="G1496">
        <v>94.1</v>
      </c>
      <c r="H1496">
        <v>94.1</v>
      </c>
      <c r="I1496">
        <v>94.6</v>
      </c>
      <c r="J1496">
        <v>94.6</v>
      </c>
      <c r="K1496">
        <v>94.7</v>
      </c>
      <c r="L1496">
        <v>94.7</v>
      </c>
    </row>
    <row r="1497" spans="1:12">
      <c r="A1497">
        <v>2012</v>
      </c>
      <c r="B1497" t="s">
        <v>151</v>
      </c>
      <c r="C1497" t="s">
        <v>92</v>
      </c>
      <c r="D1497" s="49" t="str">
        <f t="shared" si="26"/>
        <v>2012BürogebäudeMauerarbeiten</v>
      </c>
      <c r="E1497">
        <v>95.6</v>
      </c>
      <c r="F1497">
        <v>95.6</v>
      </c>
      <c r="G1497">
        <v>96.1</v>
      </c>
      <c r="H1497">
        <v>96.1</v>
      </c>
      <c r="I1497">
        <v>96.6</v>
      </c>
      <c r="J1497">
        <v>96.6</v>
      </c>
      <c r="K1497">
        <v>96.5</v>
      </c>
      <c r="L1497">
        <v>96.5</v>
      </c>
    </row>
    <row r="1498" spans="1:12">
      <c r="A1498">
        <v>2012</v>
      </c>
      <c r="B1498" t="s">
        <v>151</v>
      </c>
      <c r="C1498" t="s">
        <v>93</v>
      </c>
      <c r="D1498" s="49" t="str">
        <f t="shared" si="26"/>
        <v>2012BürogebäudeBetonarbeiten</v>
      </c>
      <c r="E1498">
        <v>97.2</v>
      </c>
      <c r="F1498">
        <v>97.2</v>
      </c>
      <c r="G1498">
        <v>97.4</v>
      </c>
      <c r="H1498">
        <v>97.4</v>
      </c>
      <c r="I1498">
        <v>97.6</v>
      </c>
      <c r="J1498">
        <v>97.6</v>
      </c>
      <c r="K1498">
        <v>97.6</v>
      </c>
      <c r="L1498">
        <v>97.6</v>
      </c>
    </row>
    <row r="1499" spans="1:12">
      <c r="A1499">
        <v>2012</v>
      </c>
      <c r="B1499" t="s">
        <v>151</v>
      </c>
      <c r="C1499" t="s">
        <v>137</v>
      </c>
      <c r="D1499" s="49" t="str">
        <f t="shared" si="26"/>
        <v>2012BürogebäudeZimmer- und Holzbauarbeiten</v>
      </c>
      <c r="E1499">
        <v>93</v>
      </c>
      <c r="F1499">
        <v>93</v>
      </c>
      <c r="G1499">
        <v>94</v>
      </c>
      <c r="H1499">
        <v>94</v>
      </c>
      <c r="I1499">
        <v>94.4</v>
      </c>
      <c r="J1499">
        <v>94.4</v>
      </c>
      <c r="K1499">
        <v>94.8</v>
      </c>
      <c r="L1499">
        <v>94.8</v>
      </c>
    </row>
    <row r="1500" spans="1:12">
      <c r="A1500">
        <v>2012</v>
      </c>
      <c r="B1500" t="s">
        <v>151</v>
      </c>
      <c r="C1500" t="s">
        <v>95</v>
      </c>
      <c r="D1500" s="49" t="str">
        <f t="shared" si="26"/>
        <v>2012BürogebäudeStahlbauarbeiten</v>
      </c>
      <c r="E1500">
        <v>97.4</v>
      </c>
      <c r="F1500">
        <v>97.4</v>
      </c>
      <c r="G1500">
        <v>97.8</v>
      </c>
      <c r="H1500">
        <v>97.8</v>
      </c>
      <c r="I1500">
        <v>97.7</v>
      </c>
      <c r="J1500">
        <v>97.7</v>
      </c>
      <c r="K1500">
        <v>98.6</v>
      </c>
      <c r="L1500">
        <v>98.6</v>
      </c>
    </row>
    <row r="1501" spans="1:12">
      <c r="A1501">
        <v>2012</v>
      </c>
      <c r="B1501" t="s">
        <v>151</v>
      </c>
      <c r="C1501" t="s">
        <v>96</v>
      </c>
      <c r="D1501" s="49" t="str">
        <f t="shared" si="26"/>
        <v>2012BürogebäudeAbdichtungsarbeiten</v>
      </c>
      <c r="E1501">
        <v>91.2</v>
      </c>
      <c r="F1501">
        <v>91.2</v>
      </c>
      <c r="G1501">
        <v>92.2</v>
      </c>
      <c r="H1501">
        <v>92.2</v>
      </c>
      <c r="I1501">
        <v>93.2</v>
      </c>
      <c r="J1501">
        <v>93.2</v>
      </c>
      <c r="K1501">
        <v>93.6</v>
      </c>
      <c r="L1501">
        <v>93.6</v>
      </c>
    </row>
    <row r="1502" spans="1:12">
      <c r="A1502">
        <v>2012</v>
      </c>
      <c r="B1502" t="s">
        <v>151</v>
      </c>
      <c r="C1502" t="s">
        <v>138</v>
      </c>
      <c r="D1502" s="49" t="str">
        <f t="shared" si="26"/>
        <v>2012BürogebäudeDachdeckungs- und Dachabdichtungsarbeiten</v>
      </c>
      <c r="E1502">
        <v>93</v>
      </c>
      <c r="F1502">
        <v>93</v>
      </c>
      <c r="G1502">
        <v>93.9</v>
      </c>
      <c r="H1502">
        <v>93.9</v>
      </c>
      <c r="I1502">
        <v>94.3</v>
      </c>
      <c r="J1502">
        <v>94.3</v>
      </c>
      <c r="K1502">
        <v>94.9</v>
      </c>
      <c r="L1502">
        <v>94.9</v>
      </c>
    </row>
    <row r="1503" spans="1:12">
      <c r="A1503">
        <v>2012</v>
      </c>
      <c r="B1503" t="s">
        <v>151</v>
      </c>
      <c r="C1503" t="s">
        <v>98</v>
      </c>
      <c r="D1503" s="49" t="str">
        <f t="shared" si="26"/>
        <v>2012BürogebäudeKlempnerarbeiten</v>
      </c>
      <c r="E1503">
        <v>92.2</v>
      </c>
      <c r="F1503">
        <v>92.2</v>
      </c>
      <c r="G1503">
        <v>92.9</v>
      </c>
      <c r="H1503">
        <v>92.9</v>
      </c>
      <c r="I1503">
        <v>93.4</v>
      </c>
      <c r="J1503">
        <v>93.4</v>
      </c>
      <c r="K1503">
        <v>94.2</v>
      </c>
      <c r="L1503">
        <v>94.2</v>
      </c>
    </row>
    <row r="1504" spans="1:12">
      <c r="A1504">
        <v>2012</v>
      </c>
      <c r="B1504" t="s">
        <v>151</v>
      </c>
      <c r="C1504" t="s">
        <v>99</v>
      </c>
      <c r="D1504" s="49" t="str">
        <f t="shared" si="26"/>
        <v>2012BürogebäudeGerüstarbeiten</v>
      </c>
      <c r="E1504">
        <v>93.3</v>
      </c>
      <c r="F1504">
        <v>93.3</v>
      </c>
      <c r="G1504">
        <v>95.8</v>
      </c>
      <c r="H1504">
        <v>95.8</v>
      </c>
      <c r="I1504">
        <v>96.6</v>
      </c>
      <c r="J1504">
        <v>96.6</v>
      </c>
      <c r="K1504">
        <v>95.7</v>
      </c>
      <c r="L1504">
        <v>95.7</v>
      </c>
    </row>
    <row r="1505" spans="1:12">
      <c r="A1505">
        <v>2012</v>
      </c>
      <c r="B1505" t="s">
        <v>151</v>
      </c>
      <c r="C1505" t="s">
        <v>139</v>
      </c>
      <c r="D1505" s="49" t="str">
        <f t="shared" si="26"/>
        <v>2012BürogebäudeAusbauarbeiten</v>
      </c>
      <c r="E1505">
        <v>93.3</v>
      </c>
      <c r="F1505">
        <v>93.3</v>
      </c>
      <c r="G1505">
        <v>93.7</v>
      </c>
      <c r="H1505">
        <v>93.7</v>
      </c>
      <c r="I1505">
        <v>94.2</v>
      </c>
      <c r="J1505">
        <v>94.2</v>
      </c>
      <c r="K1505">
        <v>94.5</v>
      </c>
      <c r="L1505">
        <v>94.5</v>
      </c>
    </row>
    <row r="1506" spans="1:12">
      <c r="A1506">
        <v>2012</v>
      </c>
      <c r="B1506" t="s">
        <v>151</v>
      </c>
      <c r="C1506" t="s">
        <v>100</v>
      </c>
      <c r="D1506" s="49" t="str">
        <f t="shared" si="26"/>
        <v>2012BürogebäudeNaturwerksteinarbeiten</v>
      </c>
      <c r="E1506">
        <v>96</v>
      </c>
      <c r="F1506">
        <v>96</v>
      </c>
      <c r="G1506">
        <v>96.3</v>
      </c>
      <c r="H1506">
        <v>96.3</v>
      </c>
      <c r="I1506">
        <v>96.7</v>
      </c>
      <c r="J1506">
        <v>96.7</v>
      </c>
      <c r="K1506">
        <v>97</v>
      </c>
      <c r="L1506">
        <v>97</v>
      </c>
    </row>
    <row r="1507" spans="1:12">
      <c r="A1507">
        <v>2012</v>
      </c>
      <c r="B1507" t="s">
        <v>151</v>
      </c>
      <c r="C1507" t="s">
        <v>101</v>
      </c>
      <c r="D1507" s="49" t="str">
        <f t="shared" si="26"/>
        <v>2012BürogebäudeBetonwerksteinarbeiten</v>
      </c>
      <c r="E1507">
        <v>94.7</v>
      </c>
      <c r="F1507">
        <v>94.7</v>
      </c>
      <c r="G1507">
        <v>95</v>
      </c>
      <c r="H1507">
        <v>95</v>
      </c>
      <c r="I1507">
        <v>95.1</v>
      </c>
      <c r="J1507">
        <v>95.1</v>
      </c>
      <c r="K1507">
        <v>95.3</v>
      </c>
      <c r="L1507">
        <v>95.3</v>
      </c>
    </row>
    <row r="1508" spans="1:12">
      <c r="A1508">
        <v>2012</v>
      </c>
      <c r="B1508" t="s">
        <v>151</v>
      </c>
      <c r="C1508" t="s">
        <v>140</v>
      </c>
      <c r="D1508" s="49" t="str">
        <f t="shared" si="26"/>
        <v>2012BürogebäudePutz- und Stuckarbeiten</v>
      </c>
      <c r="E1508">
        <v>94.6</v>
      </c>
      <c r="F1508">
        <v>94.6</v>
      </c>
      <c r="G1508">
        <v>95.2</v>
      </c>
      <c r="H1508">
        <v>95.2</v>
      </c>
      <c r="I1508">
        <v>95.4</v>
      </c>
      <c r="J1508">
        <v>95.4</v>
      </c>
      <c r="K1508">
        <v>95.8</v>
      </c>
      <c r="L1508">
        <v>95.8</v>
      </c>
    </row>
    <row r="1509" spans="1:12">
      <c r="A1509">
        <v>2012</v>
      </c>
      <c r="B1509" t="s">
        <v>151</v>
      </c>
      <c r="C1509" t="s">
        <v>141</v>
      </c>
      <c r="D1509" s="49" t="str">
        <f t="shared" si="26"/>
        <v>2012BürogebäudeWärmedämm-Verbundsysteme</v>
      </c>
      <c r="E1509">
        <v>94.2</v>
      </c>
      <c r="F1509">
        <v>94.2</v>
      </c>
      <c r="G1509">
        <v>94.4</v>
      </c>
      <c r="H1509">
        <v>94.4</v>
      </c>
      <c r="I1509">
        <v>95</v>
      </c>
      <c r="J1509">
        <v>95</v>
      </c>
      <c r="K1509">
        <v>95.2</v>
      </c>
      <c r="L1509">
        <v>95.2</v>
      </c>
    </row>
    <row r="1510" spans="1:12">
      <c r="A1510">
        <v>2012</v>
      </c>
      <c r="B1510" t="s">
        <v>151</v>
      </c>
      <c r="C1510" t="s">
        <v>104</v>
      </c>
      <c r="D1510" s="49" t="str">
        <f t="shared" si="26"/>
        <v>2012BürogebäudeTrockenbauarbeiten</v>
      </c>
      <c r="E1510">
        <v>94.2</v>
      </c>
      <c r="F1510">
        <v>94.2</v>
      </c>
      <c r="G1510">
        <v>94.5</v>
      </c>
      <c r="H1510">
        <v>94.5</v>
      </c>
      <c r="I1510">
        <v>95</v>
      </c>
      <c r="J1510">
        <v>95</v>
      </c>
      <c r="K1510">
        <v>95.3</v>
      </c>
      <c r="L1510">
        <v>95.3</v>
      </c>
    </row>
    <row r="1511" spans="1:12">
      <c r="A1511">
        <v>2012</v>
      </c>
      <c r="B1511" t="s">
        <v>151</v>
      </c>
      <c r="C1511" t="s">
        <v>105</v>
      </c>
      <c r="D1511" s="49" t="str">
        <f t="shared" si="26"/>
        <v>2012BürogebäudeVorgehängte hinterlüftete Fassaden</v>
      </c>
      <c r="E1511">
        <v>94.6</v>
      </c>
      <c r="F1511">
        <v>94.6</v>
      </c>
      <c r="G1511">
        <v>95</v>
      </c>
      <c r="H1511">
        <v>95</v>
      </c>
      <c r="I1511">
        <v>95.4</v>
      </c>
      <c r="J1511">
        <v>95.4</v>
      </c>
      <c r="K1511">
        <v>95.6</v>
      </c>
      <c r="L1511">
        <v>95.6</v>
      </c>
    </row>
    <row r="1512" spans="1:12">
      <c r="A1512">
        <v>2012</v>
      </c>
      <c r="B1512" t="s">
        <v>151</v>
      </c>
      <c r="C1512" t="s">
        <v>142</v>
      </c>
      <c r="D1512" s="49" t="str">
        <f t="shared" si="26"/>
        <v>2012BürogebäudeFliesen- und Plattenarbeiten</v>
      </c>
      <c r="E1512">
        <v>92.9</v>
      </c>
      <c r="F1512">
        <v>92.9</v>
      </c>
      <c r="G1512">
        <v>93.4</v>
      </c>
      <c r="H1512">
        <v>93.4</v>
      </c>
      <c r="I1512">
        <v>94.1</v>
      </c>
      <c r="J1512">
        <v>94.1</v>
      </c>
      <c r="K1512">
        <v>94.1</v>
      </c>
      <c r="L1512">
        <v>94.1</v>
      </c>
    </row>
    <row r="1513" spans="1:12">
      <c r="A1513">
        <v>2012</v>
      </c>
      <c r="B1513" t="s">
        <v>151</v>
      </c>
      <c r="C1513" t="s">
        <v>107</v>
      </c>
      <c r="D1513" s="49" t="str">
        <f t="shared" si="26"/>
        <v>2012BürogebäudeEstricharbeiten</v>
      </c>
      <c r="E1513">
        <v>93.3</v>
      </c>
      <c r="F1513">
        <v>93.3</v>
      </c>
      <c r="G1513">
        <v>94.3</v>
      </c>
      <c r="H1513">
        <v>94.3</v>
      </c>
      <c r="I1513">
        <v>95.2</v>
      </c>
      <c r="J1513">
        <v>95.2</v>
      </c>
      <c r="K1513">
        <v>95.3</v>
      </c>
      <c r="L1513">
        <v>95.3</v>
      </c>
    </row>
    <row r="1514" spans="1:12">
      <c r="A1514">
        <v>2012</v>
      </c>
      <c r="B1514" t="s">
        <v>151</v>
      </c>
      <c r="C1514" t="s">
        <v>108</v>
      </c>
      <c r="D1514" s="49" t="str">
        <f t="shared" si="26"/>
        <v>2012BürogebäudeTischlerarbeiten</v>
      </c>
      <c r="E1514">
        <v>94.7</v>
      </c>
      <c r="F1514">
        <v>94.7</v>
      </c>
      <c r="G1514">
        <v>95.1</v>
      </c>
      <c r="H1514">
        <v>95.1</v>
      </c>
      <c r="I1514">
        <v>95.4</v>
      </c>
      <c r="J1514">
        <v>95.4</v>
      </c>
      <c r="K1514">
        <v>96</v>
      </c>
      <c r="L1514">
        <v>96</v>
      </c>
    </row>
    <row r="1515" spans="1:12">
      <c r="A1515">
        <v>2012</v>
      </c>
      <c r="B1515" t="s">
        <v>151</v>
      </c>
      <c r="C1515" t="s">
        <v>143</v>
      </c>
      <c r="D1515" s="49" t="str">
        <f t="shared" si="26"/>
        <v>2012BürogebäudeParkett- und Holzpflasterarbeiten</v>
      </c>
      <c r="E1515">
        <v>95.5</v>
      </c>
      <c r="F1515">
        <v>95.5</v>
      </c>
      <c r="G1515">
        <v>96.1</v>
      </c>
      <c r="H1515">
        <v>96.1</v>
      </c>
      <c r="I1515">
        <v>96.5</v>
      </c>
      <c r="J1515">
        <v>96.5</v>
      </c>
      <c r="K1515">
        <v>96.7</v>
      </c>
      <c r="L1515">
        <v>96.7</v>
      </c>
    </row>
    <row r="1516" spans="1:12">
      <c r="A1516">
        <v>2012</v>
      </c>
      <c r="B1516" t="s">
        <v>151</v>
      </c>
      <c r="C1516" t="s">
        <v>109</v>
      </c>
      <c r="D1516" s="49" t="str">
        <f t="shared" si="26"/>
        <v>2012BürogebäudeRollladenarbeiten</v>
      </c>
      <c r="E1516">
        <v>95.2</v>
      </c>
      <c r="F1516">
        <v>95.2</v>
      </c>
      <c r="G1516">
        <v>95.4</v>
      </c>
      <c r="H1516">
        <v>95.4</v>
      </c>
      <c r="I1516">
        <v>95.7</v>
      </c>
      <c r="J1516">
        <v>95.7</v>
      </c>
      <c r="K1516">
        <v>96</v>
      </c>
      <c r="L1516">
        <v>96</v>
      </c>
    </row>
    <row r="1517" spans="1:12">
      <c r="A1517">
        <v>2012</v>
      </c>
      <c r="B1517" t="s">
        <v>151</v>
      </c>
      <c r="C1517" t="s">
        <v>110</v>
      </c>
      <c r="D1517" s="49" t="str">
        <f t="shared" si="26"/>
        <v>2012BürogebäudeMetallbauarbeiten</v>
      </c>
      <c r="E1517">
        <v>91.9</v>
      </c>
      <c r="F1517">
        <v>91.9</v>
      </c>
      <c r="G1517">
        <v>92.4</v>
      </c>
      <c r="H1517">
        <v>92.4</v>
      </c>
      <c r="I1517">
        <v>92.6</v>
      </c>
      <c r="J1517">
        <v>92.6</v>
      </c>
      <c r="K1517">
        <v>92.9</v>
      </c>
      <c r="L1517">
        <v>92.9</v>
      </c>
    </row>
    <row r="1518" spans="1:12">
      <c r="A1518">
        <v>2012</v>
      </c>
      <c r="B1518" t="s">
        <v>151</v>
      </c>
      <c r="C1518" t="s">
        <v>111</v>
      </c>
      <c r="D1518" s="49" t="str">
        <f t="shared" si="26"/>
        <v>2012BürogebäudeVerglasungsarbeiten</v>
      </c>
      <c r="E1518">
        <v>96.1</v>
      </c>
      <c r="F1518">
        <v>96.1</v>
      </c>
      <c r="G1518">
        <v>96.5</v>
      </c>
      <c r="H1518">
        <v>96.5</v>
      </c>
      <c r="I1518">
        <v>97</v>
      </c>
      <c r="J1518">
        <v>97</v>
      </c>
      <c r="K1518">
        <v>97.1</v>
      </c>
      <c r="L1518">
        <v>97.1</v>
      </c>
    </row>
    <row r="1519" spans="1:12">
      <c r="A1519">
        <v>2012</v>
      </c>
      <c r="B1519" t="s">
        <v>151</v>
      </c>
      <c r="C1519" t="s">
        <v>144</v>
      </c>
      <c r="D1519" s="49" t="str">
        <f t="shared" si="26"/>
        <v>2012BürogebäudeMaler- und Lackierarbeiten, Beschichtungen</v>
      </c>
      <c r="E1519">
        <v>95.4</v>
      </c>
      <c r="F1519">
        <v>95.4</v>
      </c>
      <c r="G1519">
        <v>95.6</v>
      </c>
      <c r="H1519">
        <v>95.6</v>
      </c>
      <c r="I1519">
        <v>95.6</v>
      </c>
      <c r="J1519">
        <v>95.6</v>
      </c>
      <c r="K1519">
        <v>95.8</v>
      </c>
      <c r="L1519">
        <v>95.8</v>
      </c>
    </row>
    <row r="1520" spans="1:12">
      <c r="A1520">
        <v>2012</v>
      </c>
      <c r="B1520" t="s">
        <v>151</v>
      </c>
      <c r="C1520" t="s">
        <v>145</v>
      </c>
      <c r="D1520" s="49" t="str">
        <f t="shared" si="26"/>
        <v>2012BürogebäudeKorrosionsschutzarbeiten an Stahlbauten</v>
      </c>
      <c r="E1520" t="s">
        <v>66</v>
      </c>
      <c r="F1520" t="s">
        <v>66</v>
      </c>
      <c r="G1520" t="s">
        <v>66</v>
      </c>
      <c r="H1520" t="s">
        <v>66</v>
      </c>
      <c r="I1520" t="s">
        <v>66</v>
      </c>
      <c r="J1520" t="s">
        <v>66</v>
      </c>
      <c r="K1520" t="s">
        <v>66</v>
      </c>
      <c r="L1520" t="s">
        <v>66</v>
      </c>
    </row>
    <row r="1521" spans="1:12">
      <c r="A1521">
        <v>2012</v>
      </c>
      <c r="B1521" t="s">
        <v>151</v>
      </c>
      <c r="C1521" t="s">
        <v>113</v>
      </c>
      <c r="D1521" s="49" t="str">
        <f t="shared" si="26"/>
        <v>2012BürogebäudeBodenbelagarbeiten</v>
      </c>
      <c r="E1521">
        <v>93.7</v>
      </c>
      <c r="F1521">
        <v>93.7</v>
      </c>
      <c r="G1521">
        <v>94</v>
      </c>
      <c r="H1521">
        <v>94</v>
      </c>
      <c r="I1521">
        <v>94.1</v>
      </c>
      <c r="J1521">
        <v>94.1</v>
      </c>
      <c r="K1521">
        <v>94.5</v>
      </c>
      <c r="L1521">
        <v>94.5</v>
      </c>
    </row>
    <row r="1522" spans="1:12">
      <c r="A1522">
        <v>2012</v>
      </c>
      <c r="B1522" t="s">
        <v>151</v>
      </c>
      <c r="C1522" t="s">
        <v>114</v>
      </c>
      <c r="D1522" s="49" t="str">
        <f t="shared" si="26"/>
        <v>2012BürogebäudeTapezierarbeiten</v>
      </c>
      <c r="E1522">
        <v>94.1</v>
      </c>
      <c r="F1522">
        <v>94.1</v>
      </c>
      <c r="G1522">
        <v>94.5</v>
      </c>
      <c r="H1522">
        <v>94.5</v>
      </c>
      <c r="I1522">
        <v>94.5</v>
      </c>
      <c r="J1522">
        <v>94.5</v>
      </c>
      <c r="K1522">
        <v>94.7</v>
      </c>
      <c r="L1522">
        <v>94.7</v>
      </c>
    </row>
    <row r="1523" spans="1:12">
      <c r="A1523">
        <v>2012</v>
      </c>
      <c r="B1523" t="s">
        <v>151</v>
      </c>
      <c r="C1523" t="s">
        <v>115</v>
      </c>
      <c r="D1523" s="49" t="str">
        <f t="shared" si="26"/>
        <v>2012BürogebäudeRaumlufttechnische Anlagen</v>
      </c>
      <c r="E1523">
        <v>92.2</v>
      </c>
      <c r="F1523">
        <v>92.2</v>
      </c>
      <c r="G1523">
        <v>92.9</v>
      </c>
      <c r="H1523">
        <v>92.9</v>
      </c>
      <c r="I1523">
        <v>93.1</v>
      </c>
      <c r="J1523">
        <v>93.1</v>
      </c>
      <c r="K1523">
        <v>93.7</v>
      </c>
      <c r="L1523">
        <v>93.7</v>
      </c>
    </row>
    <row r="1524" spans="1:12">
      <c r="A1524">
        <v>2012</v>
      </c>
      <c r="B1524" t="s">
        <v>151</v>
      </c>
      <c r="C1524" t="s">
        <v>146</v>
      </c>
      <c r="D1524" s="49" t="str">
        <f t="shared" si="26"/>
        <v>2012BürogebäudeHeiz- und zentrale Wassererwärmungsanlagen</v>
      </c>
      <c r="E1524">
        <v>91.4</v>
      </c>
      <c r="F1524">
        <v>91.4</v>
      </c>
      <c r="G1524">
        <v>92</v>
      </c>
      <c r="H1524">
        <v>92</v>
      </c>
      <c r="I1524">
        <v>92.6</v>
      </c>
      <c r="J1524">
        <v>92.6</v>
      </c>
      <c r="K1524">
        <v>93</v>
      </c>
      <c r="L1524">
        <v>93</v>
      </c>
    </row>
    <row r="1525" spans="1:12">
      <c r="A1525">
        <v>2012</v>
      </c>
      <c r="B1525" t="s">
        <v>151</v>
      </c>
      <c r="C1525" t="s">
        <v>147</v>
      </c>
      <c r="D1525" s="49" t="str">
        <f t="shared" si="26"/>
        <v>2012BürogebäudeGas-, Wasser- und Entwässerungsanl. innerh. v.Geb.</v>
      </c>
      <c r="E1525">
        <v>90.9</v>
      </c>
      <c r="F1525">
        <v>90.9</v>
      </c>
      <c r="G1525">
        <v>91.4</v>
      </c>
      <c r="H1525">
        <v>91.4</v>
      </c>
      <c r="I1525">
        <v>92</v>
      </c>
      <c r="J1525">
        <v>92</v>
      </c>
      <c r="K1525">
        <v>92.6</v>
      </c>
      <c r="L1525">
        <v>92.6</v>
      </c>
    </row>
    <row r="1526" spans="1:12">
      <c r="A1526">
        <v>2012</v>
      </c>
      <c r="B1526" t="s">
        <v>151</v>
      </c>
      <c r="C1526" t="s">
        <v>148</v>
      </c>
      <c r="D1526" s="49" t="str">
        <f t="shared" si="26"/>
        <v>2012BürogebäudeNieder- und Mittelspannungsanlagen bis 36 kV</v>
      </c>
      <c r="E1526">
        <v>91.9</v>
      </c>
      <c r="F1526">
        <v>91.9</v>
      </c>
      <c r="G1526">
        <v>92.3</v>
      </c>
      <c r="H1526">
        <v>92.3</v>
      </c>
      <c r="I1526">
        <v>92.9</v>
      </c>
      <c r="J1526">
        <v>92.9</v>
      </c>
      <c r="K1526">
        <v>93.4</v>
      </c>
      <c r="L1526">
        <v>93.4</v>
      </c>
    </row>
    <row r="1527" spans="1:12">
      <c r="A1527">
        <v>2012</v>
      </c>
      <c r="B1527" t="s">
        <v>151</v>
      </c>
      <c r="C1527" t="s">
        <v>120</v>
      </c>
      <c r="D1527" s="49" t="str">
        <f t="shared" si="26"/>
        <v>2012BürogebäudeBlitzschutzanlagen</v>
      </c>
      <c r="E1527">
        <v>95.1</v>
      </c>
      <c r="F1527">
        <v>95.1</v>
      </c>
      <c r="G1527">
        <v>95.6</v>
      </c>
      <c r="H1527">
        <v>95.6</v>
      </c>
      <c r="I1527">
        <v>96.1</v>
      </c>
      <c r="J1527">
        <v>96.1</v>
      </c>
      <c r="K1527">
        <v>96.1</v>
      </c>
      <c r="L1527">
        <v>96.1</v>
      </c>
    </row>
    <row r="1528" spans="1:12">
      <c r="A1528">
        <v>2012</v>
      </c>
      <c r="B1528" t="s">
        <v>151</v>
      </c>
      <c r="C1528" t="s">
        <v>149</v>
      </c>
      <c r="D1528" s="49" t="str">
        <f t="shared" si="26"/>
        <v>2012BürogebäudeAufzugsanl., Fahrtreppen, Fahrsteige, Förderanl.</v>
      </c>
      <c r="E1528">
        <v>93.9</v>
      </c>
      <c r="F1528">
        <v>93.9</v>
      </c>
      <c r="G1528">
        <v>94.5</v>
      </c>
      <c r="H1528">
        <v>94.5</v>
      </c>
      <c r="I1528">
        <v>95.2</v>
      </c>
      <c r="J1528">
        <v>95.2</v>
      </c>
      <c r="K1528">
        <v>95.8</v>
      </c>
      <c r="L1528">
        <v>95.8</v>
      </c>
    </row>
    <row r="1529" spans="1:12">
      <c r="A1529">
        <v>2012</v>
      </c>
      <c r="B1529" t="s">
        <v>151</v>
      </c>
      <c r="C1529" t="s">
        <v>119</v>
      </c>
      <c r="D1529" s="49" t="str">
        <f t="shared" si="26"/>
        <v>2012BürogebäudeGebäudeautomation</v>
      </c>
      <c r="E1529">
        <v>94</v>
      </c>
      <c r="F1529">
        <v>94</v>
      </c>
      <c r="G1529">
        <v>94.3</v>
      </c>
      <c r="H1529">
        <v>94.3</v>
      </c>
      <c r="I1529">
        <v>95</v>
      </c>
      <c r="J1529">
        <v>95</v>
      </c>
      <c r="K1529">
        <v>95.2</v>
      </c>
      <c r="L1529">
        <v>95.2</v>
      </c>
    </row>
    <row r="1530" spans="1:12">
      <c r="A1530">
        <v>2012</v>
      </c>
      <c r="B1530" t="s">
        <v>151</v>
      </c>
      <c r="C1530" t="s">
        <v>150</v>
      </c>
      <c r="D1530" s="49" t="str">
        <f t="shared" si="26"/>
        <v>2012BürogebäudeDämm- und Brandschutzarbeiten an techn. Anlagen</v>
      </c>
      <c r="E1530">
        <v>88.9</v>
      </c>
      <c r="F1530">
        <v>88.9</v>
      </c>
      <c r="G1530">
        <v>89.5</v>
      </c>
      <c r="H1530">
        <v>89.5</v>
      </c>
      <c r="I1530">
        <v>90.1</v>
      </c>
      <c r="J1530">
        <v>90.1</v>
      </c>
      <c r="K1530">
        <v>90.5</v>
      </c>
      <c r="L1530">
        <v>90.5</v>
      </c>
    </row>
    <row r="1531" spans="1:12">
      <c r="A1531">
        <v>2012</v>
      </c>
      <c r="B1531" t="s">
        <v>152</v>
      </c>
      <c r="C1531" t="s">
        <v>133</v>
      </c>
      <c r="D1531" s="49" t="str">
        <f t="shared" si="26"/>
        <v>2012Gewerbliche BetriebsgebäudeBauleistungen am Bauwerk</v>
      </c>
      <c r="E1531">
        <v>94.1</v>
      </c>
      <c r="F1531">
        <v>94.1</v>
      </c>
      <c r="G1531">
        <v>94.7</v>
      </c>
      <c r="H1531">
        <v>94.7</v>
      </c>
      <c r="I1531">
        <v>95</v>
      </c>
      <c r="J1531">
        <v>95</v>
      </c>
      <c r="K1531">
        <v>95.4</v>
      </c>
      <c r="L1531">
        <v>95.4</v>
      </c>
    </row>
    <row r="1532" spans="1:12">
      <c r="A1532">
        <v>2012</v>
      </c>
      <c r="B1532" t="s">
        <v>152</v>
      </c>
      <c r="C1532" t="s">
        <v>134</v>
      </c>
      <c r="D1532" s="49" t="str">
        <f t="shared" si="26"/>
        <v>2012Gewerbliche BetriebsgebäudeRohbauarbeiten</v>
      </c>
      <c r="E1532">
        <v>95.3</v>
      </c>
      <c r="F1532">
        <v>95.3</v>
      </c>
      <c r="G1532">
        <v>95.9</v>
      </c>
      <c r="H1532">
        <v>95.9</v>
      </c>
      <c r="I1532">
        <v>96.2</v>
      </c>
      <c r="J1532">
        <v>96.2</v>
      </c>
      <c r="K1532">
        <v>96.4</v>
      </c>
      <c r="L1532">
        <v>96.4</v>
      </c>
    </row>
    <row r="1533" spans="1:12">
      <c r="A1533">
        <v>2012</v>
      </c>
      <c r="B1533" t="s">
        <v>152</v>
      </c>
      <c r="C1533" t="s">
        <v>90</v>
      </c>
      <c r="D1533" s="49" t="str">
        <f t="shared" si="26"/>
        <v>2012Gewerbliche BetriebsgebäudeErdarbeiten</v>
      </c>
      <c r="E1533">
        <v>93.4</v>
      </c>
      <c r="F1533">
        <v>93.4</v>
      </c>
      <c r="G1533">
        <v>94</v>
      </c>
      <c r="H1533">
        <v>94</v>
      </c>
      <c r="I1533">
        <v>94.5</v>
      </c>
      <c r="J1533">
        <v>94.5</v>
      </c>
      <c r="K1533">
        <v>94.6</v>
      </c>
      <c r="L1533">
        <v>94.6</v>
      </c>
    </row>
    <row r="1534" spans="1:12">
      <c r="A1534">
        <v>2012</v>
      </c>
      <c r="B1534" t="s">
        <v>152</v>
      </c>
      <c r="C1534" t="s">
        <v>135</v>
      </c>
      <c r="D1534" s="49" t="str">
        <f t="shared" si="26"/>
        <v>2012Gewerbliche BetriebsgebäudeVerbauarbeiten</v>
      </c>
      <c r="E1534" t="s">
        <v>66</v>
      </c>
      <c r="F1534" t="s">
        <v>66</v>
      </c>
      <c r="G1534" t="s">
        <v>66</v>
      </c>
      <c r="H1534" t="s">
        <v>66</v>
      </c>
      <c r="I1534" t="s">
        <v>66</v>
      </c>
      <c r="J1534" t="s">
        <v>66</v>
      </c>
      <c r="K1534" t="s">
        <v>66</v>
      </c>
      <c r="L1534" t="s">
        <v>66</v>
      </c>
    </row>
    <row r="1535" spans="1:12">
      <c r="A1535">
        <v>2012</v>
      </c>
      <c r="B1535" t="s">
        <v>152</v>
      </c>
      <c r="C1535" t="s">
        <v>136</v>
      </c>
      <c r="D1535" s="49" t="str">
        <f t="shared" si="26"/>
        <v>2012Gewerbliche BetriebsgebäudeRamm-, Rüttel- und Pressarbeiten</v>
      </c>
      <c r="E1535" t="s">
        <v>66</v>
      </c>
      <c r="F1535" t="s">
        <v>66</v>
      </c>
      <c r="G1535" t="s">
        <v>66</v>
      </c>
      <c r="H1535" t="s">
        <v>66</v>
      </c>
      <c r="I1535" t="s">
        <v>66</v>
      </c>
      <c r="J1535" t="s">
        <v>66</v>
      </c>
      <c r="K1535" t="s">
        <v>66</v>
      </c>
      <c r="L1535" t="s">
        <v>66</v>
      </c>
    </row>
    <row r="1536" spans="1:12">
      <c r="A1536">
        <v>2012</v>
      </c>
      <c r="B1536" t="s">
        <v>152</v>
      </c>
      <c r="C1536" t="s">
        <v>91</v>
      </c>
      <c r="D1536" s="49" t="str">
        <f t="shared" si="26"/>
        <v>2012Gewerbliche BetriebsgebäudeEntwässerungskanalarbeiten</v>
      </c>
      <c r="E1536">
        <v>92.9</v>
      </c>
      <c r="F1536">
        <v>92.9</v>
      </c>
      <c r="G1536">
        <v>93.6</v>
      </c>
      <c r="H1536">
        <v>93.6</v>
      </c>
      <c r="I1536">
        <v>94.2</v>
      </c>
      <c r="J1536">
        <v>94.2</v>
      </c>
      <c r="K1536">
        <v>94.2</v>
      </c>
      <c r="L1536">
        <v>94.2</v>
      </c>
    </row>
    <row r="1537" spans="1:12">
      <c r="A1537">
        <v>2012</v>
      </c>
      <c r="B1537" t="s">
        <v>152</v>
      </c>
      <c r="C1537" t="s">
        <v>92</v>
      </c>
      <c r="D1537" s="49" t="str">
        <f t="shared" si="26"/>
        <v>2012Gewerbliche BetriebsgebäudeMauerarbeiten</v>
      </c>
      <c r="E1537">
        <v>96.2</v>
      </c>
      <c r="F1537">
        <v>96.2</v>
      </c>
      <c r="G1537">
        <v>96.6</v>
      </c>
      <c r="H1537">
        <v>96.6</v>
      </c>
      <c r="I1537">
        <v>97</v>
      </c>
      <c r="J1537">
        <v>97</v>
      </c>
      <c r="K1537">
        <v>97</v>
      </c>
      <c r="L1537">
        <v>97</v>
      </c>
    </row>
    <row r="1538" spans="1:12">
      <c r="A1538">
        <v>2012</v>
      </c>
      <c r="B1538" t="s">
        <v>152</v>
      </c>
      <c r="C1538" t="s">
        <v>93</v>
      </c>
      <c r="D1538" s="49" t="str">
        <f t="shared" si="26"/>
        <v>2012Gewerbliche BetriebsgebäudeBetonarbeiten</v>
      </c>
      <c r="E1538">
        <v>96.8</v>
      </c>
      <c r="F1538">
        <v>96.8</v>
      </c>
      <c r="G1538">
        <v>97</v>
      </c>
      <c r="H1538">
        <v>97</v>
      </c>
      <c r="I1538">
        <v>97.3</v>
      </c>
      <c r="J1538">
        <v>97.3</v>
      </c>
      <c r="K1538">
        <v>97.3</v>
      </c>
      <c r="L1538">
        <v>97.3</v>
      </c>
    </row>
    <row r="1539" spans="1:12">
      <c r="A1539">
        <v>2012</v>
      </c>
      <c r="B1539" t="s">
        <v>152</v>
      </c>
      <c r="C1539" t="s">
        <v>137</v>
      </c>
      <c r="D1539" s="49" t="str">
        <f t="shared" si="26"/>
        <v>2012Gewerbliche BetriebsgebäudeZimmer- und Holzbauarbeiten</v>
      </c>
      <c r="E1539">
        <v>92.7</v>
      </c>
      <c r="F1539">
        <v>92.7</v>
      </c>
      <c r="G1539">
        <v>93.6</v>
      </c>
      <c r="H1539">
        <v>93.6</v>
      </c>
      <c r="I1539">
        <v>94.1</v>
      </c>
      <c r="J1539">
        <v>94.1</v>
      </c>
      <c r="K1539">
        <v>94.6</v>
      </c>
      <c r="L1539">
        <v>94.6</v>
      </c>
    </row>
    <row r="1540" spans="1:12">
      <c r="A1540">
        <v>2012</v>
      </c>
      <c r="B1540" t="s">
        <v>152</v>
      </c>
      <c r="C1540" t="s">
        <v>95</v>
      </c>
      <c r="D1540" s="49" t="str">
        <f t="shared" si="26"/>
        <v>2012Gewerbliche BetriebsgebäudeStahlbauarbeiten</v>
      </c>
      <c r="E1540">
        <v>97.6</v>
      </c>
      <c r="F1540">
        <v>97.6</v>
      </c>
      <c r="G1540">
        <v>97.9</v>
      </c>
      <c r="H1540">
        <v>97.9</v>
      </c>
      <c r="I1540">
        <v>97.9</v>
      </c>
      <c r="J1540">
        <v>97.9</v>
      </c>
      <c r="K1540">
        <v>98.8</v>
      </c>
      <c r="L1540">
        <v>98.8</v>
      </c>
    </row>
    <row r="1541" spans="1:12">
      <c r="A1541">
        <v>2012</v>
      </c>
      <c r="B1541" t="s">
        <v>152</v>
      </c>
      <c r="C1541" t="s">
        <v>96</v>
      </c>
      <c r="D1541" s="49" t="str">
        <f t="shared" si="26"/>
        <v>2012Gewerbliche BetriebsgebäudeAbdichtungsarbeiten</v>
      </c>
      <c r="E1541">
        <v>91.3</v>
      </c>
      <c r="F1541">
        <v>91.3</v>
      </c>
      <c r="G1541">
        <v>92.2</v>
      </c>
      <c r="H1541">
        <v>92.2</v>
      </c>
      <c r="I1541">
        <v>93.1</v>
      </c>
      <c r="J1541">
        <v>93.1</v>
      </c>
      <c r="K1541">
        <v>93.5</v>
      </c>
      <c r="L1541">
        <v>93.5</v>
      </c>
    </row>
    <row r="1542" spans="1:12">
      <c r="A1542">
        <v>2012</v>
      </c>
      <c r="B1542" t="s">
        <v>152</v>
      </c>
      <c r="C1542" t="s">
        <v>138</v>
      </c>
      <c r="D1542" s="49" t="str">
        <f t="shared" si="26"/>
        <v>2012Gewerbliche BetriebsgebäudeDachdeckungs- und Dachabdichtungsarbeiten</v>
      </c>
      <c r="E1542">
        <v>93.1</v>
      </c>
      <c r="F1542">
        <v>93.1</v>
      </c>
      <c r="G1542">
        <v>93.8</v>
      </c>
      <c r="H1542">
        <v>93.8</v>
      </c>
      <c r="I1542">
        <v>94.3</v>
      </c>
      <c r="J1542">
        <v>94.3</v>
      </c>
      <c r="K1542">
        <v>94.9</v>
      </c>
      <c r="L1542">
        <v>94.9</v>
      </c>
    </row>
    <row r="1543" spans="1:12">
      <c r="A1543">
        <v>2012</v>
      </c>
      <c r="B1543" t="s">
        <v>152</v>
      </c>
      <c r="C1543" t="s">
        <v>98</v>
      </c>
      <c r="D1543" s="49" t="str">
        <f t="shared" si="26"/>
        <v>2012Gewerbliche BetriebsgebäudeKlempnerarbeiten</v>
      </c>
      <c r="E1543">
        <v>91.5</v>
      </c>
      <c r="F1543">
        <v>91.5</v>
      </c>
      <c r="G1543">
        <v>92.5</v>
      </c>
      <c r="H1543">
        <v>92.5</v>
      </c>
      <c r="I1543">
        <v>93.2</v>
      </c>
      <c r="J1543">
        <v>93.2</v>
      </c>
      <c r="K1543">
        <v>94</v>
      </c>
      <c r="L1543">
        <v>94</v>
      </c>
    </row>
    <row r="1544" spans="1:12">
      <c r="A1544">
        <v>2012</v>
      </c>
      <c r="B1544" t="s">
        <v>152</v>
      </c>
      <c r="C1544" t="s">
        <v>99</v>
      </c>
      <c r="D1544" s="49" t="str">
        <f t="shared" si="26"/>
        <v>2012Gewerbliche BetriebsgebäudeGerüstarbeiten</v>
      </c>
      <c r="E1544">
        <v>93.3</v>
      </c>
      <c r="F1544">
        <v>93.3</v>
      </c>
      <c r="G1544">
        <v>95.8</v>
      </c>
      <c r="H1544">
        <v>95.8</v>
      </c>
      <c r="I1544">
        <v>96.6</v>
      </c>
      <c r="J1544">
        <v>96.6</v>
      </c>
      <c r="K1544">
        <v>95.7</v>
      </c>
      <c r="L1544">
        <v>95.7</v>
      </c>
    </row>
    <row r="1545" spans="1:12">
      <c r="A1545">
        <v>2012</v>
      </c>
      <c r="B1545" t="s">
        <v>152</v>
      </c>
      <c r="C1545" t="s">
        <v>139</v>
      </c>
      <c r="D1545" s="49" t="str">
        <f t="shared" si="26"/>
        <v>2012Gewerbliche BetriebsgebäudeAusbauarbeiten</v>
      </c>
      <c r="E1545">
        <v>93</v>
      </c>
      <c r="F1545">
        <v>93</v>
      </c>
      <c r="G1545">
        <v>93.5</v>
      </c>
      <c r="H1545">
        <v>93.5</v>
      </c>
      <c r="I1545">
        <v>94</v>
      </c>
      <c r="J1545">
        <v>94</v>
      </c>
      <c r="K1545">
        <v>94.3</v>
      </c>
      <c r="L1545">
        <v>94.3</v>
      </c>
    </row>
    <row r="1546" spans="1:12">
      <c r="A1546">
        <v>2012</v>
      </c>
      <c r="B1546" t="s">
        <v>152</v>
      </c>
      <c r="C1546" t="s">
        <v>100</v>
      </c>
      <c r="D1546" s="49" t="str">
        <f t="shared" si="26"/>
        <v>2012Gewerbliche BetriebsgebäudeNaturwerksteinarbeiten</v>
      </c>
      <c r="E1546">
        <v>96.2</v>
      </c>
      <c r="F1546">
        <v>96.2</v>
      </c>
      <c r="G1546">
        <v>96.4</v>
      </c>
      <c r="H1546">
        <v>96.4</v>
      </c>
      <c r="I1546">
        <v>96.8</v>
      </c>
      <c r="J1546">
        <v>96.8</v>
      </c>
      <c r="K1546">
        <v>97.1</v>
      </c>
      <c r="L1546">
        <v>97.1</v>
      </c>
    </row>
    <row r="1547" spans="1:12">
      <c r="A1547">
        <v>2012</v>
      </c>
      <c r="B1547" t="s">
        <v>152</v>
      </c>
      <c r="C1547" t="s">
        <v>101</v>
      </c>
      <c r="D1547" s="49" t="str">
        <f t="shared" si="26"/>
        <v>2012Gewerbliche BetriebsgebäudeBetonwerksteinarbeiten</v>
      </c>
      <c r="E1547">
        <v>95</v>
      </c>
      <c r="F1547">
        <v>95</v>
      </c>
      <c r="G1547">
        <v>95.3</v>
      </c>
      <c r="H1547">
        <v>95.3</v>
      </c>
      <c r="I1547">
        <v>95.5</v>
      </c>
      <c r="J1547">
        <v>95.5</v>
      </c>
      <c r="K1547">
        <v>95.5</v>
      </c>
      <c r="L1547">
        <v>95.5</v>
      </c>
    </row>
    <row r="1548" spans="1:12">
      <c r="A1548">
        <v>2012</v>
      </c>
      <c r="B1548" t="s">
        <v>152</v>
      </c>
      <c r="C1548" t="s">
        <v>140</v>
      </c>
      <c r="D1548" s="49" t="str">
        <f t="shared" ref="D1548:D1611" si="27">CONCATENATE(A1548, B1548, C1548)</f>
        <v>2012Gewerbliche BetriebsgebäudePutz- und Stuckarbeiten</v>
      </c>
      <c r="E1548">
        <v>94.6</v>
      </c>
      <c r="F1548">
        <v>94.6</v>
      </c>
      <c r="G1548">
        <v>95.2</v>
      </c>
      <c r="H1548">
        <v>95.2</v>
      </c>
      <c r="I1548">
        <v>95.4</v>
      </c>
      <c r="J1548">
        <v>95.4</v>
      </c>
      <c r="K1548">
        <v>95.8</v>
      </c>
      <c r="L1548">
        <v>95.8</v>
      </c>
    </row>
    <row r="1549" spans="1:12">
      <c r="A1549">
        <v>2012</v>
      </c>
      <c r="B1549" t="s">
        <v>152</v>
      </c>
      <c r="C1549" t="s">
        <v>141</v>
      </c>
      <c r="D1549" s="49" t="str">
        <f t="shared" si="27"/>
        <v>2012Gewerbliche BetriebsgebäudeWärmedämm-Verbundsysteme</v>
      </c>
      <c r="E1549">
        <v>94.2</v>
      </c>
      <c r="F1549">
        <v>94.2</v>
      </c>
      <c r="G1549">
        <v>94.4</v>
      </c>
      <c r="H1549">
        <v>94.4</v>
      </c>
      <c r="I1549">
        <v>95</v>
      </c>
      <c r="J1549">
        <v>95</v>
      </c>
      <c r="K1549">
        <v>95.2</v>
      </c>
      <c r="L1549">
        <v>95.2</v>
      </c>
    </row>
    <row r="1550" spans="1:12">
      <c r="A1550">
        <v>2012</v>
      </c>
      <c r="B1550" t="s">
        <v>152</v>
      </c>
      <c r="C1550" t="s">
        <v>104</v>
      </c>
      <c r="D1550" s="49" t="str">
        <f t="shared" si="27"/>
        <v>2012Gewerbliche BetriebsgebäudeTrockenbauarbeiten</v>
      </c>
      <c r="E1550">
        <v>94.1</v>
      </c>
      <c r="F1550">
        <v>94.1</v>
      </c>
      <c r="G1550">
        <v>94.5</v>
      </c>
      <c r="H1550">
        <v>94.5</v>
      </c>
      <c r="I1550">
        <v>94.9</v>
      </c>
      <c r="J1550">
        <v>94.9</v>
      </c>
      <c r="K1550">
        <v>95.2</v>
      </c>
      <c r="L1550">
        <v>95.2</v>
      </c>
    </row>
    <row r="1551" spans="1:12">
      <c r="A1551">
        <v>2012</v>
      </c>
      <c r="B1551" t="s">
        <v>152</v>
      </c>
      <c r="C1551" t="s">
        <v>105</v>
      </c>
      <c r="D1551" s="49" t="str">
        <f t="shared" si="27"/>
        <v>2012Gewerbliche BetriebsgebäudeVorgehängte hinterlüftete Fassaden</v>
      </c>
      <c r="E1551">
        <v>94.4</v>
      </c>
      <c r="F1551">
        <v>94.4</v>
      </c>
      <c r="G1551">
        <v>94.8</v>
      </c>
      <c r="H1551">
        <v>94.8</v>
      </c>
      <c r="I1551">
        <v>95.2</v>
      </c>
      <c r="J1551">
        <v>95.2</v>
      </c>
      <c r="K1551">
        <v>95.4</v>
      </c>
      <c r="L1551">
        <v>95.4</v>
      </c>
    </row>
    <row r="1552" spans="1:12">
      <c r="A1552">
        <v>2012</v>
      </c>
      <c r="B1552" t="s">
        <v>152</v>
      </c>
      <c r="C1552" t="s">
        <v>142</v>
      </c>
      <c r="D1552" s="49" t="str">
        <f t="shared" si="27"/>
        <v>2012Gewerbliche BetriebsgebäudeFliesen- und Plattenarbeiten</v>
      </c>
      <c r="E1552">
        <v>92.9</v>
      </c>
      <c r="F1552">
        <v>92.9</v>
      </c>
      <c r="G1552">
        <v>93.4</v>
      </c>
      <c r="H1552">
        <v>93.4</v>
      </c>
      <c r="I1552">
        <v>94.1</v>
      </c>
      <c r="J1552">
        <v>94.1</v>
      </c>
      <c r="K1552">
        <v>94.1</v>
      </c>
      <c r="L1552">
        <v>94.1</v>
      </c>
    </row>
    <row r="1553" spans="1:12">
      <c r="A1553">
        <v>2012</v>
      </c>
      <c r="B1553" t="s">
        <v>152</v>
      </c>
      <c r="C1553" t="s">
        <v>107</v>
      </c>
      <c r="D1553" s="49" t="str">
        <f t="shared" si="27"/>
        <v>2012Gewerbliche BetriebsgebäudeEstricharbeiten</v>
      </c>
      <c r="E1553">
        <v>93.1</v>
      </c>
      <c r="F1553">
        <v>93.1</v>
      </c>
      <c r="G1553">
        <v>94.1</v>
      </c>
      <c r="H1553">
        <v>94.1</v>
      </c>
      <c r="I1553">
        <v>95.1</v>
      </c>
      <c r="J1553">
        <v>95.1</v>
      </c>
      <c r="K1553">
        <v>95.3</v>
      </c>
      <c r="L1553">
        <v>95.3</v>
      </c>
    </row>
    <row r="1554" spans="1:12">
      <c r="A1554">
        <v>2012</v>
      </c>
      <c r="B1554" t="s">
        <v>152</v>
      </c>
      <c r="C1554" t="s">
        <v>108</v>
      </c>
      <c r="D1554" s="49" t="str">
        <f t="shared" si="27"/>
        <v>2012Gewerbliche BetriebsgebäudeTischlerarbeiten</v>
      </c>
      <c r="E1554">
        <v>94.8</v>
      </c>
      <c r="F1554">
        <v>94.8</v>
      </c>
      <c r="G1554">
        <v>95.2</v>
      </c>
      <c r="H1554">
        <v>95.2</v>
      </c>
      <c r="I1554">
        <v>95.6</v>
      </c>
      <c r="J1554">
        <v>95.6</v>
      </c>
      <c r="K1554">
        <v>96.1</v>
      </c>
      <c r="L1554">
        <v>96.1</v>
      </c>
    </row>
    <row r="1555" spans="1:12">
      <c r="A1555">
        <v>2012</v>
      </c>
      <c r="B1555" t="s">
        <v>152</v>
      </c>
      <c r="C1555" t="s">
        <v>143</v>
      </c>
      <c r="D1555" s="49" t="str">
        <f t="shared" si="27"/>
        <v>2012Gewerbliche BetriebsgebäudeParkett- und Holzpflasterarbeiten</v>
      </c>
      <c r="E1555">
        <v>95.5</v>
      </c>
      <c r="F1555">
        <v>95.5</v>
      </c>
      <c r="G1555">
        <v>96.1</v>
      </c>
      <c r="H1555">
        <v>96.1</v>
      </c>
      <c r="I1555">
        <v>96.5</v>
      </c>
      <c r="J1555">
        <v>96.5</v>
      </c>
      <c r="K1555">
        <v>96.7</v>
      </c>
      <c r="L1555">
        <v>96.7</v>
      </c>
    </row>
    <row r="1556" spans="1:12">
      <c r="A1556">
        <v>2012</v>
      </c>
      <c r="B1556" t="s">
        <v>152</v>
      </c>
      <c r="C1556" t="s">
        <v>109</v>
      </c>
      <c r="D1556" s="49" t="str">
        <f t="shared" si="27"/>
        <v>2012Gewerbliche BetriebsgebäudeRollladenarbeiten</v>
      </c>
      <c r="E1556">
        <v>95.4</v>
      </c>
      <c r="F1556">
        <v>95.4</v>
      </c>
      <c r="G1556">
        <v>95.7</v>
      </c>
      <c r="H1556">
        <v>95.7</v>
      </c>
      <c r="I1556">
        <v>96.1</v>
      </c>
      <c r="J1556">
        <v>96.1</v>
      </c>
      <c r="K1556">
        <v>96.3</v>
      </c>
      <c r="L1556">
        <v>96.3</v>
      </c>
    </row>
    <row r="1557" spans="1:12">
      <c r="A1557">
        <v>2012</v>
      </c>
      <c r="B1557" t="s">
        <v>152</v>
      </c>
      <c r="C1557" t="s">
        <v>110</v>
      </c>
      <c r="D1557" s="49" t="str">
        <f t="shared" si="27"/>
        <v>2012Gewerbliche BetriebsgebäudeMetallbauarbeiten</v>
      </c>
      <c r="E1557">
        <v>92.5</v>
      </c>
      <c r="F1557">
        <v>92.5</v>
      </c>
      <c r="G1557">
        <v>93</v>
      </c>
      <c r="H1557">
        <v>93</v>
      </c>
      <c r="I1557">
        <v>93.2</v>
      </c>
      <c r="J1557">
        <v>93.2</v>
      </c>
      <c r="K1557">
        <v>93.4</v>
      </c>
      <c r="L1557">
        <v>93.4</v>
      </c>
    </row>
    <row r="1558" spans="1:12">
      <c r="A1558">
        <v>2012</v>
      </c>
      <c r="B1558" t="s">
        <v>152</v>
      </c>
      <c r="C1558" t="s">
        <v>111</v>
      </c>
      <c r="D1558" s="49" t="str">
        <f t="shared" si="27"/>
        <v>2012Gewerbliche BetriebsgebäudeVerglasungsarbeiten</v>
      </c>
      <c r="E1558">
        <v>96.1</v>
      </c>
      <c r="F1558">
        <v>96.1</v>
      </c>
      <c r="G1558">
        <v>96.5</v>
      </c>
      <c r="H1558">
        <v>96.5</v>
      </c>
      <c r="I1558">
        <v>97</v>
      </c>
      <c r="J1558">
        <v>97</v>
      </c>
      <c r="K1558">
        <v>97.1</v>
      </c>
      <c r="L1558">
        <v>97.1</v>
      </c>
    </row>
    <row r="1559" spans="1:12">
      <c r="A1559">
        <v>2012</v>
      </c>
      <c r="B1559" t="s">
        <v>152</v>
      </c>
      <c r="C1559" t="s">
        <v>144</v>
      </c>
      <c r="D1559" s="49" t="str">
        <f t="shared" si="27"/>
        <v>2012Gewerbliche BetriebsgebäudeMaler- und Lackierarbeiten, Beschichtungen</v>
      </c>
      <c r="E1559">
        <v>95.7</v>
      </c>
      <c r="F1559">
        <v>95.7</v>
      </c>
      <c r="G1559">
        <v>95.9</v>
      </c>
      <c r="H1559">
        <v>95.9</v>
      </c>
      <c r="I1559">
        <v>96</v>
      </c>
      <c r="J1559">
        <v>96</v>
      </c>
      <c r="K1559">
        <v>96.1</v>
      </c>
      <c r="L1559">
        <v>96.1</v>
      </c>
    </row>
    <row r="1560" spans="1:12">
      <c r="A1560">
        <v>2012</v>
      </c>
      <c r="B1560" t="s">
        <v>152</v>
      </c>
      <c r="C1560" t="s">
        <v>145</v>
      </c>
      <c r="D1560" s="49" t="str">
        <f t="shared" si="27"/>
        <v>2012Gewerbliche BetriebsgebäudeKorrosionsschutzarbeiten an Stahlbauten</v>
      </c>
      <c r="E1560">
        <v>96.2</v>
      </c>
      <c r="F1560">
        <v>96.2</v>
      </c>
      <c r="G1560">
        <v>96.3</v>
      </c>
      <c r="H1560">
        <v>96.3</v>
      </c>
      <c r="I1560">
        <v>96.8</v>
      </c>
      <c r="J1560">
        <v>96.8</v>
      </c>
      <c r="K1560">
        <v>96.9</v>
      </c>
      <c r="L1560">
        <v>96.9</v>
      </c>
    </row>
    <row r="1561" spans="1:12">
      <c r="A1561">
        <v>2012</v>
      </c>
      <c r="B1561" t="s">
        <v>152</v>
      </c>
      <c r="C1561" t="s">
        <v>113</v>
      </c>
      <c r="D1561" s="49" t="str">
        <f t="shared" si="27"/>
        <v>2012Gewerbliche BetriebsgebäudeBodenbelagarbeiten</v>
      </c>
      <c r="E1561">
        <v>93.7</v>
      </c>
      <c r="F1561">
        <v>93.7</v>
      </c>
      <c r="G1561">
        <v>94</v>
      </c>
      <c r="H1561">
        <v>94</v>
      </c>
      <c r="I1561">
        <v>94.1</v>
      </c>
      <c r="J1561">
        <v>94.1</v>
      </c>
      <c r="K1561">
        <v>94.5</v>
      </c>
      <c r="L1561">
        <v>94.5</v>
      </c>
    </row>
    <row r="1562" spans="1:12">
      <c r="A1562">
        <v>2012</v>
      </c>
      <c r="B1562" t="s">
        <v>152</v>
      </c>
      <c r="C1562" t="s">
        <v>114</v>
      </c>
      <c r="D1562" s="49" t="str">
        <f t="shared" si="27"/>
        <v>2012Gewerbliche BetriebsgebäudeTapezierarbeiten</v>
      </c>
      <c r="E1562">
        <v>94.1</v>
      </c>
      <c r="F1562">
        <v>94.1</v>
      </c>
      <c r="G1562">
        <v>94.5</v>
      </c>
      <c r="H1562">
        <v>94.5</v>
      </c>
      <c r="I1562">
        <v>94.5</v>
      </c>
      <c r="J1562">
        <v>94.5</v>
      </c>
      <c r="K1562">
        <v>94.7</v>
      </c>
      <c r="L1562">
        <v>94.7</v>
      </c>
    </row>
    <row r="1563" spans="1:12">
      <c r="A1563">
        <v>2012</v>
      </c>
      <c r="B1563" t="s">
        <v>152</v>
      </c>
      <c r="C1563" t="s">
        <v>115</v>
      </c>
      <c r="D1563" s="49" t="str">
        <f t="shared" si="27"/>
        <v>2012Gewerbliche BetriebsgebäudeRaumlufttechnische Anlagen</v>
      </c>
      <c r="E1563">
        <v>92.2</v>
      </c>
      <c r="F1563">
        <v>92.2</v>
      </c>
      <c r="G1563">
        <v>92.9</v>
      </c>
      <c r="H1563">
        <v>92.9</v>
      </c>
      <c r="I1563">
        <v>93.1</v>
      </c>
      <c r="J1563">
        <v>93.1</v>
      </c>
      <c r="K1563">
        <v>93.6</v>
      </c>
      <c r="L1563">
        <v>93.6</v>
      </c>
    </row>
    <row r="1564" spans="1:12">
      <c r="A1564">
        <v>2012</v>
      </c>
      <c r="B1564" t="s">
        <v>152</v>
      </c>
      <c r="C1564" t="s">
        <v>146</v>
      </c>
      <c r="D1564" s="49" t="str">
        <f t="shared" si="27"/>
        <v>2012Gewerbliche BetriebsgebäudeHeiz- und zentrale Wassererwärmungsanlagen</v>
      </c>
      <c r="E1564">
        <v>91.2</v>
      </c>
      <c r="F1564">
        <v>91.2</v>
      </c>
      <c r="G1564">
        <v>91.8</v>
      </c>
      <c r="H1564">
        <v>91.8</v>
      </c>
      <c r="I1564">
        <v>92.4</v>
      </c>
      <c r="J1564">
        <v>92.4</v>
      </c>
      <c r="K1564">
        <v>92.8</v>
      </c>
      <c r="L1564">
        <v>92.8</v>
      </c>
    </row>
    <row r="1565" spans="1:12">
      <c r="A1565">
        <v>2012</v>
      </c>
      <c r="B1565" t="s">
        <v>152</v>
      </c>
      <c r="C1565" t="s">
        <v>147</v>
      </c>
      <c r="D1565" s="49" t="str">
        <f t="shared" si="27"/>
        <v>2012Gewerbliche BetriebsgebäudeGas-, Wasser- und Entwässerungsanl. innerh. v.Geb.</v>
      </c>
      <c r="E1565">
        <v>91</v>
      </c>
      <c r="F1565">
        <v>91</v>
      </c>
      <c r="G1565">
        <v>91.5</v>
      </c>
      <c r="H1565">
        <v>91.5</v>
      </c>
      <c r="I1565">
        <v>92.1</v>
      </c>
      <c r="J1565">
        <v>92.1</v>
      </c>
      <c r="K1565">
        <v>92.7</v>
      </c>
      <c r="L1565">
        <v>92.7</v>
      </c>
    </row>
    <row r="1566" spans="1:12">
      <c r="A1566">
        <v>2012</v>
      </c>
      <c r="B1566" t="s">
        <v>152</v>
      </c>
      <c r="C1566" t="s">
        <v>148</v>
      </c>
      <c r="D1566" s="49" t="str">
        <f t="shared" si="27"/>
        <v>2012Gewerbliche BetriebsgebäudeNieder- und Mittelspannungsanlagen bis 36 kV</v>
      </c>
      <c r="E1566">
        <v>91.8</v>
      </c>
      <c r="F1566">
        <v>91.8</v>
      </c>
      <c r="G1566">
        <v>92.2</v>
      </c>
      <c r="H1566">
        <v>92.2</v>
      </c>
      <c r="I1566">
        <v>93</v>
      </c>
      <c r="J1566">
        <v>93</v>
      </c>
      <c r="K1566">
        <v>93.4</v>
      </c>
      <c r="L1566">
        <v>93.4</v>
      </c>
    </row>
    <row r="1567" spans="1:12">
      <c r="A1567">
        <v>2012</v>
      </c>
      <c r="B1567" t="s">
        <v>152</v>
      </c>
      <c r="C1567" t="s">
        <v>120</v>
      </c>
      <c r="D1567" s="49" t="str">
        <f t="shared" si="27"/>
        <v>2012Gewerbliche BetriebsgebäudeBlitzschutzanlagen</v>
      </c>
      <c r="E1567">
        <v>95.1</v>
      </c>
      <c r="F1567">
        <v>95.1</v>
      </c>
      <c r="G1567">
        <v>95.6</v>
      </c>
      <c r="H1567">
        <v>95.6</v>
      </c>
      <c r="I1567">
        <v>96.1</v>
      </c>
      <c r="J1567">
        <v>96.1</v>
      </c>
      <c r="K1567">
        <v>96.1</v>
      </c>
      <c r="L1567">
        <v>96.1</v>
      </c>
    </row>
    <row r="1568" spans="1:12">
      <c r="A1568">
        <v>2012</v>
      </c>
      <c r="B1568" t="s">
        <v>152</v>
      </c>
      <c r="C1568" t="s">
        <v>149</v>
      </c>
      <c r="D1568" s="49" t="str">
        <f t="shared" si="27"/>
        <v>2012Gewerbliche BetriebsgebäudeAufzugsanl., Fahrtreppen, Fahrsteige, Förderanl.</v>
      </c>
      <c r="E1568">
        <v>93.9</v>
      </c>
      <c r="F1568">
        <v>93.9</v>
      </c>
      <c r="G1568">
        <v>94.5</v>
      </c>
      <c r="H1568">
        <v>94.5</v>
      </c>
      <c r="I1568">
        <v>95.2</v>
      </c>
      <c r="J1568">
        <v>95.2</v>
      </c>
      <c r="K1568">
        <v>95.8</v>
      </c>
      <c r="L1568">
        <v>95.8</v>
      </c>
    </row>
    <row r="1569" spans="1:12">
      <c r="A1569">
        <v>2012</v>
      </c>
      <c r="B1569" t="s">
        <v>152</v>
      </c>
      <c r="C1569" t="s">
        <v>119</v>
      </c>
      <c r="D1569" s="49" t="str">
        <f t="shared" si="27"/>
        <v>2012Gewerbliche BetriebsgebäudeGebäudeautomation</v>
      </c>
      <c r="E1569">
        <v>94</v>
      </c>
      <c r="F1569">
        <v>94</v>
      </c>
      <c r="G1569">
        <v>94.4</v>
      </c>
      <c r="H1569">
        <v>94.4</v>
      </c>
      <c r="I1569">
        <v>95.1</v>
      </c>
      <c r="J1569">
        <v>95.1</v>
      </c>
      <c r="K1569">
        <v>95.3</v>
      </c>
      <c r="L1569">
        <v>95.3</v>
      </c>
    </row>
    <row r="1570" spans="1:12">
      <c r="A1570">
        <v>2012</v>
      </c>
      <c r="B1570" t="s">
        <v>152</v>
      </c>
      <c r="C1570" t="s">
        <v>150</v>
      </c>
      <c r="D1570" s="49" t="str">
        <f t="shared" si="27"/>
        <v>2012Gewerbliche BetriebsgebäudeDämm- und Brandschutzarbeiten an techn. Anlagen</v>
      </c>
      <c r="E1570">
        <v>88.9</v>
      </c>
      <c r="F1570">
        <v>88.9</v>
      </c>
      <c r="G1570">
        <v>89.5</v>
      </c>
      <c r="H1570">
        <v>89.5</v>
      </c>
      <c r="I1570">
        <v>90.1</v>
      </c>
      <c r="J1570">
        <v>90.1</v>
      </c>
      <c r="K1570">
        <v>90.5</v>
      </c>
      <c r="L1570">
        <v>90.5</v>
      </c>
    </row>
    <row r="1571" spans="1:12">
      <c r="A1571">
        <v>2013</v>
      </c>
      <c r="B1571" t="s">
        <v>132</v>
      </c>
      <c r="C1571" t="s">
        <v>133</v>
      </c>
      <c r="D1571" s="49" t="str">
        <f t="shared" si="27"/>
        <v>2013WohngebäudeBauleistungen am Bauwerk</v>
      </c>
      <c r="E1571">
        <v>96.2</v>
      </c>
      <c r="F1571">
        <v>96.2</v>
      </c>
      <c r="G1571">
        <v>96.7</v>
      </c>
      <c r="H1571">
        <v>96.7</v>
      </c>
      <c r="I1571">
        <v>97.1</v>
      </c>
      <c r="J1571">
        <v>97.1</v>
      </c>
      <c r="K1571">
        <v>97.3</v>
      </c>
      <c r="L1571">
        <v>97.3</v>
      </c>
    </row>
    <row r="1572" spans="1:12">
      <c r="A1572">
        <v>2013</v>
      </c>
      <c r="B1572" t="s">
        <v>132</v>
      </c>
      <c r="C1572" t="s">
        <v>134</v>
      </c>
      <c r="D1572" s="49" t="str">
        <f t="shared" si="27"/>
        <v>2013WohngebäudeRohbauarbeiten</v>
      </c>
      <c r="E1572">
        <v>96.8</v>
      </c>
      <c r="F1572">
        <v>96.8</v>
      </c>
      <c r="G1572">
        <v>97.4</v>
      </c>
      <c r="H1572">
        <v>97.4</v>
      </c>
      <c r="I1572">
        <v>97.7</v>
      </c>
      <c r="J1572">
        <v>97.7</v>
      </c>
      <c r="K1572">
        <v>98</v>
      </c>
      <c r="L1572">
        <v>98</v>
      </c>
    </row>
    <row r="1573" spans="1:12">
      <c r="A1573">
        <v>2013</v>
      </c>
      <c r="B1573" t="s">
        <v>132</v>
      </c>
      <c r="C1573" t="s">
        <v>90</v>
      </c>
      <c r="D1573" s="49" t="str">
        <f t="shared" si="27"/>
        <v>2013WohngebäudeErdarbeiten</v>
      </c>
      <c r="E1573">
        <v>95</v>
      </c>
      <c r="F1573">
        <v>95</v>
      </c>
      <c r="G1573">
        <v>95.8</v>
      </c>
      <c r="H1573">
        <v>95.8</v>
      </c>
      <c r="I1573">
        <v>96.2</v>
      </c>
      <c r="J1573">
        <v>96.2</v>
      </c>
      <c r="K1573">
        <v>96.4</v>
      </c>
      <c r="L1573">
        <v>96.4</v>
      </c>
    </row>
    <row r="1574" spans="1:12">
      <c r="A1574">
        <v>2013</v>
      </c>
      <c r="B1574" t="s">
        <v>132</v>
      </c>
      <c r="C1574" t="s">
        <v>135</v>
      </c>
      <c r="D1574" s="49" t="str">
        <f t="shared" si="27"/>
        <v>2013WohngebäudeVerbauarbeiten</v>
      </c>
      <c r="E1574">
        <v>94.4</v>
      </c>
      <c r="F1574">
        <v>94.4</v>
      </c>
      <c r="G1574">
        <v>95.2</v>
      </c>
      <c r="H1574">
        <v>95.2</v>
      </c>
      <c r="I1574">
        <v>95.9</v>
      </c>
      <c r="J1574">
        <v>95.9</v>
      </c>
      <c r="K1574">
        <v>96.5</v>
      </c>
      <c r="L1574">
        <v>96.5</v>
      </c>
    </row>
    <row r="1575" spans="1:12">
      <c r="A1575">
        <v>2013</v>
      </c>
      <c r="B1575" t="s">
        <v>132</v>
      </c>
      <c r="C1575" t="s">
        <v>136</v>
      </c>
      <c r="D1575" s="49" t="str">
        <f t="shared" si="27"/>
        <v>2013WohngebäudeRamm-, Rüttel- und Pressarbeiten</v>
      </c>
      <c r="E1575" t="s">
        <v>66</v>
      </c>
      <c r="F1575" t="s">
        <v>66</v>
      </c>
      <c r="G1575" t="s">
        <v>66</v>
      </c>
      <c r="H1575" t="s">
        <v>66</v>
      </c>
      <c r="I1575" t="s">
        <v>66</v>
      </c>
      <c r="J1575" t="s">
        <v>66</v>
      </c>
      <c r="K1575" t="s">
        <v>66</v>
      </c>
      <c r="L1575" t="s">
        <v>66</v>
      </c>
    </row>
    <row r="1576" spans="1:12">
      <c r="A1576">
        <v>2013</v>
      </c>
      <c r="B1576" t="s">
        <v>132</v>
      </c>
      <c r="C1576" t="s">
        <v>91</v>
      </c>
      <c r="D1576" s="49" t="str">
        <f t="shared" si="27"/>
        <v>2013WohngebäudeEntwässerungskanalarbeiten</v>
      </c>
      <c r="E1576">
        <v>95.2</v>
      </c>
      <c r="F1576">
        <v>95.2</v>
      </c>
      <c r="G1576">
        <v>96.2</v>
      </c>
      <c r="H1576">
        <v>96.2</v>
      </c>
      <c r="I1576">
        <v>96.5</v>
      </c>
      <c r="J1576">
        <v>96.5</v>
      </c>
      <c r="K1576">
        <v>96.4</v>
      </c>
      <c r="L1576">
        <v>96.4</v>
      </c>
    </row>
    <row r="1577" spans="1:12">
      <c r="A1577">
        <v>2013</v>
      </c>
      <c r="B1577" t="s">
        <v>132</v>
      </c>
      <c r="C1577" t="s">
        <v>92</v>
      </c>
      <c r="D1577" s="49" t="str">
        <f t="shared" si="27"/>
        <v>2013WohngebäudeMauerarbeiten</v>
      </c>
      <c r="E1577">
        <v>97.3</v>
      </c>
      <c r="F1577">
        <v>97.3</v>
      </c>
      <c r="G1577">
        <v>97.7</v>
      </c>
      <c r="H1577">
        <v>97.7</v>
      </c>
      <c r="I1577">
        <v>98</v>
      </c>
      <c r="J1577">
        <v>98</v>
      </c>
      <c r="K1577">
        <v>98.3</v>
      </c>
      <c r="L1577">
        <v>98.3</v>
      </c>
    </row>
    <row r="1578" spans="1:12">
      <c r="A1578">
        <v>2013</v>
      </c>
      <c r="B1578" t="s">
        <v>132</v>
      </c>
      <c r="C1578" t="s">
        <v>93</v>
      </c>
      <c r="D1578" s="49" t="str">
        <f t="shared" si="27"/>
        <v>2013WohngebäudeBetonarbeiten</v>
      </c>
      <c r="E1578">
        <v>98.2</v>
      </c>
      <c r="F1578">
        <v>98.2</v>
      </c>
      <c r="G1578">
        <v>98.8</v>
      </c>
      <c r="H1578">
        <v>98.8</v>
      </c>
      <c r="I1578">
        <v>99.1</v>
      </c>
      <c r="J1578">
        <v>99.1</v>
      </c>
      <c r="K1578">
        <v>99.2</v>
      </c>
      <c r="L1578">
        <v>99.2</v>
      </c>
    </row>
    <row r="1579" spans="1:12">
      <c r="A1579">
        <v>2013</v>
      </c>
      <c r="B1579" t="s">
        <v>132</v>
      </c>
      <c r="C1579" t="s">
        <v>137</v>
      </c>
      <c r="D1579" s="49" t="str">
        <f t="shared" si="27"/>
        <v>2013WohngebäudeZimmer- und Holzbauarbeiten</v>
      </c>
      <c r="E1579">
        <v>95.3</v>
      </c>
      <c r="F1579">
        <v>95.3</v>
      </c>
      <c r="G1579">
        <v>96</v>
      </c>
      <c r="H1579">
        <v>96</v>
      </c>
      <c r="I1579">
        <v>96.7</v>
      </c>
      <c r="J1579">
        <v>96.7</v>
      </c>
      <c r="K1579">
        <v>97.1</v>
      </c>
      <c r="L1579">
        <v>97.1</v>
      </c>
    </row>
    <row r="1580" spans="1:12">
      <c r="A1580">
        <v>2013</v>
      </c>
      <c r="B1580" t="s">
        <v>132</v>
      </c>
      <c r="C1580" t="s">
        <v>95</v>
      </c>
      <c r="D1580" s="49" t="str">
        <f t="shared" si="27"/>
        <v>2013WohngebäudeStahlbauarbeiten</v>
      </c>
      <c r="E1580">
        <v>100.2</v>
      </c>
      <c r="F1580">
        <v>100.2</v>
      </c>
      <c r="G1580">
        <v>99.2</v>
      </c>
      <c r="H1580">
        <v>99.2</v>
      </c>
      <c r="I1580">
        <v>97.9</v>
      </c>
      <c r="J1580">
        <v>97.9</v>
      </c>
      <c r="K1580">
        <v>97.8</v>
      </c>
      <c r="L1580">
        <v>97.8</v>
      </c>
    </row>
    <row r="1581" spans="1:12">
      <c r="A1581">
        <v>2013</v>
      </c>
      <c r="B1581" t="s">
        <v>132</v>
      </c>
      <c r="C1581" t="s">
        <v>96</v>
      </c>
      <c r="D1581" s="49" t="str">
        <f t="shared" si="27"/>
        <v>2013WohngebäudeAbdichtungsarbeiten</v>
      </c>
      <c r="E1581">
        <v>94.4</v>
      </c>
      <c r="F1581">
        <v>94.4</v>
      </c>
      <c r="G1581">
        <v>95.6</v>
      </c>
      <c r="H1581">
        <v>95.6</v>
      </c>
      <c r="I1581">
        <v>95.9</v>
      </c>
      <c r="J1581">
        <v>95.9</v>
      </c>
      <c r="K1581">
        <v>96.1</v>
      </c>
      <c r="L1581">
        <v>96.1</v>
      </c>
    </row>
    <row r="1582" spans="1:12">
      <c r="A1582">
        <v>2013</v>
      </c>
      <c r="B1582" t="s">
        <v>132</v>
      </c>
      <c r="C1582" t="s">
        <v>138</v>
      </c>
      <c r="D1582" s="49" t="str">
        <f t="shared" si="27"/>
        <v>2013WohngebäudeDachdeckungs- und Dachabdichtungsarbeiten</v>
      </c>
      <c r="E1582">
        <v>95.7</v>
      </c>
      <c r="F1582">
        <v>95.7</v>
      </c>
      <c r="G1582">
        <v>96.3</v>
      </c>
      <c r="H1582">
        <v>96.3</v>
      </c>
      <c r="I1582">
        <v>96.7</v>
      </c>
      <c r="J1582">
        <v>96.7</v>
      </c>
      <c r="K1582">
        <v>97</v>
      </c>
      <c r="L1582">
        <v>97</v>
      </c>
    </row>
    <row r="1583" spans="1:12">
      <c r="A1583">
        <v>2013</v>
      </c>
      <c r="B1583" t="s">
        <v>132</v>
      </c>
      <c r="C1583" t="s">
        <v>98</v>
      </c>
      <c r="D1583" s="49" t="str">
        <f t="shared" si="27"/>
        <v>2013WohngebäudeKlempnerarbeiten</v>
      </c>
      <c r="E1583">
        <v>94.7</v>
      </c>
      <c r="F1583">
        <v>94.7</v>
      </c>
      <c r="G1583">
        <v>95.3</v>
      </c>
      <c r="H1583">
        <v>95.3</v>
      </c>
      <c r="I1583">
        <v>95.8</v>
      </c>
      <c r="J1583">
        <v>95.8</v>
      </c>
      <c r="K1583">
        <v>95.8</v>
      </c>
      <c r="L1583">
        <v>95.8</v>
      </c>
    </row>
    <row r="1584" spans="1:12">
      <c r="A1584">
        <v>2013</v>
      </c>
      <c r="B1584" t="s">
        <v>132</v>
      </c>
      <c r="C1584" t="s">
        <v>99</v>
      </c>
      <c r="D1584" s="49" t="str">
        <f t="shared" si="27"/>
        <v>2013WohngebäudeGerüstarbeiten</v>
      </c>
      <c r="E1584">
        <v>94.4</v>
      </c>
      <c r="F1584">
        <v>94.4</v>
      </c>
      <c r="G1584">
        <v>97.1</v>
      </c>
      <c r="H1584">
        <v>97.1</v>
      </c>
      <c r="I1584">
        <v>98.4</v>
      </c>
      <c r="J1584">
        <v>98.4</v>
      </c>
      <c r="K1584">
        <v>97.7</v>
      </c>
      <c r="L1584">
        <v>97.7</v>
      </c>
    </row>
    <row r="1585" spans="1:12">
      <c r="A1585">
        <v>2013</v>
      </c>
      <c r="B1585" t="s">
        <v>132</v>
      </c>
      <c r="C1585" t="s">
        <v>139</v>
      </c>
      <c r="D1585" s="49" t="str">
        <f t="shared" si="27"/>
        <v>2013WohngebäudeAusbauarbeiten</v>
      </c>
      <c r="E1585">
        <v>95.6</v>
      </c>
      <c r="F1585">
        <v>95.6</v>
      </c>
      <c r="G1585">
        <v>96</v>
      </c>
      <c r="H1585">
        <v>96</v>
      </c>
      <c r="I1585">
        <v>96.5</v>
      </c>
      <c r="J1585">
        <v>96.5</v>
      </c>
      <c r="K1585">
        <v>96.8</v>
      </c>
      <c r="L1585">
        <v>96.8</v>
      </c>
    </row>
    <row r="1586" spans="1:12">
      <c r="A1586">
        <v>2013</v>
      </c>
      <c r="B1586" t="s">
        <v>132</v>
      </c>
      <c r="C1586" t="s">
        <v>100</v>
      </c>
      <c r="D1586" s="49" t="str">
        <f t="shared" si="27"/>
        <v>2013WohngebäudeNaturwerksteinarbeiten</v>
      </c>
      <c r="E1586">
        <v>96.9</v>
      </c>
      <c r="F1586">
        <v>96.9</v>
      </c>
      <c r="G1586">
        <v>97.3</v>
      </c>
      <c r="H1586">
        <v>97.3</v>
      </c>
      <c r="I1586">
        <v>97.7</v>
      </c>
      <c r="J1586">
        <v>97.7</v>
      </c>
      <c r="K1586">
        <v>97.9</v>
      </c>
      <c r="L1586">
        <v>97.9</v>
      </c>
    </row>
    <row r="1587" spans="1:12">
      <c r="A1587">
        <v>2013</v>
      </c>
      <c r="B1587" t="s">
        <v>132</v>
      </c>
      <c r="C1587" t="s">
        <v>101</v>
      </c>
      <c r="D1587" s="49" t="str">
        <f t="shared" si="27"/>
        <v>2013WohngebäudeBetonwerksteinarbeiten</v>
      </c>
      <c r="E1587">
        <v>95.2</v>
      </c>
      <c r="F1587">
        <v>95.2</v>
      </c>
      <c r="G1587">
        <v>95.7</v>
      </c>
      <c r="H1587">
        <v>95.7</v>
      </c>
      <c r="I1587">
        <v>95.9</v>
      </c>
      <c r="J1587">
        <v>95.9</v>
      </c>
      <c r="K1587">
        <v>95.9</v>
      </c>
      <c r="L1587">
        <v>95.9</v>
      </c>
    </row>
    <row r="1588" spans="1:12">
      <c r="A1588">
        <v>2013</v>
      </c>
      <c r="B1588" t="s">
        <v>132</v>
      </c>
      <c r="C1588" t="s">
        <v>140</v>
      </c>
      <c r="D1588" s="49" t="str">
        <f t="shared" si="27"/>
        <v>2013WohngebäudePutz- und Stuckarbeiten</v>
      </c>
      <c r="E1588">
        <v>96.4</v>
      </c>
      <c r="F1588">
        <v>96.4</v>
      </c>
      <c r="G1588">
        <v>96.9</v>
      </c>
      <c r="H1588">
        <v>96.9</v>
      </c>
      <c r="I1588">
        <v>97.5</v>
      </c>
      <c r="J1588">
        <v>97.5</v>
      </c>
      <c r="K1588">
        <v>97.6</v>
      </c>
      <c r="L1588">
        <v>97.6</v>
      </c>
    </row>
    <row r="1589" spans="1:12">
      <c r="A1589">
        <v>2013</v>
      </c>
      <c r="B1589" t="s">
        <v>132</v>
      </c>
      <c r="C1589" t="s">
        <v>141</v>
      </c>
      <c r="D1589" s="49" t="str">
        <f t="shared" si="27"/>
        <v>2013WohngebäudeWärmedämm-Verbundsysteme</v>
      </c>
      <c r="E1589">
        <v>96.4</v>
      </c>
      <c r="F1589">
        <v>96.4</v>
      </c>
      <c r="G1589">
        <v>96.8</v>
      </c>
      <c r="H1589">
        <v>96.8</v>
      </c>
      <c r="I1589">
        <v>97.3</v>
      </c>
      <c r="J1589">
        <v>97.3</v>
      </c>
      <c r="K1589">
        <v>97.4</v>
      </c>
      <c r="L1589">
        <v>97.4</v>
      </c>
    </row>
    <row r="1590" spans="1:12">
      <c r="A1590">
        <v>2013</v>
      </c>
      <c r="B1590" t="s">
        <v>132</v>
      </c>
      <c r="C1590" t="s">
        <v>104</v>
      </c>
      <c r="D1590" s="49" t="str">
        <f t="shared" si="27"/>
        <v>2013WohngebäudeTrockenbauarbeiten</v>
      </c>
      <c r="E1590">
        <v>95.7</v>
      </c>
      <c r="F1590">
        <v>95.7</v>
      </c>
      <c r="G1590">
        <v>96.3</v>
      </c>
      <c r="H1590">
        <v>96.3</v>
      </c>
      <c r="I1590">
        <v>96.9</v>
      </c>
      <c r="J1590">
        <v>96.9</v>
      </c>
      <c r="K1590">
        <v>97.2</v>
      </c>
      <c r="L1590">
        <v>97.2</v>
      </c>
    </row>
    <row r="1591" spans="1:12">
      <c r="A1591">
        <v>2013</v>
      </c>
      <c r="B1591" t="s">
        <v>132</v>
      </c>
      <c r="C1591" t="s">
        <v>105</v>
      </c>
      <c r="D1591" s="49" t="str">
        <f t="shared" si="27"/>
        <v>2013WohngebäudeVorgehängte hinterlüftete Fassaden</v>
      </c>
      <c r="E1591">
        <v>94.4</v>
      </c>
      <c r="F1591">
        <v>94.4</v>
      </c>
      <c r="G1591">
        <v>95.1</v>
      </c>
      <c r="H1591">
        <v>95.1</v>
      </c>
      <c r="I1591">
        <v>95.5</v>
      </c>
      <c r="J1591">
        <v>95.5</v>
      </c>
      <c r="K1591">
        <v>95.7</v>
      </c>
      <c r="L1591">
        <v>95.7</v>
      </c>
    </row>
    <row r="1592" spans="1:12">
      <c r="A1592">
        <v>2013</v>
      </c>
      <c r="B1592" t="s">
        <v>132</v>
      </c>
      <c r="C1592" t="s">
        <v>142</v>
      </c>
      <c r="D1592" s="49" t="str">
        <f t="shared" si="27"/>
        <v>2013WohngebäudeFliesen- und Plattenarbeiten</v>
      </c>
      <c r="E1592">
        <v>94.9</v>
      </c>
      <c r="F1592">
        <v>94.9</v>
      </c>
      <c r="G1592">
        <v>95.6</v>
      </c>
      <c r="H1592">
        <v>95.6</v>
      </c>
      <c r="I1592">
        <v>96</v>
      </c>
      <c r="J1592">
        <v>96</v>
      </c>
      <c r="K1592">
        <v>96.3</v>
      </c>
      <c r="L1592">
        <v>96.3</v>
      </c>
    </row>
    <row r="1593" spans="1:12">
      <c r="A1593">
        <v>2013</v>
      </c>
      <c r="B1593" t="s">
        <v>132</v>
      </c>
      <c r="C1593" t="s">
        <v>107</v>
      </c>
      <c r="D1593" s="49" t="str">
        <f t="shared" si="27"/>
        <v>2013WohngebäudeEstricharbeiten</v>
      </c>
      <c r="E1593">
        <v>96.1</v>
      </c>
      <c r="F1593">
        <v>96.1</v>
      </c>
      <c r="G1593">
        <v>96.7</v>
      </c>
      <c r="H1593">
        <v>96.7</v>
      </c>
      <c r="I1593">
        <v>97</v>
      </c>
      <c r="J1593">
        <v>97</v>
      </c>
      <c r="K1593">
        <v>97.5</v>
      </c>
      <c r="L1593">
        <v>97.5</v>
      </c>
    </row>
    <row r="1594" spans="1:12">
      <c r="A1594">
        <v>2013</v>
      </c>
      <c r="B1594" t="s">
        <v>132</v>
      </c>
      <c r="C1594" t="s">
        <v>108</v>
      </c>
      <c r="D1594" s="49" t="str">
        <f t="shared" si="27"/>
        <v>2013WohngebäudeTischlerarbeiten</v>
      </c>
      <c r="E1594">
        <v>97.1</v>
      </c>
      <c r="F1594">
        <v>97.1</v>
      </c>
      <c r="G1594">
        <v>97.3</v>
      </c>
      <c r="H1594">
        <v>97.3</v>
      </c>
      <c r="I1594">
        <v>97.7</v>
      </c>
      <c r="J1594">
        <v>97.7</v>
      </c>
      <c r="K1594">
        <v>98.2</v>
      </c>
      <c r="L1594">
        <v>98.2</v>
      </c>
    </row>
    <row r="1595" spans="1:12">
      <c r="A1595">
        <v>2013</v>
      </c>
      <c r="B1595" t="s">
        <v>132</v>
      </c>
      <c r="C1595" t="s">
        <v>143</v>
      </c>
      <c r="D1595" s="49" t="str">
        <f t="shared" si="27"/>
        <v>2013WohngebäudeParkett- und Holzpflasterarbeiten</v>
      </c>
      <c r="E1595">
        <v>97.3</v>
      </c>
      <c r="F1595">
        <v>97.3</v>
      </c>
      <c r="G1595">
        <v>97.7</v>
      </c>
      <c r="H1595">
        <v>97.7</v>
      </c>
      <c r="I1595">
        <v>97.9</v>
      </c>
      <c r="J1595">
        <v>97.9</v>
      </c>
      <c r="K1595">
        <v>98</v>
      </c>
      <c r="L1595">
        <v>98</v>
      </c>
    </row>
    <row r="1596" spans="1:12">
      <c r="A1596">
        <v>2013</v>
      </c>
      <c r="B1596" t="s">
        <v>132</v>
      </c>
      <c r="C1596" t="s">
        <v>109</v>
      </c>
      <c r="D1596" s="49" t="str">
        <f t="shared" si="27"/>
        <v>2013WohngebäudeRollladenarbeiten</v>
      </c>
      <c r="E1596">
        <v>97.1</v>
      </c>
      <c r="F1596">
        <v>97.1</v>
      </c>
      <c r="G1596">
        <v>97.3</v>
      </c>
      <c r="H1596">
        <v>97.3</v>
      </c>
      <c r="I1596">
        <v>97.4</v>
      </c>
      <c r="J1596">
        <v>97.4</v>
      </c>
      <c r="K1596">
        <v>97.5</v>
      </c>
      <c r="L1596">
        <v>97.5</v>
      </c>
    </row>
    <row r="1597" spans="1:12">
      <c r="A1597">
        <v>2013</v>
      </c>
      <c r="B1597" t="s">
        <v>132</v>
      </c>
      <c r="C1597" t="s">
        <v>110</v>
      </c>
      <c r="D1597" s="49" t="str">
        <f t="shared" si="27"/>
        <v>2013WohngebäudeMetallbauarbeiten</v>
      </c>
      <c r="E1597">
        <v>94.3</v>
      </c>
      <c r="F1597">
        <v>94.3</v>
      </c>
      <c r="G1597">
        <v>94.6</v>
      </c>
      <c r="H1597">
        <v>94.6</v>
      </c>
      <c r="I1597">
        <v>95</v>
      </c>
      <c r="J1597">
        <v>95</v>
      </c>
      <c r="K1597">
        <v>95.5</v>
      </c>
      <c r="L1597">
        <v>95.5</v>
      </c>
    </row>
    <row r="1598" spans="1:12">
      <c r="A1598">
        <v>2013</v>
      </c>
      <c r="B1598" t="s">
        <v>132</v>
      </c>
      <c r="C1598" t="s">
        <v>111</v>
      </c>
      <c r="D1598" s="49" t="str">
        <f t="shared" si="27"/>
        <v>2013WohngebäudeVerglasungsarbeiten</v>
      </c>
      <c r="E1598">
        <v>97.6</v>
      </c>
      <c r="F1598">
        <v>97.6</v>
      </c>
      <c r="G1598">
        <v>98</v>
      </c>
      <c r="H1598">
        <v>98</v>
      </c>
      <c r="I1598">
        <v>98.3</v>
      </c>
      <c r="J1598">
        <v>98.3</v>
      </c>
      <c r="K1598">
        <v>98.9</v>
      </c>
      <c r="L1598">
        <v>98.9</v>
      </c>
    </row>
    <row r="1599" spans="1:12">
      <c r="A1599">
        <v>2013</v>
      </c>
      <c r="B1599" t="s">
        <v>132</v>
      </c>
      <c r="C1599" t="s">
        <v>144</v>
      </c>
      <c r="D1599" s="49" t="str">
        <f t="shared" si="27"/>
        <v>2013WohngebäudeMaler- und Lackierarbeiten, Beschichtungen</v>
      </c>
      <c r="E1599">
        <v>96.7</v>
      </c>
      <c r="F1599">
        <v>96.7</v>
      </c>
      <c r="G1599">
        <v>97</v>
      </c>
      <c r="H1599">
        <v>97</v>
      </c>
      <c r="I1599">
        <v>97.1</v>
      </c>
      <c r="J1599">
        <v>97.1</v>
      </c>
      <c r="K1599">
        <v>97.2</v>
      </c>
      <c r="L1599">
        <v>97.2</v>
      </c>
    </row>
    <row r="1600" spans="1:12">
      <c r="A1600">
        <v>2013</v>
      </c>
      <c r="B1600" t="s">
        <v>132</v>
      </c>
      <c r="C1600" t="s">
        <v>145</v>
      </c>
      <c r="D1600" s="49" t="str">
        <f t="shared" si="27"/>
        <v>2013WohngebäudeKorrosionsschutzarbeiten an Stahlbauten</v>
      </c>
      <c r="E1600" t="s">
        <v>66</v>
      </c>
      <c r="F1600" t="s">
        <v>66</v>
      </c>
      <c r="G1600" t="s">
        <v>66</v>
      </c>
      <c r="H1600" t="s">
        <v>66</v>
      </c>
      <c r="I1600" t="s">
        <v>66</v>
      </c>
      <c r="J1600" t="s">
        <v>66</v>
      </c>
      <c r="K1600" t="s">
        <v>66</v>
      </c>
      <c r="L1600" t="s">
        <v>66</v>
      </c>
    </row>
    <row r="1601" spans="1:12">
      <c r="A1601">
        <v>2013</v>
      </c>
      <c r="B1601" t="s">
        <v>132</v>
      </c>
      <c r="C1601" t="s">
        <v>113</v>
      </c>
      <c r="D1601" s="49" t="str">
        <f t="shared" si="27"/>
        <v>2013WohngebäudeBodenbelagarbeiten</v>
      </c>
      <c r="E1601">
        <v>95.5</v>
      </c>
      <c r="F1601">
        <v>95.5</v>
      </c>
      <c r="G1601">
        <v>95.9</v>
      </c>
      <c r="H1601">
        <v>95.9</v>
      </c>
      <c r="I1601">
        <v>96.4</v>
      </c>
      <c r="J1601">
        <v>96.4</v>
      </c>
      <c r="K1601">
        <v>96.7</v>
      </c>
      <c r="L1601">
        <v>96.7</v>
      </c>
    </row>
    <row r="1602" spans="1:12">
      <c r="A1602">
        <v>2013</v>
      </c>
      <c r="B1602" t="s">
        <v>132</v>
      </c>
      <c r="C1602" t="s">
        <v>114</v>
      </c>
      <c r="D1602" s="49" t="str">
        <f t="shared" si="27"/>
        <v>2013WohngebäudeTapezierarbeiten</v>
      </c>
      <c r="E1602">
        <v>95.6</v>
      </c>
      <c r="F1602">
        <v>95.6</v>
      </c>
      <c r="G1602">
        <v>95.7</v>
      </c>
      <c r="H1602">
        <v>95.7</v>
      </c>
      <c r="I1602">
        <v>96.4</v>
      </c>
      <c r="J1602">
        <v>96.4</v>
      </c>
      <c r="K1602">
        <v>96.7</v>
      </c>
      <c r="L1602">
        <v>96.7</v>
      </c>
    </row>
    <row r="1603" spans="1:12">
      <c r="A1603">
        <v>2013</v>
      </c>
      <c r="B1603" t="s">
        <v>132</v>
      </c>
      <c r="C1603" t="s">
        <v>115</v>
      </c>
      <c r="D1603" s="49" t="str">
        <f t="shared" si="27"/>
        <v>2013WohngebäudeRaumlufttechnische Anlagen</v>
      </c>
      <c r="E1603">
        <v>94.8</v>
      </c>
      <c r="F1603">
        <v>94.8</v>
      </c>
      <c r="G1603">
        <v>95.5</v>
      </c>
      <c r="H1603">
        <v>95.5</v>
      </c>
      <c r="I1603">
        <v>95.9</v>
      </c>
      <c r="J1603">
        <v>95.9</v>
      </c>
      <c r="K1603">
        <v>96.2</v>
      </c>
      <c r="L1603">
        <v>96.2</v>
      </c>
    </row>
    <row r="1604" spans="1:12">
      <c r="A1604">
        <v>2013</v>
      </c>
      <c r="B1604" t="s">
        <v>132</v>
      </c>
      <c r="C1604" t="s">
        <v>146</v>
      </c>
      <c r="D1604" s="49" t="str">
        <f t="shared" si="27"/>
        <v>2013WohngebäudeHeiz- und zentrale Wassererwärmungsanlagen</v>
      </c>
      <c r="E1604">
        <v>94.5</v>
      </c>
      <c r="F1604">
        <v>94.5</v>
      </c>
      <c r="G1604">
        <v>94.9</v>
      </c>
      <c r="H1604">
        <v>94.9</v>
      </c>
      <c r="I1604">
        <v>95.5</v>
      </c>
      <c r="J1604">
        <v>95.5</v>
      </c>
      <c r="K1604">
        <v>95.8</v>
      </c>
      <c r="L1604">
        <v>95.8</v>
      </c>
    </row>
    <row r="1605" spans="1:12">
      <c r="A1605">
        <v>2013</v>
      </c>
      <c r="B1605" t="s">
        <v>132</v>
      </c>
      <c r="C1605" t="s">
        <v>147</v>
      </c>
      <c r="D1605" s="49" t="str">
        <f t="shared" si="27"/>
        <v>2013WohngebäudeGas-, Wasser- und Entwässerungsanl. innerh. v.Geb.</v>
      </c>
      <c r="E1605">
        <v>93.8</v>
      </c>
      <c r="F1605">
        <v>93.8</v>
      </c>
      <c r="G1605">
        <v>94.5</v>
      </c>
      <c r="H1605">
        <v>94.5</v>
      </c>
      <c r="I1605">
        <v>95.1</v>
      </c>
      <c r="J1605">
        <v>95.1</v>
      </c>
      <c r="K1605">
        <v>95.4</v>
      </c>
      <c r="L1605">
        <v>95.4</v>
      </c>
    </row>
    <row r="1606" spans="1:12">
      <c r="A1606">
        <v>2013</v>
      </c>
      <c r="B1606" t="s">
        <v>132</v>
      </c>
      <c r="C1606" t="s">
        <v>148</v>
      </c>
      <c r="D1606" s="49" t="str">
        <f t="shared" si="27"/>
        <v>2013WohngebäudeNieder- und Mittelspannungsanlagen bis 36 kV</v>
      </c>
      <c r="E1606">
        <v>94</v>
      </c>
      <c r="F1606">
        <v>94</v>
      </c>
      <c r="G1606">
        <v>94.5</v>
      </c>
      <c r="H1606">
        <v>94.5</v>
      </c>
      <c r="I1606">
        <v>95.4</v>
      </c>
      <c r="J1606">
        <v>95.4</v>
      </c>
      <c r="K1606">
        <v>95.6</v>
      </c>
      <c r="L1606">
        <v>95.6</v>
      </c>
    </row>
    <row r="1607" spans="1:12">
      <c r="A1607">
        <v>2013</v>
      </c>
      <c r="B1607" t="s">
        <v>132</v>
      </c>
      <c r="C1607" t="s">
        <v>120</v>
      </c>
      <c r="D1607" s="49" t="str">
        <f t="shared" si="27"/>
        <v>2013WohngebäudeBlitzschutzanlagen</v>
      </c>
      <c r="E1607">
        <v>97.1</v>
      </c>
      <c r="F1607">
        <v>97.1</v>
      </c>
      <c r="G1607">
        <v>97.4</v>
      </c>
      <c r="H1607">
        <v>97.4</v>
      </c>
      <c r="I1607">
        <v>98.2</v>
      </c>
      <c r="J1607">
        <v>98.2</v>
      </c>
      <c r="K1607">
        <v>98.3</v>
      </c>
      <c r="L1607">
        <v>98.3</v>
      </c>
    </row>
    <row r="1608" spans="1:12">
      <c r="A1608">
        <v>2013</v>
      </c>
      <c r="B1608" t="s">
        <v>132</v>
      </c>
      <c r="C1608" t="s">
        <v>149</v>
      </c>
      <c r="D1608" s="49" t="str">
        <f t="shared" si="27"/>
        <v>2013WohngebäudeAufzugsanl., Fahrtreppen, Fahrsteige, Förderanl.</v>
      </c>
      <c r="E1608">
        <v>96.2</v>
      </c>
      <c r="F1608">
        <v>96.2</v>
      </c>
      <c r="G1608">
        <v>96.3</v>
      </c>
      <c r="H1608">
        <v>96.3</v>
      </c>
      <c r="I1608">
        <v>96</v>
      </c>
      <c r="J1608">
        <v>96</v>
      </c>
      <c r="K1608">
        <v>96.8</v>
      </c>
      <c r="L1608">
        <v>96.8</v>
      </c>
    </row>
    <row r="1609" spans="1:12">
      <c r="A1609">
        <v>2013</v>
      </c>
      <c r="B1609" t="s">
        <v>132</v>
      </c>
      <c r="C1609" t="s">
        <v>119</v>
      </c>
      <c r="D1609" s="49" t="str">
        <f t="shared" si="27"/>
        <v>2013WohngebäudeGebäudeautomation</v>
      </c>
      <c r="E1609">
        <v>97.8</v>
      </c>
      <c r="F1609">
        <v>97.8</v>
      </c>
      <c r="G1609">
        <v>98.6</v>
      </c>
      <c r="H1609">
        <v>98.6</v>
      </c>
      <c r="I1609">
        <v>98.8</v>
      </c>
      <c r="J1609">
        <v>98.8</v>
      </c>
      <c r="K1609">
        <v>96.3</v>
      </c>
      <c r="L1609">
        <v>96.3</v>
      </c>
    </row>
    <row r="1610" spans="1:12">
      <c r="A1610">
        <v>2013</v>
      </c>
      <c r="B1610" t="s">
        <v>132</v>
      </c>
      <c r="C1610" t="s">
        <v>150</v>
      </c>
      <c r="D1610" s="49" t="str">
        <f t="shared" si="27"/>
        <v>2013WohngebäudeDämm- und Brandschutzarbeiten an techn. Anlagen</v>
      </c>
      <c r="E1610">
        <v>92.1</v>
      </c>
      <c r="F1610">
        <v>92.1</v>
      </c>
      <c r="G1610">
        <v>92.8</v>
      </c>
      <c r="H1610">
        <v>92.8</v>
      </c>
      <c r="I1610">
        <v>93.8</v>
      </c>
      <c r="J1610">
        <v>93.8</v>
      </c>
      <c r="K1610">
        <v>94.1</v>
      </c>
      <c r="L1610">
        <v>94.1</v>
      </c>
    </row>
    <row r="1611" spans="1:12">
      <c r="A1611">
        <v>2013</v>
      </c>
      <c r="B1611" t="s">
        <v>151</v>
      </c>
      <c r="C1611" t="s">
        <v>133</v>
      </c>
      <c r="D1611" s="49" t="str">
        <f t="shared" si="27"/>
        <v>2013BürogebäudeBauleistungen am Bauwerk</v>
      </c>
      <c r="E1611">
        <v>96</v>
      </c>
      <c r="F1611">
        <v>96</v>
      </c>
      <c r="G1611">
        <v>96.5</v>
      </c>
      <c r="H1611">
        <v>96.5</v>
      </c>
      <c r="I1611">
        <v>96.9</v>
      </c>
      <c r="J1611">
        <v>96.9</v>
      </c>
      <c r="K1611">
        <v>97.2</v>
      </c>
      <c r="L1611">
        <v>97.2</v>
      </c>
    </row>
    <row r="1612" spans="1:12">
      <c r="A1612">
        <v>2013</v>
      </c>
      <c r="B1612" t="s">
        <v>151</v>
      </c>
      <c r="C1612" t="s">
        <v>134</v>
      </c>
      <c r="D1612" s="49" t="str">
        <f t="shared" ref="D1612:D1675" si="28">CONCATENATE(A1612, B1612, C1612)</f>
        <v>2013BürogebäudeRohbauarbeiten</v>
      </c>
      <c r="E1612">
        <v>97</v>
      </c>
      <c r="F1612">
        <v>97</v>
      </c>
      <c r="G1612">
        <v>97.7</v>
      </c>
      <c r="H1612">
        <v>97.7</v>
      </c>
      <c r="I1612">
        <v>98</v>
      </c>
      <c r="J1612">
        <v>98</v>
      </c>
      <c r="K1612">
        <v>98.1</v>
      </c>
      <c r="L1612">
        <v>98.1</v>
      </c>
    </row>
    <row r="1613" spans="1:12">
      <c r="A1613">
        <v>2013</v>
      </c>
      <c r="B1613" t="s">
        <v>151</v>
      </c>
      <c r="C1613" t="s">
        <v>90</v>
      </c>
      <c r="D1613" s="49" t="str">
        <f t="shared" si="28"/>
        <v>2013BürogebäudeErdarbeiten</v>
      </c>
      <c r="E1613">
        <v>95.1</v>
      </c>
      <c r="F1613">
        <v>95.1</v>
      </c>
      <c r="G1613">
        <v>95.7</v>
      </c>
      <c r="H1613">
        <v>95.7</v>
      </c>
      <c r="I1613">
        <v>96.2</v>
      </c>
      <c r="J1613">
        <v>96.2</v>
      </c>
      <c r="K1613">
        <v>96.5</v>
      </c>
      <c r="L1613">
        <v>96.5</v>
      </c>
    </row>
    <row r="1614" spans="1:12">
      <c r="A1614">
        <v>2013</v>
      </c>
      <c r="B1614" t="s">
        <v>151</v>
      </c>
      <c r="C1614" t="s">
        <v>135</v>
      </c>
      <c r="D1614" s="49" t="str">
        <f t="shared" si="28"/>
        <v>2013BürogebäudeVerbauarbeiten</v>
      </c>
      <c r="E1614">
        <v>94.4</v>
      </c>
      <c r="F1614">
        <v>94.4</v>
      </c>
      <c r="G1614">
        <v>95.2</v>
      </c>
      <c r="H1614">
        <v>95.2</v>
      </c>
      <c r="I1614">
        <v>95.9</v>
      </c>
      <c r="J1614">
        <v>95.9</v>
      </c>
      <c r="K1614">
        <v>96.5</v>
      </c>
      <c r="L1614">
        <v>96.5</v>
      </c>
    </row>
    <row r="1615" spans="1:12">
      <c r="A1615">
        <v>2013</v>
      </c>
      <c r="B1615" t="s">
        <v>151</v>
      </c>
      <c r="C1615" t="s">
        <v>136</v>
      </c>
      <c r="D1615" s="49" t="str">
        <f t="shared" si="28"/>
        <v>2013BürogebäudeRamm-, Rüttel- und Pressarbeiten</v>
      </c>
      <c r="E1615" t="s">
        <v>66</v>
      </c>
      <c r="F1615" t="s">
        <v>66</v>
      </c>
      <c r="G1615" t="s">
        <v>66</v>
      </c>
      <c r="H1615" t="s">
        <v>66</v>
      </c>
      <c r="I1615" t="s">
        <v>66</v>
      </c>
      <c r="J1615" t="s">
        <v>66</v>
      </c>
      <c r="K1615" t="s">
        <v>66</v>
      </c>
      <c r="L1615" t="s">
        <v>66</v>
      </c>
    </row>
    <row r="1616" spans="1:12">
      <c r="A1616">
        <v>2013</v>
      </c>
      <c r="B1616" t="s">
        <v>151</v>
      </c>
      <c r="C1616" t="s">
        <v>91</v>
      </c>
      <c r="D1616" s="49" t="str">
        <f t="shared" si="28"/>
        <v>2013BürogebäudeEntwässerungskanalarbeiten</v>
      </c>
      <c r="E1616">
        <v>95.2</v>
      </c>
      <c r="F1616">
        <v>95.2</v>
      </c>
      <c r="G1616">
        <v>96.2</v>
      </c>
      <c r="H1616">
        <v>96.2</v>
      </c>
      <c r="I1616">
        <v>96.6</v>
      </c>
      <c r="J1616">
        <v>96.6</v>
      </c>
      <c r="K1616">
        <v>96.5</v>
      </c>
      <c r="L1616">
        <v>96.5</v>
      </c>
    </row>
    <row r="1617" spans="1:12">
      <c r="A1617">
        <v>2013</v>
      </c>
      <c r="B1617" t="s">
        <v>151</v>
      </c>
      <c r="C1617" t="s">
        <v>92</v>
      </c>
      <c r="D1617" s="49" t="str">
        <f t="shared" si="28"/>
        <v>2013BürogebäudeMauerarbeiten</v>
      </c>
      <c r="E1617">
        <v>96.7</v>
      </c>
      <c r="F1617">
        <v>96.7</v>
      </c>
      <c r="G1617">
        <v>97.2</v>
      </c>
      <c r="H1617">
        <v>97.2</v>
      </c>
      <c r="I1617">
        <v>97.4</v>
      </c>
      <c r="J1617">
        <v>97.4</v>
      </c>
      <c r="K1617">
        <v>97.8</v>
      </c>
      <c r="L1617">
        <v>97.8</v>
      </c>
    </row>
    <row r="1618" spans="1:12">
      <c r="A1618">
        <v>2013</v>
      </c>
      <c r="B1618" t="s">
        <v>151</v>
      </c>
      <c r="C1618" t="s">
        <v>93</v>
      </c>
      <c r="D1618" s="49" t="str">
        <f t="shared" si="28"/>
        <v>2013BürogebäudeBetonarbeiten</v>
      </c>
      <c r="E1618">
        <v>97.9</v>
      </c>
      <c r="F1618">
        <v>97.9</v>
      </c>
      <c r="G1618">
        <v>98.5</v>
      </c>
      <c r="H1618">
        <v>98.5</v>
      </c>
      <c r="I1618">
        <v>98.8</v>
      </c>
      <c r="J1618">
        <v>98.8</v>
      </c>
      <c r="K1618">
        <v>98.9</v>
      </c>
      <c r="L1618">
        <v>98.9</v>
      </c>
    </row>
    <row r="1619" spans="1:12">
      <c r="A1619">
        <v>2013</v>
      </c>
      <c r="B1619" t="s">
        <v>151</v>
      </c>
      <c r="C1619" t="s">
        <v>137</v>
      </c>
      <c r="D1619" s="49" t="str">
        <f t="shared" si="28"/>
        <v>2013BürogebäudeZimmer- und Holzbauarbeiten</v>
      </c>
      <c r="E1619">
        <v>95.3</v>
      </c>
      <c r="F1619">
        <v>95.3</v>
      </c>
      <c r="G1619">
        <v>95.9</v>
      </c>
      <c r="H1619">
        <v>95.9</v>
      </c>
      <c r="I1619">
        <v>96.7</v>
      </c>
      <c r="J1619">
        <v>96.7</v>
      </c>
      <c r="K1619">
        <v>97.2</v>
      </c>
      <c r="L1619">
        <v>97.2</v>
      </c>
    </row>
    <row r="1620" spans="1:12">
      <c r="A1620">
        <v>2013</v>
      </c>
      <c r="B1620" t="s">
        <v>151</v>
      </c>
      <c r="C1620" t="s">
        <v>95</v>
      </c>
      <c r="D1620" s="49" t="str">
        <f t="shared" si="28"/>
        <v>2013BürogebäudeStahlbauarbeiten</v>
      </c>
      <c r="E1620">
        <v>99.1</v>
      </c>
      <c r="F1620">
        <v>99.1</v>
      </c>
      <c r="G1620">
        <v>99</v>
      </c>
      <c r="H1620">
        <v>99</v>
      </c>
      <c r="I1620">
        <v>97.7</v>
      </c>
      <c r="J1620">
        <v>97.7</v>
      </c>
      <c r="K1620">
        <v>98.2</v>
      </c>
      <c r="L1620">
        <v>98.2</v>
      </c>
    </row>
    <row r="1621" spans="1:12">
      <c r="A1621">
        <v>2013</v>
      </c>
      <c r="B1621" t="s">
        <v>151</v>
      </c>
      <c r="C1621" t="s">
        <v>96</v>
      </c>
      <c r="D1621" s="49" t="str">
        <f t="shared" si="28"/>
        <v>2013BürogebäudeAbdichtungsarbeiten</v>
      </c>
      <c r="E1621">
        <v>94.3</v>
      </c>
      <c r="F1621">
        <v>94.3</v>
      </c>
      <c r="G1621">
        <v>95.5</v>
      </c>
      <c r="H1621">
        <v>95.5</v>
      </c>
      <c r="I1621">
        <v>95.8</v>
      </c>
      <c r="J1621">
        <v>95.8</v>
      </c>
      <c r="K1621">
        <v>96.1</v>
      </c>
      <c r="L1621">
        <v>96.1</v>
      </c>
    </row>
    <row r="1622" spans="1:12">
      <c r="A1622">
        <v>2013</v>
      </c>
      <c r="B1622" t="s">
        <v>151</v>
      </c>
      <c r="C1622" t="s">
        <v>138</v>
      </c>
      <c r="D1622" s="49" t="str">
        <f t="shared" si="28"/>
        <v>2013BürogebäudeDachdeckungs- und Dachabdichtungsarbeiten</v>
      </c>
      <c r="E1622">
        <v>95.8</v>
      </c>
      <c r="F1622">
        <v>95.8</v>
      </c>
      <c r="G1622">
        <v>96.4</v>
      </c>
      <c r="H1622">
        <v>96.4</v>
      </c>
      <c r="I1622">
        <v>96.8</v>
      </c>
      <c r="J1622">
        <v>96.8</v>
      </c>
      <c r="K1622">
        <v>96.9</v>
      </c>
      <c r="L1622">
        <v>96.9</v>
      </c>
    </row>
    <row r="1623" spans="1:12">
      <c r="A1623">
        <v>2013</v>
      </c>
      <c r="B1623" t="s">
        <v>151</v>
      </c>
      <c r="C1623" t="s">
        <v>98</v>
      </c>
      <c r="D1623" s="49" t="str">
        <f t="shared" si="28"/>
        <v>2013BürogebäudeKlempnerarbeiten</v>
      </c>
      <c r="E1623">
        <v>94.9</v>
      </c>
      <c r="F1623">
        <v>94.9</v>
      </c>
      <c r="G1623">
        <v>95.4</v>
      </c>
      <c r="H1623">
        <v>95.4</v>
      </c>
      <c r="I1623">
        <v>95.9</v>
      </c>
      <c r="J1623">
        <v>95.9</v>
      </c>
      <c r="K1623">
        <v>95.9</v>
      </c>
      <c r="L1623">
        <v>95.9</v>
      </c>
    </row>
    <row r="1624" spans="1:12">
      <c r="A1624">
        <v>2013</v>
      </c>
      <c r="B1624" t="s">
        <v>151</v>
      </c>
      <c r="C1624" t="s">
        <v>99</v>
      </c>
      <c r="D1624" s="49" t="str">
        <f t="shared" si="28"/>
        <v>2013BürogebäudeGerüstarbeiten</v>
      </c>
      <c r="E1624">
        <v>94.4</v>
      </c>
      <c r="F1624">
        <v>94.4</v>
      </c>
      <c r="G1624">
        <v>97.1</v>
      </c>
      <c r="H1624">
        <v>97.1</v>
      </c>
      <c r="I1624">
        <v>98.4</v>
      </c>
      <c r="J1624">
        <v>98.4</v>
      </c>
      <c r="K1624">
        <v>97.7</v>
      </c>
      <c r="L1624">
        <v>97.7</v>
      </c>
    </row>
    <row r="1625" spans="1:12">
      <c r="A1625">
        <v>2013</v>
      </c>
      <c r="B1625" t="s">
        <v>151</v>
      </c>
      <c r="C1625" t="s">
        <v>139</v>
      </c>
      <c r="D1625" s="49" t="str">
        <f t="shared" si="28"/>
        <v>2013BürogebäudeAusbauarbeiten</v>
      </c>
      <c r="E1625">
        <v>95.4</v>
      </c>
      <c r="F1625">
        <v>95.4</v>
      </c>
      <c r="G1625">
        <v>95.8</v>
      </c>
      <c r="H1625">
        <v>95.8</v>
      </c>
      <c r="I1625">
        <v>96.4</v>
      </c>
      <c r="J1625">
        <v>96.4</v>
      </c>
      <c r="K1625">
        <v>96.6</v>
      </c>
      <c r="L1625">
        <v>96.6</v>
      </c>
    </row>
    <row r="1626" spans="1:12">
      <c r="A1626">
        <v>2013</v>
      </c>
      <c r="B1626" t="s">
        <v>151</v>
      </c>
      <c r="C1626" t="s">
        <v>100</v>
      </c>
      <c r="D1626" s="49" t="str">
        <f t="shared" si="28"/>
        <v>2013BürogebäudeNaturwerksteinarbeiten</v>
      </c>
      <c r="E1626">
        <v>97.1</v>
      </c>
      <c r="F1626">
        <v>97.1</v>
      </c>
      <c r="G1626">
        <v>97.4</v>
      </c>
      <c r="H1626">
        <v>97.4</v>
      </c>
      <c r="I1626">
        <v>97.8</v>
      </c>
      <c r="J1626">
        <v>97.8</v>
      </c>
      <c r="K1626">
        <v>98</v>
      </c>
      <c r="L1626">
        <v>98</v>
      </c>
    </row>
    <row r="1627" spans="1:12">
      <c r="A1627">
        <v>2013</v>
      </c>
      <c r="B1627" t="s">
        <v>151</v>
      </c>
      <c r="C1627" t="s">
        <v>101</v>
      </c>
      <c r="D1627" s="49" t="str">
        <f t="shared" si="28"/>
        <v>2013BürogebäudeBetonwerksteinarbeiten</v>
      </c>
      <c r="E1627">
        <v>95.9</v>
      </c>
      <c r="F1627">
        <v>95.9</v>
      </c>
      <c r="G1627">
        <v>96.5</v>
      </c>
      <c r="H1627">
        <v>96.5</v>
      </c>
      <c r="I1627">
        <v>96.8</v>
      </c>
      <c r="J1627">
        <v>96.8</v>
      </c>
      <c r="K1627">
        <v>96.8</v>
      </c>
      <c r="L1627">
        <v>96.8</v>
      </c>
    </row>
    <row r="1628" spans="1:12">
      <c r="A1628">
        <v>2013</v>
      </c>
      <c r="B1628" t="s">
        <v>151</v>
      </c>
      <c r="C1628" t="s">
        <v>140</v>
      </c>
      <c r="D1628" s="49" t="str">
        <f t="shared" si="28"/>
        <v>2013BürogebäudePutz- und Stuckarbeiten</v>
      </c>
      <c r="E1628">
        <v>96.4</v>
      </c>
      <c r="F1628">
        <v>96.4</v>
      </c>
      <c r="G1628">
        <v>97</v>
      </c>
      <c r="H1628">
        <v>97</v>
      </c>
      <c r="I1628">
        <v>97.6</v>
      </c>
      <c r="J1628">
        <v>97.6</v>
      </c>
      <c r="K1628">
        <v>97.7</v>
      </c>
      <c r="L1628">
        <v>97.7</v>
      </c>
    </row>
    <row r="1629" spans="1:12">
      <c r="A1629">
        <v>2013</v>
      </c>
      <c r="B1629" t="s">
        <v>151</v>
      </c>
      <c r="C1629" t="s">
        <v>141</v>
      </c>
      <c r="D1629" s="49" t="str">
        <f t="shared" si="28"/>
        <v>2013BürogebäudeWärmedämm-Verbundsysteme</v>
      </c>
      <c r="E1629">
        <v>96.4</v>
      </c>
      <c r="F1629">
        <v>96.4</v>
      </c>
      <c r="G1629">
        <v>96.8</v>
      </c>
      <c r="H1629">
        <v>96.8</v>
      </c>
      <c r="I1629">
        <v>97.3</v>
      </c>
      <c r="J1629">
        <v>97.3</v>
      </c>
      <c r="K1629">
        <v>97.4</v>
      </c>
      <c r="L1629">
        <v>97.4</v>
      </c>
    </row>
    <row r="1630" spans="1:12">
      <c r="A1630">
        <v>2013</v>
      </c>
      <c r="B1630" t="s">
        <v>151</v>
      </c>
      <c r="C1630" t="s">
        <v>104</v>
      </c>
      <c r="D1630" s="49" t="str">
        <f t="shared" si="28"/>
        <v>2013BürogebäudeTrockenbauarbeiten</v>
      </c>
      <c r="E1630">
        <v>95.9</v>
      </c>
      <c r="F1630">
        <v>95.9</v>
      </c>
      <c r="G1630">
        <v>96.6</v>
      </c>
      <c r="H1630">
        <v>96.6</v>
      </c>
      <c r="I1630">
        <v>97.2</v>
      </c>
      <c r="J1630">
        <v>97.2</v>
      </c>
      <c r="K1630">
        <v>97.4</v>
      </c>
      <c r="L1630">
        <v>97.4</v>
      </c>
    </row>
    <row r="1631" spans="1:12">
      <c r="A1631">
        <v>2013</v>
      </c>
      <c r="B1631" t="s">
        <v>151</v>
      </c>
      <c r="C1631" t="s">
        <v>105</v>
      </c>
      <c r="D1631" s="49" t="str">
        <f t="shared" si="28"/>
        <v>2013BürogebäudeVorgehängte hinterlüftete Fassaden</v>
      </c>
      <c r="E1631">
        <v>96.2</v>
      </c>
      <c r="F1631">
        <v>96.2</v>
      </c>
      <c r="G1631">
        <v>96.4</v>
      </c>
      <c r="H1631">
        <v>96.4</v>
      </c>
      <c r="I1631">
        <v>96.6</v>
      </c>
      <c r="J1631">
        <v>96.6</v>
      </c>
      <c r="K1631">
        <v>96.9</v>
      </c>
      <c r="L1631">
        <v>96.9</v>
      </c>
    </row>
    <row r="1632" spans="1:12">
      <c r="A1632">
        <v>2013</v>
      </c>
      <c r="B1632" t="s">
        <v>151</v>
      </c>
      <c r="C1632" t="s">
        <v>142</v>
      </c>
      <c r="D1632" s="49" t="str">
        <f t="shared" si="28"/>
        <v>2013BürogebäudeFliesen- und Plattenarbeiten</v>
      </c>
      <c r="E1632">
        <v>94.9</v>
      </c>
      <c r="F1632">
        <v>94.9</v>
      </c>
      <c r="G1632">
        <v>95.6</v>
      </c>
      <c r="H1632">
        <v>95.6</v>
      </c>
      <c r="I1632">
        <v>96</v>
      </c>
      <c r="J1632">
        <v>96</v>
      </c>
      <c r="K1632">
        <v>96.3</v>
      </c>
      <c r="L1632">
        <v>96.3</v>
      </c>
    </row>
    <row r="1633" spans="1:12">
      <c r="A1633">
        <v>2013</v>
      </c>
      <c r="B1633" t="s">
        <v>151</v>
      </c>
      <c r="C1633" t="s">
        <v>107</v>
      </c>
      <c r="D1633" s="49" t="str">
        <f t="shared" si="28"/>
        <v>2013BürogebäudeEstricharbeiten</v>
      </c>
      <c r="E1633">
        <v>96.2</v>
      </c>
      <c r="F1633">
        <v>96.2</v>
      </c>
      <c r="G1633">
        <v>96.7</v>
      </c>
      <c r="H1633">
        <v>96.7</v>
      </c>
      <c r="I1633">
        <v>97.1</v>
      </c>
      <c r="J1633">
        <v>97.1</v>
      </c>
      <c r="K1633">
        <v>97.6</v>
      </c>
      <c r="L1633">
        <v>97.6</v>
      </c>
    </row>
    <row r="1634" spans="1:12">
      <c r="A1634">
        <v>2013</v>
      </c>
      <c r="B1634" t="s">
        <v>151</v>
      </c>
      <c r="C1634" t="s">
        <v>108</v>
      </c>
      <c r="D1634" s="49" t="str">
        <f t="shared" si="28"/>
        <v>2013BürogebäudeTischlerarbeiten</v>
      </c>
      <c r="E1634">
        <v>96.9</v>
      </c>
      <c r="F1634">
        <v>96.9</v>
      </c>
      <c r="G1634">
        <v>97.2</v>
      </c>
      <c r="H1634">
        <v>97.2</v>
      </c>
      <c r="I1634">
        <v>97.6</v>
      </c>
      <c r="J1634">
        <v>97.6</v>
      </c>
      <c r="K1634">
        <v>98.1</v>
      </c>
      <c r="L1634">
        <v>98.1</v>
      </c>
    </row>
    <row r="1635" spans="1:12">
      <c r="A1635">
        <v>2013</v>
      </c>
      <c r="B1635" t="s">
        <v>151</v>
      </c>
      <c r="C1635" t="s">
        <v>143</v>
      </c>
      <c r="D1635" s="49" t="str">
        <f t="shared" si="28"/>
        <v>2013BürogebäudeParkett- und Holzpflasterarbeiten</v>
      </c>
      <c r="E1635">
        <v>97.3</v>
      </c>
      <c r="F1635">
        <v>97.3</v>
      </c>
      <c r="G1635">
        <v>97.7</v>
      </c>
      <c r="H1635">
        <v>97.7</v>
      </c>
      <c r="I1635">
        <v>97.9</v>
      </c>
      <c r="J1635">
        <v>97.9</v>
      </c>
      <c r="K1635">
        <v>98</v>
      </c>
      <c r="L1635">
        <v>98</v>
      </c>
    </row>
    <row r="1636" spans="1:12">
      <c r="A1636">
        <v>2013</v>
      </c>
      <c r="B1636" t="s">
        <v>151</v>
      </c>
      <c r="C1636" t="s">
        <v>109</v>
      </c>
      <c r="D1636" s="49" t="str">
        <f t="shared" si="28"/>
        <v>2013BürogebäudeRollladenarbeiten</v>
      </c>
      <c r="E1636">
        <v>96.8</v>
      </c>
      <c r="F1636">
        <v>96.8</v>
      </c>
      <c r="G1636">
        <v>97</v>
      </c>
      <c r="H1636">
        <v>97</v>
      </c>
      <c r="I1636">
        <v>97.1</v>
      </c>
      <c r="J1636">
        <v>97.1</v>
      </c>
      <c r="K1636">
        <v>97.3</v>
      </c>
      <c r="L1636">
        <v>97.3</v>
      </c>
    </row>
    <row r="1637" spans="1:12">
      <c r="A1637">
        <v>2013</v>
      </c>
      <c r="B1637" t="s">
        <v>151</v>
      </c>
      <c r="C1637" t="s">
        <v>110</v>
      </c>
      <c r="D1637" s="49" t="str">
        <f t="shared" si="28"/>
        <v>2013BürogebäudeMetallbauarbeiten</v>
      </c>
      <c r="E1637">
        <v>93.8</v>
      </c>
      <c r="F1637">
        <v>93.8</v>
      </c>
      <c r="G1637">
        <v>94.1</v>
      </c>
      <c r="H1637">
        <v>94.1</v>
      </c>
      <c r="I1637">
        <v>94.5</v>
      </c>
      <c r="J1637">
        <v>94.5</v>
      </c>
      <c r="K1637">
        <v>95</v>
      </c>
      <c r="L1637">
        <v>95</v>
      </c>
    </row>
    <row r="1638" spans="1:12">
      <c r="A1638">
        <v>2013</v>
      </c>
      <c r="B1638" t="s">
        <v>151</v>
      </c>
      <c r="C1638" t="s">
        <v>111</v>
      </c>
      <c r="D1638" s="49" t="str">
        <f t="shared" si="28"/>
        <v>2013BürogebäudeVerglasungsarbeiten</v>
      </c>
      <c r="E1638">
        <v>97.6</v>
      </c>
      <c r="F1638">
        <v>97.6</v>
      </c>
      <c r="G1638">
        <v>98</v>
      </c>
      <c r="H1638">
        <v>98</v>
      </c>
      <c r="I1638">
        <v>98.3</v>
      </c>
      <c r="J1638">
        <v>98.3</v>
      </c>
      <c r="K1638">
        <v>98.9</v>
      </c>
      <c r="L1638">
        <v>98.9</v>
      </c>
    </row>
    <row r="1639" spans="1:12">
      <c r="A1639">
        <v>2013</v>
      </c>
      <c r="B1639" t="s">
        <v>151</v>
      </c>
      <c r="C1639" t="s">
        <v>144</v>
      </c>
      <c r="D1639" s="49" t="str">
        <f t="shared" si="28"/>
        <v>2013BürogebäudeMaler- und Lackierarbeiten, Beschichtungen</v>
      </c>
      <c r="E1639">
        <v>96.7</v>
      </c>
      <c r="F1639">
        <v>96.7</v>
      </c>
      <c r="G1639">
        <v>97</v>
      </c>
      <c r="H1639">
        <v>97</v>
      </c>
      <c r="I1639">
        <v>97.1</v>
      </c>
      <c r="J1639">
        <v>97.1</v>
      </c>
      <c r="K1639">
        <v>97.2</v>
      </c>
      <c r="L1639">
        <v>97.2</v>
      </c>
    </row>
    <row r="1640" spans="1:12">
      <c r="A1640">
        <v>2013</v>
      </c>
      <c r="B1640" t="s">
        <v>151</v>
      </c>
      <c r="C1640" t="s">
        <v>145</v>
      </c>
      <c r="D1640" s="49" t="str">
        <f t="shared" si="28"/>
        <v>2013BürogebäudeKorrosionsschutzarbeiten an Stahlbauten</v>
      </c>
      <c r="E1640" t="s">
        <v>66</v>
      </c>
      <c r="F1640" t="s">
        <v>66</v>
      </c>
      <c r="G1640" t="s">
        <v>66</v>
      </c>
      <c r="H1640" t="s">
        <v>66</v>
      </c>
      <c r="I1640" t="s">
        <v>66</v>
      </c>
      <c r="J1640" t="s">
        <v>66</v>
      </c>
      <c r="K1640" t="s">
        <v>66</v>
      </c>
      <c r="L1640" t="s">
        <v>66</v>
      </c>
    </row>
    <row r="1641" spans="1:12">
      <c r="A1641">
        <v>2013</v>
      </c>
      <c r="B1641" t="s">
        <v>151</v>
      </c>
      <c r="C1641" t="s">
        <v>113</v>
      </c>
      <c r="D1641" s="49" t="str">
        <f t="shared" si="28"/>
        <v>2013BürogebäudeBodenbelagarbeiten</v>
      </c>
      <c r="E1641">
        <v>95.6</v>
      </c>
      <c r="F1641">
        <v>95.6</v>
      </c>
      <c r="G1641">
        <v>95.9</v>
      </c>
      <c r="H1641">
        <v>95.9</v>
      </c>
      <c r="I1641">
        <v>96.3</v>
      </c>
      <c r="J1641">
        <v>96.3</v>
      </c>
      <c r="K1641">
        <v>96.7</v>
      </c>
      <c r="L1641">
        <v>96.7</v>
      </c>
    </row>
    <row r="1642" spans="1:12">
      <c r="A1642">
        <v>2013</v>
      </c>
      <c r="B1642" t="s">
        <v>151</v>
      </c>
      <c r="C1642" t="s">
        <v>114</v>
      </c>
      <c r="D1642" s="49" t="str">
        <f t="shared" si="28"/>
        <v>2013BürogebäudeTapezierarbeiten</v>
      </c>
      <c r="E1642">
        <v>95.6</v>
      </c>
      <c r="F1642">
        <v>95.6</v>
      </c>
      <c r="G1642">
        <v>95.7</v>
      </c>
      <c r="H1642">
        <v>95.7</v>
      </c>
      <c r="I1642">
        <v>96.4</v>
      </c>
      <c r="J1642">
        <v>96.4</v>
      </c>
      <c r="K1642">
        <v>96.7</v>
      </c>
      <c r="L1642">
        <v>96.7</v>
      </c>
    </row>
    <row r="1643" spans="1:12">
      <c r="A1643">
        <v>2013</v>
      </c>
      <c r="B1643" t="s">
        <v>151</v>
      </c>
      <c r="C1643" t="s">
        <v>115</v>
      </c>
      <c r="D1643" s="49" t="str">
        <f t="shared" si="28"/>
        <v>2013BürogebäudeRaumlufttechnische Anlagen</v>
      </c>
      <c r="E1643">
        <v>94.8</v>
      </c>
      <c r="F1643">
        <v>94.8</v>
      </c>
      <c r="G1643">
        <v>95.5</v>
      </c>
      <c r="H1643">
        <v>95.5</v>
      </c>
      <c r="I1643">
        <v>96</v>
      </c>
      <c r="J1643">
        <v>96</v>
      </c>
      <c r="K1643">
        <v>96.2</v>
      </c>
      <c r="L1643">
        <v>96.2</v>
      </c>
    </row>
    <row r="1644" spans="1:12">
      <c r="A1644">
        <v>2013</v>
      </c>
      <c r="B1644" t="s">
        <v>151</v>
      </c>
      <c r="C1644" t="s">
        <v>146</v>
      </c>
      <c r="D1644" s="49" t="str">
        <f t="shared" si="28"/>
        <v>2013BürogebäudeHeiz- und zentrale Wassererwärmungsanlagen</v>
      </c>
      <c r="E1644">
        <v>94.5</v>
      </c>
      <c r="F1644">
        <v>94.5</v>
      </c>
      <c r="G1644">
        <v>95</v>
      </c>
      <c r="H1644">
        <v>95</v>
      </c>
      <c r="I1644">
        <v>95.5</v>
      </c>
      <c r="J1644">
        <v>95.5</v>
      </c>
      <c r="K1644">
        <v>95.9</v>
      </c>
      <c r="L1644">
        <v>95.9</v>
      </c>
    </row>
    <row r="1645" spans="1:12">
      <c r="A1645">
        <v>2013</v>
      </c>
      <c r="B1645" t="s">
        <v>151</v>
      </c>
      <c r="C1645" t="s">
        <v>147</v>
      </c>
      <c r="D1645" s="49" t="str">
        <f t="shared" si="28"/>
        <v>2013BürogebäudeGas-, Wasser- und Entwässerungsanl. innerh. v.Geb.</v>
      </c>
      <c r="E1645">
        <v>93.8</v>
      </c>
      <c r="F1645">
        <v>93.8</v>
      </c>
      <c r="G1645">
        <v>94.4</v>
      </c>
      <c r="H1645">
        <v>94.4</v>
      </c>
      <c r="I1645">
        <v>94.9</v>
      </c>
      <c r="J1645">
        <v>94.9</v>
      </c>
      <c r="K1645">
        <v>95.4</v>
      </c>
      <c r="L1645">
        <v>95.4</v>
      </c>
    </row>
    <row r="1646" spans="1:12">
      <c r="A1646">
        <v>2013</v>
      </c>
      <c r="B1646" t="s">
        <v>151</v>
      </c>
      <c r="C1646" t="s">
        <v>148</v>
      </c>
      <c r="D1646" s="49" t="str">
        <f t="shared" si="28"/>
        <v>2013BürogebäudeNieder- und Mittelspannungsanlagen bis 36 kV</v>
      </c>
      <c r="E1646">
        <v>94.2</v>
      </c>
      <c r="F1646">
        <v>94.2</v>
      </c>
      <c r="G1646">
        <v>94.8</v>
      </c>
      <c r="H1646">
        <v>94.8</v>
      </c>
      <c r="I1646">
        <v>95.5</v>
      </c>
      <c r="J1646">
        <v>95.5</v>
      </c>
      <c r="K1646">
        <v>95.8</v>
      </c>
      <c r="L1646">
        <v>95.8</v>
      </c>
    </row>
    <row r="1647" spans="1:12">
      <c r="A1647">
        <v>2013</v>
      </c>
      <c r="B1647" t="s">
        <v>151</v>
      </c>
      <c r="C1647" t="s">
        <v>120</v>
      </c>
      <c r="D1647" s="49" t="str">
        <f t="shared" si="28"/>
        <v>2013BürogebäudeBlitzschutzanlagen</v>
      </c>
      <c r="E1647">
        <v>97.1</v>
      </c>
      <c r="F1647">
        <v>97.1</v>
      </c>
      <c r="G1647">
        <v>97.4</v>
      </c>
      <c r="H1647">
        <v>97.4</v>
      </c>
      <c r="I1647">
        <v>98.2</v>
      </c>
      <c r="J1647">
        <v>98.2</v>
      </c>
      <c r="K1647">
        <v>98.3</v>
      </c>
      <c r="L1647">
        <v>98.3</v>
      </c>
    </row>
    <row r="1648" spans="1:12">
      <c r="A1648">
        <v>2013</v>
      </c>
      <c r="B1648" t="s">
        <v>151</v>
      </c>
      <c r="C1648" t="s">
        <v>149</v>
      </c>
      <c r="D1648" s="49" t="str">
        <f t="shared" si="28"/>
        <v>2013BürogebäudeAufzugsanl., Fahrtreppen, Fahrsteige, Förderanl.</v>
      </c>
      <c r="E1648">
        <v>96.2</v>
      </c>
      <c r="F1648">
        <v>96.2</v>
      </c>
      <c r="G1648">
        <v>96.3</v>
      </c>
      <c r="H1648">
        <v>96.3</v>
      </c>
      <c r="I1648">
        <v>96</v>
      </c>
      <c r="J1648">
        <v>96</v>
      </c>
      <c r="K1648">
        <v>96.8</v>
      </c>
      <c r="L1648">
        <v>96.8</v>
      </c>
    </row>
    <row r="1649" spans="1:12">
      <c r="A1649">
        <v>2013</v>
      </c>
      <c r="B1649" t="s">
        <v>151</v>
      </c>
      <c r="C1649" t="s">
        <v>119</v>
      </c>
      <c r="D1649" s="49" t="str">
        <f t="shared" si="28"/>
        <v>2013BürogebäudeGebäudeautomation</v>
      </c>
      <c r="E1649">
        <v>96.1</v>
      </c>
      <c r="F1649">
        <v>96.1</v>
      </c>
      <c r="G1649">
        <v>96.9</v>
      </c>
      <c r="H1649">
        <v>96.9</v>
      </c>
      <c r="I1649">
        <v>97.1</v>
      </c>
      <c r="J1649">
        <v>97.1</v>
      </c>
      <c r="K1649">
        <v>96.4</v>
      </c>
      <c r="L1649">
        <v>96.4</v>
      </c>
    </row>
    <row r="1650" spans="1:12">
      <c r="A1650">
        <v>2013</v>
      </c>
      <c r="B1650" t="s">
        <v>151</v>
      </c>
      <c r="C1650" t="s">
        <v>150</v>
      </c>
      <c r="D1650" s="49" t="str">
        <f t="shared" si="28"/>
        <v>2013BürogebäudeDämm- und Brandschutzarbeiten an techn. Anlagen</v>
      </c>
      <c r="E1650">
        <v>92.1</v>
      </c>
      <c r="F1650">
        <v>92.1</v>
      </c>
      <c r="G1650">
        <v>92.8</v>
      </c>
      <c r="H1650">
        <v>92.8</v>
      </c>
      <c r="I1650">
        <v>93.8</v>
      </c>
      <c r="J1650">
        <v>93.8</v>
      </c>
      <c r="K1650">
        <v>94.1</v>
      </c>
      <c r="L1650">
        <v>94.1</v>
      </c>
    </row>
    <row r="1651" spans="1:12">
      <c r="A1651">
        <v>2013</v>
      </c>
      <c r="B1651" t="s">
        <v>152</v>
      </c>
      <c r="C1651" t="s">
        <v>133</v>
      </c>
      <c r="D1651" s="49" t="str">
        <f t="shared" si="28"/>
        <v>2013Gewerbliche BetriebsgebäudeBauleistungen am Bauwerk</v>
      </c>
      <c r="E1651">
        <v>96</v>
      </c>
      <c r="F1651">
        <v>96</v>
      </c>
      <c r="G1651">
        <v>96.5</v>
      </c>
      <c r="H1651">
        <v>96.5</v>
      </c>
      <c r="I1651">
        <v>96.9</v>
      </c>
      <c r="J1651">
        <v>96.9</v>
      </c>
      <c r="K1651">
        <v>97.1</v>
      </c>
      <c r="L1651">
        <v>97.1</v>
      </c>
    </row>
    <row r="1652" spans="1:12">
      <c r="A1652">
        <v>2013</v>
      </c>
      <c r="B1652" t="s">
        <v>152</v>
      </c>
      <c r="C1652" t="s">
        <v>134</v>
      </c>
      <c r="D1652" s="49" t="str">
        <f t="shared" si="28"/>
        <v>2013Gewerbliche BetriebsgebäudeRohbauarbeiten</v>
      </c>
      <c r="E1652">
        <v>96.9</v>
      </c>
      <c r="F1652">
        <v>96.9</v>
      </c>
      <c r="G1652">
        <v>97.4</v>
      </c>
      <c r="H1652">
        <v>97.4</v>
      </c>
      <c r="I1652">
        <v>97.6</v>
      </c>
      <c r="J1652">
        <v>97.6</v>
      </c>
      <c r="K1652">
        <v>97.9</v>
      </c>
      <c r="L1652">
        <v>97.9</v>
      </c>
    </row>
    <row r="1653" spans="1:12">
      <c r="A1653">
        <v>2013</v>
      </c>
      <c r="B1653" t="s">
        <v>152</v>
      </c>
      <c r="C1653" t="s">
        <v>90</v>
      </c>
      <c r="D1653" s="49" t="str">
        <f t="shared" si="28"/>
        <v>2013Gewerbliche BetriebsgebäudeErdarbeiten</v>
      </c>
      <c r="E1653">
        <v>95.2</v>
      </c>
      <c r="F1653">
        <v>95.2</v>
      </c>
      <c r="G1653">
        <v>95.9</v>
      </c>
      <c r="H1653">
        <v>95.9</v>
      </c>
      <c r="I1653">
        <v>96.4</v>
      </c>
      <c r="J1653">
        <v>96.4</v>
      </c>
      <c r="K1653">
        <v>96.6</v>
      </c>
      <c r="L1653">
        <v>96.6</v>
      </c>
    </row>
    <row r="1654" spans="1:12">
      <c r="A1654">
        <v>2013</v>
      </c>
      <c r="B1654" t="s">
        <v>152</v>
      </c>
      <c r="C1654" t="s">
        <v>135</v>
      </c>
      <c r="D1654" s="49" t="str">
        <f t="shared" si="28"/>
        <v>2013Gewerbliche BetriebsgebäudeVerbauarbeiten</v>
      </c>
      <c r="E1654" t="s">
        <v>66</v>
      </c>
      <c r="F1654" t="s">
        <v>66</v>
      </c>
      <c r="G1654" t="s">
        <v>66</v>
      </c>
      <c r="H1654" t="s">
        <v>66</v>
      </c>
      <c r="I1654" t="s">
        <v>66</v>
      </c>
      <c r="J1654" t="s">
        <v>66</v>
      </c>
      <c r="K1654" t="s">
        <v>66</v>
      </c>
      <c r="L1654" t="s">
        <v>66</v>
      </c>
    </row>
    <row r="1655" spans="1:12">
      <c r="A1655">
        <v>2013</v>
      </c>
      <c r="B1655" t="s">
        <v>152</v>
      </c>
      <c r="C1655" t="s">
        <v>136</v>
      </c>
      <c r="D1655" s="49" t="str">
        <f t="shared" si="28"/>
        <v>2013Gewerbliche BetriebsgebäudeRamm-, Rüttel- und Pressarbeiten</v>
      </c>
      <c r="E1655" t="s">
        <v>66</v>
      </c>
      <c r="F1655" t="s">
        <v>66</v>
      </c>
      <c r="G1655" t="s">
        <v>66</v>
      </c>
      <c r="H1655" t="s">
        <v>66</v>
      </c>
      <c r="I1655" t="s">
        <v>66</v>
      </c>
      <c r="J1655" t="s">
        <v>66</v>
      </c>
      <c r="K1655" t="s">
        <v>66</v>
      </c>
      <c r="L1655" t="s">
        <v>66</v>
      </c>
    </row>
    <row r="1656" spans="1:12">
      <c r="A1656">
        <v>2013</v>
      </c>
      <c r="B1656" t="s">
        <v>152</v>
      </c>
      <c r="C1656" t="s">
        <v>91</v>
      </c>
      <c r="D1656" s="49" t="str">
        <f t="shared" si="28"/>
        <v>2013Gewerbliche BetriebsgebäudeEntwässerungskanalarbeiten</v>
      </c>
      <c r="E1656">
        <v>94.9</v>
      </c>
      <c r="F1656">
        <v>94.9</v>
      </c>
      <c r="G1656">
        <v>95.9</v>
      </c>
      <c r="H1656">
        <v>95.9</v>
      </c>
      <c r="I1656">
        <v>96.2</v>
      </c>
      <c r="J1656">
        <v>96.2</v>
      </c>
      <c r="K1656">
        <v>96.1</v>
      </c>
      <c r="L1656">
        <v>96.1</v>
      </c>
    </row>
    <row r="1657" spans="1:12">
      <c r="A1657">
        <v>2013</v>
      </c>
      <c r="B1657" t="s">
        <v>152</v>
      </c>
      <c r="C1657" t="s">
        <v>92</v>
      </c>
      <c r="D1657" s="49" t="str">
        <f t="shared" si="28"/>
        <v>2013Gewerbliche BetriebsgebäudeMauerarbeiten</v>
      </c>
      <c r="E1657">
        <v>97.2</v>
      </c>
      <c r="F1657">
        <v>97.2</v>
      </c>
      <c r="G1657">
        <v>97.7</v>
      </c>
      <c r="H1657">
        <v>97.7</v>
      </c>
      <c r="I1657">
        <v>97.9</v>
      </c>
      <c r="J1657">
        <v>97.9</v>
      </c>
      <c r="K1657">
        <v>98.3</v>
      </c>
      <c r="L1657">
        <v>98.3</v>
      </c>
    </row>
    <row r="1658" spans="1:12">
      <c r="A1658">
        <v>2013</v>
      </c>
      <c r="B1658" t="s">
        <v>152</v>
      </c>
      <c r="C1658" t="s">
        <v>93</v>
      </c>
      <c r="D1658" s="49" t="str">
        <f t="shared" si="28"/>
        <v>2013Gewerbliche BetriebsgebäudeBetonarbeiten</v>
      </c>
      <c r="E1658">
        <v>97.6</v>
      </c>
      <c r="F1658">
        <v>97.6</v>
      </c>
      <c r="G1658">
        <v>98.2</v>
      </c>
      <c r="H1658">
        <v>98.2</v>
      </c>
      <c r="I1658">
        <v>98.6</v>
      </c>
      <c r="J1658">
        <v>98.6</v>
      </c>
      <c r="K1658">
        <v>98.7</v>
      </c>
      <c r="L1658">
        <v>98.7</v>
      </c>
    </row>
    <row r="1659" spans="1:12">
      <c r="A1659">
        <v>2013</v>
      </c>
      <c r="B1659" t="s">
        <v>152</v>
      </c>
      <c r="C1659" t="s">
        <v>137</v>
      </c>
      <c r="D1659" s="49" t="str">
        <f t="shared" si="28"/>
        <v>2013Gewerbliche BetriebsgebäudeZimmer- und Holzbauarbeiten</v>
      </c>
      <c r="E1659">
        <v>95.2</v>
      </c>
      <c r="F1659">
        <v>95.2</v>
      </c>
      <c r="G1659">
        <v>95.8</v>
      </c>
      <c r="H1659">
        <v>95.8</v>
      </c>
      <c r="I1659">
        <v>96.5</v>
      </c>
      <c r="J1659">
        <v>96.5</v>
      </c>
      <c r="K1659">
        <v>97</v>
      </c>
      <c r="L1659">
        <v>97</v>
      </c>
    </row>
    <row r="1660" spans="1:12">
      <c r="A1660">
        <v>2013</v>
      </c>
      <c r="B1660" t="s">
        <v>152</v>
      </c>
      <c r="C1660" t="s">
        <v>95</v>
      </c>
      <c r="D1660" s="49" t="str">
        <f t="shared" si="28"/>
        <v>2013Gewerbliche BetriebsgebäudeStahlbauarbeiten</v>
      </c>
      <c r="E1660">
        <v>99.3</v>
      </c>
      <c r="F1660">
        <v>99.3</v>
      </c>
      <c r="G1660">
        <v>99</v>
      </c>
      <c r="H1660">
        <v>99</v>
      </c>
      <c r="I1660">
        <v>97.7</v>
      </c>
      <c r="J1660">
        <v>97.7</v>
      </c>
      <c r="K1660">
        <v>98.1</v>
      </c>
      <c r="L1660">
        <v>98.1</v>
      </c>
    </row>
    <row r="1661" spans="1:12">
      <c r="A1661">
        <v>2013</v>
      </c>
      <c r="B1661" t="s">
        <v>152</v>
      </c>
      <c r="C1661" t="s">
        <v>96</v>
      </c>
      <c r="D1661" s="49" t="str">
        <f t="shared" si="28"/>
        <v>2013Gewerbliche BetriebsgebäudeAbdichtungsarbeiten</v>
      </c>
      <c r="E1661">
        <v>94.2</v>
      </c>
      <c r="F1661">
        <v>94.2</v>
      </c>
      <c r="G1661">
        <v>95.4</v>
      </c>
      <c r="H1661">
        <v>95.4</v>
      </c>
      <c r="I1661">
        <v>95.7</v>
      </c>
      <c r="J1661">
        <v>95.7</v>
      </c>
      <c r="K1661">
        <v>96</v>
      </c>
      <c r="L1661">
        <v>96</v>
      </c>
    </row>
    <row r="1662" spans="1:12">
      <c r="A1662">
        <v>2013</v>
      </c>
      <c r="B1662" t="s">
        <v>152</v>
      </c>
      <c r="C1662" t="s">
        <v>138</v>
      </c>
      <c r="D1662" s="49" t="str">
        <f t="shared" si="28"/>
        <v>2013Gewerbliche BetriebsgebäudeDachdeckungs- und Dachabdichtungsarbeiten</v>
      </c>
      <c r="E1662">
        <v>95.7</v>
      </c>
      <c r="F1662">
        <v>95.7</v>
      </c>
      <c r="G1662">
        <v>96.2</v>
      </c>
      <c r="H1662">
        <v>96.2</v>
      </c>
      <c r="I1662">
        <v>96.7</v>
      </c>
      <c r="J1662">
        <v>96.7</v>
      </c>
      <c r="K1662">
        <v>96.9</v>
      </c>
      <c r="L1662">
        <v>96.9</v>
      </c>
    </row>
    <row r="1663" spans="1:12">
      <c r="A1663">
        <v>2013</v>
      </c>
      <c r="B1663" t="s">
        <v>152</v>
      </c>
      <c r="C1663" t="s">
        <v>98</v>
      </c>
      <c r="D1663" s="49" t="str">
        <f t="shared" si="28"/>
        <v>2013Gewerbliche BetriebsgebäudeKlempnerarbeiten</v>
      </c>
      <c r="E1663">
        <v>94.6</v>
      </c>
      <c r="F1663">
        <v>94.6</v>
      </c>
      <c r="G1663">
        <v>95.2</v>
      </c>
      <c r="H1663">
        <v>95.2</v>
      </c>
      <c r="I1663">
        <v>95.7</v>
      </c>
      <c r="J1663">
        <v>95.7</v>
      </c>
      <c r="K1663">
        <v>95.9</v>
      </c>
      <c r="L1663">
        <v>95.9</v>
      </c>
    </row>
    <row r="1664" spans="1:12">
      <c r="A1664">
        <v>2013</v>
      </c>
      <c r="B1664" t="s">
        <v>152</v>
      </c>
      <c r="C1664" t="s">
        <v>99</v>
      </c>
      <c r="D1664" s="49" t="str">
        <f t="shared" si="28"/>
        <v>2013Gewerbliche BetriebsgebäudeGerüstarbeiten</v>
      </c>
      <c r="E1664">
        <v>94.4</v>
      </c>
      <c r="F1664">
        <v>94.4</v>
      </c>
      <c r="G1664">
        <v>97.1</v>
      </c>
      <c r="H1664">
        <v>97.1</v>
      </c>
      <c r="I1664">
        <v>98.4</v>
      </c>
      <c r="J1664">
        <v>98.4</v>
      </c>
      <c r="K1664">
        <v>97.7</v>
      </c>
      <c r="L1664">
        <v>97.7</v>
      </c>
    </row>
    <row r="1665" spans="1:12">
      <c r="A1665">
        <v>2013</v>
      </c>
      <c r="B1665" t="s">
        <v>152</v>
      </c>
      <c r="C1665" t="s">
        <v>139</v>
      </c>
      <c r="D1665" s="49" t="str">
        <f t="shared" si="28"/>
        <v>2013Gewerbliche BetriebsgebäudeAusbauarbeiten</v>
      </c>
      <c r="E1665">
        <v>95.2</v>
      </c>
      <c r="F1665">
        <v>95.2</v>
      </c>
      <c r="G1665">
        <v>95.7</v>
      </c>
      <c r="H1665">
        <v>95.7</v>
      </c>
      <c r="I1665">
        <v>96.2</v>
      </c>
      <c r="J1665">
        <v>96.2</v>
      </c>
      <c r="K1665">
        <v>96.5</v>
      </c>
      <c r="L1665">
        <v>96.5</v>
      </c>
    </row>
    <row r="1666" spans="1:12">
      <c r="A1666">
        <v>2013</v>
      </c>
      <c r="B1666" t="s">
        <v>152</v>
      </c>
      <c r="C1666" t="s">
        <v>100</v>
      </c>
      <c r="D1666" s="49" t="str">
        <f t="shared" si="28"/>
        <v>2013Gewerbliche BetriebsgebäudeNaturwerksteinarbeiten</v>
      </c>
      <c r="E1666">
        <v>97.2</v>
      </c>
      <c r="F1666">
        <v>97.2</v>
      </c>
      <c r="G1666">
        <v>97.5</v>
      </c>
      <c r="H1666">
        <v>97.5</v>
      </c>
      <c r="I1666">
        <v>98</v>
      </c>
      <c r="J1666">
        <v>98</v>
      </c>
      <c r="K1666">
        <v>98.2</v>
      </c>
      <c r="L1666">
        <v>98.2</v>
      </c>
    </row>
    <row r="1667" spans="1:12">
      <c r="A1667">
        <v>2013</v>
      </c>
      <c r="B1667" t="s">
        <v>152</v>
      </c>
      <c r="C1667" t="s">
        <v>101</v>
      </c>
      <c r="D1667" s="49" t="str">
        <f t="shared" si="28"/>
        <v>2013Gewerbliche BetriebsgebäudeBetonwerksteinarbeiten</v>
      </c>
      <c r="E1667">
        <v>96</v>
      </c>
      <c r="F1667">
        <v>96</v>
      </c>
      <c r="G1667">
        <v>96.9</v>
      </c>
      <c r="H1667">
        <v>96.9</v>
      </c>
      <c r="I1667">
        <v>97.1</v>
      </c>
      <c r="J1667">
        <v>97.1</v>
      </c>
      <c r="K1667">
        <v>97.1</v>
      </c>
      <c r="L1667">
        <v>97.1</v>
      </c>
    </row>
    <row r="1668" spans="1:12">
      <c r="A1668">
        <v>2013</v>
      </c>
      <c r="B1668" t="s">
        <v>152</v>
      </c>
      <c r="C1668" t="s">
        <v>140</v>
      </c>
      <c r="D1668" s="49" t="str">
        <f t="shared" si="28"/>
        <v>2013Gewerbliche BetriebsgebäudePutz- und Stuckarbeiten</v>
      </c>
      <c r="E1668">
        <v>96.4</v>
      </c>
      <c r="F1668">
        <v>96.4</v>
      </c>
      <c r="G1668">
        <v>97</v>
      </c>
      <c r="H1668">
        <v>97</v>
      </c>
      <c r="I1668">
        <v>97.6</v>
      </c>
      <c r="J1668">
        <v>97.6</v>
      </c>
      <c r="K1668">
        <v>97.7</v>
      </c>
      <c r="L1668">
        <v>97.7</v>
      </c>
    </row>
    <row r="1669" spans="1:12">
      <c r="A1669">
        <v>2013</v>
      </c>
      <c r="B1669" t="s">
        <v>152</v>
      </c>
      <c r="C1669" t="s">
        <v>141</v>
      </c>
      <c r="D1669" s="49" t="str">
        <f t="shared" si="28"/>
        <v>2013Gewerbliche BetriebsgebäudeWärmedämm-Verbundsysteme</v>
      </c>
      <c r="E1669">
        <v>96.4</v>
      </c>
      <c r="F1669">
        <v>96.4</v>
      </c>
      <c r="G1669">
        <v>96.8</v>
      </c>
      <c r="H1669">
        <v>96.8</v>
      </c>
      <c r="I1669">
        <v>97.3</v>
      </c>
      <c r="J1669">
        <v>97.3</v>
      </c>
      <c r="K1669">
        <v>97.4</v>
      </c>
      <c r="L1669">
        <v>97.4</v>
      </c>
    </row>
    <row r="1670" spans="1:12">
      <c r="A1670">
        <v>2013</v>
      </c>
      <c r="B1670" t="s">
        <v>152</v>
      </c>
      <c r="C1670" t="s">
        <v>104</v>
      </c>
      <c r="D1670" s="49" t="str">
        <f t="shared" si="28"/>
        <v>2013Gewerbliche BetriebsgebäudeTrockenbauarbeiten</v>
      </c>
      <c r="E1670">
        <v>95.8</v>
      </c>
      <c r="F1670">
        <v>95.8</v>
      </c>
      <c r="G1670">
        <v>96.4</v>
      </c>
      <c r="H1670">
        <v>96.4</v>
      </c>
      <c r="I1670">
        <v>97</v>
      </c>
      <c r="J1670">
        <v>97</v>
      </c>
      <c r="K1670">
        <v>97.3</v>
      </c>
      <c r="L1670">
        <v>97.3</v>
      </c>
    </row>
    <row r="1671" spans="1:12">
      <c r="A1671">
        <v>2013</v>
      </c>
      <c r="B1671" t="s">
        <v>152</v>
      </c>
      <c r="C1671" t="s">
        <v>105</v>
      </c>
      <c r="D1671" s="49" t="str">
        <f t="shared" si="28"/>
        <v>2013Gewerbliche BetriebsgebäudeVorgehängte hinterlüftete Fassaden</v>
      </c>
      <c r="E1671">
        <v>96</v>
      </c>
      <c r="F1671">
        <v>96</v>
      </c>
      <c r="G1671">
        <v>96.3</v>
      </c>
      <c r="H1671">
        <v>96.3</v>
      </c>
      <c r="I1671">
        <v>96.5</v>
      </c>
      <c r="J1671">
        <v>96.5</v>
      </c>
      <c r="K1671">
        <v>96.8</v>
      </c>
      <c r="L1671">
        <v>96.8</v>
      </c>
    </row>
    <row r="1672" spans="1:12">
      <c r="A1672">
        <v>2013</v>
      </c>
      <c r="B1672" t="s">
        <v>152</v>
      </c>
      <c r="C1672" t="s">
        <v>142</v>
      </c>
      <c r="D1672" s="49" t="str">
        <f t="shared" si="28"/>
        <v>2013Gewerbliche BetriebsgebäudeFliesen- und Plattenarbeiten</v>
      </c>
      <c r="E1672">
        <v>94.9</v>
      </c>
      <c r="F1672">
        <v>94.9</v>
      </c>
      <c r="G1672">
        <v>95.6</v>
      </c>
      <c r="H1672">
        <v>95.6</v>
      </c>
      <c r="I1672">
        <v>96</v>
      </c>
      <c r="J1672">
        <v>96</v>
      </c>
      <c r="K1672">
        <v>96.3</v>
      </c>
      <c r="L1672">
        <v>96.3</v>
      </c>
    </row>
    <row r="1673" spans="1:12">
      <c r="A1673">
        <v>2013</v>
      </c>
      <c r="B1673" t="s">
        <v>152</v>
      </c>
      <c r="C1673" t="s">
        <v>107</v>
      </c>
      <c r="D1673" s="49" t="str">
        <f t="shared" si="28"/>
        <v>2013Gewerbliche BetriebsgebäudeEstricharbeiten</v>
      </c>
      <c r="E1673">
        <v>96.1</v>
      </c>
      <c r="F1673">
        <v>96.1</v>
      </c>
      <c r="G1673">
        <v>96.6</v>
      </c>
      <c r="H1673">
        <v>96.6</v>
      </c>
      <c r="I1673">
        <v>97</v>
      </c>
      <c r="J1673">
        <v>97</v>
      </c>
      <c r="K1673">
        <v>97.6</v>
      </c>
      <c r="L1673">
        <v>97.6</v>
      </c>
    </row>
    <row r="1674" spans="1:12">
      <c r="A1674">
        <v>2013</v>
      </c>
      <c r="B1674" t="s">
        <v>152</v>
      </c>
      <c r="C1674" t="s">
        <v>108</v>
      </c>
      <c r="D1674" s="49" t="str">
        <f t="shared" si="28"/>
        <v>2013Gewerbliche BetriebsgebäudeTischlerarbeiten</v>
      </c>
      <c r="E1674">
        <v>97.1</v>
      </c>
      <c r="F1674">
        <v>97.1</v>
      </c>
      <c r="G1674">
        <v>97.3</v>
      </c>
      <c r="H1674">
        <v>97.3</v>
      </c>
      <c r="I1674">
        <v>97.7</v>
      </c>
      <c r="J1674">
        <v>97.7</v>
      </c>
      <c r="K1674">
        <v>98.1</v>
      </c>
      <c r="L1674">
        <v>98.1</v>
      </c>
    </row>
    <row r="1675" spans="1:12">
      <c r="A1675">
        <v>2013</v>
      </c>
      <c r="B1675" t="s">
        <v>152</v>
      </c>
      <c r="C1675" t="s">
        <v>143</v>
      </c>
      <c r="D1675" s="49" t="str">
        <f t="shared" si="28"/>
        <v>2013Gewerbliche BetriebsgebäudeParkett- und Holzpflasterarbeiten</v>
      </c>
      <c r="E1675">
        <v>97.3</v>
      </c>
      <c r="F1675">
        <v>97.3</v>
      </c>
      <c r="G1675">
        <v>97.7</v>
      </c>
      <c r="H1675">
        <v>97.7</v>
      </c>
      <c r="I1675">
        <v>97.9</v>
      </c>
      <c r="J1675">
        <v>97.9</v>
      </c>
      <c r="K1675">
        <v>98</v>
      </c>
      <c r="L1675">
        <v>98</v>
      </c>
    </row>
    <row r="1676" spans="1:12">
      <c r="A1676">
        <v>2013</v>
      </c>
      <c r="B1676" t="s">
        <v>152</v>
      </c>
      <c r="C1676" t="s">
        <v>109</v>
      </c>
      <c r="D1676" s="49" t="str">
        <f t="shared" ref="D1676:D1739" si="29">CONCATENATE(A1676, B1676, C1676)</f>
        <v>2013Gewerbliche BetriebsgebäudeRollladenarbeiten</v>
      </c>
      <c r="E1676">
        <v>97.2</v>
      </c>
      <c r="F1676">
        <v>97.2</v>
      </c>
      <c r="G1676">
        <v>97.5</v>
      </c>
      <c r="H1676">
        <v>97.5</v>
      </c>
      <c r="I1676">
        <v>97.6</v>
      </c>
      <c r="J1676">
        <v>97.6</v>
      </c>
      <c r="K1676">
        <v>97.7</v>
      </c>
      <c r="L1676">
        <v>97.7</v>
      </c>
    </row>
    <row r="1677" spans="1:12">
      <c r="A1677">
        <v>2013</v>
      </c>
      <c r="B1677" t="s">
        <v>152</v>
      </c>
      <c r="C1677" t="s">
        <v>110</v>
      </c>
      <c r="D1677" s="49" t="str">
        <f t="shared" si="29"/>
        <v>2013Gewerbliche BetriebsgebäudeMetallbauarbeiten</v>
      </c>
      <c r="E1677">
        <v>94.4</v>
      </c>
      <c r="F1677">
        <v>94.4</v>
      </c>
      <c r="G1677">
        <v>94.6</v>
      </c>
      <c r="H1677">
        <v>94.6</v>
      </c>
      <c r="I1677">
        <v>95.1</v>
      </c>
      <c r="J1677">
        <v>95.1</v>
      </c>
      <c r="K1677">
        <v>95.6</v>
      </c>
      <c r="L1677">
        <v>95.6</v>
      </c>
    </row>
    <row r="1678" spans="1:12">
      <c r="A1678">
        <v>2013</v>
      </c>
      <c r="B1678" t="s">
        <v>152</v>
      </c>
      <c r="C1678" t="s">
        <v>111</v>
      </c>
      <c r="D1678" s="49" t="str">
        <f t="shared" si="29"/>
        <v>2013Gewerbliche BetriebsgebäudeVerglasungsarbeiten</v>
      </c>
      <c r="E1678">
        <v>97.6</v>
      </c>
      <c r="F1678">
        <v>97.6</v>
      </c>
      <c r="G1678">
        <v>98</v>
      </c>
      <c r="H1678">
        <v>98</v>
      </c>
      <c r="I1678">
        <v>98.3</v>
      </c>
      <c r="J1678">
        <v>98.3</v>
      </c>
      <c r="K1678">
        <v>98.9</v>
      </c>
      <c r="L1678">
        <v>98.9</v>
      </c>
    </row>
    <row r="1679" spans="1:12">
      <c r="A1679">
        <v>2013</v>
      </c>
      <c r="B1679" t="s">
        <v>152</v>
      </c>
      <c r="C1679" t="s">
        <v>144</v>
      </c>
      <c r="D1679" s="49" t="str">
        <f t="shared" si="29"/>
        <v>2013Gewerbliche BetriebsgebäudeMaler- und Lackierarbeiten, Beschichtungen</v>
      </c>
      <c r="E1679">
        <v>97</v>
      </c>
      <c r="F1679">
        <v>97</v>
      </c>
      <c r="G1679">
        <v>97.3</v>
      </c>
      <c r="H1679">
        <v>97.3</v>
      </c>
      <c r="I1679">
        <v>97.4</v>
      </c>
      <c r="J1679">
        <v>97.4</v>
      </c>
      <c r="K1679">
        <v>97.4</v>
      </c>
      <c r="L1679">
        <v>97.4</v>
      </c>
    </row>
    <row r="1680" spans="1:12">
      <c r="A1680">
        <v>2013</v>
      </c>
      <c r="B1680" t="s">
        <v>152</v>
      </c>
      <c r="C1680" t="s">
        <v>145</v>
      </c>
      <c r="D1680" s="49" t="str">
        <f t="shared" si="29"/>
        <v>2013Gewerbliche BetriebsgebäudeKorrosionsschutzarbeiten an Stahlbauten</v>
      </c>
      <c r="E1680">
        <v>97.3</v>
      </c>
      <c r="F1680">
        <v>97.3</v>
      </c>
      <c r="G1680">
        <v>97.4</v>
      </c>
      <c r="H1680">
        <v>97.4</v>
      </c>
      <c r="I1680">
        <v>98</v>
      </c>
      <c r="J1680">
        <v>98</v>
      </c>
      <c r="K1680">
        <v>97.9</v>
      </c>
      <c r="L1680">
        <v>97.9</v>
      </c>
    </row>
    <row r="1681" spans="1:12">
      <c r="A1681">
        <v>2013</v>
      </c>
      <c r="B1681" t="s">
        <v>152</v>
      </c>
      <c r="C1681" t="s">
        <v>113</v>
      </c>
      <c r="D1681" s="49" t="str">
        <f t="shared" si="29"/>
        <v>2013Gewerbliche BetriebsgebäudeBodenbelagarbeiten</v>
      </c>
      <c r="E1681">
        <v>95.6</v>
      </c>
      <c r="F1681">
        <v>95.6</v>
      </c>
      <c r="G1681">
        <v>95.9</v>
      </c>
      <c r="H1681">
        <v>95.9</v>
      </c>
      <c r="I1681">
        <v>96.2</v>
      </c>
      <c r="J1681">
        <v>96.2</v>
      </c>
      <c r="K1681">
        <v>96.6</v>
      </c>
      <c r="L1681">
        <v>96.6</v>
      </c>
    </row>
    <row r="1682" spans="1:12">
      <c r="A1682">
        <v>2013</v>
      </c>
      <c r="B1682" t="s">
        <v>152</v>
      </c>
      <c r="C1682" t="s">
        <v>114</v>
      </c>
      <c r="D1682" s="49" t="str">
        <f t="shared" si="29"/>
        <v>2013Gewerbliche BetriebsgebäudeTapezierarbeiten</v>
      </c>
      <c r="E1682">
        <v>95.6</v>
      </c>
      <c r="F1682">
        <v>95.6</v>
      </c>
      <c r="G1682">
        <v>95.7</v>
      </c>
      <c r="H1682">
        <v>95.7</v>
      </c>
      <c r="I1682">
        <v>96.4</v>
      </c>
      <c r="J1682">
        <v>96.4</v>
      </c>
      <c r="K1682">
        <v>96.7</v>
      </c>
      <c r="L1682">
        <v>96.7</v>
      </c>
    </row>
    <row r="1683" spans="1:12">
      <c r="A1683">
        <v>2013</v>
      </c>
      <c r="B1683" t="s">
        <v>152</v>
      </c>
      <c r="C1683" t="s">
        <v>115</v>
      </c>
      <c r="D1683" s="49" t="str">
        <f t="shared" si="29"/>
        <v>2013Gewerbliche BetriebsgebäudeRaumlufttechnische Anlagen</v>
      </c>
      <c r="E1683">
        <v>94.8</v>
      </c>
      <c r="F1683">
        <v>94.8</v>
      </c>
      <c r="G1683">
        <v>95.5</v>
      </c>
      <c r="H1683">
        <v>95.5</v>
      </c>
      <c r="I1683">
        <v>95.9</v>
      </c>
      <c r="J1683">
        <v>95.9</v>
      </c>
      <c r="K1683">
        <v>96.1</v>
      </c>
      <c r="L1683">
        <v>96.1</v>
      </c>
    </row>
    <row r="1684" spans="1:12">
      <c r="A1684">
        <v>2013</v>
      </c>
      <c r="B1684" t="s">
        <v>152</v>
      </c>
      <c r="C1684" t="s">
        <v>146</v>
      </c>
      <c r="D1684" s="49" t="str">
        <f t="shared" si="29"/>
        <v>2013Gewerbliche BetriebsgebäudeHeiz- und zentrale Wassererwärmungsanlagen</v>
      </c>
      <c r="E1684">
        <v>94.3</v>
      </c>
      <c r="F1684">
        <v>94.3</v>
      </c>
      <c r="G1684">
        <v>94.9</v>
      </c>
      <c r="H1684">
        <v>94.9</v>
      </c>
      <c r="I1684">
        <v>95.5</v>
      </c>
      <c r="J1684">
        <v>95.5</v>
      </c>
      <c r="K1684">
        <v>95.7</v>
      </c>
      <c r="L1684">
        <v>95.7</v>
      </c>
    </row>
    <row r="1685" spans="1:12">
      <c r="A1685">
        <v>2013</v>
      </c>
      <c r="B1685" t="s">
        <v>152</v>
      </c>
      <c r="C1685" t="s">
        <v>147</v>
      </c>
      <c r="D1685" s="49" t="str">
        <f t="shared" si="29"/>
        <v>2013Gewerbliche BetriebsgebäudeGas-, Wasser- und Entwässerungsanl. innerh. v.Geb.</v>
      </c>
      <c r="E1685">
        <v>93.8</v>
      </c>
      <c r="F1685">
        <v>93.8</v>
      </c>
      <c r="G1685">
        <v>94.5</v>
      </c>
      <c r="H1685">
        <v>94.5</v>
      </c>
      <c r="I1685">
        <v>95</v>
      </c>
      <c r="J1685">
        <v>95</v>
      </c>
      <c r="K1685">
        <v>95.5</v>
      </c>
      <c r="L1685">
        <v>95.5</v>
      </c>
    </row>
    <row r="1686" spans="1:12">
      <c r="A1686">
        <v>2013</v>
      </c>
      <c r="B1686" t="s">
        <v>152</v>
      </c>
      <c r="C1686" t="s">
        <v>148</v>
      </c>
      <c r="D1686" s="49" t="str">
        <f t="shared" si="29"/>
        <v>2013Gewerbliche BetriebsgebäudeNieder- und Mittelspannungsanlagen bis 36 kV</v>
      </c>
      <c r="E1686">
        <v>94.2</v>
      </c>
      <c r="F1686">
        <v>94.2</v>
      </c>
      <c r="G1686">
        <v>94.8</v>
      </c>
      <c r="H1686">
        <v>94.8</v>
      </c>
      <c r="I1686">
        <v>95.6</v>
      </c>
      <c r="J1686">
        <v>95.6</v>
      </c>
      <c r="K1686">
        <v>95.8</v>
      </c>
      <c r="L1686">
        <v>95.8</v>
      </c>
    </row>
    <row r="1687" spans="1:12">
      <c r="A1687">
        <v>2013</v>
      </c>
      <c r="B1687" t="s">
        <v>152</v>
      </c>
      <c r="C1687" t="s">
        <v>120</v>
      </c>
      <c r="D1687" s="49" t="str">
        <f t="shared" si="29"/>
        <v>2013Gewerbliche BetriebsgebäudeBlitzschutzanlagen</v>
      </c>
      <c r="E1687">
        <v>97.1</v>
      </c>
      <c r="F1687">
        <v>97.1</v>
      </c>
      <c r="G1687">
        <v>97.4</v>
      </c>
      <c r="H1687">
        <v>97.4</v>
      </c>
      <c r="I1687">
        <v>98.2</v>
      </c>
      <c r="J1687">
        <v>98.2</v>
      </c>
      <c r="K1687">
        <v>98.3</v>
      </c>
      <c r="L1687">
        <v>98.3</v>
      </c>
    </row>
    <row r="1688" spans="1:12">
      <c r="A1688">
        <v>2013</v>
      </c>
      <c r="B1688" t="s">
        <v>152</v>
      </c>
      <c r="C1688" t="s">
        <v>149</v>
      </c>
      <c r="D1688" s="49" t="str">
        <f t="shared" si="29"/>
        <v>2013Gewerbliche BetriebsgebäudeAufzugsanl., Fahrtreppen, Fahrsteige, Förderanl.</v>
      </c>
      <c r="E1688">
        <v>96.2</v>
      </c>
      <c r="F1688">
        <v>96.2</v>
      </c>
      <c r="G1688">
        <v>96.3</v>
      </c>
      <c r="H1688">
        <v>96.3</v>
      </c>
      <c r="I1688">
        <v>96</v>
      </c>
      <c r="J1688">
        <v>96</v>
      </c>
      <c r="K1688">
        <v>96.8</v>
      </c>
      <c r="L1688">
        <v>96.8</v>
      </c>
    </row>
    <row r="1689" spans="1:12">
      <c r="A1689">
        <v>2013</v>
      </c>
      <c r="B1689" t="s">
        <v>152</v>
      </c>
      <c r="C1689" t="s">
        <v>119</v>
      </c>
      <c r="D1689" s="49" t="str">
        <f t="shared" si="29"/>
        <v>2013Gewerbliche BetriebsgebäudeGebäudeautomation</v>
      </c>
      <c r="E1689">
        <v>96.2</v>
      </c>
      <c r="F1689">
        <v>96.2</v>
      </c>
      <c r="G1689">
        <v>97.1</v>
      </c>
      <c r="H1689">
        <v>97.1</v>
      </c>
      <c r="I1689">
        <v>97.2</v>
      </c>
      <c r="J1689">
        <v>97.2</v>
      </c>
      <c r="K1689">
        <v>96.3</v>
      </c>
      <c r="L1689">
        <v>96.3</v>
      </c>
    </row>
    <row r="1690" spans="1:12">
      <c r="A1690">
        <v>2013</v>
      </c>
      <c r="B1690" t="s">
        <v>152</v>
      </c>
      <c r="C1690" t="s">
        <v>150</v>
      </c>
      <c r="D1690" s="49" t="str">
        <f t="shared" si="29"/>
        <v>2013Gewerbliche BetriebsgebäudeDämm- und Brandschutzarbeiten an techn. Anlagen</v>
      </c>
      <c r="E1690">
        <v>92.1</v>
      </c>
      <c r="F1690">
        <v>92.1</v>
      </c>
      <c r="G1690">
        <v>92.8</v>
      </c>
      <c r="H1690">
        <v>92.8</v>
      </c>
      <c r="I1690">
        <v>93.8</v>
      </c>
      <c r="J1690">
        <v>93.8</v>
      </c>
      <c r="K1690">
        <v>94.1</v>
      </c>
      <c r="L1690">
        <v>94.1</v>
      </c>
    </row>
    <row r="1691" spans="1:12">
      <c r="A1691">
        <v>2014</v>
      </c>
      <c r="B1691" t="s">
        <v>132</v>
      </c>
      <c r="C1691" t="s">
        <v>133</v>
      </c>
      <c r="D1691" s="49" t="str">
        <f t="shared" si="29"/>
        <v>2014WohngebäudeBauleistungen am Bauwerk</v>
      </c>
      <c r="E1691">
        <v>98.1</v>
      </c>
      <c r="F1691">
        <v>98.1</v>
      </c>
      <c r="G1691">
        <v>98.3</v>
      </c>
      <c r="H1691">
        <v>98.3</v>
      </c>
      <c r="I1691">
        <v>98.7</v>
      </c>
      <c r="J1691">
        <v>98.7</v>
      </c>
      <c r="K1691">
        <v>98.9</v>
      </c>
      <c r="L1691">
        <v>98.9</v>
      </c>
    </row>
    <row r="1692" spans="1:12">
      <c r="A1692">
        <v>2014</v>
      </c>
      <c r="B1692" t="s">
        <v>132</v>
      </c>
      <c r="C1692" t="s">
        <v>134</v>
      </c>
      <c r="D1692" s="49" t="str">
        <f t="shared" si="29"/>
        <v>2014WohngebäudeRohbauarbeiten</v>
      </c>
      <c r="E1692">
        <v>98.7</v>
      </c>
      <c r="F1692">
        <v>98.7</v>
      </c>
      <c r="G1692">
        <v>98.8</v>
      </c>
      <c r="H1692">
        <v>98.8</v>
      </c>
      <c r="I1692">
        <v>99.2</v>
      </c>
      <c r="J1692">
        <v>99.2</v>
      </c>
      <c r="K1692">
        <v>99.2</v>
      </c>
      <c r="L1692">
        <v>99.2</v>
      </c>
    </row>
    <row r="1693" spans="1:12">
      <c r="A1693">
        <v>2014</v>
      </c>
      <c r="B1693" t="s">
        <v>132</v>
      </c>
      <c r="C1693" t="s">
        <v>90</v>
      </c>
      <c r="D1693" s="49" t="str">
        <f t="shared" si="29"/>
        <v>2014WohngebäudeErdarbeiten</v>
      </c>
      <c r="E1693">
        <v>97.4</v>
      </c>
      <c r="F1693">
        <v>97.4</v>
      </c>
      <c r="G1693">
        <v>97.9</v>
      </c>
      <c r="H1693">
        <v>97.9</v>
      </c>
      <c r="I1693">
        <v>98.3</v>
      </c>
      <c r="J1693">
        <v>98.3</v>
      </c>
      <c r="K1693">
        <v>98.4</v>
      </c>
      <c r="L1693">
        <v>98.4</v>
      </c>
    </row>
    <row r="1694" spans="1:12">
      <c r="A1694">
        <v>2014</v>
      </c>
      <c r="B1694" t="s">
        <v>132</v>
      </c>
      <c r="C1694" t="s">
        <v>135</v>
      </c>
      <c r="D1694" s="49" t="str">
        <f t="shared" si="29"/>
        <v>2014WohngebäudeVerbauarbeiten</v>
      </c>
      <c r="E1694">
        <v>97</v>
      </c>
      <c r="F1694">
        <v>97</v>
      </c>
      <c r="G1694">
        <v>97.3</v>
      </c>
      <c r="H1694">
        <v>97.3</v>
      </c>
      <c r="I1694">
        <v>98.3</v>
      </c>
      <c r="J1694">
        <v>98.3</v>
      </c>
      <c r="K1694">
        <v>98.4</v>
      </c>
      <c r="L1694">
        <v>98.4</v>
      </c>
    </row>
    <row r="1695" spans="1:12">
      <c r="A1695">
        <v>2014</v>
      </c>
      <c r="B1695" t="s">
        <v>132</v>
      </c>
      <c r="C1695" t="s">
        <v>136</v>
      </c>
      <c r="D1695" s="49" t="str">
        <f t="shared" si="29"/>
        <v>2014WohngebäudeRamm-, Rüttel- und Pressarbeiten</v>
      </c>
      <c r="E1695" t="s">
        <v>66</v>
      </c>
      <c r="F1695" t="s">
        <v>66</v>
      </c>
      <c r="G1695" t="s">
        <v>66</v>
      </c>
      <c r="H1695" t="s">
        <v>66</v>
      </c>
      <c r="I1695" t="s">
        <v>66</v>
      </c>
      <c r="J1695" t="s">
        <v>66</v>
      </c>
      <c r="K1695" t="s">
        <v>66</v>
      </c>
      <c r="L1695" t="s">
        <v>66</v>
      </c>
    </row>
    <row r="1696" spans="1:12">
      <c r="A1696">
        <v>2014</v>
      </c>
      <c r="B1696" t="s">
        <v>132</v>
      </c>
      <c r="C1696" t="s">
        <v>91</v>
      </c>
      <c r="D1696" s="49" t="str">
        <f t="shared" si="29"/>
        <v>2014WohngebäudeEntwässerungskanalarbeiten</v>
      </c>
      <c r="E1696">
        <v>97.1</v>
      </c>
      <c r="F1696">
        <v>97.1</v>
      </c>
      <c r="G1696">
        <v>97.6</v>
      </c>
      <c r="H1696">
        <v>97.6</v>
      </c>
      <c r="I1696">
        <v>98.2</v>
      </c>
      <c r="J1696">
        <v>98.2</v>
      </c>
      <c r="K1696">
        <v>98.2</v>
      </c>
      <c r="L1696">
        <v>98.2</v>
      </c>
    </row>
    <row r="1697" spans="1:12">
      <c r="A1697">
        <v>2014</v>
      </c>
      <c r="B1697" t="s">
        <v>132</v>
      </c>
      <c r="C1697" t="s">
        <v>92</v>
      </c>
      <c r="D1697" s="49" t="str">
        <f t="shared" si="29"/>
        <v>2014WohngebäudeMauerarbeiten</v>
      </c>
      <c r="E1697">
        <v>99</v>
      </c>
      <c r="F1697">
        <v>99</v>
      </c>
      <c r="G1697">
        <v>99.2</v>
      </c>
      <c r="H1697">
        <v>99.2</v>
      </c>
      <c r="I1697">
        <v>99.5</v>
      </c>
      <c r="J1697">
        <v>99.5</v>
      </c>
      <c r="K1697">
        <v>99.5</v>
      </c>
      <c r="L1697">
        <v>99.5</v>
      </c>
    </row>
    <row r="1698" spans="1:12">
      <c r="A1698">
        <v>2014</v>
      </c>
      <c r="B1698" t="s">
        <v>132</v>
      </c>
      <c r="C1698" t="s">
        <v>93</v>
      </c>
      <c r="D1698" s="49" t="str">
        <f t="shared" si="29"/>
        <v>2014WohngebäudeBetonarbeiten</v>
      </c>
      <c r="E1698">
        <v>99.8</v>
      </c>
      <c r="F1698">
        <v>99.8</v>
      </c>
      <c r="G1698">
        <v>99.6</v>
      </c>
      <c r="H1698">
        <v>99.6</v>
      </c>
      <c r="I1698">
        <v>99.8</v>
      </c>
      <c r="J1698">
        <v>99.8</v>
      </c>
      <c r="K1698">
        <v>99.7</v>
      </c>
      <c r="L1698">
        <v>99.7</v>
      </c>
    </row>
    <row r="1699" spans="1:12">
      <c r="A1699">
        <v>2014</v>
      </c>
      <c r="B1699" t="s">
        <v>132</v>
      </c>
      <c r="C1699" t="s">
        <v>137</v>
      </c>
      <c r="D1699" s="49" t="str">
        <f t="shared" si="29"/>
        <v>2014WohngebäudeZimmer- und Holzbauarbeiten</v>
      </c>
      <c r="E1699">
        <v>97.9</v>
      </c>
      <c r="F1699">
        <v>97.9</v>
      </c>
      <c r="G1699">
        <v>98.4</v>
      </c>
      <c r="H1699">
        <v>98.4</v>
      </c>
      <c r="I1699">
        <v>98.7</v>
      </c>
      <c r="J1699">
        <v>98.7</v>
      </c>
      <c r="K1699">
        <v>99</v>
      </c>
      <c r="L1699">
        <v>99</v>
      </c>
    </row>
    <row r="1700" spans="1:12">
      <c r="A1700">
        <v>2014</v>
      </c>
      <c r="B1700" t="s">
        <v>132</v>
      </c>
      <c r="C1700" t="s">
        <v>95</v>
      </c>
      <c r="D1700" s="49" t="str">
        <f t="shared" si="29"/>
        <v>2014WohngebäudeStahlbauarbeiten</v>
      </c>
      <c r="E1700">
        <v>98.2</v>
      </c>
      <c r="F1700">
        <v>98.2</v>
      </c>
      <c r="G1700">
        <v>98.4</v>
      </c>
      <c r="H1700">
        <v>98.4</v>
      </c>
      <c r="I1700">
        <v>99.5</v>
      </c>
      <c r="J1700">
        <v>99.5</v>
      </c>
      <c r="K1700">
        <v>99.8</v>
      </c>
      <c r="L1700">
        <v>99.8</v>
      </c>
    </row>
    <row r="1701" spans="1:12">
      <c r="A1701">
        <v>2014</v>
      </c>
      <c r="B1701" t="s">
        <v>132</v>
      </c>
      <c r="C1701" t="s">
        <v>96</v>
      </c>
      <c r="D1701" s="49" t="str">
        <f t="shared" si="29"/>
        <v>2014WohngebäudeAbdichtungsarbeiten</v>
      </c>
      <c r="E1701">
        <v>97.5</v>
      </c>
      <c r="F1701">
        <v>97.5</v>
      </c>
      <c r="G1701">
        <v>97.7</v>
      </c>
      <c r="H1701">
        <v>97.7</v>
      </c>
      <c r="I1701">
        <v>98</v>
      </c>
      <c r="J1701">
        <v>98</v>
      </c>
      <c r="K1701">
        <v>98.2</v>
      </c>
      <c r="L1701">
        <v>98.2</v>
      </c>
    </row>
    <row r="1702" spans="1:12">
      <c r="A1702">
        <v>2014</v>
      </c>
      <c r="B1702" t="s">
        <v>132</v>
      </c>
      <c r="C1702" t="s">
        <v>138</v>
      </c>
      <c r="D1702" s="49" t="str">
        <f t="shared" si="29"/>
        <v>2014WohngebäudeDachdeckungs- und Dachabdichtungsarbeiten</v>
      </c>
      <c r="E1702">
        <v>97.5</v>
      </c>
      <c r="F1702">
        <v>97.5</v>
      </c>
      <c r="G1702">
        <v>97.9</v>
      </c>
      <c r="H1702">
        <v>97.9</v>
      </c>
      <c r="I1702">
        <v>98.2</v>
      </c>
      <c r="J1702">
        <v>98.2</v>
      </c>
      <c r="K1702">
        <v>98.5</v>
      </c>
      <c r="L1702">
        <v>98.5</v>
      </c>
    </row>
    <row r="1703" spans="1:12">
      <c r="A1703">
        <v>2014</v>
      </c>
      <c r="B1703" t="s">
        <v>132</v>
      </c>
      <c r="C1703" t="s">
        <v>98</v>
      </c>
      <c r="D1703" s="49" t="str">
        <f t="shared" si="29"/>
        <v>2014WohngebäudeKlempnerarbeiten</v>
      </c>
      <c r="E1703">
        <v>97.1</v>
      </c>
      <c r="F1703">
        <v>97.1</v>
      </c>
      <c r="G1703">
        <v>97.2</v>
      </c>
      <c r="H1703">
        <v>97.2</v>
      </c>
      <c r="I1703">
        <v>98.2</v>
      </c>
      <c r="J1703">
        <v>98.2</v>
      </c>
      <c r="K1703">
        <v>98.5</v>
      </c>
      <c r="L1703">
        <v>98.5</v>
      </c>
    </row>
    <row r="1704" spans="1:12">
      <c r="A1704">
        <v>2014</v>
      </c>
      <c r="B1704" t="s">
        <v>132</v>
      </c>
      <c r="C1704" t="s">
        <v>99</v>
      </c>
      <c r="D1704" s="49" t="str">
        <f t="shared" si="29"/>
        <v>2014WohngebäudeGerüstarbeiten</v>
      </c>
      <c r="E1704">
        <v>97.2</v>
      </c>
      <c r="F1704">
        <v>97.2</v>
      </c>
      <c r="G1704">
        <v>99.4</v>
      </c>
      <c r="H1704">
        <v>99.4</v>
      </c>
      <c r="I1704">
        <v>100.8</v>
      </c>
      <c r="J1704">
        <v>100.8</v>
      </c>
      <c r="K1704">
        <v>99.8</v>
      </c>
      <c r="L1704">
        <v>99.8</v>
      </c>
    </row>
    <row r="1705" spans="1:12">
      <c r="A1705">
        <v>2014</v>
      </c>
      <c r="B1705" t="s">
        <v>132</v>
      </c>
      <c r="C1705" t="s">
        <v>139</v>
      </c>
      <c r="D1705" s="49" t="str">
        <f t="shared" si="29"/>
        <v>2014WohngebäudeAusbauarbeiten</v>
      </c>
      <c r="E1705">
        <v>97.4</v>
      </c>
      <c r="F1705">
        <v>97.4</v>
      </c>
      <c r="G1705">
        <v>97.9</v>
      </c>
      <c r="H1705">
        <v>97.9</v>
      </c>
      <c r="I1705">
        <v>98.2</v>
      </c>
      <c r="J1705">
        <v>98.2</v>
      </c>
      <c r="K1705">
        <v>98.5</v>
      </c>
      <c r="L1705">
        <v>98.5</v>
      </c>
    </row>
    <row r="1706" spans="1:12">
      <c r="A1706">
        <v>2014</v>
      </c>
      <c r="B1706" t="s">
        <v>132</v>
      </c>
      <c r="C1706" t="s">
        <v>100</v>
      </c>
      <c r="D1706" s="49" t="str">
        <f t="shared" si="29"/>
        <v>2014WohngebäudeNaturwerksteinarbeiten</v>
      </c>
      <c r="E1706">
        <v>98.2</v>
      </c>
      <c r="F1706">
        <v>98.2</v>
      </c>
      <c r="G1706">
        <v>98.4</v>
      </c>
      <c r="H1706">
        <v>98.4</v>
      </c>
      <c r="I1706">
        <v>98.5</v>
      </c>
      <c r="J1706">
        <v>98.5</v>
      </c>
      <c r="K1706">
        <v>98.5</v>
      </c>
      <c r="L1706">
        <v>98.5</v>
      </c>
    </row>
    <row r="1707" spans="1:12">
      <c r="A1707">
        <v>2014</v>
      </c>
      <c r="B1707" t="s">
        <v>132</v>
      </c>
      <c r="C1707" t="s">
        <v>101</v>
      </c>
      <c r="D1707" s="49" t="str">
        <f t="shared" si="29"/>
        <v>2014WohngebäudeBetonwerksteinarbeiten</v>
      </c>
      <c r="E1707">
        <v>96.7</v>
      </c>
      <c r="F1707">
        <v>96.7</v>
      </c>
      <c r="G1707">
        <v>97</v>
      </c>
      <c r="H1707">
        <v>97</v>
      </c>
      <c r="I1707">
        <v>97.2</v>
      </c>
      <c r="J1707">
        <v>97.2</v>
      </c>
      <c r="K1707">
        <v>97.1</v>
      </c>
      <c r="L1707">
        <v>97.1</v>
      </c>
    </row>
    <row r="1708" spans="1:12">
      <c r="A1708">
        <v>2014</v>
      </c>
      <c r="B1708" t="s">
        <v>132</v>
      </c>
      <c r="C1708" t="s">
        <v>140</v>
      </c>
      <c r="D1708" s="49" t="str">
        <f t="shared" si="29"/>
        <v>2014WohngebäudePutz- und Stuckarbeiten</v>
      </c>
      <c r="E1708">
        <v>98.2</v>
      </c>
      <c r="F1708">
        <v>98.2</v>
      </c>
      <c r="G1708">
        <v>98.6</v>
      </c>
      <c r="H1708">
        <v>98.6</v>
      </c>
      <c r="I1708">
        <v>99</v>
      </c>
      <c r="J1708">
        <v>99</v>
      </c>
      <c r="K1708">
        <v>99.3</v>
      </c>
      <c r="L1708">
        <v>99.3</v>
      </c>
    </row>
    <row r="1709" spans="1:12">
      <c r="A1709">
        <v>2014</v>
      </c>
      <c r="B1709" t="s">
        <v>132</v>
      </c>
      <c r="C1709" t="s">
        <v>141</v>
      </c>
      <c r="D1709" s="49" t="str">
        <f t="shared" si="29"/>
        <v>2014WohngebäudeWärmedämm-Verbundsysteme</v>
      </c>
      <c r="E1709">
        <v>98.3</v>
      </c>
      <c r="F1709">
        <v>98.3</v>
      </c>
      <c r="G1709">
        <v>98.7</v>
      </c>
      <c r="H1709">
        <v>98.7</v>
      </c>
      <c r="I1709">
        <v>99.2</v>
      </c>
      <c r="J1709">
        <v>99.2</v>
      </c>
      <c r="K1709">
        <v>99.3</v>
      </c>
      <c r="L1709">
        <v>99.3</v>
      </c>
    </row>
    <row r="1710" spans="1:12">
      <c r="A1710">
        <v>2014</v>
      </c>
      <c r="B1710" t="s">
        <v>132</v>
      </c>
      <c r="C1710" t="s">
        <v>104</v>
      </c>
      <c r="D1710" s="49" t="str">
        <f t="shared" si="29"/>
        <v>2014WohngebäudeTrockenbauarbeiten</v>
      </c>
      <c r="E1710">
        <v>97.9</v>
      </c>
      <c r="F1710">
        <v>97.9</v>
      </c>
      <c r="G1710">
        <v>98.1</v>
      </c>
      <c r="H1710">
        <v>98.1</v>
      </c>
      <c r="I1710">
        <v>98.7</v>
      </c>
      <c r="J1710">
        <v>98.7</v>
      </c>
      <c r="K1710">
        <v>99</v>
      </c>
      <c r="L1710">
        <v>99</v>
      </c>
    </row>
    <row r="1711" spans="1:12">
      <c r="A1711">
        <v>2014</v>
      </c>
      <c r="B1711" t="s">
        <v>132</v>
      </c>
      <c r="C1711" t="s">
        <v>105</v>
      </c>
      <c r="D1711" s="49" t="str">
        <f t="shared" si="29"/>
        <v>2014WohngebäudeVorgehängte hinterlüftete Fassaden</v>
      </c>
      <c r="E1711">
        <v>96.6</v>
      </c>
      <c r="F1711">
        <v>96.6</v>
      </c>
      <c r="G1711">
        <v>97.3</v>
      </c>
      <c r="H1711">
        <v>97.3</v>
      </c>
      <c r="I1711">
        <v>97.8</v>
      </c>
      <c r="J1711">
        <v>97.8</v>
      </c>
      <c r="K1711">
        <v>98.4</v>
      </c>
      <c r="L1711">
        <v>98.4</v>
      </c>
    </row>
    <row r="1712" spans="1:12">
      <c r="A1712">
        <v>2014</v>
      </c>
      <c r="B1712" t="s">
        <v>132</v>
      </c>
      <c r="C1712" t="s">
        <v>142</v>
      </c>
      <c r="D1712" s="49" t="str">
        <f t="shared" si="29"/>
        <v>2014WohngebäudeFliesen- und Plattenarbeiten</v>
      </c>
      <c r="E1712">
        <v>97.1</v>
      </c>
      <c r="F1712">
        <v>97.1</v>
      </c>
      <c r="G1712">
        <v>97.7</v>
      </c>
      <c r="H1712">
        <v>97.7</v>
      </c>
      <c r="I1712">
        <v>98.6</v>
      </c>
      <c r="J1712">
        <v>98.6</v>
      </c>
      <c r="K1712">
        <v>98.5</v>
      </c>
      <c r="L1712">
        <v>98.5</v>
      </c>
    </row>
    <row r="1713" spans="1:12">
      <c r="A1713">
        <v>2014</v>
      </c>
      <c r="B1713" t="s">
        <v>132</v>
      </c>
      <c r="C1713" t="s">
        <v>107</v>
      </c>
      <c r="D1713" s="49" t="str">
        <f t="shared" si="29"/>
        <v>2014WohngebäudeEstricharbeiten</v>
      </c>
      <c r="E1713">
        <v>97.9</v>
      </c>
      <c r="F1713">
        <v>97.9</v>
      </c>
      <c r="G1713">
        <v>98.5</v>
      </c>
      <c r="H1713">
        <v>98.5</v>
      </c>
      <c r="I1713">
        <v>99.2</v>
      </c>
      <c r="J1713">
        <v>99.2</v>
      </c>
      <c r="K1713">
        <v>99.3</v>
      </c>
      <c r="L1713">
        <v>99.3</v>
      </c>
    </row>
    <row r="1714" spans="1:12">
      <c r="A1714">
        <v>2014</v>
      </c>
      <c r="B1714" t="s">
        <v>132</v>
      </c>
      <c r="C1714" t="s">
        <v>108</v>
      </c>
      <c r="D1714" s="49" t="str">
        <f t="shared" si="29"/>
        <v>2014WohngebäudeTischlerarbeiten</v>
      </c>
      <c r="E1714">
        <v>97.9</v>
      </c>
      <c r="F1714">
        <v>97.9</v>
      </c>
      <c r="G1714">
        <v>98.2</v>
      </c>
      <c r="H1714">
        <v>98.2</v>
      </c>
      <c r="I1714">
        <v>98.5</v>
      </c>
      <c r="J1714">
        <v>98.5</v>
      </c>
      <c r="K1714">
        <v>98.4</v>
      </c>
      <c r="L1714">
        <v>98.4</v>
      </c>
    </row>
    <row r="1715" spans="1:12">
      <c r="A1715">
        <v>2014</v>
      </c>
      <c r="B1715" t="s">
        <v>132</v>
      </c>
      <c r="C1715" t="s">
        <v>143</v>
      </c>
      <c r="D1715" s="49" t="str">
        <f t="shared" si="29"/>
        <v>2014WohngebäudeParkett- und Holzpflasterarbeiten</v>
      </c>
      <c r="E1715">
        <v>98.6</v>
      </c>
      <c r="F1715">
        <v>98.6</v>
      </c>
      <c r="G1715">
        <v>98.8</v>
      </c>
      <c r="H1715">
        <v>98.8</v>
      </c>
      <c r="I1715">
        <v>99</v>
      </c>
      <c r="J1715">
        <v>99</v>
      </c>
      <c r="K1715">
        <v>99</v>
      </c>
      <c r="L1715">
        <v>99</v>
      </c>
    </row>
    <row r="1716" spans="1:12">
      <c r="A1716">
        <v>2014</v>
      </c>
      <c r="B1716" t="s">
        <v>132</v>
      </c>
      <c r="C1716" t="s">
        <v>109</v>
      </c>
      <c r="D1716" s="49" t="str">
        <f t="shared" si="29"/>
        <v>2014WohngebäudeRollladenarbeiten</v>
      </c>
      <c r="E1716">
        <v>98.1</v>
      </c>
      <c r="F1716">
        <v>98.1</v>
      </c>
      <c r="G1716">
        <v>98.3</v>
      </c>
      <c r="H1716">
        <v>98.3</v>
      </c>
      <c r="I1716">
        <v>98.6</v>
      </c>
      <c r="J1716">
        <v>98.6</v>
      </c>
      <c r="K1716">
        <v>98.8</v>
      </c>
      <c r="L1716">
        <v>98.8</v>
      </c>
    </row>
    <row r="1717" spans="1:12">
      <c r="A1717">
        <v>2014</v>
      </c>
      <c r="B1717" t="s">
        <v>132</v>
      </c>
      <c r="C1717" t="s">
        <v>110</v>
      </c>
      <c r="D1717" s="49" t="str">
        <f t="shared" si="29"/>
        <v>2014WohngebäudeMetallbauarbeiten</v>
      </c>
      <c r="E1717">
        <v>97</v>
      </c>
      <c r="F1717">
        <v>97</v>
      </c>
      <c r="G1717">
        <v>96.9</v>
      </c>
      <c r="H1717">
        <v>96.9</v>
      </c>
      <c r="I1717">
        <v>97.6</v>
      </c>
      <c r="J1717">
        <v>97.6</v>
      </c>
      <c r="K1717">
        <v>98.4</v>
      </c>
      <c r="L1717">
        <v>98.4</v>
      </c>
    </row>
    <row r="1718" spans="1:12">
      <c r="A1718">
        <v>2014</v>
      </c>
      <c r="B1718" t="s">
        <v>132</v>
      </c>
      <c r="C1718" t="s">
        <v>111</v>
      </c>
      <c r="D1718" s="49" t="str">
        <f t="shared" si="29"/>
        <v>2014WohngebäudeVerglasungsarbeiten</v>
      </c>
      <c r="E1718">
        <v>98.9</v>
      </c>
      <c r="F1718">
        <v>98.9</v>
      </c>
      <c r="G1718">
        <v>99.7</v>
      </c>
      <c r="H1718">
        <v>99.7</v>
      </c>
      <c r="I1718">
        <v>99.2</v>
      </c>
      <c r="J1718">
        <v>99.2</v>
      </c>
      <c r="K1718">
        <v>98.8</v>
      </c>
      <c r="L1718">
        <v>98.8</v>
      </c>
    </row>
    <row r="1719" spans="1:12">
      <c r="A1719">
        <v>2014</v>
      </c>
      <c r="B1719" t="s">
        <v>132</v>
      </c>
      <c r="C1719" t="s">
        <v>144</v>
      </c>
      <c r="D1719" s="49" t="str">
        <f t="shared" si="29"/>
        <v>2014WohngebäudeMaler- und Lackierarbeiten, Beschichtungen</v>
      </c>
      <c r="E1719">
        <v>97.4</v>
      </c>
      <c r="F1719">
        <v>97.4</v>
      </c>
      <c r="G1719">
        <v>97.9</v>
      </c>
      <c r="H1719">
        <v>97.9</v>
      </c>
      <c r="I1719">
        <v>98.4</v>
      </c>
      <c r="J1719">
        <v>98.4</v>
      </c>
      <c r="K1719">
        <v>98.6</v>
      </c>
      <c r="L1719">
        <v>98.6</v>
      </c>
    </row>
    <row r="1720" spans="1:12">
      <c r="A1720">
        <v>2014</v>
      </c>
      <c r="B1720" t="s">
        <v>132</v>
      </c>
      <c r="C1720" t="s">
        <v>145</v>
      </c>
      <c r="D1720" s="49" t="str">
        <f t="shared" si="29"/>
        <v>2014WohngebäudeKorrosionsschutzarbeiten an Stahlbauten</v>
      </c>
      <c r="E1720" t="s">
        <v>66</v>
      </c>
      <c r="F1720" t="s">
        <v>66</v>
      </c>
      <c r="G1720" t="s">
        <v>66</v>
      </c>
      <c r="H1720" t="s">
        <v>66</v>
      </c>
      <c r="I1720" t="s">
        <v>66</v>
      </c>
      <c r="J1720" t="s">
        <v>66</v>
      </c>
      <c r="K1720" t="s">
        <v>66</v>
      </c>
      <c r="L1720" t="s">
        <v>66</v>
      </c>
    </row>
    <row r="1721" spans="1:12">
      <c r="A1721">
        <v>2014</v>
      </c>
      <c r="B1721" t="s">
        <v>132</v>
      </c>
      <c r="C1721" t="s">
        <v>113</v>
      </c>
      <c r="D1721" s="49" t="str">
        <f t="shared" si="29"/>
        <v>2014WohngebäudeBodenbelagarbeiten</v>
      </c>
      <c r="E1721">
        <v>97.9</v>
      </c>
      <c r="F1721">
        <v>97.9</v>
      </c>
      <c r="G1721">
        <v>98.3</v>
      </c>
      <c r="H1721">
        <v>98.3</v>
      </c>
      <c r="I1721">
        <v>98.4</v>
      </c>
      <c r="J1721">
        <v>98.4</v>
      </c>
      <c r="K1721">
        <v>98.6</v>
      </c>
      <c r="L1721">
        <v>98.6</v>
      </c>
    </row>
    <row r="1722" spans="1:12">
      <c r="A1722">
        <v>2014</v>
      </c>
      <c r="B1722" t="s">
        <v>132</v>
      </c>
      <c r="C1722" t="s">
        <v>114</v>
      </c>
      <c r="D1722" s="49" t="str">
        <f t="shared" si="29"/>
        <v>2014WohngebäudeTapezierarbeiten</v>
      </c>
      <c r="E1722">
        <v>97.2</v>
      </c>
      <c r="F1722">
        <v>97.2</v>
      </c>
      <c r="G1722">
        <v>97.8</v>
      </c>
      <c r="H1722">
        <v>97.8</v>
      </c>
      <c r="I1722">
        <v>98.4</v>
      </c>
      <c r="J1722">
        <v>98.4</v>
      </c>
      <c r="K1722">
        <v>98.5</v>
      </c>
      <c r="L1722">
        <v>98.5</v>
      </c>
    </row>
    <row r="1723" spans="1:12">
      <c r="A1723">
        <v>2014</v>
      </c>
      <c r="B1723" t="s">
        <v>132</v>
      </c>
      <c r="C1723" t="s">
        <v>115</v>
      </c>
      <c r="D1723" s="49" t="str">
        <f t="shared" si="29"/>
        <v>2014WohngebäudeRaumlufttechnische Anlagen</v>
      </c>
      <c r="E1723">
        <v>97.2</v>
      </c>
      <c r="F1723">
        <v>97.2</v>
      </c>
      <c r="G1723">
        <v>97.8</v>
      </c>
      <c r="H1723">
        <v>97.8</v>
      </c>
      <c r="I1723">
        <v>98.3</v>
      </c>
      <c r="J1723">
        <v>98.3</v>
      </c>
      <c r="K1723">
        <v>98.3</v>
      </c>
      <c r="L1723">
        <v>98.3</v>
      </c>
    </row>
    <row r="1724" spans="1:12">
      <c r="A1724">
        <v>2014</v>
      </c>
      <c r="B1724" t="s">
        <v>132</v>
      </c>
      <c r="C1724" t="s">
        <v>146</v>
      </c>
      <c r="D1724" s="49" t="str">
        <f t="shared" si="29"/>
        <v>2014WohngebäudeHeiz- und zentrale Wassererwärmungsanlagen</v>
      </c>
      <c r="E1724">
        <v>96.8</v>
      </c>
      <c r="F1724">
        <v>96.8</v>
      </c>
      <c r="G1724">
        <v>97.5</v>
      </c>
      <c r="H1724">
        <v>97.5</v>
      </c>
      <c r="I1724">
        <v>97.9</v>
      </c>
      <c r="J1724">
        <v>97.9</v>
      </c>
      <c r="K1724">
        <v>98.3</v>
      </c>
      <c r="L1724">
        <v>98.3</v>
      </c>
    </row>
    <row r="1725" spans="1:12">
      <c r="A1725">
        <v>2014</v>
      </c>
      <c r="B1725" t="s">
        <v>132</v>
      </c>
      <c r="C1725" t="s">
        <v>147</v>
      </c>
      <c r="D1725" s="49" t="str">
        <f t="shared" si="29"/>
        <v>2014WohngebäudeGas-, Wasser- und Entwässerungsanl. innerh. v.Geb.</v>
      </c>
      <c r="E1725">
        <v>96.6</v>
      </c>
      <c r="F1725">
        <v>96.6</v>
      </c>
      <c r="G1725">
        <v>97.1</v>
      </c>
      <c r="H1725">
        <v>97.1</v>
      </c>
      <c r="I1725">
        <v>97.4</v>
      </c>
      <c r="J1725">
        <v>97.4</v>
      </c>
      <c r="K1725">
        <v>97.8</v>
      </c>
      <c r="L1725">
        <v>97.8</v>
      </c>
    </row>
    <row r="1726" spans="1:12">
      <c r="A1726">
        <v>2014</v>
      </c>
      <c r="B1726" t="s">
        <v>132</v>
      </c>
      <c r="C1726" t="s">
        <v>148</v>
      </c>
      <c r="D1726" s="49" t="str">
        <f t="shared" si="29"/>
        <v>2014WohngebäudeNieder- und Mittelspannungsanlagen bis 36 kV</v>
      </c>
      <c r="E1726">
        <v>96.8</v>
      </c>
      <c r="F1726">
        <v>96.8</v>
      </c>
      <c r="G1726">
        <v>97</v>
      </c>
      <c r="H1726">
        <v>97</v>
      </c>
      <c r="I1726">
        <v>97.5</v>
      </c>
      <c r="J1726">
        <v>97.5</v>
      </c>
      <c r="K1726">
        <v>98.1</v>
      </c>
      <c r="L1726">
        <v>98.1</v>
      </c>
    </row>
    <row r="1727" spans="1:12">
      <c r="A1727">
        <v>2014</v>
      </c>
      <c r="B1727" t="s">
        <v>132</v>
      </c>
      <c r="C1727" t="s">
        <v>120</v>
      </c>
      <c r="D1727" s="49" t="str">
        <f t="shared" si="29"/>
        <v>2014WohngebäudeBlitzschutzanlagen</v>
      </c>
      <c r="E1727">
        <v>98.6</v>
      </c>
      <c r="F1727">
        <v>98.6</v>
      </c>
      <c r="G1727">
        <v>98.7</v>
      </c>
      <c r="H1727">
        <v>98.7</v>
      </c>
      <c r="I1727">
        <v>99.1</v>
      </c>
      <c r="J1727">
        <v>99.1</v>
      </c>
      <c r="K1727">
        <v>99.5</v>
      </c>
      <c r="L1727">
        <v>99.5</v>
      </c>
    </row>
    <row r="1728" spans="1:12">
      <c r="A1728">
        <v>2014</v>
      </c>
      <c r="B1728" t="s">
        <v>132</v>
      </c>
      <c r="C1728" t="s">
        <v>149</v>
      </c>
      <c r="D1728" s="49" t="str">
        <f t="shared" si="29"/>
        <v>2014WohngebäudeAufzugsanl., Fahrtreppen, Fahrsteige, Förderanl.</v>
      </c>
      <c r="E1728">
        <v>98.3</v>
      </c>
      <c r="F1728">
        <v>98.3</v>
      </c>
      <c r="G1728">
        <v>98.5</v>
      </c>
      <c r="H1728">
        <v>98.5</v>
      </c>
      <c r="I1728">
        <v>98.9</v>
      </c>
      <c r="J1728">
        <v>98.9</v>
      </c>
      <c r="K1728">
        <v>99.1</v>
      </c>
      <c r="L1728">
        <v>99.1</v>
      </c>
    </row>
    <row r="1729" spans="1:12">
      <c r="A1729">
        <v>2014</v>
      </c>
      <c r="B1729" t="s">
        <v>132</v>
      </c>
      <c r="C1729" t="s">
        <v>119</v>
      </c>
      <c r="D1729" s="49" t="str">
        <f t="shared" si="29"/>
        <v>2014WohngebäudeGebäudeautomation</v>
      </c>
      <c r="E1729">
        <v>97</v>
      </c>
      <c r="F1729">
        <v>97</v>
      </c>
      <c r="G1729">
        <v>97.6</v>
      </c>
      <c r="H1729">
        <v>97.6</v>
      </c>
      <c r="I1729">
        <v>98</v>
      </c>
      <c r="J1729">
        <v>98</v>
      </c>
      <c r="K1729">
        <v>98.4</v>
      </c>
      <c r="L1729">
        <v>98.4</v>
      </c>
    </row>
    <row r="1730" spans="1:12">
      <c r="A1730">
        <v>2014</v>
      </c>
      <c r="B1730" t="s">
        <v>132</v>
      </c>
      <c r="C1730" t="s">
        <v>150</v>
      </c>
      <c r="D1730" s="49" t="str">
        <f t="shared" si="29"/>
        <v>2014WohngebäudeDämm- und Brandschutzarbeiten an techn. Anlagen</v>
      </c>
      <c r="E1730">
        <v>95.7</v>
      </c>
      <c r="F1730">
        <v>95.7</v>
      </c>
      <c r="G1730">
        <v>96.5</v>
      </c>
      <c r="H1730">
        <v>96.5</v>
      </c>
      <c r="I1730">
        <v>97.2</v>
      </c>
      <c r="J1730">
        <v>97.2</v>
      </c>
      <c r="K1730">
        <v>97.6</v>
      </c>
      <c r="L1730">
        <v>97.6</v>
      </c>
    </row>
    <row r="1731" spans="1:12">
      <c r="A1731">
        <v>2014</v>
      </c>
      <c r="B1731" t="s">
        <v>151</v>
      </c>
      <c r="C1731" t="s">
        <v>133</v>
      </c>
      <c r="D1731" s="49" t="str">
        <f t="shared" si="29"/>
        <v>2014BürogebäudeBauleistungen am Bauwerk</v>
      </c>
      <c r="E1731">
        <v>98</v>
      </c>
      <c r="F1731">
        <v>98</v>
      </c>
      <c r="G1731">
        <v>98.2</v>
      </c>
      <c r="H1731">
        <v>98.2</v>
      </c>
      <c r="I1731">
        <v>98.6</v>
      </c>
      <c r="J1731">
        <v>98.6</v>
      </c>
      <c r="K1731">
        <v>98.8</v>
      </c>
      <c r="L1731">
        <v>98.8</v>
      </c>
    </row>
    <row r="1732" spans="1:12">
      <c r="A1732">
        <v>2014</v>
      </c>
      <c r="B1732" t="s">
        <v>151</v>
      </c>
      <c r="C1732" t="s">
        <v>134</v>
      </c>
      <c r="D1732" s="49" t="str">
        <f t="shared" si="29"/>
        <v>2014BürogebäudeRohbauarbeiten</v>
      </c>
      <c r="E1732">
        <v>98.8</v>
      </c>
      <c r="F1732">
        <v>98.8</v>
      </c>
      <c r="G1732">
        <v>98.9</v>
      </c>
      <c r="H1732">
        <v>98.9</v>
      </c>
      <c r="I1732">
        <v>99.2</v>
      </c>
      <c r="J1732">
        <v>99.2</v>
      </c>
      <c r="K1732">
        <v>99.2</v>
      </c>
      <c r="L1732">
        <v>99.2</v>
      </c>
    </row>
    <row r="1733" spans="1:12">
      <c r="A1733">
        <v>2014</v>
      </c>
      <c r="B1733" t="s">
        <v>151</v>
      </c>
      <c r="C1733" t="s">
        <v>90</v>
      </c>
      <c r="D1733" s="49" t="str">
        <f t="shared" si="29"/>
        <v>2014BürogebäudeErdarbeiten</v>
      </c>
      <c r="E1733">
        <v>97.4</v>
      </c>
      <c r="F1733">
        <v>97.4</v>
      </c>
      <c r="G1733">
        <v>97.9</v>
      </c>
      <c r="H1733">
        <v>97.9</v>
      </c>
      <c r="I1733">
        <v>98.2</v>
      </c>
      <c r="J1733">
        <v>98.2</v>
      </c>
      <c r="K1733">
        <v>98.4</v>
      </c>
      <c r="L1733">
        <v>98.4</v>
      </c>
    </row>
    <row r="1734" spans="1:12">
      <c r="A1734">
        <v>2014</v>
      </c>
      <c r="B1734" t="s">
        <v>151</v>
      </c>
      <c r="C1734" t="s">
        <v>135</v>
      </c>
      <c r="D1734" s="49" t="str">
        <f t="shared" si="29"/>
        <v>2014BürogebäudeVerbauarbeiten</v>
      </c>
      <c r="E1734">
        <v>97</v>
      </c>
      <c r="F1734">
        <v>97</v>
      </c>
      <c r="G1734">
        <v>97.3</v>
      </c>
      <c r="H1734">
        <v>97.3</v>
      </c>
      <c r="I1734">
        <v>98.3</v>
      </c>
      <c r="J1734">
        <v>98.3</v>
      </c>
      <c r="K1734">
        <v>98.4</v>
      </c>
      <c r="L1734">
        <v>98.4</v>
      </c>
    </row>
    <row r="1735" spans="1:12">
      <c r="A1735">
        <v>2014</v>
      </c>
      <c r="B1735" t="s">
        <v>151</v>
      </c>
      <c r="C1735" t="s">
        <v>136</v>
      </c>
      <c r="D1735" s="49" t="str">
        <f t="shared" si="29"/>
        <v>2014BürogebäudeRamm-, Rüttel- und Pressarbeiten</v>
      </c>
      <c r="E1735" t="s">
        <v>66</v>
      </c>
      <c r="F1735" t="s">
        <v>66</v>
      </c>
      <c r="G1735" t="s">
        <v>66</v>
      </c>
      <c r="H1735" t="s">
        <v>66</v>
      </c>
      <c r="I1735" t="s">
        <v>66</v>
      </c>
      <c r="J1735" t="s">
        <v>66</v>
      </c>
      <c r="K1735" t="s">
        <v>66</v>
      </c>
      <c r="L1735" t="s">
        <v>66</v>
      </c>
    </row>
    <row r="1736" spans="1:12">
      <c r="A1736">
        <v>2014</v>
      </c>
      <c r="B1736" t="s">
        <v>151</v>
      </c>
      <c r="C1736" t="s">
        <v>91</v>
      </c>
      <c r="D1736" s="49" t="str">
        <f t="shared" si="29"/>
        <v>2014BürogebäudeEntwässerungskanalarbeiten</v>
      </c>
      <c r="E1736">
        <v>97.1</v>
      </c>
      <c r="F1736">
        <v>97.1</v>
      </c>
      <c r="G1736">
        <v>97.7</v>
      </c>
      <c r="H1736">
        <v>97.7</v>
      </c>
      <c r="I1736">
        <v>98.2</v>
      </c>
      <c r="J1736">
        <v>98.2</v>
      </c>
      <c r="K1736">
        <v>98.3</v>
      </c>
      <c r="L1736">
        <v>98.3</v>
      </c>
    </row>
    <row r="1737" spans="1:12">
      <c r="A1737">
        <v>2014</v>
      </c>
      <c r="B1737" t="s">
        <v>151</v>
      </c>
      <c r="C1737" t="s">
        <v>92</v>
      </c>
      <c r="D1737" s="49" t="str">
        <f t="shared" si="29"/>
        <v>2014BürogebäudeMauerarbeiten</v>
      </c>
      <c r="E1737">
        <v>98.5</v>
      </c>
      <c r="F1737">
        <v>98.5</v>
      </c>
      <c r="G1737">
        <v>98.6</v>
      </c>
      <c r="H1737">
        <v>98.6</v>
      </c>
      <c r="I1737">
        <v>98.9</v>
      </c>
      <c r="J1737">
        <v>98.9</v>
      </c>
      <c r="K1737">
        <v>98.9</v>
      </c>
      <c r="L1737">
        <v>98.9</v>
      </c>
    </row>
    <row r="1738" spans="1:12">
      <c r="A1738">
        <v>2014</v>
      </c>
      <c r="B1738" t="s">
        <v>151</v>
      </c>
      <c r="C1738" t="s">
        <v>93</v>
      </c>
      <c r="D1738" s="49" t="str">
        <f t="shared" si="29"/>
        <v>2014BürogebäudeBetonarbeiten</v>
      </c>
      <c r="E1738">
        <v>99.5</v>
      </c>
      <c r="F1738">
        <v>99.5</v>
      </c>
      <c r="G1738">
        <v>99.2</v>
      </c>
      <c r="H1738">
        <v>99.2</v>
      </c>
      <c r="I1738">
        <v>99.5</v>
      </c>
      <c r="J1738">
        <v>99.5</v>
      </c>
      <c r="K1738">
        <v>99.4</v>
      </c>
      <c r="L1738">
        <v>99.4</v>
      </c>
    </row>
    <row r="1739" spans="1:12">
      <c r="A1739">
        <v>2014</v>
      </c>
      <c r="B1739" t="s">
        <v>151</v>
      </c>
      <c r="C1739" t="s">
        <v>137</v>
      </c>
      <c r="D1739" s="49" t="str">
        <f t="shared" si="29"/>
        <v>2014BürogebäudeZimmer- und Holzbauarbeiten</v>
      </c>
      <c r="E1739">
        <v>98</v>
      </c>
      <c r="F1739">
        <v>98</v>
      </c>
      <c r="G1739">
        <v>98.4</v>
      </c>
      <c r="H1739">
        <v>98.4</v>
      </c>
      <c r="I1739">
        <v>98.7</v>
      </c>
      <c r="J1739">
        <v>98.7</v>
      </c>
      <c r="K1739">
        <v>99</v>
      </c>
      <c r="L1739">
        <v>99</v>
      </c>
    </row>
    <row r="1740" spans="1:12">
      <c r="A1740">
        <v>2014</v>
      </c>
      <c r="B1740" t="s">
        <v>151</v>
      </c>
      <c r="C1740" t="s">
        <v>95</v>
      </c>
      <c r="D1740" s="49" t="str">
        <f t="shared" ref="D1740:D1803" si="30">CONCATENATE(A1740, B1740, C1740)</f>
        <v>2014BürogebäudeStahlbauarbeiten</v>
      </c>
      <c r="E1740">
        <v>98.5</v>
      </c>
      <c r="F1740">
        <v>98.5</v>
      </c>
      <c r="G1740">
        <v>98.7</v>
      </c>
      <c r="H1740">
        <v>98.7</v>
      </c>
      <c r="I1740">
        <v>99.1</v>
      </c>
      <c r="J1740">
        <v>99.1</v>
      </c>
      <c r="K1740">
        <v>99.8</v>
      </c>
      <c r="L1740">
        <v>99.8</v>
      </c>
    </row>
    <row r="1741" spans="1:12">
      <c r="A1741">
        <v>2014</v>
      </c>
      <c r="B1741" t="s">
        <v>151</v>
      </c>
      <c r="C1741" t="s">
        <v>96</v>
      </c>
      <c r="D1741" s="49" t="str">
        <f t="shared" si="30"/>
        <v>2014BürogebäudeAbdichtungsarbeiten</v>
      </c>
      <c r="E1741">
        <v>97.4</v>
      </c>
      <c r="F1741">
        <v>97.4</v>
      </c>
      <c r="G1741">
        <v>97.7</v>
      </c>
      <c r="H1741">
        <v>97.7</v>
      </c>
      <c r="I1741">
        <v>98</v>
      </c>
      <c r="J1741">
        <v>98</v>
      </c>
      <c r="K1741">
        <v>98.1</v>
      </c>
      <c r="L1741">
        <v>98.1</v>
      </c>
    </row>
    <row r="1742" spans="1:12">
      <c r="A1742">
        <v>2014</v>
      </c>
      <c r="B1742" t="s">
        <v>151</v>
      </c>
      <c r="C1742" t="s">
        <v>138</v>
      </c>
      <c r="D1742" s="49" t="str">
        <f t="shared" si="30"/>
        <v>2014BürogebäudeDachdeckungs- und Dachabdichtungsarbeiten</v>
      </c>
      <c r="E1742">
        <v>97.6</v>
      </c>
      <c r="F1742">
        <v>97.6</v>
      </c>
      <c r="G1742">
        <v>97.9</v>
      </c>
      <c r="H1742">
        <v>97.9</v>
      </c>
      <c r="I1742">
        <v>98.2</v>
      </c>
      <c r="J1742">
        <v>98.2</v>
      </c>
      <c r="K1742">
        <v>98.5</v>
      </c>
      <c r="L1742">
        <v>98.5</v>
      </c>
    </row>
    <row r="1743" spans="1:12">
      <c r="A1743">
        <v>2014</v>
      </c>
      <c r="B1743" t="s">
        <v>151</v>
      </c>
      <c r="C1743" t="s">
        <v>98</v>
      </c>
      <c r="D1743" s="49" t="str">
        <f t="shared" si="30"/>
        <v>2014BürogebäudeKlempnerarbeiten</v>
      </c>
      <c r="E1743">
        <v>97.2</v>
      </c>
      <c r="F1743">
        <v>97.2</v>
      </c>
      <c r="G1743">
        <v>97.3</v>
      </c>
      <c r="H1743">
        <v>97.3</v>
      </c>
      <c r="I1743">
        <v>98.3</v>
      </c>
      <c r="J1743">
        <v>98.3</v>
      </c>
      <c r="K1743">
        <v>98.6</v>
      </c>
      <c r="L1743">
        <v>98.6</v>
      </c>
    </row>
    <row r="1744" spans="1:12">
      <c r="A1744">
        <v>2014</v>
      </c>
      <c r="B1744" t="s">
        <v>151</v>
      </c>
      <c r="C1744" t="s">
        <v>99</v>
      </c>
      <c r="D1744" s="49" t="str">
        <f t="shared" si="30"/>
        <v>2014BürogebäudeGerüstarbeiten</v>
      </c>
      <c r="E1744">
        <v>97.2</v>
      </c>
      <c r="F1744">
        <v>97.2</v>
      </c>
      <c r="G1744">
        <v>99.4</v>
      </c>
      <c r="H1744">
        <v>99.4</v>
      </c>
      <c r="I1744">
        <v>100.8</v>
      </c>
      <c r="J1744">
        <v>100.8</v>
      </c>
      <c r="K1744">
        <v>99.8</v>
      </c>
      <c r="L1744">
        <v>99.8</v>
      </c>
    </row>
    <row r="1745" spans="1:12">
      <c r="A1745">
        <v>2014</v>
      </c>
      <c r="B1745" t="s">
        <v>151</v>
      </c>
      <c r="C1745" t="s">
        <v>139</v>
      </c>
      <c r="D1745" s="49" t="str">
        <f t="shared" si="30"/>
        <v>2014BürogebäudeAusbauarbeiten</v>
      </c>
      <c r="E1745">
        <v>97.4</v>
      </c>
      <c r="F1745">
        <v>97.4</v>
      </c>
      <c r="G1745">
        <v>97.8</v>
      </c>
      <c r="H1745">
        <v>97.8</v>
      </c>
      <c r="I1745">
        <v>98.2</v>
      </c>
      <c r="J1745">
        <v>98.2</v>
      </c>
      <c r="K1745">
        <v>98.5</v>
      </c>
      <c r="L1745">
        <v>98.5</v>
      </c>
    </row>
    <row r="1746" spans="1:12">
      <c r="A1746">
        <v>2014</v>
      </c>
      <c r="B1746" t="s">
        <v>151</v>
      </c>
      <c r="C1746" t="s">
        <v>100</v>
      </c>
      <c r="D1746" s="49" t="str">
        <f t="shared" si="30"/>
        <v>2014BürogebäudeNaturwerksteinarbeiten</v>
      </c>
      <c r="E1746">
        <v>98.3</v>
      </c>
      <c r="F1746">
        <v>98.3</v>
      </c>
      <c r="G1746">
        <v>98.5</v>
      </c>
      <c r="H1746">
        <v>98.5</v>
      </c>
      <c r="I1746">
        <v>98.7</v>
      </c>
      <c r="J1746">
        <v>98.7</v>
      </c>
      <c r="K1746">
        <v>98.6</v>
      </c>
      <c r="L1746">
        <v>98.6</v>
      </c>
    </row>
    <row r="1747" spans="1:12">
      <c r="A1747">
        <v>2014</v>
      </c>
      <c r="B1747" t="s">
        <v>151</v>
      </c>
      <c r="C1747" t="s">
        <v>101</v>
      </c>
      <c r="D1747" s="49" t="str">
        <f t="shared" si="30"/>
        <v>2014BürogebäudeBetonwerksteinarbeiten</v>
      </c>
      <c r="E1747">
        <v>97.3</v>
      </c>
      <c r="F1747">
        <v>97.3</v>
      </c>
      <c r="G1747">
        <v>97.8</v>
      </c>
      <c r="H1747">
        <v>97.8</v>
      </c>
      <c r="I1747">
        <v>98</v>
      </c>
      <c r="J1747">
        <v>98</v>
      </c>
      <c r="K1747">
        <v>98</v>
      </c>
      <c r="L1747">
        <v>98</v>
      </c>
    </row>
    <row r="1748" spans="1:12">
      <c r="A1748">
        <v>2014</v>
      </c>
      <c r="B1748" t="s">
        <v>151</v>
      </c>
      <c r="C1748" t="s">
        <v>140</v>
      </c>
      <c r="D1748" s="49" t="str">
        <f t="shared" si="30"/>
        <v>2014BürogebäudePutz- und Stuckarbeiten</v>
      </c>
      <c r="E1748">
        <v>98.3</v>
      </c>
      <c r="F1748">
        <v>98.3</v>
      </c>
      <c r="G1748">
        <v>98.6</v>
      </c>
      <c r="H1748">
        <v>98.6</v>
      </c>
      <c r="I1748">
        <v>99</v>
      </c>
      <c r="J1748">
        <v>99</v>
      </c>
      <c r="K1748">
        <v>99.3</v>
      </c>
      <c r="L1748">
        <v>99.3</v>
      </c>
    </row>
    <row r="1749" spans="1:12">
      <c r="A1749">
        <v>2014</v>
      </c>
      <c r="B1749" t="s">
        <v>151</v>
      </c>
      <c r="C1749" t="s">
        <v>141</v>
      </c>
      <c r="D1749" s="49" t="str">
        <f t="shared" si="30"/>
        <v>2014BürogebäudeWärmedämm-Verbundsysteme</v>
      </c>
      <c r="E1749">
        <v>98.3</v>
      </c>
      <c r="F1749">
        <v>98.3</v>
      </c>
      <c r="G1749">
        <v>98.7</v>
      </c>
      <c r="H1749">
        <v>98.7</v>
      </c>
      <c r="I1749">
        <v>99.2</v>
      </c>
      <c r="J1749">
        <v>99.2</v>
      </c>
      <c r="K1749">
        <v>99.3</v>
      </c>
      <c r="L1749">
        <v>99.3</v>
      </c>
    </row>
    <row r="1750" spans="1:12">
      <c r="A1750">
        <v>2014</v>
      </c>
      <c r="B1750" t="s">
        <v>151</v>
      </c>
      <c r="C1750" t="s">
        <v>104</v>
      </c>
      <c r="D1750" s="49" t="str">
        <f t="shared" si="30"/>
        <v>2014BürogebäudeTrockenbauarbeiten</v>
      </c>
      <c r="E1750">
        <v>98.1</v>
      </c>
      <c r="F1750">
        <v>98.1</v>
      </c>
      <c r="G1750">
        <v>98.3</v>
      </c>
      <c r="H1750">
        <v>98.3</v>
      </c>
      <c r="I1750">
        <v>98.8</v>
      </c>
      <c r="J1750">
        <v>98.8</v>
      </c>
      <c r="K1750">
        <v>99.1</v>
      </c>
      <c r="L1750">
        <v>99.1</v>
      </c>
    </row>
    <row r="1751" spans="1:12">
      <c r="A1751">
        <v>2014</v>
      </c>
      <c r="B1751" t="s">
        <v>151</v>
      </c>
      <c r="C1751" t="s">
        <v>105</v>
      </c>
      <c r="D1751" s="49" t="str">
        <f t="shared" si="30"/>
        <v>2014BürogebäudeVorgehängte hinterlüftete Fassaden</v>
      </c>
      <c r="E1751">
        <v>97.4</v>
      </c>
      <c r="F1751">
        <v>97.4</v>
      </c>
      <c r="G1751">
        <v>97.9</v>
      </c>
      <c r="H1751">
        <v>97.9</v>
      </c>
      <c r="I1751">
        <v>98.3</v>
      </c>
      <c r="J1751">
        <v>98.3</v>
      </c>
      <c r="K1751">
        <v>98.8</v>
      </c>
      <c r="L1751">
        <v>98.8</v>
      </c>
    </row>
    <row r="1752" spans="1:12">
      <c r="A1752">
        <v>2014</v>
      </c>
      <c r="B1752" t="s">
        <v>151</v>
      </c>
      <c r="C1752" t="s">
        <v>142</v>
      </c>
      <c r="D1752" s="49" t="str">
        <f t="shared" si="30"/>
        <v>2014BürogebäudeFliesen- und Plattenarbeiten</v>
      </c>
      <c r="E1752">
        <v>97.1</v>
      </c>
      <c r="F1752">
        <v>97.1</v>
      </c>
      <c r="G1752">
        <v>97.8</v>
      </c>
      <c r="H1752">
        <v>97.8</v>
      </c>
      <c r="I1752">
        <v>98.6</v>
      </c>
      <c r="J1752">
        <v>98.6</v>
      </c>
      <c r="K1752">
        <v>98.5</v>
      </c>
      <c r="L1752">
        <v>98.5</v>
      </c>
    </row>
    <row r="1753" spans="1:12">
      <c r="A1753">
        <v>2014</v>
      </c>
      <c r="B1753" t="s">
        <v>151</v>
      </c>
      <c r="C1753" t="s">
        <v>107</v>
      </c>
      <c r="D1753" s="49" t="str">
        <f t="shared" si="30"/>
        <v>2014BürogebäudeEstricharbeiten</v>
      </c>
      <c r="E1753">
        <v>98</v>
      </c>
      <c r="F1753">
        <v>98</v>
      </c>
      <c r="G1753">
        <v>98.6</v>
      </c>
      <c r="H1753">
        <v>98.6</v>
      </c>
      <c r="I1753">
        <v>99.3</v>
      </c>
      <c r="J1753">
        <v>99.3</v>
      </c>
      <c r="K1753">
        <v>99.4</v>
      </c>
      <c r="L1753">
        <v>99.4</v>
      </c>
    </row>
    <row r="1754" spans="1:12">
      <c r="A1754">
        <v>2014</v>
      </c>
      <c r="B1754" t="s">
        <v>151</v>
      </c>
      <c r="C1754" t="s">
        <v>108</v>
      </c>
      <c r="D1754" s="49" t="str">
        <f t="shared" si="30"/>
        <v>2014BürogebäudeTischlerarbeiten</v>
      </c>
      <c r="E1754">
        <v>98.1</v>
      </c>
      <c r="F1754">
        <v>98.1</v>
      </c>
      <c r="G1754">
        <v>98.3</v>
      </c>
      <c r="H1754">
        <v>98.3</v>
      </c>
      <c r="I1754">
        <v>98.6</v>
      </c>
      <c r="J1754">
        <v>98.6</v>
      </c>
      <c r="K1754">
        <v>98.5</v>
      </c>
      <c r="L1754">
        <v>98.5</v>
      </c>
    </row>
    <row r="1755" spans="1:12">
      <c r="A1755">
        <v>2014</v>
      </c>
      <c r="B1755" t="s">
        <v>151</v>
      </c>
      <c r="C1755" t="s">
        <v>143</v>
      </c>
      <c r="D1755" s="49" t="str">
        <f t="shared" si="30"/>
        <v>2014BürogebäudeParkett- und Holzpflasterarbeiten</v>
      </c>
      <c r="E1755">
        <v>98.6</v>
      </c>
      <c r="F1755">
        <v>98.6</v>
      </c>
      <c r="G1755">
        <v>98.8</v>
      </c>
      <c r="H1755">
        <v>98.8</v>
      </c>
      <c r="I1755">
        <v>99</v>
      </c>
      <c r="J1755">
        <v>99</v>
      </c>
      <c r="K1755">
        <v>99</v>
      </c>
      <c r="L1755">
        <v>99</v>
      </c>
    </row>
    <row r="1756" spans="1:12">
      <c r="A1756">
        <v>2014</v>
      </c>
      <c r="B1756" t="s">
        <v>151</v>
      </c>
      <c r="C1756" t="s">
        <v>109</v>
      </c>
      <c r="D1756" s="49" t="str">
        <f t="shared" si="30"/>
        <v>2014BürogebäudeRollladenarbeiten</v>
      </c>
      <c r="E1756">
        <v>98.1</v>
      </c>
      <c r="F1756">
        <v>98.1</v>
      </c>
      <c r="G1756">
        <v>98.5</v>
      </c>
      <c r="H1756">
        <v>98.5</v>
      </c>
      <c r="I1756">
        <v>98.7</v>
      </c>
      <c r="J1756">
        <v>98.7</v>
      </c>
      <c r="K1756">
        <v>99</v>
      </c>
      <c r="L1756">
        <v>99</v>
      </c>
    </row>
    <row r="1757" spans="1:12">
      <c r="A1757">
        <v>2014</v>
      </c>
      <c r="B1757" t="s">
        <v>151</v>
      </c>
      <c r="C1757" t="s">
        <v>110</v>
      </c>
      <c r="D1757" s="49" t="str">
        <f t="shared" si="30"/>
        <v>2014BürogebäudeMetallbauarbeiten</v>
      </c>
      <c r="E1757">
        <v>96.6</v>
      </c>
      <c r="F1757">
        <v>96.6</v>
      </c>
      <c r="G1757">
        <v>96.8</v>
      </c>
      <c r="H1757">
        <v>96.8</v>
      </c>
      <c r="I1757">
        <v>97.5</v>
      </c>
      <c r="J1757">
        <v>97.5</v>
      </c>
      <c r="K1757">
        <v>98.4</v>
      </c>
      <c r="L1757">
        <v>98.4</v>
      </c>
    </row>
    <row r="1758" spans="1:12">
      <c r="A1758">
        <v>2014</v>
      </c>
      <c r="B1758" t="s">
        <v>151</v>
      </c>
      <c r="C1758" t="s">
        <v>111</v>
      </c>
      <c r="D1758" s="49" t="str">
        <f t="shared" si="30"/>
        <v>2014BürogebäudeVerglasungsarbeiten</v>
      </c>
      <c r="E1758">
        <v>98.9</v>
      </c>
      <c r="F1758">
        <v>98.9</v>
      </c>
      <c r="G1758">
        <v>99.7</v>
      </c>
      <c r="H1758">
        <v>99.7</v>
      </c>
      <c r="I1758">
        <v>99.2</v>
      </c>
      <c r="J1758">
        <v>99.2</v>
      </c>
      <c r="K1758">
        <v>98.8</v>
      </c>
      <c r="L1758">
        <v>98.8</v>
      </c>
    </row>
    <row r="1759" spans="1:12">
      <c r="A1759">
        <v>2014</v>
      </c>
      <c r="B1759" t="s">
        <v>151</v>
      </c>
      <c r="C1759" t="s">
        <v>144</v>
      </c>
      <c r="D1759" s="49" t="str">
        <f t="shared" si="30"/>
        <v>2014BürogebäudeMaler- und Lackierarbeiten, Beschichtungen</v>
      </c>
      <c r="E1759">
        <v>97.4</v>
      </c>
      <c r="F1759">
        <v>97.4</v>
      </c>
      <c r="G1759">
        <v>98</v>
      </c>
      <c r="H1759">
        <v>98</v>
      </c>
      <c r="I1759">
        <v>98.4</v>
      </c>
      <c r="J1759">
        <v>98.4</v>
      </c>
      <c r="K1759">
        <v>98.6</v>
      </c>
      <c r="L1759">
        <v>98.6</v>
      </c>
    </row>
    <row r="1760" spans="1:12">
      <c r="A1760">
        <v>2014</v>
      </c>
      <c r="B1760" t="s">
        <v>151</v>
      </c>
      <c r="C1760" t="s">
        <v>145</v>
      </c>
      <c r="D1760" s="49" t="str">
        <f t="shared" si="30"/>
        <v>2014BürogebäudeKorrosionsschutzarbeiten an Stahlbauten</v>
      </c>
      <c r="E1760" t="s">
        <v>66</v>
      </c>
      <c r="F1760" t="s">
        <v>66</v>
      </c>
      <c r="G1760" t="s">
        <v>66</v>
      </c>
      <c r="H1760" t="s">
        <v>66</v>
      </c>
      <c r="I1760" t="s">
        <v>66</v>
      </c>
      <c r="J1760" t="s">
        <v>66</v>
      </c>
      <c r="K1760" t="s">
        <v>66</v>
      </c>
      <c r="L1760" t="s">
        <v>66</v>
      </c>
    </row>
    <row r="1761" spans="1:12">
      <c r="A1761">
        <v>2014</v>
      </c>
      <c r="B1761" t="s">
        <v>151</v>
      </c>
      <c r="C1761" t="s">
        <v>113</v>
      </c>
      <c r="D1761" s="49" t="str">
        <f t="shared" si="30"/>
        <v>2014BürogebäudeBodenbelagarbeiten</v>
      </c>
      <c r="E1761">
        <v>97.9</v>
      </c>
      <c r="F1761">
        <v>97.9</v>
      </c>
      <c r="G1761">
        <v>98.3</v>
      </c>
      <c r="H1761">
        <v>98.3</v>
      </c>
      <c r="I1761">
        <v>98.4</v>
      </c>
      <c r="J1761">
        <v>98.4</v>
      </c>
      <c r="K1761">
        <v>98.6</v>
      </c>
      <c r="L1761">
        <v>98.6</v>
      </c>
    </row>
    <row r="1762" spans="1:12">
      <c r="A1762">
        <v>2014</v>
      </c>
      <c r="B1762" t="s">
        <v>151</v>
      </c>
      <c r="C1762" t="s">
        <v>114</v>
      </c>
      <c r="D1762" s="49" t="str">
        <f t="shared" si="30"/>
        <v>2014BürogebäudeTapezierarbeiten</v>
      </c>
      <c r="E1762">
        <v>97.2</v>
      </c>
      <c r="F1762">
        <v>97.2</v>
      </c>
      <c r="G1762">
        <v>97.8</v>
      </c>
      <c r="H1762">
        <v>97.8</v>
      </c>
      <c r="I1762">
        <v>98.4</v>
      </c>
      <c r="J1762">
        <v>98.4</v>
      </c>
      <c r="K1762">
        <v>98.5</v>
      </c>
      <c r="L1762">
        <v>98.5</v>
      </c>
    </row>
    <row r="1763" spans="1:12">
      <c r="A1763">
        <v>2014</v>
      </c>
      <c r="B1763" t="s">
        <v>151</v>
      </c>
      <c r="C1763" t="s">
        <v>115</v>
      </c>
      <c r="D1763" s="49" t="str">
        <f t="shared" si="30"/>
        <v>2014BürogebäudeRaumlufttechnische Anlagen</v>
      </c>
      <c r="E1763">
        <v>97.1</v>
      </c>
      <c r="F1763">
        <v>97.1</v>
      </c>
      <c r="G1763">
        <v>97.8</v>
      </c>
      <c r="H1763">
        <v>97.8</v>
      </c>
      <c r="I1763">
        <v>98.3</v>
      </c>
      <c r="J1763">
        <v>98.3</v>
      </c>
      <c r="K1763">
        <v>98.3</v>
      </c>
      <c r="L1763">
        <v>98.3</v>
      </c>
    </row>
    <row r="1764" spans="1:12">
      <c r="A1764">
        <v>2014</v>
      </c>
      <c r="B1764" t="s">
        <v>151</v>
      </c>
      <c r="C1764" t="s">
        <v>146</v>
      </c>
      <c r="D1764" s="49" t="str">
        <f t="shared" si="30"/>
        <v>2014BürogebäudeHeiz- und zentrale Wassererwärmungsanlagen</v>
      </c>
      <c r="E1764">
        <v>96.9</v>
      </c>
      <c r="F1764">
        <v>96.9</v>
      </c>
      <c r="G1764">
        <v>97.5</v>
      </c>
      <c r="H1764">
        <v>97.5</v>
      </c>
      <c r="I1764">
        <v>97.9</v>
      </c>
      <c r="J1764">
        <v>97.9</v>
      </c>
      <c r="K1764">
        <v>98.3</v>
      </c>
      <c r="L1764">
        <v>98.3</v>
      </c>
    </row>
    <row r="1765" spans="1:12">
      <c r="A1765">
        <v>2014</v>
      </c>
      <c r="B1765" t="s">
        <v>151</v>
      </c>
      <c r="C1765" t="s">
        <v>147</v>
      </c>
      <c r="D1765" s="49" t="str">
        <f t="shared" si="30"/>
        <v>2014BürogebäudeGas-, Wasser- und Entwässerungsanl. innerh. v.Geb.</v>
      </c>
      <c r="E1765">
        <v>96.6</v>
      </c>
      <c r="F1765">
        <v>96.6</v>
      </c>
      <c r="G1765">
        <v>97</v>
      </c>
      <c r="H1765">
        <v>97</v>
      </c>
      <c r="I1765">
        <v>97.3</v>
      </c>
      <c r="J1765">
        <v>97.3</v>
      </c>
      <c r="K1765">
        <v>97.8</v>
      </c>
      <c r="L1765">
        <v>97.8</v>
      </c>
    </row>
    <row r="1766" spans="1:12">
      <c r="A1766">
        <v>2014</v>
      </c>
      <c r="B1766" t="s">
        <v>151</v>
      </c>
      <c r="C1766" t="s">
        <v>148</v>
      </c>
      <c r="D1766" s="49" t="str">
        <f t="shared" si="30"/>
        <v>2014BürogebäudeNieder- und Mittelspannungsanlagen bis 36 kV</v>
      </c>
      <c r="E1766">
        <v>96.8</v>
      </c>
      <c r="F1766">
        <v>96.8</v>
      </c>
      <c r="G1766">
        <v>97.1</v>
      </c>
      <c r="H1766">
        <v>97.1</v>
      </c>
      <c r="I1766">
        <v>97.5</v>
      </c>
      <c r="J1766">
        <v>97.5</v>
      </c>
      <c r="K1766">
        <v>98.1</v>
      </c>
      <c r="L1766">
        <v>98.1</v>
      </c>
    </row>
    <row r="1767" spans="1:12">
      <c r="A1767">
        <v>2014</v>
      </c>
      <c r="B1767" t="s">
        <v>151</v>
      </c>
      <c r="C1767" t="s">
        <v>120</v>
      </c>
      <c r="D1767" s="49" t="str">
        <f t="shared" si="30"/>
        <v>2014BürogebäudeBlitzschutzanlagen</v>
      </c>
      <c r="E1767">
        <v>98.6</v>
      </c>
      <c r="F1767">
        <v>98.6</v>
      </c>
      <c r="G1767">
        <v>98.7</v>
      </c>
      <c r="H1767">
        <v>98.7</v>
      </c>
      <c r="I1767">
        <v>99.1</v>
      </c>
      <c r="J1767">
        <v>99.1</v>
      </c>
      <c r="K1767">
        <v>99.5</v>
      </c>
      <c r="L1767">
        <v>99.5</v>
      </c>
    </row>
    <row r="1768" spans="1:12">
      <c r="A1768">
        <v>2014</v>
      </c>
      <c r="B1768" t="s">
        <v>151</v>
      </c>
      <c r="C1768" t="s">
        <v>149</v>
      </c>
      <c r="D1768" s="49" t="str">
        <f t="shared" si="30"/>
        <v>2014BürogebäudeAufzugsanl., Fahrtreppen, Fahrsteige, Förderanl.</v>
      </c>
      <c r="E1768">
        <v>98.3</v>
      </c>
      <c r="F1768">
        <v>98.3</v>
      </c>
      <c r="G1768">
        <v>98.5</v>
      </c>
      <c r="H1768">
        <v>98.5</v>
      </c>
      <c r="I1768">
        <v>98.9</v>
      </c>
      <c r="J1768">
        <v>98.9</v>
      </c>
      <c r="K1768">
        <v>99.1</v>
      </c>
      <c r="L1768">
        <v>99.1</v>
      </c>
    </row>
    <row r="1769" spans="1:12">
      <c r="A1769">
        <v>2014</v>
      </c>
      <c r="B1769" t="s">
        <v>151</v>
      </c>
      <c r="C1769" t="s">
        <v>119</v>
      </c>
      <c r="D1769" s="49" t="str">
        <f t="shared" si="30"/>
        <v>2014BürogebäudeGebäudeautomation</v>
      </c>
      <c r="E1769">
        <v>97.3</v>
      </c>
      <c r="F1769">
        <v>97.3</v>
      </c>
      <c r="G1769">
        <v>97.7</v>
      </c>
      <c r="H1769">
        <v>97.7</v>
      </c>
      <c r="I1769">
        <v>98</v>
      </c>
      <c r="J1769">
        <v>98</v>
      </c>
      <c r="K1769">
        <v>98.7</v>
      </c>
      <c r="L1769">
        <v>98.7</v>
      </c>
    </row>
    <row r="1770" spans="1:12">
      <c r="A1770">
        <v>2014</v>
      </c>
      <c r="B1770" t="s">
        <v>151</v>
      </c>
      <c r="C1770" t="s">
        <v>150</v>
      </c>
      <c r="D1770" s="49" t="str">
        <f t="shared" si="30"/>
        <v>2014BürogebäudeDämm- und Brandschutzarbeiten an techn. Anlagen</v>
      </c>
      <c r="E1770">
        <v>95.7</v>
      </c>
      <c r="F1770">
        <v>95.7</v>
      </c>
      <c r="G1770">
        <v>96.5</v>
      </c>
      <c r="H1770">
        <v>96.5</v>
      </c>
      <c r="I1770">
        <v>97.2</v>
      </c>
      <c r="J1770">
        <v>97.2</v>
      </c>
      <c r="K1770">
        <v>97.6</v>
      </c>
      <c r="L1770">
        <v>97.6</v>
      </c>
    </row>
    <row r="1771" spans="1:12">
      <c r="A1771">
        <v>2014</v>
      </c>
      <c r="B1771" t="s">
        <v>152</v>
      </c>
      <c r="C1771" t="s">
        <v>133</v>
      </c>
      <c r="D1771" s="49" t="str">
        <f t="shared" si="30"/>
        <v>2014Gewerbliche BetriebsgebäudeBauleistungen am Bauwerk</v>
      </c>
      <c r="E1771">
        <v>97.9</v>
      </c>
      <c r="F1771">
        <v>97.9</v>
      </c>
      <c r="G1771">
        <v>98.2</v>
      </c>
      <c r="H1771">
        <v>98.2</v>
      </c>
      <c r="I1771">
        <v>98.6</v>
      </c>
      <c r="J1771">
        <v>98.6</v>
      </c>
      <c r="K1771">
        <v>98.8</v>
      </c>
      <c r="L1771">
        <v>98.8</v>
      </c>
    </row>
    <row r="1772" spans="1:12">
      <c r="A1772">
        <v>2014</v>
      </c>
      <c r="B1772" t="s">
        <v>152</v>
      </c>
      <c r="C1772" t="s">
        <v>134</v>
      </c>
      <c r="D1772" s="49" t="str">
        <f t="shared" si="30"/>
        <v>2014Gewerbliche BetriebsgebäudeRohbauarbeiten</v>
      </c>
      <c r="E1772">
        <v>98.5</v>
      </c>
      <c r="F1772">
        <v>98.5</v>
      </c>
      <c r="G1772">
        <v>98.7</v>
      </c>
      <c r="H1772">
        <v>98.7</v>
      </c>
      <c r="I1772">
        <v>99.1</v>
      </c>
      <c r="J1772">
        <v>99.1</v>
      </c>
      <c r="K1772">
        <v>99.2</v>
      </c>
      <c r="L1772">
        <v>99.2</v>
      </c>
    </row>
    <row r="1773" spans="1:12">
      <c r="A1773">
        <v>2014</v>
      </c>
      <c r="B1773" t="s">
        <v>152</v>
      </c>
      <c r="C1773" t="s">
        <v>90</v>
      </c>
      <c r="D1773" s="49" t="str">
        <f t="shared" si="30"/>
        <v>2014Gewerbliche BetriebsgebäudeErdarbeiten</v>
      </c>
      <c r="E1773">
        <v>97.7</v>
      </c>
      <c r="F1773">
        <v>97.7</v>
      </c>
      <c r="G1773">
        <v>98.2</v>
      </c>
      <c r="H1773">
        <v>98.2</v>
      </c>
      <c r="I1773">
        <v>98.4</v>
      </c>
      <c r="J1773">
        <v>98.4</v>
      </c>
      <c r="K1773">
        <v>98.6</v>
      </c>
      <c r="L1773">
        <v>98.6</v>
      </c>
    </row>
    <row r="1774" spans="1:12">
      <c r="A1774">
        <v>2014</v>
      </c>
      <c r="B1774" t="s">
        <v>152</v>
      </c>
      <c r="C1774" t="s">
        <v>135</v>
      </c>
      <c r="D1774" s="49" t="str">
        <f t="shared" si="30"/>
        <v>2014Gewerbliche BetriebsgebäudeVerbauarbeiten</v>
      </c>
      <c r="E1774" t="s">
        <v>66</v>
      </c>
      <c r="F1774" t="s">
        <v>66</v>
      </c>
      <c r="G1774" t="s">
        <v>66</v>
      </c>
      <c r="H1774" t="s">
        <v>66</v>
      </c>
      <c r="I1774" t="s">
        <v>66</v>
      </c>
      <c r="J1774" t="s">
        <v>66</v>
      </c>
      <c r="K1774" t="s">
        <v>66</v>
      </c>
      <c r="L1774" t="s">
        <v>66</v>
      </c>
    </row>
    <row r="1775" spans="1:12">
      <c r="A1775">
        <v>2014</v>
      </c>
      <c r="B1775" t="s">
        <v>152</v>
      </c>
      <c r="C1775" t="s">
        <v>136</v>
      </c>
      <c r="D1775" s="49" t="str">
        <f t="shared" si="30"/>
        <v>2014Gewerbliche BetriebsgebäudeRamm-, Rüttel- und Pressarbeiten</v>
      </c>
      <c r="E1775" t="s">
        <v>66</v>
      </c>
      <c r="F1775" t="s">
        <v>66</v>
      </c>
      <c r="G1775" t="s">
        <v>66</v>
      </c>
      <c r="H1775" t="s">
        <v>66</v>
      </c>
      <c r="I1775" t="s">
        <v>66</v>
      </c>
      <c r="J1775" t="s">
        <v>66</v>
      </c>
      <c r="K1775" t="s">
        <v>66</v>
      </c>
      <c r="L1775" t="s">
        <v>66</v>
      </c>
    </row>
    <row r="1776" spans="1:12">
      <c r="A1776">
        <v>2014</v>
      </c>
      <c r="B1776" t="s">
        <v>152</v>
      </c>
      <c r="C1776" t="s">
        <v>91</v>
      </c>
      <c r="D1776" s="49" t="str">
        <f t="shared" si="30"/>
        <v>2014Gewerbliche BetriebsgebäudeEntwässerungskanalarbeiten</v>
      </c>
      <c r="E1776">
        <v>96.7</v>
      </c>
      <c r="F1776">
        <v>96.7</v>
      </c>
      <c r="G1776">
        <v>97.4</v>
      </c>
      <c r="H1776">
        <v>97.4</v>
      </c>
      <c r="I1776">
        <v>97.9</v>
      </c>
      <c r="J1776">
        <v>97.9</v>
      </c>
      <c r="K1776">
        <v>97.9</v>
      </c>
      <c r="L1776">
        <v>97.9</v>
      </c>
    </row>
    <row r="1777" spans="1:12">
      <c r="A1777">
        <v>2014</v>
      </c>
      <c r="B1777" t="s">
        <v>152</v>
      </c>
      <c r="C1777" t="s">
        <v>92</v>
      </c>
      <c r="D1777" s="49" t="str">
        <f t="shared" si="30"/>
        <v>2014Gewerbliche BetriebsgebäudeMauerarbeiten</v>
      </c>
      <c r="E1777">
        <v>99</v>
      </c>
      <c r="F1777">
        <v>99</v>
      </c>
      <c r="G1777">
        <v>99.2</v>
      </c>
      <c r="H1777">
        <v>99.2</v>
      </c>
      <c r="I1777">
        <v>99.4</v>
      </c>
      <c r="J1777">
        <v>99.4</v>
      </c>
      <c r="K1777">
        <v>99.4</v>
      </c>
      <c r="L1777">
        <v>99.4</v>
      </c>
    </row>
    <row r="1778" spans="1:12">
      <c r="A1778">
        <v>2014</v>
      </c>
      <c r="B1778" t="s">
        <v>152</v>
      </c>
      <c r="C1778" t="s">
        <v>93</v>
      </c>
      <c r="D1778" s="49" t="str">
        <f t="shared" si="30"/>
        <v>2014Gewerbliche BetriebsgebäudeBetonarbeiten</v>
      </c>
      <c r="E1778">
        <v>99.3</v>
      </c>
      <c r="F1778">
        <v>99.3</v>
      </c>
      <c r="G1778">
        <v>99.3</v>
      </c>
      <c r="H1778">
        <v>99.3</v>
      </c>
      <c r="I1778">
        <v>99.6</v>
      </c>
      <c r="J1778">
        <v>99.6</v>
      </c>
      <c r="K1778">
        <v>99.5</v>
      </c>
      <c r="L1778">
        <v>99.5</v>
      </c>
    </row>
    <row r="1779" spans="1:12">
      <c r="A1779">
        <v>2014</v>
      </c>
      <c r="B1779" t="s">
        <v>152</v>
      </c>
      <c r="C1779" t="s">
        <v>137</v>
      </c>
      <c r="D1779" s="49" t="str">
        <f t="shared" si="30"/>
        <v>2014Gewerbliche BetriebsgebäudeZimmer- und Holzbauarbeiten</v>
      </c>
      <c r="E1779">
        <v>97.8</v>
      </c>
      <c r="F1779">
        <v>97.8</v>
      </c>
      <c r="G1779">
        <v>98.4</v>
      </c>
      <c r="H1779">
        <v>98.4</v>
      </c>
      <c r="I1779">
        <v>98.6</v>
      </c>
      <c r="J1779">
        <v>98.6</v>
      </c>
      <c r="K1779">
        <v>98.9</v>
      </c>
      <c r="L1779">
        <v>98.9</v>
      </c>
    </row>
    <row r="1780" spans="1:12">
      <c r="A1780">
        <v>2014</v>
      </c>
      <c r="B1780" t="s">
        <v>152</v>
      </c>
      <c r="C1780" t="s">
        <v>95</v>
      </c>
      <c r="D1780" s="49" t="str">
        <f t="shared" si="30"/>
        <v>2014Gewerbliche BetriebsgebäudeStahlbauarbeiten</v>
      </c>
      <c r="E1780">
        <v>98.4</v>
      </c>
      <c r="F1780">
        <v>98.4</v>
      </c>
      <c r="G1780">
        <v>98.6</v>
      </c>
      <c r="H1780">
        <v>98.6</v>
      </c>
      <c r="I1780">
        <v>99.2</v>
      </c>
      <c r="J1780">
        <v>99.2</v>
      </c>
      <c r="K1780">
        <v>99.8</v>
      </c>
      <c r="L1780">
        <v>99.8</v>
      </c>
    </row>
    <row r="1781" spans="1:12">
      <c r="A1781">
        <v>2014</v>
      </c>
      <c r="B1781" t="s">
        <v>152</v>
      </c>
      <c r="C1781" t="s">
        <v>96</v>
      </c>
      <c r="D1781" s="49" t="str">
        <f t="shared" si="30"/>
        <v>2014Gewerbliche BetriebsgebäudeAbdichtungsarbeiten</v>
      </c>
      <c r="E1781">
        <v>97.3</v>
      </c>
      <c r="F1781">
        <v>97.3</v>
      </c>
      <c r="G1781">
        <v>97.6</v>
      </c>
      <c r="H1781">
        <v>97.6</v>
      </c>
      <c r="I1781">
        <v>97.9</v>
      </c>
      <c r="J1781">
        <v>97.9</v>
      </c>
      <c r="K1781">
        <v>98.1</v>
      </c>
      <c r="L1781">
        <v>98.1</v>
      </c>
    </row>
    <row r="1782" spans="1:12">
      <c r="A1782">
        <v>2014</v>
      </c>
      <c r="B1782" t="s">
        <v>152</v>
      </c>
      <c r="C1782" t="s">
        <v>138</v>
      </c>
      <c r="D1782" s="49" t="str">
        <f t="shared" si="30"/>
        <v>2014Gewerbliche BetriebsgebäudeDachdeckungs- und Dachabdichtungsarbeiten</v>
      </c>
      <c r="E1782">
        <v>97.5</v>
      </c>
      <c r="F1782">
        <v>97.5</v>
      </c>
      <c r="G1782">
        <v>97.9</v>
      </c>
      <c r="H1782">
        <v>97.9</v>
      </c>
      <c r="I1782">
        <v>98.3</v>
      </c>
      <c r="J1782">
        <v>98.3</v>
      </c>
      <c r="K1782">
        <v>98.7</v>
      </c>
      <c r="L1782">
        <v>98.7</v>
      </c>
    </row>
    <row r="1783" spans="1:12">
      <c r="A1783">
        <v>2014</v>
      </c>
      <c r="B1783" t="s">
        <v>152</v>
      </c>
      <c r="C1783" t="s">
        <v>98</v>
      </c>
      <c r="D1783" s="49" t="str">
        <f t="shared" si="30"/>
        <v>2014Gewerbliche BetriebsgebäudeKlempnerarbeiten</v>
      </c>
      <c r="E1783">
        <v>97.1</v>
      </c>
      <c r="F1783">
        <v>97.1</v>
      </c>
      <c r="G1783">
        <v>97.3</v>
      </c>
      <c r="H1783">
        <v>97.3</v>
      </c>
      <c r="I1783">
        <v>98</v>
      </c>
      <c r="J1783">
        <v>98</v>
      </c>
      <c r="K1783">
        <v>98.4</v>
      </c>
      <c r="L1783">
        <v>98.4</v>
      </c>
    </row>
    <row r="1784" spans="1:12">
      <c r="A1784">
        <v>2014</v>
      </c>
      <c r="B1784" t="s">
        <v>152</v>
      </c>
      <c r="C1784" t="s">
        <v>99</v>
      </c>
      <c r="D1784" s="49" t="str">
        <f t="shared" si="30"/>
        <v>2014Gewerbliche BetriebsgebäudeGerüstarbeiten</v>
      </c>
      <c r="E1784">
        <v>97.2</v>
      </c>
      <c r="F1784">
        <v>97.2</v>
      </c>
      <c r="G1784">
        <v>99.4</v>
      </c>
      <c r="H1784">
        <v>99.4</v>
      </c>
      <c r="I1784">
        <v>100.8</v>
      </c>
      <c r="J1784">
        <v>100.8</v>
      </c>
      <c r="K1784">
        <v>99.8</v>
      </c>
      <c r="L1784">
        <v>99.8</v>
      </c>
    </row>
    <row r="1785" spans="1:12">
      <c r="A1785">
        <v>2014</v>
      </c>
      <c r="B1785" t="s">
        <v>152</v>
      </c>
      <c r="C1785" t="s">
        <v>139</v>
      </c>
      <c r="D1785" s="49" t="str">
        <f t="shared" si="30"/>
        <v>2014Gewerbliche BetriebsgebäudeAusbauarbeiten</v>
      </c>
      <c r="E1785">
        <v>97.4</v>
      </c>
      <c r="F1785">
        <v>97.4</v>
      </c>
      <c r="G1785">
        <v>97.8</v>
      </c>
      <c r="H1785">
        <v>97.8</v>
      </c>
      <c r="I1785">
        <v>98.3</v>
      </c>
      <c r="J1785">
        <v>98.3</v>
      </c>
      <c r="K1785">
        <v>98.5</v>
      </c>
      <c r="L1785">
        <v>98.5</v>
      </c>
    </row>
    <row r="1786" spans="1:12">
      <c r="A1786">
        <v>2014</v>
      </c>
      <c r="B1786" t="s">
        <v>152</v>
      </c>
      <c r="C1786" t="s">
        <v>100</v>
      </c>
      <c r="D1786" s="49" t="str">
        <f t="shared" si="30"/>
        <v>2014Gewerbliche BetriebsgebäudeNaturwerksteinarbeiten</v>
      </c>
      <c r="E1786">
        <v>98.4</v>
      </c>
      <c r="F1786">
        <v>98.4</v>
      </c>
      <c r="G1786">
        <v>98.5</v>
      </c>
      <c r="H1786">
        <v>98.5</v>
      </c>
      <c r="I1786">
        <v>98.7</v>
      </c>
      <c r="J1786">
        <v>98.7</v>
      </c>
      <c r="K1786">
        <v>98.5</v>
      </c>
      <c r="L1786">
        <v>98.5</v>
      </c>
    </row>
    <row r="1787" spans="1:12">
      <c r="A1787">
        <v>2014</v>
      </c>
      <c r="B1787" t="s">
        <v>152</v>
      </c>
      <c r="C1787" t="s">
        <v>101</v>
      </c>
      <c r="D1787" s="49" t="str">
        <f t="shared" si="30"/>
        <v>2014Gewerbliche BetriebsgebäudeBetonwerksteinarbeiten</v>
      </c>
      <c r="E1787">
        <v>97.5</v>
      </c>
      <c r="F1787">
        <v>97.5</v>
      </c>
      <c r="G1787">
        <v>98</v>
      </c>
      <c r="H1787">
        <v>98</v>
      </c>
      <c r="I1787">
        <v>98.2</v>
      </c>
      <c r="J1787">
        <v>98.2</v>
      </c>
      <c r="K1787">
        <v>98.3</v>
      </c>
      <c r="L1787">
        <v>98.3</v>
      </c>
    </row>
    <row r="1788" spans="1:12">
      <c r="A1788">
        <v>2014</v>
      </c>
      <c r="B1788" t="s">
        <v>152</v>
      </c>
      <c r="C1788" t="s">
        <v>140</v>
      </c>
      <c r="D1788" s="49" t="str">
        <f t="shared" si="30"/>
        <v>2014Gewerbliche BetriebsgebäudePutz- und Stuckarbeiten</v>
      </c>
      <c r="E1788">
        <v>98.3</v>
      </c>
      <c r="F1788">
        <v>98.3</v>
      </c>
      <c r="G1788">
        <v>98.6</v>
      </c>
      <c r="H1788">
        <v>98.6</v>
      </c>
      <c r="I1788">
        <v>99</v>
      </c>
      <c r="J1788">
        <v>99</v>
      </c>
      <c r="K1788">
        <v>99.3</v>
      </c>
      <c r="L1788">
        <v>99.3</v>
      </c>
    </row>
    <row r="1789" spans="1:12">
      <c r="A1789">
        <v>2014</v>
      </c>
      <c r="B1789" t="s">
        <v>152</v>
      </c>
      <c r="C1789" t="s">
        <v>141</v>
      </c>
      <c r="D1789" s="49" t="str">
        <f t="shared" si="30"/>
        <v>2014Gewerbliche BetriebsgebäudeWärmedämm-Verbundsysteme</v>
      </c>
      <c r="E1789">
        <v>98.3</v>
      </c>
      <c r="F1789">
        <v>98.3</v>
      </c>
      <c r="G1789">
        <v>98.7</v>
      </c>
      <c r="H1789">
        <v>98.7</v>
      </c>
      <c r="I1789">
        <v>99.2</v>
      </c>
      <c r="J1789">
        <v>99.2</v>
      </c>
      <c r="K1789">
        <v>99.3</v>
      </c>
      <c r="L1789">
        <v>99.3</v>
      </c>
    </row>
    <row r="1790" spans="1:12">
      <c r="A1790">
        <v>2014</v>
      </c>
      <c r="B1790" t="s">
        <v>152</v>
      </c>
      <c r="C1790" t="s">
        <v>104</v>
      </c>
      <c r="D1790" s="49" t="str">
        <f t="shared" si="30"/>
        <v>2014Gewerbliche BetriebsgebäudeTrockenbauarbeiten</v>
      </c>
      <c r="E1790">
        <v>98</v>
      </c>
      <c r="F1790">
        <v>98</v>
      </c>
      <c r="G1790">
        <v>98.2</v>
      </c>
      <c r="H1790">
        <v>98.2</v>
      </c>
      <c r="I1790">
        <v>98.7</v>
      </c>
      <c r="J1790">
        <v>98.7</v>
      </c>
      <c r="K1790">
        <v>99.1</v>
      </c>
      <c r="L1790">
        <v>99.1</v>
      </c>
    </row>
    <row r="1791" spans="1:12">
      <c r="A1791">
        <v>2014</v>
      </c>
      <c r="B1791" t="s">
        <v>152</v>
      </c>
      <c r="C1791" t="s">
        <v>105</v>
      </c>
      <c r="D1791" s="49" t="str">
        <f t="shared" si="30"/>
        <v>2014Gewerbliche BetriebsgebäudeVorgehängte hinterlüftete Fassaden</v>
      </c>
      <c r="E1791">
        <v>97.3</v>
      </c>
      <c r="F1791">
        <v>97.3</v>
      </c>
      <c r="G1791">
        <v>97.8</v>
      </c>
      <c r="H1791">
        <v>97.8</v>
      </c>
      <c r="I1791">
        <v>98.2</v>
      </c>
      <c r="J1791">
        <v>98.2</v>
      </c>
      <c r="K1791">
        <v>98.7</v>
      </c>
      <c r="L1791">
        <v>98.7</v>
      </c>
    </row>
    <row r="1792" spans="1:12">
      <c r="A1792">
        <v>2014</v>
      </c>
      <c r="B1792" t="s">
        <v>152</v>
      </c>
      <c r="C1792" t="s">
        <v>142</v>
      </c>
      <c r="D1792" s="49" t="str">
        <f t="shared" si="30"/>
        <v>2014Gewerbliche BetriebsgebäudeFliesen- und Plattenarbeiten</v>
      </c>
      <c r="E1792">
        <v>97.1</v>
      </c>
      <c r="F1792">
        <v>97.1</v>
      </c>
      <c r="G1792">
        <v>97.8</v>
      </c>
      <c r="H1792">
        <v>97.8</v>
      </c>
      <c r="I1792">
        <v>98.6</v>
      </c>
      <c r="J1792">
        <v>98.6</v>
      </c>
      <c r="K1792">
        <v>98.5</v>
      </c>
      <c r="L1792">
        <v>98.5</v>
      </c>
    </row>
    <row r="1793" spans="1:12">
      <c r="A1793">
        <v>2014</v>
      </c>
      <c r="B1793" t="s">
        <v>152</v>
      </c>
      <c r="C1793" t="s">
        <v>107</v>
      </c>
      <c r="D1793" s="49" t="str">
        <f t="shared" si="30"/>
        <v>2014Gewerbliche BetriebsgebäudeEstricharbeiten</v>
      </c>
      <c r="E1793">
        <v>98</v>
      </c>
      <c r="F1793">
        <v>98</v>
      </c>
      <c r="G1793">
        <v>98.6</v>
      </c>
      <c r="H1793">
        <v>98.6</v>
      </c>
      <c r="I1793">
        <v>99.3</v>
      </c>
      <c r="J1793">
        <v>99.3</v>
      </c>
      <c r="K1793">
        <v>99.4</v>
      </c>
      <c r="L1793">
        <v>99.4</v>
      </c>
    </row>
    <row r="1794" spans="1:12">
      <c r="A1794">
        <v>2014</v>
      </c>
      <c r="B1794" t="s">
        <v>152</v>
      </c>
      <c r="C1794" t="s">
        <v>108</v>
      </c>
      <c r="D1794" s="49" t="str">
        <f t="shared" si="30"/>
        <v>2014Gewerbliche BetriebsgebäudeTischlerarbeiten</v>
      </c>
      <c r="E1794">
        <v>98</v>
      </c>
      <c r="F1794">
        <v>98</v>
      </c>
      <c r="G1794">
        <v>98.3</v>
      </c>
      <c r="H1794">
        <v>98.3</v>
      </c>
      <c r="I1794">
        <v>98.6</v>
      </c>
      <c r="J1794">
        <v>98.6</v>
      </c>
      <c r="K1794">
        <v>98.5</v>
      </c>
      <c r="L1794">
        <v>98.5</v>
      </c>
    </row>
    <row r="1795" spans="1:12">
      <c r="A1795">
        <v>2014</v>
      </c>
      <c r="B1795" t="s">
        <v>152</v>
      </c>
      <c r="C1795" t="s">
        <v>143</v>
      </c>
      <c r="D1795" s="49" t="str">
        <f t="shared" si="30"/>
        <v>2014Gewerbliche BetriebsgebäudeParkett- und Holzpflasterarbeiten</v>
      </c>
      <c r="E1795">
        <v>98.6</v>
      </c>
      <c r="F1795">
        <v>98.6</v>
      </c>
      <c r="G1795">
        <v>98.8</v>
      </c>
      <c r="H1795">
        <v>98.8</v>
      </c>
      <c r="I1795">
        <v>99</v>
      </c>
      <c r="J1795">
        <v>99</v>
      </c>
      <c r="K1795">
        <v>99</v>
      </c>
      <c r="L1795">
        <v>99</v>
      </c>
    </row>
    <row r="1796" spans="1:12">
      <c r="A1796">
        <v>2014</v>
      </c>
      <c r="B1796" t="s">
        <v>152</v>
      </c>
      <c r="C1796" t="s">
        <v>109</v>
      </c>
      <c r="D1796" s="49" t="str">
        <f t="shared" si="30"/>
        <v>2014Gewerbliche BetriebsgebäudeRollladenarbeiten</v>
      </c>
      <c r="E1796">
        <v>98.5</v>
      </c>
      <c r="F1796">
        <v>98.5</v>
      </c>
      <c r="G1796">
        <v>98.7</v>
      </c>
      <c r="H1796">
        <v>98.7</v>
      </c>
      <c r="I1796">
        <v>98.8</v>
      </c>
      <c r="J1796">
        <v>98.8</v>
      </c>
      <c r="K1796">
        <v>99</v>
      </c>
      <c r="L1796">
        <v>99</v>
      </c>
    </row>
    <row r="1797" spans="1:12">
      <c r="A1797">
        <v>2014</v>
      </c>
      <c r="B1797" t="s">
        <v>152</v>
      </c>
      <c r="C1797" t="s">
        <v>110</v>
      </c>
      <c r="D1797" s="49" t="str">
        <f t="shared" si="30"/>
        <v>2014Gewerbliche BetriebsgebäudeMetallbauarbeiten</v>
      </c>
      <c r="E1797">
        <v>96.9</v>
      </c>
      <c r="F1797">
        <v>96.9</v>
      </c>
      <c r="G1797">
        <v>97.1</v>
      </c>
      <c r="H1797">
        <v>97.1</v>
      </c>
      <c r="I1797">
        <v>97.7</v>
      </c>
      <c r="J1797">
        <v>97.7</v>
      </c>
      <c r="K1797">
        <v>98.5</v>
      </c>
      <c r="L1797">
        <v>98.5</v>
      </c>
    </row>
    <row r="1798" spans="1:12">
      <c r="A1798">
        <v>2014</v>
      </c>
      <c r="B1798" t="s">
        <v>152</v>
      </c>
      <c r="C1798" t="s">
        <v>111</v>
      </c>
      <c r="D1798" s="49" t="str">
        <f t="shared" si="30"/>
        <v>2014Gewerbliche BetriebsgebäudeVerglasungsarbeiten</v>
      </c>
      <c r="E1798">
        <v>98.9</v>
      </c>
      <c r="F1798">
        <v>98.9</v>
      </c>
      <c r="G1798">
        <v>99.7</v>
      </c>
      <c r="H1798">
        <v>99.7</v>
      </c>
      <c r="I1798">
        <v>99.2</v>
      </c>
      <c r="J1798">
        <v>99.2</v>
      </c>
      <c r="K1798">
        <v>98.8</v>
      </c>
      <c r="L1798">
        <v>98.8</v>
      </c>
    </row>
    <row r="1799" spans="1:12">
      <c r="A1799">
        <v>2014</v>
      </c>
      <c r="B1799" t="s">
        <v>152</v>
      </c>
      <c r="C1799" t="s">
        <v>144</v>
      </c>
      <c r="D1799" s="49" t="str">
        <f t="shared" si="30"/>
        <v>2014Gewerbliche BetriebsgebäudeMaler- und Lackierarbeiten, Beschichtungen</v>
      </c>
      <c r="E1799">
        <v>97.7</v>
      </c>
      <c r="F1799">
        <v>97.7</v>
      </c>
      <c r="G1799">
        <v>98.3</v>
      </c>
      <c r="H1799">
        <v>98.3</v>
      </c>
      <c r="I1799">
        <v>98.7</v>
      </c>
      <c r="J1799">
        <v>98.7</v>
      </c>
      <c r="K1799">
        <v>98.7</v>
      </c>
      <c r="L1799">
        <v>98.7</v>
      </c>
    </row>
    <row r="1800" spans="1:12">
      <c r="A1800">
        <v>2014</v>
      </c>
      <c r="B1800" t="s">
        <v>152</v>
      </c>
      <c r="C1800" t="s">
        <v>145</v>
      </c>
      <c r="D1800" s="49" t="str">
        <f t="shared" si="30"/>
        <v>2014Gewerbliche BetriebsgebäudeKorrosionsschutzarbeiten an Stahlbauten</v>
      </c>
      <c r="E1800">
        <v>98.1</v>
      </c>
      <c r="F1800">
        <v>98.1</v>
      </c>
      <c r="G1800">
        <v>98.9</v>
      </c>
      <c r="H1800">
        <v>98.9</v>
      </c>
      <c r="I1800">
        <v>99.1</v>
      </c>
      <c r="J1800">
        <v>99.1</v>
      </c>
      <c r="K1800">
        <v>99.4</v>
      </c>
      <c r="L1800">
        <v>99.4</v>
      </c>
    </row>
    <row r="1801" spans="1:12">
      <c r="A1801">
        <v>2014</v>
      </c>
      <c r="B1801" t="s">
        <v>152</v>
      </c>
      <c r="C1801" t="s">
        <v>113</v>
      </c>
      <c r="D1801" s="49" t="str">
        <f t="shared" si="30"/>
        <v>2014Gewerbliche BetriebsgebäudeBodenbelagarbeiten</v>
      </c>
      <c r="E1801">
        <v>97.9</v>
      </c>
      <c r="F1801">
        <v>97.9</v>
      </c>
      <c r="G1801">
        <v>98.2</v>
      </c>
      <c r="H1801">
        <v>98.2</v>
      </c>
      <c r="I1801">
        <v>98.3</v>
      </c>
      <c r="J1801">
        <v>98.3</v>
      </c>
      <c r="K1801">
        <v>98.5</v>
      </c>
      <c r="L1801">
        <v>98.5</v>
      </c>
    </row>
    <row r="1802" spans="1:12">
      <c r="A1802">
        <v>2014</v>
      </c>
      <c r="B1802" t="s">
        <v>152</v>
      </c>
      <c r="C1802" t="s">
        <v>114</v>
      </c>
      <c r="D1802" s="49" t="str">
        <f t="shared" si="30"/>
        <v>2014Gewerbliche BetriebsgebäudeTapezierarbeiten</v>
      </c>
      <c r="E1802">
        <v>97.2</v>
      </c>
      <c r="F1802">
        <v>97.2</v>
      </c>
      <c r="G1802">
        <v>97.8</v>
      </c>
      <c r="H1802">
        <v>97.8</v>
      </c>
      <c r="I1802">
        <v>98.4</v>
      </c>
      <c r="J1802">
        <v>98.4</v>
      </c>
      <c r="K1802">
        <v>98.5</v>
      </c>
      <c r="L1802">
        <v>98.5</v>
      </c>
    </row>
    <row r="1803" spans="1:12">
      <c r="A1803">
        <v>2014</v>
      </c>
      <c r="B1803" t="s">
        <v>152</v>
      </c>
      <c r="C1803" t="s">
        <v>115</v>
      </c>
      <c r="D1803" s="49" t="str">
        <f t="shared" si="30"/>
        <v>2014Gewerbliche BetriebsgebäudeRaumlufttechnische Anlagen</v>
      </c>
      <c r="E1803">
        <v>97.1</v>
      </c>
      <c r="F1803">
        <v>97.1</v>
      </c>
      <c r="G1803">
        <v>97.8</v>
      </c>
      <c r="H1803">
        <v>97.8</v>
      </c>
      <c r="I1803">
        <v>98.2</v>
      </c>
      <c r="J1803">
        <v>98.2</v>
      </c>
      <c r="K1803">
        <v>98.3</v>
      </c>
      <c r="L1803">
        <v>98.3</v>
      </c>
    </row>
    <row r="1804" spans="1:12">
      <c r="A1804">
        <v>2014</v>
      </c>
      <c r="B1804" t="s">
        <v>152</v>
      </c>
      <c r="C1804" t="s">
        <v>146</v>
      </c>
      <c r="D1804" s="49" t="str">
        <f t="shared" ref="D1804:D1867" si="31">CONCATENATE(A1804, B1804, C1804)</f>
        <v>2014Gewerbliche BetriebsgebäudeHeiz- und zentrale Wassererwärmungsanlagen</v>
      </c>
      <c r="E1804">
        <v>96.8</v>
      </c>
      <c r="F1804">
        <v>96.8</v>
      </c>
      <c r="G1804">
        <v>97.3</v>
      </c>
      <c r="H1804">
        <v>97.3</v>
      </c>
      <c r="I1804">
        <v>97.8</v>
      </c>
      <c r="J1804">
        <v>97.8</v>
      </c>
      <c r="K1804">
        <v>98.2</v>
      </c>
      <c r="L1804">
        <v>98.2</v>
      </c>
    </row>
    <row r="1805" spans="1:12">
      <c r="A1805">
        <v>2014</v>
      </c>
      <c r="B1805" t="s">
        <v>152</v>
      </c>
      <c r="C1805" t="s">
        <v>147</v>
      </c>
      <c r="D1805" s="49" t="str">
        <f t="shared" si="31"/>
        <v>2014Gewerbliche BetriebsgebäudeGas-, Wasser- und Entwässerungsanl. innerh. v.Geb.</v>
      </c>
      <c r="E1805">
        <v>96.6</v>
      </c>
      <c r="F1805">
        <v>96.6</v>
      </c>
      <c r="G1805">
        <v>97.1</v>
      </c>
      <c r="H1805">
        <v>97.1</v>
      </c>
      <c r="I1805">
        <v>97.4</v>
      </c>
      <c r="J1805">
        <v>97.4</v>
      </c>
      <c r="K1805">
        <v>97.8</v>
      </c>
      <c r="L1805">
        <v>97.8</v>
      </c>
    </row>
    <row r="1806" spans="1:12">
      <c r="A1806">
        <v>2014</v>
      </c>
      <c r="B1806" t="s">
        <v>152</v>
      </c>
      <c r="C1806" t="s">
        <v>148</v>
      </c>
      <c r="D1806" s="49" t="str">
        <f t="shared" si="31"/>
        <v>2014Gewerbliche BetriebsgebäudeNieder- und Mittelspannungsanlagen bis 36 kV</v>
      </c>
      <c r="E1806">
        <v>96.9</v>
      </c>
      <c r="F1806">
        <v>96.9</v>
      </c>
      <c r="G1806">
        <v>97.1</v>
      </c>
      <c r="H1806">
        <v>97.1</v>
      </c>
      <c r="I1806">
        <v>97.5</v>
      </c>
      <c r="J1806">
        <v>97.5</v>
      </c>
      <c r="K1806">
        <v>98.1</v>
      </c>
      <c r="L1806">
        <v>98.1</v>
      </c>
    </row>
    <row r="1807" spans="1:12">
      <c r="A1807">
        <v>2014</v>
      </c>
      <c r="B1807" t="s">
        <v>152</v>
      </c>
      <c r="C1807" t="s">
        <v>120</v>
      </c>
      <c r="D1807" s="49" t="str">
        <f t="shared" si="31"/>
        <v>2014Gewerbliche BetriebsgebäudeBlitzschutzanlagen</v>
      </c>
      <c r="E1807">
        <v>98.6</v>
      </c>
      <c r="F1807">
        <v>98.6</v>
      </c>
      <c r="G1807">
        <v>98.7</v>
      </c>
      <c r="H1807">
        <v>98.7</v>
      </c>
      <c r="I1807">
        <v>99.1</v>
      </c>
      <c r="J1807">
        <v>99.1</v>
      </c>
      <c r="K1807">
        <v>99.5</v>
      </c>
      <c r="L1807">
        <v>99.5</v>
      </c>
    </row>
    <row r="1808" spans="1:12">
      <c r="A1808">
        <v>2014</v>
      </c>
      <c r="B1808" t="s">
        <v>152</v>
      </c>
      <c r="C1808" t="s">
        <v>149</v>
      </c>
      <c r="D1808" s="49" t="str">
        <f t="shared" si="31"/>
        <v>2014Gewerbliche BetriebsgebäudeAufzugsanl., Fahrtreppen, Fahrsteige, Förderanl.</v>
      </c>
      <c r="E1808">
        <v>98.3</v>
      </c>
      <c r="F1808">
        <v>98.3</v>
      </c>
      <c r="G1808">
        <v>98.5</v>
      </c>
      <c r="H1808">
        <v>98.5</v>
      </c>
      <c r="I1808">
        <v>98.9</v>
      </c>
      <c r="J1808">
        <v>98.9</v>
      </c>
      <c r="K1808">
        <v>99.1</v>
      </c>
      <c r="L1808">
        <v>99.1</v>
      </c>
    </row>
    <row r="1809" spans="1:12">
      <c r="A1809">
        <v>2014</v>
      </c>
      <c r="B1809" t="s">
        <v>152</v>
      </c>
      <c r="C1809" t="s">
        <v>119</v>
      </c>
      <c r="D1809" s="49" t="str">
        <f t="shared" si="31"/>
        <v>2014Gewerbliche BetriebsgebäudeGebäudeautomation</v>
      </c>
      <c r="E1809">
        <v>97.3</v>
      </c>
      <c r="F1809">
        <v>97.3</v>
      </c>
      <c r="G1809">
        <v>97.7</v>
      </c>
      <c r="H1809">
        <v>97.7</v>
      </c>
      <c r="I1809">
        <v>98.1</v>
      </c>
      <c r="J1809">
        <v>98.1</v>
      </c>
      <c r="K1809">
        <v>98.7</v>
      </c>
      <c r="L1809">
        <v>98.7</v>
      </c>
    </row>
    <row r="1810" spans="1:12">
      <c r="A1810">
        <v>2014</v>
      </c>
      <c r="B1810" t="s">
        <v>152</v>
      </c>
      <c r="C1810" t="s">
        <v>150</v>
      </c>
      <c r="D1810" s="49" t="str">
        <f t="shared" si="31"/>
        <v>2014Gewerbliche BetriebsgebäudeDämm- und Brandschutzarbeiten an techn. Anlagen</v>
      </c>
      <c r="E1810">
        <v>95.7</v>
      </c>
      <c r="F1810">
        <v>95.7</v>
      </c>
      <c r="G1810">
        <v>96.5</v>
      </c>
      <c r="H1810">
        <v>96.5</v>
      </c>
      <c r="I1810">
        <v>97.2</v>
      </c>
      <c r="J1810">
        <v>97.2</v>
      </c>
      <c r="K1810">
        <v>97.6</v>
      </c>
      <c r="L1810">
        <v>97.6</v>
      </c>
    </row>
    <row r="1811" spans="1:12">
      <c r="A1811">
        <v>2015</v>
      </c>
      <c r="B1811" t="s">
        <v>132</v>
      </c>
      <c r="C1811" t="s">
        <v>133</v>
      </c>
      <c r="D1811" s="49" t="str">
        <f t="shared" si="31"/>
        <v>2015WohngebäudeBauleistungen am Bauwerk</v>
      </c>
      <c r="E1811">
        <v>99.6</v>
      </c>
      <c r="F1811">
        <v>99.6</v>
      </c>
      <c r="G1811">
        <v>99.8</v>
      </c>
      <c r="H1811">
        <v>99.8</v>
      </c>
      <c r="I1811">
        <v>100.2</v>
      </c>
      <c r="J1811">
        <v>100.2</v>
      </c>
      <c r="K1811">
        <v>100.4</v>
      </c>
      <c r="L1811">
        <v>100.4</v>
      </c>
    </row>
    <row r="1812" spans="1:12">
      <c r="A1812">
        <v>2015</v>
      </c>
      <c r="B1812" t="s">
        <v>132</v>
      </c>
      <c r="C1812" t="s">
        <v>134</v>
      </c>
      <c r="D1812" s="49" t="str">
        <f t="shared" si="31"/>
        <v>2015WohngebäudeRohbauarbeiten</v>
      </c>
      <c r="E1812">
        <v>99.7</v>
      </c>
      <c r="F1812">
        <v>99.7</v>
      </c>
      <c r="G1812">
        <v>99.8</v>
      </c>
      <c r="H1812">
        <v>99.8</v>
      </c>
      <c r="I1812">
        <v>100.2</v>
      </c>
      <c r="J1812">
        <v>100.2</v>
      </c>
      <c r="K1812">
        <v>100.2</v>
      </c>
      <c r="L1812">
        <v>100.2</v>
      </c>
    </row>
    <row r="1813" spans="1:12">
      <c r="A1813">
        <v>2015</v>
      </c>
      <c r="B1813" t="s">
        <v>132</v>
      </c>
      <c r="C1813" t="s">
        <v>90</v>
      </c>
      <c r="D1813" s="49" t="str">
        <f t="shared" si="31"/>
        <v>2015WohngebäudeErdarbeiten</v>
      </c>
      <c r="E1813">
        <v>99.4</v>
      </c>
      <c r="F1813">
        <v>99.4</v>
      </c>
      <c r="G1813">
        <v>99.8</v>
      </c>
      <c r="H1813">
        <v>99.8</v>
      </c>
      <c r="I1813">
        <v>100.3</v>
      </c>
      <c r="J1813">
        <v>100.3</v>
      </c>
      <c r="K1813">
        <v>100.6</v>
      </c>
      <c r="L1813">
        <v>100.6</v>
      </c>
    </row>
    <row r="1814" spans="1:12">
      <c r="A1814">
        <v>2015</v>
      </c>
      <c r="B1814" t="s">
        <v>132</v>
      </c>
      <c r="C1814" t="s">
        <v>135</v>
      </c>
      <c r="D1814" s="49" t="str">
        <f t="shared" si="31"/>
        <v>2015WohngebäudeVerbauarbeiten</v>
      </c>
      <c r="E1814">
        <v>98.8</v>
      </c>
      <c r="F1814">
        <v>98.8</v>
      </c>
      <c r="G1814">
        <v>99.4</v>
      </c>
      <c r="H1814">
        <v>99.4</v>
      </c>
      <c r="I1814">
        <v>100.2</v>
      </c>
      <c r="J1814">
        <v>100.2</v>
      </c>
      <c r="K1814">
        <v>101.6</v>
      </c>
      <c r="L1814">
        <v>101.6</v>
      </c>
    </row>
    <row r="1815" spans="1:12">
      <c r="A1815">
        <v>2015</v>
      </c>
      <c r="B1815" t="s">
        <v>132</v>
      </c>
      <c r="C1815" t="s">
        <v>136</v>
      </c>
      <c r="D1815" s="49" t="str">
        <f t="shared" si="31"/>
        <v>2015WohngebäudeRamm-, Rüttel- und Pressarbeiten</v>
      </c>
      <c r="E1815">
        <v>99.8</v>
      </c>
      <c r="F1815">
        <v>99.8</v>
      </c>
      <c r="G1815">
        <v>100.2</v>
      </c>
      <c r="H1815">
        <v>100.2</v>
      </c>
      <c r="I1815">
        <v>99.3</v>
      </c>
      <c r="J1815">
        <v>99.3</v>
      </c>
      <c r="K1815">
        <v>100.8</v>
      </c>
      <c r="L1815">
        <v>100.8</v>
      </c>
    </row>
    <row r="1816" spans="1:12">
      <c r="A1816">
        <v>2015</v>
      </c>
      <c r="B1816" t="s">
        <v>132</v>
      </c>
      <c r="C1816" t="s">
        <v>91</v>
      </c>
      <c r="D1816" s="49" t="str">
        <f t="shared" si="31"/>
        <v>2015WohngebäudeEntwässerungskanalarbeiten</v>
      </c>
      <c r="E1816">
        <v>99.5</v>
      </c>
      <c r="F1816">
        <v>99.5</v>
      </c>
      <c r="G1816">
        <v>99.7</v>
      </c>
      <c r="H1816">
        <v>99.7</v>
      </c>
      <c r="I1816">
        <v>100.4</v>
      </c>
      <c r="J1816">
        <v>100.4</v>
      </c>
      <c r="K1816">
        <v>100.5</v>
      </c>
      <c r="L1816">
        <v>100.5</v>
      </c>
    </row>
    <row r="1817" spans="1:12">
      <c r="A1817">
        <v>2015</v>
      </c>
      <c r="B1817" t="s">
        <v>132</v>
      </c>
      <c r="C1817" t="s">
        <v>92</v>
      </c>
      <c r="D1817" s="49" t="str">
        <f t="shared" si="31"/>
        <v>2015WohngebäudeMauerarbeiten</v>
      </c>
      <c r="E1817">
        <v>100.2</v>
      </c>
      <c r="F1817">
        <v>100.2</v>
      </c>
      <c r="G1817">
        <v>99.7</v>
      </c>
      <c r="H1817">
        <v>99.7</v>
      </c>
      <c r="I1817">
        <v>100</v>
      </c>
      <c r="J1817">
        <v>100</v>
      </c>
      <c r="K1817">
        <v>100.1</v>
      </c>
      <c r="L1817">
        <v>100.1</v>
      </c>
    </row>
    <row r="1818" spans="1:12">
      <c r="A1818">
        <v>2015</v>
      </c>
      <c r="B1818" t="s">
        <v>132</v>
      </c>
      <c r="C1818" t="s">
        <v>93</v>
      </c>
      <c r="D1818" s="49" t="str">
        <f t="shared" si="31"/>
        <v>2015WohngebäudeBetonarbeiten</v>
      </c>
      <c r="E1818">
        <v>99.8</v>
      </c>
      <c r="F1818">
        <v>99.8</v>
      </c>
      <c r="G1818">
        <v>100</v>
      </c>
      <c r="H1818">
        <v>100</v>
      </c>
      <c r="I1818">
        <v>100.2</v>
      </c>
      <c r="J1818">
        <v>100.2</v>
      </c>
      <c r="K1818">
        <v>100.1</v>
      </c>
      <c r="L1818">
        <v>100.1</v>
      </c>
    </row>
    <row r="1819" spans="1:12">
      <c r="A1819">
        <v>2015</v>
      </c>
      <c r="B1819" t="s">
        <v>132</v>
      </c>
      <c r="C1819" t="s">
        <v>137</v>
      </c>
      <c r="D1819" s="49" t="str">
        <f t="shared" si="31"/>
        <v>2015WohngebäudeZimmer- und Holzbauarbeiten</v>
      </c>
      <c r="E1819">
        <v>99.4</v>
      </c>
      <c r="F1819">
        <v>99.4</v>
      </c>
      <c r="G1819">
        <v>99.7</v>
      </c>
      <c r="H1819">
        <v>99.7</v>
      </c>
      <c r="I1819">
        <v>100.3</v>
      </c>
      <c r="J1819">
        <v>100.3</v>
      </c>
      <c r="K1819">
        <v>100.5</v>
      </c>
      <c r="L1819">
        <v>100.5</v>
      </c>
    </row>
    <row r="1820" spans="1:12">
      <c r="A1820">
        <v>2015</v>
      </c>
      <c r="B1820" t="s">
        <v>132</v>
      </c>
      <c r="C1820" t="s">
        <v>95</v>
      </c>
      <c r="D1820" s="49" t="str">
        <f t="shared" si="31"/>
        <v>2015WohngebäudeStahlbauarbeiten</v>
      </c>
      <c r="E1820">
        <v>99.7</v>
      </c>
      <c r="F1820">
        <v>99.7</v>
      </c>
      <c r="G1820">
        <v>99.8</v>
      </c>
      <c r="H1820">
        <v>99.8</v>
      </c>
      <c r="I1820">
        <v>100.5</v>
      </c>
      <c r="J1820">
        <v>100.5</v>
      </c>
      <c r="K1820">
        <v>100.1</v>
      </c>
      <c r="L1820">
        <v>100.1</v>
      </c>
    </row>
    <row r="1821" spans="1:12">
      <c r="A1821">
        <v>2015</v>
      </c>
      <c r="B1821" t="s">
        <v>132</v>
      </c>
      <c r="C1821" t="s">
        <v>96</v>
      </c>
      <c r="D1821" s="49" t="str">
        <f t="shared" si="31"/>
        <v>2015WohngebäudeAbdichtungsarbeiten</v>
      </c>
      <c r="E1821">
        <v>99.8</v>
      </c>
      <c r="F1821">
        <v>99.8</v>
      </c>
      <c r="G1821">
        <v>99.8</v>
      </c>
      <c r="H1821">
        <v>99.8</v>
      </c>
      <c r="I1821">
        <v>100.2</v>
      </c>
      <c r="J1821">
        <v>100.2</v>
      </c>
      <c r="K1821">
        <v>100.3</v>
      </c>
      <c r="L1821">
        <v>100.3</v>
      </c>
    </row>
    <row r="1822" spans="1:12">
      <c r="A1822">
        <v>2015</v>
      </c>
      <c r="B1822" t="s">
        <v>132</v>
      </c>
      <c r="C1822" t="s">
        <v>138</v>
      </c>
      <c r="D1822" s="49" t="str">
        <f t="shared" si="31"/>
        <v>2015WohngebäudeDachdeckungs- und Dachabdichtungsarbeiten</v>
      </c>
      <c r="E1822">
        <v>99.3</v>
      </c>
      <c r="F1822">
        <v>99.3</v>
      </c>
      <c r="G1822">
        <v>99.9</v>
      </c>
      <c r="H1822">
        <v>99.9</v>
      </c>
      <c r="I1822">
        <v>100.3</v>
      </c>
      <c r="J1822">
        <v>100.3</v>
      </c>
      <c r="K1822">
        <v>100.4</v>
      </c>
      <c r="L1822">
        <v>100.4</v>
      </c>
    </row>
    <row r="1823" spans="1:12">
      <c r="A1823">
        <v>2015</v>
      </c>
      <c r="B1823" t="s">
        <v>132</v>
      </c>
      <c r="C1823" t="s">
        <v>98</v>
      </c>
      <c r="D1823" s="49" t="str">
        <f t="shared" si="31"/>
        <v>2015WohngebäudeKlempnerarbeiten</v>
      </c>
      <c r="E1823">
        <v>99.3</v>
      </c>
      <c r="F1823">
        <v>99.3</v>
      </c>
      <c r="G1823">
        <v>99.9</v>
      </c>
      <c r="H1823">
        <v>99.9</v>
      </c>
      <c r="I1823">
        <v>100.1</v>
      </c>
      <c r="J1823">
        <v>100.1</v>
      </c>
      <c r="K1823">
        <v>100.6</v>
      </c>
      <c r="L1823">
        <v>100.6</v>
      </c>
    </row>
    <row r="1824" spans="1:12">
      <c r="A1824">
        <v>2015</v>
      </c>
      <c r="B1824" t="s">
        <v>132</v>
      </c>
      <c r="C1824" t="s">
        <v>99</v>
      </c>
      <c r="D1824" s="49" t="str">
        <f t="shared" si="31"/>
        <v>2015WohngebäudeGerüstarbeiten</v>
      </c>
      <c r="E1824">
        <v>98.4</v>
      </c>
      <c r="F1824">
        <v>98.4</v>
      </c>
      <c r="G1824">
        <v>100</v>
      </c>
      <c r="H1824">
        <v>100</v>
      </c>
      <c r="I1824">
        <v>101.3</v>
      </c>
      <c r="J1824">
        <v>101.3</v>
      </c>
      <c r="K1824">
        <v>100.3</v>
      </c>
      <c r="L1824">
        <v>100.3</v>
      </c>
    </row>
    <row r="1825" spans="1:12">
      <c r="A1825">
        <v>2015</v>
      </c>
      <c r="B1825" t="s">
        <v>132</v>
      </c>
      <c r="C1825" t="s">
        <v>139</v>
      </c>
      <c r="D1825" s="49" t="str">
        <f t="shared" si="31"/>
        <v>2015WohngebäudeAusbauarbeiten</v>
      </c>
      <c r="E1825">
        <v>99.4</v>
      </c>
      <c r="F1825">
        <v>99.4</v>
      </c>
      <c r="G1825">
        <v>99.8</v>
      </c>
      <c r="H1825">
        <v>99.8</v>
      </c>
      <c r="I1825">
        <v>100.2</v>
      </c>
      <c r="J1825">
        <v>100.2</v>
      </c>
      <c r="K1825">
        <v>100.5</v>
      </c>
      <c r="L1825">
        <v>100.5</v>
      </c>
    </row>
    <row r="1826" spans="1:12">
      <c r="A1826">
        <v>2015</v>
      </c>
      <c r="B1826" t="s">
        <v>132</v>
      </c>
      <c r="C1826" t="s">
        <v>100</v>
      </c>
      <c r="D1826" s="49" t="str">
        <f t="shared" si="31"/>
        <v>2015WohngebäudeNaturwerksteinarbeiten</v>
      </c>
      <c r="E1826">
        <v>99.6</v>
      </c>
      <c r="F1826">
        <v>99.6</v>
      </c>
      <c r="G1826">
        <v>99.9</v>
      </c>
      <c r="H1826">
        <v>99.9</v>
      </c>
      <c r="I1826">
        <v>100.2</v>
      </c>
      <c r="J1826">
        <v>100.2</v>
      </c>
      <c r="K1826">
        <v>100.3</v>
      </c>
      <c r="L1826">
        <v>100.3</v>
      </c>
    </row>
    <row r="1827" spans="1:12">
      <c r="A1827">
        <v>2015</v>
      </c>
      <c r="B1827" t="s">
        <v>132</v>
      </c>
      <c r="C1827" t="s">
        <v>101</v>
      </c>
      <c r="D1827" s="49" t="str">
        <f t="shared" si="31"/>
        <v>2015WohngebäudeBetonwerksteinarbeiten</v>
      </c>
      <c r="E1827">
        <v>99.5</v>
      </c>
      <c r="F1827">
        <v>99.5</v>
      </c>
      <c r="G1827">
        <v>99.9</v>
      </c>
      <c r="H1827">
        <v>99.9</v>
      </c>
      <c r="I1827">
        <v>100.3</v>
      </c>
      <c r="J1827">
        <v>100.3</v>
      </c>
      <c r="K1827">
        <v>100.2</v>
      </c>
      <c r="L1827">
        <v>100.2</v>
      </c>
    </row>
    <row r="1828" spans="1:12">
      <c r="A1828">
        <v>2015</v>
      </c>
      <c r="B1828" t="s">
        <v>132</v>
      </c>
      <c r="C1828" t="s">
        <v>140</v>
      </c>
      <c r="D1828" s="49" t="str">
        <f t="shared" si="31"/>
        <v>2015WohngebäudePutz- und Stuckarbeiten</v>
      </c>
      <c r="E1828">
        <v>99.9</v>
      </c>
      <c r="F1828">
        <v>99.9</v>
      </c>
      <c r="G1828">
        <v>99.9</v>
      </c>
      <c r="H1828">
        <v>99.9</v>
      </c>
      <c r="I1828">
        <v>99.9</v>
      </c>
      <c r="J1828">
        <v>99.9</v>
      </c>
      <c r="K1828">
        <v>100.3</v>
      </c>
      <c r="L1828">
        <v>100.3</v>
      </c>
    </row>
    <row r="1829" spans="1:12">
      <c r="A1829">
        <v>2015</v>
      </c>
      <c r="B1829" t="s">
        <v>132</v>
      </c>
      <c r="C1829" t="s">
        <v>141</v>
      </c>
      <c r="D1829" s="49" t="str">
        <f t="shared" si="31"/>
        <v>2015WohngebäudeWärmedämm-Verbundsysteme</v>
      </c>
      <c r="E1829">
        <v>99.7</v>
      </c>
      <c r="F1829">
        <v>99.7</v>
      </c>
      <c r="G1829">
        <v>99.9</v>
      </c>
      <c r="H1829">
        <v>99.9</v>
      </c>
      <c r="I1829">
        <v>100.1</v>
      </c>
      <c r="J1829">
        <v>100.1</v>
      </c>
      <c r="K1829">
        <v>100.3</v>
      </c>
      <c r="L1829">
        <v>100.3</v>
      </c>
    </row>
    <row r="1830" spans="1:12">
      <c r="A1830">
        <v>2015</v>
      </c>
      <c r="B1830" t="s">
        <v>132</v>
      </c>
      <c r="C1830" t="s">
        <v>104</v>
      </c>
      <c r="D1830" s="49" t="str">
        <f t="shared" si="31"/>
        <v>2015WohngebäudeTrockenbauarbeiten</v>
      </c>
      <c r="E1830">
        <v>99.5</v>
      </c>
      <c r="F1830">
        <v>99.5</v>
      </c>
      <c r="G1830">
        <v>99.9</v>
      </c>
      <c r="H1830">
        <v>99.9</v>
      </c>
      <c r="I1830">
        <v>100.1</v>
      </c>
      <c r="J1830">
        <v>100.1</v>
      </c>
      <c r="K1830">
        <v>100.5</v>
      </c>
      <c r="L1830">
        <v>100.5</v>
      </c>
    </row>
    <row r="1831" spans="1:12">
      <c r="A1831">
        <v>2015</v>
      </c>
      <c r="B1831" t="s">
        <v>132</v>
      </c>
      <c r="C1831" t="s">
        <v>105</v>
      </c>
      <c r="D1831" s="49" t="str">
        <f t="shared" si="31"/>
        <v>2015WohngebäudeVorgehängte hinterlüftete Fassaden</v>
      </c>
      <c r="E1831">
        <v>99.3</v>
      </c>
      <c r="F1831">
        <v>99.3</v>
      </c>
      <c r="G1831">
        <v>99.7</v>
      </c>
      <c r="H1831">
        <v>99.7</v>
      </c>
      <c r="I1831">
        <v>100.2</v>
      </c>
      <c r="J1831">
        <v>100.2</v>
      </c>
      <c r="K1831">
        <v>100.8</v>
      </c>
      <c r="L1831">
        <v>100.8</v>
      </c>
    </row>
    <row r="1832" spans="1:12">
      <c r="A1832">
        <v>2015</v>
      </c>
      <c r="B1832" t="s">
        <v>132</v>
      </c>
      <c r="C1832" t="s">
        <v>142</v>
      </c>
      <c r="D1832" s="49" t="str">
        <f t="shared" si="31"/>
        <v>2015WohngebäudeFliesen- und Plattenarbeiten</v>
      </c>
      <c r="E1832">
        <v>99.4</v>
      </c>
      <c r="F1832">
        <v>99.4</v>
      </c>
      <c r="G1832">
        <v>99.6</v>
      </c>
      <c r="H1832">
        <v>99.6</v>
      </c>
      <c r="I1832">
        <v>100.4</v>
      </c>
      <c r="J1832">
        <v>100.4</v>
      </c>
      <c r="K1832">
        <v>100.7</v>
      </c>
      <c r="L1832">
        <v>100.7</v>
      </c>
    </row>
    <row r="1833" spans="1:12">
      <c r="A1833">
        <v>2015</v>
      </c>
      <c r="B1833" t="s">
        <v>132</v>
      </c>
      <c r="C1833" t="s">
        <v>107</v>
      </c>
      <c r="D1833" s="49" t="str">
        <f t="shared" si="31"/>
        <v>2015WohngebäudeEstricharbeiten</v>
      </c>
      <c r="E1833">
        <v>99.5</v>
      </c>
      <c r="F1833">
        <v>99.5</v>
      </c>
      <c r="G1833">
        <v>99.8</v>
      </c>
      <c r="H1833">
        <v>99.8</v>
      </c>
      <c r="I1833">
        <v>100.1</v>
      </c>
      <c r="J1833">
        <v>100.1</v>
      </c>
      <c r="K1833">
        <v>100.5</v>
      </c>
      <c r="L1833">
        <v>100.5</v>
      </c>
    </row>
    <row r="1834" spans="1:12">
      <c r="A1834">
        <v>2015</v>
      </c>
      <c r="B1834" t="s">
        <v>132</v>
      </c>
      <c r="C1834" t="s">
        <v>108</v>
      </c>
      <c r="D1834" s="49" t="str">
        <f t="shared" si="31"/>
        <v>2015WohngebäudeTischlerarbeiten</v>
      </c>
      <c r="E1834">
        <v>99.6</v>
      </c>
      <c r="F1834">
        <v>99.6</v>
      </c>
      <c r="G1834">
        <v>99.8</v>
      </c>
      <c r="H1834">
        <v>99.8</v>
      </c>
      <c r="I1834">
        <v>100.1</v>
      </c>
      <c r="J1834">
        <v>100.1</v>
      </c>
      <c r="K1834">
        <v>100.5</v>
      </c>
      <c r="L1834">
        <v>100.5</v>
      </c>
    </row>
    <row r="1835" spans="1:12">
      <c r="A1835">
        <v>2015</v>
      </c>
      <c r="B1835" t="s">
        <v>132</v>
      </c>
      <c r="C1835" t="s">
        <v>143</v>
      </c>
      <c r="D1835" s="49" t="str">
        <f t="shared" si="31"/>
        <v>2015WohngebäudeParkett- und Holzpflasterarbeiten</v>
      </c>
      <c r="E1835">
        <v>99.5</v>
      </c>
      <c r="F1835">
        <v>99.5</v>
      </c>
      <c r="G1835">
        <v>99.8</v>
      </c>
      <c r="H1835">
        <v>99.8</v>
      </c>
      <c r="I1835">
        <v>100.3</v>
      </c>
      <c r="J1835">
        <v>100.3</v>
      </c>
      <c r="K1835">
        <v>100.4</v>
      </c>
      <c r="L1835">
        <v>100.4</v>
      </c>
    </row>
    <row r="1836" spans="1:12">
      <c r="A1836">
        <v>2015</v>
      </c>
      <c r="B1836" t="s">
        <v>132</v>
      </c>
      <c r="C1836" t="s">
        <v>109</v>
      </c>
      <c r="D1836" s="49" t="str">
        <f t="shared" si="31"/>
        <v>2015WohngebäudeRollladenarbeiten</v>
      </c>
      <c r="E1836">
        <v>99.7</v>
      </c>
      <c r="F1836">
        <v>99.7</v>
      </c>
      <c r="G1836">
        <v>99.9</v>
      </c>
      <c r="H1836">
        <v>99.9</v>
      </c>
      <c r="I1836">
        <v>100.1</v>
      </c>
      <c r="J1836">
        <v>100.1</v>
      </c>
      <c r="K1836">
        <v>100.3</v>
      </c>
      <c r="L1836">
        <v>100.3</v>
      </c>
    </row>
    <row r="1837" spans="1:12">
      <c r="A1837">
        <v>2015</v>
      </c>
      <c r="B1837" t="s">
        <v>132</v>
      </c>
      <c r="C1837" t="s">
        <v>110</v>
      </c>
      <c r="D1837" s="49" t="str">
        <f t="shared" si="31"/>
        <v>2015WohngebäudeMetallbauarbeiten</v>
      </c>
      <c r="E1837">
        <v>99.4</v>
      </c>
      <c r="F1837">
        <v>99.4</v>
      </c>
      <c r="G1837">
        <v>99.8</v>
      </c>
      <c r="H1837">
        <v>99.8</v>
      </c>
      <c r="I1837">
        <v>100.2</v>
      </c>
      <c r="J1837">
        <v>100.2</v>
      </c>
      <c r="K1837">
        <v>100.6</v>
      </c>
      <c r="L1837">
        <v>100.6</v>
      </c>
    </row>
    <row r="1838" spans="1:12">
      <c r="A1838">
        <v>2015</v>
      </c>
      <c r="B1838" t="s">
        <v>132</v>
      </c>
      <c r="C1838" t="s">
        <v>111</v>
      </c>
      <c r="D1838" s="49" t="str">
        <f t="shared" si="31"/>
        <v>2015WohngebäudeVerglasungsarbeiten</v>
      </c>
      <c r="E1838">
        <v>99.5</v>
      </c>
      <c r="F1838">
        <v>99.5</v>
      </c>
      <c r="G1838">
        <v>98.9</v>
      </c>
      <c r="H1838">
        <v>98.9</v>
      </c>
      <c r="I1838">
        <v>100.4</v>
      </c>
      <c r="J1838">
        <v>100.4</v>
      </c>
      <c r="K1838">
        <v>101.2</v>
      </c>
      <c r="L1838">
        <v>101.2</v>
      </c>
    </row>
    <row r="1839" spans="1:12">
      <c r="A1839">
        <v>2015</v>
      </c>
      <c r="B1839" t="s">
        <v>132</v>
      </c>
      <c r="C1839" t="s">
        <v>144</v>
      </c>
      <c r="D1839" s="49" t="str">
        <f t="shared" si="31"/>
        <v>2015WohngebäudeMaler- und Lackierarbeiten, Beschichtungen</v>
      </c>
      <c r="E1839">
        <v>99.2</v>
      </c>
      <c r="F1839">
        <v>99.2</v>
      </c>
      <c r="G1839">
        <v>99.7</v>
      </c>
      <c r="H1839">
        <v>99.7</v>
      </c>
      <c r="I1839">
        <v>100.5</v>
      </c>
      <c r="J1839">
        <v>100.5</v>
      </c>
      <c r="K1839">
        <v>100.5</v>
      </c>
      <c r="L1839">
        <v>100.5</v>
      </c>
    </row>
    <row r="1840" spans="1:12">
      <c r="A1840">
        <v>2015</v>
      </c>
      <c r="B1840" t="s">
        <v>132</v>
      </c>
      <c r="C1840" t="s">
        <v>145</v>
      </c>
      <c r="D1840" s="49" t="str">
        <f t="shared" si="31"/>
        <v>2015WohngebäudeKorrosionsschutzarbeiten an Stahlbauten</v>
      </c>
      <c r="E1840" t="s">
        <v>66</v>
      </c>
      <c r="F1840" t="s">
        <v>66</v>
      </c>
      <c r="G1840" t="s">
        <v>66</v>
      </c>
      <c r="H1840" t="s">
        <v>66</v>
      </c>
      <c r="I1840" t="s">
        <v>66</v>
      </c>
      <c r="J1840" t="s">
        <v>66</v>
      </c>
      <c r="K1840" t="s">
        <v>66</v>
      </c>
      <c r="L1840" t="s">
        <v>66</v>
      </c>
    </row>
    <row r="1841" spans="1:12">
      <c r="A1841">
        <v>2015</v>
      </c>
      <c r="B1841" t="s">
        <v>132</v>
      </c>
      <c r="C1841" t="s">
        <v>113</v>
      </c>
      <c r="D1841" s="49" t="str">
        <f t="shared" si="31"/>
        <v>2015WohngebäudeBodenbelagarbeiten</v>
      </c>
      <c r="E1841">
        <v>99.7</v>
      </c>
      <c r="F1841">
        <v>99.7</v>
      </c>
      <c r="G1841">
        <v>99.8</v>
      </c>
      <c r="H1841">
        <v>99.8</v>
      </c>
      <c r="I1841">
        <v>100</v>
      </c>
      <c r="J1841">
        <v>100</v>
      </c>
      <c r="K1841">
        <v>100.5</v>
      </c>
      <c r="L1841">
        <v>100.5</v>
      </c>
    </row>
    <row r="1842" spans="1:12">
      <c r="A1842">
        <v>2015</v>
      </c>
      <c r="B1842" t="s">
        <v>132</v>
      </c>
      <c r="C1842" t="s">
        <v>114</v>
      </c>
      <c r="D1842" s="49" t="str">
        <f t="shared" si="31"/>
        <v>2015WohngebäudeTapezierarbeiten</v>
      </c>
      <c r="E1842">
        <v>99.5</v>
      </c>
      <c r="F1842">
        <v>99.5</v>
      </c>
      <c r="G1842">
        <v>99.9</v>
      </c>
      <c r="H1842">
        <v>99.9</v>
      </c>
      <c r="I1842">
        <v>100.2</v>
      </c>
      <c r="J1842">
        <v>100.2</v>
      </c>
      <c r="K1842">
        <v>100.4</v>
      </c>
      <c r="L1842">
        <v>100.4</v>
      </c>
    </row>
    <row r="1843" spans="1:12">
      <c r="A1843">
        <v>2015</v>
      </c>
      <c r="B1843" t="s">
        <v>132</v>
      </c>
      <c r="C1843" t="s">
        <v>115</v>
      </c>
      <c r="D1843" s="49" t="str">
        <f t="shared" si="31"/>
        <v>2015WohngebäudeRaumlufttechnische Anlagen</v>
      </c>
      <c r="E1843">
        <v>99.6</v>
      </c>
      <c r="F1843">
        <v>99.6</v>
      </c>
      <c r="G1843">
        <v>99.9</v>
      </c>
      <c r="H1843">
        <v>99.9</v>
      </c>
      <c r="I1843">
        <v>100.2</v>
      </c>
      <c r="J1843">
        <v>100.2</v>
      </c>
      <c r="K1843">
        <v>100.3</v>
      </c>
      <c r="L1843">
        <v>100.3</v>
      </c>
    </row>
    <row r="1844" spans="1:12">
      <c r="A1844">
        <v>2015</v>
      </c>
      <c r="B1844" t="s">
        <v>132</v>
      </c>
      <c r="C1844" t="s">
        <v>146</v>
      </c>
      <c r="D1844" s="49" t="str">
        <f t="shared" si="31"/>
        <v>2015WohngebäudeHeiz- und zentrale Wassererwärmungsanlagen</v>
      </c>
      <c r="E1844">
        <v>99.3</v>
      </c>
      <c r="F1844">
        <v>99.3</v>
      </c>
      <c r="G1844">
        <v>99.8</v>
      </c>
      <c r="H1844">
        <v>99.8</v>
      </c>
      <c r="I1844">
        <v>100.3</v>
      </c>
      <c r="J1844">
        <v>100.3</v>
      </c>
      <c r="K1844">
        <v>100.6</v>
      </c>
      <c r="L1844">
        <v>100.6</v>
      </c>
    </row>
    <row r="1845" spans="1:12">
      <c r="A1845">
        <v>2015</v>
      </c>
      <c r="B1845" t="s">
        <v>132</v>
      </c>
      <c r="C1845" t="s">
        <v>147</v>
      </c>
      <c r="D1845" s="49" t="str">
        <f t="shared" si="31"/>
        <v>2015WohngebäudeGas-, Wasser- und Entwässerungsanl. innerh. v.Geb.</v>
      </c>
      <c r="E1845">
        <v>99.2</v>
      </c>
      <c r="F1845">
        <v>99.2</v>
      </c>
      <c r="G1845">
        <v>99.7</v>
      </c>
      <c r="H1845">
        <v>99.7</v>
      </c>
      <c r="I1845">
        <v>100.3</v>
      </c>
      <c r="J1845">
        <v>100.3</v>
      </c>
      <c r="K1845">
        <v>100.8</v>
      </c>
      <c r="L1845">
        <v>100.8</v>
      </c>
    </row>
    <row r="1846" spans="1:12">
      <c r="A1846">
        <v>2015</v>
      </c>
      <c r="B1846" t="s">
        <v>132</v>
      </c>
      <c r="C1846" t="s">
        <v>148</v>
      </c>
      <c r="D1846" s="49" t="str">
        <f t="shared" si="31"/>
        <v>2015WohngebäudeNieder- und Mittelspannungsanlagen bis 36 kV</v>
      </c>
      <c r="E1846">
        <v>99.1</v>
      </c>
      <c r="F1846">
        <v>99.1</v>
      </c>
      <c r="G1846">
        <v>99.6</v>
      </c>
      <c r="H1846">
        <v>99.6</v>
      </c>
      <c r="I1846">
        <v>100.3</v>
      </c>
      <c r="J1846">
        <v>100.3</v>
      </c>
      <c r="K1846">
        <v>101</v>
      </c>
      <c r="L1846">
        <v>101</v>
      </c>
    </row>
    <row r="1847" spans="1:12">
      <c r="A1847">
        <v>2015</v>
      </c>
      <c r="B1847" t="s">
        <v>132</v>
      </c>
      <c r="C1847" t="s">
        <v>120</v>
      </c>
      <c r="D1847" s="49" t="str">
        <f t="shared" si="31"/>
        <v>2015WohngebäudeBlitzschutzanlagen</v>
      </c>
      <c r="E1847">
        <v>99.7</v>
      </c>
      <c r="F1847">
        <v>99.7</v>
      </c>
      <c r="G1847">
        <v>99.9</v>
      </c>
      <c r="H1847">
        <v>99.9</v>
      </c>
      <c r="I1847">
        <v>100.2</v>
      </c>
      <c r="J1847">
        <v>100.2</v>
      </c>
      <c r="K1847">
        <v>100.3</v>
      </c>
      <c r="L1847">
        <v>100.3</v>
      </c>
    </row>
    <row r="1848" spans="1:12">
      <c r="A1848">
        <v>2015</v>
      </c>
      <c r="B1848" t="s">
        <v>132</v>
      </c>
      <c r="C1848" t="s">
        <v>149</v>
      </c>
      <c r="D1848" s="49" t="str">
        <f t="shared" si="31"/>
        <v>2015WohngebäudeAufzugsanl., Fahrtreppen, Fahrsteige, Förderanl.</v>
      </c>
      <c r="E1848">
        <v>99.2</v>
      </c>
      <c r="F1848">
        <v>99.2</v>
      </c>
      <c r="G1848">
        <v>99.9</v>
      </c>
      <c r="H1848">
        <v>99.9</v>
      </c>
      <c r="I1848">
        <v>100.4</v>
      </c>
      <c r="J1848">
        <v>100.4</v>
      </c>
      <c r="K1848">
        <v>100.5</v>
      </c>
      <c r="L1848">
        <v>100.5</v>
      </c>
    </row>
    <row r="1849" spans="1:12">
      <c r="A1849">
        <v>2015</v>
      </c>
      <c r="B1849" t="s">
        <v>132</v>
      </c>
      <c r="C1849" t="s">
        <v>119</v>
      </c>
      <c r="D1849" s="49" t="str">
        <f t="shared" si="31"/>
        <v>2015WohngebäudeGebäudeautomation</v>
      </c>
      <c r="E1849">
        <v>99.5</v>
      </c>
      <c r="F1849">
        <v>99.5</v>
      </c>
      <c r="G1849">
        <v>100</v>
      </c>
      <c r="H1849">
        <v>100</v>
      </c>
      <c r="I1849">
        <v>100.4</v>
      </c>
      <c r="J1849">
        <v>100.4</v>
      </c>
      <c r="K1849">
        <v>100.1</v>
      </c>
      <c r="L1849">
        <v>100.1</v>
      </c>
    </row>
    <row r="1850" spans="1:12">
      <c r="A1850">
        <v>2015</v>
      </c>
      <c r="B1850" t="s">
        <v>132</v>
      </c>
      <c r="C1850" t="s">
        <v>150</v>
      </c>
      <c r="D1850" s="49" t="str">
        <f t="shared" si="31"/>
        <v>2015WohngebäudeDämm- und Brandschutzarbeiten an techn. Anlagen</v>
      </c>
      <c r="E1850">
        <v>99</v>
      </c>
      <c r="F1850">
        <v>99</v>
      </c>
      <c r="G1850">
        <v>99.9</v>
      </c>
      <c r="H1850">
        <v>99.9</v>
      </c>
      <c r="I1850">
        <v>100.4</v>
      </c>
      <c r="J1850">
        <v>100.4</v>
      </c>
      <c r="K1850">
        <v>100.8</v>
      </c>
      <c r="L1850">
        <v>100.8</v>
      </c>
    </row>
    <row r="1851" spans="1:12">
      <c r="A1851">
        <v>2015</v>
      </c>
      <c r="B1851" t="s">
        <v>151</v>
      </c>
      <c r="C1851" t="s">
        <v>133</v>
      </c>
      <c r="D1851" s="49" t="str">
        <f t="shared" si="31"/>
        <v>2015BürogebäudeBauleistungen am Bauwerk</v>
      </c>
      <c r="E1851">
        <v>99.5</v>
      </c>
      <c r="F1851">
        <v>99.5</v>
      </c>
      <c r="G1851">
        <v>99.8</v>
      </c>
      <c r="H1851">
        <v>99.8</v>
      </c>
      <c r="I1851">
        <v>100.2</v>
      </c>
      <c r="J1851">
        <v>100.2</v>
      </c>
      <c r="K1851">
        <v>100.5</v>
      </c>
      <c r="L1851">
        <v>100.5</v>
      </c>
    </row>
    <row r="1852" spans="1:12">
      <c r="A1852">
        <v>2015</v>
      </c>
      <c r="B1852" t="s">
        <v>151</v>
      </c>
      <c r="C1852" t="s">
        <v>134</v>
      </c>
      <c r="D1852" s="49" t="str">
        <f t="shared" si="31"/>
        <v>2015BürogebäudeRohbauarbeiten</v>
      </c>
      <c r="E1852">
        <v>99.6</v>
      </c>
      <c r="F1852">
        <v>99.6</v>
      </c>
      <c r="G1852">
        <v>99.9</v>
      </c>
      <c r="H1852">
        <v>99.9</v>
      </c>
      <c r="I1852">
        <v>100.3</v>
      </c>
      <c r="J1852">
        <v>100.3</v>
      </c>
      <c r="K1852">
        <v>100.3</v>
      </c>
      <c r="L1852">
        <v>100.3</v>
      </c>
    </row>
    <row r="1853" spans="1:12">
      <c r="A1853">
        <v>2015</v>
      </c>
      <c r="B1853" t="s">
        <v>151</v>
      </c>
      <c r="C1853" t="s">
        <v>90</v>
      </c>
      <c r="D1853" s="49" t="str">
        <f t="shared" si="31"/>
        <v>2015BürogebäudeErdarbeiten</v>
      </c>
      <c r="E1853">
        <v>99.4</v>
      </c>
      <c r="F1853">
        <v>99.4</v>
      </c>
      <c r="G1853">
        <v>99.8</v>
      </c>
      <c r="H1853">
        <v>99.8</v>
      </c>
      <c r="I1853">
        <v>100.2</v>
      </c>
      <c r="J1853">
        <v>100.2</v>
      </c>
      <c r="K1853">
        <v>100.6</v>
      </c>
      <c r="L1853">
        <v>100.6</v>
      </c>
    </row>
    <row r="1854" spans="1:12">
      <c r="A1854">
        <v>2015</v>
      </c>
      <c r="B1854" t="s">
        <v>151</v>
      </c>
      <c r="C1854" t="s">
        <v>135</v>
      </c>
      <c r="D1854" s="49" t="str">
        <f t="shared" si="31"/>
        <v>2015BürogebäudeVerbauarbeiten</v>
      </c>
      <c r="E1854">
        <v>98.8</v>
      </c>
      <c r="F1854">
        <v>98.8</v>
      </c>
      <c r="G1854">
        <v>99.4</v>
      </c>
      <c r="H1854">
        <v>99.4</v>
      </c>
      <c r="I1854">
        <v>100.2</v>
      </c>
      <c r="J1854">
        <v>100.2</v>
      </c>
      <c r="K1854">
        <v>101.6</v>
      </c>
      <c r="L1854">
        <v>101.6</v>
      </c>
    </row>
    <row r="1855" spans="1:12">
      <c r="A1855">
        <v>2015</v>
      </c>
      <c r="B1855" t="s">
        <v>151</v>
      </c>
      <c r="C1855" t="s">
        <v>136</v>
      </c>
      <c r="D1855" s="49" t="str">
        <f t="shared" si="31"/>
        <v>2015BürogebäudeRamm-, Rüttel- und Pressarbeiten</v>
      </c>
      <c r="E1855" t="s">
        <v>66</v>
      </c>
      <c r="F1855" t="s">
        <v>66</v>
      </c>
      <c r="G1855" t="s">
        <v>66</v>
      </c>
      <c r="H1855" t="s">
        <v>66</v>
      </c>
      <c r="I1855" t="s">
        <v>66</v>
      </c>
      <c r="J1855" t="s">
        <v>66</v>
      </c>
      <c r="K1855" t="s">
        <v>66</v>
      </c>
      <c r="L1855" t="s">
        <v>66</v>
      </c>
    </row>
    <row r="1856" spans="1:12">
      <c r="A1856">
        <v>2015</v>
      </c>
      <c r="B1856" t="s">
        <v>151</v>
      </c>
      <c r="C1856" t="s">
        <v>91</v>
      </c>
      <c r="D1856" s="49" t="str">
        <f t="shared" si="31"/>
        <v>2015BürogebäudeEntwässerungskanalarbeiten</v>
      </c>
      <c r="E1856">
        <v>99.6</v>
      </c>
      <c r="F1856">
        <v>99.6</v>
      </c>
      <c r="G1856">
        <v>99.7</v>
      </c>
      <c r="H1856">
        <v>99.7</v>
      </c>
      <c r="I1856">
        <v>100.4</v>
      </c>
      <c r="J1856">
        <v>100.4</v>
      </c>
      <c r="K1856">
        <v>100.4</v>
      </c>
      <c r="L1856">
        <v>100.4</v>
      </c>
    </row>
    <row r="1857" spans="1:12">
      <c r="A1857">
        <v>2015</v>
      </c>
      <c r="B1857" t="s">
        <v>151</v>
      </c>
      <c r="C1857" t="s">
        <v>92</v>
      </c>
      <c r="D1857" s="49" t="str">
        <f t="shared" si="31"/>
        <v>2015BürogebäudeMauerarbeiten</v>
      </c>
      <c r="E1857">
        <v>99.9</v>
      </c>
      <c r="F1857">
        <v>99.9</v>
      </c>
      <c r="G1857">
        <v>99.7</v>
      </c>
      <c r="H1857">
        <v>99.7</v>
      </c>
      <c r="I1857">
        <v>100.1</v>
      </c>
      <c r="J1857">
        <v>100.1</v>
      </c>
      <c r="K1857">
        <v>100.3</v>
      </c>
      <c r="L1857">
        <v>100.3</v>
      </c>
    </row>
    <row r="1858" spans="1:12">
      <c r="A1858">
        <v>2015</v>
      </c>
      <c r="B1858" t="s">
        <v>151</v>
      </c>
      <c r="C1858" t="s">
        <v>93</v>
      </c>
      <c r="D1858" s="49" t="str">
        <f t="shared" si="31"/>
        <v>2015BürogebäudeBetonarbeiten</v>
      </c>
      <c r="E1858">
        <v>99.6</v>
      </c>
      <c r="F1858">
        <v>99.6</v>
      </c>
      <c r="G1858">
        <v>100</v>
      </c>
      <c r="H1858">
        <v>100</v>
      </c>
      <c r="I1858">
        <v>100.3</v>
      </c>
      <c r="J1858">
        <v>100.3</v>
      </c>
      <c r="K1858">
        <v>100.1</v>
      </c>
      <c r="L1858">
        <v>100.1</v>
      </c>
    </row>
    <row r="1859" spans="1:12">
      <c r="A1859">
        <v>2015</v>
      </c>
      <c r="B1859" t="s">
        <v>151</v>
      </c>
      <c r="C1859" t="s">
        <v>137</v>
      </c>
      <c r="D1859" s="49" t="str">
        <f t="shared" si="31"/>
        <v>2015BürogebäudeZimmer- und Holzbauarbeiten</v>
      </c>
      <c r="E1859">
        <v>99.4</v>
      </c>
      <c r="F1859">
        <v>99.4</v>
      </c>
      <c r="G1859">
        <v>99.7</v>
      </c>
      <c r="H1859">
        <v>99.7</v>
      </c>
      <c r="I1859">
        <v>100.3</v>
      </c>
      <c r="J1859">
        <v>100.3</v>
      </c>
      <c r="K1859">
        <v>100.6</v>
      </c>
      <c r="L1859">
        <v>100.6</v>
      </c>
    </row>
    <row r="1860" spans="1:12">
      <c r="A1860">
        <v>2015</v>
      </c>
      <c r="B1860" t="s">
        <v>151</v>
      </c>
      <c r="C1860" t="s">
        <v>95</v>
      </c>
      <c r="D1860" s="49" t="str">
        <f t="shared" si="31"/>
        <v>2015BürogebäudeStahlbauarbeiten</v>
      </c>
      <c r="E1860">
        <v>99.7</v>
      </c>
      <c r="F1860">
        <v>99.7</v>
      </c>
      <c r="G1860">
        <v>99.6</v>
      </c>
      <c r="H1860">
        <v>99.6</v>
      </c>
      <c r="I1860">
        <v>100.3</v>
      </c>
      <c r="J1860">
        <v>100.3</v>
      </c>
      <c r="K1860">
        <v>100.3</v>
      </c>
      <c r="L1860">
        <v>100.3</v>
      </c>
    </row>
    <row r="1861" spans="1:12">
      <c r="A1861">
        <v>2015</v>
      </c>
      <c r="B1861" t="s">
        <v>151</v>
      </c>
      <c r="C1861" t="s">
        <v>96</v>
      </c>
      <c r="D1861" s="49" t="str">
        <f t="shared" si="31"/>
        <v>2015BürogebäudeAbdichtungsarbeiten</v>
      </c>
      <c r="E1861">
        <v>99.7</v>
      </c>
      <c r="F1861">
        <v>99.7</v>
      </c>
      <c r="G1861">
        <v>99.8</v>
      </c>
      <c r="H1861">
        <v>99.8</v>
      </c>
      <c r="I1861">
        <v>100.1</v>
      </c>
      <c r="J1861">
        <v>100.1</v>
      </c>
      <c r="K1861">
        <v>100.4</v>
      </c>
      <c r="L1861">
        <v>100.4</v>
      </c>
    </row>
    <row r="1862" spans="1:12">
      <c r="A1862">
        <v>2015</v>
      </c>
      <c r="B1862" t="s">
        <v>151</v>
      </c>
      <c r="C1862" t="s">
        <v>138</v>
      </c>
      <c r="D1862" s="49" t="str">
        <f t="shared" si="31"/>
        <v>2015BürogebäudeDachdeckungs- und Dachabdichtungsarbeiten</v>
      </c>
      <c r="E1862">
        <v>99.3</v>
      </c>
      <c r="F1862">
        <v>99.3</v>
      </c>
      <c r="G1862">
        <v>99.8</v>
      </c>
      <c r="H1862">
        <v>99.8</v>
      </c>
      <c r="I1862">
        <v>100.4</v>
      </c>
      <c r="J1862">
        <v>100.4</v>
      </c>
      <c r="K1862">
        <v>100.5</v>
      </c>
      <c r="L1862">
        <v>100.5</v>
      </c>
    </row>
    <row r="1863" spans="1:12">
      <c r="A1863">
        <v>2015</v>
      </c>
      <c r="B1863" t="s">
        <v>151</v>
      </c>
      <c r="C1863" t="s">
        <v>98</v>
      </c>
      <c r="D1863" s="49" t="str">
        <f t="shared" si="31"/>
        <v>2015BürogebäudeKlempnerarbeiten</v>
      </c>
      <c r="E1863">
        <v>99.4</v>
      </c>
      <c r="F1863">
        <v>99.4</v>
      </c>
      <c r="G1863">
        <v>99.9</v>
      </c>
      <c r="H1863">
        <v>99.9</v>
      </c>
      <c r="I1863">
        <v>100.1</v>
      </c>
      <c r="J1863">
        <v>100.1</v>
      </c>
      <c r="K1863">
        <v>100.6</v>
      </c>
      <c r="L1863">
        <v>100.6</v>
      </c>
    </row>
    <row r="1864" spans="1:12">
      <c r="A1864">
        <v>2015</v>
      </c>
      <c r="B1864" t="s">
        <v>151</v>
      </c>
      <c r="C1864" t="s">
        <v>99</v>
      </c>
      <c r="D1864" s="49" t="str">
        <f t="shared" si="31"/>
        <v>2015BürogebäudeGerüstarbeiten</v>
      </c>
      <c r="E1864">
        <v>98.4</v>
      </c>
      <c r="F1864">
        <v>98.4</v>
      </c>
      <c r="G1864">
        <v>100</v>
      </c>
      <c r="H1864">
        <v>100</v>
      </c>
      <c r="I1864">
        <v>101.3</v>
      </c>
      <c r="J1864">
        <v>101.3</v>
      </c>
      <c r="K1864">
        <v>100.3</v>
      </c>
      <c r="L1864">
        <v>100.3</v>
      </c>
    </row>
    <row r="1865" spans="1:12">
      <c r="A1865">
        <v>2015</v>
      </c>
      <c r="B1865" t="s">
        <v>151</v>
      </c>
      <c r="C1865" t="s">
        <v>139</v>
      </c>
      <c r="D1865" s="49" t="str">
        <f t="shared" si="31"/>
        <v>2015BürogebäudeAusbauarbeiten</v>
      </c>
      <c r="E1865">
        <v>99.4</v>
      </c>
      <c r="F1865">
        <v>99.4</v>
      </c>
      <c r="G1865">
        <v>99.8</v>
      </c>
      <c r="H1865">
        <v>99.8</v>
      </c>
      <c r="I1865">
        <v>100.2</v>
      </c>
      <c r="J1865">
        <v>100.2</v>
      </c>
      <c r="K1865">
        <v>100.6</v>
      </c>
      <c r="L1865">
        <v>100.6</v>
      </c>
    </row>
    <row r="1866" spans="1:12">
      <c r="A1866">
        <v>2015</v>
      </c>
      <c r="B1866" t="s">
        <v>151</v>
      </c>
      <c r="C1866" t="s">
        <v>100</v>
      </c>
      <c r="D1866" s="49" t="str">
        <f t="shared" si="31"/>
        <v>2015BürogebäudeNaturwerksteinarbeiten</v>
      </c>
      <c r="E1866">
        <v>99.6</v>
      </c>
      <c r="F1866">
        <v>99.6</v>
      </c>
      <c r="G1866">
        <v>99.9</v>
      </c>
      <c r="H1866">
        <v>99.9</v>
      </c>
      <c r="I1866">
        <v>100.2</v>
      </c>
      <c r="J1866">
        <v>100.2</v>
      </c>
      <c r="K1866">
        <v>100.3</v>
      </c>
      <c r="L1866">
        <v>100.3</v>
      </c>
    </row>
    <row r="1867" spans="1:12">
      <c r="A1867">
        <v>2015</v>
      </c>
      <c r="B1867" t="s">
        <v>151</v>
      </c>
      <c r="C1867" t="s">
        <v>101</v>
      </c>
      <c r="D1867" s="49" t="str">
        <f t="shared" si="31"/>
        <v>2015BürogebäudeBetonwerksteinarbeiten</v>
      </c>
      <c r="E1867">
        <v>99.6</v>
      </c>
      <c r="F1867">
        <v>99.6</v>
      </c>
      <c r="G1867">
        <v>100</v>
      </c>
      <c r="H1867">
        <v>100</v>
      </c>
      <c r="I1867">
        <v>100.3</v>
      </c>
      <c r="J1867">
        <v>100.3</v>
      </c>
      <c r="K1867">
        <v>100.1</v>
      </c>
      <c r="L1867">
        <v>100.1</v>
      </c>
    </row>
    <row r="1868" spans="1:12">
      <c r="A1868">
        <v>2015</v>
      </c>
      <c r="B1868" t="s">
        <v>151</v>
      </c>
      <c r="C1868" t="s">
        <v>140</v>
      </c>
      <c r="D1868" s="49" t="str">
        <f t="shared" ref="D1868:D1931" si="32">CONCATENATE(A1868, B1868, C1868)</f>
        <v>2015BürogebäudePutz- und Stuckarbeiten</v>
      </c>
      <c r="E1868">
        <v>100</v>
      </c>
      <c r="F1868">
        <v>100</v>
      </c>
      <c r="G1868">
        <v>99.9</v>
      </c>
      <c r="H1868">
        <v>99.9</v>
      </c>
      <c r="I1868">
        <v>99.8</v>
      </c>
      <c r="J1868">
        <v>99.8</v>
      </c>
      <c r="K1868">
        <v>100.2</v>
      </c>
      <c r="L1868">
        <v>100.2</v>
      </c>
    </row>
    <row r="1869" spans="1:12">
      <c r="A1869">
        <v>2015</v>
      </c>
      <c r="B1869" t="s">
        <v>151</v>
      </c>
      <c r="C1869" t="s">
        <v>141</v>
      </c>
      <c r="D1869" s="49" t="str">
        <f t="shared" si="32"/>
        <v>2015BürogebäudeWärmedämm-Verbundsysteme</v>
      </c>
      <c r="E1869">
        <v>99.7</v>
      </c>
      <c r="F1869">
        <v>99.7</v>
      </c>
      <c r="G1869">
        <v>99.9</v>
      </c>
      <c r="H1869">
        <v>99.9</v>
      </c>
      <c r="I1869">
        <v>100.1</v>
      </c>
      <c r="J1869">
        <v>100.1</v>
      </c>
      <c r="K1869">
        <v>100.3</v>
      </c>
      <c r="L1869">
        <v>100.3</v>
      </c>
    </row>
    <row r="1870" spans="1:12">
      <c r="A1870">
        <v>2015</v>
      </c>
      <c r="B1870" t="s">
        <v>151</v>
      </c>
      <c r="C1870" t="s">
        <v>104</v>
      </c>
      <c r="D1870" s="49" t="str">
        <f t="shared" si="32"/>
        <v>2015BürogebäudeTrockenbauarbeiten</v>
      </c>
      <c r="E1870">
        <v>99.6</v>
      </c>
      <c r="F1870">
        <v>99.6</v>
      </c>
      <c r="G1870">
        <v>99.9</v>
      </c>
      <c r="H1870">
        <v>99.9</v>
      </c>
      <c r="I1870">
        <v>100.1</v>
      </c>
      <c r="J1870">
        <v>100.1</v>
      </c>
      <c r="K1870">
        <v>100.4</v>
      </c>
      <c r="L1870">
        <v>100.4</v>
      </c>
    </row>
    <row r="1871" spans="1:12">
      <c r="A1871">
        <v>2015</v>
      </c>
      <c r="B1871" t="s">
        <v>151</v>
      </c>
      <c r="C1871" t="s">
        <v>105</v>
      </c>
      <c r="D1871" s="49" t="str">
        <f t="shared" si="32"/>
        <v>2015BürogebäudeVorgehängte hinterlüftete Fassaden</v>
      </c>
      <c r="E1871">
        <v>99.3</v>
      </c>
      <c r="F1871">
        <v>99.3</v>
      </c>
      <c r="G1871">
        <v>99.8</v>
      </c>
      <c r="H1871">
        <v>99.8</v>
      </c>
      <c r="I1871">
        <v>100.3</v>
      </c>
      <c r="J1871">
        <v>100.3</v>
      </c>
      <c r="K1871">
        <v>100.7</v>
      </c>
      <c r="L1871">
        <v>100.7</v>
      </c>
    </row>
    <row r="1872" spans="1:12">
      <c r="A1872">
        <v>2015</v>
      </c>
      <c r="B1872" t="s">
        <v>151</v>
      </c>
      <c r="C1872" t="s">
        <v>142</v>
      </c>
      <c r="D1872" s="49" t="str">
        <f t="shared" si="32"/>
        <v>2015BürogebäudeFliesen- und Plattenarbeiten</v>
      </c>
      <c r="E1872">
        <v>99.4</v>
      </c>
      <c r="F1872">
        <v>99.4</v>
      </c>
      <c r="G1872">
        <v>99.6</v>
      </c>
      <c r="H1872">
        <v>99.6</v>
      </c>
      <c r="I1872">
        <v>100.4</v>
      </c>
      <c r="J1872">
        <v>100.4</v>
      </c>
      <c r="K1872">
        <v>100.7</v>
      </c>
      <c r="L1872">
        <v>100.7</v>
      </c>
    </row>
    <row r="1873" spans="1:12">
      <c r="A1873">
        <v>2015</v>
      </c>
      <c r="B1873" t="s">
        <v>151</v>
      </c>
      <c r="C1873" t="s">
        <v>107</v>
      </c>
      <c r="D1873" s="49" t="str">
        <f t="shared" si="32"/>
        <v>2015BürogebäudeEstricharbeiten</v>
      </c>
      <c r="E1873">
        <v>99.6</v>
      </c>
      <c r="F1873">
        <v>99.6</v>
      </c>
      <c r="G1873">
        <v>99.8</v>
      </c>
      <c r="H1873">
        <v>99.8</v>
      </c>
      <c r="I1873">
        <v>100.1</v>
      </c>
      <c r="J1873">
        <v>100.1</v>
      </c>
      <c r="K1873">
        <v>100.5</v>
      </c>
      <c r="L1873">
        <v>100.5</v>
      </c>
    </row>
    <row r="1874" spans="1:12">
      <c r="A1874">
        <v>2015</v>
      </c>
      <c r="B1874" t="s">
        <v>151</v>
      </c>
      <c r="C1874" t="s">
        <v>108</v>
      </c>
      <c r="D1874" s="49" t="str">
        <f t="shared" si="32"/>
        <v>2015BürogebäudeTischlerarbeiten</v>
      </c>
      <c r="E1874">
        <v>99.6</v>
      </c>
      <c r="F1874">
        <v>99.6</v>
      </c>
      <c r="G1874">
        <v>99.9</v>
      </c>
      <c r="H1874">
        <v>99.9</v>
      </c>
      <c r="I1874">
        <v>100.1</v>
      </c>
      <c r="J1874">
        <v>100.1</v>
      </c>
      <c r="K1874">
        <v>100.5</v>
      </c>
      <c r="L1874">
        <v>100.5</v>
      </c>
    </row>
    <row r="1875" spans="1:12">
      <c r="A1875">
        <v>2015</v>
      </c>
      <c r="B1875" t="s">
        <v>151</v>
      </c>
      <c r="C1875" t="s">
        <v>143</v>
      </c>
      <c r="D1875" s="49" t="str">
        <f t="shared" si="32"/>
        <v>2015BürogebäudeParkett- und Holzpflasterarbeiten</v>
      </c>
      <c r="E1875">
        <v>99.5</v>
      </c>
      <c r="F1875">
        <v>99.5</v>
      </c>
      <c r="G1875">
        <v>99.8</v>
      </c>
      <c r="H1875">
        <v>99.8</v>
      </c>
      <c r="I1875">
        <v>100.3</v>
      </c>
      <c r="J1875">
        <v>100.3</v>
      </c>
      <c r="K1875">
        <v>100.4</v>
      </c>
      <c r="L1875">
        <v>100.4</v>
      </c>
    </row>
    <row r="1876" spans="1:12">
      <c r="A1876">
        <v>2015</v>
      </c>
      <c r="B1876" t="s">
        <v>151</v>
      </c>
      <c r="C1876" t="s">
        <v>109</v>
      </c>
      <c r="D1876" s="49" t="str">
        <f t="shared" si="32"/>
        <v>2015BürogebäudeRollladenarbeiten</v>
      </c>
      <c r="E1876">
        <v>99.7</v>
      </c>
      <c r="F1876">
        <v>99.7</v>
      </c>
      <c r="G1876">
        <v>99.8</v>
      </c>
      <c r="H1876">
        <v>99.8</v>
      </c>
      <c r="I1876">
        <v>100.1</v>
      </c>
      <c r="J1876">
        <v>100.1</v>
      </c>
      <c r="K1876">
        <v>100.4</v>
      </c>
      <c r="L1876">
        <v>100.4</v>
      </c>
    </row>
    <row r="1877" spans="1:12">
      <c r="A1877">
        <v>2015</v>
      </c>
      <c r="B1877" t="s">
        <v>151</v>
      </c>
      <c r="C1877" t="s">
        <v>110</v>
      </c>
      <c r="D1877" s="49" t="str">
        <f t="shared" si="32"/>
        <v>2015BürogebäudeMetallbauarbeiten</v>
      </c>
      <c r="E1877">
        <v>99.4</v>
      </c>
      <c r="F1877">
        <v>99.4</v>
      </c>
      <c r="G1877">
        <v>99.8</v>
      </c>
      <c r="H1877">
        <v>99.8</v>
      </c>
      <c r="I1877">
        <v>100.2</v>
      </c>
      <c r="J1877">
        <v>100.2</v>
      </c>
      <c r="K1877">
        <v>100.6</v>
      </c>
      <c r="L1877">
        <v>100.6</v>
      </c>
    </row>
    <row r="1878" spans="1:12">
      <c r="A1878">
        <v>2015</v>
      </c>
      <c r="B1878" t="s">
        <v>151</v>
      </c>
      <c r="C1878" t="s">
        <v>111</v>
      </c>
      <c r="D1878" s="49" t="str">
        <f t="shared" si="32"/>
        <v>2015BürogebäudeVerglasungsarbeiten</v>
      </c>
      <c r="E1878">
        <v>99.5</v>
      </c>
      <c r="F1878">
        <v>99.5</v>
      </c>
      <c r="G1878">
        <v>98.9</v>
      </c>
      <c r="H1878">
        <v>98.9</v>
      </c>
      <c r="I1878">
        <v>100.4</v>
      </c>
      <c r="J1878">
        <v>100.4</v>
      </c>
      <c r="K1878">
        <v>101.2</v>
      </c>
      <c r="L1878">
        <v>101.2</v>
      </c>
    </row>
    <row r="1879" spans="1:12">
      <c r="A1879">
        <v>2015</v>
      </c>
      <c r="B1879" t="s">
        <v>151</v>
      </c>
      <c r="C1879" t="s">
        <v>144</v>
      </c>
      <c r="D1879" s="49" t="str">
        <f t="shared" si="32"/>
        <v>2015BürogebäudeMaler- und Lackierarbeiten, Beschichtungen</v>
      </c>
      <c r="E1879">
        <v>99.2</v>
      </c>
      <c r="F1879">
        <v>99.2</v>
      </c>
      <c r="G1879">
        <v>99.7</v>
      </c>
      <c r="H1879">
        <v>99.7</v>
      </c>
      <c r="I1879">
        <v>100.5</v>
      </c>
      <c r="J1879">
        <v>100.5</v>
      </c>
      <c r="K1879">
        <v>100.5</v>
      </c>
      <c r="L1879">
        <v>100.5</v>
      </c>
    </row>
    <row r="1880" spans="1:12">
      <c r="A1880">
        <v>2015</v>
      </c>
      <c r="B1880" t="s">
        <v>151</v>
      </c>
      <c r="C1880" t="s">
        <v>145</v>
      </c>
      <c r="D1880" s="49" t="str">
        <f t="shared" si="32"/>
        <v>2015BürogebäudeKorrosionsschutzarbeiten an Stahlbauten</v>
      </c>
      <c r="E1880" t="s">
        <v>66</v>
      </c>
      <c r="F1880" t="s">
        <v>66</v>
      </c>
      <c r="G1880" t="s">
        <v>66</v>
      </c>
      <c r="H1880" t="s">
        <v>66</v>
      </c>
      <c r="I1880" t="s">
        <v>66</v>
      </c>
      <c r="J1880" t="s">
        <v>66</v>
      </c>
      <c r="K1880" t="s">
        <v>66</v>
      </c>
      <c r="L1880" t="s">
        <v>66</v>
      </c>
    </row>
    <row r="1881" spans="1:12">
      <c r="A1881">
        <v>2015</v>
      </c>
      <c r="B1881" t="s">
        <v>151</v>
      </c>
      <c r="C1881" t="s">
        <v>113</v>
      </c>
      <c r="D1881" s="49" t="str">
        <f t="shared" si="32"/>
        <v>2015BürogebäudeBodenbelagarbeiten</v>
      </c>
      <c r="E1881">
        <v>99.7</v>
      </c>
      <c r="F1881">
        <v>99.7</v>
      </c>
      <c r="G1881">
        <v>99.8</v>
      </c>
      <c r="H1881">
        <v>99.8</v>
      </c>
      <c r="I1881">
        <v>100</v>
      </c>
      <c r="J1881">
        <v>100</v>
      </c>
      <c r="K1881">
        <v>100.5</v>
      </c>
      <c r="L1881">
        <v>100.5</v>
      </c>
    </row>
    <row r="1882" spans="1:12">
      <c r="A1882">
        <v>2015</v>
      </c>
      <c r="B1882" t="s">
        <v>151</v>
      </c>
      <c r="C1882" t="s">
        <v>114</v>
      </c>
      <c r="D1882" s="49" t="str">
        <f t="shared" si="32"/>
        <v>2015BürogebäudeTapezierarbeiten</v>
      </c>
      <c r="E1882">
        <v>99.5</v>
      </c>
      <c r="F1882">
        <v>99.5</v>
      </c>
      <c r="G1882">
        <v>99.9</v>
      </c>
      <c r="H1882">
        <v>99.9</v>
      </c>
      <c r="I1882">
        <v>100.2</v>
      </c>
      <c r="J1882">
        <v>100.2</v>
      </c>
      <c r="K1882">
        <v>100.4</v>
      </c>
      <c r="L1882">
        <v>100.4</v>
      </c>
    </row>
    <row r="1883" spans="1:12">
      <c r="A1883">
        <v>2015</v>
      </c>
      <c r="B1883" t="s">
        <v>151</v>
      </c>
      <c r="C1883" t="s">
        <v>115</v>
      </c>
      <c r="D1883" s="49" t="str">
        <f t="shared" si="32"/>
        <v>2015BürogebäudeRaumlufttechnische Anlagen</v>
      </c>
      <c r="E1883">
        <v>99.6</v>
      </c>
      <c r="F1883">
        <v>99.6</v>
      </c>
      <c r="G1883">
        <v>99.9</v>
      </c>
      <c r="H1883">
        <v>99.9</v>
      </c>
      <c r="I1883">
        <v>100.2</v>
      </c>
      <c r="J1883">
        <v>100.2</v>
      </c>
      <c r="K1883">
        <v>100.4</v>
      </c>
      <c r="L1883">
        <v>100.4</v>
      </c>
    </row>
    <row r="1884" spans="1:12">
      <c r="A1884">
        <v>2015</v>
      </c>
      <c r="B1884" t="s">
        <v>151</v>
      </c>
      <c r="C1884" t="s">
        <v>146</v>
      </c>
      <c r="D1884" s="49" t="str">
        <f t="shared" si="32"/>
        <v>2015BürogebäudeHeiz- und zentrale Wassererwärmungsanlagen</v>
      </c>
      <c r="E1884">
        <v>99.3</v>
      </c>
      <c r="F1884">
        <v>99.3</v>
      </c>
      <c r="G1884">
        <v>99.8</v>
      </c>
      <c r="H1884">
        <v>99.8</v>
      </c>
      <c r="I1884">
        <v>100.3</v>
      </c>
      <c r="J1884">
        <v>100.3</v>
      </c>
      <c r="K1884">
        <v>100.6</v>
      </c>
      <c r="L1884">
        <v>100.6</v>
      </c>
    </row>
    <row r="1885" spans="1:12">
      <c r="A1885">
        <v>2015</v>
      </c>
      <c r="B1885" t="s">
        <v>151</v>
      </c>
      <c r="C1885" t="s">
        <v>147</v>
      </c>
      <c r="D1885" s="49" t="str">
        <f t="shared" si="32"/>
        <v>2015BürogebäudeGas-, Wasser- und Entwässerungsanl. innerh. v.Geb.</v>
      </c>
      <c r="E1885">
        <v>99.2</v>
      </c>
      <c r="F1885">
        <v>99.2</v>
      </c>
      <c r="G1885">
        <v>99.7</v>
      </c>
      <c r="H1885">
        <v>99.7</v>
      </c>
      <c r="I1885">
        <v>100.3</v>
      </c>
      <c r="J1885">
        <v>100.3</v>
      </c>
      <c r="K1885">
        <v>100.7</v>
      </c>
      <c r="L1885">
        <v>100.7</v>
      </c>
    </row>
    <row r="1886" spans="1:12">
      <c r="A1886">
        <v>2015</v>
      </c>
      <c r="B1886" t="s">
        <v>151</v>
      </c>
      <c r="C1886" t="s">
        <v>148</v>
      </c>
      <c r="D1886" s="49" t="str">
        <f t="shared" si="32"/>
        <v>2015BürogebäudeNieder- und Mittelspannungsanlagen bis 36 kV</v>
      </c>
      <c r="E1886">
        <v>99.1</v>
      </c>
      <c r="F1886">
        <v>99.1</v>
      </c>
      <c r="G1886">
        <v>99.6</v>
      </c>
      <c r="H1886">
        <v>99.6</v>
      </c>
      <c r="I1886">
        <v>100.3</v>
      </c>
      <c r="J1886">
        <v>100.3</v>
      </c>
      <c r="K1886">
        <v>101</v>
      </c>
      <c r="L1886">
        <v>101</v>
      </c>
    </row>
    <row r="1887" spans="1:12">
      <c r="A1887">
        <v>2015</v>
      </c>
      <c r="B1887" t="s">
        <v>151</v>
      </c>
      <c r="C1887" t="s">
        <v>120</v>
      </c>
      <c r="D1887" s="49" t="str">
        <f t="shared" si="32"/>
        <v>2015BürogebäudeBlitzschutzanlagen</v>
      </c>
      <c r="E1887">
        <v>99.7</v>
      </c>
      <c r="F1887">
        <v>99.7</v>
      </c>
      <c r="G1887">
        <v>99.9</v>
      </c>
      <c r="H1887">
        <v>99.9</v>
      </c>
      <c r="I1887">
        <v>100.2</v>
      </c>
      <c r="J1887">
        <v>100.2</v>
      </c>
      <c r="K1887">
        <v>100.3</v>
      </c>
      <c r="L1887">
        <v>100.3</v>
      </c>
    </row>
    <row r="1888" spans="1:12">
      <c r="A1888">
        <v>2015</v>
      </c>
      <c r="B1888" t="s">
        <v>151</v>
      </c>
      <c r="C1888" t="s">
        <v>149</v>
      </c>
      <c r="D1888" s="49" t="str">
        <f t="shared" si="32"/>
        <v>2015BürogebäudeAufzugsanl., Fahrtreppen, Fahrsteige, Förderanl.</v>
      </c>
      <c r="E1888">
        <v>99.2</v>
      </c>
      <c r="F1888">
        <v>99.2</v>
      </c>
      <c r="G1888">
        <v>99.9</v>
      </c>
      <c r="H1888">
        <v>99.9</v>
      </c>
      <c r="I1888">
        <v>100.4</v>
      </c>
      <c r="J1888">
        <v>100.4</v>
      </c>
      <c r="K1888">
        <v>100.5</v>
      </c>
      <c r="L1888">
        <v>100.5</v>
      </c>
    </row>
    <row r="1889" spans="1:12">
      <c r="A1889">
        <v>2015</v>
      </c>
      <c r="B1889" t="s">
        <v>151</v>
      </c>
      <c r="C1889" t="s">
        <v>119</v>
      </c>
      <c r="D1889" s="49" t="str">
        <f t="shared" si="32"/>
        <v>2015BürogebäudeGebäudeautomation</v>
      </c>
      <c r="E1889">
        <v>99.4</v>
      </c>
      <c r="F1889">
        <v>99.4</v>
      </c>
      <c r="G1889">
        <v>100</v>
      </c>
      <c r="H1889">
        <v>100</v>
      </c>
      <c r="I1889">
        <v>100.4</v>
      </c>
      <c r="J1889">
        <v>100.4</v>
      </c>
      <c r="K1889">
        <v>100.1</v>
      </c>
      <c r="L1889">
        <v>100.1</v>
      </c>
    </row>
    <row r="1890" spans="1:12">
      <c r="A1890">
        <v>2015</v>
      </c>
      <c r="B1890" t="s">
        <v>151</v>
      </c>
      <c r="C1890" t="s">
        <v>150</v>
      </c>
      <c r="D1890" s="49" t="str">
        <f t="shared" si="32"/>
        <v>2015BürogebäudeDämm- und Brandschutzarbeiten an techn. Anlagen</v>
      </c>
      <c r="E1890">
        <v>99</v>
      </c>
      <c r="F1890">
        <v>99</v>
      </c>
      <c r="G1890">
        <v>99.9</v>
      </c>
      <c r="H1890">
        <v>99.9</v>
      </c>
      <c r="I1890">
        <v>100.4</v>
      </c>
      <c r="J1890">
        <v>100.4</v>
      </c>
      <c r="K1890">
        <v>100.8</v>
      </c>
      <c r="L1890">
        <v>100.8</v>
      </c>
    </row>
    <row r="1891" spans="1:12">
      <c r="A1891">
        <v>2015</v>
      </c>
      <c r="B1891" t="s">
        <v>152</v>
      </c>
      <c r="C1891" t="s">
        <v>133</v>
      </c>
      <c r="D1891" s="49" t="str">
        <f t="shared" si="32"/>
        <v>2015Gewerbliche BetriebsgebäudeBauleistungen am Bauwerk</v>
      </c>
      <c r="E1891">
        <v>99.5</v>
      </c>
      <c r="F1891">
        <v>99.5</v>
      </c>
      <c r="G1891">
        <v>99.8</v>
      </c>
      <c r="H1891">
        <v>99.8</v>
      </c>
      <c r="I1891">
        <v>100.3</v>
      </c>
      <c r="J1891">
        <v>100.3</v>
      </c>
      <c r="K1891">
        <v>100.4</v>
      </c>
      <c r="L1891">
        <v>100.4</v>
      </c>
    </row>
    <row r="1892" spans="1:12">
      <c r="A1892">
        <v>2015</v>
      </c>
      <c r="B1892" t="s">
        <v>152</v>
      </c>
      <c r="C1892" t="s">
        <v>134</v>
      </c>
      <c r="D1892" s="49" t="str">
        <f t="shared" si="32"/>
        <v>2015Gewerbliche BetriebsgebäudeRohbauarbeiten</v>
      </c>
      <c r="E1892">
        <v>99.7</v>
      </c>
      <c r="F1892">
        <v>99.7</v>
      </c>
      <c r="G1892">
        <v>99.8</v>
      </c>
      <c r="H1892">
        <v>99.8</v>
      </c>
      <c r="I1892">
        <v>100.3</v>
      </c>
      <c r="J1892">
        <v>100.3</v>
      </c>
      <c r="K1892">
        <v>100.2</v>
      </c>
      <c r="L1892">
        <v>100.2</v>
      </c>
    </row>
    <row r="1893" spans="1:12">
      <c r="A1893">
        <v>2015</v>
      </c>
      <c r="B1893" t="s">
        <v>152</v>
      </c>
      <c r="C1893" t="s">
        <v>90</v>
      </c>
      <c r="D1893" s="49" t="str">
        <f t="shared" si="32"/>
        <v>2015Gewerbliche BetriebsgebäudeErdarbeiten</v>
      </c>
      <c r="E1893">
        <v>99.5</v>
      </c>
      <c r="F1893">
        <v>99.5</v>
      </c>
      <c r="G1893">
        <v>99.8</v>
      </c>
      <c r="H1893">
        <v>99.8</v>
      </c>
      <c r="I1893">
        <v>100.2</v>
      </c>
      <c r="J1893">
        <v>100.2</v>
      </c>
      <c r="K1893">
        <v>100.6</v>
      </c>
      <c r="L1893">
        <v>100.6</v>
      </c>
    </row>
    <row r="1894" spans="1:12">
      <c r="A1894">
        <v>2015</v>
      </c>
      <c r="B1894" t="s">
        <v>152</v>
      </c>
      <c r="C1894" t="s">
        <v>135</v>
      </c>
      <c r="D1894" s="49" t="str">
        <f t="shared" si="32"/>
        <v>2015Gewerbliche BetriebsgebäudeVerbauarbeiten</v>
      </c>
      <c r="E1894" t="s">
        <v>66</v>
      </c>
      <c r="F1894" t="s">
        <v>66</v>
      </c>
      <c r="G1894" t="s">
        <v>66</v>
      </c>
      <c r="H1894" t="s">
        <v>66</v>
      </c>
      <c r="I1894" t="s">
        <v>66</v>
      </c>
      <c r="J1894" t="s">
        <v>66</v>
      </c>
      <c r="K1894" t="s">
        <v>66</v>
      </c>
      <c r="L1894" t="s">
        <v>66</v>
      </c>
    </row>
    <row r="1895" spans="1:12">
      <c r="A1895">
        <v>2015</v>
      </c>
      <c r="B1895" t="s">
        <v>152</v>
      </c>
      <c r="C1895" t="s">
        <v>136</v>
      </c>
      <c r="D1895" s="49" t="str">
        <f t="shared" si="32"/>
        <v>2015Gewerbliche BetriebsgebäudeRamm-, Rüttel- und Pressarbeiten</v>
      </c>
      <c r="E1895" t="s">
        <v>66</v>
      </c>
      <c r="F1895" t="s">
        <v>66</v>
      </c>
      <c r="G1895" t="s">
        <v>66</v>
      </c>
      <c r="H1895" t="s">
        <v>66</v>
      </c>
      <c r="I1895" t="s">
        <v>66</v>
      </c>
      <c r="J1895" t="s">
        <v>66</v>
      </c>
      <c r="K1895" t="s">
        <v>66</v>
      </c>
      <c r="L1895" t="s">
        <v>66</v>
      </c>
    </row>
    <row r="1896" spans="1:12">
      <c r="A1896">
        <v>2015</v>
      </c>
      <c r="B1896" t="s">
        <v>152</v>
      </c>
      <c r="C1896" t="s">
        <v>91</v>
      </c>
      <c r="D1896" s="49" t="str">
        <f t="shared" si="32"/>
        <v>2015Gewerbliche BetriebsgebäudeEntwässerungskanalarbeiten</v>
      </c>
      <c r="E1896">
        <v>99.4</v>
      </c>
      <c r="F1896">
        <v>99.4</v>
      </c>
      <c r="G1896">
        <v>99.7</v>
      </c>
      <c r="H1896">
        <v>99.7</v>
      </c>
      <c r="I1896">
        <v>100.4</v>
      </c>
      <c r="J1896">
        <v>100.4</v>
      </c>
      <c r="K1896">
        <v>100.5</v>
      </c>
      <c r="L1896">
        <v>100.5</v>
      </c>
    </row>
    <row r="1897" spans="1:12">
      <c r="A1897">
        <v>2015</v>
      </c>
      <c r="B1897" t="s">
        <v>152</v>
      </c>
      <c r="C1897" t="s">
        <v>92</v>
      </c>
      <c r="D1897" s="49" t="str">
        <f t="shared" si="32"/>
        <v>2015Gewerbliche BetriebsgebäudeMauerarbeiten</v>
      </c>
      <c r="E1897">
        <v>100.1</v>
      </c>
      <c r="F1897">
        <v>100.1</v>
      </c>
      <c r="G1897">
        <v>99.7</v>
      </c>
      <c r="H1897">
        <v>99.7</v>
      </c>
      <c r="I1897">
        <v>100.1</v>
      </c>
      <c r="J1897">
        <v>100.1</v>
      </c>
      <c r="K1897">
        <v>100.1</v>
      </c>
      <c r="L1897">
        <v>100.1</v>
      </c>
    </row>
    <row r="1898" spans="1:12">
      <c r="A1898">
        <v>2015</v>
      </c>
      <c r="B1898" t="s">
        <v>152</v>
      </c>
      <c r="C1898" t="s">
        <v>93</v>
      </c>
      <c r="D1898" s="49" t="str">
        <f t="shared" si="32"/>
        <v>2015Gewerbliche BetriebsgebäudeBetonarbeiten</v>
      </c>
      <c r="E1898">
        <v>99.9</v>
      </c>
      <c r="F1898">
        <v>99.9</v>
      </c>
      <c r="G1898">
        <v>99.9</v>
      </c>
      <c r="H1898">
        <v>99.9</v>
      </c>
      <c r="I1898">
        <v>100.2</v>
      </c>
      <c r="J1898">
        <v>100.2</v>
      </c>
      <c r="K1898">
        <v>100</v>
      </c>
      <c r="L1898">
        <v>100</v>
      </c>
    </row>
    <row r="1899" spans="1:12">
      <c r="A1899">
        <v>2015</v>
      </c>
      <c r="B1899" t="s">
        <v>152</v>
      </c>
      <c r="C1899" t="s">
        <v>137</v>
      </c>
      <c r="D1899" s="49" t="str">
        <f t="shared" si="32"/>
        <v>2015Gewerbliche BetriebsgebäudeZimmer- und Holzbauarbeiten</v>
      </c>
      <c r="E1899">
        <v>99.3</v>
      </c>
      <c r="F1899">
        <v>99.3</v>
      </c>
      <c r="G1899">
        <v>99.7</v>
      </c>
      <c r="H1899">
        <v>99.7</v>
      </c>
      <c r="I1899">
        <v>100.4</v>
      </c>
      <c r="J1899">
        <v>100.4</v>
      </c>
      <c r="K1899">
        <v>100.6</v>
      </c>
      <c r="L1899">
        <v>100.6</v>
      </c>
    </row>
    <row r="1900" spans="1:12">
      <c r="A1900">
        <v>2015</v>
      </c>
      <c r="B1900" t="s">
        <v>152</v>
      </c>
      <c r="C1900" t="s">
        <v>95</v>
      </c>
      <c r="D1900" s="49" t="str">
        <f t="shared" si="32"/>
        <v>2015Gewerbliche BetriebsgebäudeStahlbauarbeiten</v>
      </c>
      <c r="E1900">
        <v>99.7</v>
      </c>
      <c r="F1900">
        <v>99.7</v>
      </c>
      <c r="G1900">
        <v>99.7</v>
      </c>
      <c r="H1900">
        <v>99.7</v>
      </c>
      <c r="I1900">
        <v>100.4</v>
      </c>
      <c r="J1900">
        <v>100.4</v>
      </c>
      <c r="K1900">
        <v>100.2</v>
      </c>
      <c r="L1900">
        <v>100.2</v>
      </c>
    </row>
    <row r="1901" spans="1:12">
      <c r="A1901">
        <v>2015</v>
      </c>
      <c r="B1901" t="s">
        <v>152</v>
      </c>
      <c r="C1901" t="s">
        <v>96</v>
      </c>
      <c r="D1901" s="49" t="str">
        <f t="shared" si="32"/>
        <v>2015Gewerbliche BetriebsgebäudeAbdichtungsarbeiten</v>
      </c>
      <c r="E1901">
        <v>99.7</v>
      </c>
      <c r="F1901">
        <v>99.7</v>
      </c>
      <c r="G1901">
        <v>99.8</v>
      </c>
      <c r="H1901">
        <v>99.8</v>
      </c>
      <c r="I1901">
        <v>100.1</v>
      </c>
      <c r="J1901">
        <v>100.1</v>
      </c>
      <c r="K1901">
        <v>100.4</v>
      </c>
      <c r="L1901">
        <v>100.4</v>
      </c>
    </row>
    <row r="1902" spans="1:12">
      <c r="A1902">
        <v>2015</v>
      </c>
      <c r="B1902" t="s">
        <v>152</v>
      </c>
      <c r="C1902" t="s">
        <v>138</v>
      </c>
      <c r="D1902" s="49" t="str">
        <f t="shared" si="32"/>
        <v>2015Gewerbliche BetriebsgebäudeDachdeckungs- und Dachabdichtungsarbeiten</v>
      </c>
      <c r="E1902">
        <v>99.4</v>
      </c>
      <c r="F1902">
        <v>99.4</v>
      </c>
      <c r="G1902">
        <v>99.8</v>
      </c>
      <c r="H1902">
        <v>99.8</v>
      </c>
      <c r="I1902">
        <v>100.3</v>
      </c>
      <c r="J1902">
        <v>100.3</v>
      </c>
      <c r="K1902">
        <v>100.5</v>
      </c>
      <c r="L1902">
        <v>100.5</v>
      </c>
    </row>
    <row r="1903" spans="1:12">
      <c r="A1903">
        <v>2015</v>
      </c>
      <c r="B1903" t="s">
        <v>152</v>
      </c>
      <c r="C1903" t="s">
        <v>98</v>
      </c>
      <c r="D1903" s="49" t="str">
        <f t="shared" si="32"/>
        <v>2015Gewerbliche BetriebsgebäudeKlempnerarbeiten</v>
      </c>
      <c r="E1903">
        <v>99.3</v>
      </c>
      <c r="F1903">
        <v>99.3</v>
      </c>
      <c r="G1903">
        <v>99.9</v>
      </c>
      <c r="H1903">
        <v>99.9</v>
      </c>
      <c r="I1903">
        <v>100.2</v>
      </c>
      <c r="J1903">
        <v>100.2</v>
      </c>
      <c r="K1903">
        <v>100.7</v>
      </c>
      <c r="L1903">
        <v>100.7</v>
      </c>
    </row>
    <row r="1904" spans="1:12">
      <c r="A1904">
        <v>2015</v>
      </c>
      <c r="B1904" t="s">
        <v>152</v>
      </c>
      <c r="C1904" t="s">
        <v>99</v>
      </c>
      <c r="D1904" s="49" t="str">
        <f t="shared" si="32"/>
        <v>2015Gewerbliche BetriebsgebäudeGerüstarbeiten</v>
      </c>
      <c r="E1904">
        <v>98.4</v>
      </c>
      <c r="F1904">
        <v>98.4</v>
      </c>
      <c r="G1904">
        <v>100</v>
      </c>
      <c r="H1904">
        <v>100</v>
      </c>
      <c r="I1904">
        <v>101.3</v>
      </c>
      <c r="J1904">
        <v>101.3</v>
      </c>
      <c r="K1904">
        <v>100.3</v>
      </c>
      <c r="L1904">
        <v>100.3</v>
      </c>
    </row>
    <row r="1905" spans="1:12">
      <c r="A1905">
        <v>2015</v>
      </c>
      <c r="B1905" t="s">
        <v>152</v>
      </c>
      <c r="C1905" t="s">
        <v>139</v>
      </c>
      <c r="D1905" s="49" t="str">
        <f t="shared" si="32"/>
        <v>2015Gewerbliche BetriebsgebäudeAusbauarbeiten</v>
      </c>
      <c r="E1905">
        <v>99.4</v>
      </c>
      <c r="F1905">
        <v>99.4</v>
      </c>
      <c r="G1905">
        <v>99.8</v>
      </c>
      <c r="H1905">
        <v>99.8</v>
      </c>
      <c r="I1905">
        <v>100.3</v>
      </c>
      <c r="J1905">
        <v>100.3</v>
      </c>
      <c r="K1905">
        <v>100.6</v>
      </c>
      <c r="L1905">
        <v>100.6</v>
      </c>
    </row>
    <row r="1906" spans="1:12">
      <c r="A1906">
        <v>2015</v>
      </c>
      <c r="B1906" t="s">
        <v>152</v>
      </c>
      <c r="C1906" t="s">
        <v>100</v>
      </c>
      <c r="D1906" s="49" t="str">
        <f t="shared" si="32"/>
        <v>2015Gewerbliche BetriebsgebäudeNaturwerksteinarbeiten</v>
      </c>
      <c r="E1906">
        <v>99.5</v>
      </c>
      <c r="F1906">
        <v>99.5</v>
      </c>
      <c r="G1906">
        <v>99.9</v>
      </c>
      <c r="H1906">
        <v>99.9</v>
      </c>
      <c r="I1906">
        <v>100.2</v>
      </c>
      <c r="J1906">
        <v>100.2</v>
      </c>
      <c r="K1906">
        <v>100.4</v>
      </c>
      <c r="L1906">
        <v>100.4</v>
      </c>
    </row>
    <row r="1907" spans="1:12">
      <c r="A1907">
        <v>2015</v>
      </c>
      <c r="B1907" t="s">
        <v>152</v>
      </c>
      <c r="C1907" t="s">
        <v>101</v>
      </c>
      <c r="D1907" s="49" t="str">
        <f t="shared" si="32"/>
        <v>2015Gewerbliche BetriebsgebäudeBetonwerksteinarbeiten</v>
      </c>
      <c r="E1907">
        <v>99.5</v>
      </c>
      <c r="F1907">
        <v>99.5</v>
      </c>
      <c r="G1907">
        <v>99.9</v>
      </c>
      <c r="H1907">
        <v>99.9</v>
      </c>
      <c r="I1907">
        <v>100.3</v>
      </c>
      <c r="J1907">
        <v>100.3</v>
      </c>
      <c r="K1907">
        <v>100.2</v>
      </c>
      <c r="L1907">
        <v>100.2</v>
      </c>
    </row>
    <row r="1908" spans="1:12">
      <c r="A1908">
        <v>2015</v>
      </c>
      <c r="B1908" t="s">
        <v>152</v>
      </c>
      <c r="C1908" t="s">
        <v>140</v>
      </c>
      <c r="D1908" s="49" t="str">
        <f t="shared" si="32"/>
        <v>2015Gewerbliche BetriebsgebäudePutz- und Stuckarbeiten</v>
      </c>
      <c r="E1908">
        <v>99.9</v>
      </c>
      <c r="F1908">
        <v>99.9</v>
      </c>
      <c r="G1908">
        <v>99.9</v>
      </c>
      <c r="H1908">
        <v>99.9</v>
      </c>
      <c r="I1908">
        <v>99.9</v>
      </c>
      <c r="J1908">
        <v>99.9</v>
      </c>
      <c r="K1908">
        <v>100.2</v>
      </c>
      <c r="L1908">
        <v>100.2</v>
      </c>
    </row>
    <row r="1909" spans="1:12">
      <c r="A1909">
        <v>2015</v>
      </c>
      <c r="B1909" t="s">
        <v>152</v>
      </c>
      <c r="C1909" t="s">
        <v>141</v>
      </c>
      <c r="D1909" s="49" t="str">
        <f t="shared" si="32"/>
        <v>2015Gewerbliche BetriebsgebäudeWärmedämm-Verbundsysteme</v>
      </c>
      <c r="E1909">
        <v>99.7</v>
      </c>
      <c r="F1909">
        <v>99.7</v>
      </c>
      <c r="G1909">
        <v>99.9</v>
      </c>
      <c r="H1909">
        <v>99.9</v>
      </c>
      <c r="I1909">
        <v>100.1</v>
      </c>
      <c r="J1909">
        <v>100.1</v>
      </c>
      <c r="K1909">
        <v>100.3</v>
      </c>
      <c r="L1909">
        <v>100.3</v>
      </c>
    </row>
    <row r="1910" spans="1:12">
      <c r="A1910">
        <v>2015</v>
      </c>
      <c r="B1910" t="s">
        <v>152</v>
      </c>
      <c r="C1910" t="s">
        <v>104</v>
      </c>
      <c r="D1910" s="49" t="str">
        <f t="shared" si="32"/>
        <v>2015Gewerbliche BetriebsgebäudeTrockenbauarbeiten</v>
      </c>
      <c r="E1910">
        <v>99.6</v>
      </c>
      <c r="F1910">
        <v>99.6</v>
      </c>
      <c r="G1910">
        <v>99.9</v>
      </c>
      <c r="H1910">
        <v>99.9</v>
      </c>
      <c r="I1910">
        <v>100.1</v>
      </c>
      <c r="J1910">
        <v>100.1</v>
      </c>
      <c r="K1910">
        <v>100.4</v>
      </c>
      <c r="L1910">
        <v>100.4</v>
      </c>
    </row>
    <row r="1911" spans="1:12">
      <c r="A1911">
        <v>2015</v>
      </c>
      <c r="B1911" t="s">
        <v>152</v>
      </c>
      <c r="C1911" t="s">
        <v>105</v>
      </c>
      <c r="D1911" s="49" t="str">
        <f t="shared" si="32"/>
        <v>2015Gewerbliche BetriebsgebäudeVorgehängte hinterlüftete Fassaden</v>
      </c>
      <c r="E1911">
        <v>99.3</v>
      </c>
      <c r="F1911">
        <v>99.3</v>
      </c>
      <c r="G1911">
        <v>99.8</v>
      </c>
      <c r="H1911">
        <v>99.8</v>
      </c>
      <c r="I1911">
        <v>100.3</v>
      </c>
      <c r="J1911">
        <v>100.3</v>
      </c>
      <c r="K1911">
        <v>100.7</v>
      </c>
      <c r="L1911">
        <v>100.7</v>
      </c>
    </row>
    <row r="1912" spans="1:12">
      <c r="A1912">
        <v>2015</v>
      </c>
      <c r="B1912" t="s">
        <v>152</v>
      </c>
      <c r="C1912" t="s">
        <v>142</v>
      </c>
      <c r="D1912" s="49" t="str">
        <f t="shared" si="32"/>
        <v>2015Gewerbliche BetriebsgebäudeFliesen- und Plattenarbeiten</v>
      </c>
      <c r="E1912">
        <v>99.4</v>
      </c>
      <c r="F1912">
        <v>99.4</v>
      </c>
      <c r="G1912">
        <v>99.6</v>
      </c>
      <c r="H1912">
        <v>99.6</v>
      </c>
      <c r="I1912">
        <v>100.4</v>
      </c>
      <c r="J1912">
        <v>100.4</v>
      </c>
      <c r="K1912">
        <v>100.7</v>
      </c>
      <c r="L1912">
        <v>100.7</v>
      </c>
    </row>
    <row r="1913" spans="1:12">
      <c r="A1913">
        <v>2015</v>
      </c>
      <c r="B1913" t="s">
        <v>152</v>
      </c>
      <c r="C1913" t="s">
        <v>107</v>
      </c>
      <c r="D1913" s="49" t="str">
        <f t="shared" si="32"/>
        <v>2015Gewerbliche BetriebsgebäudeEstricharbeiten</v>
      </c>
      <c r="E1913">
        <v>99.6</v>
      </c>
      <c r="F1913">
        <v>99.6</v>
      </c>
      <c r="G1913">
        <v>99.8</v>
      </c>
      <c r="H1913">
        <v>99.8</v>
      </c>
      <c r="I1913">
        <v>100.1</v>
      </c>
      <c r="J1913">
        <v>100.1</v>
      </c>
      <c r="K1913">
        <v>100.5</v>
      </c>
      <c r="L1913">
        <v>100.5</v>
      </c>
    </row>
    <row r="1914" spans="1:12">
      <c r="A1914">
        <v>2015</v>
      </c>
      <c r="B1914" t="s">
        <v>152</v>
      </c>
      <c r="C1914" t="s">
        <v>108</v>
      </c>
      <c r="D1914" s="49" t="str">
        <f t="shared" si="32"/>
        <v>2015Gewerbliche BetriebsgebäudeTischlerarbeiten</v>
      </c>
      <c r="E1914">
        <v>99.6</v>
      </c>
      <c r="F1914">
        <v>99.6</v>
      </c>
      <c r="G1914">
        <v>99.8</v>
      </c>
      <c r="H1914">
        <v>99.8</v>
      </c>
      <c r="I1914">
        <v>100.1</v>
      </c>
      <c r="J1914">
        <v>100.1</v>
      </c>
      <c r="K1914">
        <v>100.5</v>
      </c>
      <c r="L1914">
        <v>100.5</v>
      </c>
    </row>
    <row r="1915" spans="1:12">
      <c r="A1915">
        <v>2015</v>
      </c>
      <c r="B1915" t="s">
        <v>152</v>
      </c>
      <c r="C1915" t="s">
        <v>143</v>
      </c>
      <c r="D1915" s="49" t="str">
        <f t="shared" si="32"/>
        <v>2015Gewerbliche BetriebsgebäudeParkett- und Holzpflasterarbeiten</v>
      </c>
      <c r="E1915">
        <v>99.5</v>
      </c>
      <c r="F1915">
        <v>99.5</v>
      </c>
      <c r="G1915">
        <v>99.8</v>
      </c>
      <c r="H1915">
        <v>99.8</v>
      </c>
      <c r="I1915">
        <v>100.3</v>
      </c>
      <c r="J1915">
        <v>100.3</v>
      </c>
      <c r="K1915">
        <v>100.4</v>
      </c>
      <c r="L1915">
        <v>100.4</v>
      </c>
    </row>
    <row r="1916" spans="1:12">
      <c r="A1916">
        <v>2015</v>
      </c>
      <c r="B1916" t="s">
        <v>152</v>
      </c>
      <c r="C1916" t="s">
        <v>109</v>
      </c>
      <c r="D1916" s="49" t="str">
        <f t="shared" si="32"/>
        <v>2015Gewerbliche BetriebsgebäudeRollladenarbeiten</v>
      </c>
      <c r="E1916">
        <v>99.7</v>
      </c>
      <c r="F1916">
        <v>99.7</v>
      </c>
      <c r="G1916">
        <v>99.8</v>
      </c>
      <c r="H1916">
        <v>99.8</v>
      </c>
      <c r="I1916">
        <v>100.1</v>
      </c>
      <c r="J1916">
        <v>100.1</v>
      </c>
      <c r="K1916">
        <v>100.4</v>
      </c>
      <c r="L1916">
        <v>100.4</v>
      </c>
    </row>
    <row r="1917" spans="1:12">
      <c r="A1917">
        <v>2015</v>
      </c>
      <c r="B1917" t="s">
        <v>152</v>
      </c>
      <c r="C1917" t="s">
        <v>110</v>
      </c>
      <c r="D1917" s="49" t="str">
        <f t="shared" si="32"/>
        <v>2015Gewerbliche BetriebsgebäudeMetallbauarbeiten</v>
      </c>
      <c r="E1917">
        <v>99.4</v>
      </c>
      <c r="F1917">
        <v>99.4</v>
      </c>
      <c r="G1917">
        <v>99.8</v>
      </c>
      <c r="H1917">
        <v>99.8</v>
      </c>
      <c r="I1917">
        <v>100.2</v>
      </c>
      <c r="J1917">
        <v>100.2</v>
      </c>
      <c r="K1917">
        <v>100.5</v>
      </c>
      <c r="L1917">
        <v>100.5</v>
      </c>
    </row>
    <row r="1918" spans="1:12">
      <c r="A1918">
        <v>2015</v>
      </c>
      <c r="B1918" t="s">
        <v>152</v>
      </c>
      <c r="C1918" t="s">
        <v>111</v>
      </c>
      <c r="D1918" s="49" t="str">
        <f t="shared" si="32"/>
        <v>2015Gewerbliche BetriebsgebäudeVerglasungsarbeiten</v>
      </c>
      <c r="E1918">
        <v>99.5</v>
      </c>
      <c r="F1918">
        <v>99.5</v>
      </c>
      <c r="G1918">
        <v>98.9</v>
      </c>
      <c r="H1918">
        <v>98.9</v>
      </c>
      <c r="I1918">
        <v>100.4</v>
      </c>
      <c r="J1918">
        <v>100.4</v>
      </c>
      <c r="K1918">
        <v>101.2</v>
      </c>
      <c r="L1918">
        <v>101.2</v>
      </c>
    </row>
    <row r="1919" spans="1:12">
      <c r="A1919">
        <v>2015</v>
      </c>
      <c r="B1919" t="s">
        <v>152</v>
      </c>
      <c r="C1919" t="s">
        <v>144</v>
      </c>
      <c r="D1919" s="49" t="str">
        <f t="shared" si="32"/>
        <v>2015Gewerbliche BetriebsgebäudeMaler- und Lackierarbeiten, Beschichtungen</v>
      </c>
      <c r="E1919">
        <v>99.3</v>
      </c>
      <c r="F1919">
        <v>99.3</v>
      </c>
      <c r="G1919">
        <v>99.8</v>
      </c>
      <c r="H1919">
        <v>99.8</v>
      </c>
      <c r="I1919">
        <v>100.4</v>
      </c>
      <c r="J1919">
        <v>100.4</v>
      </c>
      <c r="K1919">
        <v>100.4</v>
      </c>
      <c r="L1919">
        <v>100.4</v>
      </c>
    </row>
    <row r="1920" spans="1:12">
      <c r="A1920">
        <v>2015</v>
      </c>
      <c r="B1920" t="s">
        <v>152</v>
      </c>
      <c r="C1920" t="s">
        <v>145</v>
      </c>
      <c r="D1920" s="49" t="str">
        <f t="shared" si="32"/>
        <v>2015Gewerbliche BetriebsgebäudeKorrosionsschutzarbeiten an Stahlbauten</v>
      </c>
      <c r="E1920">
        <v>99.6</v>
      </c>
      <c r="F1920">
        <v>99.6</v>
      </c>
      <c r="G1920">
        <v>99.9</v>
      </c>
      <c r="H1920">
        <v>99.9</v>
      </c>
      <c r="I1920">
        <v>100.2</v>
      </c>
      <c r="J1920">
        <v>100.2</v>
      </c>
      <c r="K1920">
        <v>100.3</v>
      </c>
      <c r="L1920">
        <v>100.3</v>
      </c>
    </row>
    <row r="1921" spans="1:12">
      <c r="A1921">
        <v>2015</v>
      </c>
      <c r="B1921" t="s">
        <v>152</v>
      </c>
      <c r="C1921" t="s">
        <v>113</v>
      </c>
      <c r="D1921" s="49" t="str">
        <f t="shared" si="32"/>
        <v>2015Gewerbliche BetriebsgebäudeBodenbelagarbeiten</v>
      </c>
      <c r="E1921">
        <v>99.6</v>
      </c>
      <c r="F1921">
        <v>99.6</v>
      </c>
      <c r="G1921">
        <v>99.8</v>
      </c>
      <c r="H1921">
        <v>99.8</v>
      </c>
      <c r="I1921">
        <v>100.1</v>
      </c>
      <c r="J1921">
        <v>100.1</v>
      </c>
      <c r="K1921">
        <v>100.4</v>
      </c>
      <c r="L1921">
        <v>100.4</v>
      </c>
    </row>
    <row r="1922" spans="1:12">
      <c r="A1922">
        <v>2015</v>
      </c>
      <c r="B1922" t="s">
        <v>152</v>
      </c>
      <c r="C1922" t="s">
        <v>114</v>
      </c>
      <c r="D1922" s="49" t="str">
        <f t="shared" si="32"/>
        <v>2015Gewerbliche BetriebsgebäudeTapezierarbeiten</v>
      </c>
      <c r="E1922">
        <v>99.5</v>
      </c>
      <c r="F1922">
        <v>99.5</v>
      </c>
      <c r="G1922">
        <v>99.9</v>
      </c>
      <c r="H1922">
        <v>99.9</v>
      </c>
      <c r="I1922">
        <v>100.2</v>
      </c>
      <c r="J1922">
        <v>100.2</v>
      </c>
      <c r="K1922">
        <v>100.4</v>
      </c>
      <c r="L1922">
        <v>100.4</v>
      </c>
    </row>
    <row r="1923" spans="1:12">
      <c r="A1923">
        <v>2015</v>
      </c>
      <c r="B1923" t="s">
        <v>152</v>
      </c>
      <c r="C1923" t="s">
        <v>115</v>
      </c>
      <c r="D1923" s="49" t="str">
        <f t="shared" si="32"/>
        <v>2015Gewerbliche BetriebsgebäudeRaumlufttechnische Anlagen</v>
      </c>
      <c r="E1923">
        <v>99.6</v>
      </c>
      <c r="F1923">
        <v>99.6</v>
      </c>
      <c r="G1923">
        <v>99.9</v>
      </c>
      <c r="H1923">
        <v>99.9</v>
      </c>
      <c r="I1923">
        <v>100.2</v>
      </c>
      <c r="J1923">
        <v>100.2</v>
      </c>
      <c r="K1923">
        <v>100.4</v>
      </c>
      <c r="L1923">
        <v>100.4</v>
      </c>
    </row>
    <row r="1924" spans="1:12">
      <c r="A1924">
        <v>2015</v>
      </c>
      <c r="B1924" t="s">
        <v>152</v>
      </c>
      <c r="C1924" t="s">
        <v>146</v>
      </c>
      <c r="D1924" s="49" t="str">
        <f t="shared" si="32"/>
        <v>2015Gewerbliche BetriebsgebäudeHeiz- und zentrale Wassererwärmungsanlagen</v>
      </c>
      <c r="E1924">
        <v>99.3</v>
      </c>
      <c r="F1924">
        <v>99.3</v>
      </c>
      <c r="G1924">
        <v>99.8</v>
      </c>
      <c r="H1924">
        <v>99.8</v>
      </c>
      <c r="I1924">
        <v>100.3</v>
      </c>
      <c r="J1924">
        <v>100.3</v>
      </c>
      <c r="K1924">
        <v>100.7</v>
      </c>
      <c r="L1924">
        <v>100.7</v>
      </c>
    </row>
    <row r="1925" spans="1:12">
      <c r="A1925">
        <v>2015</v>
      </c>
      <c r="B1925" t="s">
        <v>152</v>
      </c>
      <c r="C1925" t="s">
        <v>147</v>
      </c>
      <c r="D1925" s="49" t="str">
        <f t="shared" si="32"/>
        <v>2015Gewerbliche BetriebsgebäudeGas-, Wasser- und Entwässerungsanl. innerh. v.Geb.</v>
      </c>
      <c r="E1925">
        <v>99.2</v>
      </c>
      <c r="F1925">
        <v>99.2</v>
      </c>
      <c r="G1925">
        <v>99.7</v>
      </c>
      <c r="H1925">
        <v>99.7</v>
      </c>
      <c r="I1925">
        <v>100.3</v>
      </c>
      <c r="J1925">
        <v>100.3</v>
      </c>
      <c r="K1925">
        <v>100.7</v>
      </c>
      <c r="L1925">
        <v>100.7</v>
      </c>
    </row>
    <row r="1926" spans="1:12">
      <c r="A1926">
        <v>2015</v>
      </c>
      <c r="B1926" t="s">
        <v>152</v>
      </c>
      <c r="C1926" t="s">
        <v>148</v>
      </c>
      <c r="D1926" s="49" t="str">
        <f t="shared" si="32"/>
        <v>2015Gewerbliche BetriebsgebäudeNieder- und Mittelspannungsanlagen bis 36 kV</v>
      </c>
      <c r="E1926">
        <v>99.1</v>
      </c>
      <c r="F1926">
        <v>99.1</v>
      </c>
      <c r="G1926">
        <v>99.6</v>
      </c>
      <c r="H1926">
        <v>99.6</v>
      </c>
      <c r="I1926">
        <v>100.3</v>
      </c>
      <c r="J1926">
        <v>100.3</v>
      </c>
      <c r="K1926">
        <v>101</v>
      </c>
      <c r="L1926">
        <v>101</v>
      </c>
    </row>
    <row r="1927" spans="1:12">
      <c r="A1927">
        <v>2015</v>
      </c>
      <c r="B1927" t="s">
        <v>152</v>
      </c>
      <c r="C1927" t="s">
        <v>120</v>
      </c>
      <c r="D1927" s="49" t="str">
        <f t="shared" si="32"/>
        <v>2015Gewerbliche BetriebsgebäudeBlitzschutzanlagen</v>
      </c>
      <c r="E1927">
        <v>99.7</v>
      </c>
      <c r="F1927">
        <v>99.7</v>
      </c>
      <c r="G1927">
        <v>99.9</v>
      </c>
      <c r="H1927">
        <v>99.9</v>
      </c>
      <c r="I1927">
        <v>100.2</v>
      </c>
      <c r="J1927">
        <v>100.2</v>
      </c>
      <c r="K1927">
        <v>100.3</v>
      </c>
      <c r="L1927">
        <v>100.3</v>
      </c>
    </row>
    <row r="1928" spans="1:12">
      <c r="A1928">
        <v>2015</v>
      </c>
      <c r="B1928" t="s">
        <v>152</v>
      </c>
      <c r="C1928" t="s">
        <v>149</v>
      </c>
      <c r="D1928" s="49" t="str">
        <f t="shared" si="32"/>
        <v>2015Gewerbliche BetriebsgebäudeAufzugsanl., Fahrtreppen, Fahrsteige, Förderanl.</v>
      </c>
      <c r="E1928">
        <v>99.2</v>
      </c>
      <c r="F1928">
        <v>99.2</v>
      </c>
      <c r="G1928">
        <v>99.9</v>
      </c>
      <c r="H1928">
        <v>99.9</v>
      </c>
      <c r="I1928">
        <v>100.4</v>
      </c>
      <c r="J1928">
        <v>100.4</v>
      </c>
      <c r="K1928">
        <v>100.5</v>
      </c>
      <c r="L1928">
        <v>100.5</v>
      </c>
    </row>
    <row r="1929" spans="1:12">
      <c r="A1929">
        <v>2015</v>
      </c>
      <c r="B1929" t="s">
        <v>152</v>
      </c>
      <c r="C1929" t="s">
        <v>119</v>
      </c>
      <c r="D1929" s="49" t="str">
        <f t="shared" si="32"/>
        <v>2015Gewerbliche BetriebsgebäudeGebäudeautomation</v>
      </c>
      <c r="E1929">
        <v>99.5</v>
      </c>
      <c r="F1929">
        <v>99.5</v>
      </c>
      <c r="G1929">
        <v>100.1</v>
      </c>
      <c r="H1929">
        <v>100.1</v>
      </c>
      <c r="I1929">
        <v>100.6</v>
      </c>
      <c r="J1929">
        <v>100.6</v>
      </c>
      <c r="K1929">
        <v>99.7</v>
      </c>
      <c r="L1929">
        <v>99.7</v>
      </c>
    </row>
    <row r="1930" spans="1:12">
      <c r="A1930">
        <v>2015</v>
      </c>
      <c r="B1930" t="s">
        <v>152</v>
      </c>
      <c r="C1930" t="s">
        <v>150</v>
      </c>
      <c r="D1930" s="49" t="str">
        <f t="shared" si="32"/>
        <v>2015Gewerbliche BetriebsgebäudeDämm- und Brandschutzarbeiten an techn. Anlagen</v>
      </c>
      <c r="E1930">
        <v>99</v>
      </c>
      <c r="F1930">
        <v>99</v>
      </c>
      <c r="G1930">
        <v>99.9</v>
      </c>
      <c r="H1930">
        <v>99.9</v>
      </c>
      <c r="I1930">
        <v>100.4</v>
      </c>
      <c r="J1930">
        <v>100.4</v>
      </c>
      <c r="K1930">
        <v>100.8</v>
      </c>
      <c r="L1930">
        <v>100.8</v>
      </c>
    </row>
    <row r="1931" spans="1:12">
      <c r="A1931">
        <v>2016</v>
      </c>
      <c r="B1931" t="s">
        <v>132</v>
      </c>
      <c r="C1931" t="s">
        <v>133</v>
      </c>
      <c r="D1931" s="49" t="str">
        <f t="shared" si="32"/>
        <v>2016WohngebäudeBauleistungen am Bauwerk</v>
      </c>
      <c r="E1931">
        <v>101.2</v>
      </c>
      <c r="F1931">
        <v>101.2</v>
      </c>
      <c r="G1931">
        <v>101.9</v>
      </c>
      <c r="H1931">
        <v>101.9</v>
      </c>
      <c r="I1931">
        <v>102.4</v>
      </c>
      <c r="J1931">
        <v>102.4</v>
      </c>
      <c r="K1931">
        <v>102.7</v>
      </c>
      <c r="L1931">
        <v>102.7</v>
      </c>
    </row>
    <row r="1932" spans="1:12">
      <c r="A1932">
        <v>2016</v>
      </c>
      <c r="B1932" t="s">
        <v>132</v>
      </c>
      <c r="C1932" t="s">
        <v>134</v>
      </c>
      <c r="D1932" s="49" t="str">
        <f t="shared" ref="D1932:D1995" si="33">CONCATENATE(A1932, B1932, C1932)</f>
        <v>2016WohngebäudeRohbauarbeiten</v>
      </c>
      <c r="E1932">
        <v>100.7</v>
      </c>
      <c r="F1932">
        <v>100.7</v>
      </c>
      <c r="G1932">
        <v>101.6</v>
      </c>
      <c r="H1932">
        <v>101.6</v>
      </c>
      <c r="I1932">
        <v>102.1</v>
      </c>
      <c r="J1932">
        <v>102.1</v>
      </c>
      <c r="K1932">
        <v>102.3</v>
      </c>
      <c r="L1932">
        <v>102.3</v>
      </c>
    </row>
    <row r="1933" spans="1:12">
      <c r="A1933">
        <v>2016</v>
      </c>
      <c r="B1933" t="s">
        <v>132</v>
      </c>
      <c r="C1933" t="s">
        <v>90</v>
      </c>
      <c r="D1933" s="49" t="str">
        <f t="shared" si="33"/>
        <v>2016WohngebäudeErdarbeiten</v>
      </c>
      <c r="E1933">
        <v>101.5</v>
      </c>
      <c r="F1933">
        <v>101.5</v>
      </c>
      <c r="G1933">
        <v>102.1</v>
      </c>
      <c r="H1933">
        <v>102.1</v>
      </c>
      <c r="I1933">
        <v>102.9</v>
      </c>
      <c r="J1933">
        <v>102.9</v>
      </c>
      <c r="K1933">
        <v>103.2</v>
      </c>
      <c r="L1933">
        <v>103.2</v>
      </c>
    </row>
    <row r="1934" spans="1:12">
      <c r="A1934">
        <v>2016</v>
      </c>
      <c r="B1934" t="s">
        <v>132</v>
      </c>
      <c r="C1934" t="s">
        <v>135</v>
      </c>
      <c r="D1934" s="49" t="str">
        <f t="shared" si="33"/>
        <v>2016WohngebäudeVerbauarbeiten</v>
      </c>
      <c r="E1934">
        <v>101.5</v>
      </c>
      <c r="F1934">
        <v>101.5</v>
      </c>
      <c r="G1934">
        <v>102.2</v>
      </c>
      <c r="H1934">
        <v>102.2</v>
      </c>
      <c r="I1934">
        <v>102.9</v>
      </c>
      <c r="J1934">
        <v>102.9</v>
      </c>
      <c r="K1934">
        <v>104.1</v>
      </c>
      <c r="L1934">
        <v>104.1</v>
      </c>
    </row>
    <row r="1935" spans="1:12">
      <c r="A1935">
        <v>2016</v>
      </c>
      <c r="B1935" t="s">
        <v>132</v>
      </c>
      <c r="C1935" t="s">
        <v>136</v>
      </c>
      <c r="D1935" s="49" t="str">
        <f t="shared" si="33"/>
        <v>2016WohngebäudeRamm-, Rüttel- und Pressarbeiten</v>
      </c>
      <c r="E1935">
        <v>100.4</v>
      </c>
      <c r="F1935">
        <v>100.4</v>
      </c>
      <c r="G1935">
        <v>100.7</v>
      </c>
      <c r="H1935">
        <v>100.7</v>
      </c>
      <c r="I1935">
        <v>102</v>
      </c>
      <c r="J1935">
        <v>102</v>
      </c>
      <c r="K1935">
        <v>102.4</v>
      </c>
      <c r="L1935">
        <v>102.4</v>
      </c>
    </row>
    <row r="1936" spans="1:12">
      <c r="A1936">
        <v>2016</v>
      </c>
      <c r="B1936" t="s">
        <v>132</v>
      </c>
      <c r="C1936" t="s">
        <v>91</v>
      </c>
      <c r="D1936" s="49" t="str">
        <f t="shared" si="33"/>
        <v>2016WohngebäudeEntwässerungskanalarbeiten</v>
      </c>
      <c r="E1936">
        <v>101.4</v>
      </c>
      <c r="F1936">
        <v>101.4</v>
      </c>
      <c r="G1936">
        <v>101.8</v>
      </c>
      <c r="H1936">
        <v>101.8</v>
      </c>
      <c r="I1936">
        <v>102.6</v>
      </c>
      <c r="J1936">
        <v>102.6</v>
      </c>
      <c r="K1936">
        <v>102.7</v>
      </c>
      <c r="L1936">
        <v>102.7</v>
      </c>
    </row>
    <row r="1937" spans="1:12">
      <c r="A1937">
        <v>2016</v>
      </c>
      <c r="B1937" t="s">
        <v>132</v>
      </c>
      <c r="C1937" t="s">
        <v>92</v>
      </c>
      <c r="D1937" s="49" t="str">
        <f t="shared" si="33"/>
        <v>2016WohngebäudeMauerarbeiten</v>
      </c>
      <c r="E1937">
        <v>100.6</v>
      </c>
      <c r="F1937">
        <v>100.6</v>
      </c>
      <c r="G1937">
        <v>101.2</v>
      </c>
      <c r="H1937">
        <v>101.2</v>
      </c>
      <c r="I1937">
        <v>101.6</v>
      </c>
      <c r="J1937">
        <v>101.6</v>
      </c>
      <c r="K1937">
        <v>102</v>
      </c>
      <c r="L1937">
        <v>102</v>
      </c>
    </row>
    <row r="1938" spans="1:12">
      <c r="A1938">
        <v>2016</v>
      </c>
      <c r="B1938" t="s">
        <v>132</v>
      </c>
      <c r="C1938" t="s">
        <v>93</v>
      </c>
      <c r="D1938" s="49" t="str">
        <f t="shared" si="33"/>
        <v>2016WohngebäudeBetonarbeiten</v>
      </c>
      <c r="E1938">
        <v>100.3</v>
      </c>
      <c r="F1938">
        <v>100.3</v>
      </c>
      <c r="G1938">
        <v>101.9</v>
      </c>
      <c r="H1938">
        <v>101.9</v>
      </c>
      <c r="I1938">
        <v>102.4</v>
      </c>
      <c r="J1938">
        <v>102.4</v>
      </c>
      <c r="K1938">
        <v>102.3</v>
      </c>
      <c r="L1938">
        <v>102.3</v>
      </c>
    </row>
    <row r="1939" spans="1:12">
      <c r="A1939">
        <v>2016</v>
      </c>
      <c r="B1939" t="s">
        <v>132</v>
      </c>
      <c r="C1939" t="s">
        <v>137</v>
      </c>
      <c r="D1939" s="49" t="str">
        <f t="shared" si="33"/>
        <v>2016WohngebäudeZimmer- und Holzbauarbeiten</v>
      </c>
      <c r="E1939">
        <v>100.9</v>
      </c>
      <c r="F1939">
        <v>100.9</v>
      </c>
      <c r="G1939">
        <v>101.3</v>
      </c>
      <c r="H1939">
        <v>101.3</v>
      </c>
      <c r="I1939">
        <v>101.6</v>
      </c>
      <c r="J1939">
        <v>101.6</v>
      </c>
      <c r="K1939">
        <v>102</v>
      </c>
      <c r="L1939">
        <v>102</v>
      </c>
    </row>
    <row r="1940" spans="1:12">
      <c r="A1940">
        <v>2016</v>
      </c>
      <c r="B1940" t="s">
        <v>132</v>
      </c>
      <c r="C1940" t="s">
        <v>95</v>
      </c>
      <c r="D1940" s="49" t="str">
        <f t="shared" si="33"/>
        <v>2016WohngebäudeStahlbauarbeiten</v>
      </c>
      <c r="E1940">
        <v>99.4</v>
      </c>
      <c r="F1940">
        <v>99.4</v>
      </c>
      <c r="G1940">
        <v>99.6</v>
      </c>
      <c r="H1940">
        <v>99.6</v>
      </c>
      <c r="I1940">
        <v>100.8</v>
      </c>
      <c r="J1940">
        <v>100.8</v>
      </c>
      <c r="K1940">
        <v>101.4</v>
      </c>
      <c r="L1940">
        <v>101.4</v>
      </c>
    </row>
    <row r="1941" spans="1:12">
      <c r="A1941">
        <v>2016</v>
      </c>
      <c r="B1941" t="s">
        <v>132</v>
      </c>
      <c r="C1941" t="s">
        <v>96</v>
      </c>
      <c r="D1941" s="49" t="str">
        <f t="shared" si="33"/>
        <v>2016WohngebäudeAbdichtungsarbeiten</v>
      </c>
      <c r="E1941">
        <v>101.6</v>
      </c>
      <c r="F1941">
        <v>101.6</v>
      </c>
      <c r="G1941">
        <v>102.2</v>
      </c>
      <c r="H1941">
        <v>102.2</v>
      </c>
      <c r="I1941">
        <v>102.3</v>
      </c>
      <c r="J1941">
        <v>102.3</v>
      </c>
      <c r="K1941">
        <v>102.6</v>
      </c>
      <c r="L1941">
        <v>102.6</v>
      </c>
    </row>
    <row r="1942" spans="1:12">
      <c r="A1942">
        <v>2016</v>
      </c>
      <c r="B1942" t="s">
        <v>132</v>
      </c>
      <c r="C1942" t="s">
        <v>138</v>
      </c>
      <c r="D1942" s="49" t="str">
        <f t="shared" si="33"/>
        <v>2016WohngebäudeDachdeckungs- und Dachabdichtungsarbeiten</v>
      </c>
      <c r="E1942">
        <v>101.1</v>
      </c>
      <c r="F1942">
        <v>101.1</v>
      </c>
      <c r="G1942">
        <v>101.4</v>
      </c>
      <c r="H1942">
        <v>101.4</v>
      </c>
      <c r="I1942">
        <v>101.8</v>
      </c>
      <c r="J1942">
        <v>101.8</v>
      </c>
      <c r="K1942">
        <v>102.2</v>
      </c>
      <c r="L1942">
        <v>102.2</v>
      </c>
    </row>
    <row r="1943" spans="1:12">
      <c r="A1943">
        <v>2016</v>
      </c>
      <c r="B1943" t="s">
        <v>132</v>
      </c>
      <c r="C1943" t="s">
        <v>98</v>
      </c>
      <c r="D1943" s="49" t="str">
        <f t="shared" si="33"/>
        <v>2016WohngebäudeKlempnerarbeiten</v>
      </c>
      <c r="E1943">
        <v>101</v>
      </c>
      <c r="F1943">
        <v>101</v>
      </c>
      <c r="G1943">
        <v>101.2</v>
      </c>
      <c r="H1943">
        <v>101.2</v>
      </c>
      <c r="I1943">
        <v>101.9</v>
      </c>
      <c r="J1943">
        <v>101.9</v>
      </c>
      <c r="K1943">
        <v>102.6</v>
      </c>
      <c r="L1943">
        <v>102.6</v>
      </c>
    </row>
    <row r="1944" spans="1:12">
      <c r="A1944">
        <v>2016</v>
      </c>
      <c r="B1944" t="s">
        <v>132</v>
      </c>
      <c r="C1944" t="s">
        <v>99</v>
      </c>
      <c r="D1944" s="49" t="str">
        <f t="shared" si="33"/>
        <v>2016WohngebäudeGerüstarbeiten</v>
      </c>
      <c r="E1944">
        <v>100</v>
      </c>
      <c r="F1944">
        <v>100</v>
      </c>
      <c r="G1944">
        <v>101.8</v>
      </c>
      <c r="H1944">
        <v>101.8</v>
      </c>
      <c r="I1944">
        <v>103.4</v>
      </c>
      <c r="J1944">
        <v>103.4</v>
      </c>
      <c r="K1944">
        <v>102.8</v>
      </c>
      <c r="L1944">
        <v>102.8</v>
      </c>
    </row>
    <row r="1945" spans="1:12">
      <c r="A1945">
        <v>2016</v>
      </c>
      <c r="B1945" t="s">
        <v>132</v>
      </c>
      <c r="C1945" t="s">
        <v>139</v>
      </c>
      <c r="D1945" s="49" t="str">
        <f t="shared" si="33"/>
        <v>2016WohngebäudeAusbauarbeiten</v>
      </c>
      <c r="E1945">
        <v>101.6</v>
      </c>
      <c r="F1945">
        <v>101.6</v>
      </c>
      <c r="G1945">
        <v>102.1</v>
      </c>
      <c r="H1945">
        <v>102.1</v>
      </c>
      <c r="I1945">
        <v>102.6</v>
      </c>
      <c r="J1945">
        <v>102.6</v>
      </c>
      <c r="K1945">
        <v>103</v>
      </c>
      <c r="L1945">
        <v>103</v>
      </c>
    </row>
    <row r="1946" spans="1:12">
      <c r="A1946">
        <v>2016</v>
      </c>
      <c r="B1946" t="s">
        <v>132</v>
      </c>
      <c r="C1946" t="s">
        <v>100</v>
      </c>
      <c r="D1946" s="49" t="str">
        <f t="shared" si="33"/>
        <v>2016WohngebäudeNaturwerksteinarbeiten</v>
      </c>
      <c r="E1946">
        <v>101.3</v>
      </c>
      <c r="F1946">
        <v>101.3</v>
      </c>
      <c r="G1946">
        <v>101.5</v>
      </c>
      <c r="H1946">
        <v>101.5</v>
      </c>
      <c r="I1946">
        <v>102.3</v>
      </c>
      <c r="J1946">
        <v>102.3</v>
      </c>
      <c r="K1946">
        <v>102.2</v>
      </c>
      <c r="L1946">
        <v>102.2</v>
      </c>
    </row>
    <row r="1947" spans="1:12">
      <c r="A1947">
        <v>2016</v>
      </c>
      <c r="B1947" t="s">
        <v>132</v>
      </c>
      <c r="C1947" t="s">
        <v>101</v>
      </c>
      <c r="D1947" s="49" t="str">
        <f t="shared" si="33"/>
        <v>2016WohngebäudeBetonwerksteinarbeiten</v>
      </c>
      <c r="E1947">
        <v>101.3</v>
      </c>
      <c r="F1947">
        <v>101.3</v>
      </c>
      <c r="G1947">
        <v>101.7</v>
      </c>
      <c r="H1947">
        <v>101.7</v>
      </c>
      <c r="I1947">
        <v>102.2</v>
      </c>
      <c r="J1947">
        <v>102.2</v>
      </c>
      <c r="K1947">
        <v>102.5</v>
      </c>
      <c r="L1947">
        <v>102.5</v>
      </c>
    </row>
    <row r="1948" spans="1:12">
      <c r="A1948">
        <v>2016</v>
      </c>
      <c r="B1948" t="s">
        <v>132</v>
      </c>
      <c r="C1948" t="s">
        <v>140</v>
      </c>
      <c r="D1948" s="49" t="str">
        <f t="shared" si="33"/>
        <v>2016WohngebäudePutz- und Stuckarbeiten</v>
      </c>
      <c r="E1948">
        <v>100.9</v>
      </c>
      <c r="F1948">
        <v>100.9</v>
      </c>
      <c r="G1948">
        <v>101.4</v>
      </c>
      <c r="H1948">
        <v>101.4</v>
      </c>
      <c r="I1948">
        <v>102</v>
      </c>
      <c r="J1948">
        <v>102</v>
      </c>
      <c r="K1948">
        <v>102.5</v>
      </c>
      <c r="L1948">
        <v>102.5</v>
      </c>
    </row>
    <row r="1949" spans="1:12">
      <c r="A1949">
        <v>2016</v>
      </c>
      <c r="B1949" t="s">
        <v>132</v>
      </c>
      <c r="C1949" t="s">
        <v>141</v>
      </c>
      <c r="D1949" s="49" t="str">
        <f t="shared" si="33"/>
        <v>2016WohngebäudeWärmedämm-Verbundsysteme</v>
      </c>
      <c r="E1949">
        <v>101.1</v>
      </c>
      <c r="F1949">
        <v>101.1</v>
      </c>
      <c r="G1949">
        <v>101.8</v>
      </c>
      <c r="H1949">
        <v>101.8</v>
      </c>
      <c r="I1949">
        <v>102.9</v>
      </c>
      <c r="J1949">
        <v>102.9</v>
      </c>
      <c r="K1949">
        <v>103.6</v>
      </c>
      <c r="L1949">
        <v>103.6</v>
      </c>
    </row>
    <row r="1950" spans="1:12">
      <c r="A1950">
        <v>2016</v>
      </c>
      <c r="B1950" t="s">
        <v>132</v>
      </c>
      <c r="C1950" t="s">
        <v>104</v>
      </c>
      <c r="D1950" s="49" t="str">
        <f t="shared" si="33"/>
        <v>2016WohngebäudeTrockenbauarbeiten</v>
      </c>
      <c r="E1950">
        <v>101</v>
      </c>
      <c r="F1950">
        <v>101</v>
      </c>
      <c r="G1950">
        <v>101.4</v>
      </c>
      <c r="H1950">
        <v>101.4</v>
      </c>
      <c r="I1950">
        <v>102.3</v>
      </c>
      <c r="J1950">
        <v>102.3</v>
      </c>
      <c r="K1950">
        <v>102.7</v>
      </c>
      <c r="L1950">
        <v>102.7</v>
      </c>
    </row>
    <row r="1951" spans="1:12">
      <c r="A1951">
        <v>2016</v>
      </c>
      <c r="B1951" t="s">
        <v>132</v>
      </c>
      <c r="C1951" t="s">
        <v>105</v>
      </c>
      <c r="D1951" s="49" t="str">
        <f t="shared" si="33"/>
        <v>2016WohngebäudeVorgehängte hinterlüftete Fassaden</v>
      </c>
      <c r="E1951">
        <v>101.6</v>
      </c>
      <c r="F1951">
        <v>101.6</v>
      </c>
      <c r="G1951">
        <v>101.8</v>
      </c>
      <c r="H1951">
        <v>101.8</v>
      </c>
      <c r="I1951">
        <v>102.2</v>
      </c>
      <c r="J1951">
        <v>102.2</v>
      </c>
      <c r="K1951">
        <v>102.7</v>
      </c>
      <c r="L1951">
        <v>102.7</v>
      </c>
    </row>
    <row r="1952" spans="1:12">
      <c r="A1952">
        <v>2016</v>
      </c>
      <c r="B1952" t="s">
        <v>132</v>
      </c>
      <c r="C1952" t="s">
        <v>142</v>
      </c>
      <c r="D1952" s="49" t="str">
        <f t="shared" si="33"/>
        <v>2016WohngebäudeFliesen- und Plattenarbeiten</v>
      </c>
      <c r="E1952">
        <v>101.7</v>
      </c>
      <c r="F1952">
        <v>101.7</v>
      </c>
      <c r="G1952">
        <v>102.2</v>
      </c>
      <c r="H1952">
        <v>102.2</v>
      </c>
      <c r="I1952">
        <v>102.9</v>
      </c>
      <c r="J1952">
        <v>102.9</v>
      </c>
      <c r="K1952">
        <v>103.1</v>
      </c>
      <c r="L1952">
        <v>103.1</v>
      </c>
    </row>
    <row r="1953" spans="1:12">
      <c r="A1953">
        <v>2016</v>
      </c>
      <c r="B1953" t="s">
        <v>132</v>
      </c>
      <c r="C1953" t="s">
        <v>107</v>
      </c>
      <c r="D1953" s="49" t="str">
        <f t="shared" si="33"/>
        <v>2016WohngebäudeEstricharbeiten</v>
      </c>
      <c r="E1953">
        <v>101.2</v>
      </c>
      <c r="F1953">
        <v>101.2</v>
      </c>
      <c r="G1953">
        <v>101.6</v>
      </c>
      <c r="H1953">
        <v>101.6</v>
      </c>
      <c r="I1953">
        <v>102.1</v>
      </c>
      <c r="J1953">
        <v>102.1</v>
      </c>
      <c r="K1953">
        <v>102.5</v>
      </c>
      <c r="L1953">
        <v>102.5</v>
      </c>
    </row>
    <row r="1954" spans="1:12">
      <c r="A1954">
        <v>2016</v>
      </c>
      <c r="B1954" t="s">
        <v>132</v>
      </c>
      <c r="C1954" t="s">
        <v>108</v>
      </c>
      <c r="D1954" s="49" t="str">
        <f t="shared" si="33"/>
        <v>2016WohngebäudeTischlerarbeiten</v>
      </c>
      <c r="E1954">
        <v>101.9</v>
      </c>
      <c r="F1954">
        <v>101.9</v>
      </c>
      <c r="G1954">
        <v>102.2</v>
      </c>
      <c r="H1954">
        <v>102.2</v>
      </c>
      <c r="I1954">
        <v>102.5</v>
      </c>
      <c r="J1954">
        <v>102.5</v>
      </c>
      <c r="K1954">
        <v>102.5</v>
      </c>
      <c r="L1954">
        <v>102.5</v>
      </c>
    </row>
    <row r="1955" spans="1:12">
      <c r="A1955">
        <v>2016</v>
      </c>
      <c r="B1955" t="s">
        <v>132</v>
      </c>
      <c r="C1955" t="s">
        <v>143</v>
      </c>
      <c r="D1955" s="49" t="str">
        <f t="shared" si="33"/>
        <v>2016WohngebäudeParkett- und Holzpflasterarbeiten</v>
      </c>
      <c r="E1955">
        <v>101</v>
      </c>
      <c r="F1955">
        <v>101</v>
      </c>
      <c r="G1955">
        <v>101.2</v>
      </c>
      <c r="H1955">
        <v>101.2</v>
      </c>
      <c r="I1955">
        <v>101.6</v>
      </c>
      <c r="J1955">
        <v>101.6</v>
      </c>
      <c r="K1955">
        <v>101.9</v>
      </c>
      <c r="L1955">
        <v>101.9</v>
      </c>
    </row>
    <row r="1956" spans="1:12">
      <c r="A1956">
        <v>2016</v>
      </c>
      <c r="B1956" t="s">
        <v>132</v>
      </c>
      <c r="C1956" t="s">
        <v>109</v>
      </c>
      <c r="D1956" s="49" t="str">
        <f t="shared" si="33"/>
        <v>2016WohngebäudeRollladenarbeiten</v>
      </c>
      <c r="E1956">
        <v>101.3</v>
      </c>
      <c r="F1956">
        <v>101.3</v>
      </c>
      <c r="G1956">
        <v>101.5</v>
      </c>
      <c r="H1956">
        <v>101.5</v>
      </c>
      <c r="I1956">
        <v>101.7</v>
      </c>
      <c r="J1956">
        <v>101.7</v>
      </c>
      <c r="K1956">
        <v>101.8</v>
      </c>
      <c r="L1956">
        <v>101.8</v>
      </c>
    </row>
    <row r="1957" spans="1:12">
      <c r="A1957">
        <v>2016</v>
      </c>
      <c r="B1957" t="s">
        <v>132</v>
      </c>
      <c r="C1957" t="s">
        <v>110</v>
      </c>
      <c r="D1957" s="49" t="str">
        <f t="shared" si="33"/>
        <v>2016WohngebäudeMetallbauarbeiten</v>
      </c>
      <c r="E1957">
        <v>101.3</v>
      </c>
      <c r="F1957">
        <v>101.3</v>
      </c>
      <c r="G1957">
        <v>101.8</v>
      </c>
      <c r="H1957">
        <v>101.8</v>
      </c>
      <c r="I1957">
        <v>102.2</v>
      </c>
      <c r="J1957">
        <v>102.2</v>
      </c>
      <c r="K1957">
        <v>102.7</v>
      </c>
      <c r="L1957">
        <v>102.7</v>
      </c>
    </row>
    <row r="1958" spans="1:12">
      <c r="A1958">
        <v>2016</v>
      </c>
      <c r="B1958" t="s">
        <v>132</v>
      </c>
      <c r="C1958" t="s">
        <v>111</v>
      </c>
      <c r="D1958" s="49" t="str">
        <f t="shared" si="33"/>
        <v>2016WohngebäudeVerglasungsarbeiten</v>
      </c>
      <c r="E1958">
        <v>102</v>
      </c>
      <c r="F1958">
        <v>102</v>
      </c>
      <c r="G1958">
        <v>102.4</v>
      </c>
      <c r="H1958">
        <v>102.4</v>
      </c>
      <c r="I1958">
        <v>102.3</v>
      </c>
      <c r="J1958">
        <v>102.3</v>
      </c>
      <c r="K1958">
        <v>103.3</v>
      </c>
      <c r="L1958">
        <v>103.3</v>
      </c>
    </row>
    <row r="1959" spans="1:12">
      <c r="A1959">
        <v>2016</v>
      </c>
      <c r="B1959" t="s">
        <v>132</v>
      </c>
      <c r="C1959" t="s">
        <v>144</v>
      </c>
      <c r="D1959" s="49" t="str">
        <f t="shared" si="33"/>
        <v>2016WohngebäudeMaler- und Lackierarbeiten, Beschichtungen</v>
      </c>
      <c r="E1959">
        <v>101.4</v>
      </c>
      <c r="F1959">
        <v>101.4</v>
      </c>
      <c r="G1959">
        <v>102.4</v>
      </c>
      <c r="H1959">
        <v>102.4</v>
      </c>
      <c r="I1959">
        <v>102.9</v>
      </c>
      <c r="J1959">
        <v>102.9</v>
      </c>
      <c r="K1959">
        <v>103</v>
      </c>
      <c r="L1959">
        <v>103</v>
      </c>
    </row>
    <row r="1960" spans="1:12">
      <c r="A1960">
        <v>2016</v>
      </c>
      <c r="B1960" t="s">
        <v>132</v>
      </c>
      <c r="C1960" t="s">
        <v>145</v>
      </c>
      <c r="D1960" s="49" t="str">
        <f t="shared" si="33"/>
        <v>2016WohngebäudeKorrosionsschutzarbeiten an Stahlbauten</v>
      </c>
      <c r="E1960" t="s">
        <v>66</v>
      </c>
      <c r="F1960" t="s">
        <v>66</v>
      </c>
      <c r="G1960" t="s">
        <v>66</v>
      </c>
      <c r="H1960" t="s">
        <v>66</v>
      </c>
      <c r="I1960" t="s">
        <v>66</v>
      </c>
      <c r="J1960" t="s">
        <v>66</v>
      </c>
      <c r="K1960" t="s">
        <v>66</v>
      </c>
      <c r="L1960" t="s">
        <v>66</v>
      </c>
    </row>
    <row r="1961" spans="1:12">
      <c r="A1961">
        <v>2016</v>
      </c>
      <c r="B1961" t="s">
        <v>132</v>
      </c>
      <c r="C1961" t="s">
        <v>113</v>
      </c>
      <c r="D1961" s="49" t="str">
        <f t="shared" si="33"/>
        <v>2016WohngebäudeBodenbelagarbeiten</v>
      </c>
      <c r="E1961">
        <v>101.3</v>
      </c>
      <c r="F1961">
        <v>101.3</v>
      </c>
      <c r="G1961">
        <v>101.7</v>
      </c>
      <c r="H1961">
        <v>101.7</v>
      </c>
      <c r="I1961">
        <v>102</v>
      </c>
      <c r="J1961">
        <v>102</v>
      </c>
      <c r="K1961">
        <v>102.3</v>
      </c>
      <c r="L1961">
        <v>102.3</v>
      </c>
    </row>
    <row r="1962" spans="1:12">
      <c r="A1962">
        <v>2016</v>
      </c>
      <c r="B1962" t="s">
        <v>132</v>
      </c>
      <c r="C1962" t="s">
        <v>114</v>
      </c>
      <c r="D1962" s="49" t="str">
        <f t="shared" si="33"/>
        <v>2016WohngebäudeTapezierarbeiten</v>
      </c>
      <c r="E1962">
        <v>101.4</v>
      </c>
      <c r="F1962">
        <v>101.4</v>
      </c>
      <c r="G1962">
        <v>101.8</v>
      </c>
      <c r="H1962">
        <v>101.8</v>
      </c>
      <c r="I1962">
        <v>102.5</v>
      </c>
      <c r="J1962">
        <v>102.5</v>
      </c>
      <c r="K1962">
        <v>103.1</v>
      </c>
      <c r="L1962">
        <v>103.1</v>
      </c>
    </row>
    <row r="1963" spans="1:12">
      <c r="A1963">
        <v>2016</v>
      </c>
      <c r="B1963" t="s">
        <v>132</v>
      </c>
      <c r="C1963" t="s">
        <v>115</v>
      </c>
      <c r="D1963" s="49" t="str">
        <f t="shared" si="33"/>
        <v>2016WohngebäudeRaumlufttechnische Anlagen</v>
      </c>
      <c r="E1963">
        <v>101.5</v>
      </c>
      <c r="F1963">
        <v>101.5</v>
      </c>
      <c r="G1963">
        <v>101.7</v>
      </c>
      <c r="H1963">
        <v>101.7</v>
      </c>
      <c r="I1963">
        <v>102.7</v>
      </c>
      <c r="J1963">
        <v>102.7</v>
      </c>
      <c r="K1963">
        <v>102.8</v>
      </c>
      <c r="L1963">
        <v>102.8</v>
      </c>
    </row>
    <row r="1964" spans="1:12">
      <c r="A1964">
        <v>2016</v>
      </c>
      <c r="B1964" t="s">
        <v>132</v>
      </c>
      <c r="C1964" t="s">
        <v>146</v>
      </c>
      <c r="D1964" s="49" t="str">
        <f t="shared" si="33"/>
        <v>2016WohngebäudeHeiz- und zentrale Wassererwärmungsanlagen</v>
      </c>
      <c r="E1964">
        <v>101.8</v>
      </c>
      <c r="F1964">
        <v>101.8</v>
      </c>
      <c r="G1964">
        <v>102.4</v>
      </c>
      <c r="H1964">
        <v>102.4</v>
      </c>
      <c r="I1964">
        <v>102.9</v>
      </c>
      <c r="J1964">
        <v>102.9</v>
      </c>
      <c r="K1964">
        <v>103.3</v>
      </c>
      <c r="L1964">
        <v>103.3</v>
      </c>
    </row>
    <row r="1965" spans="1:12">
      <c r="A1965">
        <v>2016</v>
      </c>
      <c r="B1965" t="s">
        <v>132</v>
      </c>
      <c r="C1965" t="s">
        <v>147</v>
      </c>
      <c r="D1965" s="49" t="str">
        <f t="shared" si="33"/>
        <v>2016WohngebäudeGas-, Wasser- und Entwässerungsanl. innerh. v.Geb.</v>
      </c>
      <c r="E1965">
        <v>102.4</v>
      </c>
      <c r="F1965">
        <v>102.4</v>
      </c>
      <c r="G1965">
        <v>103.1</v>
      </c>
      <c r="H1965">
        <v>103.1</v>
      </c>
      <c r="I1965">
        <v>103.6</v>
      </c>
      <c r="J1965">
        <v>103.6</v>
      </c>
      <c r="K1965">
        <v>104.1</v>
      </c>
      <c r="L1965">
        <v>104.1</v>
      </c>
    </row>
    <row r="1966" spans="1:12">
      <c r="A1966">
        <v>2016</v>
      </c>
      <c r="B1966" t="s">
        <v>132</v>
      </c>
      <c r="C1966" t="s">
        <v>148</v>
      </c>
      <c r="D1966" s="49" t="str">
        <f t="shared" si="33"/>
        <v>2016WohngebäudeNieder- und Mittelspannungsanlagen bis 36 kV</v>
      </c>
      <c r="E1966">
        <v>102.2</v>
      </c>
      <c r="F1966">
        <v>102.2</v>
      </c>
      <c r="G1966">
        <v>102.8</v>
      </c>
      <c r="H1966">
        <v>102.8</v>
      </c>
      <c r="I1966">
        <v>103.4</v>
      </c>
      <c r="J1966">
        <v>103.4</v>
      </c>
      <c r="K1966">
        <v>104.3</v>
      </c>
      <c r="L1966">
        <v>104.3</v>
      </c>
    </row>
    <row r="1967" spans="1:12">
      <c r="A1967">
        <v>2016</v>
      </c>
      <c r="B1967" t="s">
        <v>132</v>
      </c>
      <c r="C1967" t="s">
        <v>120</v>
      </c>
      <c r="D1967" s="49" t="str">
        <f t="shared" si="33"/>
        <v>2016WohngebäudeBlitzschutzanlagen</v>
      </c>
      <c r="E1967">
        <v>101.1</v>
      </c>
      <c r="F1967">
        <v>101.1</v>
      </c>
      <c r="G1967">
        <v>101.3</v>
      </c>
      <c r="H1967">
        <v>101.3</v>
      </c>
      <c r="I1967">
        <v>101.7</v>
      </c>
      <c r="J1967">
        <v>101.7</v>
      </c>
      <c r="K1967">
        <v>101.8</v>
      </c>
      <c r="L1967">
        <v>101.8</v>
      </c>
    </row>
    <row r="1968" spans="1:12">
      <c r="A1968">
        <v>2016</v>
      </c>
      <c r="B1968" t="s">
        <v>132</v>
      </c>
      <c r="C1968" t="s">
        <v>149</v>
      </c>
      <c r="D1968" s="49" t="str">
        <f t="shared" si="33"/>
        <v>2016WohngebäudeAufzugsanl., Fahrtreppen, Fahrsteige, Förderanl.</v>
      </c>
      <c r="E1968">
        <v>101.9</v>
      </c>
      <c r="F1968">
        <v>101.9</v>
      </c>
      <c r="G1968">
        <v>101.9</v>
      </c>
      <c r="H1968">
        <v>101.9</v>
      </c>
      <c r="I1968">
        <v>102.1</v>
      </c>
      <c r="J1968">
        <v>102.1</v>
      </c>
      <c r="K1968">
        <v>102.6</v>
      </c>
      <c r="L1968">
        <v>102.6</v>
      </c>
    </row>
    <row r="1969" spans="1:12">
      <c r="A1969">
        <v>2016</v>
      </c>
      <c r="B1969" t="s">
        <v>132</v>
      </c>
      <c r="C1969" t="s">
        <v>119</v>
      </c>
      <c r="D1969" s="49" t="str">
        <f t="shared" si="33"/>
        <v>2016WohngebäudeGebäudeautomation</v>
      </c>
      <c r="E1969">
        <v>103.9</v>
      </c>
      <c r="F1969">
        <v>103.9</v>
      </c>
      <c r="G1969">
        <v>104.5</v>
      </c>
      <c r="H1969">
        <v>104.5</v>
      </c>
      <c r="I1969">
        <v>104.9</v>
      </c>
      <c r="J1969">
        <v>104.9</v>
      </c>
      <c r="K1969">
        <v>105.4</v>
      </c>
      <c r="L1969">
        <v>105.4</v>
      </c>
    </row>
    <row r="1970" spans="1:12">
      <c r="A1970">
        <v>2016</v>
      </c>
      <c r="B1970" t="s">
        <v>132</v>
      </c>
      <c r="C1970" t="s">
        <v>150</v>
      </c>
      <c r="D1970" s="49" t="str">
        <f t="shared" si="33"/>
        <v>2016WohngebäudeDämm- und Brandschutzarbeiten an techn. Anlagen</v>
      </c>
      <c r="E1970">
        <v>102.2</v>
      </c>
      <c r="F1970">
        <v>102.2</v>
      </c>
      <c r="G1970">
        <v>102.7</v>
      </c>
      <c r="H1970">
        <v>102.7</v>
      </c>
      <c r="I1970">
        <v>103.6</v>
      </c>
      <c r="J1970">
        <v>103.6</v>
      </c>
      <c r="K1970">
        <v>104.1</v>
      </c>
      <c r="L1970">
        <v>104.1</v>
      </c>
    </row>
    <row r="1971" spans="1:12">
      <c r="A1971">
        <v>2016</v>
      </c>
      <c r="B1971" t="s">
        <v>151</v>
      </c>
      <c r="C1971" t="s">
        <v>133</v>
      </c>
      <c r="D1971" s="49" t="str">
        <f t="shared" si="33"/>
        <v>2016BürogebäudeBauleistungen am Bauwerk</v>
      </c>
      <c r="E1971">
        <v>101.3</v>
      </c>
      <c r="F1971">
        <v>101.3</v>
      </c>
      <c r="G1971">
        <v>102</v>
      </c>
      <c r="H1971">
        <v>102</v>
      </c>
      <c r="I1971">
        <v>102.5</v>
      </c>
      <c r="J1971">
        <v>102.5</v>
      </c>
      <c r="K1971">
        <v>102.9</v>
      </c>
      <c r="L1971">
        <v>102.9</v>
      </c>
    </row>
    <row r="1972" spans="1:12">
      <c r="A1972">
        <v>2016</v>
      </c>
      <c r="B1972" t="s">
        <v>151</v>
      </c>
      <c r="C1972" t="s">
        <v>134</v>
      </c>
      <c r="D1972" s="49" t="str">
        <f t="shared" si="33"/>
        <v>2016BürogebäudeRohbauarbeiten</v>
      </c>
      <c r="E1972">
        <v>100.5</v>
      </c>
      <c r="F1972">
        <v>100.5</v>
      </c>
      <c r="G1972">
        <v>101.6</v>
      </c>
      <c r="H1972">
        <v>101.6</v>
      </c>
      <c r="I1972">
        <v>102.1</v>
      </c>
      <c r="J1972">
        <v>102.1</v>
      </c>
      <c r="K1972">
        <v>102.2</v>
      </c>
      <c r="L1972">
        <v>102.2</v>
      </c>
    </row>
    <row r="1973" spans="1:12">
      <c r="A1973">
        <v>2016</v>
      </c>
      <c r="B1973" t="s">
        <v>151</v>
      </c>
      <c r="C1973" t="s">
        <v>90</v>
      </c>
      <c r="D1973" s="49" t="str">
        <f t="shared" si="33"/>
        <v>2016BürogebäudeErdarbeiten</v>
      </c>
      <c r="E1973">
        <v>101.6</v>
      </c>
      <c r="F1973">
        <v>101.6</v>
      </c>
      <c r="G1973">
        <v>102</v>
      </c>
      <c r="H1973">
        <v>102</v>
      </c>
      <c r="I1973">
        <v>102.9</v>
      </c>
      <c r="J1973">
        <v>102.9</v>
      </c>
      <c r="K1973">
        <v>103.2</v>
      </c>
      <c r="L1973">
        <v>103.2</v>
      </c>
    </row>
    <row r="1974" spans="1:12">
      <c r="A1974">
        <v>2016</v>
      </c>
      <c r="B1974" t="s">
        <v>151</v>
      </c>
      <c r="C1974" t="s">
        <v>135</v>
      </c>
      <c r="D1974" s="49" t="str">
        <f t="shared" si="33"/>
        <v>2016BürogebäudeVerbauarbeiten</v>
      </c>
      <c r="E1974">
        <v>101.5</v>
      </c>
      <c r="F1974">
        <v>101.5</v>
      </c>
      <c r="G1974">
        <v>102.2</v>
      </c>
      <c r="H1974">
        <v>102.2</v>
      </c>
      <c r="I1974">
        <v>102.9</v>
      </c>
      <c r="J1974">
        <v>102.9</v>
      </c>
      <c r="K1974">
        <v>104.1</v>
      </c>
      <c r="L1974">
        <v>104.1</v>
      </c>
    </row>
    <row r="1975" spans="1:12">
      <c r="A1975">
        <v>2016</v>
      </c>
      <c r="B1975" t="s">
        <v>151</v>
      </c>
      <c r="C1975" t="s">
        <v>136</v>
      </c>
      <c r="D1975" s="49" t="str">
        <f t="shared" si="33"/>
        <v>2016BürogebäudeRamm-, Rüttel- und Pressarbeiten</v>
      </c>
      <c r="E1975" t="s">
        <v>66</v>
      </c>
      <c r="F1975" t="s">
        <v>66</v>
      </c>
      <c r="G1975" t="s">
        <v>66</v>
      </c>
      <c r="H1975" t="s">
        <v>66</v>
      </c>
      <c r="I1975" t="s">
        <v>66</v>
      </c>
      <c r="J1975" t="s">
        <v>66</v>
      </c>
      <c r="K1975" t="s">
        <v>66</v>
      </c>
      <c r="L1975" t="s">
        <v>66</v>
      </c>
    </row>
    <row r="1976" spans="1:12">
      <c r="A1976">
        <v>2016</v>
      </c>
      <c r="B1976" t="s">
        <v>151</v>
      </c>
      <c r="C1976" t="s">
        <v>91</v>
      </c>
      <c r="D1976" s="49" t="str">
        <f t="shared" si="33"/>
        <v>2016BürogebäudeEntwässerungskanalarbeiten</v>
      </c>
      <c r="E1976">
        <v>101.5</v>
      </c>
      <c r="F1976">
        <v>101.5</v>
      </c>
      <c r="G1976">
        <v>101.9</v>
      </c>
      <c r="H1976">
        <v>101.9</v>
      </c>
      <c r="I1976">
        <v>102.6</v>
      </c>
      <c r="J1976">
        <v>102.6</v>
      </c>
      <c r="K1976">
        <v>102.8</v>
      </c>
      <c r="L1976">
        <v>102.8</v>
      </c>
    </row>
    <row r="1977" spans="1:12">
      <c r="A1977">
        <v>2016</v>
      </c>
      <c r="B1977" t="s">
        <v>151</v>
      </c>
      <c r="C1977" t="s">
        <v>92</v>
      </c>
      <c r="D1977" s="49" t="str">
        <f t="shared" si="33"/>
        <v>2016BürogebäudeMauerarbeiten</v>
      </c>
      <c r="E1977">
        <v>100.7</v>
      </c>
      <c r="F1977">
        <v>100.7</v>
      </c>
      <c r="G1977">
        <v>101.1</v>
      </c>
      <c r="H1977">
        <v>101.1</v>
      </c>
      <c r="I1977">
        <v>101.7</v>
      </c>
      <c r="J1977">
        <v>101.7</v>
      </c>
      <c r="K1977">
        <v>102</v>
      </c>
      <c r="L1977">
        <v>102</v>
      </c>
    </row>
    <row r="1978" spans="1:12">
      <c r="A1978">
        <v>2016</v>
      </c>
      <c r="B1978" t="s">
        <v>151</v>
      </c>
      <c r="C1978" t="s">
        <v>93</v>
      </c>
      <c r="D1978" s="49" t="str">
        <f t="shared" si="33"/>
        <v>2016BürogebäudeBetonarbeiten</v>
      </c>
      <c r="E1978">
        <v>100</v>
      </c>
      <c r="F1978">
        <v>100</v>
      </c>
      <c r="G1978">
        <v>101.8</v>
      </c>
      <c r="H1978">
        <v>101.8</v>
      </c>
      <c r="I1978">
        <v>102.2</v>
      </c>
      <c r="J1978">
        <v>102.2</v>
      </c>
      <c r="K1978">
        <v>102</v>
      </c>
      <c r="L1978">
        <v>102</v>
      </c>
    </row>
    <row r="1979" spans="1:12">
      <c r="A1979">
        <v>2016</v>
      </c>
      <c r="B1979" t="s">
        <v>151</v>
      </c>
      <c r="C1979" t="s">
        <v>137</v>
      </c>
      <c r="D1979" s="49" t="str">
        <f t="shared" si="33"/>
        <v>2016BürogebäudeZimmer- und Holzbauarbeiten</v>
      </c>
      <c r="E1979">
        <v>101</v>
      </c>
      <c r="F1979">
        <v>101</v>
      </c>
      <c r="G1979">
        <v>101.3</v>
      </c>
      <c r="H1979">
        <v>101.3</v>
      </c>
      <c r="I1979">
        <v>101.6</v>
      </c>
      <c r="J1979">
        <v>101.6</v>
      </c>
      <c r="K1979">
        <v>102</v>
      </c>
      <c r="L1979">
        <v>102</v>
      </c>
    </row>
    <row r="1980" spans="1:12">
      <c r="A1980">
        <v>2016</v>
      </c>
      <c r="B1980" t="s">
        <v>151</v>
      </c>
      <c r="C1980" t="s">
        <v>95</v>
      </c>
      <c r="D1980" s="49" t="str">
        <f t="shared" si="33"/>
        <v>2016BürogebäudeStahlbauarbeiten</v>
      </c>
      <c r="E1980">
        <v>99.9</v>
      </c>
      <c r="F1980">
        <v>99.9</v>
      </c>
      <c r="G1980">
        <v>100.2</v>
      </c>
      <c r="H1980">
        <v>100.2</v>
      </c>
      <c r="I1980">
        <v>101.4</v>
      </c>
      <c r="J1980">
        <v>101.4</v>
      </c>
      <c r="K1980">
        <v>102.2</v>
      </c>
      <c r="L1980">
        <v>102.2</v>
      </c>
    </row>
    <row r="1981" spans="1:12">
      <c r="A1981">
        <v>2016</v>
      </c>
      <c r="B1981" t="s">
        <v>151</v>
      </c>
      <c r="C1981" t="s">
        <v>96</v>
      </c>
      <c r="D1981" s="49" t="str">
        <f t="shared" si="33"/>
        <v>2016BürogebäudeAbdichtungsarbeiten</v>
      </c>
      <c r="E1981">
        <v>101.5</v>
      </c>
      <c r="F1981">
        <v>101.5</v>
      </c>
      <c r="G1981">
        <v>102.2</v>
      </c>
      <c r="H1981">
        <v>102.2</v>
      </c>
      <c r="I1981">
        <v>102.4</v>
      </c>
      <c r="J1981">
        <v>102.4</v>
      </c>
      <c r="K1981">
        <v>102.5</v>
      </c>
      <c r="L1981">
        <v>102.5</v>
      </c>
    </row>
    <row r="1982" spans="1:12">
      <c r="A1982">
        <v>2016</v>
      </c>
      <c r="B1982" t="s">
        <v>151</v>
      </c>
      <c r="C1982" t="s">
        <v>138</v>
      </c>
      <c r="D1982" s="49" t="str">
        <f t="shared" si="33"/>
        <v>2016BürogebäudeDachdeckungs- und Dachabdichtungsarbeiten</v>
      </c>
      <c r="E1982">
        <v>101.3</v>
      </c>
      <c r="F1982">
        <v>101.3</v>
      </c>
      <c r="G1982">
        <v>101.5</v>
      </c>
      <c r="H1982">
        <v>101.5</v>
      </c>
      <c r="I1982">
        <v>101.7</v>
      </c>
      <c r="J1982">
        <v>101.7</v>
      </c>
      <c r="K1982">
        <v>102.2</v>
      </c>
      <c r="L1982">
        <v>102.2</v>
      </c>
    </row>
    <row r="1983" spans="1:12">
      <c r="A1983">
        <v>2016</v>
      </c>
      <c r="B1983" t="s">
        <v>151</v>
      </c>
      <c r="C1983" t="s">
        <v>98</v>
      </c>
      <c r="D1983" s="49" t="str">
        <f t="shared" si="33"/>
        <v>2016BürogebäudeKlempnerarbeiten</v>
      </c>
      <c r="E1983">
        <v>101</v>
      </c>
      <c r="F1983">
        <v>101</v>
      </c>
      <c r="G1983">
        <v>101.3</v>
      </c>
      <c r="H1983">
        <v>101.3</v>
      </c>
      <c r="I1983">
        <v>101.9</v>
      </c>
      <c r="J1983">
        <v>101.9</v>
      </c>
      <c r="K1983">
        <v>102.6</v>
      </c>
      <c r="L1983">
        <v>102.6</v>
      </c>
    </row>
    <row r="1984" spans="1:12">
      <c r="A1984">
        <v>2016</v>
      </c>
      <c r="B1984" t="s">
        <v>151</v>
      </c>
      <c r="C1984" t="s">
        <v>99</v>
      </c>
      <c r="D1984" s="49" t="str">
        <f t="shared" si="33"/>
        <v>2016BürogebäudeGerüstarbeiten</v>
      </c>
      <c r="E1984">
        <v>100</v>
      </c>
      <c r="F1984">
        <v>100</v>
      </c>
      <c r="G1984">
        <v>101.8</v>
      </c>
      <c r="H1984">
        <v>101.8</v>
      </c>
      <c r="I1984">
        <v>103.4</v>
      </c>
      <c r="J1984">
        <v>103.4</v>
      </c>
      <c r="K1984">
        <v>102.8</v>
      </c>
      <c r="L1984">
        <v>102.8</v>
      </c>
    </row>
    <row r="1985" spans="1:12">
      <c r="A1985">
        <v>2016</v>
      </c>
      <c r="B1985" t="s">
        <v>151</v>
      </c>
      <c r="C1985" t="s">
        <v>139</v>
      </c>
      <c r="D1985" s="49" t="str">
        <f t="shared" si="33"/>
        <v>2016BürogebäudeAusbauarbeiten</v>
      </c>
      <c r="E1985">
        <v>101.8</v>
      </c>
      <c r="F1985">
        <v>101.8</v>
      </c>
      <c r="G1985">
        <v>102.3</v>
      </c>
      <c r="H1985">
        <v>102.3</v>
      </c>
      <c r="I1985">
        <v>102.8</v>
      </c>
      <c r="J1985">
        <v>102.8</v>
      </c>
      <c r="K1985">
        <v>103.2</v>
      </c>
      <c r="L1985">
        <v>103.2</v>
      </c>
    </row>
    <row r="1986" spans="1:12">
      <c r="A1986">
        <v>2016</v>
      </c>
      <c r="B1986" t="s">
        <v>151</v>
      </c>
      <c r="C1986" t="s">
        <v>100</v>
      </c>
      <c r="D1986" s="49" t="str">
        <f t="shared" si="33"/>
        <v>2016BürogebäudeNaturwerksteinarbeiten</v>
      </c>
      <c r="E1986">
        <v>101.3</v>
      </c>
      <c r="F1986">
        <v>101.3</v>
      </c>
      <c r="G1986">
        <v>101.5</v>
      </c>
      <c r="H1986">
        <v>101.5</v>
      </c>
      <c r="I1986">
        <v>102.2</v>
      </c>
      <c r="J1986">
        <v>102.2</v>
      </c>
      <c r="K1986">
        <v>102.2</v>
      </c>
      <c r="L1986">
        <v>102.2</v>
      </c>
    </row>
    <row r="1987" spans="1:12">
      <c r="A1987">
        <v>2016</v>
      </c>
      <c r="B1987" t="s">
        <v>151</v>
      </c>
      <c r="C1987" t="s">
        <v>101</v>
      </c>
      <c r="D1987" s="49" t="str">
        <f t="shared" si="33"/>
        <v>2016BürogebäudeBetonwerksteinarbeiten</v>
      </c>
      <c r="E1987">
        <v>100.9</v>
      </c>
      <c r="F1987">
        <v>100.9</v>
      </c>
      <c r="G1987">
        <v>101.3</v>
      </c>
      <c r="H1987">
        <v>101.3</v>
      </c>
      <c r="I1987">
        <v>101.8</v>
      </c>
      <c r="J1987">
        <v>101.8</v>
      </c>
      <c r="K1987">
        <v>102.1</v>
      </c>
      <c r="L1987">
        <v>102.1</v>
      </c>
    </row>
    <row r="1988" spans="1:12">
      <c r="A1988">
        <v>2016</v>
      </c>
      <c r="B1988" t="s">
        <v>151</v>
      </c>
      <c r="C1988" t="s">
        <v>140</v>
      </c>
      <c r="D1988" s="49" t="str">
        <f t="shared" si="33"/>
        <v>2016BürogebäudePutz- und Stuckarbeiten</v>
      </c>
      <c r="E1988">
        <v>100.8</v>
      </c>
      <c r="F1988">
        <v>100.8</v>
      </c>
      <c r="G1988">
        <v>101.3</v>
      </c>
      <c r="H1988">
        <v>101.3</v>
      </c>
      <c r="I1988">
        <v>102.1</v>
      </c>
      <c r="J1988">
        <v>102.1</v>
      </c>
      <c r="K1988">
        <v>102.5</v>
      </c>
      <c r="L1988">
        <v>102.5</v>
      </c>
    </row>
    <row r="1989" spans="1:12">
      <c r="A1989">
        <v>2016</v>
      </c>
      <c r="B1989" t="s">
        <v>151</v>
      </c>
      <c r="C1989" t="s">
        <v>141</v>
      </c>
      <c r="D1989" s="49" t="str">
        <f t="shared" si="33"/>
        <v>2016BürogebäudeWärmedämm-Verbundsysteme</v>
      </c>
      <c r="E1989">
        <v>101.1</v>
      </c>
      <c r="F1989">
        <v>101.1</v>
      </c>
      <c r="G1989">
        <v>101.8</v>
      </c>
      <c r="H1989">
        <v>101.8</v>
      </c>
      <c r="I1989">
        <v>102.9</v>
      </c>
      <c r="J1989">
        <v>102.9</v>
      </c>
      <c r="K1989">
        <v>103.6</v>
      </c>
      <c r="L1989">
        <v>103.6</v>
      </c>
    </row>
    <row r="1990" spans="1:12">
      <c r="A1990">
        <v>2016</v>
      </c>
      <c r="B1990" t="s">
        <v>151</v>
      </c>
      <c r="C1990" t="s">
        <v>104</v>
      </c>
      <c r="D1990" s="49" t="str">
        <f t="shared" si="33"/>
        <v>2016BürogebäudeTrockenbauarbeiten</v>
      </c>
      <c r="E1990">
        <v>101</v>
      </c>
      <c r="F1990">
        <v>101</v>
      </c>
      <c r="G1990">
        <v>101.4</v>
      </c>
      <c r="H1990">
        <v>101.4</v>
      </c>
      <c r="I1990">
        <v>102.3</v>
      </c>
      <c r="J1990">
        <v>102.3</v>
      </c>
      <c r="K1990">
        <v>102.7</v>
      </c>
      <c r="L1990">
        <v>102.7</v>
      </c>
    </row>
    <row r="1991" spans="1:12">
      <c r="A1991">
        <v>2016</v>
      </c>
      <c r="B1991" t="s">
        <v>151</v>
      </c>
      <c r="C1991" t="s">
        <v>105</v>
      </c>
      <c r="D1991" s="49" t="str">
        <f t="shared" si="33"/>
        <v>2016BürogebäudeVorgehängte hinterlüftete Fassaden</v>
      </c>
      <c r="E1991">
        <v>102.2</v>
      </c>
      <c r="F1991">
        <v>102.2</v>
      </c>
      <c r="G1991">
        <v>102</v>
      </c>
      <c r="H1991">
        <v>102</v>
      </c>
      <c r="I1991">
        <v>102.5</v>
      </c>
      <c r="J1991">
        <v>102.5</v>
      </c>
      <c r="K1991">
        <v>103</v>
      </c>
      <c r="L1991">
        <v>103</v>
      </c>
    </row>
    <row r="1992" spans="1:12">
      <c r="A1992">
        <v>2016</v>
      </c>
      <c r="B1992" t="s">
        <v>151</v>
      </c>
      <c r="C1992" t="s">
        <v>142</v>
      </c>
      <c r="D1992" s="49" t="str">
        <f t="shared" si="33"/>
        <v>2016BürogebäudeFliesen- und Plattenarbeiten</v>
      </c>
      <c r="E1992">
        <v>101.7</v>
      </c>
      <c r="F1992">
        <v>101.7</v>
      </c>
      <c r="G1992">
        <v>102.2</v>
      </c>
      <c r="H1992">
        <v>102.2</v>
      </c>
      <c r="I1992">
        <v>102.9</v>
      </c>
      <c r="J1992">
        <v>102.9</v>
      </c>
      <c r="K1992">
        <v>103.1</v>
      </c>
      <c r="L1992">
        <v>103.1</v>
      </c>
    </row>
    <row r="1993" spans="1:12">
      <c r="A1993">
        <v>2016</v>
      </c>
      <c r="B1993" t="s">
        <v>151</v>
      </c>
      <c r="C1993" t="s">
        <v>107</v>
      </c>
      <c r="D1993" s="49" t="str">
        <f t="shared" si="33"/>
        <v>2016BürogebäudeEstricharbeiten</v>
      </c>
      <c r="E1993">
        <v>101.2</v>
      </c>
      <c r="F1993">
        <v>101.2</v>
      </c>
      <c r="G1993">
        <v>101.6</v>
      </c>
      <c r="H1993">
        <v>101.6</v>
      </c>
      <c r="I1993">
        <v>102</v>
      </c>
      <c r="J1993">
        <v>102</v>
      </c>
      <c r="K1993">
        <v>102.4</v>
      </c>
      <c r="L1993">
        <v>102.4</v>
      </c>
    </row>
    <row r="1994" spans="1:12">
      <c r="A1994">
        <v>2016</v>
      </c>
      <c r="B1994" t="s">
        <v>151</v>
      </c>
      <c r="C1994" t="s">
        <v>108</v>
      </c>
      <c r="D1994" s="49" t="str">
        <f t="shared" si="33"/>
        <v>2016BürogebäudeTischlerarbeiten</v>
      </c>
      <c r="E1994">
        <v>101.8</v>
      </c>
      <c r="F1994">
        <v>101.8</v>
      </c>
      <c r="G1994">
        <v>102.1</v>
      </c>
      <c r="H1994">
        <v>102.1</v>
      </c>
      <c r="I1994">
        <v>102.4</v>
      </c>
      <c r="J1994">
        <v>102.4</v>
      </c>
      <c r="K1994">
        <v>102.4</v>
      </c>
      <c r="L1994">
        <v>102.4</v>
      </c>
    </row>
    <row r="1995" spans="1:12">
      <c r="A1995">
        <v>2016</v>
      </c>
      <c r="B1995" t="s">
        <v>151</v>
      </c>
      <c r="C1995" t="s">
        <v>143</v>
      </c>
      <c r="D1995" s="49" t="str">
        <f t="shared" si="33"/>
        <v>2016BürogebäudeParkett- und Holzpflasterarbeiten</v>
      </c>
      <c r="E1995">
        <v>101</v>
      </c>
      <c r="F1995">
        <v>101</v>
      </c>
      <c r="G1995">
        <v>101.2</v>
      </c>
      <c r="H1995">
        <v>101.2</v>
      </c>
      <c r="I1995">
        <v>101.6</v>
      </c>
      <c r="J1995">
        <v>101.6</v>
      </c>
      <c r="K1995">
        <v>101.9</v>
      </c>
      <c r="L1995">
        <v>101.9</v>
      </c>
    </row>
    <row r="1996" spans="1:12">
      <c r="A1996">
        <v>2016</v>
      </c>
      <c r="B1996" t="s">
        <v>151</v>
      </c>
      <c r="C1996" t="s">
        <v>109</v>
      </c>
      <c r="D1996" s="49" t="str">
        <f t="shared" ref="D1996:D2059" si="34">CONCATENATE(A1996, B1996, C1996)</f>
        <v>2016BürogebäudeRollladenarbeiten</v>
      </c>
      <c r="E1996">
        <v>101.5</v>
      </c>
      <c r="F1996">
        <v>101.5</v>
      </c>
      <c r="G1996">
        <v>101.7</v>
      </c>
      <c r="H1996">
        <v>101.7</v>
      </c>
      <c r="I1996">
        <v>101.9</v>
      </c>
      <c r="J1996">
        <v>101.9</v>
      </c>
      <c r="K1996">
        <v>102</v>
      </c>
      <c r="L1996">
        <v>102</v>
      </c>
    </row>
    <row r="1997" spans="1:12">
      <c r="A1997">
        <v>2016</v>
      </c>
      <c r="B1997" t="s">
        <v>151</v>
      </c>
      <c r="C1997" t="s">
        <v>110</v>
      </c>
      <c r="D1997" s="49" t="str">
        <f t="shared" si="34"/>
        <v>2016BürogebäudeMetallbauarbeiten</v>
      </c>
      <c r="E1997">
        <v>101.3</v>
      </c>
      <c r="F1997">
        <v>101.3</v>
      </c>
      <c r="G1997">
        <v>101.9</v>
      </c>
      <c r="H1997">
        <v>101.9</v>
      </c>
      <c r="I1997">
        <v>102.3</v>
      </c>
      <c r="J1997">
        <v>102.3</v>
      </c>
      <c r="K1997">
        <v>102.8</v>
      </c>
      <c r="L1997">
        <v>102.8</v>
      </c>
    </row>
    <row r="1998" spans="1:12">
      <c r="A1998">
        <v>2016</v>
      </c>
      <c r="B1998" t="s">
        <v>151</v>
      </c>
      <c r="C1998" t="s">
        <v>111</v>
      </c>
      <c r="D1998" s="49" t="str">
        <f t="shared" si="34"/>
        <v>2016BürogebäudeVerglasungsarbeiten</v>
      </c>
      <c r="E1998">
        <v>102</v>
      </c>
      <c r="F1998">
        <v>102</v>
      </c>
      <c r="G1998">
        <v>102.4</v>
      </c>
      <c r="H1998">
        <v>102.4</v>
      </c>
      <c r="I1998">
        <v>102.3</v>
      </c>
      <c r="J1998">
        <v>102.3</v>
      </c>
      <c r="K1998">
        <v>103.3</v>
      </c>
      <c r="L1998">
        <v>103.3</v>
      </c>
    </row>
    <row r="1999" spans="1:12">
      <c r="A1999">
        <v>2016</v>
      </c>
      <c r="B1999" t="s">
        <v>151</v>
      </c>
      <c r="C1999" t="s">
        <v>144</v>
      </c>
      <c r="D1999" s="49" t="str">
        <f t="shared" si="34"/>
        <v>2016BürogebäudeMaler- und Lackierarbeiten, Beschichtungen</v>
      </c>
      <c r="E1999">
        <v>101.4</v>
      </c>
      <c r="F1999">
        <v>101.4</v>
      </c>
      <c r="G1999">
        <v>102.4</v>
      </c>
      <c r="H1999">
        <v>102.4</v>
      </c>
      <c r="I1999">
        <v>102.9</v>
      </c>
      <c r="J1999">
        <v>102.9</v>
      </c>
      <c r="K1999">
        <v>103</v>
      </c>
      <c r="L1999">
        <v>103</v>
      </c>
    </row>
    <row r="2000" spans="1:12">
      <c r="A2000">
        <v>2016</v>
      </c>
      <c r="B2000" t="s">
        <v>151</v>
      </c>
      <c r="C2000" t="s">
        <v>145</v>
      </c>
      <c r="D2000" s="49" t="str">
        <f t="shared" si="34"/>
        <v>2016BürogebäudeKorrosionsschutzarbeiten an Stahlbauten</v>
      </c>
      <c r="E2000" t="s">
        <v>66</v>
      </c>
      <c r="F2000" t="s">
        <v>66</v>
      </c>
      <c r="G2000" t="s">
        <v>66</v>
      </c>
      <c r="H2000" t="s">
        <v>66</v>
      </c>
      <c r="I2000" t="s">
        <v>66</v>
      </c>
      <c r="J2000" t="s">
        <v>66</v>
      </c>
      <c r="K2000" t="s">
        <v>66</v>
      </c>
      <c r="L2000" t="s">
        <v>66</v>
      </c>
    </row>
    <row r="2001" spans="1:12">
      <c r="A2001">
        <v>2016</v>
      </c>
      <c r="B2001" t="s">
        <v>151</v>
      </c>
      <c r="C2001" t="s">
        <v>113</v>
      </c>
      <c r="D2001" s="49" t="str">
        <f t="shared" si="34"/>
        <v>2016BürogebäudeBodenbelagarbeiten</v>
      </c>
      <c r="E2001">
        <v>101.4</v>
      </c>
      <c r="F2001">
        <v>101.4</v>
      </c>
      <c r="G2001">
        <v>101.7</v>
      </c>
      <c r="H2001">
        <v>101.7</v>
      </c>
      <c r="I2001">
        <v>102.1</v>
      </c>
      <c r="J2001">
        <v>102.1</v>
      </c>
      <c r="K2001">
        <v>102.4</v>
      </c>
      <c r="L2001">
        <v>102.4</v>
      </c>
    </row>
    <row r="2002" spans="1:12">
      <c r="A2002">
        <v>2016</v>
      </c>
      <c r="B2002" t="s">
        <v>151</v>
      </c>
      <c r="C2002" t="s">
        <v>114</v>
      </c>
      <c r="D2002" s="49" t="str">
        <f t="shared" si="34"/>
        <v>2016BürogebäudeTapezierarbeiten</v>
      </c>
      <c r="E2002">
        <v>101.4</v>
      </c>
      <c r="F2002">
        <v>101.4</v>
      </c>
      <c r="G2002">
        <v>101.8</v>
      </c>
      <c r="H2002">
        <v>101.8</v>
      </c>
      <c r="I2002">
        <v>102.5</v>
      </c>
      <c r="J2002">
        <v>102.5</v>
      </c>
      <c r="K2002">
        <v>103.1</v>
      </c>
      <c r="L2002">
        <v>103.1</v>
      </c>
    </row>
    <row r="2003" spans="1:12">
      <c r="A2003">
        <v>2016</v>
      </c>
      <c r="B2003" t="s">
        <v>151</v>
      </c>
      <c r="C2003" t="s">
        <v>115</v>
      </c>
      <c r="D2003" s="49" t="str">
        <f t="shared" si="34"/>
        <v>2016BürogebäudeRaumlufttechnische Anlagen</v>
      </c>
      <c r="E2003">
        <v>101.4</v>
      </c>
      <c r="F2003">
        <v>101.4</v>
      </c>
      <c r="G2003">
        <v>101.7</v>
      </c>
      <c r="H2003">
        <v>101.7</v>
      </c>
      <c r="I2003">
        <v>102.7</v>
      </c>
      <c r="J2003">
        <v>102.7</v>
      </c>
      <c r="K2003">
        <v>102.8</v>
      </c>
      <c r="L2003">
        <v>102.8</v>
      </c>
    </row>
    <row r="2004" spans="1:12">
      <c r="A2004">
        <v>2016</v>
      </c>
      <c r="B2004" t="s">
        <v>151</v>
      </c>
      <c r="C2004" t="s">
        <v>146</v>
      </c>
      <c r="D2004" s="49" t="str">
        <f t="shared" si="34"/>
        <v>2016BürogebäudeHeiz- und zentrale Wassererwärmungsanlagen</v>
      </c>
      <c r="E2004">
        <v>101.9</v>
      </c>
      <c r="F2004">
        <v>101.9</v>
      </c>
      <c r="G2004">
        <v>102.5</v>
      </c>
      <c r="H2004">
        <v>102.5</v>
      </c>
      <c r="I2004">
        <v>102.9</v>
      </c>
      <c r="J2004">
        <v>102.9</v>
      </c>
      <c r="K2004">
        <v>103.3</v>
      </c>
      <c r="L2004">
        <v>103.3</v>
      </c>
    </row>
    <row r="2005" spans="1:12">
      <c r="A2005">
        <v>2016</v>
      </c>
      <c r="B2005" t="s">
        <v>151</v>
      </c>
      <c r="C2005" t="s">
        <v>147</v>
      </c>
      <c r="D2005" s="49" t="str">
        <f t="shared" si="34"/>
        <v>2016BürogebäudeGas-, Wasser- und Entwässerungsanl. innerh. v.Geb.</v>
      </c>
      <c r="E2005">
        <v>102.2</v>
      </c>
      <c r="F2005">
        <v>102.2</v>
      </c>
      <c r="G2005">
        <v>103</v>
      </c>
      <c r="H2005">
        <v>103</v>
      </c>
      <c r="I2005">
        <v>103.5</v>
      </c>
      <c r="J2005">
        <v>103.5</v>
      </c>
      <c r="K2005">
        <v>104</v>
      </c>
      <c r="L2005">
        <v>104</v>
      </c>
    </row>
    <row r="2006" spans="1:12">
      <c r="A2006">
        <v>2016</v>
      </c>
      <c r="B2006" t="s">
        <v>151</v>
      </c>
      <c r="C2006" t="s">
        <v>148</v>
      </c>
      <c r="D2006" s="49" t="str">
        <f t="shared" si="34"/>
        <v>2016BürogebäudeNieder- und Mittelspannungsanlagen bis 36 kV</v>
      </c>
      <c r="E2006">
        <v>102.2</v>
      </c>
      <c r="F2006">
        <v>102.2</v>
      </c>
      <c r="G2006">
        <v>102.8</v>
      </c>
      <c r="H2006">
        <v>102.8</v>
      </c>
      <c r="I2006">
        <v>103.4</v>
      </c>
      <c r="J2006">
        <v>103.4</v>
      </c>
      <c r="K2006">
        <v>104.3</v>
      </c>
      <c r="L2006">
        <v>104.3</v>
      </c>
    </row>
    <row r="2007" spans="1:12">
      <c r="A2007">
        <v>2016</v>
      </c>
      <c r="B2007" t="s">
        <v>151</v>
      </c>
      <c r="C2007" t="s">
        <v>120</v>
      </c>
      <c r="D2007" s="49" t="str">
        <f t="shared" si="34"/>
        <v>2016BürogebäudeBlitzschutzanlagen</v>
      </c>
      <c r="E2007">
        <v>101.1</v>
      </c>
      <c r="F2007">
        <v>101.1</v>
      </c>
      <c r="G2007">
        <v>101.3</v>
      </c>
      <c r="H2007">
        <v>101.3</v>
      </c>
      <c r="I2007">
        <v>101.7</v>
      </c>
      <c r="J2007">
        <v>101.7</v>
      </c>
      <c r="K2007">
        <v>101.8</v>
      </c>
      <c r="L2007">
        <v>101.8</v>
      </c>
    </row>
    <row r="2008" spans="1:12">
      <c r="A2008">
        <v>2016</v>
      </c>
      <c r="B2008" t="s">
        <v>151</v>
      </c>
      <c r="C2008" t="s">
        <v>149</v>
      </c>
      <c r="D2008" s="49" t="str">
        <f t="shared" si="34"/>
        <v>2016BürogebäudeAufzugsanl., Fahrtreppen, Fahrsteige, Förderanl.</v>
      </c>
      <c r="E2008">
        <v>101.9</v>
      </c>
      <c r="F2008">
        <v>101.9</v>
      </c>
      <c r="G2008">
        <v>101.9</v>
      </c>
      <c r="H2008">
        <v>101.9</v>
      </c>
      <c r="I2008">
        <v>102.1</v>
      </c>
      <c r="J2008">
        <v>102.1</v>
      </c>
      <c r="K2008">
        <v>102.6</v>
      </c>
      <c r="L2008">
        <v>102.6</v>
      </c>
    </row>
    <row r="2009" spans="1:12">
      <c r="A2009">
        <v>2016</v>
      </c>
      <c r="B2009" t="s">
        <v>151</v>
      </c>
      <c r="C2009" t="s">
        <v>119</v>
      </c>
      <c r="D2009" s="49" t="str">
        <f t="shared" si="34"/>
        <v>2016BürogebäudeGebäudeautomation</v>
      </c>
      <c r="E2009">
        <v>103.9</v>
      </c>
      <c r="F2009">
        <v>103.9</v>
      </c>
      <c r="G2009">
        <v>104.5</v>
      </c>
      <c r="H2009">
        <v>104.5</v>
      </c>
      <c r="I2009">
        <v>104.9</v>
      </c>
      <c r="J2009">
        <v>104.9</v>
      </c>
      <c r="K2009">
        <v>105.4</v>
      </c>
      <c r="L2009">
        <v>105.4</v>
      </c>
    </row>
    <row r="2010" spans="1:12">
      <c r="A2010">
        <v>2016</v>
      </c>
      <c r="B2010" t="s">
        <v>151</v>
      </c>
      <c r="C2010" t="s">
        <v>150</v>
      </c>
      <c r="D2010" s="49" t="str">
        <f t="shared" si="34"/>
        <v>2016BürogebäudeDämm- und Brandschutzarbeiten an techn. Anlagen</v>
      </c>
      <c r="E2010">
        <v>102.2</v>
      </c>
      <c r="F2010">
        <v>102.2</v>
      </c>
      <c r="G2010">
        <v>102.7</v>
      </c>
      <c r="H2010">
        <v>102.7</v>
      </c>
      <c r="I2010">
        <v>103.6</v>
      </c>
      <c r="J2010">
        <v>103.6</v>
      </c>
      <c r="K2010">
        <v>104.1</v>
      </c>
      <c r="L2010">
        <v>104.1</v>
      </c>
    </row>
    <row r="2011" spans="1:12">
      <c r="A2011">
        <v>2016</v>
      </c>
      <c r="B2011" t="s">
        <v>152</v>
      </c>
      <c r="C2011" t="s">
        <v>133</v>
      </c>
      <c r="D2011" s="49" t="str">
        <f t="shared" si="34"/>
        <v>2016Gewerbliche BetriebsgebäudeBauleistungen am Bauwerk</v>
      </c>
      <c r="E2011">
        <v>101.2</v>
      </c>
      <c r="F2011">
        <v>101.2</v>
      </c>
      <c r="G2011">
        <v>101.8</v>
      </c>
      <c r="H2011">
        <v>101.8</v>
      </c>
      <c r="I2011">
        <v>102.4</v>
      </c>
      <c r="J2011">
        <v>102.4</v>
      </c>
      <c r="K2011">
        <v>102.8</v>
      </c>
      <c r="L2011">
        <v>102.8</v>
      </c>
    </row>
    <row r="2012" spans="1:12">
      <c r="A2012">
        <v>2016</v>
      </c>
      <c r="B2012" t="s">
        <v>152</v>
      </c>
      <c r="C2012" t="s">
        <v>134</v>
      </c>
      <c r="D2012" s="49" t="str">
        <f t="shared" si="34"/>
        <v>2016Gewerbliche BetriebsgebäudeRohbauarbeiten</v>
      </c>
      <c r="E2012">
        <v>100.6</v>
      </c>
      <c r="F2012">
        <v>100.6</v>
      </c>
      <c r="G2012">
        <v>101.4</v>
      </c>
      <c r="H2012">
        <v>101.4</v>
      </c>
      <c r="I2012">
        <v>102</v>
      </c>
      <c r="J2012">
        <v>102</v>
      </c>
      <c r="K2012">
        <v>102.2</v>
      </c>
      <c r="L2012">
        <v>102.2</v>
      </c>
    </row>
    <row r="2013" spans="1:12">
      <c r="A2013">
        <v>2016</v>
      </c>
      <c r="B2013" t="s">
        <v>152</v>
      </c>
      <c r="C2013" t="s">
        <v>90</v>
      </c>
      <c r="D2013" s="49" t="str">
        <f t="shared" si="34"/>
        <v>2016Gewerbliche BetriebsgebäudeErdarbeiten</v>
      </c>
      <c r="E2013">
        <v>101.5</v>
      </c>
      <c r="F2013">
        <v>101.5</v>
      </c>
      <c r="G2013">
        <v>102</v>
      </c>
      <c r="H2013">
        <v>102</v>
      </c>
      <c r="I2013">
        <v>102.9</v>
      </c>
      <c r="J2013">
        <v>102.9</v>
      </c>
      <c r="K2013">
        <v>103.1</v>
      </c>
      <c r="L2013">
        <v>103.1</v>
      </c>
    </row>
    <row r="2014" spans="1:12">
      <c r="A2014">
        <v>2016</v>
      </c>
      <c r="B2014" t="s">
        <v>152</v>
      </c>
      <c r="C2014" t="s">
        <v>135</v>
      </c>
      <c r="D2014" s="49" t="str">
        <f t="shared" si="34"/>
        <v>2016Gewerbliche BetriebsgebäudeVerbauarbeiten</v>
      </c>
      <c r="E2014" t="s">
        <v>66</v>
      </c>
      <c r="F2014" t="s">
        <v>66</v>
      </c>
      <c r="G2014" t="s">
        <v>66</v>
      </c>
      <c r="H2014" t="s">
        <v>66</v>
      </c>
      <c r="I2014" t="s">
        <v>66</v>
      </c>
      <c r="J2014" t="s">
        <v>66</v>
      </c>
      <c r="K2014" t="s">
        <v>66</v>
      </c>
      <c r="L2014" t="s">
        <v>66</v>
      </c>
    </row>
    <row r="2015" spans="1:12">
      <c r="A2015">
        <v>2016</v>
      </c>
      <c r="B2015" t="s">
        <v>152</v>
      </c>
      <c r="C2015" t="s">
        <v>136</v>
      </c>
      <c r="D2015" s="49" t="str">
        <f t="shared" si="34"/>
        <v>2016Gewerbliche BetriebsgebäudeRamm-, Rüttel- und Pressarbeiten</v>
      </c>
      <c r="E2015" t="s">
        <v>66</v>
      </c>
      <c r="F2015" t="s">
        <v>66</v>
      </c>
      <c r="G2015" t="s">
        <v>66</v>
      </c>
      <c r="H2015" t="s">
        <v>66</v>
      </c>
      <c r="I2015" t="s">
        <v>66</v>
      </c>
      <c r="J2015" t="s">
        <v>66</v>
      </c>
      <c r="K2015" t="s">
        <v>66</v>
      </c>
      <c r="L2015" t="s">
        <v>66</v>
      </c>
    </row>
    <row r="2016" spans="1:12">
      <c r="A2016">
        <v>2016</v>
      </c>
      <c r="B2016" t="s">
        <v>152</v>
      </c>
      <c r="C2016" t="s">
        <v>91</v>
      </c>
      <c r="D2016" s="49" t="str">
        <f t="shared" si="34"/>
        <v>2016Gewerbliche BetriebsgebäudeEntwässerungskanalarbeiten</v>
      </c>
      <c r="E2016">
        <v>101.3</v>
      </c>
      <c r="F2016">
        <v>101.3</v>
      </c>
      <c r="G2016">
        <v>101.7</v>
      </c>
      <c r="H2016">
        <v>101.7</v>
      </c>
      <c r="I2016">
        <v>102.4</v>
      </c>
      <c r="J2016">
        <v>102.4</v>
      </c>
      <c r="K2016">
        <v>102.6</v>
      </c>
      <c r="L2016">
        <v>102.6</v>
      </c>
    </row>
    <row r="2017" spans="1:12">
      <c r="A2017">
        <v>2016</v>
      </c>
      <c r="B2017" t="s">
        <v>152</v>
      </c>
      <c r="C2017" t="s">
        <v>92</v>
      </c>
      <c r="D2017" s="49" t="str">
        <f t="shared" si="34"/>
        <v>2016Gewerbliche BetriebsgebäudeMauerarbeiten</v>
      </c>
      <c r="E2017">
        <v>100.6</v>
      </c>
      <c r="F2017">
        <v>100.6</v>
      </c>
      <c r="G2017">
        <v>101.2</v>
      </c>
      <c r="H2017">
        <v>101.2</v>
      </c>
      <c r="I2017">
        <v>101.6</v>
      </c>
      <c r="J2017">
        <v>101.6</v>
      </c>
      <c r="K2017">
        <v>101.9</v>
      </c>
      <c r="L2017">
        <v>101.9</v>
      </c>
    </row>
    <row r="2018" spans="1:12">
      <c r="A2018">
        <v>2016</v>
      </c>
      <c r="B2018" t="s">
        <v>152</v>
      </c>
      <c r="C2018" t="s">
        <v>93</v>
      </c>
      <c r="D2018" s="49" t="str">
        <f t="shared" si="34"/>
        <v>2016Gewerbliche BetriebsgebäudeBetonarbeiten</v>
      </c>
      <c r="E2018">
        <v>100.3</v>
      </c>
      <c r="F2018">
        <v>100.3</v>
      </c>
      <c r="G2018">
        <v>101.7</v>
      </c>
      <c r="H2018">
        <v>101.7</v>
      </c>
      <c r="I2018">
        <v>102.2</v>
      </c>
      <c r="J2018">
        <v>102.2</v>
      </c>
      <c r="K2018">
        <v>102.1</v>
      </c>
      <c r="L2018">
        <v>102.1</v>
      </c>
    </row>
    <row r="2019" spans="1:12">
      <c r="A2019">
        <v>2016</v>
      </c>
      <c r="B2019" t="s">
        <v>152</v>
      </c>
      <c r="C2019" t="s">
        <v>137</v>
      </c>
      <c r="D2019" s="49" t="str">
        <f t="shared" si="34"/>
        <v>2016Gewerbliche BetriebsgebäudeZimmer- und Holzbauarbeiten</v>
      </c>
      <c r="E2019">
        <v>101</v>
      </c>
      <c r="F2019">
        <v>101</v>
      </c>
      <c r="G2019">
        <v>101.2</v>
      </c>
      <c r="H2019">
        <v>101.2</v>
      </c>
      <c r="I2019">
        <v>101.7</v>
      </c>
      <c r="J2019">
        <v>101.7</v>
      </c>
      <c r="K2019">
        <v>102</v>
      </c>
      <c r="L2019">
        <v>102</v>
      </c>
    </row>
    <row r="2020" spans="1:12">
      <c r="A2020">
        <v>2016</v>
      </c>
      <c r="B2020" t="s">
        <v>152</v>
      </c>
      <c r="C2020" t="s">
        <v>95</v>
      </c>
      <c r="D2020" s="49" t="str">
        <f t="shared" si="34"/>
        <v>2016Gewerbliche BetriebsgebäudeStahlbauarbeiten</v>
      </c>
      <c r="E2020">
        <v>99.8</v>
      </c>
      <c r="F2020">
        <v>99.8</v>
      </c>
      <c r="G2020">
        <v>100</v>
      </c>
      <c r="H2020">
        <v>100</v>
      </c>
      <c r="I2020">
        <v>101.2</v>
      </c>
      <c r="J2020">
        <v>101.2</v>
      </c>
      <c r="K2020">
        <v>101.9</v>
      </c>
      <c r="L2020">
        <v>101.9</v>
      </c>
    </row>
    <row r="2021" spans="1:12">
      <c r="A2021">
        <v>2016</v>
      </c>
      <c r="B2021" t="s">
        <v>152</v>
      </c>
      <c r="C2021" t="s">
        <v>96</v>
      </c>
      <c r="D2021" s="49" t="str">
        <f t="shared" si="34"/>
        <v>2016Gewerbliche BetriebsgebäudeAbdichtungsarbeiten</v>
      </c>
      <c r="E2021">
        <v>101.5</v>
      </c>
      <c r="F2021">
        <v>101.5</v>
      </c>
      <c r="G2021">
        <v>102.2</v>
      </c>
      <c r="H2021">
        <v>102.2</v>
      </c>
      <c r="I2021">
        <v>102.4</v>
      </c>
      <c r="J2021">
        <v>102.4</v>
      </c>
      <c r="K2021">
        <v>102.5</v>
      </c>
      <c r="L2021">
        <v>102.5</v>
      </c>
    </row>
    <row r="2022" spans="1:12">
      <c r="A2022">
        <v>2016</v>
      </c>
      <c r="B2022" t="s">
        <v>152</v>
      </c>
      <c r="C2022" t="s">
        <v>138</v>
      </c>
      <c r="D2022" s="49" t="str">
        <f t="shared" si="34"/>
        <v>2016Gewerbliche BetriebsgebäudeDachdeckungs- und Dachabdichtungsarbeiten</v>
      </c>
      <c r="E2022">
        <v>101.2</v>
      </c>
      <c r="F2022">
        <v>101.2</v>
      </c>
      <c r="G2022">
        <v>101.3</v>
      </c>
      <c r="H2022">
        <v>101.3</v>
      </c>
      <c r="I2022">
        <v>101.7</v>
      </c>
      <c r="J2022">
        <v>101.7</v>
      </c>
      <c r="K2022">
        <v>102.2</v>
      </c>
      <c r="L2022">
        <v>102.2</v>
      </c>
    </row>
    <row r="2023" spans="1:12">
      <c r="A2023">
        <v>2016</v>
      </c>
      <c r="B2023" t="s">
        <v>152</v>
      </c>
      <c r="C2023" t="s">
        <v>98</v>
      </c>
      <c r="D2023" s="49" t="str">
        <f t="shared" si="34"/>
        <v>2016Gewerbliche BetriebsgebäudeKlempnerarbeiten</v>
      </c>
      <c r="E2023">
        <v>101</v>
      </c>
      <c r="F2023">
        <v>101</v>
      </c>
      <c r="G2023">
        <v>101.1</v>
      </c>
      <c r="H2023">
        <v>101.1</v>
      </c>
      <c r="I2023">
        <v>101.6</v>
      </c>
      <c r="J2023">
        <v>101.6</v>
      </c>
      <c r="K2023">
        <v>102.4</v>
      </c>
      <c r="L2023">
        <v>102.4</v>
      </c>
    </row>
    <row r="2024" spans="1:12">
      <c r="A2024">
        <v>2016</v>
      </c>
      <c r="B2024" t="s">
        <v>152</v>
      </c>
      <c r="C2024" t="s">
        <v>99</v>
      </c>
      <c r="D2024" s="49" t="str">
        <f t="shared" si="34"/>
        <v>2016Gewerbliche BetriebsgebäudeGerüstarbeiten</v>
      </c>
      <c r="E2024">
        <v>100</v>
      </c>
      <c r="F2024">
        <v>100</v>
      </c>
      <c r="G2024">
        <v>101.8</v>
      </c>
      <c r="H2024">
        <v>101.8</v>
      </c>
      <c r="I2024">
        <v>103.4</v>
      </c>
      <c r="J2024">
        <v>103.4</v>
      </c>
      <c r="K2024">
        <v>102.8</v>
      </c>
      <c r="L2024">
        <v>102.8</v>
      </c>
    </row>
    <row r="2025" spans="1:12">
      <c r="A2025">
        <v>2016</v>
      </c>
      <c r="B2025" t="s">
        <v>152</v>
      </c>
      <c r="C2025" t="s">
        <v>139</v>
      </c>
      <c r="D2025" s="49" t="str">
        <f t="shared" si="34"/>
        <v>2016Gewerbliche BetriebsgebäudeAusbauarbeiten</v>
      </c>
      <c r="E2025">
        <v>101.8</v>
      </c>
      <c r="F2025">
        <v>101.8</v>
      </c>
      <c r="G2025">
        <v>102.3</v>
      </c>
      <c r="H2025">
        <v>102.3</v>
      </c>
      <c r="I2025">
        <v>102.9</v>
      </c>
      <c r="J2025">
        <v>102.9</v>
      </c>
      <c r="K2025">
        <v>103.4</v>
      </c>
      <c r="L2025">
        <v>103.4</v>
      </c>
    </row>
    <row r="2026" spans="1:12">
      <c r="A2026">
        <v>2016</v>
      </c>
      <c r="B2026" t="s">
        <v>152</v>
      </c>
      <c r="C2026" t="s">
        <v>100</v>
      </c>
      <c r="D2026" s="49" t="str">
        <f t="shared" si="34"/>
        <v>2016Gewerbliche BetriebsgebäudeNaturwerksteinarbeiten</v>
      </c>
      <c r="E2026">
        <v>101.5</v>
      </c>
      <c r="F2026">
        <v>101.5</v>
      </c>
      <c r="G2026">
        <v>101.7</v>
      </c>
      <c r="H2026">
        <v>101.7</v>
      </c>
      <c r="I2026">
        <v>102.7</v>
      </c>
      <c r="J2026">
        <v>102.7</v>
      </c>
      <c r="K2026">
        <v>102.4</v>
      </c>
      <c r="L2026">
        <v>102.4</v>
      </c>
    </row>
    <row r="2027" spans="1:12">
      <c r="A2027">
        <v>2016</v>
      </c>
      <c r="B2027" t="s">
        <v>152</v>
      </c>
      <c r="C2027" t="s">
        <v>101</v>
      </c>
      <c r="D2027" s="49" t="str">
        <f t="shared" si="34"/>
        <v>2016Gewerbliche BetriebsgebäudeBetonwerksteinarbeiten</v>
      </c>
      <c r="E2027">
        <v>101.2</v>
      </c>
      <c r="F2027">
        <v>101.2</v>
      </c>
      <c r="G2027">
        <v>101.7</v>
      </c>
      <c r="H2027">
        <v>101.7</v>
      </c>
      <c r="I2027">
        <v>102.1</v>
      </c>
      <c r="J2027">
        <v>102.1</v>
      </c>
      <c r="K2027">
        <v>102.4</v>
      </c>
      <c r="L2027">
        <v>102.4</v>
      </c>
    </row>
    <row r="2028" spans="1:12">
      <c r="A2028">
        <v>2016</v>
      </c>
      <c r="B2028" t="s">
        <v>152</v>
      </c>
      <c r="C2028" t="s">
        <v>140</v>
      </c>
      <c r="D2028" s="49" t="str">
        <f t="shared" si="34"/>
        <v>2016Gewerbliche BetriebsgebäudePutz- und Stuckarbeiten</v>
      </c>
      <c r="E2028">
        <v>100.8</v>
      </c>
      <c r="F2028">
        <v>100.8</v>
      </c>
      <c r="G2028">
        <v>101.3</v>
      </c>
      <c r="H2028">
        <v>101.3</v>
      </c>
      <c r="I2028">
        <v>102.1</v>
      </c>
      <c r="J2028">
        <v>102.1</v>
      </c>
      <c r="K2028">
        <v>102.5</v>
      </c>
      <c r="L2028">
        <v>102.5</v>
      </c>
    </row>
    <row r="2029" spans="1:12">
      <c r="A2029">
        <v>2016</v>
      </c>
      <c r="B2029" t="s">
        <v>152</v>
      </c>
      <c r="C2029" t="s">
        <v>141</v>
      </c>
      <c r="D2029" s="49" t="str">
        <f t="shared" si="34"/>
        <v>2016Gewerbliche BetriebsgebäudeWärmedämm-Verbundsysteme</v>
      </c>
      <c r="E2029">
        <v>101.1</v>
      </c>
      <c r="F2029">
        <v>101.1</v>
      </c>
      <c r="G2029">
        <v>101.8</v>
      </c>
      <c r="H2029">
        <v>101.8</v>
      </c>
      <c r="I2029">
        <v>102.9</v>
      </c>
      <c r="J2029">
        <v>102.9</v>
      </c>
      <c r="K2029">
        <v>103.6</v>
      </c>
      <c r="L2029">
        <v>103.6</v>
      </c>
    </row>
    <row r="2030" spans="1:12">
      <c r="A2030">
        <v>2016</v>
      </c>
      <c r="B2030" t="s">
        <v>152</v>
      </c>
      <c r="C2030" t="s">
        <v>104</v>
      </c>
      <c r="D2030" s="49" t="str">
        <f t="shared" si="34"/>
        <v>2016Gewerbliche BetriebsgebäudeTrockenbauarbeiten</v>
      </c>
      <c r="E2030">
        <v>101</v>
      </c>
      <c r="F2030">
        <v>101</v>
      </c>
      <c r="G2030">
        <v>101.4</v>
      </c>
      <c r="H2030">
        <v>101.4</v>
      </c>
      <c r="I2030">
        <v>102.3</v>
      </c>
      <c r="J2030">
        <v>102.3</v>
      </c>
      <c r="K2030">
        <v>102.7</v>
      </c>
      <c r="L2030">
        <v>102.7</v>
      </c>
    </row>
    <row r="2031" spans="1:12">
      <c r="A2031">
        <v>2016</v>
      </c>
      <c r="B2031" t="s">
        <v>152</v>
      </c>
      <c r="C2031" t="s">
        <v>105</v>
      </c>
      <c r="D2031" s="49" t="str">
        <f t="shared" si="34"/>
        <v>2016Gewerbliche BetriebsgebäudeVorgehängte hinterlüftete Fassaden</v>
      </c>
      <c r="E2031">
        <v>102.2</v>
      </c>
      <c r="F2031">
        <v>102.2</v>
      </c>
      <c r="G2031">
        <v>102</v>
      </c>
      <c r="H2031">
        <v>102</v>
      </c>
      <c r="I2031">
        <v>102.5</v>
      </c>
      <c r="J2031">
        <v>102.5</v>
      </c>
      <c r="K2031">
        <v>103</v>
      </c>
      <c r="L2031">
        <v>103</v>
      </c>
    </row>
    <row r="2032" spans="1:12">
      <c r="A2032">
        <v>2016</v>
      </c>
      <c r="B2032" t="s">
        <v>152</v>
      </c>
      <c r="C2032" t="s">
        <v>142</v>
      </c>
      <c r="D2032" s="49" t="str">
        <f t="shared" si="34"/>
        <v>2016Gewerbliche BetriebsgebäudeFliesen- und Plattenarbeiten</v>
      </c>
      <c r="E2032">
        <v>101.7</v>
      </c>
      <c r="F2032">
        <v>101.7</v>
      </c>
      <c r="G2032">
        <v>102.2</v>
      </c>
      <c r="H2032">
        <v>102.2</v>
      </c>
      <c r="I2032">
        <v>102.9</v>
      </c>
      <c r="J2032">
        <v>102.9</v>
      </c>
      <c r="K2032">
        <v>103.1</v>
      </c>
      <c r="L2032">
        <v>103.1</v>
      </c>
    </row>
    <row r="2033" spans="1:12">
      <c r="A2033">
        <v>2016</v>
      </c>
      <c r="B2033" t="s">
        <v>152</v>
      </c>
      <c r="C2033" t="s">
        <v>107</v>
      </c>
      <c r="D2033" s="49" t="str">
        <f t="shared" si="34"/>
        <v>2016Gewerbliche BetriebsgebäudeEstricharbeiten</v>
      </c>
      <c r="E2033">
        <v>101.2</v>
      </c>
      <c r="F2033">
        <v>101.2</v>
      </c>
      <c r="G2033">
        <v>101.6</v>
      </c>
      <c r="H2033">
        <v>101.6</v>
      </c>
      <c r="I2033">
        <v>102</v>
      </c>
      <c r="J2033">
        <v>102</v>
      </c>
      <c r="K2033">
        <v>102.4</v>
      </c>
      <c r="L2033">
        <v>102.4</v>
      </c>
    </row>
    <row r="2034" spans="1:12">
      <c r="A2034">
        <v>2016</v>
      </c>
      <c r="B2034" t="s">
        <v>152</v>
      </c>
      <c r="C2034" t="s">
        <v>108</v>
      </c>
      <c r="D2034" s="49" t="str">
        <f t="shared" si="34"/>
        <v>2016Gewerbliche BetriebsgebäudeTischlerarbeiten</v>
      </c>
      <c r="E2034">
        <v>101.8</v>
      </c>
      <c r="F2034">
        <v>101.8</v>
      </c>
      <c r="G2034">
        <v>102.1</v>
      </c>
      <c r="H2034">
        <v>102.1</v>
      </c>
      <c r="I2034">
        <v>102.4</v>
      </c>
      <c r="J2034">
        <v>102.4</v>
      </c>
      <c r="K2034">
        <v>102.5</v>
      </c>
      <c r="L2034">
        <v>102.5</v>
      </c>
    </row>
    <row r="2035" spans="1:12">
      <c r="A2035">
        <v>2016</v>
      </c>
      <c r="B2035" t="s">
        <v>152</v>
      </c>
      <c r="C2035" t="s">
        <v>143</v>
      </c>
      <c r="D2035" s="49" t="str">
        <f t="shared" si="34"/>
        <v>2016Gewerbliche BetriebsgebäudeParkett- und Holzpflasterarbeiten</v>
      </c>
      <c r="E2035">
        <v>101</v>
      </c>
      <c r="F2035">
        <v>101</v>
      </c>
      <c r="G2035">
        <v>101.2</v>
      </c>
      <c r="H2035">
        <v>101.2</v>
      </c>
      <c r="I2035">
        <v>101.6</v>
      </c>
      <c r="J2035">
        <v>101.6</v>
      </c>
      <c r="K2035">
        <v>101.9</v>
      </c>
      <c r="L2035">
        <v>101.9</v>
      </c>
    </row>
    <row r="2036" spans="1:12">
      <c r="A2036">
        <v>2016</v>
      </c>
      <c r="B2036" t="s">
        <v>152</v>
      </c>
      <c r="C2036" t="s">
        <v>109</v>
      </c>
      <c r="D2036" s="49" t="str">
        <f t="shared" si="34"/>
        <v>2016Gewerbliche BetriebsgebäudeRollladenarbeiten</v>
      </c>
      <c r="E2036">
        <v>101.5</v>
      </c>
      <c r="F2036">
        <v>101.5</v>
      </c>
      <c r="G2036">
        <v>101.7</v>
      </c>
      <c r="H2036">
        <v>101.7</v>
      </c>
      <c r="I2036">
        <v>101.9</v>
      </c>
      <c r="J2036">
        <v>101.9</v>
      </c>
      <c r="K2036">
        <v>102</v>
      </c>
      <c r="L2036">
        <v>102</v>
      </c>
    </row>
    <row r="2037" spans="1:12">
      <c r="A2037">
        <v>2016</v>
      </c>
      <c r="B2037" t="s">
        <v>152</v>
      </c>
      <c r="C2037" t="s">
        <v>110</v>
      </c>
      <c r="D2037" s="49" t="str">
        <f t="shared" si="34"/>
        <v>2016Gewerbliche BetriebsgebäudeMetallbauarbeiten</v>
      </c>
      <c r="E2037">
        <v>101.3</v>
      </c>
      <c r="F2037">
        <v>101.3</v>
      </c>
      <c r="G2037">
        <v>101.9</v>
      </c>
      <c r="H2037">
        <v>101.9</v>
      </c>
      <c r="I2037">
        <v>102.2</v>
      </c>
      <c r="J2037">
        <v>102.2</v>
      </c>
      <c r="K2037">
        <v>102.9</v>
      </c>
      <c r="L2037">
        <v>102.9</v>
      </c>
    </row>
    <row r="2038" spans="1:12">
      <c r="A2038">
        <v>2016</v>
      </c>
      <c r="B2038" t="s">
        <v>152</v>
      </c>
      <c r="C2038" t="s">
        <v>111</v>
      </c>
      <c r="D2038" s="49" t="str">
        <f t="shared" si="34"/>
        <v>2016Gewerbliche BetriebsgebäudeVerglasungsarbeiten</v>
      </c>
      <c r="E2038">
        <v>102</v>
      </c>
      <c r="F2038">
        <v>102</v>
      </c>
      <c r="G2038">
        <v>102.4</v>
      </c>
      <c r="H2038">
        <v>102.4</v>
      </c>
      <c r="I2038">
        <v>102.3</v>
      </c>
      <c r="J2038">
        <v>102.3</v>
      </c>
      <c r="K2038">
        <v>103.3</v>
      </c>
      <c r="L2038">
        <v>103.3</v>
      </c>
    </row>
    <row r="2039" spans="1:12">
      <c r="A2039">
        <v>2016</v>
      </c>
      <c r="B2039" t="s">
        <v>152</v>
      </c>
      <c r="C2039" t="s">
        <v>144</v>
      </c>
      <c r="D2039" s="49" t="str">
        <f t="shared" si="34"/>
        <v>2016Gewerbliche BetriebsgebäudeMaler- und Lackierarbeiten, Beschichtungen</v>
      </c>
      <c r="E2039">
        <v>101.3</v>
      </c>
      <c r="F2039">
        <v>101.3</v>
      </c>
      <c r="G2039">
        <v>102.4</v>
      </c>
      <c r="H2039">
        <v>102.4</v>
      </c>
      <c r="I2039">
        <v>102.9</v>
      </c>
      <c r="J2039">
        <v>102.9</v>
      </c>
      <c r="K2039">
        <v>103.1</v>
      </c>
      <c r="L2039">
        <v>103.1</v>
      </c>
    </row>
    <row r="2040" spans="1:12">
      <c r="A2040">
        <v>2016</v>
      </c>
      <c r="B2040" t="s">
        <v>152</v>
      </c>
      <c r="C2040" t="s">
        <v>145</v>
      </c>
      <c r="D2040" s="49" t="str">
        <f t="shared" si="34"/>
        <v>2016Gewerbliche BetriebsgebäudeKorrosionsschutzarbeiten an Stahlbauten</v>
      </c>
      <c r="E2040">
        <v>101.4</v>
      </c>
      <c r="F2040">
        <v>101.4</v>
      </c>
      <c r="G2040">
        <v>102</v>
      </c>
      <c r="H2040">
        <v>102</v>
      </c>
      <c r="I2040">
        <v>102.6</v>
      </c>
      <c r="J2040">
        <v>102.6</v>
      </c>
      <c r="K2040">
        <v>102.8</v>
      </c>
      <c r="L2040">
        <v>102.8</v>
      </c>
    </row>
    <row r="2041" spans="1:12">
      <c r="A2041">
        <v>2016</v>
      </c>
      <c r="B2041" t="s">
        <v>152</v>
      </c>
      <c r="C2041" t="s">
        <v>113</v>
      </c>
      <c r="D2041" s="49" t="str">
        <f t="shared" si="34"/>
        <v>2016Gewerbliche BetriebsgebäudeBodenbelagarbeiten</v>
      </c>
      <c r="E2041">
        <v>101.4</v>
      </c>
      <c r="F2041">
        <v>101.4</v>
      </c>
      <c r="G2041">
        <v>101.7</v>
      </c>
      <c r="H2041">
        <v>101.7</v>
      </c>
      <c r="I2041">
        <v>102.1</v>
      </c>
      <c r="J2041">
        <v>102.1</v>
      </c>
      <c r="K2041">
        <v>102.3</v>
      </c>
      <c r="L2041">
        <v>102.3</v>
      </c>
    </row>
    <row r="2042" spans="1:12">
      <c r="A2042">
        <v>2016</v>
      </c>
      <c r="B2042" t="s">
        <v>152</v>
      </c>
      <c r="C2042" t="s">
        <v>114</v>
      </c>
      <c r="D2042" s="49" t="str">
        <f t="shared" si="34"/>
        <v>2016Gewerbliche BetriebsgebäudeTapezierarbeiten</v>
      </c>
      <c r="E2042">
        <v>101.4</v>
      </c>
      <c r="F2042">
        <v>101.4</v>
      </c>
      <c r="G2042">
        <v>101.8</v>
      </c>
      <c r="H2042">
        <v>101.8</v>
      </c>
      <c r="I2042">
        <v>102.5</v>
      </c>
      <c r="J2042">
        <v>102.5</v>
      </c>
      <c r="K2042">
        <v>103.1</v>
      </c>
      <c r="L2042">
        <v>103.1</v>
      </c>
    </row>
    <row r="2043" spans="1:12">
      <c r="A2043">
        <v>2016</v>
      </c>
      <c r="B2043" t="s">
        <v>152</v>
      </c>
      <c r="C2043" t="s">
        <v>115</v>
      </c>
      <c r="D2043" s="49" t="str">
        <f t="shared" si="34"/>
        <v>2016Gewerbliche BetriebsgebäudeRaumlufttechnische Anlagen</v>
      </c>
      <c r="E2043">
        <v>101.5</v>
      </c>
      <c r="F2043">
        <v>101.5</v>
      </c>
      <c r="G2043">
        <v>101.8</v>
      </c>
      <c r="H2043">
        <v>101.8</v>
      </c>
      <c r="I2043">
        <v>102.8</v>
      </c>
      <c r="J2043">
        <v>102.8</v>
      </c>
      <c r="K2043">
        <v>102.9</v>
      </c>
      <c r="L2043">
        <v>102.9</v>
      </c>
    </row>
    <row r="2044" spans="1:12">
      <c r="A2044">
        <v>2016</v>
      </c>
      <c r="B2044" t="s">
        <v>152</v>
      </c>
      <c r="C2044" t="s">
        <v>146</v>
      </c>
      <c r="D2044" s="49" t="str">
        <f t="shared" si="34"/>
        <v>2016Gewerbliche BetriebsgebäudeHeiz- und zentrale Wassererwärmungsanlagen</v>
      </c>
      <c r="E2044">
        <v>101.9</v>
      </c>
      <c r="F2044">
        <v>101.9</v>
      </c>
      <c r="G2044">
        <v>102.5</v>
      </c>
      <c r="H2044">
        <v>102.5</v>
      </c>
      <c r="I2044">
        <v>103</v>
      </c>
      <c r="J2044">
        <v>103</v>
      </c>
      <c r="K2044">
        <v>103.3</v>
      </c>
      <c r="L2044">
        <v>103.3</v>
      </c>
    </row>
    <row r="2045" spans="1:12">
      <c r="A2045">
        <v>2016</v>
      </c>
      <c r="B2045" t="s">
        <v>152</v>
      </c>
      <c r="C2045" t="s">
        <v>147</v>
      </c>
      <c r="D2045" s="49" t="str">
        <f t="shared" si="34"/>
        <v>2016Gewerbliche BetriebsgebäudeGas-, Wasser- und Entwässerungsanl. innerh. v.Geb.</v>
      </c>
      <c r="E2045">
        <v>102.2</v>
      </c>
      <c r="F2045">
        <v>102.2</v>
      </c>
      <c r="G2045">
        <v>102.8</v>
      </c>
      <c r="H2045">
        <v>102.8</v>
      </c>
      <c r="I2045">
        <v>103.4</v>
      </c>
      <c r="J2045">
        <v>103.4</v>
      </c>
      <c r="K2045">
        <v>103.9</v>
      </c>
      <c r="L2045">
        <v>103.9</v>
      </c>
    </row>
    <row r="2046" spans="1:12">
      <c r="A2046">
        <v>2016</v>
      </c>
      <c r="B2046" t="s">
        <v>152</v>
      </c>
      <c r="C2046" t="s">
        <v>148</v>
      </c>
      <c r="D2046" s="49" t="str">
        <f t="shared" si="34"/>
        <v>2016Gewerbliche BetriebsgebäudeNieder- und Mittelspannungsanlagen bis 36 kV</v>
      </c>
      <c r="E2046">
        <v>102.2</v>
      </c>
      <c r="F2046">
        <v>102.2</v>
      </c>
      <c r="G2046">
        <v>102.8</v>
      </c>
      <c r="H2046">
        <v>102.8</v>
      </c>
      <c r="I2046">
        <v>103.4</v>
      </c>
      <c r="J2046">
        <v>103.4</v>
      </c>
      <c r="K2046">
        <v>104.3</v>
      </c>
      <c r="L2046">
        <v>104.3</v>
      </c>
    </row>
    <row r="2047" spans="1:12">
      <c r="A2047">
        <v>2016</v>
      </c>
      <c r="B2047" t="s">
        <v>152</v>
      </c>
      <c r="C2047" t="s">
        <v>120</v>
      </c>
      <c r="D2047" s="49" t="str">
        <f t="shared" si="34"/>
        <v>2016Gewerbliche BetriebsgebäudeBlitzschutzanlagen</v>
      </c>
      <c r="E2047">
        <v>101.1</v>
      </c>
      <c r="F2047">
        <v>101.1</v>
      </c>
      <c r="G2047">
        <v>101.3</v>
      </c>
      <c r="H2047">
        <v>101.3</v>
      </c>
      <c r="I2047">
        <v>101.7</v>
      </c>
      <c r="J2047">
        <v>101.7</v>
      </c>
      <c r="K2047">
        <v>101.8</v>
      </c>
      <c r="L2047">
        <v>101.8</v>
      </c>
    </row>
    <row r="2048" spans="1:12">
      <c r="A2048">
        <v>2016</v>
      </c>
      <c r="B2048" t="s">
        <v>152</v>
      </c>
      <c r="C2048" t="s">
        <v>149</v>
      </c>
      <c r="D2048" s="49" t="str">
        <f t="shared" si="34"/>
        <v>2016Gewerbliche BetriebsgebäudeAufzugsanl., Fahrtreppen, Fahrsteige, Förderanl.</v>
      </c>
      <c r="E2048">
        <v>101.9</v>
      </c>
      <c r="F2048">
        <v>101.9</v>
      </c>
      <c r="G2048">
        <v>101.9</v>
      </c>
      <c r="H2048">
        <v>101.9</v>
      </c>
      <c r="I2048">
        <v>102.1</v>
      </c>
      <c r="J2048">
        <v>102.1</v>
      </c>
      <c r="K2048">
        <v>102.6</v>
      </c>
      <c r="L2048">
        <v>102.6</v>
      </c>
    </row>
    <row r="2049" spans="1:12">
      <c r="A2049">
        <v>2016</v>
      </c>
      <c r="B2049" t="s">
        <v>152</v>
      </c>
      <c r="C2049" t="s">
        <v>119</v>
      </c>
      <c r="D2049" s="49" t="str">
        <f t="shared" si="34"/>
        <v>2016Gewerbliche BetriebsgebäudeGebäudeautomation</v>
      </c>
      <c r="E2049">
        <v>104.7</v>
      </c>
      <c r="F2049">
        <v>104.7</v>
      </c>
      <c r="G2049">
        <v>105.3</v>
      </c>
      <c r="H2049">
        <v>105.3</v>
      </c>
      <c r="I2049">
        <v>105.7</v>
      </c>
      <c r="J2049">
        <v>105.7</v>
      </c>
      <c r="K2049">
        <v>106.2</v>
      </c>
      <c r="L2049">
        <v>106.2</v>
      </c>
    </row>
    <row r="2050" spans="1:12">
      <c r="A2050">
        <v>2016</v>
      </c>
      <c r="B2050" t="s">
        <v>152</v>
      </c>
      <c r="C2050" t="s">
        <v>150</v>
      </c>
      <c r="D2050" s="49" t="str">
        <f t="shared" si="34"/>
        <v>2016Gewerbliche BetriebsgebäudeDämm- und Brandschutzarbeiten an techn. Anlagen</v>
      </c>
      <c r="E2050">
        <v>102.2</v>
      </c>
      <c r="F2050">
        <v>102.2</v>
      </c>
      <c r="G2050">
        <v>102.7</v>
      </c>
      <c r="H2050">
        <v>102.7</v>
      </c>
      <c r="I2050">
        <v>103.6</v>
      </c>
      <c r="J2050">
        <v>103.6</v>
      </c>
      <c r="K2050">
        <v>104.1</v>
      </c>
      <c r="L2050">
        <v>104.1</v>
      </c>
    </row>
    <row r="2051" spans="1:12">
      <c r="A2051">
        <v>2017</v>
      </c>
      <c r="B2051" t="s">
        <v>132</v>
      </c>
      <c r="C2051" t="s">
        <v>133</v>
      </c>
      <c r="D2051" s="49" t="str">
        <f t="shared" si="34"/>
        <v>2017WohngebäudeBauleistungen am Bauwerk</v>
      </c>
      <c r="E2051">
        <v>104</v>
      </c>
      <c r="F2051">
        <v>104</v>
      </c>
      <c r="G2051">
        <v>104.9</v>
      </c>
      <c r="H2051">
        <v>104.9</v>
      </c>
      <c r="I2051">
        <v>105.7</v>
      </c>
      <c r="J2051">
        <v>105.7</v>
      </c>
      <c r="K2051">
        <v>106.4</v>
      </c>
      <c r="L2051">
        <v>106.4</v>
      </c>
    </row>
    <row r="2052" spans="1:12">
      <c r="A2052">
        <v>2017</v>
      </c>
      <c r="B2052" t="s">
        <v>132</v>
      </c>
      <c r="C2052" t="s">
        <v>134</v>
      </c>
      <c r="D2052" s="49" t="str">
        <f t="shared" si="34"/>
        <v>2017WohngebäudeRohbauarbeiten</v>
      </c>
      <c r="E2052">
        <v>103.5</v>
      </c>
      <c r="F2052">
        <v>103.5</v>
      </c>
      <c r="G2052">
        <v>104.5</v>
      </c>
      <c r="H2052">
        <v>104.5</v>
      </c>
      <c r="I2052">
        <v>105.4</v>
      </c>
      <c r="J2052">
        <v>105.4</v>
      </c>
      <c r="K2052">
        <v>106.4</v>
      </c>
      <c r="L2052">
        <v>106.4</v>
      </c>
    </row>
    <row r="2053" spans="1:12">
      <c r="A2053">
        <v>2017</v>
      </c>
      <c r="B2053" t="s">
        <v>132</v>
      </c>
      <c r="C2053" t="s">
        <v>90</v>
      </c>
      <c r="D2053" s="49" t="str">
        <f t="shared" si="34"/>
        <v>2017WohngebäudeErdarbeiten</v>
      </c>
      <c r="E2053">
        <v>104.9</v>
      </c>
      <c r="F2053">
        <v>104.9</v>
      </c>
      <c r="G2053">
        <v>106.2</v>
      </c>
      <c r="H2053">
        <v>106.2</v>
      </c>
      <c r="I2053">
        <v>107.7</v>
      </c>
      <c r="J2053">
        <v>107.7</v>
      </c>
      <c r="K2053">
        <v>108.4</v>
      </c>
      <c r="L2053">
        <v>108.4</v>
      </c>
    </row>
    <row r="2054" spans="1:12">
      <c r="A2054">
        <v>2017</v>
      </c>
      <c r="B2054" t="s">
        <v>132</v>
      </c>
      <c r="C2054" t="s">
        <v>135</v>
      </c>
      <c r="D2054" s="49" t="str">
        <f t="shared" si="34"/>
        <v>2017WohngebäudeVerbauarbeiten</v>
      </c>
      <c r="E2054">
        <v>104.8</v>
      </c>
      <c r="F2054">
        <v>104.8</v>
      </c>
      <c r="G2054">
        <v>105.8</v>
      </c>
      <c r="H2054">
        <v>105.8</v>
      </c>
      <c r="I2054">
        <v>107.3</v>
      </c>
      <c r="J2054">
        <v>107.3</v>
      </c>
      <c r="K2054">
        <v>108.3</v>
      </c>
      <c r="L2054">
        <v>108.3</v>
      </c>
    </row>
    <row r="2055" spans="1:12">
      <c r="A2055">
        <v>2017</v>
      </c>
      <c r="B2055" t="s">
        <v>132</v>
      </c>
      <c r="C2055" t="s">
        <v>136</v>
      </c>
      <c r="D2055" s="49" t="str">
        <f t="shared" si="34"/>
        <v>2017WohngebäudeRamm-, Rüttel- und Pressarbeiten</v>
      </c>
      <c r="E2055">
        <v>103.2</v>
      </c>
      <c r="F2055">
        <v>103.2</v>
      </c>
      <c r="G2055">
        <v>103.4</v>
      </c>
      <c r="H2055">
        <v>103.4</v>
      </c>
      <c r="I2055">
        <v>104.5</v>
      </c>
      <c r="J2055">
        <v>104.5</v>
      </c>
      <c r="K2055">
        <v>105.3</v>
      </c>
      <c r="L2055">
        <v>105.3</v>
      </c>
    </row>
    <row r="2056" spans="1:12">
      <c r="A2056">
        <v>2017</v>
      </c>
      <c r="B2056" t="s">
        <v>132</v>
      </c>
      <c r="C2056" t="s">
        <v>91</v>
      </c>
      <c r="D2056" s="49" t="str">
        <f t="shared" si="34"/>
        <v>2017WohngebäudeEntwässerungskanalarbeiten</v>
      </c>
      <c r="E2056">
        <v>103.6</v>
      </c>
      <c r="F2056">
        <v>103.6</v>
      </c>
      <c r="G2056">
        <v>104.8</v>
      </c>
      <c r="H2056">
        <v>104.8</v>
      </c>
      <c r="I2056">
        <v>105.9</v>
      </c>
      <c r="J2056">
        <v>105.9</v>
      </c>
      <c r="K2056">
        <v>106.4</v>
      </c>
      <c r="L2056">
        <v>106.4</v>
      </c>
    </row>
    <row r="2057" spans="1:12">
      <c r="A2057">
        <v>2017</v>
      </c>
      <c r="B2057" t="s">
        <v>132</v>
      </c>
      <c r="C2057" t="s">
        <v>92</v>
      </c>
      <c r="D2057" s="49" t="str">
        <f t="shared" si="34"/>
        <v>2017WohngebäudeMauerarbeiten</v>
      </c>
      <c r="E2057">
        <v>102.8</v>
      </c>
      <c r="F2057">
        <v>102.8</v>
      </c>
      <c r="G2057">
        <v>103.8</v>
      </c>
      <c r="H2057">
        <v>103.8</v>
      </c>
      <c r="I2057">
        <v>104.6</v>
      </c>
      <c r="J2057">
        <v>104.6</v>
      </c>
      <c r="K2057">
        <v>105.1</v>
      </c>
      <c r="L2057">
        <v>105.1</v>
      </c>
    </row>
    <row r="2058" spans="1:12">
      <c r="A2058">
        <v>2017</v>
      </c>
      <c r="B2058" t="s">
        <v>132</v>
      </c>
      <c r="C2058" t="s">
        <v>93</v>
      </c>
      <c r="D2058" s="49" t="str">
        <f t="shared" si="34"/>
        <v>2017WohngebäudeBetonarbeiten</v>
      </c>
      <c r="E2058">
        <v>103.6</v>
      </c>
      <c r="F2058">
        <v>103.6</v>
      </c>
      <c r="G2058">
        <v>104.5</v>
      </c>
      <c r="H2058">
        <v>104.5</v>
      </c>
      <c r="I2058">
        <v>105.4</v>
      </c>
      <c r="J2058">
        <v>105.4</v>
      </c>
      <c r="K2058">
        <v>107</v>
      </c>
      <c r="L2058">
        <v>107</v>
      </c>
    </row>
    <row r="2059" spans="1:12">
      <c r="A2059">
        <v>2017</v>
      </c>
      <c r="B2059" t="s">
        <v>132</v>
      </c>
      <c r="C2059" t="s">
        <v>137</v>
      </c>
      <c r="D2059" s="49" t="str">
        <f t="shared" si="34"/>
        <v>2017WohngebäudeZimmer- und Holzbauarbeiten</v>
      </c>
      <c r="E2059">
        <v>102.9</v>
      </c>
      <c r="F2059">
        <v>102.9</v>
      </c>
      <c r="G2059">
        <v>103.9</v>
      </c>
      <c r="H2059">
        <v>103.9</v>
      </c>
      <c r="I2059">
        <v>104.8</v>
      </c>
      <c r="J2059">
        <v>104.8</v>
      </c>
      <c r="K2059">
        <v>105.3</v>
      </c>
      <c r="L2059">
        <v>105.3</v>
      </c>
    </row>
    <row r="2060" spans="1:12">
      <c r="A2060">
        <v>2017</v>
      </c>
      <c r="B2060" t="s">
        <v>132</v>
      </c>
      <c r="C2060" t="s">
        <v>95</v>
      </c>
      <c r="D2060" s="49" t="str">
        <f t="shared" ref="D2060:D2123" si="35">CONCATENATE(A2060, B2060, C2060)</f>
        <v>2017WohngebäudeStahlbauarbeiten</v>
      </c>
      <c r="E2060">
        <v>102.7</v>
      </c>
      <c r="F2060">
        <v>102.7</v>
      </c>
      <c r="G2060">
        <v>103.2</v>
      </c>
      <c r="H2060">
        <v>103.2</v>
      </c>
      <c r="I2060">
        <v>104.1</v>
      </c>
      <c r="J2060">
        <v>104.1</v>
      </c>
      <c r="K2060">
        <v>104.6</v>
      </c>
      <c r="L2060">
        <v>104.6</v>
      </c>
    </row>
    <row r="2061" spans="1:12">
      <c r="A2061">
        <v>2017</v>
      </c>
      <c r="B2061" t="s">
        <v>132</v>
      </c>
      <c r="C2061" t="s">
        <v>96</v>
      </c>
      <c r="D2061" s="49" t="str">
        <f t="shared" si="35"/>
        <v>2017WohngebäudeAbdichtungsarbeiten</v>
      </c>
      <c r="E2061">
        <v>103.6</v>
      </c>
      <c r="F2061">
        <v>103.6</v>
      </c>
      <c r="G2061">
        <v>104.4</v>
      </c>
      <c r="H2061">
        <v>104.4</v>
      </c>
      <c r="I2061">
        <v>104.9</v>
      </c>
      <c r="J2061">
        <v>104.9</v>
      </c>
      <c r="K2061">
        <v>106.1</v>
      </c>
      <c r="L2061">
        <v>106.1</v>
      </c>
    </row>
    <row r="2062" spans="1:12">
      <c r="A2062">
        <v>2017</v>
      </c>
      <c r="B2062" t="s">
        <v>132</v>
      </c>
      <c r="C2062" t="s">
        <v>138</v>
      </c>
      <c r="D2062" s="49" t="str">
        <f t="shared" si="35"/>
        <v>2017WohngebäudeDachdeckungs- und Dachabdichtungsarbeiten</v>
      </c>
      <c r="E2062">
        <v>103.5</v>
      </c>
      <c r="F2062">
        <v>103.5</v>
      </c>
      <c r="G2062">
        <v>104.7</v>
      </c>
      <c r="H2062">
        <v>104.7</v>
      </c>
      <c r="I2062">
        <v>105.8</v>
      </c>
      <c r="J2062">
        <v>105.8</v>
      </c>
      <c r="K2062">
        <v>106.4</v>
      </c>
      <c r="L2062">
        <v>106.4</v>
      </c>
    </row>
    <row r="2063" spans="1:12">
      <c r="A2063">
        <v>2017</v>
      </c>
      <c r="B2063" t="s">
        <v>132</v>
      </c>
      <c r="C2063" t="s">
        <v>98</v>
      </c>
      <c r="D2063" s="49" t="str">
        <f t="shared" si="35"/>
        <v>2017WohngebäudeKlempnerarbeiten</v>
      </c>
      <c r="E2063">
        <v>104.3</v>
      </c>
      <c r="F2063">
        <v>104.3</v>
      </c>
      <c r="G2063">
        <v>105.5</v>
      </c>
      <c r="H2063">
        <v>105.5</v>
      </c>
      <c r="I2063">
        <v>105.9</v>
      </c>
      <c r="J2063">
        <v>105.9</v>
      </c>
      <c r="K2063">
        <v>107</v>
      </c>
      <c r="L2063">
        <v>107</v>
      </c>
    </row>
    <row r="2064" spans="1:12">
      <c r="A2064">
        <v>2017</v>
      </c>
      <c r="B2064" t="s">
        <v>132</v>
      </c>
      <c r="C2064" t="s">
        <v>99</v>
      </c>
      <c r="D2064" s="49" t="str">
        <f t="shared" si="35"/>
        <v>2017WohngebäudeGerüstarbeiten</v>
      </c>
      <c r="E2064">
        <v>102.4</v>
      </c>
      <c r="F2064">
        <v>102.4</v>
      </c>
      <c r="G2064">
        <v>105.6</v>
      </c>
      <c r="H2064">
        <v>105.6</v>
      </c>
      <c r="I2064">
        <v>107.4</v>
      </c>
      <c r="J2064">
        <v>107.4</v>
      </c>
      <c r="K2064">
        <v>108.1</v>
      </c>
      <c r="L2064">
        <v>108.1</v>
      </c>
    </row>
    <row r="2065" spans="1:12">
      <c r="A2065">
        <v>2017</v>
      </c>
      <c r="B2065" t="s">
        <v>132</v>
      </c>
      <c r="C2065" t="s">
        <v>139</v>
      </c>
      <c r="D2065" s="49" t="str">
        <f t="shared" si="35"/>
        <v>2017WohngebäudeAusbauarbeiten</v>
      </c>
      <c r="E2065">
        <v>104.4</v>
      </c>
      <c r="F2065">
        <v>104.4</v>
      </c>
      <c r="G2065">
        <v>105.2</v>
      </c>
      <c r="H2065">
        <v>105.2</v>
      </c>
      <c r="I2065">
        <v>105.8</v>
      </c>
      <c r="J2065">
        <v>105.8</v>
      </c>
      <c r="K2065">
        <v>106.4</v>
      </c>
      <c r="L2065">
        <v>106.4</v>
      </c>
    </row>
    <row r="2066" spans="1:12">
      <c r="A2066">
        <v>2017</v>
      </c>
      <c r="B2066" t="s">
        <v>132</v>
      </c>
      <c r="C2066" t="s">
        <v>100</v>
      </c>
      <c r="D2066" s="49" t="str">
        <f t="shared" si="35"/>
        <v>2017WohngebäudeNaturwerksteinarbeiten</v>
      </c>
      <c r="E2066">
        <v>103.7</v>
      </c>
      <c r="F2066">
        <v>103.7</v>
      </c>
      <c r="G2066">
        <v>104.1</v>
      </c>
      <c r="H2066">
        <v>104.1</v>
      </c>
      <c r="I2066">
        <v>104.5</v>
      </c>
      <c r="J2066">
        <v>104.5</v>
      </c>
      <c r="K2066">
        <v>104.8</v>
      </c>
      <c r="L2066">
        <v>104.8</v>
      </c>
    </row>
    <row r="2067" spans="1:12">
      <c r="A2067">
        <v>2017</v>
      </c>
      <c r="B2067" t="s">
        <v>132</v>
      </c>
      <c r="C2067" t="s">
        <v>101</v>
      </c>
      <c r="D2067" s="49" t="str">
        <f t="shared" si="35"/>
        <v>2017WohngebäudeBetonwerksteinarbeiten</v>
      </c>
      <c r="E2067">
        <v>104.1</v>
      </c>
      <c r="F2067">
        <v>104.1</v>
      </c>
      <c r="G2067">
        <v>104.6</v>
      </c>
      <c r="H2067">
        <v>104.6</v>
      </c>
      <c r="I2067">
        <v>104.9</v>
      </c>
      <c r="J2067">
        <v>104.9</v>
      </c>
      <c r="K2067">
        <v>105.1</v>
      </c>
      <c r="L2067">
        <v>105.1</v>
      </c>
    </row>
    <row r="2068" spans="1:12">
      <c r="A2068">
        <v>2017</v>
      </c>
      <c r="B2068" t="s">
        <v>132</v>
      </c>
      <c r="C2068" t="s">
        <v>140</v>
      </c>
      <c r="D2068" s="49" t="str">
        <f t="shared" si="35"/>
        <v>2017WohngebäudePutz- und Stuckarbeiten</v>
      </c>
      <c r="E2068">
        <v>103.8</v>
      </c>
      <c r="F2068">
        <v>103.8</v>
      </c>
      <c r="G2068">
        <v>104.5</v>
      </c>
      <c r="H2068">
        <v>104.5</v>
      </c>
      <c r="I2068">
        <v>104.9</v>
      </c>
      <c r="J2068">
        <v>104.9</v>
      </c>
      <c r="K2068">
        <v>105.3</v>
      </c>
      <c r="L2068">
        <v>105.3</v>
      </c>
    </row>
    <row r="2069" spans="1:12">
      <c r="A2069">
        <v>2017</v>
      </c>
      <c r="B2069" t="s">
        <v>132</v>
      </c>
      <c r="C2069" t="s">
        <v>141</v>
      </c>
      <c r="D2069" s="49" t="str">
        <f t="shared" si="35"/>
        <v>2017WohngebäudeWärmedämm-Verbundsysteme</v>
      </c>
      <c r="E2069">
        <v>105.8</v>
      </c>
      <c r="F2069">
        <v>105.8</v>
      </c>
      <c r="G2069">
        <v>106.4</v>
      </c>
      <c r="H2069">
        <v>106.4</v>
      </c>
      <c r="I2069">
        <v>106.9</v>
      </c>
      <c r="J2069">
        <v>106.9</v>
      </c>
      <c r="K2069">
        <v>107.3</v>
      </c>
      <c r="L2069">
        <v>107.3</v>
      </c>
    </row>
    <row r="2070" spans="1:12">
      <c r="A2070">
        <v>2017</v>
      </c>
      <c r="B2070" t="s">
        <v>132</v>
      </c>
      <c r="C2070" t="s">
        <v>104</v>
      </c>
      <c r="D2070" s="49" t="str">
        <f t="shared" si="35"/>
        <v>2017WohngebäudeTrockenbauarbeiten</v>
      </c>
      <c r="E2070">
        <v>103.4</v>
      </c>
      <c r="F2070">
        <v>103.4</v>
      </c>
      <c r="G2070">
        <v>104.1</v>
      </c>
      <c r="H2070">
        <v>104.1</v>
      </c>
      <c r="I2070">
        <v>105</v>
      </c>
      <c r="J2070">
        <v>105</v>
      </c>
      <c r="K2070">
        <v>105.5</v>
      </c>
      <c r="L2070">
        <v>105.5</v>
      </c>
    </row>
    <row r="2071" spans="1:12">
      <c r="A2071">
        <v>2017</v>
      </c>
      <c r="B2071" t="s">
        <v>132</v>
      </c>
      <c r="C2071" t="s">
        <v>105</v>
      </c>
      <c r="D2071" s="49" t="str">
        <f t="shared" si="35"/>
        <v>2017WohngebäudeVorgehängte hinterlüftete Fassaden</v>
      </c>
      <c r="E2071">
        <v>104.5</v>
      </c>
      <c r="F2071">
        <v>104.5</v>
      </c>
      <c r="G2071">
        <v>105.7</v>
      </c>
      <c r="H2071">
        <v>105.7</v>
      </c>
      <c r="I2071">
        <v>106.3</v>
      </c>
      <c r="J2071">
        <v>106.3</v>
      </c>
      <c r="K2071">
        <v>107</v>
      </c>
      <c r="L2071">
        <v>107</v>
      </c>
    </row>
    <row r="2072" spans="1:12">
      <c r="A2072">
        <v>2017</v>
      </c>
      <c r="B2072" t="s">
        <v>132</v>
      </c>
      <c r="C2072" t="s">
        <v>142</v>
      </c>
      <c r="D2072" s="49" t="str">
        <f t="shared" si="35"/>
        <v>2017WohngebäudeFliesen- und Plattenarbeiten</v>
      </c>
      <c r="E2072">
        <v>103.9</v>
      </c>
      <c r="F2072">
        <v>103.9</v>
      </c>
      <c r="G2072">
        <v>104.9</v>
      </c>
      <c r="H2072">
        <v>104.9</v>
      </c>
      <c r="I2072">
        <v>105.5</v>
      </c>
      <c r="J2072">
        <v>105.5</v>
      </c>
      <c r="K2072">
        <v>105.7</v>
      </c>
      <c r="L2072">
        <v>105.7</v>
      </c>
    </row>
    <row r="2073" spans="1:12">
      <c r="A2073">
        <v>2017</v>
      </c>
      <c r="B2073" t="s">
        <v>132</v>
      </c>
      <c r="C2073" t="s">
        <v>107</v>
      </c>
      <c r="D2073" s="49" t="str">
        <f t="shared" si="35"/>
        <v>2017WohngebäudeEstricharbeiten</v>
      </c>
      <c r="E2073">
        <v>103.4</v>
      </c>
      <c r="F2073">
        <v>103.4</v>
      </c>
      <c r="G2073">
        <v>104.8</v>
      </c>
      <c r="H2073">
        <v>104.8</v>
      </c>
      <c r="I2073">
        <v>105.5</v>
      </c>
      <c r="J2073">
        <v>105.5</v>
      </c>
      <c r="K2073">
        <v>106</v>
      </c>
      <c r="L2073">
        <v>106</v>
      </c>
    </row>
    <row r="2074" spans="1:12">
      <c r="A2074">
        <v>2017</v>
      </c>
      <c r="B2074" t="s">
        <v>132</v>
      </c>
      <c r="C2074" t="s">
        <v>108</v>
      </c>
      <c r="D2074" s="49" t="str">
        <f t="shared" si="35"/>
        <v>2017WohngebäudeTischlerarbeiten</v>
      </c>
      <c r="E2074">
        <v>103.8</v>
      </c>
      <c r="F2074">
        <v>103.8</v>
      </c>
      <c r="G2074">
        <v>104.4</v>
      </c>
      <c r="H2074">
        <v>104.4</v>
      </c>
      <c r="I2074">
        <v>104.9</v>
      </c>
      <c r="J2074">
        <v>104.9</v>
      </c>
      <c r="K2074">
        <v>105.4</v>
      </c>
      <c r="L2074">
        <v>105.4</v>
      </c>
    </row>
    <row r="2075" spans="1:12">
      <c r="A2075">
        <v>2017</v>
      </c>
      <c r="B2075" t="s">
        <v>132</v>
      </c>
      <c r="C2075" t="s">
        <v>143</v>
      </c>
      <c r="D2075" s="49" t="str">
        <f t="shared" si="35"/>
        <v>2017WohngebäudeParkett- und Holzpflasterarbeiten</v>
      </c>
      <c r="E2075">
        <v>102.3</v>
      </c>
      <c r="F2075">
        <v>102.3</v>
      </c>
      <c r="G2075">
        <v>102.6</v>
      </c>
      <c r="H2075">
        <v>102.6</v>
      </c>
      <c r="I2075">
        <v>102.9</v>
      </c>
      <c r="J2075">
        <v>102.9</v>
      </c>
      <c r="K2075">
        <v>103.3</v>
      </c>
      <c r="L2075">
        <v>103.3</v>
      </c>
    </row>
    <row r="2076" spans="1:12">
      <c r="A2076">
        <v>2017</v>
      </c>
      <c r="B2076" t="s">
        <v>132</v>
      </c>
      <c r="C2076" t="s">
        <v>109</v>
      </c>
      <c r="D2076" s="49" t="str">
        <f t="shared" si="35"/>
        <v>2017WohngebäudeRollladenarbeiten</v>
      </c>
      <c r="E2076">
        <v>102.7</v>
      </c>
      <c r="F2076">
        <v>102.7</v>
      </c>
      <c r="G2076">
        <v>103.2</v>
      </c>
      <c r="H2076">
        <v>103.2</v>
      </c>
      <c r="I2076">
        <v>103.4</v>
      </c>
      <c r="J2076">
        <v>103.4</v>
      </c>
      <c r="K2076">
        <v>104</v>
      </c>
      <c r="L2076">
        <v>104</v>
      </c>
    </row>
    <row r="2077" spans="1:12">
      <c r="A2077">
        <v>2017</v>
      </c>
      <c r="B2077" t="s">
        <v>132</v>
      </c>
      <c r="C2077" t="s">
        <v>110</v>
      </c>
      <c r="D2077" s="49" t="str">
        <f t="shared" si="35"/>
        <v>2017WohngebäudeMetallbauarbeiten</v>
      </c>
      <c r="E2077">
        <v>104.2</v>
      </c>
      <c r="F2077">
        <v>104.2</v>
      </c>
      <c r="G2077">
        <v>105.5</v>
      </c>
      <c r="H2077">
        <v>105.5</v>
      </c>
      <c r="I2077">
        <v>106.1</v>
      </c>
      <c r="J2077">
        <v>106.1</v>
      </c>
      <c r="K2077">
        <v>106.8</v>
      </c>
      <c r="L2077">
        <v>106.8</v>
      </c>
    </row>
    <row r="2078" spans="1:12">
      <c r="A2078">
        <v>2017</v>
      </c>
      <c r="B2078" t="s">
        <v>132</v>
      </c>
      <c r="C2078" t="s">
        <v>111</v>
      </c>
      <c r="D2078" s="49" t="str">
        <f t="shared" si="35"/>
        <v>2017WohngebäudeVerglasungsarbeiten</v>
      </c>
      <c r="E2078">
        <v>104.1</v>
      </c>
      <c r="F2078">
        <v>104.1</v>
      </c>
      <c r="G2078">
        <v>104.5</v>
      </c>
      <c r="H2078">
        <v>104.5</v>
      </c>
      <c r="I2078">
        <v>104.9</v>
      </c>
      <c r="J2078">
        <v>104.9</v>
      </c>
      <c r="K2078">
        <v>105.3</v>
      </c>
      <c r="L2078">
        <v>105.3</v>
      </c>
    </row>
    <row r="2079" spans="1:12">
      <c r="A2079">
        <v>2017</v>
      </c>
      <c r="B2079" t="s">
        <v>132</v>
      </c>
      <c r="C2079" t="s">
        <v>144</v>
      </c>
      <c r="D2079" s="49" t="str">
        <f t="shared" si="35"/>
        <v>2017WohngebäudeMaler- und Lackierarbeiten, Beschichtungen</v>
      </c>
      <c r="E2079">
        <v>104.3</v>
      </c>
      <c r="F2079">
        <v>104.3</v>
      </c>
      <c r="G2079">
        <v>104.9</v>
      </c>
      <c r="H2079">
        <v>104.9</v>
      </c>
      <c r="I2079">
        <v>106</v>
      </c>
      <c r="J2079">
        <v>106</v>
      </c>
      <c r="K2079">
        <v>106.4</v>
      </c>
      <c r="L2079">
        <v>106.4</v>
      </c>
    </row>
    <row r="2080" spans="1:12">
      <c r="A2080">
        <v>2017</v>
      </c>
      <c r="B2080" t="s">
        <v>132</v>
      </c>
      <c r="C2080" t="s">
        <v>145</v>
      </c>
      <c r="D2080" s="49" t="str">
        <f t="shared" si="35"/>
        <v>2017WohngebäudeKorrosionsschutzarbeiten an Stahlbauten</v>
      </c>
      <c r="E2080" t="s">
        <v>66</v>
      </c>
      <c r="F2080" t="s">
        <v>66</v>
      </c>
      <c r="G2080" t="s">
        <v>66</v>
      </c>
      <c r="H2080" t="s">
        <v>66</v>
      </c>
      <c r="I2080" t="s">
        <v>66</v>
      </c>
      <c r="J2080" t="s">
        <v>66</v>
      </c>
      <c r="K2080" t="s">
        <v>66</v>
      </c>
      <c r="L2080" t="s">
        <v>66</v>
      </c>
    </row>
    <row r="2081" spans="1:12">
      <c r="A2081">
        <v>2017</v>
      </c>
      <c r="B2081" t="s">
        <v>132</v>
      </c>
      <c r="C2081" t="s">
        <v>113</v>
      </c>
      <c r="D2081" s="49" t="str">
        <f t="shared" si="35"/>
        <v>2017WohngebäudeBodenbelagarbeiten</v>
      </c>
      <c r="E2081">
        <v>103.2</v>
      </c>
      <c r="F2081">
        <v>103.2</v>
      </c>
      <c r="G2081">
        <v>103.8</v>
      </c>
      <c r="H2081">
        <v>103.8</v>
      </c>
      <c r="I2081">
        <v>104.1</v>
      </c>
      <c r="J2081">
        <v>104.1</v>
      </c>
      <c r="K2081">
        <v>104.6</v>
      </c>
      <c r="L2081">
        <v>104.6</v>
      </c>
    </row>
    <row r="2082" spans="1:12">
      <c r="A2082">
        <v>2017</v>
      </c>
      <c r="B2082" t="s">
        <v>132</v>
      </c>
      <c r="C2082" t="s">
        <v>114</v>
      </c>
      <c r="D2082" s="49" t="str">
        <f t="shared" si="35"/>
        <v>2017WohngebäudeTapezierarbeiten</v>
      </c>
      <c r="E2082">
        <v>104.8</v>
      </c>
      <c r="F2082">
        <v>104.8</v>
      </c>
      <c r="G2082">
        <v>105.3</v>
      </c>
      <c r="H2082">
        <v>105.3</v>
      </c>
      <c r="I2082">
        <v>106.1</v>
      </c>
      <c r="J2082">
        <v>106.1</v>
      </c>
      <c r="K2082">
        <v>106.4</v>
      </c>
      <c r="L2082">
        <v>106.4</v>
      </c>
    </row>
    <row r="2083" spans="1:12">
      <c r="A2083">
        <v>2017</v>
      </c>
      <c r="B2083" t="s">
        <v>132</v>
      </c>
      <c r="C2083" t="s">
        <v>115</v>
      </c>
      <c r="D2083" s="49" t="str">
        <f t="shared" si="35"/>
        <v>2017WohngebäudeRaumlufttechnische Anlagen</v>
      </c>
      <c r="E2083">
        <v>103.8</v>
      </c>
      <c r="F2083">
        <v>103.8</v>
      </c>
      <c r="G2083">
        <v>104.6</v>
      </c>
      <c r="H2083">
        <v>104.6</v>
      </c>
      <c r="I2083">
        <v>105.5</v>
      </c>
      <c r="J2083">
        <v>105.5</v>
      </c>
      <c r="K2083">
        <v>106.2</v>
      </c>
      <c r="L2083">
        <v>106.2</v>
      </c>
    </row>
    <row r="2084" spans="1:12">
      <c r="A2084">
        <v>2017</v>
      </c>
      <c r="B2084" t="s">
        <v>132</v>
      </c>
      <c r="C2084" t="s">
        <v>146</v>
      </c>
      <c r="D2084" s="49" t="str">
        <f t="shared" si="35"/>
        <v>2017WohngebäudeHeiz- und zentrale Wassererwärmungsanlagen</v>
      </c>
      <c r="E2084">
        <v>104.6</v>
      </c>
      <c r="F2084">
        <v>104.6</v>
      </c>
      <c r="G2084">
        <v>105.6</v>
      </c>
      <c r="H2084">
        <v>105.6</v>
      </c>
      <c r="I2084">
        <v>106.3</v>
      </c>
      <c r="J2084">
        <v>106.3</v>
      </c>
      <c r="K2084">
        <v>106.9</v>
      </c>
      <c r="L2084">
        <v>106.9</v>
      </c>
    </row>
    <row r="2085" spans="1:12">
      <c r="A2085">
        <v>2017</v>
      </c>
      <c r="B2085" t="s">
        <v>132</v>
      </c>
      <c r="C2085" t="s">
        <v>147</v>
      </c>
      <c r="D2085" s="49" t="str">
        <f t="shared" si="35"/>
        <v>2017WohngebäudeGas-, Wasser- und Entwässerungsanl. innerh. v.Geb.</v>
      </c>
      <c r="E2085">
        <v>105.8</v>
      </c>
      <c r="F2085">
        <v>105.8</v>
      </c>
      <c r="G2085">
        <v>106.8</v>
      </c>
      <c r="H2085">
        <v>106.8</v>
      </c>
      <c r="I2085">
        <v>108.2</v>
      </c>
      <c r="J2085">
        <v>108.2</v>
      </c>
      <c r="K2085">
        <v>108.7</v>
      </c>
      <c r="L2085">
        <v>108.7</v>
      </c>
    </row>
    <row r="2086" spans="1:12">
      <c r="A2086">
        <v>2017</v>
      </c>
      <c r="B2086" t="s">
        <v>132</v>
      </c>
      <c r="C2086" t="s">
        <v>148</v>
      </c>
      <c r="D2086" s="49" t="str">
        <f t="shared" si="35"/>
        <v>2017WohngebäudeNieder- und Mittelspannungsanlagen bis 36 kV</v>
      </c>
      <c r="E2086">
        <v>106</v>
      </c>
      <c r="F2086">
        <v>106</v>
      </c>
      <c r="G2086">
        <v>106.8</v>
      </c>
      <c r="H2086">
        <v>106.8</v>
      </c>
      <c r="I2086">
        <v>107.6</v>
      </c>
      <c r="J2086">
        <v>107.6</v>
      </c>
      <c r="K2086">
        <v>108.6</v>
      </c>
      <c r="L2086">
        <v>108.6</v>
      </c>
    </row>
    <row r="2087" spans="1:12">
      <c r="A2087">
        <v>2017</v>
      </c>
      <c r="B2087" t="s">
        <v>132</v>
      </c>
      <c r="C2087" t="s">
        <v>120</v>
      </c>
      <c r="D2087" s="49" t="str">
        <f t="shared" si="35"/>
        <v>2017WohngebäudeBlitzschutzanlagen</v>
      </c>
      <c r="E2087">
        <v>103.4</v>
      </c>
      <c r="F2087">
        <v>103.4</v>
      </c>
      <c r="G2087">
        <v>103.7</v>
      </c>
      <c r="H2087">
        <v>103.7</v>
      </c>
      <c r="I2087">
        <v>104.3</v>
      </c>
      <c r="J2087">
        <v>104.3</v>
      </c>
      <c r="K2087">
        <v>104.8</v>
      </c>
      <c r="L2087">
        <v>104.8</v>
      </c>
    </row>
    <row r="2088" spans="1:12">
      <c r="A2088">
        <v>2017</v>
      </c>
      <c r="B2088" t="s">
        <v>132</v>
      </c>
      <c r="C2088" t="s">
        <v>149</v>
      </c>
      <c r="D2088" s="49" t="str">
        <f t="shared" si="35"/>
        <v>2017WohngebäudeAufzugsanl., Fahrtreppen, Fahrsteige, Förderanl.</v>
      </c>
      <c r="E2088">
        <v>103</v>
      </c>
      <c r="F2088">
        <v>103</v>
      </c>
      <c r="G2088">
        <v>103</v>
      </c>
      <c r="H2088">
        <v>103</v>
      </c>
      <c r="I2088">
        <v>104.3</v>
      </c>
      <c r="J2088">
        <v>104.3</v>
      </c>
      <c r="K2088">
        <v>104.3</v>
      </c>
      <c r="L2088">
        <v>104.3</v>
      </c>
    </row>
    <row r="2089" spans="1:12">
      <c r="A2089">
        <v>2017</v>
      </c>
      <c r="B2089" t="s">
        <v>132</v>
      </c>
      <c r="C2089" t="s">
        <v>119</v>
      </c>
      <c r="D2089" s="49" t="str">
        <f t="shared" si="35"/>
        <v>2017WohngebäudeGebäudeautomation</v>
      </c>
      <c r="E2089">
        <v>106.8</v>
      </c>
      <c r="F2089">
        <v>106.8</v>
      </c>
      <c r="G2089">
        <v>107.4</v>
      </c>
      <c r="H2089">
        <v>107.4</v>
      </c>
      <c r="I2089">
        <v>108.4</v>
      </c>
      <c r="J2089">
        <v>108.4</v>
      </c>
      <c r="K2089">
        <v>109.2</v>
      </c>
      <c r="L2089">
        <v>109.2</v>
      </c>
    </row>
    <row r="2090" spans="1:12">
      <c r="A2090">
        <v>2017</v>
      </c>
      <c r="B2090" t="s">
        <v>132</v>
      </c>
      <c r="C2090" t="s">
        <v>150</v>
      </c>
      <c r="D2090" s="49" t="str">
        <f t="shared" si="35"/>
        <v>2017WohngebäudeDämm- und Brandschutzarbeiten an techn. Anlagen</v>
      </c>
      <c r="E2090">
        <v>106</v>
      </c>
      <c r="F2090">
        <v>106</v>
      </c>
      <c r="G2090">
        <v>107.5</v>
      </c>
      <c r="H2090">
        <v>107.5</v>
      </c>
      <c r="I2090">
        <v>108.5</v>
      </c>
      <c r="J2090">
        <v>108.5</v>
      </c>
      <c r="K2090">
        <v>109.7</v>
      </c>
      <c r="L2090">
        <v>109.7</v>
      </c>
    </row>
    <row r="2091" spans="1:12">
      <c r="A2091">
        <v>2017</v>
      </c>
      <c r="B2091" t="s">
        <v>151</v>
      </c>
      <c r="C2091" t="s">
        <v>133</v>
      </c>
      <c r="D2091" s="49" t="str">
        <f t="shared" si="35"/>
        <v>2017BürogebäudeBauleistungen am Bauwerk</v>
      </c>
      <c r="E2091">
        <v>104.2</v>
      </c>
      <c r="F2091">
        <v>104.2</v>
      </c>
      <c r="G2091">
        <v>105.1</v>
      </c>
      <c r="H2091">
        <v>105.1</v>
      </c>
      <c r="I2091">
        <v>105.9</v>
      </c>
      <c r="J2091">
        <v>105.9</v>
      </c>
      <c r="K2091">
        <v>106.7</v>
      </c>
      <c r="L2091">
        <v>106.7</v>
      </c>
    </row>
    <row r="2092" spans="1:12">
      <c r="A2092">
        <v>2017</v>
      </c>
      <c r="B2092" t="s">
        <v>151</v>
      </c>
      <c r="C2092" t="s">
        <v>134</v>
      </c>
      <c r="D2092" s="49" t="str">
        <f t="shared" si="35"/>
        <v>2017BürogebäudeRohbauarbeiten</v>
      </c>
      <c r="E2092">
        <v>103.5</v>
      </c>
      <c r="F2092">
        <v>103.5</v>
      </c>
      <c r="G2092">
        <v>104.6</v>
      </c>
      <c r="H2092">
        <v>104.6</v>
      </c>
      <c r="I2092">
        <v>105.6</v>
      </c>
      <c r="J2092">
        <v>105.6</v>
      </c>
      <c r="K2092">
        <v>106.8</v>
      </c>
      <c r="L2092">
        <v>106.8</v>
      </c>
    </row>
    <row r="2093" spans="1:12">
      <c r="A2093">
        <v>2017</v>
      </c>
      <c r="B2093" t="s">
        <v>151</v>
      </c>
      <c r="C2093" t="s">
        <v>90</v>
      </c>
      <c r="D2093" s="49" t="str">
        <f t="shared" si="35"/>
        <v>2017BürogebäudeErdarbeiten</v>
      </c>
      <c r="E2093">
        <v>104.8</v>
      </c>
      <c r="F2093">
        <v>104.8</v>
      </c>
      <c r="G2093">
        <v>106.2</v>
      </c>
      <c r="H2093">
        <v>106.2</v>
      </c>
      <c r="I2093">
        <v>107.7</v>
      </c>
      <c r="J2093">
        <v>107.7</v>
      </c>
      <c r="K2093">
        <v>108.4</v>
      </c>
      <c r="L2093">
        <v>108.4</v>
      </c>
    </row>
    <row r="2094" spans="1:12">
      <c r="A2094">
        <v>2017</v>
      </c>
      <c r="B2094" t="s">
        <v>151</v>
      </c>
      <c r="C2094" t="s">
        <v>135</v>
      </c>
      <c r="D2094" s="49" t="str">
        <f t="shared" si="35"/>
        <v>2017BürogebäudeVerbauarbeiten</v>
      </c>
      <c r="E2094">
        <v>104.8</v>
      </c>
      <c r="F2094">
        <v>104.8</v>
      </c>
      <c r="G2094">
        <v>105.8</v>
      </c>
      <c r="H2094">
        <v>105.8</v>
      </c>
      <c r="I2094">
        <v>107.3</v>
      </c>
      <c r="J2094">
        <v>107.3</v>
      </c>
      <c r="K2094">
        <v>108.3</v>
      </c>
      <c r="L2094">
        <v>108.3</v>
      </c>
    </row>
    <row r="2095" spans="1:12">
      <c r="A2095">
        <v>2017</v>
      </c>
      <c r="B2095" t="s">
        <v>151</v>
      </c>
      <c r="C2095" t="s">
        <v>136</v>
      </c>
      <c r="D2095" s="49" t="str">
        <f t="shared" si="35"/>
        <v>2017BürogebäudeRamm-, Rüttel- und Pressarbeiten</v>
      </c>
      <c r="E2095" t="s">
        <v>66</v>
      </c>
      <c r="F2095" t="s">
        <v>66</v>
      </c>
      <c r="G2095" t="s">
        <v>66</v>
      </c>
      <c r="H2095" t="s">
        <v>66</v>
      </c>
      <c r="I2095" t="s">
        <v>66</v>
      </c>
      <c r="J2095" t="s">
        <v>66</v>
      </c>
      <c r="K2095" t="s">
        <v>66</v>
      </c>
      <c r="L2095" t="s">
        <v>66</v>
      </c>
    </row>
    <row r="2096" spans="1:12">
      <c r="A2096">
        <v>2017</v>
      </c>
      <c r="B2096" t="s">
        <v>151</v>
      </c>
      <c r="C2096" t="s">
        <v>91</v>
      </c>
      <c r="D2096" s="49" t="str">
        <f t="shared" si="35"/>
        <v>2017BürogebäudeEntwässerungskanalarbeiten</v>
      </c>
      <c r="E2096">
        <v>103.6</v>
      </c>
      <c r="F2096">
        <v>103.6</v>
      </c>
      <c r="G2096">
        <v>104.9</v>
      </c>
      <c r="H2096">
        <v>104.9</v>
      </c>
      <c r="I2096">
        <v>105.9</v>
      </c>
      <c r="J2096">
        <v>105.9</v>
      </c>
      <c r="K2096">
        <v>106.5</v>
      </c>
      <c r="L2096">
        <v>106.5</v>
      </c>
    </row>
    <row r="2097" spans="1:12">
      <c r="A2097">
        <v>2017</v>
      </c>
      <c r="B2097" t="s">
        <v>151</v>
      </c>
      <c r="C2097" t="s">
        <v>92</v>
      </c>
      <c r="D2097" s="49" t="str">
        <f t="shared" si="35"/>
        <v>2017BürogebäudeMauerarbeiten</v>
      </c>
      <c r="E2097">
        <v>102.7</v>
      </c>
      <c r="F2097">
        <v>102.7</v>
      </c>
      <c r="G2097">
        <v>103.6</v>
      </c>
      <c r="H2097">
        <v>103.6</v>
      </c>
      <c r="I2097">
        <v>104.3</v>
      </c>
      <c r="J2097">
        <v>104.3</v>
      </c>
      <c r="K2097">
        <v>104.7</v>
      </c>
      <c r="L2097">
        <v>104.7</v>
      </c>
    </row>
    <row r="2098" spans="1:12">
      <c r="A2098">
        <v>2017</v>
      </c>
      <c r="B2098" t="s">
        <v>151</v>
      </c>
      <c r="C2098" t="s">
        <v>93</v>
      </c>
      <c r="D2098" s="49" t="str">
        <f t="shared" si="35"/>
        <v>2017BürogebäudeBetonarbeiten</v>
      </c>
      <c r="E2098">
        <v>103.5</v>
      </c>
      <c r="F2098">
        <v>103.5</v>
      </c>
      <c r="G2098">
        <v>104.3</v>
      </c>
      <c r="H2098">
        <v>104.3</v>
      </c>
      <c r="I2098">
        <v>105.1</v>
      </c>
      <c r="J2098">
        <v>105.1</v>
      </c>
      <c r="K2098">
        <v>106.8</v>
      </c>
      <c r="L2098">
        <v>106.8</v>
      </c>
    </row>
    <row r="2099" spans="1:12">
      <c r="A2099">
        <v>2017</v>
      </c>
      <c r="B2099" t="s">
        <v>151</v>
      </c>
      <c r="C2099" t="s">
        <v>137</v>
      </c>
      <c r="D2099" s="49" t="str">
        <f t="shared" si="35"/>
        <v>2017BürogebäudeZimmer- und Holzbauarbeiten</v>
      </c>
      <c r="E2099">
        <v>102.8</v>
      </c>
      <c r="F2099">
        <v>102.8</v>
      </c>
      <c r="G2099">
        <v>103.9</v>
      </c>
      <c r="H2099">
        <v>103.9</v>
      </c>
      <c r="I2099">
        <v>104.7</v>
      </c>
      <c r="J2099">
        <v>104.7</v>
      </c>
      <c r="K2099">
        <v>105.3</v>
      </c>
      <c r="L2099">
        <v>105.3</v>
      </c>
    </row>
    <row r="2100" spans="1:12">
      <c r="A2100">
        <v>2017</v>
      </c>
      <c r="B2100" t="s">
        <v>151</v>
      </c>
      <c r="C2100" t="s">
        <v>95</v>
      </c>
      <c r="D2100" s="49" t="str">
        <f t="shared" si="35"/>
        <v>2017BürogebäudeStahlbauarbeiten</v>
      </c>
      <c r="E2100">
        <v>103.7</v>
      </c>
      <c r="F2100">
        <v>103.7</v>
      </c>
      <c r="G2100">
        <v>104.7</v>
      </c>
      <c r="H2100">
        <v>104.7</v>
      </c>
      <c r="I2100">
        <v>105</v>
      </c>
      <c r="J2100">
        <v>105</v>
      </c>
      <c r="K2100">
        <v>106</v>
      </c>
      <c r="L2100">
        <v>106</v>
      </c>
    </row>
    <row r="2101" spans="1:12">
      <c r="A2101">
        <v>2017</v>
      </c>
      <c r="B2101" t="s">
        <v>151</v>
      </c>
      <c r="C2101" t="s">
        <v>96</v>
      </c>
      <c r="D2101" s="49" t="str">
        <f t="shared" si="35"/>
        <v>2017BürogebäudeAbdichtungsarbeiten</v>
      </c>
      <c r="E2101">
        <v>103.5</v>
      </c>
      <c r="F2101">
        <v>103.5</v>
      </c>
      <c r="G2101">
        <v>104.6</v>
      </c>
      <c r="H2101">
        <v>104.6</v>
      </c>
      <c r="I2101">
        <v>105</v>
      </c>
      <c r="J2101">
        <v>105</v>
      </c>
      <c r="K2101">
        <v>106.3</v>
      </c>
      <c r="L2101">
        <v>106.3</v>
      </c>
    </row>
    <row r="2102" spans="1:12">
      <c r="A2102">
        <v>2017</v>
      </c>
      <c r="B2102" t="s">
        <v>151</v>
      </c>
      <c r="C2102" t="s">
        <v>138</v>
      </c>
      <c r="D2102" s="49" t="str">
        <f t="shared" si="35"/>
        <v>2017BürogebäudeDachdeckungs- und Dachabdichtungsarbeiten</v>
      </c>
      <c r="E2102">
        <v>103.9</v>
      </c>
      <c r="F2102">
        <v>103.9</v>
      </c>
      <c r="G2102">
        <v>105.8</v>
      </c>
      <c r="H2102">
        <v>105.8</v>
      </c>
      <c r="I2102">
        <v>107.5</v>
      </c>
      <c r="J2102">
        <v>107.5</v>
      </c>
      <c r="K2102">
        <v>108.4</v>
      </c>
      <c r="L2102">
        <v>108.4</v>
      </c>
    </row>
    <row r="2103" spans="1:12">
      <c r="A2103">
        <v>2017</v>
      </c>
      <c r="B2103" t="s">
        <v>151</v>
      </c>
      <c r="C2103" t="s">
        <v>98</v>
      </c>
      <c r="D2103" s="49" t="str">
        <f t="shared" si="35"/>
        <v>2017BürogebäudeKlempnerarbeiten</v>
      </c>
      <c r="E2103">
        <v>104.3</v>
      </c>
      <c r="F2103">
        <v>104.3</v>
      </c>
      <c r="G2103">
        <v>105.4</v>
      </c>
      <c r="H2103">
        <v>105.4</v>
      </c>
      <c r="I2103">
        <v>105.9</v>
      </c>
      <c r="J2103">
        <v>105.9</v>
      </c>
      <c r="K2103">
        <v>107</v>
      </c>
      <c r="L2103">
        <v>107</v>
      </c>
    </row>
    <row r="2104" spans="1:12">
      <c r="A2104">
        <v>2017</v>
      </c>
      <c r="B2104" t="s">
        <v>151</v>
      </c>
      <c r="C2104" t="s">
        <v>99</v>
      </c>
      <c r="D2104" s="49" t="str">
        <f t="shared" si="35"/>
        <v>2017BürogebäudeGerüstarbeiten</v>
      </c>
      <c r="E2104">
        <v>102.4</v>
      </c>
      <c r="F2104">
        <v>102.4</v>
      </c>
      <c r="G2104">
        <v>105.6</v>
      </c>
      <c r="H2104">
        <v>105.6</v>
      </c>
      <c r="I2104">
        <v>107.4</v>
      </c>
      <c r="J2104">
        <v>107.4</v>
      </c>
      <c r="K2104">
        <v>108.1</v>
      </c>
      <c r="L2104">
        <v>108.1</v>
      </c>
    </row>
    <row r="2105" spans="1:12">
      <c r="A2105">
        <v>2017</v>
      </c>
      <c r="B2105" t="s">
        <v>151</v>
      </c>
      <c r="C2105" t="s">
        <v>139</v>
      </c>
      <c r="D2105" s="49" t="str">
        <f t="shared" si="35"/>
        <v>2017BürogebäudeAusbauarbeiten</v>
      </c>
      <c r="E2105">
        <v>104.6</v>
      </c>
      <c r="F2105">
        <v>104.6</v>
      </c>
      <c r="G2105">
        <v>105.4</v>
      </c>
      <c r="H2105">
        <v>105.4</v>
      </c>
      <c r="I2105">
        <v>106.1</v>
      </c>
      <c r="J2105">
        <v>106.1</v>
      </c>
      <c r="K2105">
        <v>106.7</v>
      </c>
      <c r="L2105">
        <v>106.7</v>
      </c>
    </row>
    <row r="2106" spans="1:12">
      <c r="A2106">
        <v>2017</v>
      </c>
      <c r="B2106" t="s">
        <v>151</v>
      </c>
      <c r="C2106" t="s">
        <v>100</v>
      </c>
      <c r="D2106" s="49" t="str">
        <f t="shared" si="35"/>
        <v>2017BürogebäudeNaturwerksteinarbeiten</v>
      </c>
      <c r="E2106">
        <v>103.6</v>
      </c>
      <c r="F2106">
        <v>103.6</v>
      </c>
      <c r="G2106">
        <v>104</v>
      </c>
      <c r="H2106">
        <v>104</v>
      </c>
      <c r="I2106">
        <v>104.4</v>
      </c>
      <c r="J2106">
        <v>104.4</v>
      </c>
      <c r="K2106">
        <v>104.7</v>
      </c>
      <c r="L2106">
        <v>104.7</v>
      </c>
    </row>
    <row r="2107" spans="1:12">
      <c r="A2107">
        <v>2017</v>
      </c>
      <c r="B2107" t="s">
        <v>151</v>
      </c>
      <c r="C2107" t="s">
        <v>101</v>
      </c>
      <c r="D2107" s="49" t="str">
        <f t="shared" si="35"/>
        <v>2017BürogebäudeBetonwerksteinarbeiten</v>
      </c>
      <c r="E2107">
        <v>103.7</v>
      </c>
      <c r="F2107">
        <v>103.7</v>
      </c>
      <c r="G2107">
        <v>104.1</v>
      </c>
      <c r="H2107">
        <v>104.1</v>
      </c>
      <c r="I2107">
        <v>104.4</v>
      </c>
      <c r="J2107">
        <v>104.4</v>
      </c>
      <c r="K2107">
        <v>104.8</v>
      </c>
      <c r="L2107">
        <v>104.8</v>
      </c>
    </row>
    <row r="2108" spans="1:12">
      <c r="A2108">
        <v>2017</v>
      </c>
      <c r="B2108" t="s">
        <v>151</v>
      </c>
      <c r="C2108" t="s">
        <v>140</v>
      </c>
      <c r="D2108" s="49" t="str">
        <f t="shared" si="35"/>
        <v>2017BürogebäudePutz- und Stuckarbeiten</v>
      </c>
      <c r="E2108">
        <v>103.8</v>
      </c>
      <c r="F2108">
        <v>103.8</v>
      </c>
      <c r="G2108">
        <v>104.4</v>
      </c>
      <c r="H2108">
        <v>104.4</v>
      </c>
      <c r="I2108">
        <v>104.8</v>
      </c>
      <c r="J2108">
        <v>104.8</v>
      </c>
      <c r="K2108">
        <v>105.3</v>
      </c>
      <c r="L2108">
        <v>105.3</v>
      </c>
    </row>
    <row r="2109" spans="1:12">
      <c r="A2109">
        <v>2017</v>
      </c>
      <c r="B2109" t="s">
        <v>151</v>
      </c>
      <c r="C2109" t="s">
        <v>141</v>
      </c>
      <c r="D2109" s="49" t="str">
        <f t="shared" si="35"/>
        <v>2017BürogebäudeWärmedämm-Verbundsysteme</v>
      </c>
      <c r="E2109">
        <v>105.8</v>
      </c>
      <c r="F2109">
        <v>105.8</v>
      </c>
      <c r="G2109">
        <v>106.4</v>
      </c>
      <c r="H2109">
        <v>106.4</v>
      </c>
      <c r="I2109">
        <v>106.9</v>
      </c>
      <c r="J2109">
        <v>106.9</v>
      </c>
      <c r="K2109">
        <v>107.3</v>
      </c>
      <c r="L2109">
        <v>107.3</v>
      </c>
    </row>
    <row r="2110" spans="1:12">
      <c r="A2110">
        <v>2017</v>
      </c>
      <c r="B2110" t="s">
        <v>151</v>
      </c>
      <c r="C2110" t="s">
        <v>104</v>
      </c>
      <c r="D2110" s="49" t="str">
        <f t="shared" si="35"/>
        <v>2017BürogebäudeTrockenbauarbeiten</v>
      </c>
      <c r="E2110">
        <v>103.4</v>
      </c>
      <c r="F2110">
        <v>103.4</v>
      </c>
      <c r="G2110">
        <v>104.2</v>
      </c>
      <c r="H2110">
        <v>104.2</v>
      </c>
      <c r="I2110">
        <v>105</v>
      </c>
      <c r="J2110">
        <v>105</v>
      </c>
      <c r="K2110">
        <v>105.7</v>
      </c>
      <c r="L2110">
        <v>105.7</v>
      </c>
    </row>
    <row r="2111" spans="1:12">
      <c r="A2111">
        <v>2017</v>
      </c>
      <c r="B2111" t="s">
        <v>151</v>
      </c>
      <c r="C2111" t="s">
        <v>105</v>
      </c>
      <c r="D2111" s="49" t="str">
        <f t="shared" si="35"/>
        <v>2017BürogebäudeVorgehängte hinterlüftete Fassaden</v>
      </c>
      <c r="E2111">
        <v>104.6</v>
      </c>
      <c r="F2111">
        <v>104.6</v>
      </c>
      <c r="G2111">
        <v>106.1</v>
      </c>
      <c r="H2111">
        <v>106.1</v>
      </c>
      <c r="I2111">
        <v>106.9</v>
      </c>
      <c r="J2111">
        <v>106.9</v>
      </c>
      <c r="K2111">
        <v>107.7</v>
      </c>
      <c r="L2111">
        <v>107.7</v>
      </c>
    </row>
    <row r="2112" spans="1:12">
      <c r="A2112">
        <v>2017</v>
      </c>
      <c r="B2112" t="s">
        <v>151</v>
      </c>
      <c r="C2112" t="s">
        <v>142</v>
      </c>
      <c r="D2112" s="49" t="str">
        <f t="shared" si="35"/>
        <v>2017BürogebäudeFliesen- und Plattenarbeiten</v>
      </c>
      <c r="E2112">
        <v>103.9</v>
      </c>
      <c r="F2112">
        <v>103.9</v>
      </c>
      <c r="G2112">
        <v>104.9</v>
      </c>
      <c r="H2112">
        <v>104.9</v>
      </c>
      <c r="I2112">
        <v>105.5</v>
      </c>
      <c r="J2112">
        <v>105.5</v>
      </c>
      <c r="K2112">
        <v>105.7</v>
      </c>
      <c r="L2112">
        <v>105.7</v>
      </c>
    </row>
    <row r="2113" spans="1:12">
      <c r="A2113">
        <v>2017</v>
      </c>
      <c r="B2113" t="s">
        <v>151</v>
      </c>
      <c r="C2113" t="s">
        <v>107</v>
      </c>
      <c r="D2113" s="49" t="str">
        <f t="shared" si="35"/>
        <v>2017BürogebäudeEstricharbeiten</v>
      </c>
      <c r="E2113">
        <v>103.3</v>
      </c>
      <c r="F2113">
        <v>103.3</v>
      </c>
      <c r="G2113">
        <v>104.6</v>
      </c>
      <c r="H2113">
        <v>104.6</v>
      </c>
      <c r="I2113">
        <v>105.3</v>
      </c>
      <c r="J2113">
        <v>105.3</v>
      </c>
      <c r="K2113">
        <v>105.8</v>
      </c>
      <c r="L2113">
        <v>105.8</v>
      </c>
    </row>
    <row r="2114" spans="1:12">
      <c r="A2114">
        <v>2017</v>
      </c>
      <c r="B2114" t="s">
        <v>151</v>
      </c>
      <c r="C2114" t="s">
        <v>108</v>
      </c>
      <c r="D2114" s="49" t="str">
        <f t="shared" si="35"/>
        <v>2017BürogebäudeTischlerarbeiten</v>
      </c>
      <c r="E2114">
        <v>103.7</v>
      </c>
      <c r="F2114">
        <v>103.7</v>
      </c>
      <c r="G2114">
        <v>104.2</v>
      </c>
      <c r="H2114">
        <v>104.2</v>
      </c>
      <c r="I2114">
        <v>104.7</v>
      </c>
      <c r="J2114">
        <v>104.7</v>
      </c>
      <c r="K2114">
        <v>105.2</v>
      </c>
      <c r="L2114">
        <v>105.2</v>
      </c>
    </row>
    <row r="2115" spans="1:12">
      <c r="A2115">
        <v>2017</v>
      </c>
      <c r="B2115" t="s">
        <v>151</v>
      </c>
      <c r="C2115" t="s">
        <v>143</v>
      </c>
      <c r="D2115" s="49" t="str">
        <f t="shared" si="35"/>
        <v>2017BürogebäudeParkett- und Holzpflasterarbeiten</v>
      </c>
      <c r="E2115">
        <v>102.3</v>
      </c>
      <c r="F2115">
        <v>102.3</v>
      </c>
      <c r="G2115">
        <v>102.6</v>
      </c>
      <c r="H2115">
        <v>102.6</v>
      </c>
      <c r="I2115">
        <v>102.9</v>
      </c>
      <c r="J2115">
        <v>102.9</v>
      </c>
      <c r="K2115">
        <v>103.3</v>
      </c>
      <c r="L2115">
        <v>103.3</v>
      </c>
    </row>
    <row r="2116" spans="1:12">
      <c r="A2116">
        <v>2017</v>
      </c>
      <c r="B2116" t="s">
        <v>151</v>
      </c>
      <c r="C2116" t="s">
        <v>109</v>
      </c>
      <c r="D2116" s="49" t="str">
        <f t="shared" si="35"/>
        <v>2017BürogebäudeRollladenarbeiten</v>
      </c>
      <c r="E2116">
        <v>102.8</v>
      </c>
      <c r="F2116">
        <v>102.8</v>
      </c>
      <c r="G2116">
        <v>103.3</v>
      </c>
      <c r="H2116">
        <v>103.3</v>
      </c>
      <c r="I2116">
        <v>103.4</v>
      </c>
      <c r="J2116">
        <v>103.4</v>
      </c>
      <c r="K2116">
        <v>103.9</v>
      </c>
      <c r="L2116">
        <v>103.9</v>
      </c>
    </row>
    <row r="2117" spans="1:12">
      <c r="A2117">
        <v>2017</v>
      </c>
      <c r="B2117" t="s">
        <v>151</v>
      </c>
      <c r="C2117" t="s">
        <v>110</v>
      </c>
      <c r="D2117" s="49" t="str">
        <f t="shared" si="35"/>
        <v>2017BürogebäudeMetallbauarbeiten</v>
      </c>
      <c r="E2117">
        <v>104.3</v>
      </c>
      <c r="F2117">
        <v>104.3</v>
      </c>
      <c r="G2117">
        <v>105.6</v>
      </c>
      <c r="H2117">
        <v>105.6</v>
      </c>
      <c r="I2117">
        <v>106.2</v>
      </c>
      <c r="J2117">
        <v>106.2</v>
      </c>
      <c r="K2117">
        <v>106.9</v>
      </c>
      <c r="L2117">
        <v>106.9</v>
      </c>
    </row>
    <row r="2118" spans="1:12">
      <c r="A2118">
        <v>2017</v>
      </c>
      <c r="B2118" t="s">
        <v>151</v>
      </c>
      <c r="C2118" t="s">
        <v>111</v>
      </c>
      <c r="D2118" s="49" t="str">
        <f t="shared" si="35"/>
        <v>2017BürogebäudeVerglasungsarbeiten</v>
      </c>
      <c r="E2118">
        <v>104.1</v>
      </c>
      <c r="F2118">
        <v>104.1</v>
      </c>
      <c r="G2118">
        <v>104.5</v>
      </c>
      <c r="H2118">
        <v>104.5</v>
      </c>
      <c r="I2118">
        <v>104.9</v>
      </c>
      <c r="J2118">
        <v>104.9</v>
      </c>
      <c r="K2118">
        <v>105.3</v>
      </c>
      <c r="L2118">
        <v>105.3</v>
      </c>
    </row>
    <row r="2119" spans="1:12">
      <c r="A2119">
        <v>2017</v>
      </c>
      <c r="B2119" t="s">
        <v>151</v>
      </c>
      <c r="C2119" t="s">
        <v>144</v>
      </c>
      <c r="D2119" s="49" t="str">
        <f t="shared" si="35"/>
        <v>2017BürogebäudeMaler- und Lackierarbeiten, Beschichtungen</v>
      </c>
      <c r="E2119">
        <v>104.3</v>
      </c>
      <c r="F2119">
        <v>104.3</v>
      </c>
      <c r="G2119">
        <v>104.9</v>
      </c>
      <c r="H2119">
        <v>104.9</v>
      </c>
      <c r="I2119">
        <v>106</v>
      </c>
      <c r="J2119">
        <v>106</v>
      </c>
      <c r="K2119">
        <v>106.3</v>
      </c>
      <c r="L2119">
        <v>106.3</v>
      </c>
    </row>
    <row r="2120" spans="1:12">
      <c r="A2120">
        <v>2017</v>
      </c>
      <c r="B2120" t="s">
        <v>151</v>
      </c>
      <c r="C2120" t="s">
        <v>145</v>
      </c>
      <c r="D2120" s="49" t="str">
        <f t="shared" si="35"/>
        <v>2017BürogebäudeKorrosionsschutzarbeiten an Stahlbauten</v>
      </c>
      <c r="E2120" t="s">
        <v>66</v>
      </c>
      <c r="F2120" t="s">
        <v>66</v>
      </c>
      <c r="G2120" t="s">
        <v>66</v>
      </c>
      <c r="H2120" t="s">
        <v>66</v>
      </c>
      <c r="I2120" t="s">
        <v>66</v>
      </c>
      <c r="J2120" t="s">
        <v>66</v>
      </c>
      <c r="K2120" t="s">
        <v>66</v>
      </c>
      <c r="L2120" t="s">
        <v>66</v>
      </c>
    </row>
    <row r="2121" spans="1:12">
      <c r="A2121">
        <v>2017</v>
      </c>
      <c r="B2121" t="s">
        <v>151</v>
      </c>
      <c r="C2121" t="s">
        <v>113</v>
      </c>
      <c r="D2121" s="49" t="str">
        <f t="shared" si="35"/>
        <v>2017BürogebäudeBodenbelagarbeiten</v>
      </c>
      <c r="E2121">
        <v>103.7</v>
      </c>
      <c r="F2121">
        <v>103.7</v>
      </c>
      <c r="G2121">
        <v>104.3</v>
      </c>
      <c r="H2121">
        <v>104.3</v>
      </c>
      <c r="I2121">
        <v>104.5</v>
      </c>
      <c r="J2121">
        <v>104.5</v>
      </c>
      <c r="K2121">
        <v>104.9</v>
      </c>
      <c r="L2121">
        <v>104.9</v>
      </c>
    </row>
    <row r="2122" spans="1:12">
      <c r="A2122">
        <v>2017</v>
      </c>
      <c r="B2122" t="s">
        <v>151</v>
      </c>
      <c r="C2122" t="s">
        <v>114</v>
      </c>
      <c r="D2122" s="49" t="str">
        <f t="shared" si="35"/>
        <v>2017BürogebäudeTapezierarbeiten</v>
      </c>
      <c r="E2122">
        <v>104.8</v>
      </c>
      <c r="F2122">
        <v>104.8</v>
      </c>
      <c r="G2122">
        <v>105.3</v>
      </c>
      <c r="H2122">
        <v>105.3</v>
      </c>
      <c r="I2122">
        <v>106.1</v>
      </c>
      <c r="J2122">
        <v>106.1</v>
      </c>
      <c r="K2122">
        <v>106.4</v>
      </c>
      <c r="L2122">
        <v>106.4</v>
      </c>
    </row>
    <row r="2123" spans="1:12">
      <c r="A2123">
        <v>2017</v>
      </c>
      <c r="B2123" t="s">
        <v>151</v>
      </c>
      <c r="C2123" t="s">
        <v>115</v>
      </c>
      <c r="D2123" s="49" t="str">
        <f t="shared" si="35"/>
        <v>2017BürogebäudeRaumlufttechnische Anlagen</v>
      </c>
      <c r="E2123">
        <v>103.9</v>
      </c>
      <c r="F2123">
        <v>103.9</v>
      </c>
      <c r="G2123">
        <v>104.6</v>
      </c>
      <c r="H2123">
        <v>104.6</v>
      </c>
      <c r="I2123">
        <v>105.4</v>
      </c>
      <c r="J2123">
        <v>105.4</v>
      </c>
      <c r="K2123">
        <v>106</v>
      </c>
      <c r="L2123">
        <v>106</v>
      </c>
    </row>
    <row r="2124" spans="1:12">
      <c r="A2124">
        <v>2017</v>
      </c>
      <c r="B2124" t="s">
        <v>151</v>
      </c>
      <c r="C2124" t="s">
        <v>146</v>
      </c>
      <c r="D2124" s="49" t="str">
        <f t="shared" ref="D2124:D2187" si="36">CONCATENATE(A2124, B2124, C2124)</f>
        <v>2017BürogebäudeHeiz- und zentrale Wassererwärmungsanlagen</v>
      </c>
      <c r="E2124">
        <v>104.7</v>
      </c>
      <c r="F2124">
        <v>104.7</v>
      </c>
      <c r="G2124">
        <v>105.8</v>
      </c>
      <c r="H2124">
        <v>105.8</v>
      </c>
      <c r="I2124">
        <v>106.7</v>
      </c>
      <c r="J2124">
        <v>106.7</v>
      </c>
      <c r="K2124">
        <v>107.3</v>
      </c>
      <c r="L2124">
        <v>107.3</v>
      </c>
    </row>
    <row r="2125" spans="1:12">
      <c r="A2125">
        <v>2017</v>
      </c>
      <c r="B2125" t="s">
        <v>151</v>
      </c>
      <c r="C2125" t="s">
        <v>147</v>
      </c>
      <c r="D2125" s="49" t="str">
        <f t="shared" si="36"/>
        <v>2017BürogebäudeGas-, Wasser- und Entwässerungsanl. innerh. v.Geb.</v>
      </c>
      <c r="E2125">
        <v>105.5</v>
      </c>
      <c r="F2125">
        <v>105.5</v>
      </c>
      <c r="G2125">
        <v>106.4</v>
      </c>
      <c r="H2125">
        <v>106.4</v>
      </c>
      <c r="I2125">
        <v>107.8</v>
      </c>
      <c r="J2125">
        <v>107.8</v>
      </c>
      <c r="K2125">
        <v>108.4</v>
      </c>
      <c r="L2125">
        <v>108.4</v>
      </c>
    </row>
    <row r="2126" spans="1:12">
      <c r="A2126">
        <v>2017</v>
      </c>
      <c r="B2126" t="s">
        <v>151</v>
      </c>
      <c r="C2126" t="s">
        <v>148</v>
      </c>
      <c r="D2126" s="49" t="str">
        <f t="shared" si="36"/>
        <v>2017BürogebäudeNieder- und Mittelspannungsanlagen bis 36 kV</v>
      </c>
      <c r="E2126">
        <v>106</v>
      </c>
      <c r="F2126">
        <v>106</v>
      </c>
      <c r="G2126">
        <v>106.8</v>
      </c>
      <c r="H2126">
        <v>106.8</v>
      </c>
      <c r="I2126">
        <v>107.6</v>
      </c>
      <c r="J2126">
        <v>107.6</v>
      </c>
      <c r="K2126">
        <v>108.6</v>
      </c>
      <c r="L2126">
        <v>108.6</v>
      </c>
    </row>
    <row r="2127" spans="1:12">
      <c r="A2127">
        <v>2017</v>
      </c>
      <c r="B2127" t="s">
        <v>151</v>
      </c>
      <c r="C2127" t="s">
        <v>120</v>
      </c>
      <c r="D2127" s="49" t="str">
        <f t="shared" si="36"/>
        <v>2017BürogebäudeBlitzschutzanlagen</v>
      </c>
      <c r="E2127">
        <v>103.4</v>
      </c>
      <c r="F2127">
        <v>103.4</v>
      </c>
      <c r="G2127">
        <v>103.7</v>
      </c>
      <c r="H2127">
        <v>103.7</v>
      </c>
      <c r="I2127">
        <v>104.3</v>
      </c>
      <c r="J2127">
        <v>104.3</v>
      </c>
      <c r="K2127">
        <v>104.8</v>
      </c>
      <c r="L2127">
        <v>104.8</v>
      </c>
    </row>
    <row r="2128" spans="1:12">
      <c r="A2128">
        <v>2017</v>
      </c>
      <c r="B2128" t="s">
        <v>151</v>
      </c>
      <c r="C2128" t="s">
        <v>149</v>
      </c>
      <c r="D2128" s="49" t="str">
        <f t="shared" si="36"/>
        <v>2017BürogebäudeAufzugsanl., Fahrtreppen, Fahrsteige, Förderanl.</v>
      </c>
      <c r="E2128">
        <v>103</v>
      </c>
      <c r="F2128">
        <v>103</v>
      </c>
      <c r="G2128">
        <v>103</v>
      </c>
      <c r="H2128">
        <v>103</v>
      </c>
      <c r="I2128">
        <v>104.3</v>
      </c>
      <c r="J2128">
        <v>104.3</v>
      </c>
      <c r="K2128">
        <v>104.3</v>
      </c>
      <c r="L2128">
        <v>104.3</v>
      </c>
    </row>
    <row r="2129" spans="1:12">
      <c r="A2129">
        <v>2017</v>
      </c>
      <c r="B2129" t="s">
        <v>151</v>
      </c>
      <c r="C2129" t="s">
        <v>119</v>
      </c>
      <c r="D2129" s="49" t="str">
        <f t="shared" si="36"/>
        <v>2017BürogebäudeGebäudeautomation</v>
      </c>
      <c r="E2129">
        <v>106.9</v>
      </c>
      <c r="F2129">
        <v>106.9</v>
      </c>
      <c r="G2129">
        <v>107.6</v>
      </c>
      <c r="H2129">
        <v>107.6</v>
      </c>
      <c r="I2129">
        <v>108.6</v>
      </c>
      <c r="J2129">
        <v>108.6</v>
      </c>
      <c r="K2129">
        <v>109.4</v>
      </c>
      <c r="L2129">
        <v>109.4</v>
      </c>
    </row>
    <row r="2130" spans="1:12">
      <c r="A2130">
        <v>2017</v>
      </c>
      <c r="B2130" t="s">
        <v>151</v>
      </c>
      <c r="C2130" t="s">
        <v>150</v>
      </c>
      <c r="D2130" s="49" t="str">
        <f t="shared" si="36"/>
        <v>2017BürogebäudeDämm- und Brandschutzarbeiten an techn. Anlagen</v>
      </c>
      <c r="E2130">
        <v>106</v>
      </c>
      <c r="F2130">
        <v>106</v>
      </c>
      <c r="G2130">
        <v>107.5</v>
      </c>
      <c r="H2130">
        <v>107.5</v>
      </c>
      <c r="I2130">
        <v>108.5</v>
      </c>
      <c r="J2130">
        <v>108.5</v>
      </c>
      <c r="K2130">
        <v>109.7</v>
      </c>
      <c r="L2130">
        <v>109.7</v>
      </c>
    </row>
    <row r="2131" spans="1:12">
      <c r="A2131">
        <v>2017</v>
      </c>
      <c r="B2131" t="s">
        <v>152</v>
      </c>
      <c r="C2131" t="s">
        <v>133</v>
      </c>
      <c r="D2131" s="49" t="str">
        <f t="shared" si="36"/>
        <v>2017Gewerbliche BetriebsgebäudeBauleistungen am Bauwerk</v>
      </c>
      <c r="E2131">
        <v>104.1</v>
      </c>
      <c r="F2131">
        <v>104.1</v>
      </c>
      <c r="G2131">
        <v>105.1</v>
      </c>
      <c r="H2131">
        <v>105.1</v>
      </c>
      <c r="I2131">
        <v>105.9</v>
      </c>
      <c r="J2131">
        <v>105.9</v>
      </c>
      <c r="K2131">
        <v>106.8</v>
      </c>
      <c r="L2131">
        <v>106.8</v>
      </c>
    </row>
    <row r="2132" spans="1:12">
      <c r="A2132">
        <v>2017</v>
      </c>
      <c r="B2132" t="s">
        <v>152</v>
      </c>
      <c r="C2132" t="s">
        <v>134</v>
      </c>
      <c r="D2132" s="49" t="str">
        <f t="shared" si="36"/>
        <v>2017Gewerbliche BetriebsgebäudeRohbauarbeiten</v>
      </c>
      <c r="E2132">
        <v>103.6</v>
      </c>
      <c r="F2132">
        <v>103.6</v>
      </c>
      <c r="G2132">
        <v>104.7</v>
      </c>
      <c r="H2132">
        <v>104.7</v>
      </c>
      <c r="I2132">
        <v>105.5</v>
      </c>
      <c r="J2132">
        <v>105.5</v>
      </c>
      <c r="K2132">
        <v>106.5</v>
      </c>
      <c r="L2132">
        <v>106.5</v>
      </c>
    </row>
    <row r="2133" spans="1:12">
      <c r="A2133">
        <v>2017</v>
      </c>
      <c r="B2133" t="s">
        <v>152</v>
      </c>
      <c r="C2133" t="s">
        <v>90</v>
      </c>
      <c r="D2133" s="49" t="str">
        <f t="shared" si="36"/>
        <v>2017Gewerbliche BetriebsgebäudeErdarbeiten</v>
      </c>
      <c r="E2133">
        <v>104.7</v>
      </c>
      <c r="F2133">
        <v>104.7</v>
      </c>
      <c r="G2133">
        <v>106.2</v>
      </c>
      <c r="H2133">
        <v>106.2</v>
      </c>
      <c r="I2133">
        <v>107.6</v>
      </c>
      <c r="J2133">
        <v>107.6</v>
      </c>
      <c r="K2133">
        <v>108.4</v>
      </c>
      <c r="L2133">
        <v>108.4</v>
      </c>
    </row>
    <row r="2134" spans="1:12">
      <c r="A2134">
        <v>2017</v>
      </c>
      <c r="B2134" t="s">
        <v>152</v>
      </c>
      <c r="C2134" t="s">
        <v>135</v>
      </c>
      <c r="D2134" s="49" t="str">
        <f t="shared" si="36"/>
        <v>2017Gewerbliche BetriebsgebäudeVerbauarbeiten</v>
      </c>
      <c r="E2134" t="s">
        <v>66</v>
      </c>
      <c r="F2134" t="s">
        <v>66</v>
      </c>
      <c r="G2134" t="s">
        <v>66</v>
      </c>
      <c r="H2134" t="s">
        <v>66</v>
      </c>
      <c r="I2134" t="s">
        <v>66</v>
      </c>
      <c r="J2134" t="s">
        <v>66</v>
      </c>
      <c r="K2134" t="s">
        <v>66</v>
      </c>
      <c r="L2134" t="s">
        <v>66</v>
      </c>
    </row>
    <row r="2135" spans="1:12">
      <c r="A2135">
        <v>2017</v>
      </c>
      <c r="B2135" t="s">
        <v>152</v>
      </c>
      <c r="C2135" t="s">
        <v>136</v>
      </c>
      <c r="D2135" s="49" t="str">
        <f t="shared" si="36"/>
        <v>2017Gewerbliche BetriebsgebäudeRamm-, Rüttel- und Pressarbeiten</v>
      </c>
      <c r="E2135" t="s">
        <v>66</v>
      </c>
      <c r="F2135" t="s">
        <v>66</v>
      </c>
      <c r="G2135" t="s">
        <v>66</v>
      </c>
      <c r="H2135" t="s">
        <v>66</v>
      </c>
      <c r="I2135" t="s">
        <v>66</v>
      </c>
      <c r="J2135" t="s">
        <v>66</v>
      </c>
      <c r="K2135" t="s">
        <v>66</v>
      </c>
      <c r="L2135" t="s">
        <v>66</v>
      </c>
    </row>
    <row r="2136" spans="1:12">
      <c r="A2136">
        <v>2017</v>
      </c>
      <c r="B2136" t="s">
        <v>152</v>
      </c>
      <c r="C2136" t="s">
        <v>91</v>
      </c>
      <c r="D2136" s="49" t="str">
        <f t="shared" si="36"/>
        <v>2017Gewerbliche BetriebsgebäudeEntwässerungskanalarbeiten</v>
      </c>
      <c r="E2136">
        <v>103.5</v>
      </c>
      <c r="F2136">
        <v>103.5</v>
      </c>
      <c r="G2136">
        <v>104.8</v>
      </c>
      <c r="H2136">
        <v>104.8</v>
      </c>
      <c r="I2136">
        <v>105.8</v>
      </c>
      <c r="J2136">
        <v>105.8</v>
      </c>
      <c r="K2136">
        <v>106.3</v>
      </c>
      <c r="L2136">
        <v>106.3</v>
      </c>
    </row>
    <row r="2137" spans="1:12">
      <c r="A2137">
        <v>2017</v>
      </c>
      <c r="B2137" t="s">
        <v>152</v>
      </c>
      <c r="C2137" t="s">
        <v>92</v>
      </c>
      <c r="D2137" s="49" t="str">
        <f t="shared" si="36"/>
        <v>2017Gewerbliche BetriebsgebäudeMauerarbeiten</v>
      </c>
      <c r="E2137">
        <v>102.7</v>
      </c>
      <c r="F2137">
        <v>102.7</v>
      </c>
      <c r="G2137">
        <v>103.6</v>
      </c>
      <c r="H2137">
        <v>103.6</v>
      </c>
      <c r="I2137">
        <v>104.3</v>
      </c>
      <c r="J2137">
        <v>104.3</v>
      </c>
      <c r="K2137">
        <v>104.8</v>
      </c>
      <c r="L2137">
        <v>104.8</v>
      </c>
    </row>
    <row r="2138" spans="1:12">
      <c r="A2138">
        <v>2017</v>
      </c>
      <c r="B2138" t="s">
        <v>152</v>
      </c>
      <c r="C2138" t="s">
        <v>93</v>
      </c>
      <c r="D2138" s="49" t="str">
        <f t="shared" si="36"/>
        <v>2017Gewerbliche BetriebsgebäudeBetonarbeiten</v>
      </c>
      <c r="E2138">
        <v>103.5</v>
      </c>
      <c r="F2138">
        <v>103.5</v>
      </c>
      <c r="G2138">
        <v>104.3</v>
      </c>
      <c r="H2138">
        <v>104.3</v>
      </c>
      <c r="I2138">
        <v>104.9</v>
      </c>
      <c r="J2138">
        <v>104.9</v>
      </c>
      <c r="K2138">
        <v>106.4</v>
      </c>
      <c r="L2138">
        <v>106.4</v>
      </c>
    </row>
    <row r="2139" spans="1:12">
      <c r="A2139">
        <v>2017</v>
      </c>
      <c r="B2139" t="s">
        <v>152</v>
      </c>
      <c r="C2139" t="s">
        <v>137</v>
      </c>
      <c r="D2139" s="49" t="str">
        <f t="shared" si="36"/>
        <v>2017Gewerbliche BetriebsgebäudeZimmer- und Holzbauarbeiten</v>
      </c>
      <c r="E2139">
        <v>102.9</v>
      </c>
      <c r="F2139">
        <v>102.9</v>
      </c>
      <c r="G2139">
        <v>104</v>
      </c>
      <c r="H2139">
        <v>104</v>
      </c>
      <c r="I2139">
        <v>104.8</v>
      </c>
      <c r="J2139">
        <v>104.8</v>
      </c>
      <c r="K2139">
        <v>105.4</v>
      </c>
      <c r="L2139">
        <v>105.4</v>
      </c>
    </row>
    <row r="2140" spans="1:12">
      <c r="A2140">
        <v>2017</v>
      </c>
      <c r="B2140" t="s">
        <v>152</v>
      </c>
      <c r="C2140" t="s">
        <v>95</v>
      </c>
      <c r="D2140" s="49" t="str">
        <f t="shared" si="36"/>
        <v>2017Gewerbliche BetriebsgebäudeStahlbauarbeiten</v>
      </c>
      <c r="E2140">
        <v>103.4</v>
      </c>
      <c r="F2140">
        <v>103.4</v>
      </c>
      <c r="G2140">
        <v>104.2</v>
      </c>
      <c r="H2140">
        <v>104.2</v>
      </c>
      <c r="I2140">
        <v>104.7</v>
      </c>
      <c r="J2140">
        <v>104.7</v>
      </c>
      <c r="K2140">
        <v>105.5</v>
      </c>
      <c r="L2140">
        <v>105.5</v>
      </c>
    </row>
    <row r="2141" spans="1:12">
      <c r="A2141">
        <v>2017</v>
      </c>
      <c r="B2141" t="s">
        <v>152</v>
      </c>
      <c r="C2141" t="s">
        <v>96</v>
      </c>
      <c r="D2141" s="49" t="str">
        <f t="shared" si="36"/>
        <v>2017Gewerbliche BetriebsgebäudeAbdichtungsarbeiten</v>
      </c>
      <c r="E2141">
        <v>103.5</v>
      </c>
      <c r="F2141">
        <v>103.5</v>
      </c>
      <c r="G2141">
        <v>104.5</v>
      </c>
      <c r="H2141">
        <v>104.5</v>
      </c>
      <c r="I2141">
        <v>105</v>
      </c>
      <c r="J2141">
        <v>105</v>
      </c>
      <c r="K2141">
        <v>106.2</v>
      </c>
      <c r="L2141">
        <v>106.2</v>
      </c>
    </row>
    <row r="2142" spans="1:12">
      <c r="A2142">
        <v>2017</v>
      </c>
      <c r="B2142" t="s">
        <v>152</v>
      </c>
      <c r="C2142" t="s">
        <v>138</v>
      </c>
      <c r="D2142" s="49" t="str">
        <f t="shared" si="36"/>
        <v>2017Gewerbliche BetriebsgebäudeDachdeckungs- und Dachabdichtungsarbeiten</v>
      </c>
      <c r="E2142">
        <v>103.8</v>
      </c>
      <c r="F2142">
        <v>103.8</v>
      </c>
      <c r="G2142">
        <v>105.4</v>
      </c>
      <c r="H2142">
        <v>105.4</v>
      </c>
      <c r="I2142">
        <v>106.6</v>
      </c>
      <c r="J2142">
        <v>106.6</v>
      </c>
      <c r="K2142">
        <v>107.3</v>
      </c>
      <c r="L2142">
        <v>107.3</v>
      </c>
    </row>
    <row r="2143" spans="1:12">
      <c r="A2143">
        <v>2017</v>
      </c>
      <c r="B2143" t="s">
        <v>152</v>
      </c>
      <c r="C2143" t="s">
        <v>98</v>
      </c>
      <c r="D2143" s="49" t="str">
        <f t="shared" si="36"/>
        <v>2017Gewerbliche BetriebsgebäudeKlempnerarbeiten</v>
      </c>
      <c r="E2143">
        <v>104.3</v>
      </c>
      <c r="F2143">
        <v>104.3</v>
      </c>
      <c r="G2143">
        <v>105.5</v>
      </c>
      <c r="H2143">
        <v>105.5</v>
      </c>
      <c r="I2143">
        <v>106.1</v>
      </c>
      <c r="J2143">
        <v>106.1</v>
      </c>
      <c r="K2143">
        <v>107.3</v>
      </c>
      <c r="L2143">
        <v>107.3</v>
      </c>
    </row>
    <row r="2144" spans="1:12">
      <c r="A2144">
        <v>2017</v>
      </c>
      <c r="B2144" t="s">
        <v>152</v>
      </c>
      <c r="C2144" t="s">
        <v>99</v>
      </c>
      <c r="D2144" s="49" t="str">
        <f t="shared" si="36"/>
        <v>2017Gewerbliche BetriebsgebäudeGerüstarbeiten</v>
      </c>
      <c r="E2144">
        <v>102.4</v>
      </c>
      <c r="F2144">
        <v>102.4</v>
      </c>
      <c r="G2144">
        <v>105.6</v>
      </c>
      <c r="H2144">
        <v>105.6</v>
      </c>
      <c r="I2144">
        <v>107.4</v>
      </c>
      <c r="J2144">
        <v>107.4</v>
      </c>
      <c r="K2144">
        <v>108.1</v>
      </c>
      <c r="L2144">
        <v>108.1</v>
      </c>
    </row>
    <row r="2145" spans="1:12">
      <c r="A2145">
        <v>2017</v>
      </c>
      <c r="B2145" t="s">
        <v>152</v>
      </c>
      <c r="C2145" t="s">
        <v>139</v>
      </c>
      <c r="D2145" s="49" t="str">
        <f t="shared" si="36"/>
        <v>2017Gewerbliche BetriebsgebäudeAusbauarbeiten</v>
      </c>
      <c r="E2145">
        <v>104.7</v>
      </c>
      <c r="F2145">
        <v>104.7</v>
      </c>
      <c r="G2145">
        <v>105.6</v>
      </c>
      <c r="H2145">
        <v>105.6</v>
      </c>
      <c r="I2145">
        <v>106.4</v>
      </c>
      <c r="J2145">
        <v>106.4</v>
      </c>
      <c r="K2145">
        <v>107</v>
      </c>
      <c r="L2145">
        <v>107</v>
      </c>
    </row>
    <row r="2146" spans="1:12">
      <c r="A2146">
        <v>2017</v>
      </c>
      <c r="B2146" t="s">
        <v>152</v>
      </c>
      <c r="C2146" t="s">
        <v>100</v>
      </c>
      <c r="D2146" s="49" t="str">
        <f t="shared" si="36"/>
        <v>2017Gewerbliche BetriebsgebäudeNaturwerksteinarbeiten</v>
      </c>
      <c r="E2146">
        <v>104.3</v>
      </c>
      <c r="F2146">
        <v>104.3</v>
      </c>
      <c r="G2146">
        <v>104.6</v>
      </c>
      <c r="H2146">
        <v>104.6</v>
      </c>
      <c r="I2146">
        <v>105</v>
      </c>
      <c r="J2146">
        <v>105</v>
      </c>
      <c r="K2146">
        <v>105.3</v>
      </c>
      <c r="L2146">
        <v>105.3</v>
      </c>
    </row>
    <row r="2147" spans="1:12">
      <c r="A2147">
        <v>2017</v>
      </c>
      <c r="B2147" t="s">
        <v>152</v>
      </c>
      <c r="C2147" t="s">
        <v>101</v>
      </c>
      <c r="D2147" s="49" t="str">
        <f t="shared" si="36"/>
        <v>2017Gewerbliche BetriebsgebäudeBetonwerksteinarbeiten</v>
      </c>
      <c r="E2147">
        <v>104</v>
      </c>
      <c r="F2147">
        <v>104</v>
      </c>
      <c r="G2147">
        <v>104.5</v>
      </c>
      <c r="H2147">
        <v>104.5</v>
      </c>
      <c r="I2147">
        <v>104.8</v>
      </c>
      <c r="J2147">
        <v>104.8</v>
      </c>
      <c r="K2147">
        <v>105.1</v>
      </c>
      <c r="L2147">
        <v>105.1</v>
      </c>
    </row>
    <row r="2148" spans="1:12">
      <c r="A2148">
        <v>2017</v>
      </c>
      <c r="B2148" t="s">
        <v>152</v>
      </c>
      <c r="C2148" t="s">
        <v>140</v>
      </c>
      <c r="D2148" s="49" t="str">
        <f t="shared" si="36"/>
        <v>2017Gewerbliche BetriebsgebäudePutz- und Stuckarbeiten</v>
      </c>
      <c r="E2148">
        <v>103.8</v>
      </c>
      <c r="F2148">
        <v>103.8</v>
      </c>
      <c r="G2148">
        <v>104.4</v>
      </c>
      <c r="H2148">
        <v>104.4</v>
      </c>
      <c r="I2148">
        <v>104.7</v>
      </c>
      <c r="J2148">
        <v>104.7</v>
      </c>
      <c r="K2148">
        <v>105.2</v>
      </c>
      <c r="L2148">
        <v>105.2</v>
      </c>
    </row>
    <row r="2149" spans="1:12">
      <c r="A2149">
        <v>2017</v>
      </c>
      <c r="B2149" t="s">
        <v>152</v>
      </c>
      <c r="C2149" t="s">
        <v>141</v>
      </c>
      <c r="D2149" s="49" t="str">
        <f t="shared" si="36"/>
        <v>2017Gewerbliche BetriebsgebäudeWärmedämm-Verbundsysteme</v>
      </c>
      <c r="E2149">
        <v>105.8</v>
      </c>
      <c r="F2149">
        <v>105.8</v>
      </c>
      <c r="G2149">
        <v>106.4</v>
      </c>
      <c r="H2149">
        <v>106.4</v>
      </c>
      <c r="I2149">
        <v>106.9</v>
      </c>
      <c r="J2149">
        <v>106.9</v>
      </c>
      <c r="K2149">
        <v>107.3</v>
      </c>
      <c r="L2149">
        <v>107.3</v>
      </c>
    </row>
    <row r="2150" spans="1:12">
      <c r="A2150">
        <v>2017</v>
      </c>
      <c r="B2150" t="s">
        <v>152</v>
      </c>
      <c r="C2150" t="s">
        <v>104</v>
      </c>
      <c r="D2150" s="49" t="str">
        <f t="shared" si="36"/>
        <v>2017Gewerbliche BetriebsgebäudeTrockenbauarbeiten</v>
      </c>
      <c r="E2150">
        <v>103.4</v>
      </c>
      <c r="F2150">
        <v>103.4</v>
      </c>
      <c r="G2150">
        <v>104.2</v>
      </c>
      <c r="H2150">
        <v>104.2</v>
      </c>
      <c r="I2150">
        <v>105.1</v>
      </c>
      <c r="J2150">
        <v>105.1</v>
      </c>
      <c r="K2150">
        <v>105.8</v>
      </c>
      <c r="L2150">
        <v>105.8</v>
      </c>
    </row>
    <row r="2151" spans="1:12">
      <c r="A2151">
        <v>2017</v>
      </c>
      <c r="B2151" t="s">
        <v>152</v>
      </c>
      <c r="C2151" t="s">
        <v>105</v>
      </c>
      <c r="D2151" s="49" t="str">
        <f t="shared" si="36"/>
        <v>2017Gewerbliche BetriebsgebäudeVorgehängte hinterlüftete Fassaden</v>
      </c>
      <c r="E2151">
        <v>104.6</v>
      </c>
      <c r="F2151">
        <v>104.6</v>
      </c>
      <c r="G2151">
        <v>106.1</v>
      </c>
      <c r="H2151">
        <v>106.1</v>
      </c>
      <c r="I2151">
        <v>106.9</v>
      </c>
      <c r="J2151">
        <v>106.9</v>
      </c>
      <c r="K2151">
        <v>107.7</v>
      </c>
      <c r="L2151">
        <v>107.7</v>
      </c>
    </row>
    <row r="2152" spans="1:12">
      <c r="A2152">
        <v>2017</v>
      </c>
      <c r="B2152" t="s">
        <v>152</v>
      </c>
      <c r="C2152" t="s">
        <v>142</v>
      </c>
      <c r="D2152" s="49" t="str">
        <f t="shared" si="36"/>
        <v>2017Gewerbliche BetriebsgebäudeFliesen- und Plattenarbeiten</v>
      </c>
      <c r="E2152">
        <v>103.9</v>
      </c>
      <c r="F2152">
        <v>103.9</v>
      </c>
      <c r="G2152">
        <v>104.9</v>
      </c>
      <c r="H2152">
        <v>104.9</v>
      </c>
      <c r="I2152">
        <v>105.5</v>
      </c>
      <c r="J2152">
        <v>105.5</v>
      </c>
      <c r="K2152">
        <v>105.7</v>
      </c>
      <c r="L2152">
        <v>105.7</v>
      </c>
    </row>
    <row r="2153" spans="1:12">
      <c r="A2153">
        <v>2017</v>
      </c>
      <c r="B2153" t="s">
        <v>152</v>
      </c>
      <c r="C2153" t="s">
        <v>107</v>
      </c>
      <c r="D2153" s="49" t="str">
        <f t="shared" si="36"/>
        <v>2017Gewerbliche BetriebsgebäudeEstricharbeiten</v>
      </c>
      <c r="E2153">
        <v>103.4</v>
      </c>
      <c r="F2153">
        <v>103.4</v>
      </c>
      <c r="G2153">
        <v>104.6</v>
      </c>
      <c r="H2153">
        <v>104.6</v>
      </c>
      <c r="I2153">
        <v>105.4</v>
      </c>
      <c r="J2153">
        <v>105.4</v>
      </c>
      <c r="K2153">
        <v>105.9</v>
      </c>
      <c r="L2153">
        <v>105.9</v>
      </c>
    </row>
    <row r="2154" spans="1:12">
      <c r="A2154">
        <v>2017</v>
      </c>
      <c r="B2154" t="s">
        <v>152</v>
      </c>
      <c r="C2154" t="s">
        <v>108</v>
      </c>
      <c r="D2154" s="49" t="str">
        <f t="shared" si="36"/>
        <v>2017Gewerbliche BetriebsgebäudeTischlerarbeiten</v>
      </c>
      <c r="E2154">
        <v>103.7</v>
      </c>
      <c r="F2154">
        <v>103.7</v>
      </c>
      <c r="G2154">
        <v>104.3</v>
      </c>
      <c r="H2154">
        <v>104.3</v>
      </c>
      <c r="I2154">
        <v>104.7</v>
      </c>
      <c r="J2154">
        <v>104.7</v>
      </c>
      <c r="K2154">
        <v>105.2</v>
      </c>
      <c r="L2154">
        <v>105.2</v>
      </c>
    </row>
    <row r="2155" spans="1:12">
      <c r="A2155">
        <v>2017</v>
      </c>
      <c r="B2155" t="s">
        <v>152</v>
      </c>
      <c r="C2155" t="s">
        <v>143</v>
      </c>
      <c r="D2155" s="49" t="str">
        <f t="shared" si="36"/>
        <v>2017Gewerbliche BetriebsgebäudeParkett- und Holzpflasterarbeiten</v>
      </c>
      <c r="E2155">
        <v>102.3</v>
      </c>
      <c r="F2155">
        <v>102.3</v>
      </c>
      <c r="G2155">
        <v>102.6</v>
      </c>
      <c r="H2155">
        <v>102.6</v>
      </c>
      <c r="I2155">
        <v>102.9</v>
      </c>
      <c r="J2155">
        <v>102.9</v>
      </c>
      <c r="K2155">
        <v>103.3</v>
      </c>
      <c r="L2155">
        <v>103.3</v>
      </c>
    </row>
    <row r="2156" spans="1:12">
      <c r="A2156">
        <v>2017</v>
      </c>
      <c r="B2156" t="s">
        <v>152</v>
      </c>
      <c r="C2156" t="s">
        <v>109</v>
      </c>
      <c r="D2156" s="49" t="str">
        <f t="shared" si="36"/>
        <v>2017Gewerbliche BetriebsgebäudeRollladenarbeiten</v>
      </c>
      <c r="E2156">
        <v>102.8</v>
      </c>
      <c r="F2156">
        <v>102.8</v>
      </c>
      <c r="G2156">
        <v>103.3</v>
      </c>
      <c r="H2156">
        <v>103.3</v>
      </c>
      <c r="I2156">
        <v>103.4</v>
      </c>
      <c r="J2156">
        <v>103.4</v>
      </c>
      <c r="K2156">
        <v>103.9</v>
      </c>
      <c r="L2156">
        <v>103.9</v>
      </c>
    </row>
    <row r="2157" spans="1:12">
      <c r="A2157">
        <v>2017</v>
      </c>
      <c r="B2157" t="s">
        <v>152</v>
      </c>
      <c r="C2157" t="s">
        <v>110</v>
      </c>
      <c r="D2157" s="49" t="str">
        <f t="shared" si="36"/>
        <v>2017Gewerbliche BetriebsgebäudeMetallbauarbeiten</v>
      </c>
      <c r="E2157">
        <v>104.4</v>
      </c>
      <c r="F2157">
        <v>104.4</v>
      </c>
      <c r="G2157">
        <v>105.6</v>
      </c>
      <c r="H2157">
        <v>105.6</v>
      </c>
      <c r="I2157">
        <v>106.2</v>
      </c>
      <c r="J2157">
        <v>106.2</v>
      </c>
      <c r="K2157">
        <v>106.8</v>
      </c>
      <c r="L2157">
        <v>106.8</v>
      </c>
    </row>
    <row r="2158" spans="1:12">
      <c r="A2158">
        <v>2017</v>
      </c>
      <c r="B2158" t="s">
        <v>152</v>
      </c>
      <c r="C2158" t="s">
        <v>111</v>
      </c>
      <c r="D2158" s="49" t="str">
        <f t="shared" si="36"/>
        <v>2017Gewerbliche BetriebsgebäudeVerglasungsarbeiten</v>
      </c>
      <c r="E2158">
        <v>104.1</v>
      </c>
      <c r="F2158">
        <v>104.1</v>
      </c>
      <c r="G2158">
        <v>104.5</v>
      </c>
      <c r="H2158">
        <v>104.5</v>
      </c>
      <c r="I2158">
        <v>104.9</v>
      </c>
      <c r="J2158">
        <v>104.9</v>
      </c>
      <c r="K2158">
        <v>105.3</v>
      </c>
      <c r="L2158">
        <v>105.3</v>
      </c>
    </row>
    <row r="2159" spans="1:12">
      <c r="A2159">
        <v>2017</v>
      </c>
      <c r="B2159" t="s">
        <v>152</v>
      </c>
      <c r="C2159" t="s">
        <v>144</v>
      </c>
      <c r="D2159" s="49" t="str">
        <f t="shared" si="36"/>
        <v>2017Gewerbliche BetriebsgebäudeMaler- und Lackierarbeiten, Beschichtungen</v>
      </c>
      <c r="E2159">
        <v>104.2</v>
      </c>
      <c r="F2159">
        <v>104.2</v>
      </c>
      <c r="G2159">
        <v>104.8</v>
      </c>
      <c r="H2159">
        <v>104.8</v>
      </c>
      <c r="I2159">
        <v>105.7</v>
      </c>
      <c r="J2159">
        <v>105.7</v>
      </c>
      <c r="K2159">
        <v>106.1</v>
      </c>
      <c r="L2159">
        <v>106.1</v>
      </c>
    </row>
    <row r="2160" spans="1:12">
      <c r="A2160">
        <v>2017</v>
      </c>
      <c r="B2160" t="s">
        <v>152</v>
      </c>
      <c r="C2160" t="s">
        <v>145</v>
      </c>
      <c r="D2160" s="49" t="str">
        <f t="shared" si="36"/>
        <v>2017Gewerbliche BetriebsgebäudeKorrosionsschutzarbeiten an Stahlbauten</v>
      </c>
      <c r="E2160">
        <v>104.1</v>
      </c>
      <c r="F2160">
        <v>104.1</v>
      </c>
      <c r="G2160">
        <v>104.5</v>
      </c>
      <c r="H2160">
        <v>104.5</v>
      </c>
      <c r="I2160">
        <v>105.2</v>
      </c>
      <c r="J2160">
        <v>105.2</v>
      </c>
      <c r="K2160">
        <v>105.4</v>
      </c>
      <c r="L2160">
        <v>105.4</v>
      </c>
    </row>
    <row r="2161" spans="1:12">
      <c r="A2161">
        <v>2017</v>
      </c>
      <c r="B2161" t="s">
        <v>152</v>
      </c>
      <c r="C2161" t="s">
        <v>113</v>
      </c>
      <c r="D2161" s="49" t="str">
        <f t="shared" si="36"/>
        <v>2017Gewerbliche BetriebsgebäudeBodenbelagarbeiten</v>
      </c>
      <c r="E2161">
        <v>103.5</v>
      </c>
      <c r="F2161">
        <v>103.5</v>
      </c>
      <c r="G2161">
        <v>104.1</v>
      </c>
      <c r="H2161">
        <v>104.1</v>
      </c>
      <c r="I2161">
        <v>104.4</v>
      </c>
      <c r="J2161">
        <v>104.4</v>
      </c>
      <c r="K2161">
        <v>104.8</v>
      </c>
      <c r="L2161">
        <v>104.8</v>
      </c>
    </row>
    <row r="2162" spans="1:12">
      <c r="A2162">
        <v>2017</v>
      </c>
      <c r="B2162" t="s">
        <v>152</v>
      </c>
      <c r="C2162" t="s">
        <v>114</v>
      </c>
      <c r="D2162" s="49" t="str">
        <f t="shared" si="36"/>
        <v>2017Gewerbliche BetriebsgebäudeTapezierarbeiten</v>
      </c>
      <c r="E2162">
        <v>104.8</v>
      </c>
      <c r="F2162">
        <v>104.8</v>
      </c>
      <c r="G2162">
        <v>105.3</v>
      </c>
      <c r="H2162">
        <v>105.3</v>
      </c>
      <c r="I2162">
        <v>106.1</v>
      </c>
      <c r="J2162">
        <v>106.1</v>
      </c>
      <c r="K2162">
        <v>106.4</v>
      </c>
      <c r="L2162">
        <v>106.4</v>
      </c>
    </row>
    <row r="2163" spans="1:12">
      <c r="A2163">
        <v>2017</v>
      </c>
      <c r="B2163" t="s">
        <v>152</v>
      </c>
      <c r="C2163" t="s">
        <v>115</v>
      </c>
      <c r="D2163" s="49" t="str">
        <f t="shared" si="36"/>
        <v>2017Gewerbliche BetriebsgebäudeRaumlufttechnische Anlagen</v>
      </c>
      <c r="E2163">
        <v>104</v>
      </c>
      <c r="F2163">
        <v>104</v>
      </c>
      <c r="G2163">
        <v>104.6</v>
      </c>
      <c r="H2163">
        <v>104.6</v>
      </c>
      <c r="I2163">
        <v>105.4</v>
      </c>
      <c r="J2163">
        <v>105.4</v>
      </c>
      <c r="K2163">
        <v>106</v>
      </c>
      <c r="L2163">
        <v>106</v>
      </c>
    </row>
    <row r="2164" spans="1:12">
      <c r="A2164">
        <v>2017</v>
      </c>
      <c r="B2164" t="s">
        <v>152</v>
      </c>
      <c r="C2164" t="s">
        <v>146</v>
      </c>
      <c r="D2164" s="49" t="str">
        <f t="shared" si="36"/>
        <v>2017Gewerbliche BetriebsgebäudeHeiz- und zentrale Wassererwärmungsanlagen</v>
      </c>
      <c r="E2164">
        <v>104.8</v>
      </c>
      <c r="F2164">
        <v>104.8</v>
      </c>
      <c r="G2164">
        <v>106</v>
      </c>
      <c r="H2164">
        <v>106</v>
      </c>
      <c r="I2164">
        <v>107</v>
      </c>
      <c r="J2164">
        <v>107</v>
      </c>
      <c r="K2164">
        <v>107.6</v>
      </c>
      <c r="L2164">
        <v>107.6</v>
      </c>
    </row>
    <row r="2165" spans="1:12">
      <c r="A2165">
        <v>2017</v>
      </c>
      <c r="B2165" t="s">
        <v>152</v>
      </c>
      <c r="C2165" t="s">
        <v>147</v>
      </c>
      <c r="D2165" s="49" t="str">
        <f t="shared" si="36"/>
        <v>2017Gewerbliche BetriebsgebäudeGas-, Wasser- und Entwässerungsanl. innerh. v.Geb.</v>
      </c>
      <c r="E2165">
        <v>105.4</v>
      </c>
      <c r="F2165">
        <v>105.4</v>
      </c>
      <c r="G2165">
        <v>106.3</v>
      </c>
      <c r="H2165">
        <v>106.3</v>
      </c>
      <c r="I2165">
        <v>107.7</v>
      </c>
      <c r="J2165">
        <v>107.7</v>
      </c>
      <c r="K2165">
        <v>108.3</v>
      </c>
      <c r="L2165">
        <v>108.3</v>
      </c>
    </row>
    <row r="2166" spans="1:12">
      <c r="A2166">
        <v>2017</v>
      </c>
      <c r="B2166" t="s">
        <v>152</v>
      </c>
      <c r="C2166" t="s">
        <v>148</v>
      </c>
      <c r="D2166" s="49" t="str">
        <f t="shared" si="36"/>
        <v>2017Gewerbliche BetriebsgebäudeNieder- und Mittelspannungsanlagen bis 36 kV</v>
      </c>
      <c r="E2166">
        <v>106.1</v>
      </c>
      <c r="F2166">
        <v>106.1</v>
      </c>
      <c r="G2166">
        <v>106.9</v>
      </c>
      <c r="H2166">
        <v>106.9</v>
      </c>
      <c r="I2166">
        <v>107.6</v>
      </c>
      <c r="J2166">
        <v>107.6</v>
      </c>
      <c r="K2166">
        <v>108.5</v>
      </c>
      <c r="L2166">
        <v>108.5</v>
      </c>
    </row>
    <row r="2167" spans="1:12">
      <c r="A2167">
        <v>2017</v>
      </c>
      <c r="B2167" t="s">
        <v>152</v>
      </c>
      <c r="C2167" t="s">
        <v>120</v>
      </c>
      <c r="D2167" s="49" t="str">
        <f t="shared" si="36"/>
        <v>2017Gewerbliche BetriebsgebäudeBlitzschutzanlagen</v>
      </c>
      <c r="E2167">
        <v>103.4</v>
      </c>
      <c r="F2167">
        <v>103.4</v>
      </c>
      <c r="G2167">
        <v>103.7</v>
      </c>
      <c r="H2167">
        <v>103.7</v>
      </c>
      <c r="I2167">
        <v>104.3</v>
      </c>
      <c r="J2167">
        <v>104.3</v>
      </c>
      <c r="K2167">
        <v>104.8</v>
      </c>
      <c r="L2167">
        <v>104.8</v>
      </c>
    </row>
    <row r="2168" spans="1:12">
      <c r="A2168">
        <v>2017</v>
      </c>
      <c r="B2168" t="s">
        <v>152</v>
      </c>
      <c r="C2168" t="s">
        <v>149</v>
      </c>
      <c r="D2168" s="49" t="str">
        <f t="shared" si="36"/>
        <v>2017Gewerbliche BetriebsgebäudeAufzugsanl., Fahrtreppen, Fahrsteige, Förderanl.</v>
      </c>
      <c r="E2168">
        <v>103</v>
      </c>
      <c r="F2168">
        <v>103</v>
      </c>
      <c r="G2168">
        <v>103</v>
      </c>
      <c r="H2168">
        <v>103</v>
      </c>
      <c r="I2168">
        <v>104.3</v>
      </c>
      <c r="J2168">
        <v>104.3</v>
      </c>
      <c r="K2168">
        <v>104.3</v>
      </c>
      <c r="L2168">
        <v>104.3</v>
      </c>
    </row>
    <row r="2169" spans="1:12">
      <c r="A2169">
        <v>2017</v>
      </c>
      <c r="B2169" t="s">
        <v>152</v>
      </c>
      <c r="C2169" t="s">
        <v>119</v>
      </c>
      <c r="D2169" s="49" t="str">
        <f t="shared" si="36"/>
        <v>2017Gewerbliche BetriebsgebäudeGebäudeautomation</v>
      </c>
      <c r="E2169">
        <v>107.5</v>
      </c>
      <c r="F2169">
        <v>107.5</v>
      </c>
      <c r="G2169">
        <v>108.1</v>
      </c>
      <c r="H2169">
        <v>108.1</v>
      </c>
      <c r="I2169">
        <v>109.1</v>
      </c>
      <c r="J2169">
        <v>109.1</v>
      </c>
      <c r="K2169">
        <v>109.9</v>
      </c>
      <c r="L2169">
        <v>109.9</v>
      </c>
    </row>
    <row r="2170" spans="1:12">
      <c r="A2170">
        <v>2017</v>
      </c>
      <c r="B2170" t="s">
        <v>152</v>
      </c>
      <c r="C2170" t="s">
        <v>150</v>
      </c>
      <c r="D2170" s="49" t="str">
        <f t="shared" si="36"/>
        <v>2017Gewerbliche BetriebsgebäudeDämm- und Brandschutzarbeiten an techn. Anlagen</v>
      </c>
      <c r="E2170">
        <v>106</v>
      </c>
      <c r="F2170">
        <v>106</v>
      </c>
      <c r="G2170">
        <v>107.5</v>
      </c>
      <c r="H2170">
        <v>107.5</v>
      </c>
      <c r="I2170">
        <v>108.5</v>
      </c>
      <c r="J2170">
        <v>108.5</v>
      </c>
      <c r="K2170">
        <v>109.7</v>
      </c>
      <c r="L2170">
        <v>109.7</v>
      </c>
    </row>
    <row r="2171" spans="1:12">
      <c r="A2171">
        <v>2018</v>
      </c>
      <c r="B2171" t="s">
        <v>132</v>
      </c>
      <c r="C2171" t="s">
        <v>133</v>
      </c>
      <c r="D2171" s="49" t="str">
        <f t="shared" si="36"/>
        <v>2018WohngebäudeBauleistungen am Bauwerk</v>
      </c>
      <c r="E2171">
        <v>108.2</v>
      </c>
      <c r="F2171">
        <v>108.2</v>
      </c>
      <c r="G2171">
        <v>109.2</v>
      </c>
      <c r="H2171">
        <v>109.2</v>
      </c>
      <c r="I2171">
        <v>110.6</v>
      </c>
      <c r="J2171">
        <v>110.6</v>
      </c>
      <c r="K2171">
        <v>111.5</v>
      </c>
      <c r="L2171">
        <v>111.5</v>
      </c>
    </row>
    <row r="2172" spans="1:12">
      <c r="A2172">
        <v>2018</v>
      </c>
      <c r="B2172" t="s">
        <v>132</v>
      </c>
      <c r="C2172" t="s">
        <v>134</v>
      </c>
      <c r="D2172" s="49" t="str">
        <f t="shared" si="36"/>
        <v>2018WohngebäudeRohbauarbeiten</v>
      </c>
      <c r="E2172">
        <v>108.3</v>
      </c>
      <c r="F2172">
        <v>108.3</v>
      </c>
      <c r="G2172">
        <v>109.6</v>
      </c>
      <c r="H2172">
        <v>109.6</v>
      </c>
      <c r="I2172">
        <v>111.5</v>
      </c>
      <c r="J2172">
        <v>111.5</v>
      </c>
      <c r="K2172">
        <v>112.5</v>
      </c>
      <c r="L2172">
        <v>112.5</v>
      </c>
    </row>
    <row r="2173" spans="1:12">
      <c r="A2173">
        <v>2018</v>
      </c>
      <c r="B2173" t="s">
        <v>132</v>
      </c>
      <c r="C2173" t="s">
        <v>90</v>
      </c>
      <c r="D2173" s="49" t="str">
        <f t="shared" si="36"/>
        <v>2018WohngebäudeErdarbeiten</v>
      </c>
      <c r="E2173">
        <v>111</v>
      </c>
      <c r="F2173">
        <v>111</v>
      </c>
      <c r="G2173">
        <v>112.8</v>
      </c>
      <c r="H2173">
        <v>112.8</v>
      </c>
      <c r="I2173">
        <v>115.2</v>
      </c>
      <c r="J2173">
        <v>115.2</v>
      </c>
      <c r="K2173">
        <v>116.6</v>
      </c>
      <c r="L2173">
        <v>116.6</v>
      </c>
    </row>
    <row r="2174" spans="1:12">
      <c r="A2174">
        <v>2018</v>
      </c>
      <c r="B2174" t="s">
        <v>132</v>
      </c>
      <c r="C2174" t="s">
        <v>135</v>
      </c>
      <c r="D2174" s="49" t="str">
        <f t="shared" si="36"/>
        <v>2018WohngebäudeVerbauarbeiten</v>
      </c>
      <c r="E2174">
        <v>111</v>
      </c>
      <c r="F2174">
        <v>111</v>
      </c>
      <c r="G2174">
        <v>112.6</v>
      </c>
      <c r="H2174">
        <v>112.6</v>
      </c>
      <c r="I2174">
        <v>114.1</v>
      </c>
      <c r="J2174">
        <v>114.1</v>
      </c>
      <c r="K2174">
        <v>115.1</v>
      </c>
      <c r="L2174">
        <v>115.1</v>
      </c>
    </row>
    <row r="2175" spans="1:12">
      <c r="A2175">
        <v>2018</v>
      </c>
      <c r="B2175" t="s">
        <v>132</v>
      </c>
      <c r="C2175" t="s">
        <v>136</v>
      </c>
      <c r="D2175" s="49" t="str">
        <f t="shared" si="36"/>
        <v>2018WohngebäudeRamm-, Rüttel- und Pressarbeiten</v>
      </c>
      <c r="E2175">
        <v>107.4</v>
      </c>
      <c r="F2175">
        <v>107.4</v>
      </c>
      <c r="G2175">
        <v>109</v>
      </c>
      <c r="H2175">
        <v>109</v>
      </c>
      <c r="I2175">
        <v>110.2</v>
      </c>
      <c r="J2175">
        <v>110.2</v>
      </c>
      <c r="K2175">
        <v>110.5</v>
      </c>
      <c r="L2175">
        <v>110.5</v>
      </c>
    </row>
    <row r="2176" spans="1:12">
      <c r="A2176">
        <v>2018</v>
      </c>
      <c r="B2176" t="s">
        <v>132</v>
      </c>
      <c r="C2176" t="s">
        <v>91</v>
      </c>
      <c r="D2176" s="49" t="str">
        <f t="shared" si="36"/>
        <v>2018WohngebäudeEntwässerungskanalarbeiten</v>
      </c>
      <c r="E2176">
        <v>108.4</v>
      </c>
      <c r="F2176">
        <v>108.4</v>
      </c>
      <c r="G2176">
        <v>109.8</v>
      </c>
      <c r="H2176">
        <v>109.8</v>
      </c>
      <c r="I2176">
        <v>111.5</v>
      </c>
      <c r="J2176">
        <v>111.5</v>
      </c>
      <c r="K2176">
        <v>112.3</v>
      </c>
      <c r="L2176">
        <v>112.3</v>
      </c>
    </row>
    <row r="2177" spans="1:12">
      <c r="A2177">
        <v>2018</v>
      </c>
      <c r="B2177" t="s">
        <v>132</v>
      </c>
      <c r="C2177" t="s">
        <v>92</v>
      </c>
      <c r="D2177" s="49" t="str">
        <f t="shared" si="36"/>
        <v>2018WohngebäudeMauerarbeiten</v>
      </c>
      <c r="E2177">
        <v>106.8</v>
      </c>
      <c r="F2177">
        <v>106.8</v>
      </c>
      <c r="G2177">
        <v>107.9</v>
      </c>
      <c r="H2177">
        <v>107.9</v>
      </c>
      <c r="I2177">
        <v>110.2</v>
      </c>
      <c r="J2177">
        <v>110.2</v>
      </c>
      <c r="K2177">
        <v>111.1</v>
      </c>
      <c r="L2177">
        <v>111.1</v>
      </c>
    </row>
    <row r="2178" spans="1:12">
      <c r="A2178">
        <v>2018</v>
      </c>
      <c r="B2178" t="s">
        <v>132</v>
      </c>
      <c r="C2178" t="s">
        <v>93</v>
      </c>
      <c r="D2178" s="49" t="str">
        <f t="shared" si="36"/>
        <v>2018WohngebäudeBetonarbeiten</v>
      </c>
      <c r="E2178">
        <v>109.1</v>
      </c>
      <c r="F2178">
        <v>109.1</v>
      </c>
      <c r="G2178">
        <v>110.3</v>
      </c>
      <c r="H2178">
        <v>110.3</v>
      </c>
      <c r="I2178">
        <v>112.3</v>
      </c>
      <c r="J2178">
        <v>112.3</v>
      </c>
      <c r="K2178">
        <v>113.5</v>
      </c>
      <c r="L2178">
        <v>113.5</v>
      </c>
    </row>
    <row r="2179" spans="1:12">
      <c r="A2179">
        <v>2018</v>
      </c>
      <c r="B2179" t="s">
        <v>132</v>
      </c>
      <c r="C2179" t="s">
        <v>137</v>
      </c>
      <c r="D2179" s="49" t="str">
        <f t="shared" si="36"/>
        <v>2018WohngebäudeZimmer- und Holzbauarbeiten</v>
      </c>
      <c r="E2179">
        <v>106.9</v>
      </c>
      <c r="F2179">
        <v>106.9</v>
      </c>
      <c r="G2179">
        <v>108</v>
      </c>
      <c r="H2179">
        <v>108</v>
      </c>
      <c r="I2179">
        <v>109.6</v>
      </c>
      <c r="J2179">
        <v>109.6</v>
      </c>
      <c r="K2179">
        <v>110.1</v>
      </c>
      <c r="L2179">
        <v>110.1</v>
      </c>
    </row>
    <row r="2180" spans="1:12">
      <c r="A2180">
        <v>2018</v>
      </c>
      <c r="B2180" t="s">
        <v>132</v>
      </c>
      <c r="C2180" t="s">
        <v>95</v>
      </c>
      <c r="D2180" s="49" t="str">
        <f t="shared" si="36"/>
        <v>2018WohngebäudeStahlbauarbeiten</v>
      </c>
      <c r="E2180">
        <v>105.5</v>
      </c>
      <c r="F2180">
        <v>105.5</v>
      </c>
      <c r="G2180">
        <v>106.2</v>
      </c>
      <c r="H2180">
        <v>106.2</v>
      </c>
      <c r="I2180">
        <v>107.6</v>
      </c>
      <c r="J2180">
        <v>107.6</v>
      </c>
      <c r="K2180">
        <v>108.5</v>
      </c>
      <c r="L2180">
        <v>108.5</v>
      </c>
    </row>
    <row r="2181" spans="1:12">
      <c r="A2181">
        <v>2018</v>
      </c>
      <c r="B2181" t="s">
        <v>132</v>
      </c>
      <c r="C2181" t="s">
        <v>96</v>
      </c>
      <c r="D2181" s="49" t="str">
        <f t="shared" si="36"/>
        <v>2018WohngebäudeAbdichtungsarbeiten</v>
      </c>
      <c r="E2181">
        <v>107.7</v>
      </c>
      <c r="F2181">
        <v>107.7</v>
      </c>
      <c r="G2181">
        <v>109.1</v>
      </c>
      <c r="H2181">
        <v>109.1</v>
      </c>
      <c r="I2181">
        <v>110.6</v>
      </c>
      <c r="J2181">
        <v>110.6</v>
      </c>
      <c r="K2181">
        <v>111.6</v>
      </c>
      <c r="L2181">
        <v>111.6</v>
      </c>
    </row>
    <row r="2182" spans="1:12">
      <c r="A2182">
        <v>2018</v>
      </c>
      <c r="B2182" t="s">
        <v>132</v>
      </c>
      <c r="C2182" t="s">
        <v>138</v>
      </c>
      <c r="D2182" s="49" t="str">
        <f t="shared" si="36"/>
        <v>2018WohngebäudeDachdeckungs- und Dachabdichtungsarbeiten</v>
      </c>
      <c r="E2182">
        <v>107.9</v>
      </c>
      <c r="F2182">
        <v>107.9</v>
      </c>
      <c r="G2182">
        <v>108.9</v>
      </c>
      <c r="H2182">
        <v>108.9</v>
      </c>
      <c r="I2182">
        <v>110</v>
      </c>
      <c r="J2182">
        <v>110</v>
      </c>
      <c r="K2182">
        <v>110.8</v>
      </c>
      <c r="L2182">
        <v>110.8</v>
      </c>
    </row>
    <row r="2183" spans="1:12">
      <c r="A2183">
        <v>2018</v>
      </c>
      <c r="B2183" t="s">
        <v>132</v>
      </c>
      <c r="C2183" t="s">
        <v>98</v>
      </c>
      <c r="D2183" s="49" t="str">
        <f t="shared" si="36"/>
        <v>2018WohngebäudeKlempnerarbeiten</v>
      </c>
      <c r="E2183">
        <v>108.5</v>
      </c>
      <c r="F2183">
        <v>108.5</v>
      </c>
      <c r="G2183">
        <v>109.9</v>
      </c>
      <c r="H2183">
        <v>109.9</v>
      </c>
      <c r="I2183">
        <v>111</v>
      </c>
      <c r="J2183">
        <v>111</v>
      </c>
      <c r="K2183">
        <v>111.7</v>
      </c>
      <c r="L2183">
        <v>111.7</v>
      </c>
    </row>
    <row r="2184" spans="1:12">
      <c r="A2184">
        <v>2018</v>
      </c>
      <c r="B2184" t="s">
        <v>132</v>
      </c>
      <c r="C2184" t="s">
        <v>99</v>
      </c>
      <c r="D2184" s="49" t="str">
        <f t="shared" si="36"/>
        <v>2018WohngebäudeGerüstarbeiten</v>
      </c>
      <c r="E2184">
        <v>107.7</v>
      </c>
      <c r="F2184">
        <v>107.7</v>
      </c>
      <c r="G2184">
        <v>111.1</v>
      </c>
      <c r="H2184">
        <v>111.1</v>
      </c>
      <c r="I2184">
        <v>114.2</v>
      </c>
      <c r="J2184">
        <v>114.2</v>
      </c>
      <c r="K2184">
        <v>114</v>
      </c>
      <c r="L2184">
        <v>114</v>
      </c>
    </row>
    <row r="2185" spans="1:12">
      <c r="A2185">
        <v>2018</v>
      </c>
      <c r="B2185" t="s">
        <v>132</v>
      </c>
      <c r="C2185" t="s">
        <v>139</v>
      </c>
      <c r="D2185" s="49" t="str">
        <f t="shared" si="36"/>
        <v>2018WohngebäudeAusbauarbeiten</v>
      </c>
      <c r="E2185">
        <v>108.1</v>
      </c>
      <c r="F2185">
        <v>108.1</v>
      </c>
      <c r="G2185">
        <v>108.9</v>
      </c>
      <c r="H2185">
        <v>108.9</v>
      </c>
      <c r="I2185">
        <v>109.9</v>
      </c>
      <c r="J2185">
        <v>109.9</v>
      </c>
      <c r="K2185">
        <v>110.7</v>
      </c>
      <c r="L2185">
        <v>110.7</v>
      </c>
    </row>
    <row r="2186" spans="1:12">
      <c r="A2186">
        <v>2018</v>
      </c>
      <c r="B2186" t="s">
        <v>132</v>
      </c>
      <c r="C2186" t="s">
        <v>100</v>
      </c>
      <c r="D2186" s="49" t="str">
        <f t="shared" si="36"/>
        <v>2018WohngebäudeNaturwerksteinarbeiten</v>
      </c>
      <c r="E2186">
        <v>106.4</v>
      </c>
      <c r="F2186">
        <v>106.4</v>
      </c>
      <c r="G2186">
        <v>107.1</v>
      </c>
      <c r="H2186">
        <v>107.1</v>
      </c>
      <c r="I2186">
        <v>108.2</v>
      </c>
      <c r="J2186">
        <v>108.2</v>
      </c>
      <c r="K2186">
        <v>108.6</v>
      </c>
      <c r="L2186">
        <v>108.6</v>
      </c>
    </row>
    <row r="2187" spans="1:12">
      <c r="A2187">
        <v>2018</v>
      </c>
      <c r="B2187" t="s">
        <v>132</v>
      </c>
      <c r="C2187" t="s">
        <v>101</v>
      </c>
      <c r="D2187" s="49" t="str">
        <f t="shared" si="36"/>
        <v>2018WohngebäudeBetonwerksteinarbeiten</v>
      </c>
      <c r="E2187">
        <v>106.5</v>
      </c>
      <c r="F2187">
        <v>106.5</v>
      </c>
      <c r="G2187">
        <v>106.9</v>
      </c>
      <c r="H2187">
        <v>106.9</v>
      </c>
      <c r="I2187">
        <v>108.4</v>
      </c>
      <c r="J2187">
        <v>108.4</v>
      </c>
      <c r="K2187">
        <v>109.1</v>
      </c>
      <c r="L2187">
        <v>109.1</v>
      </c>
    </row>
    <row r="2188" spans="1:12">
      <c r="A2188">
        <v>2018</v>
      </c>
      <c r="B2188" t="s">
        <v>132</v>
      </c>
      <c r="C2188" t="s">
        <v>140</v>
      </c>
      <c r="D2188" s="49" t="str">
        <f t="shared" ref="D2188:D2251" si="37">CONCATENATE(A2188, B2188, C2188)</f>
        <v>2018WohngebäudePutz- und Stuckarbeiten</v>
      </c>
      <c r="E2188">
        <v>106.6</v>
      </c>
      <c r="F2188">
        <v>106.6</v>
      </c>
      <c r="G2188">
        <v>107.4</v>
      </c>
      <c r="H2188">
        <v>107.4</v>
      </c>
      <c r="I2188">
        <v>109</v>
      </c>
      <c r="J2188">
        <v>109</v>
      </c>
      <c r="K2188">
        <v>109.7</v>
      </c>
      <c r="L2188">
        <v>109.7</v>
      </c>
    </row>
    <row r="2189" spans="1:12">
      <c r="A2189">
        <v>2018</v>
      </c>
      <c r="B2189" t="s">
        <v>132</v>
      </c>
      <c r="C2189" t="s">
        <v>141</v>
      </c>
      <c r="D2189" s="49" t="str">
        <f t="shared" si="37"/>
        <v>2018WohngebäudeWärmedämm-Verbundsysteme</v>
      </c>
      <c r="E2189">
        <v>108.7</v>
      </c>
      <c r="F2189">
        <v>108.7</v>
      </c>
      <c r="G2189">
        <v>109.3</v>
      </c>
      <c r="H2189">
        <v>109.3</v>
      </c>
      <c r="I2189">
        <v>110.8</v>
      </c>
      <c r="J2189">
        <v>110.8</v>
      </c>
      <c r="K2189">
        <v>111.6</v>
      </c>
      <c r="L2189">
        <v>111.6</v>
      </c>
    </row>
    <row r="2190" spans="1:12">
      <c r="A2190">
        <v>2018</v>
      </c>
      <c r="B2190" t="s">
        <v>132</v>
      </c>
      <c r="C2190" t="s">
        <v>104</v>
      </c>
      <c r="D2190" s="49" t="str">
        <f t="shared" si="37"/>
        <v>2018WohngebäudeTrockenbauarbeiten</v>
      </c>
      <c r="E2190">
        <v>107.1</v>
      </c>
      <c r="F2190">
        <v>107.1</v>
      </c>
      <c r="G2190">
        <v>107.8</v>
      </c>
      <c r="H2190">
        <v>107.8</v>
      </c>
      <c r="I2190">
        <v>108.9</v>
      </c>
      <c r="J2190">
        <v>108.9</v>
      </c>
      <c r="K2190">
        <v>109.4</v>
      </c>
      <c r="L2190">
        <v>109.4</v>
      </c>
    </row>
    <row r="2191" spans="1:12">
      <c r="A2191">
        <v>2018</v>
      </c>
      <c r="B2191" t="s">
        <v>132</v>
      </c>
      <c r="C2191" t="s">
        <v>105</v>
      </c>
      <c r="D2191" s="49" t="str">
        <f t="shared" si="37"/>
        <v>2018WohngebäudeVorgehängte hinterlüftete Fassaden</v>
      </c>
      <c r="E2191">
        <v>109</v>
      </c>
      <c r="F2191">
        <v>109</v>
      </c>
      <c r="G2191">
        <v>109.5</v>
      </c>
      <c r="H2191">
        <v>109.5</v>
      </c>
      <c r="I2191">
        <v>110.7</v>
      </c>
      <c r="J2191">
        <v>110.7</v>
      </c>
      <c r="K2191">
        <v>111.2</v>
      </c>
      <c r="L2191">
        <v>111.2</v>
      </c>
    </row>
    <row r="2192" spans="1:12">
      <c r="A2192">
        <v>2018</v>
      </c>
      <c r="B2192" t="s">
        <v>132</v>
      </c>
      <c r="C2192" t="s">
        <v>142</v>
      </c>
      <c r="D2192" s="49" t="str">
        <f t="shared" si="37"/>
        <v>2018WohngebäudeFliesen- und Plattenarbeiten</v>
      </c>
      <c r="E2192">
        <v>106.9</v>
      </c>
      <c r="F2192">
        <v>106.9</v>
      </c>
      <c r="G2192">
        <v>107.9</v>
      </c>
      <c r="H2192">
        <v>107.9</v>
      </c>
      <c r="I2192">
        <v>109.9</v>
      </c>
      <c r="J2192">
        <v>109.9</v>
      </c>
      <c r="K2192">
        <v>110.4</v>
      </c>
      <c r="L2192">
        <v>110.4</v>
      </c>
    </row>
    <row r="2193" spans="1:12">
      <c r="A2193">
        <v>2018</v>
      </c>
      <c r="B2193" t="s">
        <v>132</v>
      </c>
      <c r="C2193" t="s">
        <v>107</v>
      </c>
      <c r="D2193" s="49" t="str">
        <f t="shared" si="37"/>
        <v>2018WohngebäudeEstricharbeiten</v>
      </c>
      <c r="E2193">
        <v>107.6</v>
      </c>
      <c r="F2193">
        <v>107.6</v>
      </c>
      <c r="G2193">
        <v>108.7</v>
      </c>
      <c r="H2193">
        <v>108.7</v>
      </c>
      <c r="I2193">
        <v>110.2</v>
      </c>
      <c r="J2193">
        <v>110.2</v>
      </c>
      <c r="K2193">
        <v>110.9</v>
      </c>
      <c r="L2193">
        <v>110.9</v>
      </c>
    </row>
    <row r="2194" spans="1:12">
      <c r="A2194">
        <v>2018</v>
      </c>
      <c r="B2194" t="s">
        <v>132</v>
      </c>
      <c r="C2194" t="s">
        <v>108</v>
      </c>
      <c r="D2194" s="49" t="str">
        <f t="shared" si="37"/>
        <v>2018WohngebäudeTischlerarbeiten</v>
      </c>
      <c r="E2194">
        <v>107.7</v>
      </c>
      <c r="F2194">
        <v>107.7</v>
      </c>
      <c r="G2194">
        <v>108.6</v>
      </c>
      <c r="H2194">
        <v>108.6</v>
      </c>
      <c r="I2194">
        <v>109.1</v>
      </c>
      <c r="J2194">
        <v>109.1</v>
      </c>
      <c r="K2194">
        <v>109.8</v>
      </c>
      <c r="L2194">
        <v>109.8</v>
      </c>
    </row>
    <row r="2195" spans="1:12">
      <c r="A2195">
        <v>2018</v>
      </c>
      <c r="B2195" t="s">
        <v>132</v>
      </c>
      <c r="C2195" t="s">
        <v>143</v>
      </c>
      <c r="D2195" s="49" t="str">
        <f t="shared" si="37"/>
        <v>2018WohngebäudeParkett- und Holzpflasterarbeiten</v>
      </c>
      <c r="E2195">
        <v>104.5</v>
      </c>
      <c r="F2195">
        <v>104.5</v>
      </c>
      <c r="G2195">
        <v>104.8</v>
      </c>
      <c r="H2195">
        <v>104.8</v>
      </c>
      <c r="I2195">
        <v>105.3</v>
      </c>
      <c r="J2195">
        <v>105.3</v>
      </c>
      <c r="K2195">
        <v>105.8</v>
      </c>
      <c r="L2195">
        <v>105.8</v>
      </c>
    </row>
    <row r="2196" spans="1:12">
      <c r="A2196">
        <v>2018</v>
      </c>
      <c r="B2196" t="s">
        <v>132</v>
      </c>
      <c r="C2196" t="s">
        <v>109</v>
      </c>
      <c r="D2196" s="49" t="str">
        <f t="shared" si="37"/>
        <v>2018WohngebäudeRollladenarbeiten</v>
      </c>
      <c r="E2196">
        <v>105.5</v>
      </c>
      <c r="F2196">
        <v>105.5</v>
      </c>
      <c r="G2196">
        <v>106</v>
      </c>
      <c r="H2196">
        <v>106</v>
      </c>
      <c r="I2196">
        <v>106.4</v>
      </c>
      <c r="J2196">
        <v>106.4</v>
      </c>
      <c r="K2196">
        <v>106.8</v>
      </c>
      <c r="L2196">
        <v>106.8</v>
      </c>
    </row>
    <row r="2197" spans="1:12">
      <c r="A2197">
        <v>2018</v>
      </c>
      <c r="B2197" t="s">
        <v>132</v>
      </c>
      <c r="C2197" t="s">
        <v>110</v>
      </c>
      <c r="D2197" s="49" t="str">
        <f t="shared" si="37"/>
        <v>2018WohngebäudeMetallbauarbeiten</v>
      </c>
      <c r="E2197">
        <v>108.2</v>
      </c>
      <c r="F2197">
        <v>108.2</v>
      </c>
      <c r="G2197">
        <v>109.1</v>
      </c>
      <c r="H2197">
        <v>109.1</v>
      </c>
      <c r="I2197">
        <v>110.1</v>
      </c>
      <c r="J2197">
        <v>110.1</v>
      </c>
      <c r="K2197">
        <v>111</v>
      </c>
      <c r="L2197">
        <v>111</v>
      </c>
    </row>
    <row r="2198" spans="1:12">
      <c r="A2198">
        <v>2018</v>
      </c>
      <c r="B2198" t="s">
        <v>132</v>
      </c>
      <c r="C2198" t="s">
        <v>111</v>
      </c>
      <c r="D2198" s="49" t="str">
        <f t="shared" si="37"/>
        <v>2018WohngebäudeVerglasungsarbeiten</v>
      </c>
      <c r="E2198">
        <v>106.5</v>
      </c>
      <c r="F2198">
        <v>106.5</v>
      </c>
      <c r="G2198">
        <v>107.1</v>
      </c>
      <c r="H2198">
        <v>107.1</v>
      </c>
      <c r="I2198">
        <v>108.1</v>
      </c>
      <c r="J2198">
        <v>108.1</v>
      </c>
      <c r="K2198">
        <v>109</v>
      </c>
      <c r="L2198">
        <v>109</v>
      </c>
    </row>
    <row r="2199" spans="1:12">
      <c r="A2199">
        <v>2018</v>
      </c>
      <c r="B2199" t="s">
        <v>132</v>
      </c>
      <c r="C2199" t="s">
        <v>144</v>
      </c>
      <c r="D2199" s="49" t="str">
        <f t="shared" si="37"/>
        <v>2018WohngebäudeMaler- und Lackierarbeiten, Beschichtungen</v>
      </c>
      <c r="E2199">
        <v>107.7</v>
      </c>
      <c r="F2199">
        <v>107.7</v>
      </c>
      <c r="G2199">
        <v>108.5</v>
      </c>
      <c r="H2199">
        <v>108.5</v>
      </c>
      <c r="I2199">
        <v>109.4</v>
      </c>
      <c r="J2199">
        <v>109.4</v>
      </c>
      <c r="K2199">
        <v>110.1</v>
      </c>
      <c r="L2199">
        <v>110.1</v>
      </c>
    </row>
    <row r="2200" spans="1:12">
      <c r="A2200">
        <v>2018</v>
      </c>
      <c r="B2200" t="s">
        <v>132</v>
      </c>
      <c r="C2200" t="s">
        <v>145</v>
      </c>
      <c r="D2200" s="49" t="str">
        <f t="shared" si="37"/>
        <v>2018WohngebäudeKorrosionsschutzarbeiten an Stahlbauten</v>
      </c>
      <c r="E2200" t="s">
        <v>66</v>
      </c>
      <c r="F2200" t="s">
        <v>66</v>
      </c>
      <c r="G2200" t="s">
        <v>66</v>
      </c>
      <c r="H2200" t="s">
        <v>66</v>
      </c>
      <c r="I2200" t="s">
        <v>66</v>
      </c>
      <c r="J2200" t="s">
        <v>66</v>
      </c>
      <c r="K2200" t="s">
        <v>66</v>
      </c>
      <c r="L2200" t="s">
        <v>66</v>
      </c>
    </row>
    <row r="2201" spans="1:12">
      <c r="A2201">
        <v>2018</v>
      </c>
      <c r="B2201" t="s">
        <v>132</v>
      </c>
      <c r="C2201" t="s">
        <v>113</v>
      </c>
      <c r="D2201" s="49" t="str">
        <f t="shared" si="37"/>
        <v>2018WohngebäudeBodenbelagarbeiten</v>
      </c>
      <c r="E2201">
        <v>105.6</v>
      </c>
      <c r="F2201">
        <v>105.6</v>
      </c>
      <c r="G2201">
        <v>105.8</v>
      </c>
      <c r="H2201">
        <v>105.8</v>
      </c>
      <c r="I2201">
        <v>106.3</v>
      </c>
      <c r="J2201">
        <v>106.3</v>
      </c>
      <c r="K2201">
        <v>106.8</v>
      </c>
      <c r="L2201">
        <v>106.8</v>
      </c>
    </row>
    <row r="2202" spans="1:12">
      <c r="A2202">
        <v>2018</v>
      </c>
      <c r="B2202" t="s">
        <v>132</v>
      </c>
      <c r="C2202" t="s">
        <v>114</v>
      </c>
      <c r="D2202" s="49" t="str">
        <f t="shared" si="37"/>
        <v>2018WohngebäudeTapezierarbeiten</v>
      </c>
      <c r="E2202">
        <v>108</v>
      </c>
      <c r="F2202">
        <v>108</v>
      </c>
      <c r="G2202">
        <v>108.9</v>
      </c>
      <c r="H2202">
        <v>108.9</v>
      </c>
      <c r="I2202">
        <v>110.3</v>
      </c>
      <c r="J2202">
        <v>110.3</v>
      </c>
      <c r="K2202">
        <v>111.6</v>
      </c>
      <c r="L2202">
        <v>111.6</v>
      </c>
    </row>
    <row r="2203" spans="1:12">
      <c r="A2203">
        <v>2018</v>
      </c>
      <c r="B2203" t="s">
        <v>132</v>
      </c>
      <c r="C2203" t="s">
        <v>115</v>
      </c>
      <c r="D2203" s="49" t="str">
        <f t="shared" si="37"/>
        <v>2018WohngebäudeRaumlufttechnische Anlagen</v>
      </c>
      <c r="E2203">
        <v>107.6</v>
      </c>
      <c r="F2203">
        <v>107.6</v>
      </c>
      <c r="G2203">
        <v>108.4</v>
      </c>
      <c r="H2203">
        <v>108.4</v>
      </c>
      <c r="I2203">
        <v>109.2</v>
      </c>
      <c r="J2203">
        <v>109.2</v>
      </c>
      <c r="K2203">
        <v>110</v>
      </c>
      <c r="L2203">
        <v>110</v>
      </c>
    </row>
    <row r="2204" spans="1:12">
      <c r="A2204">
        <v>2018</v>
      </c>
      <c r="B2204" t="s">
        <v>132</v>
      </c>
      <c r="C2204" t="s">
        <v>146</v>
      </c>
      <c r="D2204" s="49" t="str">
        <f t="shared" si="37"/>
        <v>2018WohngebäudeHeiz- und zentrale Wassererwärmungsanlagen</v>
      </c>
      <c r="E2204">
        <v>108.5</v>
      </c>
      <c r="F2204">
        <v>108.5</v>
      </c>
      <c r="G2204">
        <v>109.6</v>
      </c>
      <c r="H2204">
        <v>109.6</v>
      </c>
      <c r="I2204">
        <v>110.1</v>
      </c>
      <c r="J2204">
        <v>110.1</v>
      </c>
      <c r="K2204">
        <v>110.9</v>
      </c>
      <c r="L2204">
        <v>110.9</v>
      </c>
    </row>
    <row r="2205" spans="1:12">
      <c r="A2205">
        <v>2018</v>
      </c>
      <c r="B2205" t="s">
        <v>132</v>
      </c>
      <c r="C2205" t="s">
        <v>147</v>
      </c>
      <c r="D2205" s="49" t="str">
        <f t="shared" si="37"/>
        <v>2018WohngebäudeGas-, Wasser- und Entwässerungsanl. innerh. v.Geb.</v>
      </c>
      <c r="E2205">
        <v>111</v>
      </c>
      <c r="F2205">
        <v>111</v>
      </c>
      <c r="G2205">
        <v>112.1</v>
      </c>
      <c r="H2205">
        <v>112.1</v>
      </c>
      <c r="I2205">
        <v>112.8</v>
      </c>
      <c r="J2205">
        <v>112.8</v>
      </c>
      <c r="K2205">
        <v>113.6</v>
      </c>
      <c r="L2205">
        <v>113.6</v>
      </c>
    </row>
    <row r="2206" spans="1:12">
      <c r="A2206">
        <v>2018</v>
      </c>
      <c r="B2206" t="s">
        <v>132</v>
      </c>
      <c r="C2206" t="s">
        <v>148</v>
      </c>
      <c r="D2206" s="49" t="str">
        <f t="shared" si="37"/>
        <v>2018WohngebäudeNieder- und Mittelspannungsanlagen bis 36 kV</v>
      </c>
      <c r="E2206">
        <v>110.8</v>
      </c>
      <c r="F2206">
        <v>110.8</v>
      </c>
      <c r="G2206">
        <v>111.8</v>
      </c>
      <c r="H2206">
        <v>111.8</v>
      </c>
      <c r="I2206">
        <v>113.5</v>
      </c>
      <c r="J2206">
        <v>113.5</v>
      </c>
      <c r="K2206">
        <v>114.4</v>
      </c>
      <c r="L2206">
        <v>114.4</v>
      </c>
    </row>
    <row r="2207" spans="1:12">
      <c r="A2207">
        <v>2018</v>
      </c>
      <c r="B2207" t="s">
        <v>132</v>
      </c>
      <c r="C2207" t="s">
        <v>120</v>
      </c>
      <c r="D2207" s="49" t="str">
        <f t="shared" si="37"/>
        <v>2018WohngebäudeBlitzschutzanlagen</v>
      </c>
      <c r="E2207">
        <v>106.5</v>
      </c>
      <c r="F2207">
        <v>106.5</v>
      </c>
      <c r="G2207">
        <v>107.3</v>
      </c>
      <c r="H2207">
        <v>107.3</v>
      </c>
      <c r="I2207">
        <v>108</v>
      </c>
      <c r="J2207">
        <v>108</v>
      </c>
      <c r="K2207">
        <v>108.8</v>
      </c>
      <c r="L2207">
        <v>108.8</v>
      </c>
    </row>
    <row r="2208" spans="1:12">
      <c r="A2208">
        <v>2018</v>
      </c>
      <c r="B2208" t="s">
        <v>132</v>
      </c>
      <c r="C2208" t="s">
        <v>149</v>
      </c>
      <c r="D2208" s="49" t="str">
        <f t="shared" si="37"/>
        <v>2018WohngebäudeAufzugsanl., Fahrtreppen, Fahrsteige, Förderanl.</v>
      </c>
      <c r="E2208">
        <v>105.1</v>
      </c>
      <c r="F2208">
        <v>105.1</v>
      </c>
      <c r="G2208">
        <v>105.2</v>
      </c>
      <c r="H2208">
        <v>105.2</v>
      </c>
      <c r="I2208">
        <v>105.8</v>
      </c>
      <c r="J2208">
        <v>105.8</v>
      </c>
      <c r="K2208">
        <v>105.9</v>
      </c>
      <c r="L2208">
        <v>105.9</v>
      </c>
    </row>
    <row r="2209" spans="1:12">
      <c r="A2209">
        <v>2018</v>
      </c>
      <c r="B2209" t="s">
        <v>132</v>
      </c>
      <c r="C2209" t="s">
        <v>119</v>
      </c>
      <c r="D2209" s="49" t="str">
        <f t="shared" si="37"/>
        <v>2018WohngebäudeGebäudeautomation</v>
      </c>
      <c r="E2209">
        <v>111.2</v>
      </c>
      <c r="F2209">
        <v>111.2</v>
      </c>
      <c r="G2209">
        <v>112.1</v>
      </c>
      <c r="H2209">
        <v>112.1</v>
      </c>
      <c r="I2209">
        <v>113.4</v>
      </c>
      <c r="J2209">
        <v>113.4</v>
      </c>
      <c r="K2209">
        <v>114</v>
      </c>
      <c r="L2209">
        <v>114</v>
      </c>
    </row>
    <row r="2210" spans="1:12">
      <c r="A2210">
        <v>2018</v>
      </c>
      <c r="B2210" t="s">
        <v>132</v>
      </c>
      <c r="C2210" t="s">
        <v>150</v>
      </c>
      <c r="D2210" s="49" t="str">
        <f t="shared" si="37"/>
        <v>2018WohngebäudeDämm- und Brandschutzarbeiten an techn. Anlagen</v>
      </c>
      <c r="E2210">
        <v>111.5</v>
      </c>
      <c r="F2210">
        <v>111.5</v>
      </c>
      <c r="G2210">
        <v>113</v>
      </c>
      <c r="H2210">
        <v>113</v>
      </c>
      <c r="I2210">
        <v>113.8</v>
      </c>
      <c r="J2210">
        <v>113.8</v>
      </c>
      <c r="K2210">
        <v>115.1</v>
      </c>
      <c r="L2210">
        <v>115.1</v>
      </c>
    </row>
    <row r="2211" spans="1:12">
      <c r="A2211">
        <v>2018</v>
      </c>
      <c r="B2211" t="s">
        <v>151</v>
      </c>
      <c r="C2211" t="s">
        <v>133</v>
      </c>
      <c r="D2211" s="49" t="str">
        <f t="shared" si="37"/>
        <v>2018BürogebäudeBauleistungen am Bauwerk</v>
      </c>
      <c r="E2211">
        <v>108.5</v>
      </c>
      <c r="F2211">
        <v>108.5</v>
      </c>
      <c r="G2211">
        <v>109.5</v>
      </c>
      <c r="H2211">
        <v>109.5</v>
      </c>
      <c r="I2211">
        <v>110.9</v>
      </c>
      <c r="J2211">
        <v>110.9</v>
      </c>
      <c r="K2211">
        <v>111.7</v>
      </c>
      <c r="L2211">
        <v>111.7</v>
      </c>
    </row>
    <row r="2212" spans="1:12">
      <c r="A2212">
        <v>2018</v>
      </c>
      <c r="B2212" t="s">
        <v>151</v>
      </c>
      <c r="C2212" t="s">
        <v>134</v>
      </c>
      <c r="D2212" s="49" t="str">
        <f t="shared" si="37"/>
        <v>2018BürogebäudeRohbauarbeiten</v>
      </c>
      <c r="E2212">
        <v>108.7</v>
      </c>
      <c r="F2212">
        <v>108.7</v>
      </c>
      <c r="G2212">
        <v>110</v>
      </c>
      <c r="H2212">
        <v>110</v>
      </c>
      <c r="I2212">
        <v>111.9</v>
      </c>
      <c r="J2212">
        <v>111.9</v>
      </c>
      <c r="K2212">
        <v>112.9</v>
      </c>
      <c r="L2212">
        <v>112.9</v>
      </c>
    </row>
    <row r="2213" spans="1:12">
      <c r="A2213">
        <v>2018</v>
      </c>
      <c r="B2213" t="s">
        <v>151</v>
      </c>
      <c r="C2213" t="s">
        <v>90</v>
      </c>
      <c r="D2213" s="49" t="str">
        <f t="shared" si="37"/>
        <v>2018BürogebäudeErdarbeiten</v>
      </c>
      <c r="E2213">
        <v>111</v>
      </c>
      <c r="F2213">
        <v>111</v>
      </c>
      <c r="G2213">
        <v>112.9</v>
      </c>
      <c r="H2213">
        <v>112.9</v>
      </c>
      <c r="I2213">
        <v>115.3</v>
      </c>
      <c r="J2213">
        <v>115.3</v>
      </c>
      <c r="K2213">
        <v>116.5</v>
      </c>
      <c r="L2213">
        <v>116.5</v>
      </c>
    </row>
    <row r="2214" spans="1:12">
      <c r="A2214">
        <v>2018</v>
      </c>
      <c r="B2214" t="s">
        <v>151</v>
      </c>
      <c r="C2214" t="s">
        <v>135</v>
      </c>
      <c r="D2214" s="49" t="str">
        <f t="shared" si="37"/>
        <v>2018BürogebäudeVerbauarbeiten</v>
      </c>
      <c r="E2214">
        <v>111</v>
      </c>
      <c r="F2214">
        <v>111</v>
      </c>
      <c r="G2214">
        <v>112.6</v>
      </c>
      <c r="H2214">
        <v>112.6</v>
      </c>
      <c r="I2214">
        <v>114.1</v>
      </c>
      <c r="J2214">
        <v>114.1</v>
      </c>
      <c r="K2214">
        <v>115.1</v>
      </c>
      <c r="L2214">
        <v>115.1</v>
      </c>
    </row>
    <row r="2215" spans="1:12">
      <c r="A2215">
        <v>2018</v>
      </c>
      <c r="B2215" t="s">
        <v>151</v>
      </c>
      <c r="C2215" t="s">
        <v>136</v>
      </c>
      <c r="D2215" s="49" t="str">
        <f t="shared" si="37"/>
        <v>2018BürogebäudeRamm-, Rüttel- und Pressarbeiten</v>
      </c>
      <c r="E2215" t="s">
        <v>66</v>
      </c>
      <c r="F2215" t="s">
        <v>66</v>
      </c>
      <c r="G2215" t="s">
        <v>66</v>
      </c>
      <c r="H2215" t="s">
        <v>66</v>
      </c>
      <c r="I2215" t="s">
        <v>66</v>
      </c>
      <c r="J2215" t="s">
        <v>66</v>
      </c>
      <c r="K2215" t="s">
        <v>66</v>
      </c>
      <c r="L2215" t="s">
        <v>66</v>
      </c>
    </row>
    <row r="2216" spans="1:12">
      <c r="A2216">
        <v>2018</v>
      </c>
      <c r="B2216" t="s">
        <v>151</v>
      </c>
      <c r="C2216" t="s">
        <v>91</v>
      </c>
      <c r="D2216" s="49" t="str">
        <f t="shared" si="37"/>
        <v>2018BürogebäudeEntwässerungskanalarbeiten</v>
      </c>
      <c r="E2216">
        <v>108.4</v>
      </c>
      <c r="F2216">
        <v>108.4</v>
      </c>
      <c r="G2216">
        <v>109.7</v>
      </c>
      <c r="H2216">
        <v>109.7</v>
      </c>
      <c r="I2216">
        <v>111.4</v>
      </c>
      <c r="J2216">
        <v>111.4</v>
      </c>
      <c r="K2216">
        <v>112.2</v>
      </c>
      <c r="L2216">
        <v>112.2</v>
      </c>
    </row>
    <row r="2217" spans="1:12">
      <c r="A2217">
        <v>2018</v>
      </c>
      <c r="B2217" t="s">
        <v>151</v>
      </c>
      <c r="C2217" t="s">
        <v>92</v>
      </c>
      <c r="D2217" s="49" t="str">
        <f t="shared" si="37"/>
        <v>2018BürogebäudeMauerarbeiten</v>
      </c>
      <c r="E2217">
        <v>106.3</v>
      </c>
      <c r="F2217">
        <v>106.3</v>
      </c>
      <c r="G2217">
        <v>107.9</v>
      </c>
      <c r="H2217">
        <v>107.9</v>
      </c>
      <c r="I2217">
        <v>109.9</v>
      </c>
      <c r="J2217">
        <v>109.9</v>
      </c>
      <c r="K2217">
        <v>110.7</v>
      </c>
      <c r="L2217">
        <v>110.7</v>
      </c>
    </row>
    <row r="2218" spans="1:12">
      <c r="A2218">
        <v>2018</v>
      </c>
      <c r="B2218" t="s">
        <v>151</v>
      </c>
      <c r="C2218" t="s">
        <v>93</v>
      </c>
      <c r="D2218" s="49" t="str">
        <f t="shared" si="37"/>
        <v>2018BürogebäudeBetonarbeiten</v>
      </c>
      <c r="E2218">
        <v>108.9</v>
      </c>
      <c r="F2218">
        <v>108.9</v>
      </c>
      <c r="G2218">
        <v>110</v>
      </c>
      <c r="H2218">
        <v>110</v>
      </c>
      <c r="I2218">
        <v>112.1</v>
      </c>
      <c r="J2218">
        <v>112.1</v>
      </c>
      <c r="K2218">
        <v>113.3</v>
      </c>
      <c r="L2218">
        <v>113.3</v>
      </c>
    </row>
    <row r="2219" spans="1:12">
      <c r="A2219">
        <v>2018</v>
      </c>
      <c r="B2219" t="s">
        <v>151</v>
      </c>
      <c r="C2219" t="s">
        <v>137</v>
      </c>
      <c r="D2219" s="49" t="str">
        <f t="shared" si="37"/>
        <v>2018BürogebäudeZimmer- und Holzbauarbeiten</v>
      </c>
      <c r="E2219">
        <v>106.9</v>
      </c>
      <c r="F2219">
        <v>106.9</v>
      </c>
      <c r="G2219">
        <v>108</v>
      </c>
      <c r="H2219">
        <v>108</v>
      </c>
      <c r="I2219">
        <v>109.6</v>
      </c>
      <c r="J2219">
        <v>109.6</v>
      </c>
      <c r="K2219">
        <v>110.1</v>
      </c>
      <c r="L2219">
        <v>110.1</v>
      </c>
    </row>
    <row r="2220" spans="1:12">
      <c r="A2220">
        <v>2018</v>
      </c>
      <c r="B2220" t="s">
        <v>151</v>
      </c>
      <c r="C2220" t="s">
        <v>95</v>
      </c>
      <c r="D2220" s="49" t="str">
        <f t="shared" si="37"/>
        <v>2018BürogebäudeStahlbauarbeiten</v>
      </c>
      <c r="E2220">
        <v>106.9</v>
      </c>
      <c r="F2220">
        <v>106.9</v>
      </c>
      <c r="G2220">
        <v>106.8</v>
      </c>
      <c r="H2220">
        <v>106.8</v>
      </c>
      <c r="I2220">
        <v>107.8</v>
      </c>
      <c r="J2220">
        <v>107.8</v>
      </c>
      <c r="K2220">
        <v>109.1</v>
      </c>
      <c r="L2220">
        <v>109.1</v>
      </c>
    </row>
    <row r="2221" spans="1:12">
      <c r="A2221">
        <v>2018</v>
      </c>
      <c r="B2221" t="s">
        <v>151</v>
      </c>
      <c r="C2221" t="s">
        <v>96</v>
      </c>
      <c r="D2221" s="49" t="str">
        <f t="shared" si="37"/>
        <v>2018BürogebäudeAbdichtungsarbeiten</v>
      </c>
      <c r="E2221">
        <v>107.9</v>
      </c>
      <c r="F2221">
        <v>107.9</v>
      </c>
      <c r="G2221">
        <v>109.3</v>
      </c>
      <c r="H2221">
        <v>109.3</v>
      </c>
      <c r="I2221">
        <v>110.8</v>
      </c>
      <c r="J2221">
        <v>110.8</v>
      </c>
      <c r="K2221">
        <v>111.8</v>
      </c>
      <c r="L2221">
        <v>111.8</v>
      </c>
    </row>
    <row r="2222" spans="1:12">
      <c r="A2222">
        <v>2018</v>
      </c>
      <c r="B2222" t="s">
        <v>151</v>
      </c>
      <c r="C2222" t="s">
        <v>138</v>
      </c>
      <c r="D2222" s="49" t="str">
        <f t="shared" si="37"/>
        <v>2018BürogebäudeDachdeckungs- und Dachabdichtungsarbeiten</v>
      </c>
      <c r="E2222">
        <v>110</v>
      </c>
      <c r="F2222">
        <v>110</v>
      </c>
      <c r="G2222">
        <v>111.3</v>
      </c>
      <c r="H2222">
        <v>111.3</v>
      </c>
      <c r="I2222">
        <v>112.9</v>
      </c>
      <c r="J2222">
        <v>112.9</v>
      </c>
      <c r="K2222">
        <v>113.6</v>
      </c>
      <c r="L2222">
        <v>113.6</v>
      </c>
    </row>
    <row r="2223" spans="1:12">
      <c r="A2223">
        <v>2018</v>
      </c>
      <c r="B2223" t="s">
        <v>151</v>
      </c>
      <c r="C2223" t="s">
        <v>98</v>
      </c>
      <c r="D2223" s="49" t="str">
        <f t="shared" si="37"/>
        <v>2018BürogebäudeKlempnerarbeiten</v>
      </c>
      <c r="E2223">
        <v>108.4</v>
      </c>
      <c r="F2223">
        <v>108.4</v>
      </c>
      <c r="G2223">
        <v>109.9</v>
      </c>
      <c r="H2223">
        <v>109.9</v>
      </c>
      <c r="I2223">
        <v>111</v>
      </c>
      <c r="J2223">
        <v>111</v>
      </c>
      <c r="K2223">
        <v>111.8</v>
      </c>
      <c r="L2223">
        <v>111.8</v>
      </c>
    </row>
    <row r="2224" spans="1:12">
      <c r="A2224">
        <v>2018</v>
      </c>
      <c r="B2224" t="s">
        <v>151</v>
      </c>
      <c r="C2224" t="s">
        <v>99</v>
      </c>
      <c r="D2224" s="49" t="str">
        <f t="shared" si="37"/>
        <v>2018BürogebäudeGerüstarbeiten</v>
      </c>
      <c r="E2224">
        <v>107.7</v>
      </c>
      <c r="F2224">
        <v>107.7</v>
      </c>
      <c r="G2224">
        <v>111.1</v>
      </c>
      <c r="H2224">
        <v>111.1</v>
      </c>
      <c r="I2224">
        <v>114.2</v>
      </c>
      <c r="J2224">
        <v>114.2</v>
      </c>
      <c r="K2224">
        <v>114</v>
      </c>
      <c r="L2224">
        <v>114</v>
      </c>
    </row>
    <row r="2225" spans="1:12">
      <c r="A2225">
        <v>2018</v>
      </c>
      <c r="B2225" t="s">
        <v>151</v>
      </c>
      <c r="C2225" t="s">
        <v>139</v>
      </c>
      <c r="D2225" s="49" t="str">
        <f t="shared" si="37"/>
        <v>2018BürogebäudeAusbauarbeiten</v>
      </c>
      <c r="E2225">
        <v>108.4</v>
      </c>
      <c r="F2225">
        <v>108.4</v>
      </c>
      <c r="G2225">
        <v>109.3</v>
      </c>
      <c r="H2225">
        <v>109.3</v>
      </c>
      <c r="I2225">
        <v>110.3</v>
      </c>
      <c r="J2225">
        <v>110.3</v>
      </c>
      <c r="K2225">
        <v>111.1</v>
      </c>
      <c r="L2225">
        <v>111.1</v>
      </c>
    </row>
    <row r="2226" spans="1:12">
      <c r="A2226">
        <v>2018</v>
      </c>
      <c r="B2226" t="s">
        <v>151</v>
      </c>
      <c r="C2226" t="s">
        <v>100</v>
      </c>
      <c r="D2226" s="49" t="str">
        <f t="shared" si="37"/>
        <v>2018BürogebäudeNaturwerksteinarbeiten</v>
      </c>
      <c r="E2226">
        <v>106.3</v>
      </c>
      <c r="F2226">
        <v>106.3</v>
      </c>
      <c r="G2226">
        <v>107.1</v>
      </c>
      <c r="H2226">
        <v>107.1</v>
      </c>
      <c r="I2226">
        <v>108.1</v>
      </c>
      <c r="J2226">
        <v>108.1</v>
      </c>
      <c r="K2226">
        <v>108.6</v>
      </c>
      <c r="L2226">
        <v>108.6</v>
      </c>
    </row>
    <row r="2227" spans="1:12">
      <c r="A2227">
        <v>2018</v>
      </c>
      <c r="B2227" t="s">
        <v>151</v>
      </c>
      <c r="C2227" t="s">
        <v>101</v>
      </c>
      <c r="D2227" s="49" t="str">
        <f t="shared" si="37"/>
        <v>2018BürogebäudeBetonwerksteinarbeiten</v>
      </c>
      <c r="E2227">
        <v>106.1</v>
      </c>
      <c r="F2227">
        <v>106.1</v>
      </c>
      <c r="G2227">
        <v>106.6</v>
      </c>
      <c r="H2227">
        <v>106.6</v>
      </c>
      <c r="I2227">
        <v>107.8</v>
      </c>
      <c r="J2227">
        <v>107.8</v>
      </c>
      <c r="K2227">
        <v>108.5</v>
      </c>
      <c r="L2227">
        <v>108.5</v>
      </c>
    </row>
    <row r="2228" spans="1:12">
      <c r="A2228">
        <v>2018</v>
      </c>
      <c r="B2228" t="s">
        <v>151</v>
      </c>
      <c r="C2228" t="s">
        <v>140</v>
      </c>
      <c r="D2228" s="49" t="str">
        <f t="shared" si="37"/>
        <v>2018BürogebäudePutz- und Stuckarbeiten</v>
      </c>
      <c r="E2228">
        <v>106.8</v>
      </c>
      <c r="F2228">
        <v>106.8</v>
      </c>
      <c r="G2228">
        <v>107.5</v>
      </c>
      <c r="H2228">
        <v>107.5</v>
      </c>
      <c r="I2228">
        <v>109.1</v>
      </c>
      <c r="J2228">
        <v>109.1</v>
      </c>
      <c r="K2228">
        <v>109.8</v>
      </c>
      <c r="L2228">
        <v>109.8</v>
      </c>
    </row>
    <row r="2229" spans="1:12">
      <c r="A2229">
        <v>2018</v>
      </c>
      <c r="B2229" t="s">
        <v>151</v>
      </c>
      <c r="C2229" t="s">
        <v>141</v>
      </c>
      <c r="D2229" s="49" t="str">
        <f t="shared" si="37"/>
        <v>2018BürogebäudeWärmedämm-Verbundsysteme</v>
      </c>
      <c r="E2229">
        <v>108.7</v>
      </c>
      <c r="F2229">
        <v>108.7</v>
      </c>
      <c r="G2229">
        <v>109.3</v>
      </c>
      <c r="H2229">
        <v>109.3</v>
      </c>
      <c r="I2229">
        <v>110.8</v>
      </c>
      <c r="J2229">
        <v>110.8</v>
      </c>
      <c r="K2229">
        <v>111.6</v>
      </c>
      <c r="L2229">
        <v>111.6</v>
      </c>
    </row>
    <row r="2230" spans="1:12">
      <c r="A2230">
        <v>2018</v>
      </c>
      <c r="B2230" t="s">
        <v>151</v>
      </c>
      <c r="C2230" t="s">
        <v>104</v>
      </c>
      <c r="D2230" s="49" t="str">
        <f t="shared" si="37"/>
        <v>2018BürogebäudeTrockenbauarbeiten</v>
      </c>
      <c r="E2230">
        <v>107.2</v>
      </c>
      <c r="F2230">
        <v>107.2</v>
      </c>
      <c r="G2230">
        <v>107.9</v>
      </c>
      <c r="H2230">
        <v>107.9</v>
      </c>
      <c r="I2230">
        <v>109.1</v>
      </c>
      <c r="J2230">
        <v>109.1</v>
      </c>
      <c r="K2230">
        <v>109.6</v>
      </c>
      <c r="L2230">
        <v>109.6</v>
      </c>
    </row>
    <row r="2231" spans="1:12">
      <c r="A2231">
        <v>2018</v>
      </c>
      <c r="B2231" t="s">
        <v>151</v>
      </c>
      <c r="C2231" t="s">
        <v>105</v>
      </c>
      <c r="D2231" s="49" t="str">
        <f t="shared" si="37"/>
        <v>2018BürogebäudeVorgehängte hinterlüftete Fassaden</v>
      </c>
      <c r="E2231">
        <v>109.8</v>
      </c>
      <c r="F2231">
        <v>109.8</v>
      </c>
      <c r="G2231">
        <v>110.4</v>
      </c>
      <c r="H2231">
        <v>110.4</v>
      </c>
      <c r="I2231">
        <v>112</v>
      </c>
      <c r="J2231">
        <v>112</v>
      </c>
      <c r="K2231">
        <v>113.1</v>
      </c>
      <c r="L2231">
        <v>113.1</v>
      </c>
    </row>
    <row r="2232" spans="1:12">
      <c r="A2232">
        <v>2018</v>
      </c>
      <c r="B2232" t="s">
        <v>151</v>
      </c>
      <c r="C2232" t="s">
        <v>142</v>
      </c>
      <c r="D2232" s="49" t="str">
        <f t="shared" si="37"/>
        <v>2018BürogebäudeFliesen- und Plattenarbeiten</v>
      </c>
      <c r="E2232">
        <v>106.8</v>
      </c>
      <c r="F2232">
        <v>106.8</v>
      </c>
      <c r="G2232">
        <v>107.9</v>
      </c>
      <c r="H2232">
        <v>107.9</v>
      </c>
      <c r="I2232">
        <v>109.9</v>
      </c>
      <c r="J2232">
        <v>109.9</v>
      </c>
      <c r="K2232">
        <v>110.4</v>
      </c>
      <c r="L2232">
        <v>110.4</v>
      </c>
    </row>
    <row r="2233" spans="1:12">
      <c r="A2233">
        <v>2018</v>
      </c>
      <c r="B2233" t="s">
        <v>151</v>
      </c>
      <c r="C2233" t="s">
        <v>107</v>
      </c>
      <c r="D2233" s="49" t="str">
        <f t="shared" si="37"/>
        <v>2018BürogebäudeEstricharbeiten</v>
      </c>
      <c r="E2233">
        <v>107.3</v>
      </c>
      <c r="F2233">
        <v>107.3</v>
      </c>
      <c r="G2233">
        <v>108.3</v>
      </c>
      <c r="H2233">
        <v>108.3</v>
      </c>
      <c r="I2233">
        <v>109.7</v>
      </c>
      <c r="J2233">
        <v>109.7</v>
      </c>
      <c r="K2233">
        <v>110.5</v>
      </c>
      <c r="L2233">
        <v>110.5</v>
      </c>
    </row>
    <row r="2234" spans="1:12">
      <c r="A2234">
        <v>2018</v>
      </c>
      <c r="B2234" t="s">
        <v>151</v>
      </c>
      <c r="C2234" t="s">
        <v>108</v>
      </c>
      <c r="D2234" s="49" t="str">
        <f t="shared" si="37"/>
        <v>2018BürogebäudeTischlerarbeiten</v>
      </c>
      <c r="E2234">
        <v>107.5</v>
      </c>
      <c r="F2234">
        <v>107.5</v>
      </c>
      <c r="G2234">
        <v>108.3</v>
      </c>
      <c r="H2234">
        <v>108.3</v>
      </c>
      <c r="I2234">
        <v>108.9</v>
      </c>
      <c r="J2234">
        <v>108.9</v>
      </c>
      <c r="K2234">
        <v>109.6</v>
      </c>
      <c r="L2234">
        <v>109.6</v>
      </c>
    </row>
    <row r="2235" spans="1:12">
      <c r="A2235">
        <v>2018</v>
      </c>
      <c r="B2235" t="s">
        <v>151</v>
      </c>
      <c r="C2235" t="s">
        <v>143</v>
      </c>
      <c r="D2235" s="49" t="str">
        <f t="shared" si="37"/>
        <v>2018BürogebäudeParkett- und Holzpflasterarbeiten</v>
      </c>
      <c r="E2235">
        <v>104.5</v>
      </c>
      <c r="F2235">
        <v>104.5</v>
      </c>
      <c r="G2235">
        <v>104.8</v>
      </c>
      <c r="H2235">
        <v>104.8</v>
      </c>
      <c r="I2235">
        <v>105.3</v>
      </c>
      <c r="J2235">
        <v>105.3</v>
      </c>
      <c r="K2235">
        <v>105.8</v>
      </c>
      <c r="L2235">
        <v>105.8</v>
      </c>
    </row>
    <row r="2236" spans="1:12">
      <c r="A2236">
        <v>2018</v>
      </c>
      <c r="B2236" t="s">
        <v>151</v>
      </c>
      <c r="C2236" t="s">
        <v>109</v>
      </c>
      <c r="D2236" s="49" t="str">
        <f t="shared" si="37"/>
        <v>2018BürogebäudeRollladenarbeiten</v>
      </c>
      <c r="E2236">
        <v>105.2</v>
      </c>
      <c r="F2236">
        <v>105.2</v>
      </c>
      <c r="G2236">
        <v>105.7</v>
      </c>
      <c r="H2236">
        <v>105.7</v>
      </c>
      <c r="I2236">
        <v>106.2</v>
      </c>
      <c r="J2236">
        <v>106.2</v>
      </c>
      <c r="K2236">
        <v>106.5</v>
      </c>
      <c r="L2236">
        <v>106.5</v>
      </c>
    </row>
    <row r="2237" spans="1:12">
      <c r="A2237">
        <v>2018</v>
      </c>
      <c r="B2237" t="s">
        <v>151</v>
      </c>
      <c r="C2237" t="s">
        <v>110</v>
      </c>
      <c r="D2237" s="49" t="str">
        <f t="shared" si="37"/>
        <v>2018BürogebäudeMetallbauarbeiten</v>
      </c>
      <c r="E2237">
        <v>108.3</v>
      </c>
      <c r="F2237">
        <v>108.3</v>
      </c>
      <c r="G2237">
        <v>109.2</v>
      </c>
      <c r="H2237">
        <v>109.2</v>
      </c>
      <c r="I2237">
        <v>110.1</v>
      </c>
      <c r="J2237">
        <v>110.1</v>
      </c>
      <c r="K2237">
        <v>110.9</v>
      </c>
      <c r="L2237">
        <v>110.9</v>
      </c>
    </row>
    <row r="2238" spans="1:12">
      <c r="A2238">
        <v>2018</v>
      </c>
      <c r="B2238" t="s">
        <v>151</v>
      </c>
      <c r="C2238" t="s">
        <v>111</v>
      </c>
      <c r="D2238" s="49" t="str">
        <f t="shared" si="37"/>
        <v>2018BürogebäudeVerglasungsarbeiten</v>
      </c>
      <c r="E2238">
        <v>106.5</v>
      </c>
      <c r="F2238">
        <v>106.5</v>
      </c>
      <c r="G2238">
        <v>107.1</v>
      </c>
      <c r="H2238">
        <v>107.1</v>
      </c>
      <c r="I2238">
        <v>108.1</v>
      </c>
      <c r="J2238">
        <v>108.1</v>
      </c>
      <c r="K2238">
        <v>109</v>
      </c>
      <c r="L2238">
        <v>109</v>
      </c>
    </row>
    <row r="2239" spans="1:12">
      <c r="A2239">
        <v>2018</v>
      </c>
      <c r="B2239" t="s">
        <v>151</v>
      </c>
      <c r="C2239" t="s">
        <v>144</v>
      </c>
      <c r="D2239" s="49" t="str">
        <f t="shared" si="37"/>
        <v>2018BürogebäudeMaler- und Lackierarbeiten, Beschichtungen</v>
      </c>
      <c r="E2239">
        <v>107.7</v>
      </c>
      <c r="F2239">
        <v>107.7</v>
      </c>
      <c r="G2239">
        <v>108.4</v>
      </c>
      <c r="H2239">
        <v>108.4</v>
      </c>
      <c r="I2239">
        <v>109.3</v>
      </c>
      <c r="J2239">
        <v>109.3</v>
      </c>
      <c r="K2239">
        <v>110.1</v>
      </c>
      <c r="L2239">
        <v>110.1</v>
      </c>
    </row>
    <row r="2240" spans="1:12">
      <c r="A2240">
        <v>2018</v>
      </c>
      <c r="B2240" t="s">
        <v>151</v>
      </c>
      <c r="C2240" t="s">
        <v>145</v>
      </c>
      <c r="D2240" s="49" t="str">
        <f t="shared" si="37"/>
        <v>2018BürogebäudeKorrosionsschutzarbeiten an Stahlbauten</v>
      </c>
      <c r="E2240" t="s">
        <v>66</v>
      </c>
      <c r="F2240" t="s">
        <v>66</v>
      </c>
      <c r="G2240" t="s">
        <v>66</v>
      </c>
      <c r="H2240" t="s">
        <v>66</v>
      </c>
      <c r="I2240" t="s">
        <v>66</v>
      </c>
      <c r="J2240" t="s">
        <v>66</v>
      </c>
      <c r="K2240" t="s">
        <v>66</v>
      </c>
      <c r="L2240" t="s">
        <v>66</v>
      </c>
    </row>
    <row r="2241" spans="1:12">
      <c r="A2241">
        <v>2018</v>
      </c>
      <c r="B2241" t="s">
        <v>151</v>
      </c>
      <c r="C2241" t="s">
        <v>113</v>
      </c>
      <c r="D2241" s="49" t="str">
        <f t="shared" si="37"/>
        <v>2018BürogebäudeBodenbelagarbeiten</v>
      </c>
      <c r="E2241">
        <v>105.9</v>
      </c>
      <c r="F2241">
        <v>105.9</v>
      </c>
      <c r="G2241">
        <v>106.1</v>
      </c>
      <c r="H2241">
        <v>106.1</v>
      </c>
      <c r="I2241">
        <v>106.6</v>
      </c>
      <c r="J2241">
        <v>106.6</v>
      </c>
      <c r="K2241">
        <v>107</v>
      </c>
      <c r="L2241">
        <v>107</v>
      </c>
    </row>
    <row r="2242" spans="1:12">
      <c r="A2242">
        <v>2018</v>
      </c>
      <c r="B2242" t="s">
        <v>151</v>
      </c>
      <c r="C2242" t="s">
        <v>114</v>
      </c>
      <c r="D2242" s="49" t="str">
        <f t="shared" si="37"/>
        <v>2018BürogebäudeTapezierarbeiten</v>
      </c>
      <c r="E2242">
        <v>108</v>
      </c>
      <c r="F2242">
        <v>108</v>
      </c>
      <c r="G2242">
        <v>108.9</v>
      </c>
      <c r="H2242">
        <v>108.9</v>
      </c>
      <c r="I2242">
        <v>110.3</v>
      </c>
      <c r="J2242">
        <v>110.3</v>
      </c>
      <c r="K2242">
        <v>111.6</v>
      </c>
      <c r="L2242">
        <v>111.6</v>
      </c>
    </row>
    <row r="2243" spans="1:12">
      <c r="A2243">
        <v>2018</v>
      </c>
      <c r="B2243" t="s">
        <v>151</v>
      </c>
      <c r="C2243" t="s">
        <v>115</v>
      </c>
      <c r="D2243" s="49" t="str">
        <f t="shared" si="37"/>
        <v>2018BürogebäudeRaumlufttechnische Anlagen</v>
      </c>
      <c r="E2243">
        <v>107.3</v>
      </c>
      <c r="F2243">
        <v>107.3</v>
      </c>
      <c r="G2243">
        <v>108.1</v>
      </c>
      <c r="H2243">
        <v>108.1</v>
      </c>
      <c r="I2243">
        <v>109</v>
      </c>
      <c r="J2243">
        <v>109</v>
      </c>
      <c r="K2243">
        <v>109.8</v>
      </c>
      <c r="L2243">
        <v>109.8</v>
      </c>
    </row>
    <row r="2244" spans="1:12">
      <c r="A2244">
        <v>2018</v>
      </c>
      <c r="B2244" t="s">
        <v>151</v>
      </c>
      <c r="C2244" t="s">
        <v>146</v>
      </c>
      <c r="D2244" s="49" t="str">
        <f t="shared" si="37"/>
        <v>2018BürogebäudeHeiz- und zentrale Wassererwärmungsanlagen</v>
      </c>
      <c r="E2244">
        <v>109.1</v>
      </c>
      <c r="F2244">
        <v>109.1</v>
      </c>
      <c r="G2244">
        <v>110.2</v>
      </c>
      <c r="H2244">
        <v>110.2</v>
      </c>
      <c r="I2244">
        <v>110.7</v>
      </c>
      <c r="J2244">
        <v>110.7</v>
      </c>
      <c r="K2244">
        <v>111.6</v>
      </c>
      <c r="L2244">
        <v>111.6</v>
      </c>
    </row>
    <row r="2245" spans="1:12">
      <c r="A2245">
        <v>2018</v>
      </c>
      <c r="B2245" t="s">
        <v>151</v>
      </c>
      <c r="C2245" t="s">
        <v>147</v>
      </c>
      <c r="D2245" s="49" t="str">
        <f t="shared" si="37"/>
        <v>2018BürogebäudeGas-, Wasser- und Entwässerungsanl. innerh. v.Geb.</v>
      </c>
      <c r="E2245">
        <v>110.6</v>
      </c>
      <c r="F2245">
        <v>110.6</v>
      </c>
      <c r="G2245">
        <v>111.6</v>
      </c>
      <c r="H2245">
        <v>111.6</v>
      </c>
      <c r="I2245">
        <v>112.3</v>
      </c>
      <c r="J2245">
        <v>112.3</v>
      </c>
      <c r="K2245">
        <v>113.2</v>
      </c>
      <c r="L2245">
        <v>113.2</v>
      </c>
    </row>
    <row r="2246" spans="1:12">
      <c r="A2246">
        <v>2018</v>
      </c>
      <c r="B2246" t="s">
        <v>151</v>
      </c>
      <c r="C2246" t="s">
        <v>148</v>
      </c>
      <c r="D2246" s="49" t="str">
        <f t="shared" si="37"/>
        <v>2018BürogebäudeNieder- und Mittelspannungsanlagen bis 36 kV</v>
      </c>
      <c r="E2246">
        <v>110.8</v>
      </c>
      <c r="F2246">
        <v>110.8</v>
      </c>
      <c r="G2246">
        <v>111.8</v>
      </c>
      <c r="H2246">
        <v>111.8</v>
      </c>
      <c r="I2246">
        <v>113.4</v>
      </c>
      <c r="J2246">
        <v>113.4</v>
      </c>
      <c r="K2246">
        <v>114.3</v>
      </c>
      <c r="L2246">
        <v>114.3</v>
      </c>
    </row>
    <row r="2247" spans="1:12">
      <c r="A2247">
        <v>2018</v>
      </c>
      <c r="B2247" t="s">
        <v>151</v>
      </c>
      <c r="C2247" t="s">
        <v>120</v>
      </c>
      <c r="D2247" s="49" t="str">
        <f t="shared" si="37"/>
        <v>2018BürogebäudeBlitzschutzanlagen</v>
      </c>
      <c r="E2247">
        <v>106.5</v>
      </c>
      <c r="F2247">
        <v>106.5</v>
      </c>
      <c r="G2247">
        <v>107.3</v>
      </c>
      <c r="H2247">
        <v>107.3</v>
      </c>
      <c r="I2247">
        <v>108</v>
      </c>
      <c r="J2247">
        <v>108</v>
      </c>
      <c r="K2247">
        <v>108.8</v>
      </c>
      <c r="L2247">
        <v>108.8</v>
      </c>
    </row>
    <row r="2248" spans="1:12">
      <c r="A2248">
        <v>2018</v>
      </c>
      <c r="B2248" t="s">
        <v>151</v>
      </c>
      <c r="C2248" t="s">
        <v>149</v>
      </c>
      <c r="D2248" s="49" t="str">
        <f t="shared" si="37"/>
        <v>2018BürogebäudeAufzugsanl., Fahrtreppen, Fahrsteige, Förderanl.</v>
      </c>
      <c r="E2248">
        <v>105.1</v>
      </c>
      <c r="F2248">
        <v>105.1</v>
      </c>
      <c r="G2248">
        <v>105.2</v>
      </c>
      <c r="H2248">
        <v>105.2</v>
      </c>
      <c r="I2248">
        <v>105.8</v>
      </c>
      <c r="J2248">
        <v>105.8</v>
      </c>
      <c r="K2248">
        <v>105.9</v>
      </c>
      <c r="L2248">
        <v>105.9</v>
      </c>
    </row>
    <row r="2249" spans="1:12">
      <c r="A2249">
        <v>2018</v>
      </c>
      <c r="B2249" t="s">
        <v>151</v>
      </c>
      <c r="C2249" t="s">
        <v>119</v>
      </c>
      <c r="D2249" s="49" t="str">
        <f t="shared" si="37"/>
        <v>2018BürogebäudeGebäudeautomation</v>
      </c>
      <c r="E2249">
        <v>111.4</v>
      </c>
      <c r="F2249">
        <v>111.4</v>
      </c>
      <c r="G2249">
        <v>112.4</v>
      </c>
      <c r="H2249">
        <v>112.4</v>
      </c>
      <c r="I2249">
        <v>113.6</v>
      </c>
      <c r="J2249">
        <v>113.6</v>
      </c>
      <c r="K2249">
        <v>114.2</v>
      </c>
      <c r="L2249">
        <v>114.2</v>
      </c>
    </row>
    <row r="2250" spans="1:12">
      <c r="A2250">
        <v>2018</v>
      </c>
      <c r="B2250" t="s">
        <v>151</v>
      </c>
      <c r="C2250" t="s">
        <v>150</v>
      </c>
      <c r="D2250" s="49" t="str">
        <f t="shared" si="37"/>
        <v>2018BürogebäudeDämm- und Brandschutzarbeiten an techn. Anlagen</v>
      </c>
      <c r="E2250">
        <v>111.5</v>
      </c>
      <c r="F2250">
        <v>111.5</v>
      </c>
      <c r="G2250">
        <v>113</v>
      </c>
      <c r="H2250">
        <v>113</v>
      </c>
      <c r="I2250">
        <v>113.8</v>
      </c>
      <c r="J2250">
        <v>113.8</v>
      </c>
      <c r="K2250">
        <v>115.1</v>
      </c>
      <c r="L2250">
        <v>115.1</v>
      </c>
    </row>
    <row r="2251" spans="1:12">
      <c r="A2251">
        <v>2018</v>
      </c>
      <c r="B2251" t="s">
        <v>152</v>
      </c>
      <c r="C2251" t="s">
        <v>133</v>
      </c>
      <c r="D2251" s="49" t="str">
        <f t="shared" si="37"/>
        <v>2018Gewerbliche BetriebsgebäudeBauleistungen am Bauwerk</v>
      </c>
      <c r="E2251">
        <v>108.5</v>
      </c>
      <c r="F2251">
        <v>108.5</v>
      </c>
      <c r="G2251">
        <v>109.5</v>
      </c>
      <c r="H2251">
        <v>109.5</v>
      </c>
      <c r="I2251">
        <v>111</v>
      </c>
      <c r="J2251">
        <v>111</v>
      </c>
      <c r="K2251">
        <v>111.9</v>
      </c>
      <c r="L2251">
        <v>111.9</v>
      </c>
    </row>
    <row r="2252" spans="1:12">
      <c r="A2252">
        <v>2018</v>
      </c>
      <c r="B2252" t="s">
        <v>152</v>
      </c>
      <c r="C2252" t="s">
        <v>134</v>
      </c>
      <c r="D2252" s="49" t="str">
        <f t="shared" ref="D2252:D2315" si="38">CONCATENATE(A2252, B2252, C2252)</f>
        <v>2018Gewerbliche BetriebsgebäudeRohbauarbeiten</v>
      </c>
      <c r="E2252">
        <v>108.3</v>
      </c>
      <c r="F2252">
        <v>108.3</v>
      </c>
      <c r="G2252">
        <v>109.5</v>
      </c>
      <c r="H2252">
        <v>109.5</v>
      </c>
      <c r="I2252">
        <v>111.3</v>
      </c>
      <c r="J2252">
        <v>111.3</v>
      </c>
      <c r="K2252">
        <v>112.3</v>
      </c>
      <c r="L2252">
        <v>112.3</v>
      </c>
    </row>
    <row r="2253" spans="1:12">
      <c r="A2253">
        <v>2018</v>
      </c>
      <c r="B2253" t="s">
        <v>152</v>
      </c>
      <c r="C2253" t="s">
        <v>90</v>
      </c>
      <c r="D2253" s="49" t="str">
        <f t="shared" si="38"/>
        <v>2018Gewerbliche BetriebsgebäudeErdarbeiten</v>
      </c>
      <c r="E2253">
        <v>111</v>
      </c>
      <c r="F2253">
        <v>111</v>
      </c>
      <c r="G2253">
        <v>112.8</v>
      </c>
      <c r="H2253">
        <v>112.8</v>
      </c>
      <c r="I2253">
        <v>115.1</v>
      </c>
      <c r="J2253">
        <v>115.1</v>
      </c>
      <c r="K2253">
        <v>116.5</v>
      </c>
      <c r="L2253">
        <v>116.5</v>
      </c>
    </row>
    <row r="2254" spans="1:12">
      <c r="A2254">
        <v>2018</v>
      </c>
      <c r="B2254" t="s">
        <v>152</v>
      </c>
      <c r="C2254" t="s">
        <v>135</v>
      </c>
      <c r="D2254" s="49" t="str">
        <f t="shared" si="38"/>
        <v>2018Gewerbliche BetriebsgebäudeVerbauarbeiten</v>
      </c>
      <c r="E2254" t="s">
        <v>66</v>
      </c>
      <c r="F2254" t="s">
        <v>66</v>
      </c>
      <c r="G2254" t="s">
        <v>66</v>
      </c>
      <c r="H2254" t="s">
        <v>66</v>
      </c>
      <c r="I2254" t="s">
        <v>66</v>
      </c>
      <c r="J2254" t="s">
        <v>66</v>
      </c>
      <c r="K2254" t="s">
        <v>66</v>
      </c>
      <c r="L2254" t="s">
        <v>66</v>
      </c>
    </row>
    <row r="2255" spans="1:12">
      <c r="A2255">
        <v>2018</v>
      </c>
      <c r="B2255" t="s">
        <v>152</v>
      </c>
      <c r="C2255" t="s">
        <v>136</v>
      </c>
      <c r="D2255" s="49" t="str">
        <f t="shared" si="38"/>
        <v>2018Gewerbliche BetriebsgebäudeRamm-, Rüttel- und Pressarbeiten</v>
      </c>
      <c r="E2255" t="s">
        <v>66</v>
      </c>
      <c r="F2255" t="s">
        <v>66</v>
      </c>
      <c r="G2255" t="s">
        <v>66</v>
      </c>
      <c r="H2255" t="s">
        <v>66</v>
      </c>
      <c r="I2255" t="s">
        <v>66</v>
      </c>
      <c r="J2255" t="s">
        <v>66</v>
      </c>
      <c r="K2255" t="s">
        <v>66</v>
      </c>
      <c r="L2255" t="s">
        <v>66</v>
      </c>
    </row>
    <row r="2256" spans="1:12">
      <c r="A2256">
        <v>2018</v>
      </c>
      <c r="B2256" t="s">
        <v>152</v>
      </c>
      <c r="C2256" t="s">
        <v>91</v>
      </c>
      <c r="D2256" s="49" t="str">
        <f t="shared" si="38"/>
        <v>2018Gewerbliche BetriebsgebäudeEntwässerungskanalarbeiten</v>
      </c>
      <c r="E2256">
        <v>108.3</v>
      </c>
      <c r="F2256">
        <v>108.3</v>
      </c>
      <c r="G2256">
        <v>109.7</v>
      </c>
      <c r="H2256">
        <v>109.7</v>
      </c>
      <c r="I2256">
        <v>111.5</v>
      </c>
      <c r="J2256">
        <v>111.5</v>
      </c>
      <c r="K2256">
        <v>112.4</v>
      </c>
      <c r="L2256">
        <v>112.4</v>
      </c>
    </row>
    <row r="2257" spans="1:12">
      <c r="A2257">
        <v>2018</v>
      </c>
      <c r="B2257" t="s">
        <v>152</v>
      </c>
      <c r="C2257" t="s">
        <v>92</v>
      </c>
      <c r="D2257" s="49" t="str">
        <f t="shared" si="38"/>
        <v>2018Gewerbliche BetriebsgebäudeMauerarbeiten</v>
      </c>
      <c r="E2257">
        <v>106.6</v>
      </c>
      <c r="F2257">
        <v>106.6</v>
      </c>
      <c r="G2257">
        <v>107.7</v>
      </c>
      <c r="H2257">
        <v>107.7</v>
      </c>
      <c r="I2257">
        <v>110</v>
      </c>
      <c r="J2257">
        <v>110</v>
      </c>
      <c r="K2257">
        <v>110.9</v>
      </c>
      <c r="L2257">
        <v>110.9</v>
      </c>
    </row>
    <row r="2258" spans="1:12">
      <c r="A2258">
        <v>2018</v>
      </c>
      <c r="B2258" t="s">
        <v>152</v>
      </c>
      <c r="C2258" t="s">
        <v>93</v>
      </c>
      <c r="D2258" s="49" t="str">
        <f t="shared" si="38"/>
        <v>2018Gewerbliche BetriebsgebäudeBetonarbeiten</v>
      </c>
      <c r="E2258">
        <v>108.5</v>
      </c>
      <c r="F2258">
        <v>108.5</v>
      </c>
      <c r="G2258">
        <v>109.7</v>
      </c>
      <c r="H2258">
        <v>109.7</v>
      </c>
      <c r="I2258">
        <v>111.6</v>
      </c>
      <c r="J2258">
        <v>111.6</v>
      </c>
      <c r="K2258">
        <v>112.8</v>
      </c>
      <c r="L2258">
        <v>112.8</v>
      </c>
    </row>
    <row r="2259" spans="1:12">
      <c r="A2259">
        <v>2018</v>
      </c>
      <c r="B2259" t="s">
        <v>152</v>
      </c>
      <c r="C2259" t="s">
        <v>137</v>
      </c>
      <c r="D2259" s="49" t="str">
        <f t="shared" si="38"/>
        <v>2018Gewerbliche BetriebsgebäudeZimmer- und Holzbauarbeiten</v>
      </c>
      <c r="E2259">
        <v>107</v>
      </c>
      <c r="F2259">
        <v>107</v>
      </c>
      <c r="G2259">
        <v>108.3</v>
      </c>
      <c r="H2259">
        <v>108.3</v>
      </c>
      <c r="I2259">
        <v>110</v>
      </c>
      <c r="J2259">
        <v>110</v>
      </c>
      <c r="K2259">
        <v>110.5</v>
      </c>
      <c r="L2259">
        <v>110.5</v>
      </c>
    </row>
    <row r="2260" spans="1:12">
      <c r="A2260">
        <v>2018</v>
      </c>
      <c r="B2260" t="s">
        <v>152</v>
      </c>
      <c r="C2260" t="s">
        <v>95</v>
      </c>
      <c r="D2260" s="49" t="str">
        <f t="shared" si="38"/>
        <v>2018Gewerbliche BetriebsgebäudeStahlbauarbeiten</v>
      </c>
      <c r="E2260">
        <v>106.4</v>
      </c>
      <c r="F2260">
        <v>106.4</v>
      </c>
      <c r="G2260">
        <v>106.6</v>
      </c>
      <c r="H2260">
        <v>106.6</v>
      </c>
      <c r="I2260">
        <v>107.7</v>
      </c>
      <c r="J2260">
        <v>107.7</v>
      </c>
      <c r="K2260">
        <v>108.9</v>
      </c>
      <c r="L2260">
        <v>108.9</v>
      </c>
    </row>
    <row r="2261" spans="1:12">
      <c r="A2261">
        <v>2018</v>
      </c>
      <c r="B2261" t="s">
        <v>152</v>
      </c>
      <c r="C2261" t="s">
        <v>96</v>
      </c>
      <c r="D2261" s="49" t="str">
        <f t="shared" si="38"/>
        <v>2018Gewerbliche BetriebsgebäudeAbdichtungsarbeiten</v>
      </c>
      <c r="E2261">
        <v>107.8</v>
      </c>
      <c r="F2261">
        <v>107.8</v>
      </c>
      <c r="G2261">
        <v>109.2</v>
      </c>
      <c r="H2261">
        <v>109.2</v>
      </c>
      <c r="I2261">
        <v>110.7</v>
      </c>
      <c r="J2261">
        <v>110.7</v>
      </c>
      <c r="K2261">
        <v>111.7</v>
      </c>
      <c r="L2261">
        <v>111.7</v>
      </c>
    </row>
    <row r="2262" spans="1:12">
      <c r="A2262">
        <v>2018</v>
      </c>
      <c r="B2262" t="s">
        <v>152</v>
      </c>
      <c r="C2262" t="s">
        <v>138</v>
      </c>
      <c r="D2262" s="49" t="str">
        <f t="shared" si="38"/>
        <v>2018Gewerbliche BetriebsgebäudeDachdeckungs- und Dachabdichtungsarbeiten</v>
      </c>
      <c r="E2262">
        <v>108.9</v>
      </c>
      <c r="F2262">
        <v>108.9</v>
      </c>
      <c r="G2262">
        <v>110.1</v>
      </c>
      <c r="H2262">
        <v>110.1</v>
      </c>
      <c r="I2262">
        <v>111.4</v>
      </c>
      <c r="J2262">
        <v>111.4</v>
      </c>
      <c r="K2262">
        <v>112.2</v>
      </c>
      <c r="L2262">
        <v>112.2</v>
      </c>
    </row>
    <row r="2263" spans="1:12">
      <c r="A2263">
        <v>2018</v>
      </c>
      <c r="B2263" t="s">
        <v>152</v>
      </c>
      <c r="C2263" t="s">
        <v>98</v>
      </c>
      <c r="D2263" s="49" t="str">
        <f t="shared" si="38"/>
        <v>2018Gewerbliche BetriebsgebäudeKlempnerarbeiten</v>
      </c>
      <c r="E2263">
        <v>108.7</v>
      </c>
      <c r="F2263">
        <v>108.7</v>
      </c>
      <c r="G2263">
        <v>109.8</v>
      </c>
      <c r="H2263">
        <v>109.8</v>
      </c>
      <c r="I2263">
        <v>111</v>
      </c>
      <c r="J2263">
        <v>111</v>
      </c>
      <c r="K2263">
        <v>111.7</v>
      </c>
      <c r="L2263">
        <v>111.7</v>
      </c>
    </row>
    <row r="2264" spans="1:12">
      <c r="A2264">
        <v>2018</v>
      </c>
      <c r="B2264" t="s">
        <v>152</v>
      </c>
      <c r="C2264" t="s">
        <v>99</v>
      </c>
      <c r="D2264" s="49" t="str">
        <f t="shared" si="38"/>
        <v>2018Gewerbliche BetriebsgebäudeGerüstarbeiten</v>
      </c>
      <c r="E2264">
        <v>107.7</v>
      </c>
      <c r="F2264">
        <v>107.7</v>
      </c>
      <c r="G2264">
        <v>111.1</v>
      </c>
      <c r="H2264">
        <v>111.1</v>
      </c>
      <c r="I2264">
        <v>114.2</v>
      </c>
      <c r="J2264">
        <v>114.2</v>
      </c>
      <c r="K2264">
        <v>114</v>
      </c>
      <c r="L2264">
        <v>114</v>
      </c>
    </row>
    <row r="2265" spans="1:12">
      <c r="A2265">
        <v>2018</v>
      </c>
      <c r="B2265" t="s">
        <v>152</v>
      </c>
      <c r="C2265" t="s">
        <v>139</v>
      </c>
      <c r="D2265" s="49" t="str">
        <f t="shared" si="38"/>
        <v>2018Gewerbliche BetriebsgebäudeAusbauarbeiten</v>
      </c>
      <c r="E2265">
        <v>108.7</v>
      </c>
      <c r="F2265">
        <v>108.7</v>
      </c>
      <c r="G2265">
        <v>109.6</v>
      </c>
      <c r="H2265">
        <v>109.6</v>
      </c>
      <c r="I2265">
        <v>110.7</v>
      </c>
      <c r="J2265">
        <v>110.7</v>
      </c>
      <c r="K2265">
        <v>111.5</v>
      </c>
      <c r="L2265">
        <v>111.5</v>
      </c>
    </row>
    <row r="2266" spans="1:12">
      <c r="A2266">
        <v>2018</v>
      </c>
      <c r="B2266" t="s">
        <v>152</v>
      </c>
      <c r="C2266" t="s">
        <v>100</v>
      </c>
      <c r="D2266" s="49" t="str">
        <f t="shared" si="38"/>
        <v>2018Gewerbliche BetriebsgebäudeNaturwerksteinarbeiten</v>
      </c>
      <c r="E2266">
        <v>106.7</v>
      </c>
      <c r="F2266">
        <v>106.7</v>
      </c>
      <c r="G2266">
        <v>107.4</v>
      </c>
      <c r="H2266">
        <v>107.4</v>
      </c>
      <c r="I2266">
        <v>108.4</v>
      </c>
      <c r="J2266">
        <v>108.4</v>
      </c>
      <c r="K2266">
        <v>108.8</v>
      </c>
      <c r="L2266">
        <v>108.8</v>
      </c>
    </row>
    <row r="2267" spans="1:12">
      <c r="A2267">
        <v>2018</v>
      </c>
      <c r="B2267" t="s">
        <v>152</v>
      </c>
      <c r="C2267" t="s">
        <v>101</v>
      </c>
      <c r="D2267" s="49" t="str">
        <f t="shared" si="38"/>
        <v>2018Gewerbliche BetriebsgebäudeBetonwerksteinarbeiten</v>
      </c>
      <c r="E2267">
        <v>106.5</v>
      </c>
      <c r="F2267">
        <v>106.5</v>
      </c>
      <c r="G2267">
        <v>106.9</v>
      </c>
      <c r="H2267">
        <v>106.9</v>
      </c>
      <c r="I2267">
        <v>108.3</v>
      </c>
      <c r="J2267">
        <v>108.3</v>
      </c>
      <c r="K2267">
        <v>109</v>
      </c>
      <c r="L2267">
        <v>109</v>
      </c>
    </row>
    <row r="2268" spans="1:12">
      <c r="A2268">
        <v>2018</v>
      </c>
      <c r="B2268" t="s">
        <v>152</v>
      </c>
      <c r="C2268" t="s">
        <v>140</v>
      </c>
      <c r="D2268" s="49" t="str">
        <f t="shared" si="38"/>
        <v>2018Gewerbliche BetriebsgebäudePutz- und Stuckarbeiten</v>
      </c>
      <c r="E2268">
        <v>106.7</v>
      </c>
      <c r="F2268">
        <v>106.7</v>
      </c>
      <c r="G2268">
        <v>107.4</v>
      </c>
      <c r="H2268">
        <v>107.4</v>
      </c>
      <c r="I2268">
        <v>109</v>
      </c>
      <c r="J2268">
        <v>109</v>
      </c>
      <c r="K2268">
        <v>109.7</v>
      </c>
      <c r="L2268">
        <v>109.7</v>
      </c>
    </row>
    <row r="2269" spans="1:12">
      <c r="A2269">
        <v>2018</v>
      </c>
      <c r="B2269" t="s">
        <v>152</v>
      </c>
      <c r="C2269" t="s">
        <v>141</v>
      </c>
      <c r="D2269" s="49" t="str">
        <f t="shared" si="38"/>
        <v>2018Gewerbliche BetriebsgebäudeWärmedämm-Verbundsysteme</v>
      </c>
      <c r="E2269">
        <v>108.7</v>
      </c>
      <c r="F2269">
        <v>108.7</v>
      </c>
      <c r="G2269">
        <v>109.3</v>
      </c>
      <c r="H2269">
        <v>109.3</v>
      </c>
      <c r="I2269">
        <v>110.8</v>
      </c>
      <c r="J2269">
        <v>110.8</v>
      </c>
      <c r="K2269">
        <v>111.6</v>
      </c>
      <c r="L2269">
        <v>111.6</v>
      </c>
    </row>
    <row r="2270" spans="1:12">
      <c r="A2270">
        <v>2018</v>
      </c>
      <c r="B2270" t="s">
        <v>152</v>
      </c>
      <c r="C2270" t="s">
        <v>104</v>
      </c>
      <c r="D2270" s="49" t="str">
        <f t="shared" si="38"/>
        <v>2018Gewerbliche BetriebsgebäudeTrockenbauarbeiten</v>
      </c>
      <c r="E2270">
        <v>107.1</v>
      </c>
      <c r="F2270">
        <v>107.1</v>
      </c>
      <c r="G2270">
        <v>107.9</v>
      </c>
      <c r="H2270">
        <v>107.9</v>
      </c>
      <c r="I2270">
        <v>109</v>
      </c>
      <c r="J2270">
        <v>109</v>
      </c>
      <c r="K2270">
        <v>109.5</v>
      </c>
      <c r="L2270">
        <v>109.5</v>
      </c>
    </row>
    <row r="2271" spans="1:12">
      <c r="A2271">
        <v>2018</v>
      </c>
      <c r="B2271" t="s">
        <v>152</v>
      </c>
      <c r="C2271" t="s">
        <v>105</v>
      </c>
      <c r="D2271" s="49" t="str">
        <f t="shared" si="38"/>
        <v>2018Gewerbliche BetriebsgebäudeVorgehängte hinterlüftete Fassaden</v>
      </c>
      <c r="E2271">
        <v>109.8</v>
      </c>
      <c r="F2271">
        <v>109.8</v>
      </c>
      <c r="G2271">
        <v>110.5</v>
      </c>
      <c r="H2271">
        <v>110.5</v>
      </c>
      <c r="I2271">
        <v>112.1</v>
      </c>
      <c r="J2271">
        <v>112.1</v>
      </c>
      <c r="K2271">
        <v>113.1</v>
      </c>
      <c r="L2271">
        <v>113.1</v>
      </c>
    </row>
    <row r="2272" spans="1:12">
      <c r="A2272">
        <v>2018</v>
      </c>
      <c r="B2272" t="s">
        <v>152</v>
      </c>
      <c r="C2272" t="s">
        <v>142</v>
      </c>
      <c r="D2272" s="49" t="str">
        <f t="shared" si="38"/>
        <v>2018Gewerbliche BetriebsgebäudeFliesen- und Plattenarbeiten</v>
      </c>
      <c r="E2272">
        <v>106.8</v>
      </c>
      <c r="F2272">
        <v>106.8</v>
      </c>
      <c r="G2272">
        <v>107.9</v>
      </c>
      <c r="H2272">
        <v>107.9</v>
      </c>
      <c r="I2272">
        <v>109.9</v>
      </c>
      <c r="J2272">
        <v>109.9</v>
      </c>
      <c r="K2272">
        <v>110.4</v>
      </c>
      <c r="L2272">
        <v>110.4</v>
      </c>
    </row>
    <row r="2273" spans="1:12">
      <c r="A2273">
        <v>2018</v>
      </c>
      <c r="B2273" t="s">
        <v>152</v>
      </c>
      <c r="C2273" t="s">
        <v>107</v>
      </c>
      <c r="D2273" s="49" t="str">
        <f t="shared" si="38"/>
        <v>2018Gewerbliche BetriebsgebäudeEstricharbeiten</v>
      </c>
      <c r="E2273">
        <v>107.4</v>
      </c>
      <c r="F2273">
        <v>107.4</v>
      </c>
      <c r="G2273">
        <v>108.5</v>
      </c>
      <c r="H2273">
        <v>108.5</v>
      </c>
      <c r="I2273">
        <v>109.9</v>
      </c>
      <c r="J2273">
        <v>109.9</v>
      </c>
      <c r="K2273">
        <v>110.6</v>
      </c>
      <c r="L2273">
        <v>110.6</v>
      </c>
    </row>
    <row r="2274" spans="1:12">
      <c r="A2274">
        <v>2018</v>
      </c>
      <c r="B2274" t="s">
        <v>152</v>
      </c>
      <c r="C2274" t="s">
        <v>108</v>
      </c>
      <c r="D2274" s="49" t="str">
        <f t="shared" si="38"/>
        <v>2018Gewerbliche BetriebsgebäudeTischlerarbeiten</v>
      </c>
      <c r="E2274">
        <v>107.5</v>
      </c>
      <c r="F2274">
        <v>107.5</v>
      </c>
      <c r="G2274">
        <v>108.4</v>
      </c>
      <c r="H2274">
        <v>108.4</v>
      </c>
      <c r="I2274">
        <v>108.9</v>
      </c>
      <c r="J2274">
        <v>108.9</v>
      </c>
      <c r="K2274">
        <v>109.6</v>
      </c>
      <c r="L2274">
        <v>109.6</v>
      </c>
    </row>
    <row r="2275" spans="1:12">
      <c r="A2275">
        <v>2018</v>
      </c>
      <c r="B2275" t="s">
        <v>152</v>
      </c>
      <c r="C2275" t="s">
        <v>143</v>
      </c>
      <c r="D2275" s="49" t="str">
        <f t="shared" si="38"/>
        <v>2018Gewerbliche BetriebsgebäudeParkett- und Holzpflasterarbeiten</v>
      </c>
      <c r="E2275">
        <v>104.5</v>
      </c>
      <c r="F2275">
        <v>104.5</v>
      </c>
      <c r="G2275">
        <v>104.8</v>
      </c>
      <c r="H2275">
        <v>104.8</v>
      </c>
      <c r="I2275">
        <v>105.3</v>
      </c>
      <c r="J2275">
        <v>105.3</v>
      </c>
      <c r="K2275">
        <v>105.8</v>
      </c>
      <c r="L2275">
        <v>105.8</v>
      </c>
    </row>
    <row r="2276" spans="1:12">
      <c r="A2276">
        <v>2018</v>
      </c>
      <c r="B2276" t="s">
        <v>152</v>
      </c>
      <c r="C2276" t="s">
        <v>109</v>
      </c>
      <c r="D2276" s="49" t="str">
        <f t="shared" si="38"/>
        <v>2018Gewerbliche BetriebsgebäudeRollladenarbeiten</v>
      </c>
      <c r="E2276">
        <v>105.2</v>
      </c>
      <c r="F2276">
        <v>105.2</v>
      </c>
      <c r="G2276">
        <v>105.7</v>
      </c>
      <c r="H2276">
        <v>105.7</v>
      </c>
      <c r="I2276">
        <v>106.2</v>
      </c>
      <c r="J2276">
        <v>106.2</v>
      </c>
      <c r="K2276">
        <v>106.5</v>
      </c>
      <c r="L2276">
        <v>106.5</v>
      </c>
    </row>
    <row r="2277" spans="1:12">
      <c r="A2277">
        <v>2018</v>
      </c>
      <c r="B2277" t="s">
        <v>152</v>
      </c>
      <c r="C2277" t="s">
        <v>110</v>
      </c>
      <c r="D2277" s="49" t="str">
        <f t="shared" si="38"/>
        <v>2018Gewerbliche BetriebsgebäudeMetallbauarbeiten</v>
      </c>
      <c r="E2277">
        <v>108.1</v>
      </c>
      <c r="F2277">
        <v>108.1</v>
      </c>
      <c r="G2277">
        <v>109.1</v>
      </c>
      <c r="H2277">
        <v>109.1</v>
      </c>
      <c r="I2277">
        <v>109.9</v>
      </c>
      <c r="J2277">
        <v>109.9</v>
      </c>
      <c r="K2277">
        <v>110.7</v>
      </c>
      <c r="L2277">
        <v>110.7</v>
      </c>
    </row>
    <row r="2278" spans="1:12">
      <c r="A2278">
        <v>2018</v>
      </c>
      <c r="B2278" t="s">
        <v>152</v>
      </c>
      <c r="C2278" t="s">
        <v>111</v>
      </c>
      <c r="D2278" s="49" t="str">
        <f t="shared" si="38"/>
        <v>2018Gewerbliche BetriebsgebäudeVerglasungsarbeiten</v>
      </c>
      <c r="E2278">
        <v>106.5</v>
      </c>
      <c r="F2278">
        <v>106.5</v>
      </c>
      <c r="G2278">
        <v>107.1</v>
      </c>
      <c r="H2278">
        <v>107.1</v>
      </c>
      <c r="I2278">
        <v>108.1</v>
      </c>
      <c r="J2278">
        <v>108.1</v>
      </c>
      <c r="K2278">
        <v>109</v>
      </c>
      <c r="L2278">
        <v>109</v>
      </c>
    </row>
    <row r="2279" spans="1:12">
      <c r="A2279">
        <v>2018</v>
      </c>
      <c r="B2279" t="s">
        <v>152</v>
      </c>
      <c r="C2279" t="s">
        <v>144</v>
      </c>
      <c r="D2279" s="49" t="str">
        <f t="shared" si="38"/>
        <v>2018Gewerbliche BetriebsgebäudeMaler- und Lackierarbeiten, Beschichtungen</v>
      </c>
      <c r="E2279">
        <v>107.4</v>
      </c>
      <c r="F2279">
        <v>107.4</v>
      </c>
      <c r="G2279">
        <v>108</v>
      </c>
      <c r="H2279">
        <v>108</v>
      </c>
      <c r="I2279">
        <v>109</v>
      </c>
      <c r="J2279">
        <v>109</v>
      </c>
      <c r="K2279">
        <v>109.8</v>
      </c>
      <c r="L2279">
        <v>109.8</v>
      </c>
    </row>
    <row r="2280" spans="1:12">
      <c r="A2280">
        <v>2018</v>
      </c>
      <c r="B2280" t="s">
        <v>152</v>
      </c>
      <c r="C2280" t="s">
        <v>145</v>
      </c>
      <c r="D2280" s="49" t="str">
        <f t="shared" si="38"/>
        <v>2018Gewerbliche BetriebsgebäudeKorrosionsschutzarbeiten an Stahlbauten</v>
      </c>
      <c r="E2280">
        <v>106.5</v>
      </c>
      <c r="F2280">
        <v>106.5</v>
      </c>
      <c r="G2280">
        <v>107.7</v>
      </c>
      <c r="H2280">
        <v>107.7</v>
      </c>
      <c r="I2280">
        <v>108.2</v>
      </c>
      <c r="J2280">
        <v>108.2</v>
      </c>
      <c r="K2280">
        <v>109</v>
      </c>
      <c r="L2280">
        <v>109</v>
      </c>
    </row>
    <row r="2281" spans="1:12">
      <c r="A2281">
        <v>2018</v>
      </c>
      <c r="B2281" t="s">
        <v>152</v>
      </c>
      <c r="C2281" t="s">
        <v>113</v>
      </c>
      <c r="D2281" s="49" t="str">
        <f t="shared" si="38"/>
        <v>2018Gewerbliche BetriebsgebäudeBodenbelagarbeiten</v>
      </c>
      <c r="E2281">
        <v>105.8</v>
      </c>
      <c r="F2281">
        <v>105.8</v>
      </c>
      <c r="G2281">
        <v>106</v>
      </c>
      <c r="H2281">
        <v>106</v>
      </c>
      <c r="I2281">
        <v>106.4</v>
      </c>
      <c r="J2281">
        <v>106.4</v>
      </c>
      <c r="K2281">
        <v>106.8</v>
      </c>
      <c r="L2281">
        <v>106.8</v>
      </c>
    </row>
    <row r="2282" spans="1:12">
      <c r="A2282">
        <v>2018</v>
      </c>
      <c r="B2282" t="s">
        <v>152</v>
      </c>
      <c r="C2282" t="s">
        <v>114</v>
      </c>
      <c r="D2282" s="49" t="str">
        <f t="shared" si="38"/>
        <v>2018Gewerbliche BetriebsgebäudeTapezierarbeiten</v>
      </c>
      <c r="E2282">
        <v>108</v>
      </c>
      <c r="F2282">
        <v>108</v>
      </c>
      <c r="G2282">
        <v>108.9</v>
      </c>
      <c r="H2282">
        <v>108.9</v>
      </c>
      <c r="I2282">
        <v>110.3</v>
      </c>
      <c r="J2282">
        <v>110.3</v>
      </c>
      <c r="K2282">
        <v>111.6</v>
      </c>
      <c r="L2282">
        <v>111.6</v>
      </c>
    </row>
    <row r="2283" spans="1:12">
      <c r="A2283">
        <v>2018</v>
      </c>
      <c r="B2283" t="s">
        <v>152</v>
      </c>
      <c r="C2283" t="s">
        <v>115</v>
      </c>
      <c r="D2283" s="49" t="str">
        <f t="shared" si="38"/>
        <v>2018Gewerbliche BetriebsgebäudeRaumlufttechnische Anlagen</v>
      </c>
      <c r="E2283">
        <v>107.2</v>
      </c>
      <c r="F2283">
        <v>107.2</v>
      </c>
      <c r="G2283">
        <v>108</v>
      </c>
      <c r="H2283">
        <v>108</v>
      </c>
      <c r="I2283">
        <v>108.9</v>
      </c>
      <c r="J2283">
        <v>108.9</v>
      </c>
      <c r="K2283">
        <v>109.6</v>
      </c>
      <c r="L2283">
        <v>109.6</v>
      </c>
    </row>
    <row r="2284" spans="1:12">
      <c r="A2284">
        <v>2018</v>
      </c>
      <c r="B2284" t="s">
        <v>152</v>
      </c>
      <c r="C2284" t="s">
        <v>146</v>
      </c>
      <c r="D2284" s="49" t="str">
        <f t="shared" si="38"/>
        <v>2018Gewerbliche BetriebsgebäudeHeiz- und zentrale Wassererwärmungsanlagen</v>
      </c>
      <c r="E2284">
        <v>109.4</v>
      </c>
      <c r="F2284">
        <v>109.4</v>
      </c>
      <c r="G2284">
        <v>110.6</v>
      </c>
      <c r="H2284">
        <v>110.6</v>
      </c>
      <c r="I2284">
        <v>111.1</v>
      </c>
      <c r="J2284">
        <v>111.1</v>
      </c>
      <c r="K2284">
        <v>111.9</v>
      </c>
      <c r="L2284">
        <v>111.9</v>
      </c>
    </row>
    <row r="2285" spans="1:12">
      <c r="A2285">
        <v>2018</v>
      </c>
      <c r="B2285" t="s">
        <v>152</v>
      </c>
      <c r="C2285" t="s">
        <v>147</v>
      </c>
      <c r="D2285" s="49" t="str">
        <f t="shared" si="38"/>
        <v>2018Gewerbliche BetriebsgebäudeGas-, Wasser- und Entwässerungsanl. innerh. v.Geb.</v>
      </c>
      <c r="E2285">
        <v>110.5</v>
      </c>
      <c r="F2285">
        <v>110.5</v>
      </c>
      <c r="G2285">
        <v>111.6</v>
      </c>
      <c r="H2285">
        <v>111.6</v>
      </c>
      <c r="I2285">
        <v>112.2</v>
      </c>
      <c r="J2285">
        <v>112.2</v>
      </c>
      <c r="K2285">
        <v>113.1</v>
      </c>
      <c r="L2285">
        <v>113.1</v>
      </c>
    </row>
    <row r="2286" spans="1:12">
      <c r="A2286">
        <v>2018</v>
      </c>
      <c r="B2286" t="s">
        <v>152</v>
      </c>
      <c r="C2286" t="s">
        <v>148</v>
      </c>
      <c r="D2286" s="49" t="str">
        <f t="shared" si="38"/>
        <v>2018Gewerbliche BetriebsgebäudeNieder- und Mittelspannungsanlagen bis 36 kV</v>
      </c>
      <c r="E2286">
        <v>110.8</v>
      </c>
      <c r="F2286">
        <v>110.8</v>
      </c>
      <c r="G2286">
        <v>111.7</v>
      </c>
      <c r="H2286">
        <v>111.7</v>
      </c>
      <c r="I2286">
        <v>113.4</v>
      </c>
      <c r="J2286">
        <v>113.4</v>
      </c>
      <c r="K2286">
        <v>114.3</v>
      </c>
      <c r="L2286">
        <v>114.3</v>
      </c>
    </row>
    <row r="2287" spans="1:12">
      <c r="A2287">
        <v>2018</v>
      </c>
      <c r="B2287" t="s">
        <v>152</v>
      </c>
      <c r="C2287" t="s">
        <v>120</v>
      </c>
      <c r="D2287" s="49" t="str">
        <f t="shared" si="38"/>
        <v>2018Gewerbliche BetriebsgebäudeBlitzschutzanlagen</v>
      </c>
      <c r="E2287">
        <v>106.5</v>
      </c>
      <c r="F2287">
        <v>106.5</v>
      </c>
      <c r="G2287">
        <v>107.3</v>
      </c>
      <c r="H2287">
        <v>107.3</v>
      </c>
      <c r="I2287">
        <v>108</v>
      </c>
      <c r="J2287">
        <v>108</v>
      </c>
      <c r="K2287">
        <v>108.8</v>
      </c>
      <c r="L2287">
        <v>108.8</v>
      </c>
    </row>
    <row r="2288" spans="1:12">
      <c r="A2288">
        <v>2018</v>
      </c>
      <c r="B2288" t="s">
        <v>152</v>
      </c>
      <c r="C2288" t="s">
        <v>149</v>
      </c>
      <c r="D2288" s="49" t="str">
        <f t="shared" si="38"/>
        <v>2018Gewerbliche BetriebsgebäudeAufzugsanl., Fahrtreppen, Fahrsteige, Förderanl.</v>
      </c>
      <c r="E2288">
        <v>105.1</v>
      </c>
      <c r="F2288">
        <v>105.1</v>
      </c>
      <c r="G2288">
        <v>105.2</v>
      </c>
      <c r="H2288">
        <v>105.2</v>
      </c>
      <c r="I2288">
        <v>105.8</v>
      </c>
      <c r="J2288">
        <v>105.8</v>
      </c>
      <c r="K2288">
        <v>105.9</v>
      </c>
      <c r="L2288">
        <v>105.9</v>
      </c>
    </row>
    <row r="2289" spans="1:12">
      <c r="A2289">
        <v>2018</v>
      </c>
      <c r="B2289" t="s">
        <v>152</v>
      </c>
      <c r="C2289" t="s">
        <v>119</v>
      </c>
      <c r="D2289" s="49" t="str">
        <f t="shared" si="38"/>
        <v>2018Gewerbliche BetriebsgebäudeGebäudeautomation</v>
      </c>
      <c r="E2289">
        <v>111.8</v>
      </c>
      <c r="F2289">
        <v>111.8</v>
      </c>
      <c r="G2289">
        <v>112.8</v>
      </c>
      <c r="H2289">
        <v>112.8</v>
      </c>
      <c r="I2289">
        <v>114.1</v>
      </c>
      <c r="J2289">
        <v>114.1</v>
      </c>
      <c r="K2289">
        <v>114.8</v>
      </c>
      <c r="L2289">
        <v>114.8</v>
      </c>
    </row>
    <row r="2290" spans="1:12">
      <c r="A2290">
        <v>2018</v>
      </c>
      <c r="B2290" t="s">
        <v>152</v>
      </c>
      <c r="C2290" t="s">
        <v>150</v>
      </c>
      <c r="D2290" s="49" t="str">
        <f t="shared" si="38"/>
        <v>2018Gewerbliche BetriebsgebäudeDämm- und Brandschutzarbeiten an techn. Anlagen</v>
      </c>
      <c r="E2290">
        <v>111.5</v>
      </c>
      <c r="F2290">
        <v>111.5</v>
      </c>
      <c r="G2290">
        <v>113</v>
      </c>
      <c r="H2290">
        <v>113</v>
      </c>
      <c r="I2290">
        <v>113.8</v>
      </c>
      <c r="J2290">
        <v>113.8</v>
      </c>
      <c r="K2290">
        <v>115.1</v>
      </c>
      <c r="L2290">
        <v>115.1</v>
      </c>
    </row>
    <row r="2291" spans="1:12">
      <c r="A2291">
        <v>2019</v>
      </c>
      <c r="B2291" t="s">
        <v>132</v>
      </c>
      <c r="C2291" t="s">
        <v>133</v>
      </c>
      <c r="D2291" s="49" t="str">
        <f t="shared" si="38"/>
        <v>2019WohngebäudeBauleistungen am Bauwerk</v>
      </c>
      <c r="E2291">
        <v>113.4</v>
      </c>
      <c r="F2291">
        <v>113.4</v>
      </c>
      <c r="G2291">
        <v>114.3</v>
      </c>
      <c r="H2291">
        <v>114.3</v>
      </c>
      <c r="I2291">
        <v>115.1</v>
      </c>
      <c r="J2291">
        <v>115.1</v>
      </c>
      <c r="K2291">
        <v>115.7</v>
      </c>
      <c r="L2291">
        <v>115.7</v>
      </c>
    </row>
    <row r="2292" spans="1:12">
      <c r="A2292">
        <v>2019</v>
      </c>
      <c r="B2292" t="s">
        <v>132</v>
      </c>
      <c r="C2292" t="s">
        <v>134</v>
      </c>
      <c r="D2292" s="49" t="str">
        <f t="shared" si="38"/>
        <v>2019WohngebäudeRohbauarbeiten</v>
      </c>
      <c r="E2292">
        <v>114.4</v>
      </c>
      <c r="F2292">
        <v>114.4</v>
      </c>
      <c r="G2292">
        <v>115.3</v>
      </c>
      <c r="H2292">
        <v>115.3</v>
      </c>
      <c r="I2292">
        <v>116.2</v>
      </c>
      <c r="J2292">
        <v>116.2</v>
      </c>
      <c r="K2292">
        <v>116.6</v>
      </c>
      <c r="L2292">
        <v>116.6</v>
      </c>
    </row>
    <row r="2293" spans="1:12">
      <c r="A2293">
        <v>2019</v>
      </c>
      <c r="B2293" t="s">
        <v>132</v>
      </c>
      <c r="C2293" t="s">
        <v>90</v>
      </c>
      <c r="D2293" s="49" t="str">
        <f t="shared" si="38"/>
        <v>2019WohngebäudeErdarbeiten</v>
      </c>
      <c r="E2293">
        <v>119.2</v>
      </c>
      <c r="F2293">
        <v>119.2</v>
      </c>
      <c r="G2293">
        <v>120.8</v>
      </c>
      <c r="H2293">
        <v>120.8</v>
      </c>
      <c r="I2293">
        <v>122</v>
      </c>
      <c r="J2293">
        <v>122</v>
      </c>
      <c r="K2293">
        <v>122.7</v>
      </c>
      <c r="L2293">
        <v>122.7</v>
      </c>
    </row>
    <row r="2294" spans="1:12">
      <c r="A2294">
        <v>2019</v>
      </c>
      <c r="B2294" t="s">
        <v>132</v>
      </c>
      <c r="C2294" t="s">
        <v>135</v>
      </c>
      <c r="D2294" s="49" t="str">
        <f t="shared" si="38"/>
        <v>2019WohngebäudeVerbauarbeiten</v>
      </c>
      <c r="E2294">
        <v>117.8</v>
      </c>
      <c r="F2294">
        <v>117.8</v>
      </c>
      <c r="G2294">
        <v>119</v>
      </c>
      <c r="H2294">
        <v>119</v>
      </c>
      <c r="I2294">
        <v>120.4</v>
      </c>
      <c r="J2294">
        <v>120.4</v>
      </c>
      <c r="K2294">
        <v>121</v>
      </c>
      <c r="L2294">
        <v>121</v>
      </c>
    </row>
    <row r="2295" spans="1:12">
      <c r="A2295">
        <v>2019</v>
      </c>
      <c r="B2295" t="s">
        <v>132</v>
      </c>
      <c r="C2295" t="s">
        <v>136</v>
      </c>
      <c r="D2295" s="49" t="str">
        <f t="shared" si="38"/>
        <v>2019WohngebäudeRamm-, Rüttel- und Pressarbeiten</v>
      </c>
      <c r="E2295">
        <v>111.1</v>
      </c>
      <c r="F2295">
        <v>111.1</v>
      </c>
      <c r="G2295">
        <v>112.7</v>
      </c>
      <c r="H2295">
        <v>112.7</v>
      </c>
      <c r="I2295">
        <v>113.7</v>
      </c>
      <c r="J2295">
        <v>113.7</v>
      </c>
      <c r="K2295">
        <v>114.2</v>
      </c>
      <c r="L2295">
        <v>114.2</v>
      </c>
    </row>
    <row r="2296" spans="1:12">
      <c r="A2296">
        <v>2019</v>
      </c>
      <c r="B2296" t="s">
        <v>132</v>
      </c>
      <c r="C2296" t="s">
        <v>91</v>
      </c>
      <c r="D2296" s="49" t="str">
        <f t="shared" si="38"/>
        <v>2019WohngebäudeEntwässerungskanalarbeiten</v>
      </c>
      <c r="E2296">
        <v>114.8</v>
      </c>
      <c r="F2296">
        <v>114.8</v>
      </c>
      <c r="G2296">
        <v>116.3</v>
      </c>
      <c r="H2296">
        <v>116.3</v>
      </c>
      <c r="I2296">
        <v>117</v>
      </c>
      <c r="J2296">
        <v>117</v>
      </c>
      <c r="K2296">
        <v>117.3</v>
      </c>
      <c r="L2296">
        <v>117.3</v>
      </c>
    </row>
    <row r="2297" spans="1:12">
      <c r="A2297">
        <v>2019</v>
      </c>
      <c r="B2297" t="s">
        <v>132</v>
      </c>
      <c r="C2297" t="s">
        <v>92</v>
      </c>
      <c r="D2297" s="49" t="str">
        <f t="shared" si="38"/>
        <v>2019WohngebäudeMauerarbeiten</v>
      </c>
      <c r="E2297">
        <v>113.2</v>
      </c>
      <c r="F2297">
        <v>113.2</v>
      </c>
      <c r="G2297">
        <v>113.8</v>
      </c>
      <c r="H2297">
        <v>113.8</v>
      </c>
      <c r="I2297">
        <v>114.8</v>
      </c>
      <c r="J2297">
        <v>114.8</v>
      </c>
      <c r="K2297">
        <v>115</v>
      </c>
      <c r="L2297">
        <v>115</v>
      </c>
    </row>
    <row r="2298" spans="1:12">
      <c r="A2298">
        <v>2019</v>
      </c>
      <c r="B2298" t="s">
        <v>132</v>
      </c>
      <c r="C2298" t="s">
        <v>93</v>
      </c>
      <c r="D2298" s="49" t="str">
        <f t="shared" si="38"/>
        <v>2019WohngebäudeBetonarbeiten</v>
      </c>
      <c r="E2298">
        <v>115.4</v>
      </c>
      <c r="F2298">
        <v>115.4</v>
      </c>
      <c r="G2298">
        <v>116.2</v>
      </c>
      <c r="H2298">
        <v>116.2</v>
      </c>
      <c r="I2298">
        <v>116.9</v>
      </c>
      <c r="J2298">
        <v>116.9</v>
      </c>
      <c r="K2298">
        <v>117.3</v>
      </c>
      <c r="L2298">
        <v>117.3</v>
      </c>
    </row>
    <row r="2299" spans="1:12">
      <c r="A2299">
        <v>2019</v>
      </c>
      <c r="B2299" t="s">
        <v>132</v>
      </c>
      <c r="C2299" t="s">
        <v>137</v>
      </c>
      <c r="D2299" s="49" t="str">
        <f t="shared" si="38"/>
        <v>2019WohngebäudeZimmer- und Holzbauarbeiten</v>
      </c>
      <c r="E2299">
        <v>111.3</v>
      </c>
      <c r="F2299">
        <v>111.3</v>
      </c>
      <c r="G2299">
        <v>111.9</v>
      </c>
      <c r="H2299">
        <v>111.9</v>
      </c>
      <c r="I2299">
        <v>112.6</v>
      </c>
      <c r="J2299">
        <v>112.6</v>
      </c>
      <c r="K2299">
        <v>112.9</v>
      </c>
      <c r="L2299">
        <v>112.9</v>
      </c>
    </row>
    <row r="2300" spans="1:12">
      <c r="A2300">
        <v>2019</v>
      </c>
      <c r="B2300" t="s">
        <v>132</v>
      </c>
      <c r="C2300" t="s">
        <v>95</v>
      </c>
      <c r="D2300" s="49" t="str">
        <f t="shared" si="38"/>
        <v>2019WohngebäudeStahlbauarbeiten</v>
      </c>
      <c r="E2300">
        <v>109.4</v>
      </c>
      <c r="F2300">
        <v>109.4</v>
      </c>
      <c r="G2300">
        <v>109.3</v>
      </c>
      <c r="H2300">
        <v>109.3</v>
      </c>
      <c r="I2300">
        <v>109.6</v>
      </c>
      <c r="J2300">
        <v>109.6</v>
      </c>
      <c r="K2300">
        <v>110.8</v>
      </c>
      <c r="L2300">
        <v>110.8</v>
      </c>
    </row>
    <row r="2301" spans="1:12">
      <c r="A2301">
        <v>2019</v>
      </c>
      <c r="B2301" t="s">
        <v>132</v>
      </c>
      <c r="C2301" t="s">
        <v>96</v>
      </c>
      <c r="D2301" s="49" t="str">
        <f t="shared" si="38"/>
        <v>2019WohngebäudeAbdichtungsarbeiten</v>
      </c>
      <c r="E2301">
        <v>113.9</v>
      </c>
      <c r="F2301">
        <v>113.9</v>
      </c>
      <c r="G2301">
        <v>115.2</v>
      </c>
      <c r="H2301">
        <v>115.2</v>
      </c>
      <c r="I2301">
        <v>116.2</v>
      </c>
      <c r="J2301">
        <v>116.2</v>
      </c>
      <c r="K2301">
        <v>117.3</v>
      </c>
      <c r="L2301">
        <v>117.3</v>
      </c>
    </row>
    <row r="2302" spans="1:12">
      <c r="A2302">
        <v>2019</v>
      </c>
      <c r="B2302" t="s">
        <v>132</v>
      </c>
      <c r="C2302" t="s">
        <v>138</v>
      </c>
      <c r="D2302" s="49" t="str">
        <f t="shared" si="38"/>
        <v>2019WohngebäudeDachdeckungs- und Dachabdichtungsarbeiten</v>
      </c>
      <c r="E2302">
        <v>112.8</v>
      </c>
      <c r="F2302">
        <v>112.8</v>
      </c>
      <c r="G2302">
        <v>113.7</v>
      </c>
      <c r="H2302">
        <v>113.7</v>
      </c>
      <c r="I2302">
        <v>114.6</v>
      </c>
      <c r="J2302">
        <v>114.6</v>
      </c>
      <c r="K2302">
        <v>115.3</v>
      </c>
      <c r="L2302">
        <v>115.3</v>
      </c>
    </row>
    <row r="2303" spans="1:12">
      <c r="A2303">
        <v>2019</v>
      </c>
      <c r="B2303" t="s">
        <v>132</v>
      </c>
      <c r="C2303" t="s">
        <v>98</v>
      </c>
      <c r="D2303" s="49" t="str">
        <f t="shared" si="38"/>
        <v>2019WohngebäudeKlempnerarbeiten</v>
      </c>
      <c r="E2303">
        <v>113.4</v>
      </c>
      <c r="F2303">
        <v>113.4</v>
      </c>
      <c r="G2303">
        <v>114.8</v>
      </c>
      <c r="H2303">
        <v>114.8</v>
      </c>
      <c r="I2303">
        <v>115.5</v>
      </c>
      <c r="J2303">
        <v>115.5</v>
      </c>
      <c r="K2303">
        <v>116.3</v>
      </c>
      <c r="L2303">
        <v>116.3</v>
      </c>
    </row>
    <row r="2304" spans="1:12">
      <c r="A2304">
        <v>2019</v>
      </c>
      <c r="B2304" t="s">
        <v>132</v>
      </c>
      <c r="C2304" t="s">
        <v>99</v>
      </c>
      <c r="D2304" s="49" t="str">
        <f t="shared" si="38"/>
        <v>2019WohngebäudeGerüstarbeiten</v>
      </c>
      <c r="E2304">
        <v>114.2</v>
      </c>
      <c r="F2304">
        <v>114.2</v>
      </c>
      <c r="G2304">
        <v>117.4</v>
      </c>
      <c r="H2304">
        <v>117.4</v>
      </c>
      <c r="I2304">
        <v>119.6</v>
      </c>
      <c r="J2304">
        <v>119.6</v>
      </c>
      <c r="K2304">
        <v>119.6</v>
      </c>
      <c r="L2304">
        <v>119.6</v>
      </c>
    </row>
    <row r="2305" spans="1:12">
      <c r="A2305">
        <v>2019</v>
      </c>
      <c r="B2305" t="s">
        <v>132</v>
      </c>
      <c r="C2305" t="s">
        <v>139</v>
      </c>
      <c r="D2305" s="49" t="str">
        <f t="shared" si="38"/>
        <v>2019WohngebäudeAusbauarbeiten</v>
      </c>
      <c r="E2305">
        <v>112.6</v>
      </c>
      <c r="F2305">
        <v>112.6</v>
      </c>
      <c r="G2305">
        <v>113.5</v>
      </c>
      <c r="H2305">
        <v>113.5</v>
      </c>
      <c r="I2305">
        <v>114.3</v>
      </c>
      <c r="J2305">
        <v>114.3</v>
      </c>
      <c r="K2305">
        <v>115</v>
      </c>
      <c r="L2305">
        <v>115</v>
      </c>
    </row>
    <row r="2306" spans="1:12">
      <c r="A2306">
        <v>2019</v>
      </c>
      <c r="B2306" t="s">
        <v>132</v>
      </c>
      <c r="C2306" t="s">
        <v>100</v>
      </c>
      <c r="D2306" s="49" t="str">
        <f t="shared" si="38"/>
        <v>2019WohngebäudeNaturwerksteinarbeiten</v>
      </c>
      <c r="E2306">
        <v>111.1</v>
      </c>
      <c r="F2306">
        <v>111.1</v>
      </c>
      <c r="G2306">
        <v>111.5</v>
      </c>
      <c r="H2306">
        <v>111.5</v>
      </c>
      <c r="I2306">
        <v>112.1</v>
      </c>
      <c r="J2306">
        <v>112.1</v>
      </c>
      <c r="K2306">
        <v>112.6</v>
      </c>
      <c r="L2306">
        <v>112.6</v>
      </c>
    </row>
    <row r="2307" spans="1:12">
      <c r="A2307">
        <v>2019</v>
      </c>
      <c r="B2307" t="s">
        <v>132</v>
      </c>
      <c r="C2307" t="s">
        <v>101</v>
      </c>
      <c r="D2307" s="49" t="str">
        <f t="shared" si="38"/>
        <v>2019WohngebäudeBetonwerksteinarbeiten</v>
      </c>
      <c r="E2307">
        <v>111</v>
      </c>
      <c r="F2307">
        <v>111</v>
      </c>
      <c r="G2307">
        <v>111.8</v>
      </c>
      <c r="H2307">
        <v>111.8</v>
      </c>
      <c r="I2307">
        <v>112.1</v>
      </c>
      <c r="J2307">
        <v>112.1</v>
      </c>
      <c r="K2307">
        <v>112.7</v>
      </c>
      <c r="L2307">
        <v>112.7</v>
      </c>
    </row>
    <row r="2308" spans="1:12">
      <c r="A2308">
        <v>2019</v>
      </c>
      <c r="B2308" t="s">
        <v>132</v>
      </c>
      <c r="C2308" t="s">
        <v>140</v>
      </c>
      <c r="D2308" s="49" t="str">
        <f t="shared" si="38"/>
        <v>2019WohngebäudePutz- und Stuckarbeiten</v>
      </c>
      <c r="E2308">
        <v>111.4</v>
      </c>
      <c r="F2308">
        <v>111.4</v>
      </c>
      <c r="G2308">
        <v>112.5</v>
      </c>
      <c r="H2308">
        <v>112.5</v>
      </c>
      <c r="I2308">
        <v>113.5</v>
      </c>
      <c r="J2308">
        <v>113.5</v>
      </c>
      <c r="K2308">
        <v>114.3</v>
      </c>
      <c r="L2308">
        <v>114.3</v>
      </c>
    </row>
    <row r="2309" spans="1:12">
      <c r="A2309">
        <v>2019</v>
      </c>
      <c r="B2309" t="s">
        <v>132</v>
      </c>
      <c r="C2309" t="s">
        <v>141</v>
      </c>
      <c r="D2309" s="49" t="str">
        <f t="shared" si="38"/>
        <v>2019WohngebäudeWärmedämm-Verbundsysteme</v>
      </c>
      <c r="E2309">
        <v>113.4</v>
      </c>
      <c r="F2309">
        <v>113.4</v>
      </c>
      <c r="G2309">
        <v>114.3</v>
      </c>
      <c r="H2309">
        <v>114.3</v>
      </c>
      <c r="I2309">
        <v>115.2</v>
      </c>
      <c r="J2309">
        <v>115.2</v>
      </c>
      <c r="K2309">
        <v>116.3</v>
      </c>
      <c r="L2309">
        <v>116.3</v>
      </c>
    </row>
    <row r="2310" spans="1:12">
      <c r="A2310">
        <v>2019</v>
      </c>
      <c r="B2310" t="s">
        <v>132</v>
      </c>
      <c r="C2310" t="s">
        <v>104</v>
      </c>
      <c r="D2310" s="49" t="str">
        <f t="shared" si="38"/>
        <v>2019WohngebäudeTrockenbauarbeiten</v>
      </c>
      <c r="E2310">
        <v>111.3</v>
      </c>
      <c r="F2310">
        <v>111.3</v>
      </c>
      <c r="G2310">
        <v>112.1</v>
      </c>
      <c r="H2310">
        <v>112.1</v>
      </c>
      <c r="I2310">
        <v>113.1</v>
      </c>
      <c r="J2310">
        <v>113.1</v>
      </c>
      <c r="K2310">
        <v>113.8</v>
      </c>
      <c r="L2310">
        <v>113.8</v>
      </c>
    </row>
    <row r="2311" spans="1:12">
      <c r="A2311">
        <v>2019</v>
      </c>
      <c r="B2311" t="s">
        <v>132</v>
      </c>
      <c r="C2311" t="s">
        <v>105</v>
      </c>
      <c r="D2311" s="49" t="str">
        <f t="shared" si="38"/>
        <v>2019WohngebäudeVorgehängte hinterlüftete Fassaden</v>
      </c>
      <c r="E2311">
        <v>113.8</v>
      </c>
      <c r="F2311">
        <v>113.8</v>
      </c>
      <c r="G2311">
        <v>114.4</v>
      </c>
      <c r="H2311">
        <v>114.4</v>
      </c>
      <c r="I2311">
        <v>115.6</v>
      </c>
      <c r="J2311">
        <v>115.6</v>
      </c>
      <c r="K2311">
        <v>116.4</v>
      </c>
      <c r="L2311">
        <v>116.4</v>
      </c>
    </row>
    <row r="2312" spans="1:12">
      <c r="A2312">
        <v>2019</v>
      </c>
      <c r="B2312" t="s">
        <v>132</v>
      </c>
      <c r="C2312" t="s">
        <v>142</v>
      </c>
      <c r="D2312" s="49" t="str">
        <f t="shared" si="38"/>
        <v>2019WohngebäudeFliesen- und Plattenarbeiten</v>
      </c>
      <c r="E2312">
        <v>112.1</v>
      </c>
      <c r="F2312">
        <v>112.1</v>
      </c>
      <c r="G2312">
        <v>113.5</v>
      </c>
      <c r="H2312">
        <v>113.5</v>
      </c>
      <c r="I2312">
        <v>114</v>
      </c>
      <c r="J2312">
        <v>114</v>
      </c>
      <c r="K2312">
        <v>114.6</v>
      </c>
      <c r="L2312">
        <v>114.6</v>
      </c>
    </row>
    <row r="2313" spans="1:12">
      <c r="A2313">
        <v>2019</v>
      </c>
      <c r="B2313" t="s">
        <v>132</v>
      </c>
      <c r="C2313" t="s">
        <v>107</v>
      </c>
      <c r="D2313" s="49" t="str">
        <f t="shared" si="38"/>
        <v>2019WohngebäudeEstricharbeiten</v>
      </c>
      <c r="E2313">
        <v>112.4</v>
      </c>
      <c r="F2313">
        <v>112.4</v>
      </c>
      <c r="G2313">
        <v>113.3</v>
      </c>
      <c r="H2313">
        <v>113.3</v>
      </c>
      <c r="I2313">
        <v>114.1</v>
      </c>
      <c r="J2313">
        <v>114.1</v>
      </c>
      <c r="K2313">
        <v>114.7</v>
      </c>
      <c r="L2313">
        <v>114.7</v>
      </c>
    </row>
    <row r="2314" spans="1:12">
      <c r="A2314">
        <v>2019</v>
      </c>
      <c r="B2314" t="s">
        <v>132</v>
      </c>
      <c r="C2314" t="s">
        <v>108</v>
      </c>
      <c r="D2314" s="49" t="str">
        <f t="shared" si="38"/>
        <v>2019WohngebäudeTischlerarbeiten</v>
      </c>
      <c r="E2314">
        <v>111.8</v>
      </c>
      <c r="F2314">
        <v>111.8</v>
      </c>
      <c r="G2314">
        <v>112.2</v>
      </c>
      <c r="H2314">
        <v>112.2</v>
      </c>
      <c r="I2314">
        <v>112.9</v>
      </c>
      <c r="J2314">
        <v>112.9</v>
      </c>
      <c r="K2314">
        <v>113.4</v>
      </c>
      <c r="L2314">
        <v>113.4</v>
      </c>
    </row>
    <row r="2315" spans="1:12">
      <c r="A2315">
        <v>2019</v>
      </c>
      <c r="B2315" t="s">
        <v>132</v>
      </c>
      <c r="C2315" t="s">
        <v>143</v>
      </c>
      <c r="D2315" s="49" t="str">
        <f t="shared" si="38"/>
        <v>2019WohngebäudeParkett- und Holzpflasterarbeiten</v>
      </c>
      <c r="E2315">
        <v>107</v>
      </c>
      <c r="F2315">
        <v>107</v>
      </c>
      <c r="G2315">
        <v>107.2</v>
      </c>
      <c r="H2315">
        <v>107.2</v>
      </c>
      <c r="I2315">
        <v>107.6</v>
      </c>
      <c r="J2315">
        <v>107.6</v>
      </c>
      <c r="K2315">
        <v>107.6</v>
      </c>
      <c r="L2315">
        <v>107.6</v>
      </c>
    </row>
    <row r="2316" spans="1:12">
      <c r="A2316">
        <v>2019</v>
      </c>
      <c r="B2316" t="s">
        <v>132</v>
      </c>
      <c r="C2316" t="s">
        <v>109</v>
      </c>
      <c r="D2316" s="49" t="str">
        <f t="shared" ref="D2316:D2379" si="39">CONCATENATE(A2316, B2316, C2316)</f>
        <v>2019WohngebäudeRollladenarbeiten</v>
      </c>
      <c r="E2316">
        <v>108.5</v>
      </c>
      <c r="F2316">
        <v>108.5</v>
      </c>
      <c r="G2316">
        <v>109.4</v>
      </c>
      <c r="H2316">
        <v>109.4</v>
      </c>
      <c r="I2316">
        <v>109.7</v>
      </c>
      <c r="J2316">
        <v>109.7</v>
      </c>
      <c r="K2316">
        <v>110.2</v>
      </c>
      <c r="L2316">
        <v>110.2</v>
      </c>
    </row>
    <row r="2317" spans="1:12">
      <c r="A2317">
        <v>2019</v>
      </c>
      <c r="B2317" t="s">
        <v>132</v>
      </c>
      <c r="C2317" t="s">
        <v>110</v>
      </c>
      <c r="D2317" s="49" t="str">
        <f t="shared" si="39"/>
        <v>2019WohngebäudeMetallbauarbeiten</v>
      </c>
      <c r="E2317">
        <v>113.2</v>
      </c>
      <c r="F2317">
        <v>113.2</v>
      </c>
      <c r="G2317">
        <v>114</v>
      </c>
      <c r="H2317">
        <v>114</v>
      </c>
      <c r="I2317">
        <v>114.8</v>
      </c>
      <c r="J2317">
        <v>114.8</v>
      </c>
      <c r="K2317">
        <v>115.8</v>
      </c>
      <c r="L2317">
        <v>115.8</v>
      </c>
    </row>
    <row r="2318" spans="1:12">
      <c r="A2318">
        <v>2019</v>
      </c>
      <c r="B2318" t="s">
        <v>132</v>
      </c>
      <c r="C2318" t="s">
        <v>111</v>
      </c>
      <c r="D2318" s="49" t="str">
        <f t="shared" si="39"/>
        <v>2019WohngebäudeVerglasungsarbeiten</v>
      </c>
      <c r="E2318">
        <v>110</v>
      </c>
      <c r="F2318">
        <v>110</v>
      </c>
      <c r="G2318">
        <v>110.7</v>
      </c>
      <c r="H2318">
        <v>110.7</v>
      </c>
      <c r="I2318">
        <v>111.1</v>
      </c>
      <c r="J2318">
        <v>111.1</v>
      </c>
      <c r="K2318">
        <v>111.7</v>
      </c>
      <c r="L2318">
        <v>111.7</v>
      </c>
    </row>
    <row r="2319" spans="1:12">
      <c r="A2319">
        <v>2019</v>
      </c>
      <c r="B2319" t="s">
        <v>132</v>
      </c>
      <c r="C2319" t="s">
        <v>144</v>
      </c>
      <c r="D2319" s="49" t="str">
        <f t="shared" si="39"/>
        <v>2019WohngebäudeMaler- und Lackierarbeiten, Beschichtungen</v>
      </c>
      <c r="E2319">
        <v>112</v>
      </c>
      <c r="F2319">
        <v>112</v>
      </c>
      <c r="G2319">
        <v>113.6</v>
      </c>
      <c r="H2319">
        <v>113.6</v>
      </c>
      <c r="I2319">
        <v>114.5</v>
      </c>
      <c r="J2319">
        <v>114.5</v>
      </c>
      <c r="K2319">
        <v>115.2</v>
      </c>
      <c r="L2319">
        <v>115.2</v>
      </c>
    </row>
    <row r="2320" spans="1:12">
      <c r="A2320">
        <v>2019</v>
      </c>
      <c r="B2320" t="s">
        <v>132</v>
      </c>
      <c r="C2320" t="s">
        <v>145</v>
      </c>
      <c r="D2320" s="49" t="str">
        <f t="shared" si="39"/>
        <v>2019WohngebäudeKorrosionsschutzarbeiten an Stahlbauten</v>
      </c>
      <c r="E2320" t="s">
        <v>66</v>
      </c>
      <c r="F2320" t="s">
        <v>66</v>
      </c>
      <c r="G2320" t="s">
        <v>66</v>
      </c>
      <c r="H2320" t="s">
        <v>66</v>
      </c>
      <c r="I2320" t="s">
        <v>66</v>
      </c>
      <c r="J2320" t="s">
        <v>66</v>
      </c>
      <c r="K2320" t="s">
        <v>66</v>
      </c>
      <c r="L2320" t="s">
        <v>66</v>
      </c>
    </row>
    <row r="2321" spans="1:12">
      <c r="A2321">
        <v>2019</v>
      </c>
      <c r="B2321" t="s">
        <v>132</v>
      </c>
      <c r="C2321" t="s">
        <v>113</v>
      </c>
      <c r="D2321" s="49" t="str">
        <f t="shared" si="39"/>
        <v>2019WohngebäudeBodenbelagarbeiten</v>
      </c>
      <c r="E2321">
        <v>108.9</v>
      </c>
      <c r="F2321">
        <v>108.9</v>
      </c>
      <c r="G2321">
        <v>109.4</v>
      </c>
      <c r="H2321">
        <v>109.4</v>
      </c>
      <c r="I2321">
        <v>109.8</v>
      </c>
      <c r="J2321">
        <v>109.8</v>
      </c>
      <c r="K2321">
        <v>109.9</v>
      </c>
      <c r="L2321">
        <v>109.9</v>
      </c>
    </row>
    <row r="2322" spans="1:12">
      <c r="A2322">
        <v>2019</v>
      </c>
      <c r="B2322" t="s">
        <v>132</v>
      </c>
      <c r="C2322" t="s">
        <v>114</v>
      </c>
      <c r="D2322" s="49" t="str">
        <f t="shared" si="39"/>
        <v>2019WohngebäudeTapezierarbeiten</v>
      </c>
      <c r="E2322">
        <v>113.3</v>
      </c>
      <c r="F2322">
        <v>113.3</v>
      </c>
      <c r="G2322">
        <v>114.7</v>
      </c>
      <c r="H2322">
        <v>114.7</v>
      </c>
      <c r="I2322">
        <v>115.4</v>
      </c>
      <c r="J2322">
        <v>115.4</v>
      </c>
      <c r="K2322">
        <v>115.9</v>
      </c>
      <c r="L2322">
        <v>115.9</v>
      </c>
    </row>
    <row r="2323" spans="1:12">
      <c r="A2323">
        <v>2019</v>
      </c>
      <c r="B2323" t="s">
        <v>132</v>
      </c>
      <c r="C2323" t="s">
        <v>115</v>
      </c>
      <c r="D2323" s="49" t="str">
        <f t="shared" si="39"/>
        <v>2019WohngebäudeRaumlufttechnische Anlagen</v>
      </c>
      <c r="E2323">
        <v>111.9</v>
      </c>
      <c r="F2323">
        <v>111.9</v>
      </c>
      <c r="G2323">
        <v>113.2</v>
      </c>
      <c r="H2323">
        <v>113.2</v>
      </c>
      <c r="I2323">
        <v>113.8</v>
      </c>
      <c r="J2323">
        <v>113.8</v>
      </c>
      <c r="K2323">
        <v>114.5</v>
      </c>
      <c r="L2323">
        <v>114.5</v>
      </c>
    </row>
    <row r="2324" spans="1:12">
      <c r="A2324">
        <v>2019</v>
      </c>
      <c r="B2324" t="s">
        <v>132</v>
      </c>
      <c r="C2324" t="s">
        <v>146</v>
      </c>
      <c r="D2324" s="49" t="str">
        <f t="shared" si="39"/>
        <v>2019WohngebäudeHeiz- und zentrale Wassererwärmungsanlagen</v>
      </c>
      <c r="E2324">
        <v>112.8</v>
      </c>
      <c r="F2324">
        <v>112.8</v>
      </c>
      <c r="G2324">
        <v>113.8</v>
      </c>
      <c r="H2324">
        <v>113.8</v>
      </c>
      <c r="I2324">
        <v>114.6</v>
      </c>
      <c r="J2324">
        <v>114.6</v>
      </c>
      <c r="K2324">
        <v>115.3</v>
      </c>
      <c r="L2324">
        <v>115.3</v>
      </c>
    </row>
    <row r="2325" spans="1:12">
      <c r="A2325">
        <v>2019</v>
      </c>
      <c r="B2325" t="s">
        <v>132</v>
      </c>
      <c r="C2325" t="s">
        <v>147</v>
      </c>
      <c r="D2325" s="49" t="str">
        <f t="shared" si="39"/>
        <v>2019WohngebäudeGas-, Wasser- und Entwässerungsanl. innerh. v.Geb.</v>
      </c>
      <c r="E2325">
        <v>116.2</v>
      </c>
      <c r="F2325">
        <v>116.2</v>
      </c>
      <c r="G2325">
        <v>117.5</v>
      </c>
      <c r="H2325">
        <v>117.5</v>
      </c>
      <c r="I2325">
        <v>118.4</v>
      </c>
      <c r="J2325">
        <v>118.4</v>
      </c>
      <c r="K2325">
        <v>119.4</v>
      </c>
      <c r="L2325">
        <v>119.4</v>
      </c>
    </row>
    <row r="2326" spans="1:12">
      <c r="A2326">
        <v>2019</v>
      </c>
      <c r="B2326" t="s">
        <v>132</v>
      </c>
      <c r="C2326" t="s">
        <v>148</v>
      </c>
      <c r="D2326" s="49" t="str">
        <f t="shared" si="39"/>
        <v>2019WohngebäudeNieder- und Mittelspannungsanlagen bis 36 kV</v>
      </c>
      <c r="E2326">
        <v>117</v>
      </c>
      <c r="F2326">
        <v>117</v>
      </c>
      <c r="G2326">
        <v>117.7</v>
      </c>
      <c r="H2326">
        <v>117.7</v>
      </c>
      <c r="I2326">
        <v>118.9</v>
      </c>
      <c r="J2326">
        <v>118.9</v>
      </c>
      <c r="K2326">
        <v>120</v>
      </c>
      <c r="L2326">
        <v>120</v>
      </c>
    </row>
    <row r="2327" spans="1:12">
      <c r="A2327">
        <v>2019</v>
      </c>
      <c r="B2327" t="s">
        <v>132</v>
      </c>
      <c r="C2327" t="s">
        <v>120</v>
      </c>
      <c r="D2327" s="49" t="str">
        <f t="shared" si="39"/>
        <v>2019WohngebäudeBlitzschutzanlagen</v>
      </c>
      <c r="E2327">
        <v>110.7</v>
      </c>
      <c r="F2327">
        <v>110.7</v>
      </c>
      <c r="G2327">
        <v>111.2</v>
      </c>
      <c r="H2327">
        <v>111.2</v>
      </c>
      <c r="I2327">
        <v>111.9</v>
      </c>
      <c r="J2327">
        <v>111.9</v>
      </c>
      <c r="K2327">
        <v>112.6</v>
      </c>
      <c r="L2327">
        <v>112.6</v>
      </c>
    </row>
    <row r="2328" spans="1:12">
      <c r="A2328">
        <v>2019</v>
      </c>
      <c r="B2328" t="s">
        <v>132</v>
      </c>
      <c r="C2328" t="s">
        <v>149</v>
      </c>
      <c r="D2328" s="49" t="str">
        <f t="shared" si="39"/>
        <v>2019WohngebäudeAufzugsanl., Fahrtreppen, Fahrsteige, Förderanl.</v>
      </c>
      <c r="E2328">
        <v>106.9</v>
      </c>
      <c r="F2328">
        <v>106.9</v>
      </c>
      <c r="G2328">
        <v>107.3</v>
      </c>
      <c r="H2328">
        <v>107.3</v>
      </c>
      <c r="I2328">
        <v>108.2</v>
      </c>
      <c r="J2328">
        <v>108.2</v>
      </c>
      <c r="K2328">
        <v>108.4</v>
      </c>
      <c r="L2328">
        <v>108.4</v>
      </c>
    </row>
    <row r="2329" spans="1:12">
      <c r="A2329">
        <v>2019</v>
      </c>
      <c r="B2329" t="s">
        <v>132</v>
      </c>
      <c r="C2329" t="s">
        <v>119</v>
      </c>
      <c r="D2329" s="49" t="str">
        <f t="shared" si="39"/>
        <v>2019WohngebäudeGebäudeautomation</v>
      </c>
      <c r="E2329">
        <v>117.2</v>
      </c>
      <c r="F2329">
        <v>117.2</v>
      </c>
      <c r="G2329">
        <v>118</v>
      </c>
      <c r="H2329">
        <v>118</v>
      </c>
      <c r="I2329">
        <v>119.6</v>
      </c>
      <c r="J2329">
        <v>119.6</v>
      </c>
      <c r="K2329">
        <v>120.5</v>
      </c>
      <c r="L2329">
        <v>120.5</v>
      </c>
    </row>
    <row r="2330" spans="1:12">
      <c r="A2330">
        <v>2019</v>
      </c>
      <c r="B2330" t="s">
        <v>132</v>
      </c>
      <c r="C2330" t="s">
        <v>150</v>
      </c>
      <c r="D2330" s="49" t="str">
        <f t="shared" si="39"/>
        <v>2019WohngebäudeDämm- und Brandschutzarbeiten an techn. Anlagen</v>
      </c>
      <c r="E2330">
        <v>117.7</v>
      </c>
      <c r="F2330">
        <v>117.7</v>
      </c>
      <c r="G2330">
        <v>119.5</v>
      </c>
      <c r="H2330">
        <v>119.5</v>
      </c>
      <c r="I2330">
        <v>121.1</v>
      </c>
      <c r="J2330">
        <v>121.1</v>
      </c>
      <c r="K2330">
        <v>122.1</v>
      </c>
      <c r="L2330">
        <v>122.1</v>
      </c>
    </row>
    <row r="2331" spans="1:12">
      <c r="A2331">
        <v>2019</v>
      </c>
      <c r="B2331" t="s">
        <v>151</v>
      </c>
      <c r="C2331" t="s">
        <v>133</v>
      </c>
      <c r="D2331" s="49" t="str">
        <f t="shared" si="39"/>
        <v>2019BürogebäudeBauleistungen am Bauwerk</v>
      </c>
      <c r="E2331">
        <v>113.7</v>
      </c>
      <c r="F2331">
        <v>113.7</v>
      </c>
      <c r="G2331">
        <v>114.6</v>
      </c>
      <c r="H2331">
        <v>114.6</v>
      </c>
      <c r="I2331">
        <v>115.4</v>
      </c>
      <c r="J2331">
        <v>115.4</v>
      </c>
      <c r="K2331">
        <v>116.1</v>
      </c>
      <c r="L2331">
        <v>116.1</v>
      </c>
    </row>
    <row r="2332" spans="1:12">
      <c r="A2332">
        <v>2019</v>
      </c>
      <c r="B2332" t="s">
        <v>151</v>
      </c>
      <c r="C2332" t="s">
        <v>134</v>
      </c>
      <c r="D2332" s="49" t="str">
        <f t="shared" si="39"/>
        <v>2019BürogebäudeRohbauarbeiten</v>
      </c>
      <c r="E2332">
        <v>114.8</v>
      </c>
      <c r="F2332">
        <v>114.8</v>
      </c>
      <c r="G2332">
        <v>115.7</v>
      </c>
      <c r="H2332">
        <v>115.7</v>
      </c>
      <c r="I2332">
        <v>116.5</v>
      </c>
      <c r="J2332">
        <v>116.5</v>
      </c>
      <c r="K2332">
        <v>116.9</v>
      </c>
      <c r="L2332">
        <v>116.9</v>
      </c>
    </row>
    <row r="2333" spans="1:12">
      <c r="A2333">
        <v>2019</v>
      </c>
      <c r="B2333" t="s">
        <v>151</v>
      </c>
      <c r="C2333" t="s">
        <v>90</v>
      </c>
      <c r="D2333" s="49" t="str">
        <f t="shared" si="39"/>
        <v>2019BürogebäudeErdarbeiten</v>
      </c>
      <c r="E2333">
        <v>119.1</v>
      </c>
      <c r="F2333">
        <v>119.1</v>
      </c>
      <c r="G2333">
        <v>120.6</v>
      </c>
      <c r="H2333">
        <v>120.6</v>
      </c>
      <c r="I2333">
        <v>121.7</v>
      </c>
      <c r="J2333">
        <v>121.7</v>
      </c>
      <c r="K2333">
        <v>122.4</v>
      </c>
      <c r="L2333">
        <v>122.4</v>
      </c>
    </row>
    <row r="2334" spans="1:12">
      <c r="A2334">
        <v>2019</v>
      </c>
      <c r="B2334" t="s">
        <v>151</v>
      </c>
      <c r="C2334" t="s">
        <v>135</v>
      </c>
      <c r="D2334" s="49" t="str">
        <f t="shared" si="39"/>
        <v>2019BürogebäudeVerbauarbeiten</v>
      </c>
      <c r="E2334">
        <v>117.8</v>
      </c>
      <c r="F2334">
        <v>117.8</v>
      </c>
      <c r="G2334">
        <v>119</v>
      </c>
      <c r="H2334">
        <v>119</v>
      </c>
      <c r="I2334">
        <v>120.4</v>
      </c>
      <c r="J2334">
        <v>120.4</v>
      </c>
      <c r="K2334">
        <v>121</v>
      </c>
      <c r="L2334">
        <v>121</v>
      </c>
    </row>
    <row r="2335" spans="1:12">
      <c r="A2335">
        <v>2019</v>
      </c>
      <c r="B2335" t="s">
        <v>151</v>
      </c>
      <c r="C2335" t="s">
        <v>136</v>
      </c>
      <c r="D2335" s="49" t="str">
        <f t="shared" si="39"/>
        <v>2019BürogebäudeRamm-, Rüttel- und Pressarbeiten</v>
      </c>
      <c r="E2335" t="s">
        <v>66</v>
      </c>
      <c r="F2335" t="s">
        <v>66</v>
      </c>
      <c r="G2335" t="s">
        <v>66</v>
      </c>
      <c r="H2335" t="s">
        <v>66</v>
      </c>
      <c r="I2335" t="s">
        <v>66</v>
      </c>
      <c r="J2335" t="s">
        <v>66</v>
      </c>
      <c r="K2335" t="s">
        <v>66</v>
      </c>
      <c r="L2335" t="s">
        <v>66</v>
      </c>
    </row>
    <row r="2336" spans="1:12">
      <c r="A2336">
        <v>2019</v>
      </c>
      <c r="B2336" t="s">
        <v>151</v>
      </c>
      <c r="C2336" t="s">
        <v>91</v>
      </c>
      <c r="D2336" s="49" t="str">
        <f t="shared" si="39"/>
        <v>2019BürogebäudeEntwässerungskanalarbeiten</v>
      </c>
      <c r="E2336">
        <v>114.7</v>
      </c>
      <c r="F2336">
        <v>114.7</v>
      </c>
      <c r="G2336">
        <v>116.2</v>
      </c>
      <c r="H2336">
        <v>116.2</v>
      </c>
      <c r="I2336">
        <v>116.9</v>
      </c>
      <c r="J2336">
        <v>116.9</v>
      </c>
      <c r="K2336">
        <v>117.3</v>
      </c>
      <c r="L2336">
        <v>117.3</v>
      </c>
    </row>
    <row r="2337" spans="1:12">
      <c r="A2337">
        <v>2019</v>
      </c>
      <c r="B2337" t="s">
        <v>151</v>
      </c>
      <c r="C2337" t="s">
        <v>92</v>
      </c>
      <c r="D2337" s="49" t="str">
        <f t="shared" si="39"/>
        <v>2019BürogebäudeMauerarbeiten</v>
      </c>
      <c r="E2337">
        <v>112.5</v>
      </c>
      <c r="F2337">
        <v>112.5</v>
      </c>
      <c r="G2337">
        <v>113.2</v>
      </c>
      <c r="H2337">
        <v>113.2</v>
      </c>
      <c r="I2337">
        <v>114.4</v>
      </c>
      <c r="J2337">
        <v>114.4</v>
      </c>
      <c r="K2337">
        <v>114.7</v>
      </c>
      <c r="L2337">
        <v>114.7</v>
      </c>
    </row>
    <row r="2338" spans="1:12">
      <c r="A2338">
        <v>2019</v>
      </c>
      <c r="B2338" t="s">
        <v>151</v>
      </c>
      <c r="C2338" t="s">
        <v>93</v>
      </c>
      <c r="D2338" s="49" t="str">
        <f t="shared" si="39"/>
        <v>2019BürogebäudeBetonarbeiten</v>
      </c>
      <c r="E2338">
        <v>115.1</v>
      </c>
      <c r="F2338">
        <v>115.1</v>
      </c>
      <c r="G2338">
        <v>116</v>
      </c>
      <c r="H2338">
        <v>116</v>
      </c>
      <c r="I2338">
        <v>116.6</v>
      </c>
      <c r="J2338">
        <v>116.6</v>
      </c>
      <c r="K2338">
        <v>116.9</v>
      </c>
      <c r="L2338">
        <v>116.9</v>
      </c>
    </row>
    <row r="2339" spans="1:12">
      <c r="A2339">
        <v>2019</v>
      </c>
      <c r="B2339" t="s">
        <v>151</v>
      </c>
      <c r="C2339" t="s">
        <v>137</v>
      </c>
      <c r="D2339" s="49" t="str">
        <f t="shared" si="39"/>
        <v>2019BürogebäudeZimmer- und Holzbauarbeiten</v>
      </c>
      <c r="E2339">
        <v>111.3</v>
      </c>
      <c r="F2339">
        <v>111.3</v>
      </c>
      <c r="G2339">
        <v>112</v>
      </c>
      <c r="H2339">
        <v>112</v>
      </c>
      <c r="I2339">
        <v>112.6</v>
      </c>
      <c r="J2339">
        <v>112.6</v>
      </c>
      <c r="K2339">
        <v>112.9</v>
      </c>
      <c r="L2339">
        <v>112.9</v>
      </c>
    </row>
    <row r="2340" spans="1:12">
      <c r="A2340">
        <v>2019</v>
      </c>
      <c r="B2340" t="s">
        <v>151</v>
      </c>
      <c r="C2340" t="s">
        <v>95</v>
      </c>
      <c r="D2340" s="49" t="str">
        <f t="shared" si="39"/>
        <v>2019BürogebäudeStahlbauarbeiten</v>
      </c>
      <c r="E2340">
        <v>109.6</v>
      </c>
      <c r="F2340">
        <v>109.6</v>
      </c>
      <c r="G2340">
        <v>109.1</v>
      </c>
      <c r="H2340">
        <v>109.1</v>
      </c>
      <c r="I2340">
        <v>109.2</v>
      </c>
      <c r="J2340">
        <v>109.2</v>
      </c>
      <c r="K2340">
        <v>109.4</v>
      </c>
      <c r="L2340">
        <v>109.4</v>
      </c>
    </row>
    <row r="2341" spans="1:12">
      <c r="A2341">
        <v>2019</v>
      </c>
      <c r="B2341" t="s">
        <v>151</v>
      </c>
      <c r="C2341" t="s">
        <v>96</v>
      </c>
      <c r="D2341" s="49" t="str">
        <f t="shared" si="39"/>
        <v>2019BürogebäudeAbdichtungsarbeiten</v>
      </c>
      <c r="E2341">
        <v>114.2</v>
      </c>
      <c r="F2341">
        <v>114.2</v>
      </c>
      <c r="G2341">
        <v>115.7</v>
      </c>
      <c r="H2341">
        <v>115.7</v>
      </c>
      <c r="I2341">
        <v>116.7</v>
      </c>
      <c r="J2341">
        <v>116.7</v>
      </c>
      <c r="K2341">
        <v>117.6</v>
      </c>
      <c r="L2341">
        <v>117.6</v>
      </c>
    </row>
    <row r="2342" spans="1:12">
      <c r="A2342">
        <v>2019</v>
      </c>
      <c r="B2342" t="s">
        <v>151</v>
      </c>
      <c r="C2342" t="s">
        <v>138</v>
      </c>
      <c r="D2342" s="49" t="str">
        <f t="shared" si="39"/>
        <v>2019BürogebäudeDachdeckungs- und Dachabdichtungsarbeiten</v>
      </c>
      <c r="E2342">
        <v>115.6</v>
      </c>
      <c r="F2342">
        <v>115.6</v>
      </c>
      <c r="G2342">
        <v>116.7</v>
      </c>
      <c r="H2342">
        <v>116.7</v>
      </c>
      <c r="I2342">
        <v>117.8</v>
      </c>
      <c r="J2342">
        <v>117.8</v>
      </c>
      <c r="K2342">
        <v>118.4</v>
      </c>
      <c r="L2342">
        <v>118.4</v>
      </c>
    </row>
    <row r="2343" spans="1:12">
      <c r="A2343">
        <v>2019</v>
      </c>
      <c r="B2343" t="s">
        <v>151</v>
      </c>
      <c r="C2343" t="s">
        <v>98</v>
      </c>
      <c r="D2343" s="49" t="str">
        <f t="shared" si="39"/>
        <v>2019BürogebäudeKlempnerarbeiten</v>
      </c>
      <c r="E2343">
        <v>113.5</v>
      </c>
      <c r="F2343">
        <v>113.5</v>
      </c>
      <c r="G2343">
        <v>114.8</v>
      </c>
      <c r="H2343">
        <v>114.8</v>
      </c>
      <c r="I2343">
        <v>115.6</v>
      </c>
      <c r="J2343">
        <v>115.6</v>
      </c>
      <c r="K2343">
        <v>116.3</v>
      </c>
      <c r="L2343">
        <v>116.3</v>
      </c>
    </row>
    <row r="2344" spans="1:12">
      <c r="A2344">
        <v>2019</v>
      </c>
      <c r="B2344" t="s">
        <v>151</v>
      </c>
      <c r="C2344" t="s">
        <v>99</v>
      </c>
      <c r="D2344" s="49" t="str">
        <f t="shared" si="39"/>
        <v>2019BürogebäudeGerüstarbeiten</v>
      </c>
      <c r="E2344">
        <v>114.2</v>
      </c>
      <c r="F2344">
        <v>114.2</v>
      </c>
      <c r="G2344">
        <v>117.4</v>
      </c>
      <c r="H2344">
        <v>117.4</v>
      </c>
      <c r="I2344">
        <v>119.6</v>
      </c>
      <c r="J2344">
        <v>119.6</v>
      </c>
      <c r="K2344">
        <v>119.6</v>
      </c>
      <c r="L2344">
        <v>119.6</v>
      </c>
    </row>
    <row r="2345" spans="1:12">
      <c r="A2345">
        <v>2019</v>
      </c>
      <c r="B2345" t="s">
        <v>151</v>
      </c>
      <c r="C2345" t="s">
        <v>139</v>
      </c>
      <c r="D2345" s="49" t="str">
        <f t="shared" si="39"/>
        <v>2019BürogebäudeAusbauarbeiten</v>
      </c>
      <c r="E2345">
        <v>113.1</v>
      </c>
      <c r="F2345">
        <v>113.1</v>
      </c>
      <c r="G2345">
        <v>114</v>
      </c>
      <c r="H2345">
        <v>114</v>
      </c>
      <c r="I2345">
        <v>114.8</v>
      </c>
      <c r="J2345">
        <v>114.8</v>
      </c>
      <c r="K2345">
        <v>115.6</v>
      </c>
      <c r="L2345">
        <v>115.6</v>
      </c>
    </row>
    <row r="2346" spans="1:12">
      <c r="A2346">
        <v>2019</v>
      </c>
      <c r="B2346" t="s">
        <v>151</v>
      </c>
      <c r="C2346" t="s">
        <v>100</v>
      </c>
      <c r="D2346" s="49" t="str">
        <f t="shared" si="39"/>
        <v>2019BürogebäudeNaturwerksteinarbeiten</v>
      </c>
      <c r="E2346">
        <v>111.1</v>
      </c>
      <c r="F2346">
        <v>111.1</v>
      </c>
      <c r="G2346">
        <v>111.5</v>
      </c>
      <c r="H2346">
        <v>111.5</v>
      </c>
      <c r="I2346">
        <v>112.1</v>
      </c>
      <c r="J2346">
        <v>112.1</v>
      </c>
      <c r="K2346">
        <v>112.7</v>
      </c>
      <c r="L2346">
        <v>112.7</v>
      </c>
    </row>
    <row r="2347" spans="1:12">
      <c r="A2347">
        <v>2019</v>
      </c>
      <c r="B2347" t="s">
        <v>151</v>
      </c>
      <c r="C2347" t="s">
        <v>101</v>
      </c>
      <c r="D2347" s="49" t="str">
        <f t="shared" si="39"/>
        <v>2019BürogebäudeBetonwerksteinarbeiten</v>
      </c>
      <c r="E2347">
        <v>110.4</v>
      </c>
      <c r="F2347">
        <v>110.4</v>
      </c>
      <c r="G2347">
        <v>111.2</v>
      </c>
      <c r="H2347">
        <v>111.2</v>
      </c>
      <c r="I2347">
        <v>111.7</v>
      </c>
      <c r="J2347">
        <v>111.7</v>
      </c>
      <c r="K2347">
        <v>112.4</v>
      </c>
      <c r="L2347">
        <v>112.4</v>
      </c>
    </row>
    <row r="2348" spans="1:12">
      <c r="A2348">
        <v>2019</v>
      </c>
      <c r="B2348" t="s">
        <v>151</v>
      </c>
      <c r="C2348" t="s">
        <v>140</v>
      </c>
      <c r="D2348" s="49" t="str">
        <f t="shared" si="39"/>
        <v>2019BürogebäudePutz- und Stuckarbeiten</v>
      </c>
      <c r="E2348">
        <v>111.4</v>
      </c>
      <c r="F2348">
        <v>111.4</v>
      </c>
      <c r="G2348">
        <v>112.6</v>
      </c>
      <c r="H2348">
        <v>112.6</v>
      </c>
      <c r="I2348">
        <v>113.6</v>
      </c>
      <c r="J2348">
        <v>113.6</v>
      </c>
      <c r="K2348">
        <v>114.5</v>
      </c>
      <c r="L2348">
        <v>114.5</v>
      </c>
    </row>
    <row r="2349" spans="1:12">
      <c r="A2349">
        <v>2019</v>
      </c>
      <c r="B2349" t="s">
        <v>151</v>
      </c>
      <c r="C2349" t="s">
        <v>141</v>
      </c>
      <c r="D2349" s="49" t="str">
        <f t="shared" si="39"/>
        <v>2019BürogebäudeWärmedämm-Verbundsysteme</v>
      </c>
      <c r="E2349">
        <v>113.4</v>
      </c>
      <c r="F2349">
        <v>113.4</v>
      </c>
      <c r="G2349">
        <v>114.3</v>
      </c>
      <c r="H2349">
        <v>114.3</v>
      </c>
      <c r="I2349">
        <v>115.2</v>
      </c>
      <c r="J2349">
        <v>115.2</v>
      </c>
      <c r="K2349">
        <v>116.3</v>
      </c>
      <c r="L2349">
        <v>116.3</v>
      </c>
    </row>
    <row r="2350" spans="1:12">
      <c r="A2350">
        <v>2019</v>
      </c>
      <c r="B2350" t="s">
        <v>151</v>
      </c>
      <c r="C2350" t="s">
        <v>104</v>
      </c>
      <c r="D2350" s="49" t="str">
        <f t="shared" si="39"/>
        <v>2019BürogebäudeTrockenbauarbeiten</v>
      </c>
      <c r="E2350">
        <v>111.5</v>
      </c>
      <c r="F2350">
        <v>111.5</v>
      </c>
      <c r="G2350">
        <v>112.4</v>
      </c>
      <c r="H2350">
        <v>112.4</v>
      </c>
      <c r="I2350">
        <v>113.4</v>
      </c>
      <c r="J2350">
        <v>113.4</v>
      </c>
      <c r="K2350">
        <v>114.2</v>
      </c>
      <c r="L2350">
        <v>114.2</v>
      </c>
    </row>
    <row r="2351" spans="1:12">
      <c r="A2351">
        <v>2019</v>
      </c>
      <c r="B2351" t="s">
        <v>151</v>
      </c>
      <c r="C2351" t="s">
        <v>105</v>
      </c>
      <c r="D2351" s="49" t="str">
        <f t="shared" si="39"/>
        <v>2019BürogebäudeVorgehängte hinterlüftete Fassaden</v>
      </c>
      <c r="E2351">
        <v>115.6</v>
      </c>
      <c r="F2351">
        <v>115.6</v>
      </c>
      <c r="G2351">
        <v>116.5</v>
      </c>
      <c r="H2351">
        <v>116.5</v>
      </c>
      <c r="I2351">
        <v>117.2</v>
      </c>
      <c r="J2351">
        <v>117.2</v>
      </c>
      <c r="K2351">
        <v>118</v>
      </c>
      <c r="L2351">
        <v>118</v>
      </c>
    </row>
    <row r="2352" spans="1:12">
      <c r="A2352">
        <v>2019</v>
      </c>
      <c r="B2352" t="s">
        <v>151</v>
      </c>
      <c r="C2352" t="s">
        <v>142</v>
      </c>
      <c r="D2352" s="49" t="str">
        <f t="shared" si="39"/>
        <v>2019BürogebäudeFliesen- und Plattenarbeiten</v>
      </c>
      <c r="E2352">
        <v>112.1</v>
      </c>
      <c r="F2352">
        <v>112.1</v>
      </c>
      <c r="G2352">
        <v>113.5</v>
      </c>
      <c r="H2352">
        <v>113.5</v>
      </c>
      <c r="I2352">
        <v>114</v>
      </c>
      <c r="J2352">
        <v>114</v>
      </c>
      <c r="K2352">
        <v>114.6</v>
      </c>
      <c r="L2352">
        <v>114.6</v>
      </c>
    </row>
    <row r="2353" spans="1:12">
      <c r="A2353">
        <v>2019</v>
      </c>
      <c r="B2353" t="s">
        <v>151</v>
      </c>
      <c r="C2353" t="s">
        <v>107</v>
      </c>
      <c r="D2353" s="49" t="str">
        <f t="shared" si="39"/>
        <v>2019BürogebäudeEstricharbeiten</v>
      </c>
      <c r="E2353">
        <v>111.9</v>
      </c>
      <c r="F2353">
        <v>111.9</v>
      </c>
      <c r="G2353">
        <v>112.8</v>
      </c>
      <c r="H2353">
        <v>112.8</v>
      </c>
      <c r="I2353">
        <v>113.6</v>
      </c>
      <c r="J2353">
        <v>113.6</v>
      </c>
      <c r="K2353">
        <v>114.2</v>
      </c>
      <c r="L2353">
        <v>114.2</v>
      </c>
    </row>
    <row r="2354" spans="1:12">
      <c r="A2354">
        <v>2019</v>
      </c>
      <c r="B2354" t="s">
        <v>151</v>
      </c>
      <c r="C2354" t="s">
        <v>108</v>
      </c>
      <c r="D2354" s="49" t="str">
        <f t="shared" si="39"/>
        <v>2019BürogebäudeTischlerarbeiten</v>
      </c>
      <c r="E2354">
        <v>111.6</v>
      </c>
      <c r="F2354">
        <v>111.6</v>
      </c>
      <c r="G2354">
        <v>112</v>
      </c>
      <c r="H2354">
        <v>112</v>
      </c>
      <c r="I2354">
        <v>112.8</v>
      </c>
      <c r="J2354">
        <v>112.8</v>
      </c>
      <c r="K2354">
        <v>113.2</v>
      </c>
      <c r="L2354">
        <v>113.2</v>
      </c>
    </row>
    <row r="2355" spans="1:12">
      <c r="A2355">
        <v>2019</v>
      </c>
      <c r="B2355" t="s">
        <v>151</v>
      </c>
      <c r="C2355" t="s">
        <v>143</v>
      </c>
      <c r="D2355" s="49" t="str">
        <f t="shared" si="39"/>
        <v>2019BürogebäudeParkett- und Holzpflasterarbeiten</v>
      </c>
      <c r="E2355">
        <v>107</v>
      </c>
      <c r="F2355">
        <v>107</v>
      </c>
      <c r="G2355">
        <v>107.2</v>
      </c>
      <c r="H2355">
        <v>107.2</v>
      </c>
      <c r="I2355">
        <v>107.6</v>
      </c>
      <c r="J2355">
        <v>107.6</v>
      </c>
      <c r="K2355">
        <v>107.6</v>
      </c>
      <c r="L2355">
        <v>107.6</v>
      </c>
    </row>
    <row r="2356" spans="1:12">
      <c r="A2356">
        <v>2019</v>
      </c>
      <c r="B2356" t="s">
        <v>151</v>
      </c>
      <c r="C2356" t="s">
        <v>109</v>
      </c>
      <c r="D2356" s="49" t="str">
        <f t="shared" si="39"/>
        <v>2019BürogebäudeRollladenarbeiten</v>
      </c>
      <c r="E2356">
        <v>108.1</v>
      </c>
      <c r="F2356">
        <v>108.1</v>
      </c>
      <c r="G2356">
        <v>109</v>
      </c>
      <c r="H2356">
        <v>109</v>
      </c>
      <c r="I2356">
        <v>109.3</v>
      </c>
      <c r="J2356">
        <v>109.3</v>
      </c>
      <c r="K2356">
        <v>109.8</v>
      </c>
      <c r="L2356">
        <v>109.8</v>
      </c>
    </row>
    <row r="2357" spans="1:12">
      <c r="A2357">
        <v>2019</v>
      </c>
      <c r="B2357" t="s">
        <v>151</v>
      </c>
      <c r="C2357" t="s">
        <v>110</v>
      </c>
      <c r="D2357" s="49" t="str">
        <f t="shared" si="39"/>
        <v>2019BürogebäudeMetallbauarbeiten</v>
      </c>
      <c r="E2357">
        <v>112.9</v>
      </c>
      <c r="F2357">
        <v>112.9</v>
      </c>
      <c r="G2357">
        <v>113.7</v>
      </c>
      <c r="H2357">
        <v>113.7</v>
      </c>
      <c r="I2357">
        <v>114.5</v>
      </c>
      <c r="J2357">
        <v>114.5</v>
      </c>
      <c r="K2357">
        <v>115.4</v>
      </c>
      <c r="L2357">
        <v>115.4</v>
      </c>
    </row>
    <row r="2358" spans="1:12">
      <c r="A2358">
        <v>2019</v>
      </c>
      <c r="B2358" t="s">
        <v>151</v>
      </c>
      <c r="C2358" t="s">
        <v>111</v>
      </c>
      <c r="D2358" s="49" t="str">
        <f t="shared" si="39"/>
        <v>2019BürogebäudeVerglasungsarbeiten</v>
      </c>
      <c r="E2358">
        <v>110</v>
      </c>
      <c r="F2358">
        <v>110</v>
      </c>
      <c r="G2358">
        <v>110.7</v>
      </c>
      <c r="H2358">
        <v>110.7</v>
      </c>
      <c r="I2358">
        <v>111.1</v>
      </c>
      <c r="J2358">
        <v>111.1</v>
      </c>
      <c r="K2358">
        <v>111.7</v>
      </c>
      <c r="L2358">
        <v>111.7</v>
      </c>
    </row>
    <row r="2359" spans="1:12">
      <c r="A2359">
        <v>2019</v>
      </c>
      <c r="B2359" t="s">
        <v>151</v>
      </c>
      <c r="C2359" t="s">
        <v>144</v>
      </c>
      <c r="D2359" s="49" t="str">
        <f t="shared" si="39"/>
        <v>2019BürogebäudeMaler- und Lackierarbeiten, Beschichtungen</v>
      </c>
      <c r="E2359">
        <v>111.9</v>
      </c>
      <c r="F2359">
        <v>111.9</v>
      </c>
      <c r="G2359">
        <v>113.5</v>
      </c>
      <c r="H2359">
        <v>113.5</v>
      </c>
      <c r="I2359">
        <v>114.4</v>
      </c>
      <c r="J2359">
        <v>114.4</v>
      </c>
      <c r="K2359">
        <v>115.1</v>
      </c>
      <c r="L2359">
        <v>115.1</v>
      </c>
    </row>
    <row r="2360" spans="1:12">
      <c r="A2360">
        <v>2019</v>
      </c>
      <c r="B2360" t="s">
        <v>151</v>
      </c>
      <c r="C2360" t="s">
        <v>145</v>
      </c>
      <c r="D2360" s="49" t="str">
        <f t="shared" si="39"/>
        <v>2019BürogebäudeKorrosionsschutzarbeiten an Stahlbauten</v>
      </c>
      <c r="E2360" t="s">
        <v>66</v>
      </c>
      <c r="F2360" t="s">
        <v>66</v>
      </c>
      <c r="G2360" t="s">
        <v>66</v>
      </c>
      <c r="H2360" t="s">
        <v>66</v>
      </c>
      <c r="I2360" t="s">
        <v>66</v>
      </c>
      <c r="J2360" t="s">
        <v>66</v>
      </c>
      <c r="K2360" t="s">
        <v>66</v>
      </c>
      <c r="L2360" t="s">
        <v>66</v>
      </c>
    </row>
    <row r="2361" spans="1:12">
      <c r="A2361">
        <v>2019</v>
      </c>
      <c r="B2361" t="s">
        <v>151</v>
      </c>
      <c r="C2361" t="s">
        <v>113</v>
      </c>
      <c r="D2361" s="49" t="str">
        <f t="shared" si="39"/>
        <v>2019BürogebäudeBodenbelagarbeiten</v>
      </c>
      <c r="E2361">
        <v>109.1</v>
      </c>
      <c r="F2361">
        <v>109.1</v>
      </c>
      <c r="G2361">
        <v>109.8</v>
      </c>
      <c r="H2361">
        <v>109.8</v>
      </c>
      <c r="I2361">
        <v>110.2</v>
      </c>
      <c r="J2361">
        <v>110.2</v>
      </c>
      <c r="K2361">
        <v>110.2</v>
      </c>
      <c r="L2361">
        <v>110.2</v>
      </c>
    </row>
    <row r="2362" spans="1:12">
      <c r="A2362">
        <v>2019</v>
      </c>
      <c r="B2362" t="s">
        <v>151</v>
      </c>
      <c r="C2362" t="s">
        <v>114</v>
      </c>
      <c r="D2362" s="49" t="str">
        <f t="shared" si="39"/>
        <v>2019BürogebäudeTapezierarbeiten</v>
      </c>
      <c r="E2362">
        <v>113.3</v>
      </c>
      <c r="F2362">
        <v>113.3</v>
      </c>
      <c r="G2362">
        <v>114.7</v>
      </c>
      <c r="H2362">
        <v>114.7</v>
      </c>
      <c r="I2362">
        <v>115.4</v>
      </c>
      <c r="J2362">
        <v>115.4</v>
      </c>
      <c r="K2362">
        <v>115.9</v>
      </c>
      <c r="L2362">
        <v>115.9</v>
      </c>
    </row>
    <row r="2363" spans="1:12">
      <c r="A2363">
        <v>2019</v>
      </c>
      <c r="B2363" t="s">
        <v>151</v>
      </c>
      <c r="C2363" t="s">
        <v>115</v>
      </c>
      <c r="D2363" s="49" t="str">
        <f t="shared" si="39"/>
        <v>2019BürogebäudeRaumlufttechnische Anlagen</v>
      </c>
      <c r="E2363">
        <v>111.7</v>
      </c>
      <c r="F2363">
        <v>111.7</v>
      </c>
      <c r="G2363">
        <v>112.8</v>
      </c>
      <c r="H2363">
        <v>112.8</v>
      </c>
      <c r="I2363">
        <v>113.5</v>
      </c>
      <c r="J2363">
        <v>113.5</v>
      </c>
      <c r="K2363">
        <v>114.1</v>
      </c>
      <c r="L2363">
        <v>114.1</v>
      </c>
    </row>
    <row r="2364" spans="1:12">
      <c r="A2364">
        <v>2019</v>
      </c>
      <c r="B2364" t="s">
        <v>151</v>
      </c>
      <c r="C2364" t="s">
        <v>146</v>
      </c>
      <c r="D2364" s="49" t="str">
        <f t="shared" si="39"/>
        <v>2019BürogebäudeHeiz- und zentrale Wassererwärmungsanlagen</v>
      </c>
      <c r="E2364">
        <v>113.6</v>
      </c>
      <c r="F2364">
        <v>113.6</v>
      </c>
      <c r="G2364">
        <v>114.8</v>
      </c>
      <c r="H2364">
        <v>114.8</v>
      </c>
      <c r="I2364">
        <v>115.6</v>
      </c>
      <c r="J2364">
        <v>115.6</v>
      </c>
      <c r="K2364">
        <v>116.5</v>
      </c>
      <c r="L2364">
        <v>116.5</v>
      </c>
    </row>
    <row r="2365" spans="1:12">
      <c r="A2365">
        <v>2019</v>
      </c>
      <c r="B2365" t="s">
        <v>151</v>
      </c>
      <c r="C2365" t="s">
        <v>147</v>
      </c>
      <c r="D2365" s="49" t="str">
        <f t="shared" si="39"/>
        <v>2019BürogebäudeGas-, Wasser- und Entwässerungsanl. innerh. v.Geb.</v>
      </c>
      <c r="E2365">
        <v>115.7</v>
      </c>
      <c r="F2365">
        <v>115.7</v>
      </c>
      <c r="G2365">
        <v>116.9</v>
      </c>
      <c r="H2365">
        <v>116.9</v>
      </c>
      <c r="I2365">
        <v>117.9</v>
      </c>
      <c r="J2365">
        <v>117.9</v>
      </c>
      <c r="K2365">
        <v>118.9</v>
      </c>
      <c r="L2365">
        <v>118.9</v>
      </c>
    </row>
    <row r="2366" spans="1:12">
      <c r="A2366">
        <v>2019</v>
      </c>
      <c r="B2366" t="s">
        <v>151</v>
      </c>
      <c r="C2366" t="s">
        <v>148</v>
      </c>
      <c r="D2366" s="49" t="str">
        <f t="shared" si="39"/>
        <v>2019BürogebäudeNieder- und Mittelspannungsanlagen bis 36 kV</v>
      </c>
      <c r="E2366">
        <v>117</v>
      </c>
      <c r="F2366">
        <v>117</v>
      </c>
      <c r="G2366">
        <v>117.5</v>
      </c>
      <c r="H2366">
        <v>117.5</v>
      </c>
      <c r="I2366">
        <v>118.8</v>
      </c>
      <c r="J2366">
        <v>118.8</v>
      </c>
      <c r="K2366">
        <v>119.9</v>
      </c>
      <c r="L2366">
        <v>119.9</v>
      </c>
    </row>
    <row r="2367" spans="1:12">
      <c r="A2367">
        <v>2019</v>
      </c>
      <c r="B2367" t="s">
        <v>151</v>
      </c>
      <c r="C2367" t="s">
        <v>120</v>
      </c>
      <c r="D2367" s="49" t="str">
        <f t="shared" si="39"/>
        <v>2019BürogebäudeBlitzschutzanlagen</v>
      </c>
      <c r="E2367">
        <v>110.7</v>
      </c>
      <c r="F2367">
        <v>110.7</v>
      </c>
      <c r="G2367">
        <v>111.2</v>
      </c>
      <c r="H2367">
        <v>111.2</v>
      </c>
      <c r="I2367">
        <v>111.9</v>
      </c>
      <c r="J2367">
        <v>111.9</v>
      </c>
      <c r="K2367">
        <v>112.6</v>
      </c>
      <c r="L2367">
        <v>112.6</v>
      </c>
    </row>
    <row r="2368" spans="1:12">
      <c r="A2368">
        <v>2019</v>
      </c>
      <c r="B2368" t="s">
        <v>151</v>
      </c>
      <c r="C2368" t="s">
        <v>149</v>
      </c>
      <c r="D2368" s="49" t="str">
        <f t="shared" si="39"/>
        <v>2019BürogebäudeAufzugsanl., Fahrtreppen, Fahrsteige, Förderanl.</v>
      </c>
      <c r="E2368">
        <v>106.9</v>
      </c>
      <c r="F2368">
        <v>106.9</v>
      </c>
      <c r="G2368">
        <v>107.3</v>
      </c>
      <c r="H2368">
        <v>107.3</v>
      </c>
      <c r="I2368">
        <v>108.2</v>
      </c>
      <c r="J2368">
        <v>108.2</v>
      </c>
      <c r="K2368">
        <v>108.4</v>
      </c>
      <c r="L2368">
        <v>108.4</v>
      </c>
    </row>
    <row r="2369" spans="1:12">
      <c r="A2369">
        <v>2019</v>
      </c>
      <c r="B2369" t="s">
        <v>151</v>
      </c>
      <c r="C2369" t="s">
        <v>119</v>
      </c>
      <c r="D2369" s="49" t="str">
        <f t="shared" si="39"/>
        <v>2019BürogebäudeGebäudeautomation</v>
      </c>
      <c r="E2369">
        <v>117.3</v>
      </c>
      <c r="F2369">
        <v>117.3</v>
      </c>
      <c r="G2369">
        <v>118.2</v>
      </c>
      <c r="H2369">
        <v>118.2</v>
      </c>
      <c r="I2369">
        <v>119.8</v>
      </c>
      <c r="J2369">
        <v>119.8</v>
      </c>
      <c r="K2369">
        <v>120.6</v>
      </c>
      <c r="L2369">
        <v>120.6</v>
      </c>
    </row>
    <row r="2370" spans="1:12">
      <c r="A2370">
        <v>2019</v>
      </c>
      <c r="B2370" t="s">
        <v>151</v>
      </c>
      <c r="C2370" t="s">
        <v>150</v>
      </c>
      <c r="D2370" s="49" t="str">
        <f t="shared" si="39"/>
        <v>2019BürogebäudeDämm- und Brandschutzarbeiten an techn. Anlagen</v>
      </c>
      <c r="E2370">
        <v>117.7</v>
      </c>
      <c r="F2370">
        <v>117.7</v>
      </c>
      <c r="G2370">
        <v>119.5</v>
      </c>
      <c r="H2370">
        <v>119.5</v>
      </c>
      <c r="I2370">
        <v>121.1</v>
      </c>
      <c r="J2370">
        <v>121.1</v>
      </c>
      <c r="K2370">
        <v>122.1</v>
      </c>
      <c r="L2370">
        <v>122.1</v>
      </c>
    </row>
    <row r="2371" spans="1:12">
      <c r="A2371">
        <v>2019</v>
      </c>
      <c r="B2371" t="s">
        <v>152</v>
      </c>
      <c r="C2371" t="s">
        <v>133</v>
      </c>
      <c r="D2371" s="49" t="str">
        <f t="shared" si="39"/>
        <v>2019Gewerbliche BetriebsgebäudeBauleistungen am Bauwerk</v>
      </c>
      <c r="E2371">
        <v>113.9</v>
      </c>
      <c r="F2371">
        <v>113.9</v>
      </c>
      <c r="G2371">
        <v>114.7</v>
      </c>
      <c r="H2371">
        <v>114.7</v>
      </c>
      <c r="I2371">
        <v>115.6</v>
      </c>
      <c r="J2371">
        <v>115.6</v>
      </c>
      <c r="K2371">
        <v>116.2</v>
      </c>
      <c r="L2371">
        <v>116.2</v>
      </c>
    </row>
    <row r="2372" spans="1:12">
      <c r="A2372">
        <v>2019</v>
      </c>
      <c r="B2372" t="s">
        <v>152</v>
      </c>
      <c r="C2372" t="s">
        <v>134</v>
      </c>
      <c r="D2372" s="49" t="str">
        <f t="shared" si="39"/>
        <v>2019Gewerbliche BetriebsgebäudeRohbauarbeiten</v>
      </c>
      <c r="E2372">
        <v>114.1</v>
      </c>
      <c r="F2372">
        <v>114.1</v>
      </c>
      <c r="G2372">
        <v>114.9</v>
      </c>
      <c r="H2372">
        <v>114.9</v>
      </c>
      <c r="I2372">
        <v>115.7</v>
      </c>
      <c r="J2372">
        <v>115.7</v>
      </c>
      <c r="K2372">
        <v>116.2</v>
      </c>
      <c r="L2372">
        <v>116.2</v>
      </c>
    </row>
    <row r="2373" spans="1:12">
      <c r="A2373">
        <v>2019</v>
      </c>
      <c r="B2373" t="s">
        <v>152</v>
      </c>
      <c r="C2373" t="s">
        <v>90</v>
      </c>
      <c r="D2373" s="49" t="str">
        <f t="shared" si="39"/>
        <v>2019Gewerbliche BetriebsgebäudeErdarbeiten</v>
      </c>
      <c r="E2373">
        <v>119</v>
      </c>
      <c r="F2373">
        <v>119</v>
      </c>
      <c r="G2373">
        <v>120.6</v>
      </c>
      <c r="H2373">
        <v>120.6</v>
      </c>
      <c r="I2373">
        <v>121.7</v>
      </c>
      <c r="J2373">
        <v>121.7</v>
      </c>
      <c r="K2373">
        <v>122.5</v>
      </c>
      <c r="L2373">
        <v>122.5</v>
      </c>
    </row>
    <row r="2374" spans="1:12">
      <c r="A2374">
        <v>2019</v>
      </c>
      <c r="B2374" t="s">
        <v>152</v>
      </c>
      <c r="C2374" t="s">
        <v>135</v>
      </c>
      <c r="D2374" s="49" t="str">
        <f t="shared" si="39"/>
        <v>2019Gewerbliche BetriebsgebäudeVerbauarbeiten</v>
      </c>
      <c r="E2374" t="s">
        <v>66</v>
      </c>
      <c r="F2374" t="s">
        <v>66</v>
      </c>
      <c r="G2374" t="s">
        <v>66</v>
      </c>
      <c r="H2374" t="s">
        <v>66</v>
      </c>
      <c r="I2374" t="s">
        <v>66</v>
      </c>
      <c r="J2374" t="s">
        <v>66</v>
      </c>
      <c r="K2374" t="s">
        <v>66</v>
      </c>
      <c r="L2374" t="s">
        <v>66</v>
      </c>
    </row>
    <row r="2375" spans="1:12">
      <c r="A2375">
        <v>2019</v>
      </c>
      <c r="B2375" t="s">
        <v>152</v>
      </c>
      <c r="C2375" t="s">
        <v>136</v>
      </c>
      <c r="D2375" s="49" t="str">
        <f t="shared" si="39"/>
        <v>2019Gewerbliche BetriebsgebäudeRamm-, Rüttel- und Pressarbeiten</v>
      </c>
      <c r="E2375" t="s">
        <v>66</v>
      </c>
      <c r="F2375" t="s">
        <v>66</v>
      </c>
      <c r="G2375" t="s">
        <v>66</v>
      </c>
      <c r="H2375" t="s">
        <v>66</v>
      </c>
      <c r="I2375" t="s">
        <v>66</v>
      </c>
      <c r="J2375" t="s">
        <v>66</v>
      </c>
      <c r="K2375" t="s">
        <v>66</v>
      </c>
      <c r="L2375" t="s">
        <v>66</v>
      </c>
    </row>
    <row r="2376" spans="1:12">
      <c r="A2376">
        <v>2019</v>
      </c>
      <c r="B2376" t="s">
        <v>152</v>
      </c>
      <c r="C2376" t="s">
        <v>91</v>
      </c>
      <c r="D2376" s="49" t="str">
        <f t="shared" si="39"/>
        <v>2019Gewerbliche BetriebsgebäudeEntwässerungskanalarbeiten</v>
      </c>
      <c r="E2376">
        <v>114.8</v>
      </c>
      <c r="F2376">
        <v>114.8</v>
      </c>
      <c r="G2376">
        <v>116.3</v>
      </c>
      <c r="H2376">
        <v>116.3</v>
      </c>
      <c r="I2376">
        <v>117</v>
      </c>
      <c r="J2376">
        <v>117</v>
      </c>
      <c r="K2376">
        <v>117.4</v>
      </c>
      <c r="L2376">
        <v>117.4</v>
      </c>
    </row>
    <row r="2377" spans="1:12">
      <c r="A2377">
        <v>2019</v>
      </c>
      <c r="B2377" t="s">
        <v>152</v>
      </c>
      <c r="C2377" t="s">
        <v>92</v>
      </c>
      <c r="D2377" s="49" t="str">
        <f t="shared" si="39"/>
        <v>2019Gewerbliche BetriebsgebäudeMauerarbeiten</v>
      </c>
      <c r="E2377">
        <v>112.9</v>
      </c>
      <c r="F2377">
        <v>112.9</v>
      </c>
      <c r="G2377">
        <v>113.6</v>
      </c>
      <c r="H2377">
        <v>113.6</v>
      </c>
      <c r="I2377">
        <v>114.5</v>
      </c>
      <c r="J2377">
        <v>114.5</v>
      </c>
      <c r="K2377">
        <v>114.8</v>
      </c>
      <c r="L2377">
        <v>114.8</v>
      </c>
    </row>
    <row r="2378" spans="1:12">
      <c r="A2378">
        <v>2019</v>
      </c>
      <c r="B2378" t="s">
        <v>152</v>
      </c>
      <c r="C2378" t="s">
        <v>93</v>
      </c>
      <c r="D2378" s="49" t="str">
        <f t="shared" si="39"/>
        <v>2019Gewerbliche BetriebsgebäudeBetonarbeiten</v>
      </c>
      <c r="E2378">
        <v>114.7</v>
      </c>
      <c r="F2378">
        <v>114.7</v>
      </c>
      <c r="G2378">
        <v>115.6</v>
      </c>
      <c r="H2378">
        <v>115.6</v>
      </c>
      <c r="I2378">
        <v>116.3</v>
      </c>
      <c r="J2378">
        <v>116.3</v>
      </c>
      <c r="K2378">
        <v>116.7</v>
      </c>
      <c r="L2378">
        <v>116.7</v>
      </c>
    </row>
    <row r="2379" spans="1:12">
      <c r="A2379">
        <v>2019</v>
      </c>
      <c r="B2379" t="s">
        <v>152</v>
      </c>
      <c r="C2379" t="s">
        <v>137</v>
      </c>
      <c r="D2379" s="49" t="str">
        <f t="shared" si="39"/>
        <v>2019Gewerbliche BetriebsgebäudeZimmer- und Holzbauarbeiten</v>
      </c>
      <c r="E2379">
        <v>111.7</v>
      </c>
      <c r="F2379">
        <v>111.7</v>
      </c>
      <c r="G2379">
        <v>112.4</v>
      </c>
      <c r="H2379">
        <v>112.4</v>
      </c>
      <c r="I2379">
        <v>113.1</v>
      </c>
      <c r="J2379">
        <v>113.1</v>
      </c>
      <c r="K2379">
        <v>113.4</v>
      </c>
      <c r="L2379">
        <v>113.4</v>
      </c>
    </row>
    <row r="2380" spans="1:12">
      <c r="A2380">
        <v>2019</v>
      </c>
      <c r="B2380" t="s">
        <v>152</v>
      </c>
      <c r="C2380" t="s">
        <v>95</v>
      </c>
      <c r="D2380" s="49" t="str">
        <f t="shared" ref="D2380:D2443" si="40">CONCATENATE(A2380, B2380, C2380)</f>
        <v>2019Gewerbliche BetriebsgebäudeStahlbauarbeiten</v>
      </c>
      <c r="E2380">
        <v>109.5</v>
      </c>
      <c r="F2380">
        <v>109.5</v>
      </c>
      <c r="G2380">
        <v>109.2</v>
      </c>
      <c r="H2380">
        <v>109.2</v>
      </c>
      <c r="I2380">
        <v>109.3</v>
      </c>
      <c r="J2380">
        <v>109.3</v>
      </c>
      <c r="K2380">
        <v>109.8</v>
      </c>
      <c r="L2380">
        <v>109.8</v>
      </c>
    </row>
    <row r="2381" spans="1:12">
      <c r="A2381">
        <v>2019</v>
      </c>
      <c r="B2381" t="s">
        <v>152</v>
      </c>
      <c r="C2381" t="s">
        <v>96</v>
      </c>
      <c r="D2381" s="49" t="str">
        <f t="shared" si="40"/>
        <v>2019Gewerbliche BetriebsgebäudeAbdichtungsarbeiten</v>
      </c>
      <c r="E2381">
        <v>114</v>
      </c>
      <c r="F2381">
        <v>114</v>
      </c>
      <c r="G2381">
        <v>115.4</v>
      </c>
      <c r="H2381">
        <v>115.4</v>
      </c>
      <c r="I2381">
        <v>116.4</v>
      </c>
      <c r="J2381">
        <v>116.4</v>
      </c>
      <c r="K2381">
        <v>117.4</v>
      </c>
      <c r="L2381">
        <v>117.4</v>
      </c>
    </row>
    <row r="2382" spans="1:12">
      <c r="A2382">
        <v>2019</v>
      </c>
      <c r="B2382" t="s">
        <v>152</v>
      </c>
      <c r="C2382" t="s">
        <v>138</v>
      </c>
      <c r="D2382" s="49" t="str">
        <f t="shared" si="40"/>
        <v>2019Gewerbliche BetriebsgebäudeDachdeckungs- und Dachabdichtungsarbeiten</v>
      </c>
      <c r="E2382">
        <v>114.3</v>
      </c>
      <c r="F2382">
        <v>114.3</v>
      </c>
      <c r="G2382">
        <v>115.3</v>
      </c>
      <c r="H2382">
        <v>115.3</v>
      </c>
      <c r="I2382">
        <v>116.3</v>
      </c>
      <c r="J2382">
        <v>116.3</v>
      </c>
      <c r="K2382">
        <v>117</v>
      </c>
      <c r="L2382">
        <v>117</v>
      </c>
    </row>
    <row r="2383" spans="1:12">
      <c r="A2383">
        <v>2019</v>
      </c>
      <c r="B2383" t="s">
        <v>152</v>
      </c>
      <c r="C2383" t="s">
        <v>98</v>
      </c>
      <c r="D2383" s="49" t="str">
        <f t="shared" si="40"/>
        <v>2019Gewerbliche BetriebsgebäudeKlempnerarbeiten</v>
      </c>
      <c r="E2383">
        <v>113.2</v>
      </c>
      <c r="F2383">
        <v>113.2</v>
      </c>
      <c r="G2383">
        <v>114.8</v>
      </c>
      <c r="H2383">
        <v>114.8</v>
      </c>
      <c r="I2383">
        <v>115.5</v>
      </c>
      <c r="J2383">
        <v>115.5</v>
      </c>
      <c r="K2383">
        <v>116.3</v>
      </c>
      <c r="L2383">
        <v>116.3</v>
      </c>
    </row>
    <row r="2384" spans="1:12">
      <c r="A2384">
        <v>2019</v>
      </c>
      <c r="B2384" t="s">
        <v>152</v>
      </c>
      <c r="C2384" t="s">
        <v>99</v>
      </c>
      <c r="D2384" s="49" t="str">
        <f t="shared" si="40"/>
        <v>2019Gewerbliche BetriebsgebäudeGerüstarbeiten</v>
      </c>
      <c r="E2384">
        <v>114.2</v>
      </c>
      <c r="F2384">
        <v>114.2</v>
      </c>
      <c r="G2384">
        <v>117.4</v>
      </c>
      <c r="H2384">
        <v>117.4</v>
      </c>
      <c r="I2384">
        <v>119.6</v>
      </c>
      <c r="J2384">
        <v>119.6</v>
      </c>
      <c r="K2384">
        <v>119.6</v>
      </c>
      <c r="L2384">
        <v>119.6</v>
      </c>
    </row>
    <row r="2385" spans="1:12">
      <c r="A2385">
        <v>2019</v>
      </c>
      <c r="B2385" t="s">
        <v>152</v>
      </c>
      <c r="C2385" t="s">
        <v>139</v>
      </c>
      <c r="D2385" s="49" t="str">
        <f t="shared" si="40"/>
        <v>2019Gewerbliche BetriebsgebäudeAusbauarbeiten</v>
      </c>
      <c r="E2385">
        <v>113.6</v>
      </c>
      <c r="F2385">
        <v>113.6</v>
      </c>
      <c r="G2385">
        <v>114.5</v>
      </c>
      <c r="H2385">
        <v>114.5</v>
      </c>
      <c r="I2385">
        <v>115.5</v>
      </c>
      <c r="J2385">
        <v>115.5</v>
      </c>
      <c r="K2385">
        <v>116.3</v>
      </c>
      <c r="L2385">
        <v>116.3</v>
      </c>
    </row>
    <row r="2386" spans="1:12">
      <c r="A2386">
        <v>2019</v>
      </c>
      <c r="B2386" t="s">
        <v>152</v>
      </c>
      <c r="C2386" t="s">
        <v>100</v>
      </c>
      <c r="D2386" s="49" t="str">
        <f t="shared" si="40"/>
        <v>2019Gewerbliche BetriebsgebäudeNaturwerksteinarbeiten</v>
      </c>
      <c r="E2386">
        <v>111.2</v>
      </c>
      <c r="F2386">
        <v>111.2</v>
      </c>
      <c r="G2386">
        <v>111.8</v>
      </c>
      <c r="H2386">
        <v>111.8</v>
      </c>
      <c r="I2386">
        <v>112.2</v>
      </c>
      <c r="J2386">
        <v>112.2</v>
      </c>
      <c r="K2386">
        <v>112.8</v>
      </c>
      <c r="L2386">
        <v>112.8</v>
      </c>
    </row>
    <row r="2387" spans="1:12">
      <c r="A2387">
        <v>2019</v>
      </c>
      <c r="B2387" t="s">
        <v>152</v>
      </c>
      <c r="C2387" t="s">
        <v>101</v>
      </c>
      <c r="D2387" s="49" t="str">
        <f t="shared" si="40"/>
        <v>2019Gewerbliche BetriebsgebäudeBetonwerksteinarbeiten</v>
      </c>
      <c r="E2387">
        <v>110.9</v>
      </c>
      <c r="F2387">
        <v>110.9</v>
      </c>
      <c r="G2387">
        <v>111.7</v>
      </c>
      <c r="H2387">
        <v>111.7</v>
      </c>
      <c r="I2387">
        <v>112.1</v>
      </c>
      <c r="J2387">
        <v>112.1</v>
      </c>
      <c r="K2387">
        <v>112.7</v>
      </c>
      <c r="L2387">
        <v>112.7</v>
      </c>
    </row>
    <row r="2388" spans="1:12">
      <c r="A2388">
        <v>2019</v>
      </c>
      <c r="B2388" t="s">
        <v>152</v>
      </c>
      <c r="C2388" t="s">
        <v>140</v>
      </c>
      <c r="D2388" s="49" t="str">
        <f t="shared" si="40"/>
        <v>2019Gewerbliche BetriebsgebäudePutz- und Stuckarbeiten</v>
      </c>
      <c r="E2388">
        <v>111.3</v>
      </c>
      <c r="F2388">
        <v>111.3</v>
      </c>
      <c r="G2388">
        <v>112.4</v>
      </c>
      <c r="H2388">
        <v>112.4</v>
      </c>
      <c r="I2388">
        <v>113.4</v>
      </c>
      <c r="J2388">
        <v>113.4</v>
      </c>
      <c r="K2388">
        <v>114.3</v>
      </c>
      <c r="L2388">
        <v>114.3</v>
      </c>
    </row>
    <row r="2389" spans="1:12">
      <c r="A2389">
        <v>2019</v>
      </c>
      <c r="B2389" t="s">
        <v>152</v>
      </c>
      <c r="C2389" t="s">
        <v>141</v>
      </c>
      <c r="D2389" s="49" t="str">
        <f t="shared" si="40"/>
        <v>2019Gewerbliche BetriebsgebäudeWärmedämm-Verbundsysteme</v>
      </c>
      <c r="E2389">
        <v>113.4</v>
      </c>
      <c r="F2389">
        <v>113.4</v>
      </c>
      <c r="G2389">
        <v>114.3</v>
      </c>
      <c r="H2389">
        <v>114.3</v>
      </c>
      <c r="I2389">
        <v>115.2</v>
      </c>
      <c r="J2389">
        <v>115.2</v>
      </c>
      <c r="K2389">
        <v>116.3</v>
      </c>
      <c r="L2389">
        <v>116.3</v>
      </c>
    </row>
    <row r="2390" spans="1:12">
      <c r="A2390">
        <v>2019</v>
      </c>
      <c r="B2390" t="s">
        <v>152</v>
      </c>
      <c r="C2390" t="s">
        <v>104</v>
      </c>
      <c r="D2390" s="49" t="str">
        <f t="shared" si="40"/>
        <v>2019Gewerbliche BetriebsgebäudeTrockenbauarbeiten</v>
      </c>
      <c r="E2390">
        <v>111.5</v>
      </c>
      <c r="F2390">
        <v>111.5</v>
      </c>
      <c r="G2390">
        <v>112.3</v>
      </c>
      <c r="H2390">
        <v>112.3</v>
      </c>
      <c r="I2390">
        <v>113.3</v>
      </c>
      <c r="J2390">
        <v>113.3</v>
      </c>
      <c r="K2390">
        <v>114.1</v>
      </c>
      <c r="L2390">
        <v>114.1</v>
      </c>
    </row>
    <row r="2391" spans="1:12">
      <c r="A2391">
        <v>2019</v>
      </c>
      <c r="B2391" t="s">
        <v>152</v>
      </c>
      <c r="C2391" t="s">
        <v>105</v>
      </c>
      <c r="D2391" s="49" t="str">
        <f t="shared" si="40"/>
        <v>2019Gewerbliche BetriebsgebäudeVorgehängte hinterlüftete Fassaden</v>
      </c>
      <c r="E2391">
        <v>115.7</v>
      </c>
      <c r="F2391">
        <v>115.7</v>
      </c>
      <c r="G2391">
        <v>116.6</v>
      </c>
      <c r="H2391">
        <v>116.6</v>
      </c>
      <c r="I2391">
        <v>117.3</v>
      </c>
      <c r="J2391">
        <v>117.3</v>
      </c>
      <c r="K2391">
        <v>118.1</v>
      </c>
      <c r="L2391">
        <v>118.1</v>
      </c>
    </row>
    <row r="2392" spans="1:12">
      <c r="A2392">
        <v>2019</v>
      </c>
      <c r="B2392" t="s">
        <v>152</v>
      </c>
      <c r="C2392" t="s">
        <v>142</v>
      </c>
      <c r="D2392" s="49" t="str">
        <f t="shared" si="40"/>
        <v>2019Gewerbliche BetriebsgebäudeFliesen- und Plattenarbeiten</v>
      </c>
      <c r="E2392">
        <v>112.1</v>
      </c>
      <c r="F2392">
        <v>112.1</v>
      </c>
      <c r="G2392">
        <v>113.5</v>
      </c>
      <c r="H2392">
        <v>113.5</v>
      </c>
      <c r="I2392">
        <v>114</v>
      </c>
      <c r="J2392">
        <v>114</v>
      </c>
      <c r="K2392">
        <v>114.6</v>
      </c>
      <c r="L2392">
        <v>114.6</v>
      </c>
    </row>
    <row r="2393" spans="1:12">
      <c r="A2393">
        <v>2019</v>
      </c>
      <c r="B2393" t="s">
        <v>152</v>
      </c>
      <c r="C2393" t="s">
        <v>107</v>
      </c>
      <c r="D2393" s="49" t="str">
        <f t="shared" si="40"/>
        <v>2019Gewerbliche BetriebsgebäudeEstricharbeiten</v>
      </c>
      <c r="E2393">
        <v>112.1</v>
      </c>
      <c r="F2393">
        <v>112.1</v>
      </c>
      <c r="G2393">
        <v>113</v>
      </c>
      <c r="H2393">
        <v>113</v>
      </c>
      <c r="I2393">
        <v>113.8</v>
      </c>
      <c r="J2393">
        <v>113.8</v>
      </c>
      <c r="K2393">
        <v>114.4</v>
      </c>
      <c r="L2393">
        <v>114.4</v>
      </c>
    </row>
    <row r="2394" spans="1:12">
      <c r="A2394">
        <v>2019</v>
      </c>
      <c r="B2394" t="s">
        <v>152</v>
      </c>
      <c r="C2394" t="s">
        <v>108</v>
      </c>
      <c r="D2394" s="49" t="str">
        <f t="shared" si="40"/>
        <v>2019Gewerbliche BetriebsgebäudeTischlerarbeiten</v>
      </c>
      <c r="E2394">
        <v>111.6</v>
      </c>
      <c r="F2394">
        <v>111.6</v>
      </c>
      <c r="G2394">
        <v>112</v>
      </c>
      <c r="H2394">
        <v>112</v>
      </c>
      <c r="I2394">
        <v>112.8</v>
      </c>
      <c r="J2394">
        <v>112.8</v>
      </c>
      <c r="K2394">
        <v>113.3</v>
      </c>
      <c r="L2394">
        <v>113.3</v>
      </c>
    </row>
    <row r="2395" spans="1:12">
      <c r="A2395">
        <v>2019</v>
      </c>
      <c r="B2395" t="s">
        <v>152</v>
      </c>
      <c r="C2395" t="s">
        <v>143</v>
      </c>
      <c r="D2395" s="49" t="str">
        <f t="shared" si="40"/>
        <v>2019Gewerbliche BetriebsgebäudeParkett- und Holzpflasterarbeiten</v>
      </c>
      <c r="E2395">
        <v>107</v>
      </c>
      <c r="F2395">
        <v>107</v>
      </c>
      <c r="G2395">
        <v>107.2</v>
      </c>
      <c r="H2395">
        <v>107.2</v>
      </c>
      <c r="I2395">
        <v>107.6</v>
      </c>
      <c r="J2395">
        <v>107.6</v>
      </c>
      <c r="K2395">
        <v>107.6</v>
      </c>
      <c r="L2395">
        <v>107.6</v>
      </c>
    </row>
    <row r="2396" spans="1:12">
      <c r="A2396">
        <v>2019</v>
      </c>
      <c r="B2396" t="s">
        <v>152</v>
      </c>
      <c r="C2396" t="s">
        <v>109</v>
      </c>
      <c r="D2396" s="49" t="str">
        <f t="shared" si="40"/>
        <v>2019Gewerbliche BetriebsgebäudeRollladenarbeiten</v>
      </c>
      <c r="E2396">
        <v>108.1</v>
      </c>
      <c r="F2396">
        <v>108.1</v>
      </c>
      <c r="G2396">
        <v>109</v>
      </c>
      <c r="H2396">
        <v>109</v>
      </c>
      <c r="I2396">
        <v>109.3</v>
      </c>
      <c r="J2396">
        <v>109.3</v>
      </c>
      <c r="K2396">
        <v>109.8</v>
      </c>
      <c r="L2396">
        <v>109.8</v>
      </c>
    </row>
    <row r="2397" spans="1:12">
      <c r="A2397">
        <v>2019</v>
      </c>
      <c r="B2397" t="s">
        <v>152</v>
      </c>
      <c r="C2397" t="s">
        <v>110</v>
      </c>
      <c r="D2397" s="49" t="str">
        <f t="shared" si="40"/>
        <v>2019Gewerbliche BetriebsgebäudeMetallbauarbeiten</v>
      </c>
      <c r="E2397">
        <v>112.6</v>
      </c>
      <c r="F2397">
        <v>112.6</v>
      </c>
      <c r="G2397">
        <v>113.3</v>
      </c>
      <c r="H2397">
        <v>113.3</v>
      </c>
      <c r="I2397">
        <v>114.1</v>
      </c>
      <c r="J2397">
        <v>114.1</v>
      </c>
      <c r="K2397">
        <v>115.1</v>
      </c>
      <c r="L2397">
        <v>115.1</v>
      </c>
    </row>
    <row r="2398" spans="1:12">
      <c r="A2398">
        <v>2019</v>
      </c>
      <c r="B2398" t="s">
        <v>152</v>
      </c>
      <c r="C2398" t="s">
        <v>111</v>
      </c>
      <c r="D2398" s="49" t="str">
        <f t="shared" si="40"/>
        <v>2019Gewerbliche BetriebsgebäudeVerglasungsarbeiten</v>
      </c>
      <c r="E2398">
        <v>110</v>
      </c>
      <c r="F2398">
        <v>110</v>
      </c>
      <c r="G2398">
        <v>110.7</v>
      </c>
      <c r="H2398">
        <v>110.7</v>
      </c>
      <c r="I2398">
        <v>111.1</v>
      </c>
      <c r="J2398">
        <v>111.1</v>
      </c>
      <c r="K2398">
        <v>111.7</v>
      </c>
      <c r="L2398">
        <v>111.7</v>
      </c>
    </row>
    <row r="2399" spans="1:12">
      <c r="A2399">
        <v>2019</v>
      </c>
      <c r="B2399" t="s">
        <v>152</v>
      </c>
      <c r="C2399" t="s">
        <v>144</v>
      </c>
      <c r="D2399" s="49" t="str">
        <f t="shared" si="40"/>
        <v>2019Gewerbliche BetriebsgebäudeMaler- und Lackierarbeiten, Beschichtungen</v>
      </c>
      <c r="E2399">
        <v>111.5</v>
      </c>
      <c r="F2399">
        <v>111.5</v>
      </c>
      <c r="G2399">
        <v>113</v>
      </c>
      <c r="H2399">
        <v>113</v>
      </c>
      <c r="I2399">
        <v>113.8</v>
      </c>
      <c r="J2399">
        <v>113.8</v>
      </c>
      <c r="K2399">
        <v>114.4</v>
      </c>
      <c r="L2399">
        <v>114.4</v>
      </c>
    </row>
    <row r="2400" spans="1:12">
      <c r="A2400">
        <v>2019</v>
      </c>
      <c r="B2400" t="s">
        <v>152</v>
      </c>
      <c r="C2400" t="s">
        <v>145</v>
      </c>
      <c r="D2400" s="49" t="str">
        <f t="shared" si="40"/>
        <v>2019Gewerbliche BetriebsgebäudeKorrosionsschutzarbeiten an Stahlbauten</v>
      </c>
      <c r="E2400">
        <v>110</v>
      </c>
      <c r="F2400">
        <v>110</v>
      </c>
      <c r="G2400">
        <v>111.3</v>
      </c>
      <c r="H2400">
        <v>111.3</v>
      </c>
      <c r="I2400">
        <v>111.9</v>
      </c>
      <c r="J2400">
        <v>111.9</v>
      </c>
      <c r="K2400">
        <v>112.7</v>
      </c>
      <c r="L2400">
        <v>112.7</v>
      </c>
    </row>
    <row r="2401" spans="1:12">
      <c r="A2401">
        <v>2019</v>
      </c>
      <c r="B2401" t="s">
        <v>152</v>
      </c>
      <c r="C2401" t="s">
        <v>113</v>
      </c>
      <c r="D2401" s="49" t="str">
        <f t="shared" si="40"/>
        <v>2019Gewerbliche BetriebsgebäudeBodenbelagarbeiten</v>
      </c>
      <c r="E2401">
        <v>109</v>
      </c>
      <c r="F2401">
        <v>109</v>
      </c>
      <c r="G2401">
        <v>109.5</v>
      </c>
      <c r="H2401">
        <v>109.5</v>
      </c>
      <c r="I2401">
        <v>109.9</v>
      </c>
      <c r="J2401">
        <v>109.9</v>
      </c>
      <c r="K2401">
        <v>110</v>
      </c>
      <c r="L2401">
        <v>110</v>
      </c>
    </row>
    <row r="2402" spans="1:12">
      <c r="A2402">
        <v>2019</v>
      </c>
      <c r="B2402" t="s">
        <v>152</v>
      </c>
      <c r="C2402" t="s">
        <v>114</v>
      </c>
      <c r="D2402" s="49" t="str">
        <f t="shared" si="40"/>
        <v>2019Gewerbliche BetriebsgebäudeTapezierarbeiten</v>
      </c>
      <c r="E2402">
        <v>113.3</v>
      </c>
      <c r="F2402">
        <v>113.3</v>
      </c>
      <c r="G2402">
        <v>114.7</v>
      </c>
      <c r="H2402">
        <v>114.7</v>
      </c>
      <c r="I2402">
        <v>115.4</v>
      </c>
      <c r="J2402">
        <v>115.4</v>
      </c>
      <c r="K2402">
        <v>115.9</v>
      </c>
      <c r="L2402">
        <v>115.9</v>
      </c>
    </row>
    <row r="2403" spans="1:12">
      <c r="A2403">
        <v>2019</v>
      </c>
      <c r="B2403" t="s">
        <v>152</v>
      </c>
      <c r="C2403" t="s">
        <v>115</v>
      </c>
      <c r="D2403" s="49" t="str">
        <f t="shared" si="40"/>
        <v>2019Gewerbliche BetriebsgebäudeRaumlufttechnische Anlagen</v>
      </c>
      <c r="E2403">
        <v>111.4</v>
      </c>
      <c r="F2403">
        <v>111.4</v>
      </c>
      <c r="G2403">
        <v>112.6</v>
      </c>
      <c r="H2403">
        <v>112.6</v>
      </c>
      <c r="I2403">
        <v>113.3</v>
      </c>
      <c r="J2403">
        <v>113.3</v>
      </c>
      <c r="K2403">
        <v>113.9</v>
      </c>
      <c r="L2403">
        <v>113.9</v>
      </c>
    </row>
    <row r="2404" spans="1:12">
      <c r="A2404">
        <v>2019</v>
      </c>
      <c r="B2404" t="s">
        <v>152</v>
      </c>
      <c r="C2404" t="s">
        <v>146</v>
      </c>
      <c r="D2404" s="49" t="str">
        <f t="shared" si="40"/>
        <v>2019Gewerbliche BetriebsgebäudeHeiz- und zentrale Wassererwärmungsanlagen</v>
      </c>
      <c r="E2404">
        <v>114.1</v>
      </c>
      <c r="F2404">
        <v>114.1</v>
      </c>
      <c r="G2404">
        <v>115.3</v>
      </c>
      <c r="H2404">
        <v>115.3</v>
      </c>
      <c r="I2404">
        <v>116.2</v>
      </c>
      <c r="J2404">
        <v>116.2</v>
      </c>
      <c r="K2404">
        <v>117.1</v>
      </c>
      <c r="L2404">
        <v>117.1</v>
      </c>
    </row>
    <row r="2405" spans="1:12">
      <c r="A2405">
        <v>2019</v>
      </c>
      <c r="B2405" t="s">
        <v>152</v>
      </c>
      <c r="C2405" t="s">
        <v>147</v>
      </c>
      <c r="D2405" s="49" t="str">
        <f t="shared" si="40"/>
        <v>2019Gewerbliche BetriebsgebäudeGas-, Wasser- und Entwässerungsanl. innerh. v.Geb.</v>
      </c>
      <c r="E2405">
        <v>115.7</v>
      </c>
      <c r="F2405">
        <v>115.7</v>
      </c>
      <c r="G2405">
        <v>116.9</v>
      </c>
      <c r="H2405">
        <v>116.9</v>
      </c>
      <c r="I2405">
        <v>117.9</v>
      </c>
      <c r="J2405">
        <v>117.9</v>
      </c>
      <c r="K2405">
        <v>118.9</v>
      </c>
      <c r="L2405">
        <v>118.9</v>
      </c>
    </row>
    <row r="2406" spans="1:12">
      <c r="A2406">
        <v>2019</v>
      </c>
      <c r="B2406" t="s">
        <v>152</v>
      </c>
      <c r="C2406" t="s">
        <v>148</v>
      </c>
      <c r="D2406" s="49" t="str">
        <f t="shared" si="40"/>
        <v>2019Gewerbliche BetriebsgebäudeNieder- und Mittelspannungsanlagen bis 36 kV</v>
      </c>
      <c r="E2406">
        <v>117</v>
      </c>
      <c r="F2406">
        <v>117</v>
      </c>
      <c r="G2406">
        <v>117.5</v>
      </c>
      <c r="H2406">
        <v>117.5</v>
      </c>
      <c r="I2406">
        <v>118.8</v>
      </c>
      <c r="J2406">
        <v>118.8</v>
      </c>
      <c r="K2406">
        <v>119.9</v>
      </c>
      <c r="L2406">
        <v>119.9</v>
      </c>
    </row>
    <row r="2407" spans="1:12">
      <c r="A2407">
        <v>2019</v>
      </c>
      <c r="B2407" t="s">
        <v>152</v>
      </c>
      <c r="C2407" t="s">
        <v>120</v>
      </c>
      <c r="D2407" s="49" t="str">
        <f t="shared" si="40"/>
        <v>2019Gewerbliche BetriebsgebäudeBlitzschutzanlagen</v>
      </c>
      <c r="E2407">
        <v>110.7</v>
      </c>
      <c r="F2407">
        <v>110.7</v>
      </c>
      <c r="G2407">
        <v>111.2</v>
      </c>
      <c r="H2407">
        <v>111.2</v>
      </c>
      <c r="I2407">
        <v>111.9</v>
      </c>
      <c r="J2407">
        <v>111.9</v>
      </c>
      <c r="K2407">
        <v>112.6</v>
      </c>
      <c r="L2407">
        <v>112.6</v>
      </c>
    </row>
    <row r="2408" spans="1:12">
      <c r="A2408">
        <v>2019</v>
      </c>
      <c r="B2408" t="s">
        <v>152</v>
      </c>
      <c r="C2408" t="s">
        <v>149</v>
      </c>
      <c r="D2408" s="49" t="str">
        <f t="shared" si="40"/>
        <v>2019Gewerbliche BetriebsgebäudeAufzugsanl., Fahrtreppen, Fahrsteige, Förderanl.</v>
      </c>
      <c r="E2408">
        <v>106.9</v>
      </c>
      <c r="F2408">
        <v>106.9</v>
      </c>
      <c r="G2408">
        <v>107.3</v>
      </c>
      <c r="H2408">
        <v>107.3</v>
      </c>
      <c r="I2408">
        <v>108.2</v>
      </c>
      <c r="J2408">
        <v>108.2</v>
      </c>
      <c r="K2408">
        <v>108.4</v>
      </c>
      <c r="L2408">
        <v>108.4</v>
      </c>
    </row>
    <row r="2409" spans="1:12">
      <c r="A2409">
        <v>2019</v>
      </c>
      <c r="B2409" t="s">
        <v>152</v>
      </c>
      <c r="C2409" t="s">
        <v>119</v>
      </c>
      <c r="D2409" s="49" t="str">
        <f t="shared" si="40"/>
        <v>2019Gewerbliche BetriebsgebäudeGebäudeautomation</v>
      </c>
      <c r="E2409">
        <v>117.8</v>
      </c>
      <c r="F2409">
        <v>117.8</v>
      </c>
      <c r="G2409">
        <v>118.6</v>
      </c>
      <c r="H2409">
        <v>118.6</v>
      </c>
      <c r="I2409">
        <v>120.4</v>
      </c>
      <c r="J2409">
        <v>120.4</v>
      </c>
      <c r="K2409">
        <v>121.2</v>
      </c>
      <c r="L2409">
        <v>121.2</v>
      </c>
    </row>
    <row r="2410" spans="1:12">
      <c r="A2410">
        <v>2019</v>
      </c>
      <c r="B2410" t="s">
        <v>152</v>
      </c>
      <c r="C2410" t="s">
        <v>150</v>
      </c>
      <c r="D2410" s="49" t="str">
        <f t="shared" si="40"/>
        <v>2019Gewerbliche BetriebsgebäudeDämm- und Brandschutzarbeiten an techn. Anlagen</v>
      </c>
      <c r="E2410">
        <v>117.7</v>
      </c>
      <c r="F2410">
        <v>117.7</v>
      </c>
      <c r="G2410">
        <v>119.5</v>
      </c>
      <c r="H2410">
        <v>119.5</v>
      </c>
      <c r="I2410">
        <v>121.1</v>
      </c>
      <c r="J2410">
        <v>121.1</v>
      </c>
      <c r="K2410">
        <v>122.1</v>
      </c>
      <c r="L2410">
        <v>122.1</v>
      </c>
    </row>
    <row r="2411" spans="1:12">
      <c r="A2411">
        <v>2020</v>
      </c>
      <c r="B2411" t="s">
        <v>132</v>
      </c>
      <c r="C2411" t="s">
        <v>133</v>
      </c>
      <c r="D2411" s="49" t="str">
        <f t="shared" si="40"/>
        <v>2020WohngebäudeBauleistungen am Bauwerk</v>
      </c>
      <c r="E2411">
        <v>117.2</v>
      </c>
      <c r="F2411">
        <v>117.2</v>
      </c>
      <c r="G2411">
        <v>117.7</v>
      </c>
      <c r="H2411">
        <v>117.7</v>
      </c>
      <c r="I2411">
        <v>115.1</v>
      </c>
      <c r="J2411">
        <v>118.1</v>
      </c>
      <c r="K2411">
        <v>115.6</v>
      </c>
      <c r="L2411">
        <v>118.6</v>
      </c>
    </row>
    <row r="2412" spans="1:12">
      <c r="A2412">
        <v>2020</v>
      </c>
      <c r="B2412" t="s">
        <v>132</v>
      </c>
      <c r="C2412" t="s">
        <v>134</v>
      </c>
      <c r="D2412" s="49" t="str">
        <f t="shared" si="40"/>
        <v>2020WohngebäudeRohbauarbeiten</v>
      </c>
      <c r="E2412">
        <v>118</v>
      </c>
      <c r="F2412">
        <v>118</v>
      </c>
      <c r="G2412">
        <v>118.5</v>
      </c>
      <c r="H2412">
        <v>118.5</v>
      </c>
      <c r="I2412">
        <v>115.7</v>
      </c>
      <c r="J2412">
        <v>118.7</v>
      </c>
      <c r="K2412">
        <v>116.2</v>
      </c>
      <c r="L2412">
        <v>119.2</v>
      </c>
    </row>
    <row r="2413" spans="1:12">
      <c r="A2413">
        <v>2020</v>
      </c>
      <c r="B2413" t="s">
        <v>132</v>
      </c>
      <c r="C2413" t="s">
        <v>90</v>
      </c>
      <c r="D2413" s="49" t="str">
        <f t="shared" si="40"/>
        <v>2020WohngebäudeErdarbeiten</v>
      </c>
      <c r="E2413">
        <v>124.5</v>
      </c>
      <c r="F2413">
        <v>124.5</v>
      </c>
      <c r="G2413">
        <v>125.1</v>
      </c>
      <c r="H2413">
        <v>125.1</v>
      </c>
      <c r="I2413">
        <v>122.4</v>
      </c>
      <c r="J2413">
        <v>125.6</v>
      </c>
      <c r="K2413">
        <v>122.7</v>
      </c>
      <c r="L2413">
        <v>125.9</v>
      </c>
    </row>
    <row r="2414" spans="1:12">
      <c r="A2414">
        <v>2020</v>
      </c>
      <c r="B2414" t="s">
        <v>132</v>
      </c>
      <c r="C2414" t="s">
        <v>135</v>
      </c>
      <c r="D2414" s="49" t="str">
        <f t="shared" si="40"/>
        <v>2020WohngebäudeVerbauarbeiten</v>
      </c>
      <c r="E2414">
        <v>122</v>
      </c>
      <c r="F2414">
        <v>122</v>
      </c>
      <c r="G2414">
        <v>122.3</v>
      </c>
      <c r="H2414">
        <v>122.3</v>
      </c>
      <c r="I2414">
        <v>119.8</v>
      </c>
      <c r="J2414">
        <v>122.9</v>
      </c>
      <c r="K2414">
        <v>120.2</v>
      </c>
      <c r="L2414">
        <v>123.3</v>
      </c>
    </row>
    <row r="2415" spans="1:12">
      <c r="A2415">
        <v>2020</v>
      </c>
      <c r="B2415" t="s">
        <v>132</v>
      </c>
      <c r="C2415" t="s">
        <v>136</v>
      </c>
      <c r="D2415" s="49" t="str">
        <f t="shared" si="40"/>
        <v>2020WohngebäudeRamm-, Rüttel- und Pressarbeiten</v>
      </c>
      <c r="E2415">
        <v>114.3</v>
      </c>
      <c r="F2415">
        <v>114.3</v>
      </c>
      <c r="G2415">
        <v>114.6</v>
      </c>
      <c r="H2415">
        <v>114.6</v>
      </c>
      <c r="I2415">
        <v>111.9</v>
      </c>
      <c r="J2415">
        <v>114.8</v>
      </c>
      <c r="K2415">
        <v>112.2</v>
      </c>
      <c r="L2415">
        <v>115.1</v>
      </c>
    </row>
    <row r="2416" spans="1:12">
      <c r="A2416">
        <v>2020</v>
      </c>
      <c r="B2416" t="s">
        <v>132</v>
      </c>
      <c r="C2416" t="s">
        <v>91</v>
      </c>
      <c r="D2416" s="49" t="str">
        <f t="shared" si="40"/>
        <v>2020WohngebäudeEntwässerungskanalarbeiten</v>
      </c>
      <c r="E2416">
        <v>118.9</v>
      </c>
      <c r="F2416">
        <v>118.9</v>
      </c>
      <c r="G2416">
        <v>119.5</v>
      </c>
      <c r="H2416">
        <v>119.5</v>
      </c>
      <c r="I2416">
        <v>116.9</v>
      </c>
      <c r="J2416">
        <v>119.9</v>
      </c>
      <c r="K2416">
        <v>117</v>
      </c>
      <c r="L2416">
        <v>120.1</v>
      </c>
    </row>
    <row r="2417" spans="1:12">
      <c r="A2417">
        <v>2020</v>
      </c>
      <c r="B2417" t="s">
        <v>132</v>
      </c>
      <c r="C2417" t="s">
        <v>92</v>
      </c>
      <c r="D2417" s="49" t="str">
        <f t="shared" si="40"/>
        <v>2020WohngebäudeMauerarbeiten</v>
      </c>
      <c r="E2417">
        <v>116.5</v>
      </c>
      <c r="F2417">
        <v>116.5</v>
      </c>
      <c r="G2417">
        <v>117.1</v>
      </c>
      <c r="H2417">
        <v>117.1</v>
      </c>
      <c r="I2417">
        <v>114.4</v>
      </c>
      <c r="J2417">
        <v>117.3</v>
      </c>
      <c r="K2417">
        <v>114.8</v>
      </c>
      <c r="L2417">
        <v>117.8</v>
      </c>
    </row>
    <row r="2418" spans="1:12">
      <c r="A2418">
        <v>2020</v>
      </c>
      <c r="B2418" t="s">
        <v>132</v>
      </c>
      <c r="C2418" t="s">
        <v>93</v>
      </c>
      <c r="D2418" s="49" t="str">
        <f t="shared" si="40"/>
        <v>2020WohngebäudeBetonarbeiten</v>
      </c>
      <c r="E2418">
        <v>118.4</v>
      </c>
      <c r="F2418">
        <v>118.4</v>
      </c>
      <c r="G2418">
        <v>118.8</v>
      </c>
      <c r="H2418">
        <v>118.8</v>
      </c>
      <c r="I2418">
        <v>115.9</v>
      </c>
      <c r="J2418">
        <v>118.9</v>
      </c>
      <c r="K2418">
        <v>116.1</v>
      </c>
      <c r="L2418">
        <v>119.2</v>
      </c>
    </row>
    <row r="2419" spans="1:12">
      <c r="A2419">
        <v>2020</v>
      </c>
      <c r="B2419" t="s">
        <v>132</v>
      </c>
      <c r="C2419" t="s">
        <v>137</v>
      </c>
      <c r="D2419" s="49" t="str">
        <f t="shared" si="40"/>
        <v>2020WohngebäudeZimmer- und Holzbauarbeiten</v>
      </c>
      <c r="E2419">
        <v>113.7</v>
      </c>
      <c r="F2419">
        <v>113.7</v>
      </c>
      <c r="G2419">
        <v>114.1</v>
      </c>
      <c r="H2419">
        <v>114.1</v>
      </c>
      <c r="I2419">
        <v>111.9</v>
      </c>
      <c r="J2419">
        <v>114.8</v>
      </c>
      <c r="K2419">
        <v>113.4</v>
      </c>
      <c r="L2419">
        <v>116.3</v>
      </c>
    </row>
    <row r="2420" spans="1:12">
      <c r="A2420">
        <v>2020</v>
      </c>
      <c r="B2420" t="s">
        <v>132</v>
      </c>
      <c r="C2420" t="s">
        <v>95</v>
      </c>
      <c r="D2420" s="49" t="str">
        <f t="shared" si="40"/>
        <v>2020WohngebäudeStahlbauarbeiten</v>
      </c>
      <c r="E2420">
        <v>111.2</v>
      </c>
      <c r="F2420">
        <v>111.2</v>
      </c>
      <c r="G2420">
        <v>111</v>
      </c>
      <c r="H2420">
        <v>111</v>
      </c>
      <c r="I2420">
        <v>108.1</v>
      </c>
      <c r="J2420">
        <v>110.9</v>
      </c>
      <c r="K2420">
        <v>108.2</v>
      </c>
      <c r="L2420">
        <v>111</v>
      </c>
    </row>
    <row r="2421" spans="1:12">
      <c r="A2421">
        <v>2020</v>
      </c>
      <c r="B2421" t="s">
        <v>132</v>
      </c>
      <c r="C2421" t="s">
        <v>96</v>
      </c>
      <c r="D2421" s="49" t="str">
        <f t="shared" si="40"/>
        <v>2020WohngebäudeAbdichtungsarbeiten</v>
      </c>
      <c r="E2421">
        <v>119.3</v>
      </c>
      <c r="F2421">
        <v>119.3</v>
      </c>
      <c r="G2421">
        <v>120.2</v>
      </c>
      <c r="H2421">
        <v>120.2</v>
      </c>
      <c r="I2421">
        <v>117.6</v>
      </c>
      <c r="J2421">
        <v>120.6</v>
      </c>
      <c r="K2421">
        <v>118</v>
      </c>
      <c r="L2421">
        <v>121.1</v>
      </c>
    </row>
    <row r="2422" spans="1:12">
      <c r="A2422">
        <v>2020</v>
      </c>
      <c r="B2422" t="s">
        <v>132</v>
      </c>
      <c r="C2422" t="s">
        <v>138</v>
      </c>
      <c r="D2422" s="49" t="str">
        <f t="shared" si="40"/>
        <v>2020WohngebäudeDachdeckungs- und Dachabdichtungsarbeiten</v>
      </c>
      <c r="E2422">
        <v>116.9</v>
      </c>
      <c r="F2422">
        <v>116.9</v>
      </c>
      <c r="G2422">
        <v>117.3</v>
      </c>
      <c r="H2422">
        <v>117.3</v>
      </c>
      <c r="I2422">
        <v>114.8</v>
      </c>
      <c r="J2422">
        <v>117.8</v>
      </c>
      <c r="K2422">
        <v>115.3</v>
      </c>
      <c r="L2422">
        <v>118.3</v>
      </c>
    </row>
    <row r="2423" spans="1:12">
      <c r="A2423">
        <v>2020</v>
      </c>
      <c r="B2423" t="s">
        <v>132</v>
      </c>
      <c r="C2423" t="s">
        <v>98</v>
      </c>
      <c r="D2423" s="49" t="str">
        <f t="shared" si="40"/>
        <v>2020WohngebäudeKlempnerarbeiten</v>
      </c>
      <c r="E2423">
        <v>117.5</v>
      </c>
      <c r="F2423">
        <v>117.5</v>
      </c>
      <c r="G2423">
        <v>118</v>
      </c>
      <c r="H2423">
        <v>118</v>
      </c>
      <c r="I2423">
        <v>115.6</v>
      </c>
      <c r="J2423">
        <v>118.6</v>
      </c>
      <c r="K2423">
        <v>116.2</v>
      </c>
      <c r="L2423">
        <v>119.2</v>
      </c>
    </row>
    <row r="2424" spans="1:12">
      <c r="A2424">
        <v>2020</v>
      </c>
      <c r="B2424" t="s">
        <v>132</v>
      </c>
      <c r="C2424" t="s">
        <v>99</v>
      </c>
      <c r="D2424" s="49" t="str">
        <f t="shared" si="40"/>
        <v>2020WohngebäudeGerüstarbeiten</v>
      </c>
      <c r="E2424">
        <v>122.2</v>
      </c>
      <c r="F2424">
        <v>122.2</v>
      </c>
      <c r="G2424">
        <v>123.5</v>
      </c>
      <c r="H2424">
        <v>123.5</v>
      </c>
      <c r="I2424">
        <v>120.9</v>
      </c>
      <c r="J2424">
        <v>124.1</v>
      </c>
      <c r="K2424">
        <v>120.4</v>
      </c>
      <c r="L2424">
        <v>123.5</v>
      </c>
    </row>
    <row r="2425" spans="1:12">
      <c r="A2425">
        <v>2020</v>
      </c>
      <c r="B2425" t="s">
        <v>132</v>
      </c>
      <c r="C2425" t="s">
        <v>139</v>
      </c>
      <c r="D2425" s="49" t="str">
        <f t="shared" si="40"/>
        <v>2020WohngebäudeAusbauarbeiten</v>
      </c>
      <c r="E2425">
        <v>116.7</v>
      </c>
      <c r="F2425">
        <v>116.7</v>
      </c>
      <c r="G2425">
        <v>117.1</v>
      </c>
      <c r="H2425">
        <v>117.1</v>
      </c>
      <c r="I2425">
        <v>114.6</v>
      </c>
      <c r="J2425">
        <v>117.6</v>
      </c>
      <c r="K2425">
        <v>115.1</v>
      </c>
      <c r="L2425">
        <v>118.1</v>
      </c>
    </row>
    <row r="2426" spans="1:12">
      <c r="A2426">
        <v>2020</v>
      </c>
      <c r="B2426" t="s">
        <v>132</v>
      </c>
      <c r="C2426" t="s">
        <v>100</v>
      </c>
      <c r="D2426" s="49" t="str">
        <f t="shared" si="40"/>
        <v>2020WohngebäudeNaturwerksteinarbeiten</v>
      </c>
      <c r="E2426">
        <v>114.3</v>
      </c>
      <c r="F2426">
        <v>114.3</v>
      </c>
      <c r="G2426">
        <v>114.4</v>
      </c>
      <c r="H2426">
        <v>114.4</v>
      </c>
      <c r="I2426">
        <v>112.3</v>
      </c>
      <c r="J2426">
        <v>115.2</v>
      </c>
      <c r="K2426">
        <v>112.5</v>
      </c>
      <c r="L2426">
        <v>115.5</v>
      </c>
    </row>
    <row r="2427" spans="1:12">
      <c r="A2427">
        <v>2020</v>
      </c>
      <c r="B2427" t="s">
        <v>132</v>
      </c>
      <c r="C2427" t="s">
        <v>101</v>
      </c>
      <c r="D2427" s="49" t="str">
        <f t="shared" si="40"/>
        <v>2020WohngebäudeBetonwerksteinarbeiten</v>
      </c>
      <c r="E2427">
        <v>114.3</v>
      </c>
      <c r="F2427">
        <v>114.3</v>
      </c>
      <c r="G2427">
        <v>114.9</v>
      </c>
      <c r="H2427">
        <v>114.9</v>
      </c>
      <c r="I2427">
        <v>112.3</v>
      </c>
      <c r="J2427">
        <v>115.2</v>
      </c>
      <c r="K2427">
        <v>112.9</v>
      </c>
      <c r="L2427">
        <v>115.9</v>
      </c>
    </row>
    <row r="2428" spans="1:12">
      <c r="A2428">
        <v>2020</v>
      </c>
      <c r="B2428" t="s">
        <v>132</v>
      </c>
      <c r="C2428" t="s">
        <v>140</v>
      </c>
      <c r="D2428" s="49" t="str">
        <f t="shared" si="40"/>
        <v>2020WohngebäudePutz- und Stuckarbeiten</v>
      </c>
      <c r="E2428">
        <v>115.8</v>
      </c>
      <c r="F2428">
        <v>115.8</v>
      </c>
      <c r="G2428">
        <v>115.9</v>
      </c>
      <c r="H2428">
        <v>115.9</v>
      </c>
      <c r="I2428">
        <v>113.6</v>
      </c>
      <c r="J2428">
        <v>116.5</v>
      </c>
      <c r="K2428">
        <v>113.9</v>
      </c>
      <c r="L2428">
        <v>116.9</v>
      </c>
    </row>
    <row r="2429" spans="1:12">
      <c r="A2429">
        <v>2020</v>
      </c>
      <c r="B2429" t="s">
        <v>132</v>
      </c>
      <c r="C2429" t="s">
        <v>141</v>
      </c>
      <c r="D2429" s="49" t="str">
        <f t="shared" si="40"/>
        <v>2020WohngebäudeWärmedämm-Verbundsysteme</v>
      </c>
      <c r="E2429">
        <v>117.9</v>
      </c>
      <c r="F2429">
        <v>117.9</v>
      </c>
      <c r="G2429">
        <v>117.8</v>
      </c>
      <c r="H2429">
        <v>117.8</v>
      </c>
      <c r="I2429">
        <v>115.2</v>
      </c>
      <c r="J2429">
        <v>118.2</v>
      </c>
      <c r="K2429">
        <v>115.5</v>
      </c>
      <c r="L2429">
        <v>118.5</v>
      </c>
    </row>
    <row r="2430" spans="1:12">
      <c r="A2430">
        <v>2020</v>
      </c>
      <c r="B2430" t="s">
        <v>132</v>
      </c>
      <c r="C2430" t="s">
        <v>104</v>
      </c>
      <c r="D2430" s="49" t="str">
        <f t="shared" si="40"/>
        <v>2020WohngebäudeTrockenbauarbeiten</v>
      </c>
      <c r="E2430">
        <v>115.1</v>
      </c>
      <c r="F2430">
        <v>115.1</v>
      </c>
      <c r="G2430">
        <v>115.5</v>
      </c>
      <c r="H2430">
        <v>115.5</v>
      </c>
      <c r="I2430">
        <v>113</v>
      </c>
      <c r="J2430">
        <v>115.9</v>
      </c>
      <c r="K2430">
        <v>113.4</v>
      </c>
      <c r="L2430">
        <v>116.4</v>
      </c>
    </row>
    <row r="2431" spans="1:12">
      <c r="A2431">
        <v>2020</v>
      </c>
      <c r="B2431" t="s">
        <v>132</v>
      </c>
      <c r="C2431" t="s">
        <v>105</v>
      </c>
      <c r="D2431" s="49" t="str">
        <f t="shared" si="40"/>
        <v>2020WohngebäudeVorgehängte hinterlüftete Fassaden</v>
      </c>
      <c r="E2431">
        <v>117.9</v>
      </c>
      <c r="F2431">
        <v>117.9</v>
      </c>
      <c r="G2431">
        <v>118.3</v>
      </c>
      <c r="H2431">
        <v>118.3</v>
      </c>
      <c r="I2431">
        <v>115.9</v>
      </c>
      <c r="J2431">
        <v>118.9</v>
      </c>
      <c r="K2431">
        <v>116.2</v>
      </c>
      <c r="L2431">
        <v>119.2</v>
      </c>
    </row>
    <row r="2432" spans="1:12">
      <c r="A2432">
        <v>2020</v>
      </c>
      <c r="B2432" t="s">
        <v>132</v>
      </c>
      <c r="C2432" t="s">
        <v>142</v>
      </c>
      <c r="D2432" s="49" t="str">
        <f t="shared" si="40"/>
        <v>2020WohngebäudeFliesen- und Plattenarbeiten</v>
      </c>
      <c r="E2432">
        <v>116.5</v>
      </c>
      <c r="F2432">
        <v>116.5</v>
      </c>
      <c r="G2432">
        <v>116.4</v>
      </c>
      <c r="H2432">
        <v>116.4</v>
      </c>
      <c r="I2432">
        <v>113.8</v>
      </c>
      <c r="J2432">
        <v>116.8</v>
      </c>
      <c r="K2432">
        <v>114.3</v>
      </c>
      <c r="L2432">
        <v>117.2</v>
      </c>
    </row>
    <row r="2433" spans="1:12">
      <c r="A2433">
        <v>2020</v>
      </c>
      <c r="B2433" t="s">
        <v>132</v>
      </c>
      <c r="C2433" t="s">
        <v>107</v>
      </c>
      <c r="D2433" s="49" t="str">
        <f t="shared" si="40"/>
        <v>2020WohngebäudeEstricharbeiten</v>
      </c>
      <c r="E2433">
        <v>116.1</v>
      </c>
      <c r="F2433">
        <v>116.1</v>
      </c>
      <c r="G2433">
        <v>116.6</v>
      </c>
      <c r="H2433">
        <v>116.6</v>
      </c>
      <c r="I2433">
        <v>113.9</v>
      </c>
      <c r="J2433">
        <v>116.9</v>
      </c>
      <c r="K2433">
        <v>114.4</v>
      </c>
      <c r="L2433">
        <v>117.3</v>
      </c>
    </row>
    <row r="2434" spans="1:12">
      <c r="A2434">
        <v>2020</v>
      </c>
      <c r="B2434" t="s">
        <v>132</v>
      </c>
      <c r="C2434" t="s">
        <v>108</v>
      </c>
      <c r="D2434" s="49" t="str">
        <f t="shared" si="40"/>
        <v>2020WohngebäudeTischlerarbeiten</v>
      </c>
      <c r="E2434">
        <v>114.7</v>
      </c>
      <c r="F2434">
        <v>114.7</v>
      </c>
      <c r="G2434">
        <v>115</v>
      </c>
      <c r="H2434">
        <v>115</v>
      </c>
      <c r="I2434">
        <v>112.8</v>
      </c>
      <c r="J2434">
        <v>115.7</v>
      </c>
      <c r="K2434">
        <v>113.5</v>
      </c>
      <c r="L2434">
        <v>116.5</v>
      </c>
    </row>
    <row r="2435" spans="1:12">
      <c r="A2435">
        <v>2020</v>
      </c>
      <c r="B2435" t="s">
        <v>132</v>
      </c>
      <c r="C2435" t="s">
        <v>143</v>
      </c>
      <c r="D2435" s="49" t="str">
        <f t="shared" si="40"/>
        <v>2020WohngebäudeParkett- und Holzpflasterarbeiten</v>
      </c>
      <c r="E2435">
        <v>109.2</v>
      </c>
      <c r="F2435">
        <v>109.2</v>
      </c>
      <c r="G2435">
        <v>109.4</v>
      </c>
      <c r="H2435">
        <v>109.4</v>
      </c>
      <c r="I2435">
        <v>107</v>
      </c>
      <c r="J2435">
        <v>109.7</v>
      </c>
      <c r="K2435">
        <v>107.2</v>
      </c>
      <c r="L2435">
        <v>110</v>
      </c>
    </row>
    <row r="2436" spans="1:12">
      <c r="A2436">
        <v>2020</v>
      </c>
      <c r="B2436" t="s">
        <v>132</v>
      </c>
      <c r="C2436" t="s">
        <v>109</v>
      </c>
      <c r="D2436" s="49" t="str">
        <f t="shared" si="40"/>
        <v>2020WohngebäudeRollladenarbeiten</v>
      </c>
      <c r="E2436">
        <v>111.8</v>
      </c>
      <c r="F2436">
        <v>111.8</v>
      </c>
      <c r="G2436">
        <v>112.3</v>
      </c>
      <c r="H2436">
        <v>112.3</v>
      </c>
      <c r="I2436">
        <v>109.7</v>
      </c>
      <c r="J2436">
        <v>112.6</v>
      </c>
      <c r="K2436">
        <v>110.1</v>
      </c>
      <c r="L2436">
        <v>112.9</v>
      </c>
    </row>
    <row r="2437" spans="1:12">
      <c r="A2437">
        <v>2020</v>
      </c>
      <c r="B2437" t="s">
        <v>132</v>
      </c>
      <c r="C2437" t="s">
        <v>110</v>
      </c>
      <c r="D2437" s="49" t="str">
        <f t="shared" si="40"/>
        <v>2020WohngebäudeMetallbauarbeiten</v>
      </c>
      <c r="E2437">
        <v>117</v>
      </c>
      <c r="F2437">
        <v>117</v>
      </c>
      <c r="G2437">
        <v>117.8</v>
      </c>
      <c r="H2437">
        <v>117.8</v>
      </c>
      <c r="I2437">
        <v>115.4</v>
      </c>
      <c r="J2437">
        <v>118.3</v>
      </c>
      <c r="K2437">
        <v>116.2</v>
      </c>
      <c r="L2437">
        <v>119.2</v>
      </c>
    </row>
    <row r="2438" spans="1:12">
      <c r="A2438">
        <v>2020</v>
      </c>
      <c r="B2438" t="s">
        <v>132</v>
      </c>
      <c r="C2438" t="s">
        <v>111</v>
      </c>
      <c r="D2438" s="49" t="str">
        <f t="shared" si="40"/>
        <v>2020WohngebäudeVerglasungsarbeiten</v>
      </c>
      <c r="E2438">
        <v>112</v>
      </c>
      <c r="F2438">
        <v>112</v>
      </c>
      <c r="G2438">
        <v>112.6</v>
      </c>
      <c r="H2438">
        <v>112.6</v>
      </c>
      <c r="I2438">
        <v>110</v>
      </c>
      <c r="J2438">
        <v>112.9</v>
      </c>
      <c r="K2438">
        <v>110.6</v>
      </c>
      <c r="L2438">
        <v>113.5</v>
      </c>
    </row>
    <row r="2439" spans="1:12">
      <c r="A2439">
        <v>2020</v>
      </c>
      <c r="B2439" t="s">
        <v>132</v>
      </c>
      <c r="C2439" t="s">
        <v>144</v>
      </c>
      <c r="D2439" s="49" t="str">
        <f t="shared" si="40"/>
        <v>2020WohngebäudeMaler- und Lackierarbeiten, Beschichtungen</v>
      </c>
      <c r="E2439">
        <v>116</v>
      </c>
      <c r="F2439">
        <v>116</v>
      </c>
      <c r="G2439">
        <v>117.1</v>
      </c>
      <c r="H2439">
        <v>117.1</v>
      </c>
      <c r="I2439">
        <v>114.5</v>
      </c>
      <c r="J2439">
        <v>117.5</v>
      </c>
      <c r="K2439">
        <v>114.7</v>
      </c>
      <c r="L2439">
        <v>117.7</v>
      </c>
    </row>
    <row r="2440" spans="1:12">
      <c r="A2440">
        <v>2020</v>
      </c>
      <c r="B2440" t="s">
        <v>132</v>
      </c>
      <c r="C2440" t="s">
        <v>145</v>
      </c>
      <c r="D2440" s="49" t="str">
        <f t="shared" si="40"/>
        <v>2020WohngebäudeKorrosionsschutzarbeiten an Stahlbauten</v>
      </c>
      <c r="E2440" t="s">
        <v>66</v>
      </c>
      <c r="F2440" t="s">
        <v>66</v>
      </c>
      <c r="G2440" t="s">
        <v>66</v>
      </c>
      <c r="H2440" t="s">
        <v>66</v>
      </c>
      <c r="I2440" t="s">
        <v>66</v>
      </c>
      <c r="J2440" t="s">
        <v>66</v>
      </c>
      <c r="K2440" t="s">
        <v>66</v>
      </c>
      <c r="L2440" t="s">
        <v>66</v>
      </c>
    </row>
    <row r="2441" spans="1:12">
      <c r="A2441">
        <v>2020</v>
      </c>
      <c r="B2441" t="s">
        <v>132</v>
      </c>
      <c r="C2441" t="s">
        <v>113</v>
      </c>
      <c r="D2441" s="49" t="str">
        <f t="shared" si="40"/>
        <v>2020WohngebäudeBodenbelagarbeiten</v>
      </c>
      <c r="E2441">
        <v>111.7</v>
      </c>
      <c r="F2441">
        <v>111.7</v>
      </c>
      <c r="G2441">
        <v>111.8</v>
      </c>
      <c r="H2441">
        <v>111.8</v>
      </c>
      <c r="I2441">
        <v>108.9</v>
      </c>
      <c r="J2441">
        <v>111.7</v>
      </c>
      <c r="K2441">
        <v>109.1</v>
      </c>
      <c r="L2441">
        <v>112</v>
      </c>
    </row>
    <row r="2442" spans="1:12">
      <c r="A2442">
        <v>2020</v>
      </c>
      <c r="B2442" t="s">
        <v>132</v>
      </c>
      <c r="C2442" t="s">
        <v>114</v>
      </c>
      <c r="D2442" s="49" t="str">
        <f t="shared" si="40"/>
        <v>2020WohngebäudeTapezierarbeiten</v>
      </c>
      <c r="E2442">
        <v>117</v>
      </c>
      <c r="F2442">
        <v>117</v>
      </c>
      <c r="G2442">
        <v>118.1</v>
      </c>
      <c r="H2442">
        <v>118.1</v>
      </c>
      <c r="I2442">
        <v>115.3</v>
      </c>
      <c r="J2442">
        <v>118.3</v>
      </c>
      <c r="K2442">
        <v>115.6</v>
      </c>
      <c r="L2442">
        <v>118.7</v>
      </c>
    </row>
    <row r="2443" spans="1:12">
      <c r="A2443">
        <v>2020</v>
      </c>
      <c r="B2443" t="s">
        <v>132</v>
      </c>
      <c r="C2443" t="s">
        <v>115</v>
      </c>
      <c r="D2443" s="49" t="str">
        <f t="shared" si="40"/>
        <v>2020WohngebäudeRaumlufttechnische Anlagen</v>
      </c>
      <c r="E2443">
        <v>116.3</v>
      </c>
      <c r="F2443">
        <v>116.3</v>
      </c>
      <c r="G2443">
        <v>116.9</v>
      </c>
      <c r="H2443">
        <v>116.9</v>
      </c>
      <c r="I2443">
        <v>114.2</v>
      </c>
      <c r="J2443">
        <v>117.1</v>
      </c>
      <c r="K2443">
        <v>114.6</v>
      </c>
      <c r="L2443">
        <v>117.6</v>
      </c>
    </row>
    <row r="2444" spans="1:12">
      <c r="A2444">
        <v>2020</v>
      </c>
      <c r="B2444" t="s">
        <v>132</v>
      </c>
      <c r="C2444" t="s">
        <v>146</v>
      </c>
      <c r="D2444" s="49" t="str">
        <f t="shared" ref="D2444:D2507" si="41">CONCATENATE(A2444, B2444, C2444)</f>
        <v>2020WohngebäudeHeiz- und zentrale Wassererwärmungsanlagen</v>
      </c>
      <c r="E2444">
        <v>117.4</v>
      </c>
      <c r="F2444">
        <v>117.4</v>
      </c>
      <c r="G2444">
        <v>118.1</v>
      </c>
      <c r="H2444">
        <v>118.1</v>
      </c>
      <c r="I2444">
        <v>115.6</v>
      </c>
      <c r="J2444">
        <v>118.5</v>
      </c>
      <c r="K2444">
        <v>116</v>
      </c>
      <c r="L2444">
        <v>119</v>
      </c>
    </row>
    <row r="2445" spans="1:12">
      <c r="A2445">
        <v>2020</v>
      </c>
      <c r="B2445" t="s">
        <v>132</v>
      </c>
      <c r="C2445" t="s">
        <v>147</v>
      </c>
      <c r="D2445" s="49" t="str">
        <f t="shared" si="41"/>
        <v>2020WohngebäudeGas-, Wasser- und Entwässerungsanl. innerh. v.Geb.</v>
      </c>
      <c r="E2445">
        <v>121.5</v>
      </c>
      <c r="F2445">
        <v>121.5</v>
      </c>
      <c r="G2445">
        <v>122</v>
      </c>
      <c r="H2445">
        <v>122</v>
      </c>
      <c r="I2445">
        <v>119.4</v>
      </c>
      <c r="J2445">
        <v>122.5</v>
      </c>
      <c r="K2445">
        <v>120</v>
      </c>
      <c r="L2445">
        <v>123.1</v>
      </c>
    </row>
    <row r="2446" spans="1:12">
      <c r="A2446">
        <v>2020</v>
      </c>
      <c r="B2446" t="s">
        <v>132</v>
      </c>
      <c r="C2446" t="s">
        <v>148</v>
      </c>
      <c r="D2446" s="49" t="str">
        <f t="shared" si="41"/>
        <v>2020WohngebäudeNieder- und Mittelspannungsanlagen bis 36 kV</v>
      </c>
      <c r="E2446">
        <v>122.3</v>
      </c>
      <c r="F2446">
        <v>122.3</v>
      </c>
      <c r="G2446">
        <v>123.1</v>
      </c>
      <c r="H2446">
        <v>123.1</v>
      </c>
      <c r="I2446">
        <v>120.3</v>
      </c>
      <c r="J2446">
        <v>123.5</v>
      </c>
      <c r="K2446">
        <v>121.3</v>
      </c>
      <c r="L2446">
        <v>124.4</v>
      </c>
    </row>
    <row r="2447" spans="1:12">
      <c r="A2447">
        <v>2020</v>
      </c>
      <c r="B2447" t="s">
        <v>132</v>
      </c>
      <c r="C2447" t="s">
        <v>120</v>
      </c>
      <c r="D2447" s="49" t="str">
        <f t="shared" si="41"/>
        <v>2020WohngebäudeBlitzschutzanlagen</v>
      </c>
      <c r="E2447">
        <v>114.7</v>
      </c>
      <c r="F2447">
        <v>114.7</v>
      </c>
      <c r="G2447">
        <v>115.1</v>
      </c>
      <c r="H2447">
        <v>115.1</v>
      </c>
      <c r="I2447">
        <v>112.6</v>
      </c>
      <c r="J2447">
        <v>115.5</v>
      </c>
      <c r="K2447">
        <v>112.3</v>
      </c>
      <c r="L2447">
        <v>115.2</v>
      </c>
    </row>
    <row r="2448" spans="1:12">
      <c r="A2448">
        <v>2020</v>
      </c>
      <c r="B2448" t="s">
        <v>132</v>
      </c>
      <c r="C2448" t="s">
        <v>149</v>
      </c>
      <c r="D2448" s="49" t="str">
        <f t="shared" si="41"/>
        <v>2020WohngebäudeAufzugsanl., Fahrtreppen, Fahrsteige, Förderanl.</v>
      </c>
      <c r="E2448">
        <v>109.5</v>
      </c>
      <c r="F2448">
        <v>109.5</v>
      </c>
      <c r="G2448">
        <v>110</v>
      </c>
      <c r="H2448">
        <v>110</v>
      </c>
      <c r="I2448">
        <v>107.2</v>
      </c>
      <c r="J2448">
        <v>110</v>
      </c>
      <c r="K2448">
        <v>107.7</v>
      </c>
      <c r="L2448">
        <v>110.5</v>
      </c>
    </row>
    <row r="2449" spans="1:12">
      <c r="A2449">
        <v>2020</v>
      </c>
      <c r="B2449" t="s">
        <v>132</v>
      </c>
      <c r="C2449" t="s">
        <v>119</v>
      </c>
      <c r="D2449" s="49" t="str">
        <f t="shared" si="41"/>
        <v>2020WohngebäudeGebäudeautomation</v>
      </c>
      <c r="E2449">
        <v>122</v>
      </c>
      <c r="F2449">
        <v>122</v>
      </c>
      <c r="G2449">
        <v>122.8</v>
      </c>
      <c r="H2449">
        <v>122.8</v>
      </c>
      <c r="I2449">
        <v>120.3</v>
      </c>
      <c r="J2449">
        <v>123.4</v>
      </c>
      <c r="K2449">
        <v>121.2</v>
      </c>
      <c r="L2449">
        <v>124.4</v>
      </c>
    </row>
    <row r="2450" spans="1:12">
      <c r="A2450">
        <v>2020</v>
      </c>
      <c r="B2450" t="s">
        <v>132</v>
      </c>
      <c r="C2450" t="s">
        <v>150</v>
      </c>
      <c r="D2450" s="49" t="str">
        <f t="shared" si="41"/>
        <v>2020WohngebäudeDämm- und Brandschutzarbeiten an techn. Anlagen</v>
      </c>
      <c r="E2450">
        <v>125.2</v>
      </c>
      <c r="F2450">
        <v>125.2</v>
      </c>
      <c r="G2450">
        <v>125.7</v>
      </c>
      <c r="H2450">
        <v>125.7</v>
      </c>
      <c r="I2450">
        <v>123.3</v>
      </c>
      <c r="J2450">
        <v>126.5</v>
      </c>
      <c r="K2450">
        <v>124.2</v>
      </c>
      <c r="L2450">
        <v>127.4</v>
      </c>
    </row>
    <row r="2451" spans="1:12">
      <c r="A2451">
        <v>2020</v>
      </c>
      <c r="B2451" t="s">
        <v>151</v>
      </c>
      <c r="C2451" t="s">
        <v>133</v>
      </c>
      <c r="D2451" s="49" t="str">
        <f t="shared" si="41"/>
        <v>2020BürogebäudeBauleistungen am Bauwerk</v>
      </c>
      <c r="E2451">
        <v>117.6</v>
      </c>
      <c r="F2451">
        <v>117.6</v>
      </c>
      <c r="G2451">
        <v>118.1</v>
      </c>
      <c r="H2451">
        <v>118.1</v>
      </c>
      <c r="I2451">
        <v>115.5</v>
      </c>
      <c r="J2451">
        <v>118.5</v>
      </c>
      <c r="K2451">
        <v>116</v>
      </c>
      <c r="L2451">
        <v>119</v>
      </c>
    </row>
    <row r="2452" spans="1:12">
      <c r="A2452">
        <v>2020</v>
      </c>
      <c r="B2452" t="s">
        <v>151</v>
      </c>
      <c r="C2452" t="s">
        <v>134</v>
      </c>
      <c r="D2452" s="49" t="str">
        <f t="shared" si="41"/>
        <v>2020BürogebäudeRohbauarbeiten</v>
      </c>
      <c r="E2452">
        <v>118.2</v>
      </c>
      <c r="F2452">
        <v>118.2</v>
      </c>
      <c r="G2452">
        <v>118.6</v>
      </c>
      <c r="H2452">
        <v>118.6</v>
      </c>
      <c r="I2452">
        <v>115.9</v>
      </c>
      <c r="J2452">
        <v>118.9</v>
      </c>
      <c r="K2452">
        <v>116.2</v>
      </c>
      <c r="L2452">
        <v>119.2</v>
      </c>
    </row>
    <row r="2453" spans="1:12">
      <c r="A2453">
        <v>2020</v>
      </c>
      <c r="B2453" t="s">
        <v>151</v>
      </c>
      <c r="C2453" t="s">
        <v>90</v>
      </c>
      <c r="D2453" s="49" t="str">
        <f t="shared" si="41"/>
        <v>2020BürogebäudeErdarbeiten</v>
      </c>
      <c r="E2453">
        <v>124.3</v>
      </c>
      <c r="F2453">
        <v>124.3</v>
      </c>
      <c r="G2453">
        <v>124.8</v>
      </c>
      <c r="H2453">
        <v>124.8</v>
      </c>
      <c r="I2453">
        <v>122.1</v>
      </c>
      <c r="J2453">
        <v>125.3</v>
      </c>
      <c r="K2453">
        <v>122.5</v>
      </c>
      <c r="L2453">
        <v>125.6</v>
      </c>
    </row>
    <row r="2454" spans="1:12">
      <c r="A2454">
        <v>2020</v>
      </c>
      <c r="B2454" t="s">
        <v>151</v>
      </c>
      <c r="C2454" t="s">
        <v>135</v>
      </c>
      <c r="D2454" s="49" t="str">
        <f t="shared" si="41"/>
        <v>2020BürogebäudeVerbauarbeiten</v>
      </c>
      <c r="E2454">
        <v>122</v>
      </c>
      <c r="F2454">
        <v>122</v>
      </c>
      <c r="G2454">
        <v>122.3</v>
      </c>
      <c r="H2454">
        <v>122.3</v>
      </c>
      <c r="I2454">
        <v>119.8</v>
      </c>
      <c r="J2454">
        <v>122.9</v>
      </c>
      <c r="K2454">
        <v>120.2</v>
      </c>
      <c r="L2454">
        <v>123.3</v>
      </c>
    </row>
    <row r="2455" spans="1:12">
      <c r="A2455">
        <v>2020</v>
      </c>
      <c r="B2455" t="s">
        <v>151</v>
      </c>
      <c r="C2455" t="s">
        <v>136</v>
      </c>
      <c r="D2455" s="49" t="str">
        <f t="shared" si="41"/>
        <v>2020BürogebäudeRamm-, Rüttel- und Pressarbeiten</v>
      </c>
      <c r="E2455" t="s">
        <v>66</v>
      </c>
      <c r="F2455" t="s">
        <v>66</v>
      </c>
      <c r="G2455" t="s">
        <v>66</v>
      </c>
      <c r="H2455" t="s">
        <v>66</v>
      </c>
      <c r="I2455" t="s">
        <v>66</v>
      </c>
      <c r="J2455" t="s">
        <v>66</v>
      </c>
      <c r="K2455" t="s">
        <v>66</v>
      </c>
      <c r="L2455" t="s">
        <v>66</v>
      </c>
    </row>
    <row r="2456" spans="1:12">
      <c r="A2456">
        <v>2020</v>
      </c>
      <c r="B2456" t="s">
        <v>151</v>
      </c>
      <c r="C2456" t="s">
        <v>91</v>
      </c>
      <c r="D2456" s="49" t="str">
        <f t="shared" si="41"/>
        <v>2020BürogebäudeEntwässerungskanalarbeiten</v>
      </c>
      <c r="E2456">
        <v>118.9</v>
      </c>
      <c r="F2456">
        <v>118.9</v>
      </c>
      <c r="G2456">
        <v>119.4</v>
      </c>
      <c r="H2456">
        <v>119.4</v>
      </c>
      <c r="I2456">
        <v>116.8</v>
      </c>
      <c r="J2456">
        <v>119.8</v>
      </c>
      <c r="K2456">
        <v>117</v>
      </c>
      <c r="L2456">
        <v>120</v>
      </c>
    </row>
    <row r="2457" spans="1:12">
      <c r="A2457">
        <v>2020</v>
      </c>
      <c r="B2457" t="s">
        <v>151</v>
      </c>
      <c r="C2457" t="s">
        <v>92</v>
      </c>
      <c r="D2457" s="49" t="str">
        <f t="shared" si="41"/>
        <v>2020BürogebäudeMauerarbeiten</v>
      </c>
      <c r="E2457">
        <v>116.2</v>
      </c>
      <c r="F2457">
        <v>116.2</v>
      </c>
      <c r="G2457">
        <v>116.6</v>
      </c>
      <c r="H2457">
        <v>116.6</v>
      </c>
      <c r="I2457">
        <v>114</v>
      </c>
      <c r="J2457">
        <v>116.9</v>
      </c>
      <c r="K2457">
        <v>114.3</v>
      </c>
      <c r="L2457">
        <v>117.2</v>
      </c>
    </row>
    <row r="2458" spans="1:12">
      <c r="A2458">
        <v>2020</v>
      </c>
      <c r="B2458" t="s">
        <v>151</v>
      </c>
      <c r="C2458" t="s">
        <v>93</v>
      </c>
      <c r="D2458" s="49" t="str">
        <f t="shared" si="41"/>
        <v>2020BürogebäudeBetonarbeiten</v>
      </c>
      <c r="E2458">
        <v>118</v>
      </c>
      <c r="F2458">
        <v>118</v>
      </c>
      <c r="G2458">
        <v>118.3</v>
      </c>
      <c r="H2458">
        <v>118.3</v>
      </c>
      <c r="I2458">
        <v>115.4</v>
      </c>
      <c r="J2458">
        <v>118.4</v>
      </c>
      <c r="K2458">
        <v>115.7</v>
      </c>
      <c r="L2458">
        <v>118.7</v>
      </c>
    </row>
    <row r="2459" spans="1:12">
      <c r="A2459">
        <v>2020</v>
      </c>
      <c r="B2459" t="s">
        <v>151</v>
      </c>
      <c r="C2459" t="s">
        <v>137</v>
      </c>
      <c r="D2459" s="49" t="str">
        <f t="shared" si="41"/>
        <v>2020BürogebäudeZimmer- und Holzbauarbeiten</v>
      </c>
      <c r="E2459">
        <v>113.7</v>
      </c>
      <c r="F2459">
        <v>113.7</v>
      </c>
      <c r="G2459">
        <v>114.1</v>
      </c>
      <c r="H2459">
        <v>114.1</v>
      </c>
      <c r="I2459">
        <v>111.8</v>
      </c>
      <c r="J2459">
        <v>114.8</v>
      </c>
      <c r="K2459">
        <v>113.4</v>
      </c>
      <c r="L2459">
        <v>116.3</v>
      </c>
    </row>
    <row r="2460" spans="1:12">
      <c r="A2460">
        <v>2020</v>
      </c>
      <c r="B2460" t="s">
        <v>151</v>
      </c>
      <c r="C2460" t="s">
        <v>95</v>
      </c>
      <c r="D2460" s="49" t="str">
        <f t="shared" si="41"/>
        <v>2020BürogebäudeStahlbauarbeiten</v>
      </c>
      <c r="E2460">
        <v>110.7</v>
      </c>
      <c r="F2460">
        <v>110.7</v>
      </c>
      <c r="G2460">
        <v>110.6</v>
      </c>
      <c r="H2460">
        <v>110.6</v>
      </c>
      <c r="I2460">
        <v>107.8</v>
      </c>
      <c r="J2460">
        <v>110.6</v>
      </c>
      <c r="K2460">
        <v>108</v>
      </c>
      <c r="L2460">
        <v>110.8</v>
      </c>
    </row>
    <row r="2461" spans="1:12">
      <c r="A2461">
        <v>2020</v>
      </c>
      <c r="B2461" t="s">
        <v>151</v>
      </c>
      <c r="C2461" t="s">
        <v>96</v>
      </c>
      <c r="D2461" s="49" t="str">
        <f t="shared" si="41"/>
        <v>2020BürogebäudeAbdichtungsarbeiten</v>
      </c>
      <c r="E2461">
        <v>119.4</v>
      </c>
      <c r="F2461">
        <v>119.4</v>
      </c>
      <c r="G2461">
        <v>120.1</v>
      </c>
      <c r="H2461">
        <v>120.1</v>
      </c>
      <c r="I2461">
        <v>117.5</v>
      </c>
      <c r="J2461">
        <v>120.6</v>
      </c>
      <c r="K2461">
        <v>117.8</v>
      </c>
      <c r="L2461">
        <v>120.9</v>
      </c>
    </row>
    <row r="2462" spans="1:12">
      <c r="A2462">
        <v>2020</v>
      </c>
      <c r="B2462" t="s">
        <v>151</v>
      </c>
      <c r="C2462" t="s">
        <v>138</v>
      </c>
      <c r="D2462" s="49" t="str">
        <f t="shared" si="41"/>
        <v>2020BürogebäudeDachdeckungs- und Dachabdichtungsarbeiten</v>
      </c>
      <c r="E2462">
        <v>120.2</v>
      </c>
      <c r="F2462">
        <v>120.2</v>
      </c>
      <c r="G2462">
        <v>120.6</v>
      </c>
      <c r="H2462">
        <v>120.6</v>
      </c>
      <c r="I2462">
        <v>118.1</v>
      </c>
      <c r="J2462">
        <v>121.2</v>
      </c>
      <c r="K2462">
        <v>118.7</v>
      </c>
      <c r="L2462">
        <v>121.8</v>
      </c>
    </row>
    <row r="2463" spans="1:12">
      <c r="A2463">
        <v>2020</v>
      </c>
      <c r="B2463" t="s">
        <v>151</v>
      </c>
      <c r="C2463" t="s">
        <v>98</v>
      </c>
      <c r="D2463" s="49" t="str">
        <f t="shared" si="41"/>
        <v>2020BürogebäudeKlempnerarbeiten</v>
      </c>
      <c r="E2463">
        <v>117.5</v>
      </c>
      <c r="F2463">
        <v>117.5</v>
      </c>
      <c r="G2463">
        <v>118</v>
      </c>
      <c r="H2463">
        <v>118</v>
      </c>
      <c r="I2463">
        <v>115.6</v>
      </c>
      <c r="J2463">
        <v>118.6</v>
      </c>
      <c r="K2463">
        <v>116.2</v>
      </c>
      <c r="L2463">
        <v>119.2</v>
      </c>
    </row>
    <row r="2464" spans="1:12">
      <c r="A2464">
        <v>2020</v>
      </c>
      <c r="B2464" t="s">
        <v>151</v>
      </c>
      <c r="C2464" t="s">
        <v>99</v>
      </c>
      <c r="D2464" s="49" t="str">
        <f t="shared" si="41"/>
        <v>2020BürogebäudeGerüstarbeiten</v>
      </c>
      <c r="E2464">
        <v>122.2</v>
      </c>
      <c r="F2464">
        <v>122.2</v>
      </c>
      <c r="G2464">
        <v>123.5</v>
      </c>
      <c r="H2464">
        <v>123.5</v>
      </c>
      <c r="I2464">
        <v>120.9</v>
      </c>
      <c r="J2464">
        <v>124.1</v>
      </c>
      <c r="K2464">
        <v>120.4</v>
      </c>
      <c r="L2464">
        <v>123.5</v>
      </c>
    </row>
    <row r="2465" spans="1:12">
      <c r="A2465">
        <v>2020</v>
      </c>
      <c r="B2465" t="s">
        <v>151</v>
      </c>
      <c r="C2465" t="s">
        <v>139</v>
      </c>
      <c r="D2465" s="49" t="str">
        <f t="shared" si="41"/>
        <v>2020BürogebäudeAusbauarbeiten</v>
      </c>
      <c r="E2465">
        <v>117.2</v>
      </c>
      <c r="F2465">
        <v>117.2</v>
      </c>
      <c r="G2465">
        <v>117.8</v>
      </c>
      <c r="H2465">
        <v>117.8</v>
      </c>
      <c r="I2465">
        <v>115.2</v>
      </c>
      <c r="J2465">
        <v>118.2</v>
      </c>
      <c r="K2465">
        <v>115.9</v>
      </c>
      <c r="L2465">
        <v>118.9</v>
      </c>
    </row>
    <row r="2466" spans="1:12">
      <c r="A2466">
        <v>2020</v>
      </c>
      <c r="B2466" t="s">
        <v>151</v>
      </c>
      <c r="C2466" t="s">
        <v>100</v>
      </c>
      <c r="D2466" s="49" t="str">
        <f t="shared" si="41"/>
        <v>2020BürogebäudeNaturwerksteinarbeiten</v>
      </c>
      <c r="E2466">
        <v>114.4</v>
      </c>
      <c r="F2466">
        <v>114.4</v>
      </c>
      <c r="G2466">
        <v>114.5</v>
      </c>
      <c r="H2466">
        <v>114.5</v>
      </c>
      <c r="I2466">
        <v>112.4</v>
      </c>
      <c r="J2466">
        <v>115.3</v>
      </c>
      <c r="K2466">
        <v>112.6</v>
      </c>
      <c r="L2466">
        <v>115.5</v>
      </c>
    </row>
    <row r="2467" spans="1:12">
      <c r="A2467">
        <v>2020</v>
      </c>
      <c r="B2467" t="s">
        <v>151</v>
      </c>
      <c r="C2467" t="s">
        <v>101</v>
      </c>
      <c r="D2467" s="49" t="str">
        <f t="shared" si="41"/>
        <v>2020BürogebäudeBetonwerksteinarbeiten</v>
      </c>
      <c r="E2467">
        <v>113.9</v>
      </c>
      <c r="F2467">
        <v>113.9</v>
      </c>
      <c r="G2467">
        <v>114.6</v>
      </c>
      <c r="H2467">
        <v>114.6</v>
      </c>
      <c r="I2467">
        <v>112.1</v>
      </c>
      <c r="J2467">
        <v>115</v>
      </c>
      <c r="K2467">
        <v>112.6</v>
      </c>
      <c r="L2467">
        <v>115.5</v>
      </c>
    </row>
    <row r="2468" spans="1:12">
      <c r="A2468">
        <v>2020</v>
      </c>
      <c r="B2468" t="s">
        <v>151</v>
      </c>
      <c r="C2468" t="s">
        <v>140</v>
      </c>
      <c r="D2468" s="49" t="str">
        <f t="shared" si="41"/>
        <v>2020BürogebäudePutz- und Stuckarbeiten</v>
      </c>
      <c r="E2468">
        <v>116</v>
      </c>
      <c r="F2468">
        <v>116</v>
      </c>
      <c r="G2468">
        <v>116</v>
      </c>
      <c r="H2468">
        <v>116</v>
      </c>
      <c r="I2468">
        <v>113.7</v>
      </c>
      <c r="J2468">
        <v>116.6</v>
      </c>
      <c r="K2468">
        <v>114</v>
      </c>
      <c r="L2468">
        <v>117</v>
      </c>
    </row>
    <row r="2469" spans="1:12">
      <c r="A2469">
        <v>2020</v>
      </c>
      <c r="B2469" t="s">
        <v>151</v>
      </c>
      <c r="C2469" t="s">
        <v>141</v>
      </c>
      <c r="D2469" s="49" t="str">
        <f t="shared" si="41"/>
        <v>2020BürogebäudeWärmedämm-Verbundsysteme</v>
      </c>
      <c r="E2469">
        <v>117.9</v>
      </c>
      <c r="F2469">
        <v>117.9</v>
      </c>
      <c r="G2469">
        <v>117.8</v>
      </c>
      <c r="H2469">
        <v>117.8</v>
      </c>
      <c r="I2469">
        <v>115.2</v>
      </c>
      <c r="J2469">
        <v>118.2</v>
      </c>
      <c r="K2469">
        <v>115.5</v>
      </c>
      <c r="L2469">
        <v>118.5</v>
      </c>
    </row>
    <row r="2470" spans="1:12">
      <c r="A2470">
        <v>2020</v>
      </c>
      <c r="B2470" t="s">
        <v>151</v>
      </c>
      <c r="C2470" t="s">
        <v>104</v>
      </c>
      <c r="D2470" s="49" t="str">
        <f t="shared" si="41"/>
        <v>2020BürogebäudeTrockenbauarbeiten</v>
      </c>
      <c r="E2470">
        <v>115.5</v>
      </c>
      <c r="F2470">
        <v>115.5</v>
      </c>
      <c r="G2470">
        <v>115.9</v>
      </c>
      <c r="H2470">
        <v>115.9</v>
      </c>
      <c r="I2470">
        <v>113.4</v>
      </c>
      <c r="J2470">
        <v>116.3</v>
      </c>
      <c r="K2470">
        <v>113.9</v>
      </c>
      <c r="L2470">
        <v>116.9</v>
      </c>
    </row>
    <row r="2471" spans="1:12">
      <c r="A2471">
        <v>2020</v>
      </c>
      <c r="B2471" t="s">
        <v>151</v>
      </c>
      <c r="C2471" t="s">
        <v>105</v>
      </c>
      <c r="D2471" s="49" t="str">
        <f t="shared" si="41"/>
        <v>2020BürogebäudeVorgehängte hinterlüftete Fassaden</v>
      </c>
      <c r="E2471">
        <v>120</v>
      </c>
      <c r="F2471">
        <v>120</v>
      </c>
      <c r="G2471">
        <v>120.5</v>
      </c>
      <c r="H2471">
        <v>120.5</v>
      </c>
      <c r="I2471">
        <v>118.1</v>
      </c>
      <c r="J2471">
        <v>121.2</v>
      </c>
      <c r="K2471">
        <v>118.2</v>
      </c>
      <c r="L2471">
        <v>121.3</v>
      </c>
    </row>
    <row r="2472" spans="1:12">
      <c r="A2472">
        <v>2020</v>
      </c>
      <c r="B2472" t="s">
        <v>151</v>
      </c>
      <c r="C2472" t="s">
        <v>142</v>
      </c>
      <c r="D2472" s="49" t="str">
        <f t="shared" si="41"/>
        <v>2020BürogebäudeFliesen- und Plattenarbeiten</v>
      </c>
      <c r="E2472">
        <v>116.5</v>
      </c>
      <c r="F2472">
        <v>116.5</v>
      </c>
      <c r="G2472">
        <v>116.4</v>
      </c>
      <c r="H2472">
        <v>116.4</v>
      </c>
      <c r="I2472">
        <v>113.8</v>
      </c>
      <c r="J2472">
        <v>116.8</v>
      </c>
      <c r="K2472">
        <v>114.3</v>
      </c>
      <c r="L2472">
        <v>117.2</v>
      </c>
    </row>
    <row r="2473" spans="1:12">
      <c r="A2473">
        <v>2020</v>
      </c>
      <c r="B2473" t="s">
        <v>151</v>
      </c>
      <c r="C2473" t="s">
        <v>107</v>
      </c>
      <c r="D2473" s="49" t="str">
        <f t="shared" si="41"/>
        <v>2020BürogebäudeEstricharbeiten</v>
      </c>
      <c r="E2473">
        <v>115.6</v>
      </c>
      <c r="F2473">
        <v>115.6</v>
      </c>
      <c r="G2473">
        <v>116.1</v>
      </c>
      <c r="H2473">
        <v>116.1</v>
      </c>
      <c r="I2473">
        <v>113.4</v>
      </c>
      <c r="J2473">
        <v>116.4</v>
      </c>
      <c r="K2473">
        <v>113.9</v>
      </c>
      <c r="L2473">
        <v>116.8</v>
      </c>
    </row>
    <row r="2474" spans="1:12">
      <c r="A2474">
        <v>2020</v>
      </c>
      <c r="B2474" t="s">
        <v>151</v>
      </c>
      <c r="C2474" t="s">
        <v>108</v>
      </c>
      <c r="D2474" s="49" t="str">
        <f t="shared" si="41"/>
        <v>2020BürogebäudeTischlerarbeiten</v>
      </c>
      <c r="E2474">
        <v>114.5</v>
      </c>
      <c r="F2474">
        <v>114.5</v>
      </c>
      <c r="G2474">
        <v>114.9</v>
      </c>
      <c r="H2474">
        <v>114.9</v>
      </c>
      <c r="I2474">
        <v>112.7</v>
      </c>
      <c r="J2474">
        <v>115.6</v>
      </c>
      <c r="K2474">
        <v>113.4</v>
      </c>
      <c r="L2474">
        <v>116.4</v>
      </c>
    </row>
    <row r="2475" spans="1:12">
      <c r="A2475">
        <v>2020</v>
      </c>
      <c r="B2475" t="s">
        <v>151</v>
      </c>
      <c r="C2475" t="s">
        <v>143</v>
      </c>
      <c r="D2475" s="49" t="str">
        <f t="shared" si="41"/>
        <v>2020BürogebäudeParkett- und Holzpflasterarbeiten</v>
      </c>
      <c r="E2475">
        <v>109.2</v>
      </c>
      <c r="F2475">
        <v>109.2</v>
      </c>
      <c r="G2475">
        <v>109.4</v>
      </c>
      <c r="H2475">
        <v>109.4</v>
      </c>
      <c r="I2475">
        <v>107</v>
      </c>
      <c r="J2475">
        <v>109.7</v>
      </c>
      <c r="K2475">
        <v>107.2</v>
      </c>
      <c r="L2475">
        <v>110</v>
      </c>
    </row>
    <row r="2476" spans="1:12">
      <c r="A2476">
        <v>2020</v>
      </c>
      <c r="B2476" t="s">
        <v>151</v>
      </c>
      <c r="C2476" t="s">
        <v>109</v>
      </c>
      <c r="D2476" s="49" t="str">
        <f t="shared" si="41"/>
        <v>2020BürogebäudeRollladenarbeiten</v>
      </c>
      <c r="E2476">
        <v>111.4</v>
      </c>
      <c r="F2476">
        <v>111.4</v>
      </c>
      <c r="G2476">
        <v>111.8</v>
      </c>
      <c r="H2476">
        <v>111.8</v>
      </c>
      <c r="I2476">
        <v>109.3</v>
      </c>
      <c r="J2476">
        <v>112.2</v>
      </c>
      <c r="K2476">
        <v>109.7</v>
      </c>
      <c r="L2476">
        <v>112.5</v>
      </c>
    </row>
    <row r="2477" spans="1:12">
      <c r="A2477">
        <v>2020</v>
      </c>
      <c r="B2477" t="s">
        <v>151</v>
      </c>
      <c r="C2477" t="s">
        <v>110</v>
      </c>
      <c r="D2477" s="49" t="str">
        <f t="shared" si="41"/>
        <v>2020BürogebäudeMetallbauarbeiten</v>
      </c>
      <c r="E2477">
        <v>116.5</v>
      </c>
      <c r="F2477">
        <v>116.5</v>
      </c>
      <c r="G2477">
        <v>117.4</v>
      </c>
      <c r="H2477">
        <v>117.4</v>
      </c>
      <c r="I2477">
        <v>114.8</v>
      </c>
      <c r="J2477">
        <v>117.8</v>
      </c>
      <c r="K2477">
        <v>115.8</v>
      </c>
      <c r="L2477">
        <v>118.7</v>
      </c>
    </row>
    <row r="2478" spans="1:12">
      <c r="A2478">
        <v>2020</v>
      </c>
      <c r="B2478" t="s">
        <v>151</v>
      </c>
      <c r="C2478" t="s">
        <v>111</v>
      </c>
      <c r="D2478" s="49" t="str">
        <f t="shared" si="41"/>
        <v>2020BürogebäudeVerglasungsarbeiten</v>
      </c>
      <c r="E2478">
        <v>112</v>
      </c>
      <c r="F2478">
        <v>112</v>
      </c>
      <c r="G2478">
        <v>112.6</v>
      </c>
      <c r="H2478">
        <v>112.6</v>
      </c>
      <c r="I2478">
        <v>110</v>
      </c>
      <c r="J2478">
        <v>112.9</v>
      </c>
      <c r="K2478">
        <v>110.6</v>
      </c>
      <c r="L2478">
        <v>113.5</v>
      </c>
    </row>
    <row r="2479" spans="1:12">
      <c r="A2479">
        <v>2020</v>
      </c>
      <c r="B2479" t="s">
        <v>151</v>
      </c>
      <c r="C2479" t="s">
        <v>144</v>
      </c>
      <c r="D2479" s="49" t="str">
        <f t="shared" si="41"/>
        <v>2020BürogebäudeMaler- und Lackierarbeiten, Beschichtungen</v>
      </c>
      <c r="E2479">
        <v>116</v>
      </c>
      <c r="F2479">
        <v>116</v>
      </c>
      <c r="G2479">
        <v>117</v>
      </c>
      <c r="H2479">
        <v>117</v>
      </c>
      <c r="I2479">
        <v>114.4</v>
      </c>
      <c r="J2479">
        <v>117.4</v>
      </c>
      <c r="K2479">
        <v>114.6</v>
      </c>
      <c r="L2479">
        <v>117.6</v>
      </c>
    </row>
    <row r="2480" spans="1:12">
      <c r="A2480">
        <v>2020</v>
      </c>
      <c r="B2480" t="s">
        <v>151</v>
      </c>
      <c r="C2480" t="s">
        <v>145</v>
      </c>
      <c r="D2480" s="49" t="str">
        <f t="shared" si="41"/>
        <v>2020BürogebäudeKorrosionsschutzarbeiten an Stahlbauten</v>
      </c>
      <c r="E2480" t="s">
        <v>66</v>
      </c>
      <c r="F2480" t="s">
        <v>66</v>
      </c>
      <c r="G2480" t="s">
        <v>66</v>
      </c>
      <c r="H2480" t="s">
        <v>66</v>
      </c>
      <c r="I2480" t="s">
        <v>66</v>
      </c>
      <c r="J2480" t="s">
        <v>66</v>
      </c>
      <c r="K2480" t="s">
        <v>66</v>
      </c>
      <c r="L2480" t="s">
        <v>66</v>
      </c>
    </row>
    <row r="2481" spans="1:12">
      <c r="A2481">
        <v>2020</v>
      </c>
      <c r="B2481" t="s">
        <v>151</v>
      </c>
      <c r="C2481" t="s">
        <v>113</v>
      </c>
      <c r="D2481" s="49" t="str">
        <f t="shared" si="41"/>
        <v>2020BürogebäudeBodenbelagarbeiten</v>
      </c>
      <c r="E2481">
        <v>112.4</v>
      </c>
      <c r="F2481">
        <v>112.4</v>
      </c>
      <c r="G2481">
        <v>112.4</v>
      </c>
      <c r="H2481">
        <v>112.4</v>
      </c>
      <c r="I2481">
        <v>109.4</v>
      </c>
      <c r="J2481">
        <v>112.2</v>
      </c>
      <c r="K2481">
        <v>109.9</v>
      </c>
      <c r="L2481">
        <v>112.7</v>
      </c>
    </row>
    <row r="2482" spans="1:12">
      <c r="A2482">
        <v>2020</v>
      </c>
      <c r="B2482" t="s">
        <v>151</v>
      </c>
      <c r="C2482" t="s">
        <v>114</v>
      </c>
      <c r="D2482" s="49" t="str">
        <f t="shared" si="41"/>
        <v>2020BürogebäudeTapezierarbeiten</v>
      </c>
      <c r="E2482">
        <v>117</v>
      </c>
      <c r="F2482">
        <v>117</v>
      </c>
      <c r="G2482">
        <v>118.1</v>
      </c>
      <c r="H2482">
        <v>118.1</v>
      </c>
      <c r="I2482">
        <v>115.3</v>
      </c>
      <c r="J2482">
        <v>118.3</v>
      </c>
      <c r="K2482">
        <v>115.6</v>
      </c>
      <c r="L2482">
        <v>118.7</v>
      </c>
    </row>
    <row r="2483" spans="1:12">
      <c r="A2483">
        <v>2020</v>
      </c>
      <c r="B2483" t="s">
        <v>151</v>
      </c>
      <c r="C2483" t="s">
        <v>115</v>
      </c>
      <c r="D2483" s="49" t="str">
        <f t="shared" si="41"/>
        <v>2020BürogebäudeRaumlufttechnische Anlagen</v>
      </c>
      <c r="E2483">
        <v>115.9</v>
      </c>
      <c r="F2483">
        <v>115.9</v>
      </c>
      <c r="G2483">
        <v>116.5</v>
      </c>
      <c r="H2483">
        <v>116.5</v>
      </c>
      <c r="I2483">
        <v>113.8</v>
      </c>
      <c r="J2483">
        <v>116.8</v>
      </c>
      <c r="K2483">
        <v>114.2</v>
      </c>
      <c r="L2483">
        <v>117.2</v>
      </c>
    </row>
    <row r="2484" spans="1:12">
      <c r="A2484">
        <v>2020</v>
      </c>
      <c r="B2484" t="s">
        <v>151</v>
      </c>
      <c r="C2484" t="s">
        <v>146</v>
      </c>
      <c r="D2484" s="49" t="str">
        <f t="shared" si="41"/>
        <v>2020BürogebäudeHeiz- und zentrale Wassererwärmungsanlagen</v>
      </c>
      <c r="E2484">
        <v>118.6</v>
      </c>
      <c r="F2484">
        <v>118.6</v>
      </c>
      <c r="G2484">
        <v>119.3</v>
      </c>
      <c r="H2484">
        <v>119.3</v>
      </c>
      <c r="I2484">
        <v>116.7</v>
      </c>
      <c r="J2484">
        <v>119.7</v>
      </c>
      <c r="K2484">
        <v>117.2</v>
      </c>
      <c r="L2484">
        <v>120.2</v>
      </c>
    </row>
    <row r="2485" spans="1:12">
      <c r="A2485">
        <v>2020</v>
      </c>
      <c r="B2485" t="s">
        <v>151</v>
      </c>
      <c r="C2485" t="s">
        <v>147</v>
      </c>
      <c r="D2485" s="49" t="str">
        <f t="shared" si="41"/>
        <v>2020BürogebäudeGas-, Wasser- und Entwässerungsanl. innerh. v.Geb.</v>
      </c>
      <c r="E2485">
        <v>121.1</v>
      </c>
      <c r="F2485">
        <v>121.1</v>
      </c>
      <c r="G2485">
        <v>121.6</v>
      </c>
      <c r="H2485">
        <v>121.6</v>
      </c>
      <c r="I2485">
        <v>118.9</v>
      </c>
      <c r="J2485">
        <v>122</v>
      </c>
      <c r="K2485">
        <v>119.4</v>
      </c>
      <c r="L2485">
        <v>122.5</v>
      </c>
    </row>
    <row r="2486" spans="1:12">
      <c r="A2486">
        <v>2020</v>
      </c>
      <c r="B2486" t="s">
        <v>151</v>
      </c>
      <c r="C2486" t="s">
        <v>148</v>
      </c>
      <c r="D2486" s="49" t="str">
        <f t="shared" si="41"/>
        <v>2020BürogebäudeNieder- und Mittelspannungsanlagen bis 36 kV</v>
      </c>
      <c r="E2486">
        <v>122.1</v>
      </c>
      <c r="F2486">
        <v>122.1</v>
      </c>
      <c r="G2486">
        <v>122.9</v>
      </c>
      <c r="H2486">
        <v>122.9</v>
      </c>
      <c r="I2486">
        <v>120.2</v>
      </c>
      <c r="J2486">
        <v>123.3</v>
      </c>
      <c r="K2486">
        <v>121.2</v>
      </c>
      <c r="L2486">
        <v>124.3</v>
      </c>
    </row>
    <row r="2487" spans="1:12">
      <c r="A2487">
        <v>2020</v>
      </c>
      <c r="B2487" t="s">
        <v>151</v>
      </c>
      <c r="C2487" t="s">
        <v>120</v>
      </c>
      <c r="D2487" s="49" t="str">
        <f t="shared" si="41"/>
        <v>2020BürogebäudeBlitzschutzanlagen</v>
      </c>
      <c r="E2487">
        <v>114.7</v>
      </c>
      <c r="F2487">
        <v>114.7</v>
      </c>
      <c r="G2487">
        <v>115.1</v>
      </c>
      <c r="H2487">
        <v>115.1</v>
      </c>
      <c r="I2487">
        <v>112.6</v>
      </c>
      <c r="J2487">
        <v>115.5</v>
      </c>
      <c r="K2487">
        <v>112.3</v>
      </c>
      <c r="L2487">
        <v>115.2</v>
      </c>
    </row>
    <row r="2488" spans="1:12">
      <c r="A2488">
        <v>2020</v>
      </c>
      <c r="B2488" t="s">
        <v>151</v>
      </c>
      <c r="C2488" t="s">
        <v>149</v>
      </c>
      <c r="D2488" s="49" t="str">
        <f t="shared" si="41"/>
        <v>2020BürogebäudeAufzugsanl., Fahrtreppen, Fahrsteige, Förderanl.</v>
      </c>
      <c r="E2488">
        <v>109.5</v>
      </c>
      <c r="F2488">
        <v>109.5</v>
      </c>
      <c r="G2488">
        <v>110</v>
      </c>
      <c r="H2488">
        <v>110</v>
      </c>
      <c r="I2488">
        <v>107.2</v>
      </c>
      <c r="J2488">
        <v>110</v>
      </c>
      <c r="K2488">
        <v>107.7</v>
      </c>
      <c r="L2488">
        <v>110.5</v>
      </c>
    </row>
    <row r="2489" spans="1:12">
      <c r="A2489">
        <v>2020</v>
      </c>
      <c r="B2489" t="s">
        <v>151</v>
      </c>
      <c r="C2489" t="s">
        <v>119</v>
      </c>
      <c r="D2489" s="49" t="str">
        <f t="shared" si="41"/>
        <v>2020BürogebäudeGebäudeautomation</v>
      </c>
      <c r="E2489">
        <v>122.2</v>
      </c>
      <c r="F2489">
        <v>122.2</v>
      </c>
      <c r="G2489">
        <v>123</v>
      </c>
      <c r="H2489">
        <v>123</v>
      </c>
      <c r="I2489">
        <v>120.5</v>
      </c>
      <c r="J2489">
        <v>123.6</v>
      </c>
      <c r="K2489">
        <v>121.4</v>
      </c>
      <c r="L2489">
        <v>124.6</v>
      </c>
    </row>
    <row r="2490" spans="1:12">
      <c r="A2490">
        <v>2020</v>
      </c>
      <c r="B2490" t="s">
        <v>151</v>
      </c>
      <c r="C2490" t="s">
        <v>150</v>
      </c>
      <c r="D2490" s="49" t="str">
        <f t="shared" si="41"/>
        <v>2020BürogebäudeDämm- und Brandschutzarbeiten an techn. Anlagen</v>
      </c>
      <c r="E2490">
        <v>125.2</v>
      </c>
      <c r="F2490">
        <v>125.2</v>
      </c>
      <c r="G2490">
        <v>125.7</v>
      </c>
      <c r="H2490">
        <v>125.7</v>
      </c>
      <c r="I2490">
        <v>123.3</v>
      </c>
      <c r="J2490">
        <v>126.5</v>
      </c>
      <c r="K2490">
        <v>124.2</v>
      </c>
      <c r="L2490">
        <v>127.4</v>
      </c>
    </row>
    <row r="2491" spans="1:12">
      <c r="A2491">
        <v>2020</v>
      </c>
      <c r="B2491" t="s">
        <v>152</v>
      </c>
      <c r="C2491" t="s">
        <v>133</v>
      </c>
      <c r="D2491" s="49" t="str">
        <f t="shared" si="41"/>
        <v>2020Gewerbliche BetriebsgebäudeBauleistungen am Bauwerk</v>
      </c>
      <c r="E2491">
        <v>117.7</v>
      </c>
      <c r="F2491">
        <v>117.7</v>
      </c>
      <c r="G2491">
        <v>118.2</v>
      </c>
      <c r="H2491">
        <v>118.2</v>
      </c>
      <c r="I2491">
        <v>115.6</v>
      </c>
      <c r="J2491">
        <v>118.6</v>
      </c>
      <c r="K2491">
        <v>116</v>
      </c>
      <c r="L2491">
        <v>119</v>
      </c>
    </row>
    <row r="2492" spans="1:12">
      <c r="A2492">
        <v>2020</v>
      </c>
      <c r="B2492" t="s">
        <v>152</v>
      </c>
      <c r="C2492" t="s">
        <v>134</v>
      </c>
      <c r="D2492" s="49" t="str">
        <f t="shared" si="41"/>
        <v>2020Gewerbliche BetriebsgebäudeRohbauarbeiten</v>
      </c>
      <c r="E2492">
        <v>117.5</v>
      </c>
      <c r="F2492">
        <v>117.5</v>
      </c>
      <c r="G2492">
        <v>117.9</v>
      </c>
      <c r="H2492">
        <v>117.9</v>
      </c>
      <c r="I2492">
        <v>115.2</v>
      </c>
      <c r="J2492">
        <v>118.2</v>
      </c>
      <c r="K2492">
        <v>115.6</v>
      </c>
      <c r="L2492">
        <v>118.6</v>
      </c>
    </row>
    <row r="2493" spans="1:12">
      <c r="A2493">
        <v>2020</v>
      </c>
      <c r="B2493" t="s">
        <v>152</v>
      </c>
      <c r="C2493" t="s">
        <v>90</v>
      </c>
      <c r="D2493" s="49" t="str">
        <f t="shared" si="41"/>
        <v>2020Gewerbliche BetriebsgebäudeErdarbeiten</v>
      </c>
      <c r="E2493">
        <v>124.3</v>
      </c>
      <c r="F2493">
        <v>124.3</v>
      </c>
      <c r="G2493">
        <v>124.9</v>
      </c>
      <c r="H2493">
        <v>124.9</v>
      </c>
      <c r="I2493">
        <v>122.2</v>
      </c>
      <c r="J2493">
        <v>125.4</v>
      </c>
      <c r="K2493">
        <v>122.6</v>
      </c>
      <c r="L2493">
        <v>125.8</v>
      </c>
    </row>
    <row r="2494" spans="1:12">
      <c r="A2494">
        <v>2020</v>
      </c>
      <c r="B2494" t="s">
        <v>152</v>
      </c>
      <c r="C2494" t="s">
        <v>135</v>
      </c>
      <c r="D2494" s="49" t="str">
        <f t="shared" si="41"/>
        <v>2020Gewerbliche BetriebsgebäudeVerbauarbeiten</v>
      </c>
      <c r="E2494" t="s">
        <v>66</v>
      </c>
      <c r="F2494" t="s">
        <v>66</v>
      </c>
      <c r="G2494" t="s">
        <v>66</v>
      </c>
      <c r="H2494" t="s">
        <v>66</v>
      </c>
      <c r="I2494" t="s">
        <v>66</v>
      </c>
      <c r="J2494" t="s">
        <v>66</v>
      </c>
      <c r="K2494" t="s">
        <v>66</v>
      </c>
      <c r="L2494" t="s">
        <v>66</v>
      </c>
    </row>
    <row r="2495" spans="1:12">
      <c r="A2495">
        <v>2020</v>
      </c>
      <c r="B2495" t="s">
        <v>152</v>
      </c>
      <c r="C2495" t="s">
        <v>136</v>
      </c>
      <c r="D2495" s="49" t="str">
        <f t="shared" si="41"/>
        <v>2020Gewerbliche BetriebsgebäudeRamm-, Rüttel- und Pressarbeiten</v>
      </c>
      <c r="E2495" t="s">
        <v>66</v>
      </c>
      <c r="F2495" t="s">
        <v>66</v>
      </c>
      <c r="G2495" t="s">
        <v>66</v>
      </c>
      <c r="H2495" t="s">
        <v>66</v>
      </c>
      <c r="I2495" t="s">
        <v>66</v>
      </c>
      <c r="J2495" t="s">
        <v>66</v>
      </c>
      <c r="K2495" t="s">
        <v>66</v>
      </c>
      <c r="L2495" t="s">
        <v>66</v>
      </c>
    </row>
    <row r="2496" spans="1:12">
      <c r="A2496">
        <v>2020</v>
      </c>
      <c r="B2496" t="s">
        <v>152</v>
      </c>
      <c r="C2496" t="s">
        <v>91</v>
      </c>
      <c r="D2496" s="49" t="str">
        <f t="shared" si="41"/>
        <v>2020Gewerbliche BetriebsgebäudeEntwässerungskanalarbeiten</v>
      </c>
      <c r="E2496">
        <v>118.9</v>
      </c>
      <c r="F2496">
        <v>118.9</v>
      </c>
      <c r="G2496">
        <v>119.5</v>
      </c>
      <c r="H2496">
        <v>119.5</v>
      </c>
      <c r="I2496">
        <v>116.9</v>
      </c>
      <c r="J2496">
        <v>119.9</v>
      </c>
      <c r="K2496">
        <v>117.1</v>
      </c>
      <c r="L2496">
        <v>120.1</v>
      </c>
    </row>
    <row r="2497" spans="1:12">
      <c r="A2497">
        <v>2020</v>
      </c>
      <c r="B2497" t="s">
        <v>152</v>
      </c>
      <c r="C2497" t="s">
        <v>92</v>
      </c>
      <c r="D2497" s="49" t="str">
        <f t="shared" si="41"/>
        <v>2020Gewerbliche BetriebsgebäudeMauerarbeiten</v>
      </c>
      <c r="E2497">
        <v>116.3</v>
      </c>
      <c r="F2497">
        <v>116.3</v>
      </c>
      <c r="G2497">
        <v>116.9</v>
      </c>
      <c r="H2497">
        <v>116.9</v>
      </c>
      <c r="I2497">
        <v>114.2</v>
      </c>
      <c r="J2497">
        <v>117.1</v>
      </c>
      <c r="K2497">
        <v>114.6</v>
      </c>
      <c r="L2497">
        <v>117.5</v>
      </c>
    </row>
    <row r="2498" spans="1:12">
      <c r="A2498">
        <v>2020</v>
      </c>
      <c r="B2498" t="s">
        <v>152</v>
      </c>
      <c r="C2498" t="s">
        <v>93</v>
      </c>
      <c r="D2498" s="49" t="str">
        <f t="shared" si="41"/>
        <v>2020Gewerbliche BetriebsgebäudeBetonarbeiten</v>
      </c>
      <c r="E2498">
        <v>117.7</v>
      </c>
      <c r="F2498">
        <v>117.7</v>
      </c>
      <c r="G2498">
        <v>118.1</v>
      </c>
      <c r="H2498">
        <v>118.1</v>
      </c>
      <c r="I2498">
        <v>115.3</v>
      </c>
      <c r="J2498">
        <v>118.3</v>
      </c>
      <c r="K2498">
        <v>115.6</v>
      </c>
      <c r="L2498">
        <v>118.6</v>
      </c>
    </row>
    <row r="2499" spans="1:12">
      <c r="A2499">
        <v>2020</v>
      </c>
      <c r="B2499" t="s">
        <v>152</v>
      </c>
      <c r="C2499" t="s">
        <v>137</v>
      </c>
      <c r="D2499" s="49" t="str">
        <f t="shared" si="41"/>
        <v>2020Gewerbliche BetriebsgebäudeZimmer- und Holzbauarbeiten</v>
      </c>
      <c r="E2499">
        <v>114.2</v>
      </c>
      <c r="F2499">
        <v>114.2</v>
      </c>
      <c r="G2499">
        <v>114.8</v>
      </c>
      <c r="H2499">
        <v>114.8</v>
      </c>
      <c r="I2499">
        <v>112.5</v>
      </c>
      <c r="J2499">
        <v>115.4</v>
      </c>
      <c r="K2499">
        <v>114.2</v>
      </c>
      <c r="L2499">
        <v>117.2</v>
      </c>
    </row>
    <row r="2500" spans="1:12">
      <c r="A2500">
        <v>2020</v>
      </c>
      <c r="B2500" t="s">
        <v>152</v>
      </c>
      <c r="C2500" t="s">
        <v>95</v>
      </c>
      <c r="D2500" s="49" t="str">
        <f t="shared" si="41"/>
        <v>2020Gewerbliche BetriebsgebäudeStahlbauarbeiten</v>
      </c>
      <c r="E2500">
        <v>110.8</v>
      </c>
      <c r="F2500">
        <v>110.8</v>
      </c>
      <c r="G2500">
        <v>110.7</v>
      </c>
      <c r="H2500">
        <v>110.7</v>
      </c>
      <c r="I2500">
        <v>107.9</v>
      </c>
      <c r="J2500">
        <v>110.7</v>
      </c>
      <c r="K2500">
        <v>108.1</v>
      </c>
      <c r="L2500">
        <v>110.9</v>
      </c>
    </row>
    <row r="2501" spans="1:12">
      <c r="A2501">
        <v>2020</v>
      </c>
      <c r="B2501" t="s">
        <v>152</v>
      </c>
      <c r="C2501" t="s">
        <v>96</v>
      </c>
      <c r="D2501" s="49" t="str">
        <f t="shared" si="41"/>
        <v>2020Gewerbliche BetriebsgebäudeAbdichtungsarbeiten</v>
      </c>
      <c r="E2501">
        <v>119.4</v>
      </c>
      <c r="F2501">
        <v>119.4</v>
      </c>
      <c r="G2501">
        <v>120.2</v>
      </c>
      <c r="H2501">
        <v>120.2</v>
      </c>
      <c r="I2501">
        <v>117.5</v>
      </c>
      <c r="J2501">
        <v>120.6</v>
      </c>
      <c r="K2501">
        <v>117.9</v>
      </c>
      <c r="L2501">
        <v>121</v>
      </c>
    </row>
    <row r="2502" spans="1:12">
      <c r="A2502">
        <v>2020</v>
      </c>
      <c r="B2502" t="s">
        <v>152</v>
      </c>
      <c r="C2502" t="s">
        <v>138</v>
      </c>
      <c r="D2502" s="49" t="str">
        <f t="shared" si="41"/>
        <v>2020Gewerbliche BetriebsgebäudeDachdeckungs- und Dachabdichtungsarbeiten</v>
      </c>
      <c r="E2502">
        <v>118.7</v>
      </c>
      <c r="F2502">
        <v>118.7</v>
      </c>
      <c r="G2502">
        <v>119.2</v>
      </c>
      <c r="H2502">
        <v>119.2</v>
      </c>
      <c r="I2502">
        <v>116.8</v>
      </c>
      <c r="J2502">
        <v>119.8</v>
      </c>
      <c r="K2502">
        <v>117.4</v>
      </c>
      <c r="L2502">
        <v>120.4</v>
      </c>
    </row>
    <row r="2503" spans="1:12">
      <c r="A2503">
        <v>2020</v>
      </c>
      <c r="B2503" t="s">
        <v>152</v>
      </c>
      <c r="C2503" t="s">
        <v>98</v>
      </c>
      <c r="D2503" s="49" t="str">
        <f t="shared" si="41"/>
        <v>2020Gewerbliche BetriebsgebäudeKlempnerarbeiten</v>
      </c>
      <c r="E2503">
        <v>117.6</v>
      </c>
      <c r="F2503">
        <v>117.6</v>
      </c>
      <c r="G2503">
        <v>118.2</v>
      </c>
      <c r="H2503">
        <v>118.2</v>
      </c>
      <c r="I2503">
        <v>115.9</v>
      </c>
      <c r="J2503">
        <v>118.9</v>
      </c>
      <c r="K2503">
        <v>116.4</v>
      </c>
      <c r="L2503">
        <v>119.4</v>
      </c>
    </row>
    <row r="2504" spans="1:12">
      <c r="A2504">
        <v>2020</v>
      </c>
      <c r="B2504" t="s">
        <v>152</v>
      </c>
      <c r="C2504" t="s">
        <v>99</v>
      </c>
      <c r="D2504" s="49" t="str">
        <f t="shared" si="41"/>
        <v>2020Gewerbliche BetriebsgebäudeGerüstarbeiten</v>
      </c>
      <c r="E2504">
        <v>122.2</v>
      </c>
      <c r="F2504">
        <v>122.2</v>
      </c>
      <c r="G2504">
        <v>123.5</v>
      </c>
      <c r="H2504">
        <v>123.5</v>
      </c>
      <c r="I2504">
        <v>120.9</v>
      </c>
      <c r="J2504">
        <v>124.1</v>
      </c>
      <c r="K2504">
        <v>120.4</v>
      </c>
      <c r="L2504">
        <v>123.5</v>
      </c>
    </row>
    <row r="2505" spans="1:12">
      <c r="A2505">
        <v>2020</v>
      </c>
      <c r="B2505" t="s">
        <v>152</v>
      </c>
      <c r="C2505" t="s">
        <v>139</v>
      </c>
      <c r="D2505" s="49" t="str">
        <f t="shared" si="41"/>
        <v>2020Gewerbliche BetriebsgebäudeAusbauarbeiten</v>
      </c>
      <c r="E2505">
        <v>118</v>
      </c>
      <c r="F2505">
        <v>118</v>
      </c>
      <c r="G2505">
        <v>118.6</v>
      </c>
      <c r="H2505">
        <v>118.6</v>
      </c>
      <c r="I2505">
        <v>116</v>
      </c>
      <c r="J2505">
        <v>119</v>
      </c>
      <c r="K2505">
        <v>116.6</v>
      </c>
      <c r="L2505">
        <v>119.6</v>
      </c>
    </row>
    <row r="2506" spans="1:12">
      <c r="A2506">
        <v>2020</v>
      </c>
      <c r="B2506" t="s">
        <v>152</v>
      </c>
      <c r="C2506" t="s">
        <v>100</v>
      </c>
      <c r="D2506" s="49" t="str">
        <f t="shared" si="41"/>
        <v>2020Gewerbliche BetriebsgebäudeNaturwerksteinarbeiten</v>
      </c>
      <c r="E2506">
        <v>114.3</v>
      </c>
      <c r="F2506">
        <v>114.3</v>
      </c>
      <c r="G2506">
        <v>114.4</v>
      </c>
      <c r="H2506">
        <v>114.4</v>
      </c>
      <c r="I2506">
        <v>112.5</v>
      </c>
      <c r="J2506">
        <v>115.4</v>
      </c>
      <c r="K2506">
        <v>112.7</v>
      </c>
      <c r="L2506">
        <v>115.6</v>
      </c>
    </row>
    <row r="2507" spans="1:12">
      <c r="A2507">
        <v>2020</v>
      </c>
      <c r="B2507" t="s">
        <v>152</v>
      </c>
      <c r="C2507" t="s">
        <v>101</v>
      </c>
      <c r="D2507" s="49" t="str">
        <f t="shared" si="41"/>
        <v>2020Gewerbliche BetriebsgebäudeBetonwerksteinarbeiten</v>
      </c>
      <c r="E2507">
        <v>114.3</v>
      </c>
      <c r="F2507">
        <v>114.3</v>
      </c>
      <c r="G2507">
        <v>114.9</v>
      </c>
      <c r="H2507">
        <v>114.9</v>
      </c>
      <c r="I2507">
        <v>112.3</v>
      </c>
      <c r="J2507">
        <v>115.2</v>
      </c>
      <c r="K2507">
        <v>112.9</v>
      </c>
      <c r="L2507">
        <v>115.8</v>
      </c>
    </row>
    <row r="2508" spans="1:12">
      <c r="A2508">
        <v>2020</v>
      </c>
      <c r="B2508" t="s">
        <v>152</v>
      </c>
      <c r="C2508" t="s">
        <v>140</v>
      </c>
      <c r="D2508" s="49" t="str">
        <f t="shared" ref="D2508:D2571" si="42">CONCATENATE(A2508, B2508, C2508)</f>
        <v>2020Gewerbliche BetriebsgebäudePutz- und Stuckarbeiten</v>
      </c>
      <c r="E2508">
        <v>115.8</v>
      </c>
      <c r="F2508">
        <v>115.8</v>
      </c>
      <c r="G2508">
        <v>115.8</v>
      </c>
      <c r="H2508">
        <v>115.8</v>
      </c>
      <c r="I2508">
        <v>113.5</v>
      </c>
      <c r="J2508">
        <v>116.4</v>
      </c>
      <c r="K2508">
        <v>113.8</v>
      </c>
      <c r="L2508">
        <v>116.8</v>
      </c>
    </row>
    <row r="2509" spans="1:12">
      <c r="A2509">
        <v>2020</v>
      </c>
      <c r="B2509" t="s">
        <v>152</v>
      </c>
      <c r="C2509" t="s">
        <v>141</v>
      </c>
      <c r="D2509" s="49" t="str">
        <f t="shared" si="42"/>
        <v>2020Gewerbliche BetriebsgebäudeWärmedämm-Verbundsysteme</v>
      </c>
      <c r="E2509">
        <v>117.9</v>
      </c>
      <c r="F2509">
        <v>117.9</v>
      </c>
      <c r="G2509">
        <v>117.8</v>
      </c>
      <c r="H2509">
        <v>117.8</v>
      </c>
      <c r="I2509">
        <v>115.2</v>
      </c>
      <c r="J2509">
        <v>118.2</v>
      </c>
      <c r="K2509">
        <v>115.5</v>
      </c>
      <c r="L2509">
        <v>118.5</v>
      </c>
    </row>
    <row r="2510" spans="1:12">
      <c r="A2510">
        <v>2020</v>
      </c>
      <c r="B2510" t="s">
        <v>152</v>
      </c>
      <c r="C2510" t="s">
        <v>104</v>
      </c>
      <c r="D2510" s="49" t="str">
        <f t="shared" si="42"/>
        <v>2020Gewerbliche BetriebsgebäudeTrockenbauarbeiten</v>
      </c>
      <c r="E2510">
        <v>115.4</v>
      </c>
      <c r="F2510">
        <v>115.4</v>
      </c>
      <c r="G2510">
        <v>115.8</v>
      </c>
      <c r="H2510">
        <v>115.8</v>
      </c>
      <c r="I2510">
        <v>113.3</v>
      </c>
      <c r="J2510">
        <v>116.2</v>
      </c>
      <c r="K2510">
        <v>113.8</v>
      </c>
      <c r="L2510">
        <v>116.8</v>
      </c>
    </row>
    <row r="2511" spans="1:12">
      <c r="A2511">
        <v>2020</v>
      </c>
      <c r="B2511" t="s">
        <v>152</v>
      </c>
      <c r="C2511" t="s">
        <v>105</v>
      </c>
      <c r="D2511" s="49" t="str">
        <f t="shared" si="42"/>
        <v>2020Gewerbliche BetriebsgebäudeVorgehängte hinterlüftete Fassaden</v>
      </c>
      <c r="E2511">
        <v>120.1</v>
      </c>
      <c r="F2511">
        <v>120.1</v>
      </c>
      <c r="G2511">
        <v>120.6</v>
      </c>
      <c r="H2511">
        <v>120.6</v>
      </c>
      <c r="I2511">
        <v>118.2</v>
      </c>
      <c r="J2511">
        <v>121.3</v>
      </c>
      <c r="K2511">
        <v>118.3</v>
      </c>
      <c r="L2511">
        <v>121.4</v>
      </c>
    </row>
    <row r="2512" spans="1:12">
      <c r="A2512">
        <v>2020</v>
      </c>
      <c r="B2512" t="s">
        <v>152</v>
      </c>
      <c r="C2512" t="s">
        <v>142</v>
      </c>
      <c r="D2512" s="49" t="str">
        <f t="shared" si="42"/>
        <v>2020Gewerbliche BetriebsgebäudeFliesen- und Plattenarbeiten</v>
      </c>
      <c r="E2512">
        <v>116.5</v>
      </c>
      <c r="F2512">
        <v>116.5</v>
      </c>
      <c r="G2512">
        <v>116.4</v>
      </c>
      <c r="H2512">
        <v>116.4</v>
      </c>
      <c r="I2512">
        <v>113.8</v>
      </c>
      <c r="J2512">
        <v>116.8</v>
      </c>
      <c r="K2512">
        <v>114.3</v>
      </c>
      <c r="L2512">
        <v>117.2</v>
      </c>
    </row>
    <row r="2513" spans="1:12">
      <c r="A2513">
        <v>2020</v>
      </c>
      <c r="B2513" t="s">
        <v>152</v>
      </c>
      <c r="C2513" t="s">
        <v>107</v>
      </c>
      <c r="D2513" s="49" t="str">
        <f t="shared" si="42"/>
        <v>2020Gewerbliche BetriebsgebäudeEstricharbeiten</v>
      </c>
      <c r="E2513">
        <v>115.8</v>
      </c>
      <c r="F2513">
        <v>115.8</v>
      </c>
      <c r="G2513">
        <v>116.3</v>
      </c>
      <c r="H2513">
        <v>116.3</v>
      </c>
      <c r="I2513">
        <v>113.6</v>
      </c>
      <c r="J2513">
        <v>116.6</v>
      </c>
      <c r="K2513">
        <v>114.1</v>
      </c>
      <c r="L2513">
        <v>117</v>
      </c>
    </row>
    <row r="2514" spans="1:12">
      <c r="A2514">
        <v>2020</v>
      </c>
      <c r="B2514" t="s">
        <v>152</v>
      </c>
      <c r="C2514" t="s">
        <v>108</v>
      </c>
      <c r="D2514" s="49" t="str">
        <f t="shared" si="42"/>
        <v>2020Gewerbliche BetriebsgebäudeTischlerarbeiten</v>
      </c>
      <c r="E2514">
        <v>114.6</v>
      </c>
      <c r="F2514">
        <v>114.6</v>
      </c>
      <c r="G2514">
        <v>114.9</v>
      </c>
      <c r="H2514">
        <v>114.9</v>
      </c>
      <c r="I2514">
        <v>112.7</v>
      </c>
      <c r="J2514">
        <v>115.6</v>
      </c>
      <c r="K2514">
        <v>113.4</v>
      </c>
      <c r="L2514">
        <v>116.4</v>
      </c>
    </row>
    <row r="2515" spans="1:12">
      <c r="A2515">
        <v>2020</v>
      </c>
      <c r="B2515" t="s">
        <v>152</v>
      </c>
      <c r="C2515" t="s">
        <v>143</v>
      </c>
      <c r="D2515" s="49" t="str">
        <f t="shared" si="42"/>
        <v>2020Gewerbliche BetriebsgebäudeParkett- und Holzpflasterarbeiten</v>
      </c>
      <c r="E2515">
        <v>109.2</v>
      </c>
      <c r="F2515">
        <v>109.2</v>
      </c>
      <c r="G2515">
        <v>109.4</v>
      </c>
      <c r="H2515">
        <v>109.4</v>
      </c>
      <c r="I2515">
        <v>107</v>
      </c>
      <c r="J2515">
        <v>109.7</v>
      </c>
      <c r="K2515">
        <v>107.2</v>
      </c>
      <c r="L2515">
        <v>110</v>
      </c>
    </row>
    <row r="2516" spans="1:12">
      <c r="A2516">
        <v>2020</v>
      </c>
      <c r="B2516" t="s">
        <v>152</v>
      </c>
      <c r="C2516" t="s">
        <v>109</v>
      </c>
      <c r="D2516" s="49" t="str">
        <f t="shared" si="42"/>
        <v>2020Gewerbliche BetriebsgebäudeRollladenarbeiten</v>
      </c>
      <c r="E2516">
        <v>111.4</v>
      </c>
      <c r="F2516">
        <v>111.4</v>
      </c>
      <c r="G2516">
        <v>111.8</v>
      </c>
      <c r="H2516">
        <v>111.8</v>
      </c>
      <c r="I2516">
        <v>109.3</v>
      </c>
      <c r="J2516">
        <v>112.2</v>
      </c>
      <c r="K2516">
        <v>109.7</v>
      </c>
      <c r="L2516">
        <v>112.5</v>
      </c>
    </row>
    <row r="2517" spans="1:12">
      <c r="A2517">
        <v>2020</v>
      </c>
      <c r="B2517" t="s">
        <v>152</v>
      </c>
      <c r="C2517" t="s">
        <v>110</v>
      </c>
      <c r="D2517" s="49" t="str">
        <f t="shared" si="42"/>
        <v>2020Gewerbliche BetriebsgebäudeMetallbauarbeiten</v>
      </c>
      <c r="E2517">
        <v>116.1</v>
      </c>
      <c r="F2517">
        <v>116.1</v>
      </c>
      <c r="G2517">
        <v>117</v>
      </c>
      <c r="H2517">
        <v>117</v>
      </c>
      <c r="I2517">
        <v>114.4</v>
      </c>
      <c r="J2517">
        <v>117.4</v>
      </c>
      <c r="K2517">
        <v>115.2</v>
      </c>
      <c r="L2517">
        <v>118.2</v>
      </c>
    </row>
    <row r="2518" spans="1:12">
      <c r="A2518">
        <v>2020</v>
      </c>
      <c r="B2518" t="s">
        <v>152</v>
      </c>
      <c r="C2518" t="s">
        <v>111</v>
      </c>
      <c r="D2518" s="49" t="str">
        <f t="shared" si="42"/>
        <v>2020Gewerbliche BetriebsgebäudeVerglasungsarbeiten</v>
      </c>
      <c r="E2518">
        <v>112</v>
      </c>
      <c r="F2518">
        <v>112</v>
      </c>
      <c r="G2518">
        <v>112.6</v>
      </c>
      <c r="H2518">
        <v>112.6</v>
      </c>
      <c r="I2518">
        <v>110</v>
      </c>
      <c r="J2518">
        <v>112.9</v>
      </c>
      <c r="K2518">
        <v>110.6</v>
      </c>
      <c r="L2518">
        <v>113.5</v>
      </c>
    </row>
    <row r="2519" spans="1:12">
      <c r="A2519">
        <v>2020</v>
      </c>
      <c r="B2519" t="s">
        <v>152</v>
      </c>
      <c r="C2519" t="s">
        <v>144</v>
      </c>
      <c r="D2519" s="49" t="str">
        <f t="shared" si="42"/>
        <v>2020Gewerbliche BetriebsgebäudeMaler- und Lackierarbeiten, Beschichtungen</v>
      </c>
      <c r="E2519">
        <v>115.2</v>
      </c>
      <c r="F2519">
        <v>115.2</v>
      </c>
      <c r="G2519">
        <v>116.3</v>
      </c>
      <c r="H2519">
        <v>116.3</v>
      </c>
      <c r="I2519">
        <v>113.8</v>
      </c>
      <c r="J2519">
        <v>116.7</v>
      </c>
      <c r="K2519">
        <v>113.9</v>
      </c>
      <c r="L2519">
        <v>116.9</v>
      </c>
    </row>
    <row r="2520" spans="1:12">
      <c r="A2520">
        <v>2020</v>
      </c>
      <c r="B2520" t="s">
        <v>152</v>
      </c>
      <c r="C2520" t="s">
        <v>145</v>
      </c>
      <c r="D2520" s="49" t="str">
        <f t="shared" si="42"/>
        <v>2020Gewerbliche BetriebsgebäudeKorrosionsschutzarbeiten an Stahlbauten</v>
      </c>
      <c r="E2520">
        <v>114</v>
      </c>
      <c r="F2520">
        <v>114</v>
      </c>
      <c r="G2520">
        <v>114.1</v>
      </c>
      <c r="H2520">
        <v>114.1</v>
      </c>
      <c r="I2520">
        <v>111.2</v>
      </c>
      <c r="J2520">
        <v>114.1</v>
      </c>
      <c r="K2520">
        <v>111.5</v>
      </c>
      <c r="L2520">
        <v>114.3</v>
      </c>
    </row>
    <row r="2521" spans="1:12">
      <c r="A2521">
        <v>2020</v>
      </c>
      <c r="B2521" t="s">
        <v>152</v>
      </c>
      <c r="C2521" t="s">
        <v>113</v>
      </c>
      <c r="D2521" s="49" t="str">
        <f t="shared" si="42"/>
        <v>2020Gewerbliche BetriebsgebäudeBodenbelagarbeiten</v>
      </c>
      <c r="E2521">
        <v>112.1</v>
      </c>
      <c r="F2521">
        <v>112.1</v>
      </c>
      <c r="G2521">
        <v>112.1</v>
      </c>
      <c r="H2521">
        <v>112.1</v>
      </c>
      <c r="I2521">
        <v>109.2</v>
      </c>
      <c r="J2521">
        <v>112</v>
      </c>
      <c r="K2521">
        <v>109.5</v>
      </c>
      <c r="L2521">
        <v>112.3</v>
      </c>
    </row>
    <row r="2522" spans="1:12">
      <c r="A2522">
        <v>2020</v>
      </c>
      <c r="B2522" t="s">
        <v>152</v>
      </c>
      <c r="C2522" t="s">
        <v>114</v>
      </c>
      <c r="D2522" s="49" t="str">
        <f t="shared" si="42"/>
        <v>2020Gewerbliche BetriebsgebäudeTapezierarbeiten</v>
      </c>
      <c r="E2522">
        <v>117</v>
      </c>
      <c r="F2522">
        <v>117</v>
      </c>
      <c r="G2522">
        <v>118.1</v>
      </c>
      <c r="H2522">
        <v>118.1</v>
      </c>
      <c r="I2522">
        <v>115.3</v>
      </c>
      <c r="J2522">
        <v>118.3</v>
      </c>
      <c r="K2522">
        <v>115.6</v>
      </c>
      <c r="L2522">
        <v>118.7</v>
      </c>
    </row>
    <row r="2523" spans="1:12">
      <c r="A2523">
        <v>2020</v>
      </c>
      <c r="B2523" t="s">
        <v>152</v>
      </c>
      <c r="C2523" t="s">
        <v>115</v>
      </c>
      <c r="D2523" s="49" t="str">
        <f t="shared" si="42"/>
        <v>2020Gewerbliche BetriebsgebäudeRaumlufttechnische Anlagen</v>
      </c>
      <c r="E2523">
        <v>115.6</v>
      </c>
      <c r="F2523">
        <v>115.6</v>
      </c>
      <c r="G2523">
        <v>116.3</v>
      </c>
      <c r="H2523">
        <v>116.3</v>
      </c>
      <c r="I2523">
        <v>113.6</v>
      </c>
      <c r="J2523">
        <v>116.6</v>
      </c>
      <c r="K2523">
        <v>114</v>
      </c>
      <c r="L2523">
        <v>117</v>
      </c>
    </row>
    <row r="2524" spans="1:12">
      <c r="A2524">
        <v>2020</v>
      </c>
      <c r="B2524" t="s">
        <v>152</v>
      </c>
      <c r="C2524" t="s">
        <v>146</v>
      </c>
      <c r="D2524" s="49" t="str">
        <f t="shared" si="42"/>
        <v>2020Gewerbliche BetriebsgebäudeHeiz- und zentrale Wassererwärmungsanlagen</v>
      </c>
      <c r="E2524">
        <v>119.2</v>
      </c>
      <c r="F2524">
        <v>119.2</v>
      </c>
      <c r="G2524">
        <v>119.9</v>
      </c>
      <c r="H2524">
        <v>119.9</v>
      </c>
      <c r="I2524">
        <v>117.2</v>
      </c>
      <c r="J2524">
        <v>120.3</v>
      </c>
      <c r="K2524">
        <v>117.6</v>
      </c>
      <c r="L2524">
        <v>120.7</v>
      </c>
    </row>
    <row r="2525" spans="1:12">
      <c r="A2525">
        <v>2020</v>
      </c>
      <c r="B2525" t="s">
        <v>152</v>
      </c>
      <c r="C2525" t="s">
        <v>147</v>
      </c>
      <c r="D2525" s="49" t="str">
        <f t="shared" si="42"/>
        <v>2020Gewerbliche BetriebsgebäudeGas-, Wasser- und Entwässerungsanl. innerh. v.Geb.</v>
      </c>
      <c r="E2525">
        <v>121.1</v>
      </c>
      <c r="F2525">
        <v>121.1</v>
      </c>
      <c r="G2525">
        <v>121.6</v>
      </c>
      <c r="H2525">
        <v>121.6</v>
      </c>
      <c r="I2525">
        <v>118.9</v>
      </c>
      <c r="J2525">
        <v>122</v>
      </c>
      <c r="K2525">
        <v>119.5</v>
      </c>
      <c r="L2525">
        <v>122.5</v>
      </c>
    </row>
    <row r="2526" spans="1:12">
      <c r="A2526">
        <v>2020</v>
      </c>
      <c r="B2526" t="s">
        <v>152</v>
      </c>
      <c r="C2526" t="s">
        <v>148</v>
      </c>
      <c r="D2526" s="49" t="str">
        <f t="shared" si="42"/>
        <v>2020Gewerbliche BetriebsgebäudeNieder- und Mittelspannungsanlagen bis 36 kV</v>
      </c>
      <c r="E2526">
        <v>122.1</v>
      </c>
      <c r="F2526">
        <v>122.1</v>
      </c>
      <c r="G2526">
        <v>122.9</v>
      </c>
      <c r="H2526">
        <v>122.9</v>
      </c>
      <c r="I2526">
        <v>120.4</v>
      </c>
      <c r="J2526">
        <v>123.5</v>
      </c>
      <c r="K2526">
        <v>121.3</v>
      </c>
      <c r="L2526">
        <v>124.5</v>
      </c>
    </row>
    <row r="2527" spans="1:12">
      <c r="A2527">
        <v>2020</v>
      </c>
      <c r="B2527" t="s">
        <v>152</v>
      </c>
      <c r="C2527" t="s">
        <v>120</v>
      </c>
      <c r="D2527" s="49" t="str">
        <f t="shared" si="42"/>
        <v>2020Gewerbliche BetriebsgebäudeBlitzschutzanlagen</v>
      </c>
      <c r="E2527">
        <v>114.7</v>
      </c>
      <c r="F2527">
        <v>114.7</v>
      </c>
      <c r="G2527">
        <v>115.1</v>
      </c>
      <c r="H2527">
        <v>115.1</v>
      </c>
      <c r="I2527">
        <v>112.6</v>
      </c>
      <c r="J2527">
        <v>115.5</v>
      </c>
      <c r="K2527">
        <v>112.3</v>
      </c>
      <c r="L2527">
        <v>115.2</v>
      </c>
    </row>
    <row r="2528" spans="1:12">
      <c r="A2528">
        <v>2020</v>
      </c>
      <c r="B2528" t="s">
        <v>152</v>
      </c>
      <c r="C2528" t="s">
        <v>149</v>
      </c>
      <c r="D2528" s="49" t="str">
        <f t="shared" si="42"/>
        <v>2020Gewerbliche BetriebsgebäudeAufzugsanl., Fahrtreppen, Fahrsteige, Förderanl.</v>
      </c>
      <c r="E2528">
        <v>109.5</v>
      </c>
      <c r="F2528">
        <v>109.5</v>
      </c>
      <c r="G2528">
        <v>110</v>
      </c>
      <c r="H2528">
        <v>110</v>
      </c>
      <c r="I2528">
        <v>107.2</v>
      </c>
      <c r="J2528">
        <v>110</v>
      </c>
      <c r="K2528">
        <v>107.7</v>
      </c>
      <c r="L2528">
        <v>110.5</v>
      </c>
    </row>
    <row r="2529" spans="1:12">
      <c r="A2529">
        <v>2020</v>
      </c>
      <c r="B2529" t="s">
        <v>152</v>
      </c>
      <c r="C2529" t="s">
        <v>119</v>
      </c>
      <c r="D2529" s="49" t="str">
        <f t="shared" si="42"/>
        <v>2020Gewerbliche BetriebsgebäudeGebäudeautomation</v>
      </c>
      <c r="E2529">
        <v>122.8</v>
      </c>
      <c r="F2529">
        <v>122.8</v>
      </c>
      <c r="G2529">
        <v>123.6</v>
      </c>
      <c r="H2529">
        <v>123.6</v>
      </c>
      <c r="I2529">
        <v>121.1</v>
      </c>
      <c r="J2529">
        <v>124.2</v>
      </c>
      <c r="K2529">
        <v>121.9</v>
      </c>
      <c r="L2529">
        <v>125.1</v>
      </c>
    </row>
    <row r="2530" spans="1:12">
      <c r="A2530">
        <v>2020</v>
      </c>
      <c r="B2530" t="s">
        <v>152</v>
      </c>
      <c r="C2530" t="s">
        <v>150</v>
      </c>
      <c r="D2530" s="49" t="str">
        <f t="shared" si="42"/>
        <v>2020Gewerbliche BetriebsgebäudeDämm- und Brandschutzarbeiten an techn. Anlagen</v>
      </c>
      <c r="E2530">
        <v>125.2</v>
      </c>
      <c r="F2530">
        <v>125.2</v>
      </c>
      <c r="G2530">
        <v>125.7</v>
      </c>
      <c r="H2530">
        <v>125.7</v>
      </c>
      <c r="I2530">
        <v>123.3</v>
      </c>
      <c r="J2530">
        <v>126.5</v>
      </c>
      <c r="K2530">
        <v>124.2</v>
      </c>
      <c r="L2530">
        <v>127.4</v>
      </c>
    </row>
    <row r="2531" spans="1:12">
      <c r="A2531">
        <v>2021</v>
      </c>
      <c r="B2531" t="s">
        <v>132</v>
      </c>
      <c r="C2531" t="s">
        <v>133</v>
      </c>
      <c r="D2531" s="49" t="str">
        <f t="shared" si="42"/>
        <v>2021WohngebäudeBauleistungen am Bauwerk</v>
      </c>
      <c r="E2531">
        <v>95</v>
      </c>
      <c r="F2531">
        <v>95</v>
      </c>
      <c r="G2531">
        <v>98.7</v>
      </c>
      <c r="H2531">
        <v>98.7</v>
      </c>
      <c r="I2531">
        <v>102.1</v>
      </c>
      <c r="J2531">
        <v>102.1</v>
      </c>
      <c r="K2531">
        <v>104.2</v>
      </c>
      <c r="L2531">
        <v>104.2</v>
      </c>
    </row>
    <row r="2532" spans="1:12">
      <c r="A2532">
        <v>2021</v>
      </c>
      <c r="B2532" t="s">
        <v>132</v>
      </c>
      <c r="C2532" t="s">
        <v>134</v>
      </c>
      <c r="D2532" s="49" t="str">
        <f t="shared" si="42"/>
        <v>2021WohngebäudeRohbauarbeiten</v>
      </c>
      <c r="E2532">
        <v>94</v>
      </c>
      <c r="F2532">
        <v>94</v>
      </c>
      <c r="G2532">
        <v>98.7</v>
      </c>
      <c r="H2532">
        <v>98.7</v>
      </c>
      <c r="I2532">
        <v>102.9</v>
      </c>
      <c r="J2532">
        <v>102.9</v>
      </c>
      <c r="K2532">
        <v>104.4</v>
      </c>
      <c r="L2532">
        <v>104.4</v>
      </c>
    </row>
    <row r="2533" spans="1:12">
      <c r="A2533">
        <v>2021</v>
      </c>
      <c r="B2533" t="s">
        <v>132</v>
      </c>
      <c r="C2533" t="s">
        <v>90</v>
      </c>
      <c r="D2533" s="49" t="str">
        <f t="shared" si="42"/>
        <v>2021WohngebäudeErdarbeiten</v>
      </c>
      <c r="E2533">
        <v>97.3</v>
      </c>
      <c r="F2533">
        <v>97.3</v>
      </c>
      <c r="G2533">
        <v>99.1</v>
      </c>
      <c r="H2533">
        <v>99.1</v>
      </c>
      <c r="I2533">
        <v>100.9</v>
      </c>
      <c r="J2533">
        <v>100.9</v>
      </c>
      <c r="K2533">
        <v>102.7</v>
      </c>
      <c r="L2533">
        <v>102.7</v>
      </c>
    </row>
    <row r="2534" spans="1:12">
      <c r="A2534">
        <v>2021</v>
      </c>
      <c r="B2534" t="s">
        <v>132</v>
      </c>
      <c r="C2534" t="s">
        <v>135</v>
      </c>
      <c r="D2534" s="49" t="str">
        <f t="shared" si="42"/>
        <v>2021WohngebäudeVerbauarbeiten</v>
      </c>
      <c r="E2534" t="s">
        <v>66</v>
      </c>
      <c r="F2534" t="s">
        <v>66</v>
      </c>
      <c r="G2534" t="s">
        <v>66</v>
      </c>
      <c r="H2534" t="s">
        <v>66</v>
      </c>
      <c r="I2534" t="s">
        <v>66</v>
      </c>
      <c r="J2534" t="s">
        <v>66</v>
      </c>
      <c r="K2534" t="s">
        <v>66</v>
      </c>
      <c r="L2534" t="s">
        <v>66</v>
      </c>
    </row>
    <row r="2535" spans="1:12">
      <c r="A2535">
        <v>2021</v>
      </c>
      <c r="B2535" t="s">
        <v>132</v>
      </c>
      <c r="C2535" t="s">
        <v>136</v>
      </c>
      <c r="D2535" s="49" t="str">
        <f t="shared" si="42"/>
        <v>2021WohngebäudeRamm-, Rüttel- und Pressarbeiten</v>
      </c>
      <c r="E2535">
        <v>95.3</v>
      </c>
      <c r="F2535">
        <v>95.3</v>
      </c>
      <c r="G2535">
        <v>97.7</v>
      </c>
      <c r="H2535">
        <v>97.7</v>
      </c>
      <c r="I2535">
        <v>101.8</v>
      </c>
      <c r="J2535">
        <v>101.8</v>
      </c>
      <c r="K2535">
        <v>105.1</v>
      </c>
      <c r="L2535">
        <v>105.1</v>
      </c>
    </row>
    <row r="2536" spans="1:12">
      <c r="A2536">
        <v>2021</v>
      </c>
      <c r="B2536" t="s">
        <v>132</v>
      </c>
      <c r="C2536" t="s">
        <v>91</v>
      </c>
      <c r="D2536" s="49" t="str">
        <f t="shared" si="42"/>
        <v>2021WohngebäudeEntwässerungskanalarbeiten</v>
      </c>
      <c r="E2536">
        <v>93.5</v>
      </c>
      <c r="F2536">
        <v>93.5</v>
      </c>
      <c r="G2536">
        <v>98.3</v>
      </c>
      <c r="H2536">
        <v>98.3</v>
      </c>
      <c r="I2536">
        <v>102.7</v>
      </c>
      <c r="J2536">
        <v>102.7</v>
      </c>
      <c r="K2536">
        <v>105.4</v>
      </c>
      <c r="L2536">
        <v>105.4</v>
      </c>
    </row>
    <row r="2537" spans="1:12">
      <c r="A2537">
        <v>2021</v>
      </c>
      <c r="B2537" t="s">
        <v>132</v>
      </c>
      <c r="C2537" t="s">
        <v>92</v>
      </c>
      <c r="D2537" s="49" t="str">
        <f t="shared" si="42"/>
        <v>2021WohngebäudeMauerarbeiten</v>
      </c>
      <c r="E2537">
        <v>97.1</v>
      </c>
      <c r="F2537">
        <v>97.1</v>
      </c>
      <c r="G2537">
        <v>99.4</v>
      </c>
      <c r="H2537">
        <v>99.4</v>
      </c>
      <c r="I2537">
        <v>100.9</v>
      </c>
      <c r="J2537">
        <v>100.9</v>
      </c>
      <c r="K2537">
        <v>102.5</v>
      </c>
      <c r="L2537">
        <v>102.5</v>
      </c>
    </row>
    <row r="2538" spans="1:12">
      <c r="A2538">
        <v>2021</v>
      </c>
      <c r="B2538" t="s">
        <v>132</v>
      </c>
      <c r="C2538" t="s">
        <v>93</v>
      </c>
      <c r="D2538" s="49" t="str">
        <f t="shared" si="42"/>
        <v>2021WohngebäudeBetonarbeiten</v>
      </c>
      <c r="E2538">
        <v>94.7</v>
      </c>
      <c r="F2538">
        <v>94.7</v>
      </c>
      <c r="G2538">
        <v>98</v>
      </c>
      <c r="H2538">
        <v>98</v>
      </c>
      <c r="I2538">
        <v>102.8</v>
      </c>
      <c r="J2538">
        <v>102.8</v>
      </c>
      <c r="K2538">
        <v>104.5</v>
      </c>
      <c r="L2538">
        <v>104.5</v>
      </c>
    </row>
    <row r="2539" spans="1:12">
      <c r="A2539">
        <v>2021</v>
      </c>
      <c r="B2539" t="s">
        <v>132</v>
      </c>
      <c r="C2539" t="s">
        <v>137</v>
      </c>
      <c r="D2539" s="49" t="str">
        <f t="shared" si="42"/>
        <v>2021WohngebäudeZimmer- und Holzbauarbeiten</v>
      </c>
      <c r="E2539">
        <v>83.6</v>
      </c>
      <c r="F2539">
        <v>83.6</v>
      </c>
      <c r="G2539">
        <v>99.9</v>
      </c>
      <c r="H2539">
        <v>99.9</v>
      </c>
      <c r="I2539">
        <v>109.4</v>
      </c>
      <c r="J2539">
        <v>109.4</v>
      </c>
      <c r="K2539">
        <v>107.1</v>
      </c>
      <c r="L2539">
        <v>107.1</v>
      </c>
    </row>
    <row r="2540" spans="1:12">
      <c r="A2540">
        <v>2021</v>
      </c>
      <c r="B2540" t="s">
        <v>132</v>
      </c>
      <c r="C2540" t="s">
        <v>95</v>
      </c>
      <c r="D2540" s="49" t="str">
        <f t="shared" si="42"/>
        <v>2021WohngebäudeStahlbauarbeiten</v>
      </c>
      <c r="E2540">
        <v>95.3</v>
      </c>
      <c r="F2540">
        <v>95.3</v>
      </c>
      <c r="G2540">
        <v>96.5</v>
      </c>
      <c r="H2540">
        <v>96.5</v>
      </c>
      <c r="I2540">
        <v>102.2</v>
      </c>
      <c r="J2540">
        <v>102.2</v>
      </c>
      <c r="K2540">
        <v>106</v>
      </c>
      <c r="L2540">
        <v>106</v>
      </c>
    </row>
    <row r="2541" spans="1:12">
      <c r="A2541">
        <v>2021</v>
      </c>
      <c r="B2541" t="s">
        <v>132</v>
      </c>
      <c r="C2541" t="s">
        <v>96</v>
      </c>
      <c r="D2541" s="49" t="str">
        <f t="shared" si="42"/>
        <v>2021WohngebäudeAbdichtungsarbeiten</v>
      </c>
      <c r="E2541">
        <v>92.7</v>
      </c>
      <c r="F2541">
        <v>92.7</v>
      </c>
      <c r="G2541">
        <v>98.2</v>
      </c>
      <c r="H2541">
        <v>98.2</v>
      </c>
      <c r="I2541">
        <v>103.1</v>
      </c>
      <c r="J2541">
        <v>103.1</v>
      </c>
      <c r="K2541">
        <v>105.9</v>
      </c>
      <c r="L2541">
        <v>105.9</v>
      </c>
    </row>
    <row r="2542" spans="1:12">
      <c r="A2542">
        <v>2021</v>
      </c>
      <c r="B2542" t="s">
        <v>132</v>
      </c>
      <c r="C2542" t="s">
        <v>1601</v>
      </c>
      <c r="D2542" s="49" t="str">
        <f t="shared" si="42"/>
        <v>2021WohngebäudeDachdeckungsarbeiten</v>
      </c>
      <c r="E2542">
        <v>93.1</v>
      </c>
      <c r="F2542">
        <v>93.1</v>
      </c>
      <c r="G2542">
        <v>98.8</v>
      </c>
      <c r="H2542">
        <v>98.8</v>
      </c>
      <c r="I2542">
        <v>102.8</v>
      </c>
      <c r="J2542">
        <v>102.8</v>
      </c>
      <c r="K2542">
        <v>105.3</v>
      </c>
      <c r="L2542">
        <v>105.3</v>
      </c>
    </row>
    <row r="2543" spans="1:12">
      <c r="A2543">
        <v>2021</v>
      </c>
      <c r="B2543" t="s">
        <v>132</v>
      </c>
      <c r="C2543" t="s">
        <v>98</v>
      </c>
      <c r="D2543" s="49" t="str">
        <f t="shared" si="42"/>
        <v>2021WohngebäudeKlempnerarbeiten</v>
      </c>
      <c r="E2543">
        <v>93.8</v>
      </c>
      <c r="F2543">
        <v>93.8</v>
      </c>
      <c r="G2543">
        <v>99.1</v>
      </c>
      <c r="H2543">
        <v>99.1</v>
      </c>
      <c r="I2543">
        <v>101.9</v>
      </c>
      <c r="J2543">
        <v>101.9</v>
      </c>
      <c r="K2543">
        <v>105.2</v>
      </c>
      <c r="L2543">
        <v>105.2</v>
      </c>
    </row>
    <row r="2544" spans="1:12">
      <c r="A2544">
        <v>2021</v>
      </c>
      <c r="B2544" t="s">
        <v>132</v>
      </c>
      <c r="C2544" t="s">
        <v>99</v>
      </c>
      <c r="D2544" s="49" t="str">
        <f t="shared" si="42"/>
        <v>2021WohngebäudeGerüstarbeiten</v>
      </c>
      <c r="E2544">
        <v>96.5</v>
      </c>
      <c r="F2544">
        <v>96.5</v>
      </c>
      <c r="G2544">
        <v>99.2</v>
      </c>
      <c r="H2544">
        <v>99.2</v>
      </c>
      <c r="I2544">
        <v>101.4</v>
      </c>
      <c r="J2544">
        <v>101.4</v>
      </c>
      <c r="K2544">
        <v>102.9</v>
      </c>
      <c r="L2544">
        <v>102.9</v>
      </c>
    </row>
    <row r="2545" spans="1:12">
      <c r="A2545">
        <v>2021</v>
      </c>
      <c r="B2545" t="s">
        <v>132</v>
      </c>
      <c r="C2545" t="s">
        <v>139</v>
      </c>
      <c r="D2545" s="49" t="str">
        <f t="shared" si="42"/>
        <v>2021WohngebäudeAusbauarbeiten</v>
      </c>
      <c r="E2545">
        <v>95.8</v>
      </c>
      <c r="F2545">
        <v>95.8</v>
      </c>
      <c r="G2545">
        <v>98.6</v>
      </c>
      <c r="H2545">
        <v>98.6</v>
      </c>
      <c r="I2545">
        <v>101.5</v>
      </c>
      <c r="J2545">
        <v>101.5</v>
      </c>
      <c r="K2545">
        <v>104.1</v>
      </c>
      <c r="L2545">
        <v>104.1</v>
      </c>
    </row>
    <row r="2546" spans="1:12">
      <c r="A2546">
        <v>2021</v>
      </c>
      <c r="B2546" t="s">
        <v>132</v>
      </c>
      <c r="C2546" t="s">
        <v>100</v>
      </c>
      <c r="D2546" s="49" t="str">
        <f t="shared" si="42"/>
        <v>2021WohngebäudeNaturwerksteinarbeiten</v>
      </c>
      <c r="E2546">
        <v>97.4</v>
      </c>
      <c r="F2546">
        <v>97.4</v>
      </c>
      <c r="G2546">
        <v>99</v>
      </c>
      <c r="H2546">
        <v>99</v>
      </c>
      <c r="I2546">
        <v>101</v>
      </c>
      <c r="J2546">
        <v>101</v>
      </c>
      <c r="K2546">
        <v>102.6</v>
      </c>
      <c r="L2546">
        <v>102.6</v>
      </c>
    </row>
    <row r="2547" spans="1:12">
      <c r="A2547">
        <v>2021</v>
      </c>
      <c r="B2547" t="s">
        <v>132</v>
      </c>
      <c r="C2547" t="s">
        <v>101</v>
      </c>
      <c r="D2547" s="49" t="str">
        <f t="shared" si="42"/>
        <v>2021WohngebäudeBetonwerksteinarbeiten</v>
      </c>
      <c r="E2547">
        <v>97</v>
      </c>
      <c r="F2547">
        <v>97</v>
      </c>
      <c r="G2547">
        <v>99.3</v>
      </c>
      <c r="H2547">
        <v>99.3</v>
      </c>
      <c r="I2547">
        <v>101</v>
      </c>
      <c r="J2547">
        <v>101</v>
      </c>
      <c r="K2547">
        <v>102.6</v>
      </c>
      <c r="L2547">
        <v>102.6</v>
      </c>
    </row>
    <row r="2548" spans="1:12">
      <c r="A2548">
        <v>2021</v>
      </c>
      <c r="B2548" t="s">
        <v>132</v>
      </c>
      <c r="C2548" t="s">
        <v>140</v>
      </c>
      <c r="D2548" s="49" t="str">
        <f t="shared" si="42"/>
        <v>2021WohngebäudePutz- und Stuckarbeiten</v>
      </c>
      <c r="E2548">
        <v>97</v>
      </c>
      <c r="F2548">
        <v>97</v>
      </c>
      <c r="G2548">
        <v>99.4</v>
      </c>
      <c r="H2548">
        <v>99.4</v>
      </c>
      <c r="I2548">
        <v>101.1</v>
      </c>
      <c r="J2548">
        <v>101.1</v>
      </c>
      <c r="K2548">
        <v>102.5</v>
      </c>
      <c r="L2548">
        <v>102.5</v>
      </c>
    </row>
    <row r="2549" spans="1:12">
      <c r="A2549">
        <v>2021</v>
      </c>
      <c r="B2549" t="s">
        <v>132</v>
      </c>
      <c r="C2549" t="s">
        <v>141</v>
      </c>
      <c r="D2549" s="49" t="str">
        <f t="shared" si="42"/>
        <v>2021WohngebäudeWärmedämm-Verbundsysteme</v>
      </c>
      <c r="E2549">
        <v>95.8</v>
      </c>
      <c r="F2549">
        <v>95.8</v>
      </c>
      <c r="G2549">
        <v>99.7</v>
      </c>
      <c r="H2549">
        <v>99.7</v>
      </c>
      <c r="I2549">
        <v>101.3</v>
      </c>
      <c r="J2549">
        <v>101.3</v>
      </c>
      <c r="K2549">
        <v>103.2</v>
      </c>
      <c r="L2549">
        <v>103.2</v>
      </c>
    </row>
    <row r="2550" spans="1:12">
      <c r="A2550">
        <v>2021</v>
      </c>
      <c r="B2550" t="s">
        <v>132</v>
      </c>
      <c r="C2550" t="s">
        <v>104</v>
      </c>
      <c r="D2550" s="49" t="str">
        <f t="shared" si="42"/>
        <v>2021WohngebäudeTrockenbauarbeiten</v>
      </c>
      <c r="E2550">
        <v>95.6</v>
      </c>
      <c r="F2550">
        <v>95.6</v>
      </c>
      <c r="G2550">
        <v>99.1</v>
      </c>
      <c r="H2550">
        <v>99.1</v>
      </c>
      <c r="I2550">
        <v>101.7</v>
      </c>
      <c r="J2550">
        <v>101.7</v>
      </c>
      <c r="K2550">
        <v>103.7</v>
      </c>
      <c r="L2550">
        <v>103.7</v>
      </c>
    </row>
    <row r="2551" spans="1:12">
      <c r="A2551">
        <v>2021</v>
      </c>
      <c r="B2551" t="s">
        <v>132</v>
      </c>
      <c r="C2551" t="s">
        <v>105</v>
      </c>
      <c r="D2551" s="49" t="str">
        <f t="shared" si="42"/>
        <v>2021WohngebäudeVorgehängte hinterlüftete Fassaden</v>
      </c>
      <c r="E2551">
        <v>93.7</v>
      </c>
      <c r="F2551">
        <v>93.7</v>
      </c>
      <c r="G2551">
        <v>98.8</v>
      </c>
      <c r="H2551">
        <v>98.8</v>
      </c>
      <c r="I2551">
        <v>102.2</v>
      </c>
      <c r="J2551">
        <v>102.2</v>
      </c>
      <c r="K2551">
        <v>105.4</v>
      </c>
      <c r="L2551">
        <v>105.4</v>
      </c>
    </row>
    <row r="2552" spans="1:12">
      <c r="A2552">
        <v>2021</v>
      </c>
      <c r="B2552" t="s">
        <v>132</v>
      </c>
      <c r="C2552" t="s">
        <v>142</v>
      </c>
      <c r="D2552" s="49" t="str">
        <f t="shared" si="42"/>
        <v>2021WohngebäudeFliesen- und Plattenarbeiten</v>
      </c>
      <c r="E2552">
        <v>97.9</v>
      </c>
      <c r="F2552">
        <v>97.9</v>
      </c>
      <c r="G2552">
        <v>99.2</v>
      </c>
      <c r="H2552">
        <v>99.2</v>
      </c>
      <c r="I2552">
        <v>100.7</v>
      </c>
      <c r="J2552">
        <v>100.7</v>
      </c>
      <c r="K2552">
        <v>102.2</v>
      </c>
      <c r="L2552">
        <v>102.2</v>
      </c>
    </row>
    <row r="2553" spans="1:12">
      <c r="A2553">
        <v>2021</v>
      </c>
      <c r="B2553" t="s">
        <v>132</v>
      </c>
      <c r="C2553" t="s">
        <v>107</v>
      </c>
      <c r="D2553" s="49" t="str">
        <f t="shared" si="42"/>
        <v>2021WohngebäudeEstricharbeiten</v>
      </c>
      <c r="E2553">
        <v>94</v>
      </c>
      <c r="F2553">
        <v>94</v>
      </c>
      <c r="G2553">
        <v>99.2</v>
      </c>
      <c r="H2553">
        <v>99.2</v>
      </c>
      <c r="I2553">
        <v>102.6</v>
      </c>
      <c r="J2553">
        <v>102.6</v>
      </c>
      <c r="K2553">
        <v>104.2</v>
      </c>
      <c r="L2553">
        <v>104.2</v>
      </c>
    </row>
    <row r="2554" spans="1:12">
      <c r="A2554">
        <v>2021</v>
      </c>
      <c r="B2554" t="s">
        <v>132</v>
      </c>
      <c r="C2554" t="s">
        <v>108</v>
      </c>
      <c r="D2554" s="49" t="str">
        <f t="shared" si="42"/>
        <v>2021WohngebäudeTischlerarbeiten</v>
      </c>
      <c r="E2554">
        <v>95.1</v>
      </c>
      <c r="F2554">
        <v>95.1</v>
      </c>
      <c r="G2554">
        <v>98.1</v>
      </c>
      <c r="H2554">
        <v>98.1</v>
      </c>
      <c r="I2554">
        <v>101.9</v>
      </c>
      <c r="J2554">
        <v>101.9</v>
      </c>
      <c r="K2554">
        <v>104.9</v>
      </c>
      <c r="L2554">
        <v>104.9</v>
      </c>
    </row>
    <row r="2555" spans="1:12">
      <c r="A2555">
        <v>2021</v>
      </c>
      <c r="B2555" t="s">
        <v>132</v>
      </c>
      <c r="C2555" t="s">
        <v>143</v>
      </c>
      <c r="D2555" s="49" t="str">
        <f t="shared" si="42"/>
        <v>2021WohngebäudeParkett- und Holzpflasterarbeiten</v>
      </c>
      <c r="E2555">
        <v>96.9</v>
      </c>
      <c r="F2555">
        <v>96.9</v>
      </c>
      <c r="G2555">
        <v>98.6</v>
      </c>
      <c r="H2555">
        <v>98.6</v>
      </c>
      <c r="I2555">
        <v>101.4</v>
      </c>
      <c r="J2555">
        <v>101.4</v>
      </c>
      <c r="K2555">
        <v>103.2</v>
      </c>
      <c r="L2555">
        <v>103.2</v>
      </c>
    </row>
    <row r="2556" spans="1:12">
      <c r="A2556">
        <v>2021</v>
      </c>
      <c r="B2556" t="s">
        <v>132</v>
      </c>
      <c r="C2556" t="s">
        <v>1602</v>
      </c>
      <c r="D2556" s="49" t="str">
        <f t="shared" si="42"/>
        <v>2021WohngebäudeBeschlagarbeiten</v>
      </c>
      <c r="E2556">
        <v>96</v>
      </c>
      <c r="F2556">
        <v>96</v>
      </c>
      <c r="G2556">
        <v>98.8</v>
      </c>
      <c r="H2556">
        <v>98.8</v>
      </c>
      <c r="I2556">
        <v>101.9</v>
      </c>
      <c r="J2556">
        <v>101.9</v>
      </c>
      <c r="K2556">
        <v>103.3</v>
      </c>
      <c r="L2556">
        <v>103.3</v>
      </c>
    </row>
    <row r="2557" spans="1:12">
      <c r="A2557">
        <v>2021</v>
      </c>
      <c r="B2557" t="s">
        <v>132</v>
      </c>
      <c r="C2557" t="s">
        <v>109</v>
      </c>
      <c r="D2557" s="49" t="str">
        <f t="shared" si="42"/>
        <v>2021WohngebäudeRollladenarbeiten</v>
      </c>
      <c r="E2557">
        <v>96.5</v>
      </c>
      <c r="F2557">
        <v>96.5</v>
      </c>
      <c r="G2557">
        <v>98.3</v>
      </c>
      <c r="H2557">
        <v>98.3</v>
      </c>
      <c r="I2557">
        <v>101.8</v>
      </c>
      <c r="J2557">
        <v>101.8</v>
      </c>
      <c r="K2557">
        <v>103.4</v>
      </c>
      <c r="L2557">
        <v>103.4</v>
      </c>
    </row>
    <row r="2558" spans="1:12">
      <c r="A2558">
        <v>2021</v>
      </c>
      <c r="B2558" t="s">
        <v>132</v>
      </c>
      <c r="C2558" t="s">
        <v>110</v>
      </c>
      <c r="D2558" s="49" t="str">
        <f t="shared" si="42"/>
        <v>2021WohngebäudeMetallbauarbeiten</v>
      </c>
      <c r="E2558">
        <v>94.2</v>
      </c>
      <c r="F2558">
        <v>94.2</v>
      </c>
      <c r="G2558">
        <v>97.6</v>
      </c>
      <c r="H2558">
        <v>97.6</v>
      </c>
      <c r="I2558">
        <v>102.1</v>
      </c>
      <c r="J2558">
        <v>102.1</v>
      </c>
      <c r="K2558">
        <v>106</v>
      </c>
      <c r="L2558">
        <v>106</v>
      </c>
    </row>
    <row r="2559" spans="1:12">
      <c r="A2559">
        <v>2021</v>
      </c>
      <c r="B2559" t="s">
        <v>132</v>
      </c>
      <c r="C2559" t="s">
        <v>111</v>
      </c>
      <c r="D2559" s="49" t="str">
        <f t="shared" si="42"/>
        <v>2021WohngebäudeVerglasungsarbeiten</v>
      </c>
      <c r="E2559">
        <v>95.8</v>
      </c>
      <c r="F2559">
        <v>95.8</v>
      </c>
      <c r="G2559">
        <v>98.1</v>
      </c>
      <c r="H2559">
        <v>98.1</v>
      </c>
      <c r="I2559">
        <v>101.2</v>
      </c>
      <c r="J2559">
        <v>101.2</v>
      </c>
      <c r="K2559">
        <v>104.9</v>
      </c>
      <c r="L2559">
        <v>104.9</v>
      </c>
    </row>
    <row r="2560" spans="1:12">
      <c r="A2560">
        <v>2021</v>
      </c>
      <c r="B2560" t="s">
        <v>132</v>
      </c>
      <c r="C2560" t="s">
        <v>144</v>
      </c>
      <c r="D2560" s="49" t="str">
        <f t="shared" si="42"/>
        <v>2021WohngebäudeMaler- und Lackierarbeiten, Beschichtungen</v>
      </c>
      <c r="E2560">
        <v>97.1</v>
      </c>
      <c r="F2560">
        <v>97.1</v>
      </c>
      <c r="G2560">
        <v>99</v>
      </c>
      <c r="H2560">
        <v>99</v>
      </c>
      <c r="I2560">
        <v>101.2</v>
      </c>
      <c r="J2560">
        <v>101.2</v>
      </c>
      <c r="K2560">
        <v>102.7</v>
      </c>
      <c r="L2560">
        <v>102.7</v>
      </c>
    </row>
    <row r="2561" spans="1:12">
      <c r="A2561">
        <v>2021</v>
      </c>
      <c r="B2561" t="s">
        <v>132</v>
      </c>
      <c r="C2561" t="s">
        <v>145</v>
      </c>
      <c r="D2561" s="49" t="str">
        <f t="shared" si="42"/>
        <v>2021WohngebäudeKorrosionsschutzarbeiten an Stahlbauten</v>
      </c>
      <c r="E2561" t="s">
        <v>66</v>
      </c>
      <c r="F2561" t="s">
        <v>66</v>
      </c>
      <c r="G2561" t="s">
        <v>66</v>
      </c>
      <c r="H2561" t="s">
        <v>66</v>
      </c>
      <c r="I2561" t="s">
        <v>66</v>
      </c>
      <c r="J2561" t="s">
        <v>66</v>
      </c>
      <c r="K2561" t="s">
        <v>66</v>
      </c>
      <c r="L2561" t="s">
        <v>66</v>
      </c>
    </row>
    <row r="2562" spans="1:12">
      <c r="A2562">
        <v>2021</v>
      </c>
      <c r="B2562" t="s">
        <v>132</v>
      </c>
      <c r="C2562" t="s">
        <v>113</v>
      </c>
      <c r="D2562" s="49" t="str">
        <f t="shared" si="42"/>
        <v>2021WohngebäudeBodenbelagarbeiten</v>
      </c>
      <c r="E2562">
        <v>97.1</v>
      </c>
      <c r="F2562">
        <v>97.1</v>
      </c>
      <c r="G2562">
        <v>98.7</v>
      </c>
      <c r="H2562">
        <v>98.7</v>
      </c>
      <c r="I2562">
        <v>100.9</v>
      </c>
      <c r="J2562">
        <v>100.9</v>
      </c>
      <c r="K2562">
        <v>103.4</v>
      </c>
      <c r="L2562">
        <v>103.4</v>
      </c>
    </row>
    <row r="2563" spans="1:12">
      <c r="A2563">
        <v>2021</v>
      </c>
      <c r="B2563" t="s">
        <v>132</v>
      </c>
      <c r="C2563" t="s">
        <v>114</v>
      </c>
      <c r="D2563" s="49" t="str">
        <f t="shared" si="42"/>
        <v>2021WohngebäudeTapezierarbeiten</v>
      </c>
      <c r="E2563">
        <v>96.5</v>
      </c>
      <c r="F2563">
        <v>96.5</v>
      </c>
      <c r="G2563">
        <v>99.8</v>
      </c>
      <c r="H2563">
        <v>99.8</v>
      </c>
      <c r="I2563">
        <v>101.4</v>
      </c>
      <c r="J2563">
        <v>101.4</v>
      </c>
      <c r="K2563">
        <v>102.3</v>
      </c>
      <c r="L2563">
        <v>102.3</v>
      </c>
    </row>
    <row r="2564" spans="1:12">
      <c r="A2564">
        <v>2021</v>
      </c>
      <c r="B2564" t="s">
        <v>132</v>
      </c>
      <c r="C2564" t="s">
        <v>115</v>
      </c>
      <c r="D2564" s="49" t="str">
        <f t="shared" si="42"/>
        <v>2021WohngebäudeRaumlufttechnische Anlagen</v>
      </c>
      <c r="E2564">
        <v>94.3</v>
      </c>
      <c r="F2564">
        <v>94.3</v>
      </c>
      <c r="G2564">
        <v>98</v>
      </c>
      <c r="H2564">
        <v>98</v>
      </c>
      <c r="I2564">
        <v>102.4</v>
      </c>
      <c r="J2564">
        <v>102.4</v>
      </c>
      <c r="K2564">
        <v>105.2</v>
      </c>
      <c r="L2564">
        <v>105.2</v>
      </c>
    </row>
    <row r="2565" spans="1:12">
      <c r="A2565">
        <v>2021</v>
      </c>
      <c r="B2565" t="s">
        <v>132</v>
      </c>
      <c r="C2565" t="s">
        <v>146</v>
      </c>
      <c r="D2565" s="49" t="str">
        <f t="shared" si="42"/>
        <v>2021WohngebäudeHeiz- und zentrale Wassererwärmungsanlagen</v>
      </c>
      <c r="E2565">
        <v>96.3</v>
      </c>
      <c r="F2565">
        <v>96.3</v>
      </c>
      <c r="G2565">
        <v>98.4</v>
      </c>
      <c r="H2565">
        <v>98.4</v>
      </c>
      <c r="I2565">
        <v>101.3</v>
      </c>
      <c r="J2565">
        <v>101.3</v>
      </c>
      <c r="K2565">
        <v>104</v>
      </c>
      <c r="L2565">
        <v>104</v>
      </c>
    </row>
    <row r="2566" spans="1:12">
      <c r="A2566">
        <v>2021</v>
      </c>
      <c r="B2566" t="s">
        <v>132</v>
      </c>
      <c r="C2566" t="s">
        <v>147</v>
      </c>
      <c r="D2566" s="49" t="str">
        <f t="shared" si="42"/>
        <v>2021WohngebäudeGas-, Wasser- und Entwässerungsanl. innerh. v.Geb.</v>
      </c>
      <c r="E2566">
        <v>95.7</v>
      </c>
      <c r="F2566">
        <v>95.7</v>
      </c>
      <c r="G2566">
        <v>98.5</v>
      </c>
      <c r="H2566">
        <v>98.5</v>
      </c>
      <c r="I2566">
        <v>101.3</v>
      </c>
      <c r="J2566">
        <v>101.3</v>
      </c>
      <c r="K2566">
        <v>104.5</v>
      </c>
      <c r="L2566">
        <v>104.5</v>
      </c>
    </row>
    <row r="2567" spans="1:12">
      <c r="A2567">
        <v>2021</v>
      </c>
      <c r="B2567" t="s">
        <v>132</v>
      </c>
      <c r="C2567" t="s">
        <v>1603</v>
      </c>
      <c r="D2567" s="49" t="str">
        <f t="shared" si="42"/>
        <v>2021WohngebäudeElektro-, Sicherheits- u. informationstechn. Anl.</v>
      </c>
      <c r="E2567">
        <v>95.9</v>
      </c>
      <c r="F2567">
        <v>95.9</v>
      </c>
      <c r="G2567">
        <v>98.6</v>
      </c>
      <c r="H2567">
        <v>98.6</v>
      </c>
      <c r="I2567">
        <v>101.3</v>
      </c>
      <c r="J2567">
        <v>101.3</v>
      </c>
      <c r="K2567">
        <v>104.2</v>
      </c>
      <c r="L2567">
        <v>104.2</v>
      </c>
    </row>
    <row r="2568" spans="1:12">
      <c r="A2568">
        <v>2021</v>
      </c>
      <c r="B2568" t="s">
        <v>132</v>
      </c>
      <c r="C2568" t="s">
        <v>1604</v>
      </c>
      <c r="D2568" s="49" t="str">
        <f t="shared" si="42"/>
        <v>2021WohngebäudeBlitzschutz-, Überspannungsschutz-, Erdungsanlagen</v>
      </c>
      <c r="E2568">
        <v>96.2</v>
      </c>
      <c r="F2568">
        <v>96.2</v>
      </c>
      <c r="G2568">
        <v>97.9</v>
      </c>
      <c r="H2568">
        <v>97.9</v>
      </c>
      <c r="I2568">
        <v>102</v>
      </c>
      <c r="J2568">
        <v>102</v>
      </c>
      <c r="K2568">
        <v>103.9</v>
      </c>
      <c r="L2568">
        <v>103.9</v>
      </c>
    </row>
    <row r="2569" spans="1:12">
      <c r="A2569">
        <v>2021</v>
      </c>
      <c r="B2569" t="s">
        <v>132</v>
      </c>
      <c r="C2569" t="s">
        <v>149</v>
      </c>
      <c r="D2569" s="49" t="str">
        <f t="shared" si="42"/>
        <v>2021WohngebäudeAufzugsanl., Fahrtreppen, Fahrsteige, Förderanl.</v>
      </c>
      <c r="E2569">
        <v>98.2</v>
      </c>
      <c r="F2569">
        <v>98.2</v>
      </c>
      <c r="G2569">
        <v>99.4</v>
      </c>
      <c r="H2569">
        <v>99.4</v>
      </c>
      <c r="I2569">
        <v>99.4</v>
      </c>
      <c r="J2569">
        <v>99.4</v>
      </c>
      <c r="K2569">
        <v>103</v>
      </c>
      <c r="L2569">
        <v>103</v>
      </c>
    </row>
    <row r="2570" spans="1:12">
      <c r="A2570">
        <v>2021</v>
      </c>
      <c r="B2570" t="s">
        <v>132</v>
      </c>
      <c r="C2570" t="s">
        <v>119</v>
      </c>
      <c r="D2570" s="49" t="str">
        <f t="shared" si="42"/>
        <v>2021WohngebäudeGebäudeautomation</v>
      </c>
      <c r="E2570">
        <v>96</v>
      </c>
      <c r="F2570">
        <v>96</v>
      </c>
      <c r="G2570">
        <v>98.4</v>
      </c>
      <c r="H2570">
        <v>98.4</v>
      </c>
      <c r="I2570">
        <v>101.5</v>
      </c>
      <c r="J2570">
        <v>101.5</v>
      </c>
      <c r="K2570">
        <v>104.1</v>
      </c>
      <c r="L2570">
        <v>104.1</v>
      </c>
    </row>
    <row r="2571" spans="1:12">
      <c r="A2571">
        <v>2021</v>
      </c>
      <c r="B2571" t="s">
        <v>132</v>
      </c>
      <c r="C2571" t="s">
        <v>150</v>
      </c>
      <c r="D2571" s="49" t="str">
        <f t="shared" si="42"/>
        <v>2021WohngebäudeDämm- und Brandschutzarbeiten an techn. Anlagen</v>
      </c>
      <c r="E2571">
        <v>95.3</v>
      </c>
      <c r="F2571">
        <v>95.3</v>
      </c>
      <c r="G2571">
        <v>98</v>
      </c>
      <c r="H2571">
        <v>98</v>
      </c>
      <c r="I2571">
        <v>101.4</v>
      </c>
      <c r="J2571">
        <v>101.4</v>
      </c>
      <c r="K2571">
        <v>105.3</v>
      </c>
      <c r="L2571">
        <v>105.3</v>
      </c>
    </row>
    <row r="2572" spans="1:12">
      <c r="A2572">
        <v>2022</v>
      </c>
      <c r="B2572" t="s">
        <v>132</v>
      </c>
      <c r="C2572" t="s">
        <v>133</v>
      </c>
      <c r="D2572" s="49" t="str">
        <f t="shared" ref="D2572:D2635" si="43">CONCATENATE(A2572, B2572, C2572)</f>
        <v>2022WohngebäudeBauleistungen am Bauwerk</v>
      </c>
      <c r="E2572">
        <v>108.8</v>
      </c>
      <c r="F2572">
        <v>108.8</v>
      </c>
      <c r="G2572">
        <v>115.9</v>
      </c>
      <c r="H2572">
        <v>115.9</v>
      </c>
      <c r="I2572">
        <v>118.9</v>
      </c>
      <c r="J2572">
        <v>118.9</v>
      </c>
      <c r="K2572">
        <v>121.7</v>
      </c>
      <c r="L2572">
        <v>121.7</v>
      </c>
    </row>
    <row r="2573" spans="1:12">
      <c r="A2573">
        <v>2022</v>
      </c>
      <c r="B2573" t="s">
        <v>132</v>
      </c>
      <c r="C2573" t="s">
        <v>134</v>
      </c>
      <c r="D2573" s="49" t="str">
        <f t="shared" si="43"/>
        <v>2022WohngebäudeRohbauarbeiten</v>
      </c>
      <c r="E2573">
        <v>108.3</v>
      </c>
      <c r="F2573">
        <v>108.3</v>
      </c>
      <c r="G2573">
        <v>117</v>
      </c>
      <c r="H2573">
        <v>117</v>
      </c>
      <c r="I2573">
        <v>118.8</v>
      </c>
      <c r="J2573">
        <v>118.8</v>
      </c>
      <c r="K2573">
        <v>120.9</v>
      </c>
      <c r="L2573">
        <v>120.9</v>
      </c>
    </row>
    <row r="2574" spans="1:12">
      <c r="A2574">
        <v>2022</v>
      </c>
      <c r="B2574" t="s">
        <v>132</v>
      </c>
      <c r="C2574" t="s">
        <v>90</v>
      </c>
      <c r="D2574" s="49" t="str">
        <f t="shared" si="43"/>
        <v>2022WohngebäudeErdarbeiten</v>
      </c>
      <c r="E2574">
        <v>107.2</v>
      </c>
      <c r="F2574">
        <v>107.2</v>
      </c>
      <c r="G2574">
        <v>113.8</v>
      </c>
      <c r="H2574">
        <v>113.8</v>
      </c>
      <c r="I2574">
        <v>116.1</v>
      </c>
      <c r="J2574">
        <v>116.1</v>
      </c>
      <c r="K2574">
        <v>118.8</v>
      </c>
      <c r="L2574">
        <v>118.8</v>
      </c>
    </row>
    <row r="2575" spans="1:12">
      <c r="A2575">
        <v>2022</v>
      </c>
      <c r="B2575" t="s">
        <v>132</v>
      </c>
      <c r="C2575" t="s">
        <v>135</v>
      </c>
      <c r="D2575" s="49" t="str">
        <f t="shared" si="43"/>
        <v>2022WohngebäudeVerbauarbeiten</v>
      </c>
      <c r="E2575" t="s">
        <v>66</v>
      </c>
      <c r="F2575" t="s">
        <v>66</v>
      </c>
      <c r="G2575" t="s">
        <v>66</v>
      </c>
      <c r="H2575" t="s">
        <v>66</v>
      </c>
      <c r="I2575" t="s">
        <v>66</v>
      </c>
      <c r="J2575" t="s">
        <v>66</v>
      </c>
      <c r="K2575" t="s">
        <v>66</v>
      </c>
      <c r="L2575" t="s">
        <v>66</v>
      </c>
    </row>
    <row r="2576" spans="1:12">
      <c r="A2576">
        <v>2022</v>
      </c>
      <c r="B2576" t="s">
        <v>132</v>
      </c>
      <c r="C2576" t="s">
        <v>136</v>
      </c>
      <c r="D2576" s="49" t="str">
        <f t="shared" si="43"/>
        <v>2022WohngebäudeRamm-, Rüttel- und Pressarbeiten</v>
      </c>
      <c r="E2576">
        <v>107.8</v>
      </c>
      <c r="F2576">
        <v>107.8</v>
      </c>
      <c r="G2576">
        <v>118.1</v>
      </c>
      <c r="H2576">
        <v>118.1</v>
      </c>
      <c r="I2576">
        <v>120.6</v>
      </c>
      <c r="J2576">
        <v>120.6</v>
      </c>
      <c r="K2576">
        <v>122.4</v>
      </c>
      <c r="L2576">
        <v>122.4</v>
      </c>
    </row>
    <row r="2577" spans="1:12">
      <c r="A2577">
        <v>2022</v>
      </c>
      <c r="B2577" t="s">
        <v>132</v>
      </c>
      <c r="C2577" t="s">
        <v>91</v>
      </c>
      <c r="D2577" s="49" t="str">
        <f t="shared" si="43"/>
        <v>2022WohngebäudeEntwässerungskanalarbeiten</v>
      </c>
      <c r="E2577">
        <v>110.7</v>
      </c>
      <c r="F2577">
        <v>110.7</v>
      </c>
      <c r="G2577">
        <v>117.5</v>
      </c>
      <c r="H2577">
        <v>117.5</v>
      </c>
      <c r="I2577">
        <v>120.4</v>
      </c>
      <c r="J2577">
        <v>120.4</v>
      </c>
      <c r="K2577">
        <v>123.4</v>
      </c>
      <c r="L2577">
        <v>123.4</v>
      </c>
    </row>
    <row r="2578" spans="1:12">
      <c r="A2578">
        <v>2022</v>
      </c>
      <c r="B2578" t="s">
        <v>132</v>
      </c>
      <c r="C2578" t="s">
        <v>92</v>
      </c>
      <c r="D2578" s="49" t="str">
        <f t="shared" si="43"/>
        <v>2022WohngebäudeMauerarbeiten</v>
      </c>
      <c r="E2578">
        <v>105.7</v>
      </c>
      <c r="F2578">
        <v>105.7</v>
      </c>
      <c r="G2578">
        <v>111.7</v>
      </c>
      <c r="H2578">
        <v>111.7</v>
      </c>
      <c r="I2578">
        <v>113.9</v>
      </c>
      <c r="J2578">
        <v>113.9</v>
      </c>
      <c r="K2578">
        <v>116.5</v>
      </c>
      <c r="L2578">
        <v>116.5</v>
      </c>
    </row>
    <row r="2579" spans="1:12">
      <c r="A2579">
        <v>2022</v>
      </c>
      <c r="B2579" t="s">
        <v>132</v>
      </c>
      <c r="C2579" t="s">
        <v>93</v>
      </c>
      <c r="D2579" s="49" t="str">
        <f t="shared" si="43"/>
        <v>2022WohngebäudeBetonarbeiten</v>
      </c>
      <c r="E2579">
        <v>108.2</v>
      </c>
      <c r="F2579">
        <v>108.2</v>
      </c>
      <c r="G2579">
        <v>120.2</v>
      </c>
      <c r="H2579">
        <v>120.2</v>
      </c>
      <c r="I2579">
        <v>121.2</v>
      </c>
      <c r="J2579">
        <v>121.2</v>
      </c>
      <c r="K2579">
        <v>122.7</v>
      </c>
      <c r="L2579">
        <v>122.7</v>
      </c>
    </row>
    <row r="2580" spans="1:12">
      <c r="A2580">
        <v>2022</v>
      </c>
      <c r="B2580" t="s">
        <v>132</v>
      </c>
      <c r="C2580" t="s">
        <v>137</v>
      </c>
      <c r="D2580" s="49" t="str">
        <f t="shared" si="43"/>
        <v>2022WohngebäudeZimmer- und Holzbauarbeiten</v>
      </c>
      <c r="E2580">
        <v>110</v>
      </c>
      <c r="F2580">
        <v>110</v>
      </c>
      <c r="G2580">
        <v>116.4</v>
      </c>
      <c r="H2580">
        <v>116.4</v>
      </c>
      <c r="I2580">
        <v>115.9</v>
      </c>
      <c r="J2580">
        <v>115.9</v>
      </c>
      <c r="K2580">
        <v>115.3</v>
      </c>
      <c r="L2580">
        <v>115.3</v>
      </c>
    </row>
    <row r="2581" spans="1:12">
      <c r="A2581">
        <v>2022</v>
      </c>
      <c r="B2581" t="s">
        <v>132</v>
      </c>
      <c r="C2581" t="s">
        <v>95</v>
      </c>
      <c r="D2581" s="49" t="str">
        <f t="shared" si="43"/>
        <v>2022WohngebäudeStahlbauarbeiten</v>
      </c>
      <c r="E2581">
        <v>107.8</v>
      </c>
      <c r="F2581">
        <v>107.8</v>
      </c>
      <c r="G2581">
        <v>123.8</v>
      </c>
      <c r="H2581">
        <v>123.8</v>
      </c>
      <c r="I2581">
        <v>128.4</v>
      </c>
      <c r="J2581">
        <v>128.4</v>
      </c>
      <c r="K2581">
        <v>129.19999999999999</v>
      </c>
      <c r="L2581">
        <v>129.19999999999999</v>
      </c>
    </row>
    <row r="2582" spans="1:12">
      <c r="A2582">
        <v>2022</v>
      </c>
      <c r="B2582" t="s">
        <v>132</v>
      </c>
      <c r="C2582" t="s">
        <v>96</v>
      </c>
      <c r="D2582" s="49" t="str">
        <f t="shared" si="43"/>
        <v>2022WohngebäudeAbdichtungsarbeiten</v>
      </c>
      <c r="E2582">
        <v>111.2</v>
      </c>
      <c r="F2582">
        <v>111.2</v>
      </c>
      <c r="G2582">
        <v>118.3</v>
      </c>
      <c r="H2582">
        <v>118.3</v>
      </c>
      <c r="I2582">
        <v>122</v>
      </c>
      <c r="J2582">
        <v>122</v>
      </c>
      <c r="K2582">
        <v>125.9</v>
      </c>
      <c r="L2582">
        <v>125.9</v>
      </c>
    </row>
    <row r="2583" spans="1:12">
      <c r="A2583">
        <v>2022</v>
      </c>
      <c r="B2583" t="s">
        <v>132</v>
      </c>
      <c r="C2583" t="s">
        <v>1601</v>
      </c>
      <c r="D2583" s="49" t="str">
        <f t="shared" si="43"/>
        <v>2022WohngebäudeDachdeckungsarbeiten</v>
      </c>
      <c r="E2583">
        <v>110.9</v>
      </c>
      <c r="F2583">
        <v>110.9</v>
      </c>
      <c r="G2583">
        <v>118.2</v>
      </c>
      <c r="H2583">
        <v>118.2</v>
      </c>
      <c r="I2583">
        <v>122.4</v>
      </c>
      <c r="J2583">
        <v>122.4</v>
      </c>
      <c r="K2583">
        <v>126.2</v>
      </c>
      <c r="L2583">
        <v>126.2</v>
      </c>
    </row>
    <row r="2584" spans="1:12">
      <c r="A2584">
        <v>2022</v>
      </c>
      <c r="B2584" t="s">
        <v>132</v>
      </c>
      <c r="C2584" t="s">
        <v>98</v>
      </c>
      <c r="D2584" s="49" t="str">
        <f t="shared" si="43"/>
        <v>2022WohngebäudeKlempnerarbeiten</v>
      </c>
      <c r="E2584">
        <v>110.8</v>
      </c>
      <c r="F2584">
        <v>110.8</v>
      </c>
      <c r="G2584">
        <v>116.9</v>
      </c>
      <c r="H2584">
        <v>116.9</v>
      </c>
      <c r="I2584">
        <v>120.7</v>
      </c>
      <c r="J2584">
        <v>120.7</v>
      </c>
      <c r="K2584">
        <v>124</v>
      </c>
      <c r="L2584">
        <v>124</v>
      </c>
    </row>
    <row r="2585" spans="1:12">
      <c r="A2585">
        <v>2022</v>
      </c>
      <c r="B2585" t="s">
        <v>132</v>
      </c>
      <c r="C2585" t="s">
        <v>99</v>
      </c>
      <c r="D2585" s="49" t="str">
        <f t="shared" si="43"/>
        <v>2022WohngebäudeGerüstarbeiten</v>
      </c>
      <c r="E2585">
        <v>104.7</v>
      </c>
      <c r="F2585">
        <v>104.7</v>
      </c>
      <c r="G2585">
        <v>109</v>
      </c>
      <c r="H2585">
        <v>109</v>
      </c>
      <c r="I2585">
        <v>112.1</v>
      </c>
      <c r="J2585">
        <v>112.1</v>
      </c>
      <c r="K2585">
        <v>112.7</v>
      </c>
      <c r="L2585">
        <v>112.7</v>
      </c>
    </row>
    <row r="2586" spans="1:12">
      <c r="A2586">
        <v>2022</v>
      </c>
      <c r="B2586" t="s">
        <v>132</v>
      </c>
      <c r="C2586" t="s">
        <v>139</v>
      </c>
      <c r="D2586" s="49" t="str">
        <f t="shared" si="43"/>
        <v>2022WohngebäudeAusbauarbeiten</v>
      </c>
      <c r="E2586">
        <v>109.2</v>
      </c>
      <c r="F2586">
        <v>109.2</v>
      </c>
      <c r="G2586">
        <v>115</v>
      </c>
      <c r="H2586">
        <v>115</v>
      </c>
      <c r="I2586">
        <v>118.9</v>
      </c>
      <c r="J2586">
        <v>118.9</v>
      </c>
      <c r="K2586">
        <v>122.4</v>
      </c>
      <c r="L2586">
        <v>122.4</v>
      </c>
    </row>
    <row r="2587" spans="1:12">
      <c r="A2587">
        <v>2022</v>
      </c>
      <c r="B2587" t="s">
        <v>132</v>
      </c>
      <c r="C2587" t="s">
        <v>100</v>
      </c>
      <c r="D2587" s="49" t="str">
        <f t="shared" si="43"/>
        <v>2022WohngebäudeNaturwerksteinarbeiten</v>
      </c>
      <c r="E2587">
        <v>106.1</v>
      </c>
      <c r="F2587">
        <v>106.1</v>
      </c>
      <c r="G2587">
        <v>109.1</v>
      </c>
      <c r="H2587">
        <v>109.1</v>
      </c>
      <c r="I2587">
        <v>112.2</v>
      </c>
      <c r="J2587">
        <v>112.2</v>
      </c>
      <c r="K2587">
        <v>114.9</v>
      </c>
      <c r="L2587">
        <v>114.9</v>
      </c>
    </row>
    <row r="2588" spans="1:12">
      <c r="A2588">
        <v>2022</v>
      </c>
      <c r="B2588" t="s">
        <v>132</v>
      </c>
      <c r="C2588" t="s">
        <v>101</v>
      </c>
      <c r="D2588" s="49" t="str">
        <f t="shared" si="43"/>
        <v>2022WohngebäudeBetonwerksteinarbeiten</v>
      </c>
      <c r="E2588">
        <v>106.9</v>
      </c>
      <c r="F2588">
        <v>106.9</v>
      </c>
      <c r="G2588">
        <v>110.7</v>
      </c>
      <c r="H2588">
        <v>110.7</v>
      </c>
      <c r="I2588">
        <v>113.7</v>
      </c>
      <c r="J2588">
        <v>113.7</v>
      </c>
      <c r="K2588">
        <v>117.2</v>
      </c>
      <c r="L2588">
        <v>117.2</v>
      </c>
    </row>
    <row r="2589" spans="1:12">
      <c r="A2589">
        <v>2022</v>
      </c>
      <c r="B2589" t="s">
        <v>132</v>
      </c>
      <c r="C2589" t="s">
        <v>140</v>
      </c>
      <c r="D2589" s="49" t="str">
        <f t="shared" si="43"/>
        <v>2022WohngebäudePutz- und Stuckarbeiten</v>
      </c>
      <c r="E2589">
        <v>106.8</v>
      </c>
      <c r="F2589">
        <v>106.8</v>
      </c>
      <c r="G2589">
        <v>110.7</v>
      </c>
      <c r="H2589">
        <v>110.7</v>
      </c>
      <c r="I2589">
        <v>113.4</v>
      </c>
      <c r="J2589">
        <v>113.4</v>
      </c>
      <c r="K2589">
        <v>116.8</v>
      </c>
      <c r="L2589">
        <v>116.8</v>
      </c>
    </row>
    <row r="2590" spans="1:12">
      <c r="A2590">
        <v>2022</v>
      </c>
      <c r="B2590" t="s">
        <v>132</v>
      </c>
      <c r="C2590" t="s">
        <v>141</v>
      </c>
      <c r="D2590" s="49" t="str">
        <f t="shared" si="43"/>
        <v>2022WohngebäudeWärmedämm-Verbundsysteme</v>
      </c>
      <c r="E2590">
        <v>108.1</v>
      </c>
      <c r="F2590">
        <v>108.1</v>
      </c>
      <c r="G2590">
        <v>113.7</v>
      </c>
      <c r="H2590">
        <v>113.7</v>
      </c>
      <c r="I2590">
        <v>116.7</v>
      </c>
      <c r="J2590">
        <v>116.7</v>
      </c>
      <c r="K2590">
        <v>120.1</v>
      </c>
      <c r="L2590">
        <v>120.1</v>
      </c>
    </row>
    <row r="2591" spans="1:12">
      <c r="A2591">
        <v>2022</v>
      </c>
      <c r="B2591" t="s">
        <v>132</v>
      </c>
      <c r="C2591" t="s">
        <v>104</v>
      </c>
      <c r="D2591" s="49" t="str">
        <f t="shared" si="43"/>
        <v>2022WohngebäudeTrockenbauarbeiten</v>
      </c>
      <c r="E2591">
        <v>108.4</v>
      </c>
      <c r="F2591">
        <v>108.4</v>
      </c>
      <c r="G2591">
        <v>115.3</v>
      </c>
      <c r="H2591">
        <v>115.3</v>
      </c>
      <c r="I2591">
        <v>118.3</v>
      </c>
      <c r="J2591">
        <v>118.3</v>
      </c>
      <c r="K2591">
        <v>121.9</v>
      </c>
      <c r="L2591">
        <v>121.9</v>
      </c>
    </row>
    <row r="2592" spans="1:12">
      <c r="A2592">
        <v>2022</v>
      </c>
      <c r="B2592" t="s">
        <v>132</v>
      </c>
      <c r="C2592" t="s">
        <v>105</v>
      </c>
      <c r="D2592" s="49" t="str">
        <f t="shared" si="43"/>
        <v>2022WohngebäudeVorgehängte hinterlüftete Fassaden</v>
      </c>
      <c r="E2592">
        <v>111.2</v>
      </c>
      <c r="F2592">
        <v>111.2</v>
      </c>
      <c r="G2592">
        <v>118.1</v>
      </c>
      <c r="H2592">
        <v>118.1</v>
      </c>
      <c r="I2592">
        <v>120.9</v>
      </c>
      <c r="J2592">
        <v>120.9</v>
      </c>
      <c r="K2592">
        <v>124.4</v>
      </c>
      <c r="L2592">
        <v>124.4</v>
      </c>
    </row>
    <row r="2593" spans="1:12">
      <c r="A2593">
        <v>2022</v>
      </c>
      <c r="B2593" t="s">
        <v>132</v>
      </c>
      <c r="C2593" t="s">
        <v>142</v>
      </c>
      <c r="D2593" s="49" t="str">
        <f t="shared" si="43"/>
        <v>2022WohngebäudeFliesen- und Plattenarbeiten</v>
      </c>
      <c r="E2593">
        <v>106.8</v>
      </c>
      <c r="F2593">
        <v>106.8</v>
      </c>
      <c r="G2593">
        <v>110.4</v>
      </c>
      <c r="H2593">
        <v>110.4</v>
      </c>
      <c r="I2593">
        <v>112.7</v>
      </c>
      <c r="J2593">
        <v>112.7</v>
      </c>
      <c r="K2593">
        <v>115</v>
      </c>
      <c r="L2593">
        <v>115</v>
      </c>
    </row>
    <row r="2594" spans="1:12">
      <c r="A2594">
        <v>2022</v>
      </c>
      <c r="B2594" t="s">
        <v>132</v>
      </c>
      <c r="C2594" t="s">
        <v>107</v>
      </c>
      <c r="D2594" s="49" t="str">
        <f t="shared" si="43"/>
        <v>2022WohngebäudeEstricharbeiten</v>
      </c>
      <c r="E2594">
        <v>109.5</v>
      </c>
      <c r="F2594">
        <v>109.5</v>
      </c>
      <c r="G2594">
        <v>118.2</v>
      </c>
      <c r="H2594">
        <v>118.2</v>
      </c>
      <c r="I2594">
        <v>121.4</v>
      </c>
      <c r="J2594">
        <v>121.4</v>
      </c>
      <c r="K2594">
        <v>123.5</v>
      </c>
      <c r="L2594">
        <v>123.5</v>
      </c>
    </row>
    <row r="2595" spans="1:12">
      <c r="A2595">
        <v>2022</v>
      </c>
      <c r="B2595" t="s">
        <v>132</v>
      </c>
      <c r="C2595" t="s">
        <v>108</v>
      </c>
      <c r="D2595" s="49" t="str">
        <f t="shared" si="43"/>
        <v>2022WohngebäudeTischlerarbeiten</v>
      </c>
      <c r="E2595">
        <v>110.8</v>
      </c>
      <c r="F2595">
        <v>110.8</v>
      </c>
      <c r="G2595">
        <v>117.2</v>
      </c>
      <c r="H2595">
        <v>117.2</v>
      </c>
      <c r="I2595">
        <v>121.9</v>
      </c>
      <c r="J2595">
        <v>121.9</v>
      </c>
      <c r="K2595">
        <v>125.5</v>
      </c>
      <c r="L2595">
        <v>125.5</v>
      </c>
    </row>
    <row r="2596" spans="1:12">
      <c r="A2596">
        <v>2022</v>
      </c>
      <c r="B2596" t="s">
        <v>132</v>
      </c>
      <c r="C2596" t="s">
        <v>143</v>
      </c>
      <c r="D2596" s="49" t="str">
        <f t="shared" si="43"/>
        <v>2022WohngebäudeParkett- und Holzpflasterarbeiten</v>
      </c>
      <c r="E2596">
        <v>107.3</v>
      </c>
      <c r="F2596">
        <v>107.3</v>
      </c>
      <c r="G2596">
        <v>113</v>
      </c>
      <c r="H2596">
        <v>113</v>
      </c>
      <c r="I2596">
        <v>117</v>
      </c>
      <c r="J2596">
        <v>117</v>
      </c>
      <c r="K2596">
        <v>120</v>
      </c>
      <c r="L2596">
        <v>120</v>
      </c>
    </row>
    <row r="2597" spans="1:12">
      <c r="A2597">
        <v>2022</v>
      </c>
      <c r="B2597" t="s">
        <v>132</v>
      </c>
      <c r="C2597" t="s">
        <v>1602</v>
      </c>
      <c r="D2597" s="49" t="str">
        <f t="shared" si="43"/>
        <v>2022WohngebäudeBeschlagarbeiten</v>
      </c>
      <c r="E2597">
        <v>109.9</v>
      </c>
      <c r="F2597">
        <v>109.9</v>
      </c>
      <c r="G2597">
        <v>116.5</v>
      </c>
      <c r="H2597">
        <v>116.5</v>
      </c>
      <c r="I2597">
        <v>119.1</v>
      </c>
      <c r="J2597">
        <v>119.1</v>
      </c>
      <c r="K2597">
        <v>122.4</v>
      </c>
      <c r="L2597">
        <v>122.4</v>
      </c>
    </row>
    <row r="2598" spans="1:12">
      <c r="A2598">
        <v>2022</v>
      </c>
      <c r="B2598" t="s">
        <v>132</v>
      </c>
      <c r="C2598" t="s">
        <v>109</v>
      </c>
      <c r="D2598" s="49" t="str">
        <f t="shared" si="43"/>
        <v>2022WohngebäudeRollladenarbeiten</v>
      </c>
      <c r="E2598">
        <v>110.1</v>
      </c>
      <c r="F2598">
        <v>110.1</v>
      </c>
      <c r="G2598">
        <v>115.8</v>
      </c>
      <c r="H2598">
        <v>115.8</v>
      </c>
      <c r="I2598">
        <v>119.7</v>
      </c>
      <c r="J2598">
        <v>119.7</v>
      </c>
      <c r="K2598">
        <v>122.1</v>
      </c>
      <c r="L2598">
        <v>122.1</v>
      </c>
    </row>
    <row r="2599" spans="1:12">
      <c r="A2599">
        <v>2022</v>
      </c>
      <c r="B2599" t="s">
        <v>132</v>
      </c>
      <c r="C2599" t="s">
        <v>110</v>
      </c>
      <c r="D2599" s="49" t="str">
        <f t="shared" si="43"/>
        <v>2022WohngebäudeMetallbauarbeiten</v>
      </c>
      <c r="E2599">
        <v>112.3</v>
      </c>
      <c r="F2599">
        <v>112.3</v>
      </c>
      <c r="G2599">
        <v>120.4</v>
      </c>
      <c r="H2599">
        <v>120.4</v>
      </c>
      <c r="I2599">
        <v>123.5</v>
      </c>
      <c r="J2599">
        <v>123.5</v>
      </c>
      <c r="K2599">
        <v>126</v>
      </c>
      <c r="L2599">
        <v>126</v>
      </c>
    </row>
    <row r="2600" spans="1:12">
      <c r="A2600">
        <v>2022</v>
      </c>
      <c r="B2600" t="s">
        <v>132</v>
      </c>
      <c r="C2600" t="s">
        <v>111</v>
      </c>
      <c r="D2600" s="49" t="str">
        <f t="shared" si="43"/>
        <v>2022WohngebäudeVerglasungsarbeiten</v>
      </c>
      <c r="E2600">
        <v>109.7</v>
      </c>
      <c r="F2600">
        <v>109.7</v>
      </c>
      <c r="G2600">
        <v>117.6</v>
      </c>
      <c r="H2600">
        <v>117.6</v>
      </c>
      <c r="I2600">
        <v>123.3</v>
      </c>
      <c r="J2600">
        <v>123.3</v>
      </c>
      <c r="K2600">
        <v>127.7</v>
      </c>
      <c r="L2600">
        <v>127.7</v>
      </c>
    </row>
    <row r="2601" spans="1:12">
      <c r="A2601">
        <v>2022</v>
      </c>
      <c r="B2601" t="s">
        <v>132</v>
      </c>
      <c r="C2601" t="s">
        <v>144</v>
      </c>
      <c r="D2601" s="49" t="str">
        <f t="shared" si="43"/>
        <v>2022WohngebäudeMaler- und Lackierarbeiten, Beschichtungen</v>
      </c>
      <c r="E2601">
        <v>106.2</v>
      </c>
      <c r="F2601">
        <v>106.2</v>
      </c>
      <c r="G2601">
        <v>109.6</v>
      </c>
      <c r="H2601">
        <v>109.6</v>
      </c>
      <c r="I2601">
        <v>113.4</v>
      </c>
      <c r="J2601">
        <v>113.4</v>
      </c>
      <c r="K2601">
        <v>116.3</v>
      </c>
      <c r="L2601">
        <v>116.3</v>
      </c>
    </row>
    <row r="2602" spans="1:12">
      <c r="A2602">
        <v>2022</v>
      </c>
      <c r="B2602" t="s">
        <v>132</v>
      </c>
      <c r="C2602" t="s">
        <v>145</v>
      </c>
      <c r="D2602" s="49" t="str">
        <f t="shared" si="43"/>
        <v>2022WohngebäudeKorrosionsschutzarbeiten an Stahlbauten</v>
      </c>
      <c r="E2602" t="s">
        <v>66</v>
      </c>
      <c r="F2602" t="s">
        <v>66</v>
      </c>
      <c r="G2602" t="s">
        <v>66</v>
      </c>
      <c r="H2602" t="s">
        <v>66</v>
      </c>
      <c r="I2602" t="s">
        <v>66</v>
      </c>
      <c r="J2602" t="s">
        <v>66</v>
      </c>
      <c r="K2602" t="s">
        <v>66</v>
      </c>
      <c r="L2602" t="s">
        <v>66</v>
      </c>
    </row>
    <row r="2603" spans="1:12">
      <c r="A2603">
        <v>2022</v>
      </c>
      <c r="B2603" t="s">
        <v>132</v>
      </c>
      <c r="C2603" t="s">
        <v>113</v>
      </c>
      <c r="D2603" s="49" t="str">
        <f t="shared" si="43"/>
        <v>2022WohngebäudeBodenbelagarbeiten</v>
      </c>
      <c r="E2603">
        <v>108.5</v>
      </c>
      <c r="F2603">
        <v>108.5</v>
      </c>
      <c r="G2603">
        <v>112.4</v>
      </c>
      <c r="H2603">
        <v>112.4</v>
      </c>
      <c r="I2603">
        <v>115.5</v>
      </c>
      <c r="J2603">
        <v>115.5</v>
      </c>
      <c r="K2603">
        <v>118.5</v>
      </c>
      <c r="L2603">
        <v>118.5</v>
      </c>
    </row>
    <row r="2604" spans="1:12">
      <c r="A2604">
        <v>2022</v>
      </c>
      <c r="B2604" t="s">
        <v>132</v>
      </c>
      <c r="C2604" t="s">
        <v>114</v>
      </c>
      <c r="D2604" s="49" t="str">
        <f t="shared" si="43"/>
        <v>2022WohngebäudeTapezierarbeiten</v>
      </c>
      <c r="E2604">
        <v>105.3</v>
      </c>
      <c r="F2604">
        <v>105.3</v>
      </c>
      <c r="G2604">
        <v>107.9</v>
      </c>
      <c r="H2604">
        <v>107.9</v>
      </c>
      <c r="I2604">
        <v>111.2</v>
      </c>
      <c r="J2604">
        <v>111.2</v>
      </c>
      <c r="K2604">
        <v>114.6</v>
      </c>
      <c r="L2604">
        <v>114.6</v>
      </c>
    </row>
    <row r="2605" spans="1:12">
      <c r="A2605">
        <v>2022</v>
      </c>
      <c r="B2605" t="s">
        <v>132</v>
      </c>
      <c r="C2605" t="s">
        <v>115</v>
      </c>
      <c r="D2605" s="49" t="str">
        <f t="shared" si="43"/>
        <v>2022WohngebäudeRaumlufttechnische Anlagen</v>
      </c>
      <c r="E2605">
        <v>110.3</v>
      </c>
      <c r="F2605">
        <v>110.3</v>
      </c>
      <c r="G2605">
        <v>116.1</v>
      </c>
      <c r="H2605">
        <v>116.1</v>
      </c>
      <c r="I2605">
        <v>120.1</v>
      </c>
      <c r="J2605">
        <v>120.1</v>
      </c>
      <c r="K2605">
        <v>124.3</v>
      </c>
      <c r="L2605">
        <v>124.3</v>
      </c>
    </row>
    <row r="2606" spans="1:12">
      <c r="A2606">
        <v>2022</v>
      </c>
      <c r="B2606" t="s">
        <v>132</v>
      </c>
      <c r="C2606" t="s">
        <v>146</v>
      </c>
      <c r="D2606" s="49" t="str">
        <f t="shared" si="43"/>
        <v>2022WohngebäudeHeiz- und zentrale Wassererwärmungsanlagen</v>
      </c>
      <c r="E2606">
        <v>108.7</v>
      </c>
      <c r="F2606">
        <v>108.7</v>
      </c>
      <c r="G2606">
        <v>114</v>
      </c>
      <c r="H2606">
        <v>114</v>
      </c>
      <c r="I2606">
        <v>119</v>
      </c>
      <c r="J2606">
        <v>119</v>
      </c>
      <c r="K2606">
        <v>123.2</v>
      </c>
      <c r="L2606">
        <v>123.2</v>
      </c>
    </row>
    <row r="2607" spans="1:12">
      <c r="A2607">
        <v>2022</v>
      </c>
      <c r="B2607" t="s">
        <v>132</v>
      </c>
      <c r="C2607" t="s">
        <v>147</v>
      </c>
      <c r="D2607" s="49" t="str">
        <f t="shared" si="43"/>
        <v>2022WohngebäudeGas-, Wasser- und Entwässerungsanl. innerh. v.Geb.</v>
      </c>
      <c r="E2607">
        <v>109.5</v>
      </c>
      <c r="F2607">
        <v>109.5</v>
      </c>
      <c r="G2607">
        <v>115</v>
      </c>
      <c r="H2607">
        <v>115</v>
      </c>
      <c r="I2607">
        <v>119.8</v>
      </c>
      <c r="J2607">
        <v>119.8</v>
      </c>
      <c r="K2607">
        <v>124.6</v>
      </c>
      <c r="L2607">
        <v>124.6</v>
      </c>
    </row>
    <row r="2608" spans="1:12">
      <c r="A2608">
        <v>2022</v>
      </c>
      <c r="B2608" t="s">
        <v>132</v>
      </c>
      <c r="C2608" t="s">
        <v>1603</v>
      </c>
      <c r="D2608" s="49" t="str">
        <f t="shared" si="43"/>
        <v>2022WohngebäudeElektro-, Sicherheits- u. informationstechn. Anl.</v>
      </c>
      <c r="E2608">
        <v>109.4</v>
      </c>
      <c r="F2608">
        <v>109.4</v>
      </c>
      <c r="G2608">
        <v>114</v>
      </c>
      <c r="H2608">
        <v>114</v>
      </c>
      <c r="I2608">
        <v>117.8</v>
      </c>
      <c r="J2608">
        <v>117.8</v>
      </c>
      <c r="K2608">
        <v>121.8</v>
      </c>
      <c r="L2608">
        <v>121.8</v>
      </c>
    </row>
    <row r="2609" spans="1:12">
      <c r="A2609">
        <v>2022</v>
      </c>
      <c r="B2609" t="s">
        <v>132</v>
      </c>
      <c r="C2609" t="s">
        <v>1604</v>
      </c>
      <c r="D2609" s="49" t="str">
        <f t="shared" si="43"/>
        <v>2022WohngebäudeBlitzschutz-, Überspannungsschutz-, Erdungsanlagen</v>
      </c>
      <c r="E2609">
        <v>109.4</v>
      </c>
      <c r="F2609">
        <v>109.4</v>
      </c>
      <c r="G2609">
        <v>115.7</v>
      </c>
      <c r="H2609">
        <v>115.7</v>
      </c>
      <c r="I2609">
        <v>119.7</v>
      </c>
      <c r="J2609">
        <v>119.7</v>
      </c>
      <c r="K2609">
        <v>123.4</v>
      </c>
      <c r="L2609">
        <v>123.4</v>
      </c>
    </row>
    <row r="2610" spans="1:12">
      <c r="A2610">
        <v>2022</v>
      </c>
      <c r="B2610" t="s">
        <v>132</v>
      </c>
      <c r="C2610" t="s">
        <v>149</v>
      </c>
      <c r="D2610" s="49" t="str">
        <f t="shared" si="43"/>
        <v>2022WohngebäudeAufzugsanl., Fahrtreppen, Fahrsteige, Förderanl.</v>
      </c>
      <c r="E2610">
        <v>108.1</v>
      </c>
      <c r="F2610">
        <v>108.1</v>
      </c>
      <c r="G2610">
        <v>110.9</v>
      </c>
      <c r="H2610">
        <v>110.9</v>
      </c>
      <c r="I2610">
        <v>118.8</v>
      </c>
      <c r="J2610">
        <v>118.8</v>
      </c>
      <c r="K2610">
        <v>119.2</v>
      </c>
      <c r="L2610">
        <v>119.2</v>
      </c>
    </row>
    <row r="2611" spans="1:12">
      <c r="A2611">
        <v>2022</v>
      </c>
      <c r="B2611" t="s">
        <v>132</v>
      </c>
      <c r="C2611" t="s">
        <v>119</v>
      </c>
      <c r="D2611" s="49" t="str">
        <f t="shared" si="43"/>
        <v>2022WohngebäudeGebäudeautomation</v>
      </c>
      <c r="E2611">
        <v>110</v>
      </c>
      <c r="F2611">
        <v>110</v>
      </c>
      <c r="G2611">
        <v>115.2</v>
      </c>
      <c r="H2611">
        <v>115.2</v>
      </c>
      <c r="I2611">
        <v>119.4</v>
      </c>
      <c r="J2611">
        <v>119.4</v>
      </c>
      <c r="K2611">
        <v>124</v>
      </c>
      <c r="L2611">
        <v>124</v>
      </c>
    </row>
    <row r="2612" spans="1:12">
      <c r="A2612">
        <v>2022</v>
      </c>
      <c r="B2612" t="s">
        <v>132</v>
      </c>
      <c r="C2612" t="s">
        <v>150</v>
      </c>
      <c r="D2612" s="49" t="str">
        <f t="shared" si="43"/>
        <v>2022WohngebäudeDämm- und Brandschutzarbeiten an techn. Anlagen</v>
      </c>
      <c r="E2612">
        <v>114.2</v>
      </c>
      <c r="F2612">
        <v>114.2</v>
      </c>
      <c r="G2612">
        <v>124.5</v>
      </c>
      <c r="H2612">
        <v>124.5</v>
      </c>
      <c r="I2612">
        <v>132</v>
      </c>
      <c r="J2612">
        <v>132</v>
      </c>
      <c r="K2612">
        <v>138.1</v>
      </c>
      <c r="L2612">
        <v>138.1</v>
      </c>
    </row>
    <row r="2613" spans="1:12">
      <c r="A2613">
        <v>2023</v>
      </c>
      <c r="B2613" t="s">
        <v>132</v>
      </c>
      <c r="C2613" t="s">
        <v>133</v>
      </c>
      <c r="D2613" s="49" t="str">
        <f t="shared" si="43"/>
        <v>2023WohngebäudeBauleistungen am Bauwerk</v>
      </c>
      <c r="E2613">
        <v>125</v>
      </c>
      <c r="F2613">
        <v>125</v>
      </c>
      <c r="G2613">
        <v>126</v>
      </c>
      <c r="H2613">
        <v>126</v>
      </c>
      <c r="I2613">
        <v>126.4</v>
      </c>
      <c r="J2613">
        <v>126.4</v>
      </c>
      <c r="K2613">
        <v>126.9</v>
      </c>
      <c r="L2613">
        <v>126.9</v>
      </c>
    </row>
    <row r="2614" spans="1:12">
      <c r="A2614">
        <v>2023</v>
      </c>
      <c r="B2614" t="s">
        <v>132</v>
      </c>
      <c r="C2614" t="s">
        <v>134</v>
      </c>
      <c r="D2614" s="49" t="str">
        <f t="shared" si="43"/>
        <v>2023WohngebäudeRohbauarbeiten</v>
      </c>
      <c r="E2614">
        <v>123.2</v>
      </c>
      <c r="F2614">
        <v>123.2</v>
      </c>
      <c r="G2614">
        <v>123.4</v>
      </c>
      <c r="H2614">
        <v>123.4</v>
      </c>
      <c r="I2614">
        <v>122.6</v>
      </c>
      <c r="J2614">
        <v>122.6</v>
      </c>
      <c r="K2614">
        <v>122.7</v>
      </c>
      <c r="L2614">
        <v>122.7</v>
      </c>
    </row>
    <row r="2615" spans="1:12">
      <c r="A2615">
        <v>2023</v>
      </c>
      <c r="B2615" t="s">
        <v>132</v>
      </c>
      <c r="C2615" t="s">
        <v>90</v>
      </c>
      <c r="D2615" s="49" t="str">
        <f t="shared" si="43"/>
        <v>2023WohngebäudeErdarbeiten</v>
      </c>
      <c r="E2615">
        <v>123</v>
      </c>
      <c r="F2615">
        <v>123</v>
      </c>
      <c r="G2615">
        <v>124.4</v>
      </c>
      <c r="H2615">
        <v>124.4</v>
      </c>
      <c r="I2615">
        <v>125</v>
      </c>
      <c r="J2615">
        <v>125</v>
      </c>
      <c r="K2615">
        <v>125.9</v>
      </c>
      <c r="L2615">
        <v>125.9</v>
      </c>
    </row>
    <row r="2616" spans="1:12">
      <c r="A2616">
        <v>2023</v>
      </c>
      <c r="B2616" t="s">
        <v>132</v>
      </c>
      <c r="C2616" t="s">
        <v>135</v>
      </c>
      <c r="D2616" s="49" t="str">
        <f t="shared" si="43"/>
        <v>2023WohngebäudeVerbauarbeiten</v>
      </c>
      <c r="E2616" t="s">
        <v>66</v>
      </c>
      <c r="F2616" t="s">
        <v>66</v>
      </c>
      <c r="G2616" t="s">
        <v>66</v>
      </c>
      <c r="H2616" t="s">
        <v>66</v>
      </c>
      <c r="I2616" t="s">
        <v>66</v>
      </c>
      <c r="J2616" t="s">
        <v>66</v>
      </c>
      <c r="K2616" t="s">
        <v>66</v>
      </c>
      <c r="L2616" t="s">
        <v>66</v>
      </c>
    </row>
    <row r="2617" spans="1:12">
      <c r="A2617">
        <v>2023</v>
      </c>
      <c r="B2617" t="s">
        <v>132</v>
      </c>
      <c r="C2617" t="s">
        <v>136</v>
      </c>
      <c r="D2617" s="49" t="str">
        <f t="shared" si="43"/>
        <v>2023WohngebäudeRamm-, Rüttel- und Pressarbeiten</v>
      </c>
      <c r="E2617">
        <v>122.7</v>
      </c>
      <c r="F2617">
        <v>122.7</v>
      </c>
      <c r="G2617">
        <v>123.1</v>
      </c>
      <c r="H2617">
        <v>123.1</v>
      </c>
      <c r="I2617">
        <v>123.3</v>
      </c>
      <c r="J2617">
        <v>123.3</v>
      </c>
      <c r="K2617">
        <v>122.8</v>
      </c>
      <c r="L2617">
        <v>122.8</v>
      </c>
    </row>
    <row r="2618" spans="1:12">
      <c r="A2618">
        <v>2023</v>
      </c>
      <c r="B2618" t="s">
        <v>132</v>
      </c>
      <c r="C2618" t="s">
        <v>91</v>
      </c>
      <c r="D2618" s="49" t="str">
        <f t="shared" si="43"/>
        <v>2023WohngebäudeEntwässerungskanalarbeiten</v>
      </c>
      <c r="E2618">
        <v>127.1</v>
      </c>
      <c r="F2618">
        <v>127.1</v>
      </c>
      <c r="G2618">
        <v>128.19999999999999</v>
      </c>
      <c r="H2618">
        <v>128.19999999999999</v>
      </c>
      <c r="I2618">
        <v>128.5</v>
      </c>
      <c r="J2618">
        <v>128.5</v>
      </c>
      <c r="K2618">
        <v>128.9</v>
      </c>
      <c r="L2618">
        <v>128.9</v>
      </c>
    </row>
    <row r="2619" spans="1:12">
      <c r="A2619">
        <v>2023</v>
      </c>
      <c r="B2619" t="s">
        <v>132</v>
      </c>
      <c r="C2619" t="s">
        <v>92</v>
      </c>
      <c r="D2619" s="49" t="str">
        <f t="shared" si="43"/>
        <v>2023WohngebäudeMauerarbeiten</v>
      </c>
      <c r="E2619">
        <v>119</v>
      </c>
      <c r="F2619">
        <v>119</v>
      </c>
      <c r="G2619">
        <v>119.8</v>
      </c>
      <c r="H2619">
        <v>119.8</v>
      </c>
      <c r="I2619">
        <v>119.7</v>
      </c>
      <c r="J2619">
        <v>119.7</v>
      </c>
      <c r="K2619">
        <v>119.9</v>
      </c>
      <c r="L2619">
        <v>119.9</v>
      </c>
    </row>
    <row r="2620" spans="1:12">
      <c r="A2620">
        <v>2023</v>
      </c>
      <c r="B2620" t="s">
        <v>132</v>
      </c>
      <c r="C2620" t="s">
        <v>93</v>
      </c>
      <c r="D2620" s="49" t="str">
        <f t="shared" si="43"/>
        <v>2023WohngebäudeBetonarbeiten</v>
      </c>
      <c r="E2620">
        <v>124.6</v>
      </c>
      <c r="F2620">
        <v>124.6</v>
      </c>
      <c r="G2620">
        <v>123.8</v>
      </c>
      <c r="H2620">
        <v>123.8</v>
      </c>
      <c r="I2620">
        <v>121.7</v>
      </c>
      <c r="J2620">
        <v>121.7</v>
      </c>
      <c r="K2620">
        <v>121.3</v>
      </c>
      <c r="L2620">
        <v>121.3</v>
      </c>
    </row>
    <row r="2621" spans="1:12">
      <c r="A2621">
        <v>2023</v>
      </c>
      <c r="B2621" t="s">
        <v>132</v>
      </c>
      <c r="C2621" t="s">
        <v>137</v>
      </c>
      <c r="D2621" s="49" t="str">
        <f t="shared" si="43"/>
        <v>2023WohngebäudeZimmer- und Holzbauarbeiten</v>
      </c>
      <c r="E2621">
        <v>116.1</v>
      </c>
      <c r="F2621">
        <v>116.1</v>
      </c>
      <c r="G2621">
        <v>116.2</v>
      </c>
      <c r="H2621">
        <v>116.2</v>
      </c>
      <c r="I2621">
        <v>115.5</v>
      </c>
      <c r="J2621">
        <v>115.5</v>
      </c>
      <c r="K2621">
        <v>115.1</v>
      </c>
      <c r="L2621">
        <v>115.1</v>
      </c>
    </row>
    <row r="2622" spans="1:12">
      <c r="A2622">
        <v>2023</v>
      </c>
      <c r="B2622" t="s">
        <v>132</v>
      </c>
      <c r="C2622" t="s">
        <v>95</v>
      </c>
      <c r="D2622" s="49" t="str">
        <f t="shared" si="43"/>
        <v>2023WohngebäudeStahlbauarbeiten</v>
      </c>
      <c r="E2622">
        <v>126.5</v>
      </c>
      <c r="F2622">
        <v>126.5</v>
      </c>
      <c r="G2622">
        <v>123.4</v>
      </c>
      <c r="H2622">
        <v>123.4</v>
      </c>
      <c r="I2622">
        <v>125.4</v>
      </c>
      <c r="J2622">
        <v>125.4</v>
      </c>
      <c r="K2622">
        <v>123.4</v>
      </c>
      <c r="L2622">
        <v>123.4</v>
      </c>
    </row>
    <row r="2623" spans="1:12">
      <c r="A2623">
        <v>2023</v>
      </c>
      <c r="B2623" t="s">
        <v>132</v>
      </c>
      <c r="C2623" t="s">
        <v>96</v>
      </c>
      <c r="D2623" s="49" t="str">
        <f t="shared" si="43"/>
        <v>2023WohngebäudeAbdichtungsarbeiten</v>
      </c>
      <c r="E2623">
        <v>128.5</v>
      </c>
      <c r="F2623">
        <v>128.5</v>
      </c>
      <c r="G2623">
        <v>128.4</v>
      </c>
      <c r="H2623">
        <v>128.4</v>
      </c>
      <c r="I2623">
        <v>128</v>
      </c>
      <c r="J2623">
        <v>128</v>
      </c>
      <c r="K2623">
        <v>128.19999999999999</v>
      </c>
      <c r="L2623">
        <v>128.19999999999999</v>
      </c>
    </row>
    <row r="2624" spans="1:12">
      <c r="A2624">
        <v>2023</v>
      </c>
      <c r="B2624" t="s">
        <v>132</v>
      </c>
      <c r="C2624" t="s">
        <v>1601</v>
      </c>
      <c r="D2624" s="49" t="str">
        <f t="shared" si="43"/>
        <v>2023WohngebäudeDachdeckungsarbeiten</v>
      </c>
      <c r="E2624">
        <v>129.1</v>
      </c>
      <c r="F2624">
        <v>129.1</v>
      </c>
      <c r="G2624">
        <v>130.30000000000001</v>
      </c>
      <c r="H2624">
        <v>130.30000000000001</v>
      </c>
      <c r="I2624">
        <v>130.80000000000001</v>
      </c>
      <c r="J2624">
        <v>130.80000000000001</v>
      </c>
      <c r="K2624">
        <v>131.69999999999999</v>
      </c>
      <c r="L2624">
        <v>131.69999999999999</v>
      </c>
    </row>
    <row r="2625" spans="1:12">
      <c r="A2625">
        <v>2023</v>
      </c>
      <c r="B2625" t="s">
        <v>132</v>
      </c>
      <c r="C2625" t="s">
        <v>98</v>
      </c>
      <c r="D2625" s="49" t="str">
        <f t="shared" si="43"/>
        <v>2023WohngebäudeKlempnerarbeiten</v>
      </c>
      <c r="E2625">
        <v>127.4</v>
      </c>
      <c r="F2625">
        <v>127.4</v>
      </c>
      <c r="G2625">
        <v>128.19999999999999</v>
      </c>
      <c r="H2625">
        <v>128.19999999999999</v>
      </c>
      <c r="I2625">
        <v>129</v>
      </c>
      <c r="J2625">
        <v>129</v>
      </c>
      <c r="K2625">
        <v>130.5</v>
      </c>
      <c r="L2625">
        <v>130.5</v>
      </c>
    </row>
    <row r="2626" spans="1:12">
      <c r="A2626">
        <v>2023</v>
      </c>
      <c r="B2626" t="s">
        <v>132</v>
      </c>
      <c r="C2626" t="s">
        <v>99</v>
      </c>
      <c r="D2626" s="49" t="str">
        <f t="shared" si="43"/>
        <v>2023WohngebäudeGerüstarbeiten</v>
      </c>
      <c r="E2626">
        <v>114.5</v>
      </c>
      <c r="F2626">
        <v>114.5</v>
      </c>
      <c r="G2626">
        <v>117.1</v>
      </c>
      <c r="H2626">
        <v>117.1</v>
      </c>
      <c r="I2626">
        <v>117.4</v>
      </c>
      <c r="J2626">
        <v>117.4</v>
      </c>
      <c r="K2626">
        <v>116.8</v>
      </c>
      <c r="L2626">
        <v>116.8</v>
      </c>
    </row>
    <row r="2627" spans="1:12">
      <c r="A2627">
        <v>2023</v>
      </c>
      <c r="B2627" t="s">
        <v>132</v>
      </c>
      <c r="C2627" t="s">
        <v>139</v>
      </c>
      <c r="D2627" s="49" t="str">
        <f t="shared" si="43"/>
        <v>2023WohngebäudeAusbauarbeiten</v>
      </c>
      <c r="E2627">
        <v>126.5</v>
      </c>
      <c r="F2627">
        <v>126.5</v>
      </c>
      <c r="G2627">
        <v>128.19999999999999</v>
      </c>
      <c r="H2627">
        <v>128.19999999999999</v>
      </c>
      <c r="I2627">
        <v>129.4</v>
      </c>
      <c r="J2627">
        <v>129.4</v>
      </c>
      <c r="K2627">
        <v>130.30000000000001</v>
      </c>
      <c r="L2627">
        <v>130.30000000000001</v>
      </c>
    </row>
    <row r="2628" spans="1:12">
      <c r="A2628">
        <v>2023</v>
      </c>
      <c r="B2628" t="s">
        <v>132</v>
      </c>
      <c r="C2628" t="s">
        <v>100</v>
      </c>
      <c r="D2628" s="49" t="str">
        <f t="shared" si="43"/>
        <v>2023WohngebäudeNaturwerksteinarbeiten</v>
      </c>
      <c r="E2628">
        <v>118.9</v>
      </c>
      <c r="F2628">
        <v>118.9</v>
      </c>
      <c r="G2628">
        <v>120.6</v>
      </c>
      <c r="H2628">
        <v>120.6</v>
      </c>
      <c r="I2628">
        <v>121.5</v>
      </c>
      <c r="J2628">
        <v>121.5</v>
      </c>
      <c r="K2628">
        <v>122.5</v>
      </c>
      <c r="L2628">
        <v>122.5</v>
      </c>
    </row>
    <row r="2629" spans="1:12">
      <c r="A2629">
        <v>2023</v>
      </c>
      <c r="B2629" t="s">
        <v>132</v>
      </c>
      <c r="C2629" t="s">
        <v>101</v>
      </c>
      <c r="D2629" s="49" t="str">
        <f t="shared" si="43"/>
        <v>2023WohngebäudeBetonwerksteinarbeiten</v>
      </c>
      <c r="E2629">
        <v>123.1</v>
      </c>
      <c r="F2629">
        <v>123.1</v>
      </c>
      <c r="G2629">
        <v>125.9</v>
      </c>
      <c r="H2629">
        <v>125.9</v>
      </c>
      <c r="I2629">
        <v>127.1</v>
      </c>
      <c r="J2629">
        <v>127.1</v>
      </c>
      <c r="K2629">
        <v>127.5</v>
      </c>
      <c r="L2629">
        <v>127.5</v>
      </c>
    </row>
    <row r="2630" spans="1:12">
      <c r="A2630">
        <v>2023</v>
      </c>
      <c r="B2630" t="s">
        <v>132</v>
      </c>
      <c r="C2630" t="s">
        <v>140</v>
      </c>
      <c r="D2630" s="49" t="str">
        <f t="shared" si="43"/>
        <v>2023WohngebäudePutz- und Stuckarbeiten</v>
      </c>
      <c r="E2630">
        <v>120.3</v>
      </c>
      <c r="F2630">
        <v>120.3</v>
      </c>
      <c r="G2630">
        <v>122.3</v>
      </c>
      <c r="H2630">
        <v>122.3</v>
      </c>
      <c r="I2630">
        <v>122.9</v>
      </c>
      <c r="J2630">
        <v>122.9</v>
      </c>
      <c r="K2630">
        <v>123.8</v>
      </c>
      <c r="L2630">
        <v>123.8</v>
      </c>
    </row>
    <row r="2631" spans="1:12">
      <c r="A2631">
        <v>2023</v>
      </c>
      <c r="B2631" t="s">
        <v>132</v>
      </c>
      <c r="C2631" t="s">
        <v>141</v>
      </c>
      <c r="D2631" s="49" t="str">
        <f t="shared" si="43"/>
        <v>2023WohngebäudeWärmedämm-Verbundsysteme</v>
      </c>
      <c r="E2631">
        <v>125.8</v>
      </c>
      <c r="F2631">
        <v>125.8</v>
      </c>
      <c r="G2631">
        <v>127.9</v>
      </c>
      <c r="H2631">
        <v>127.9</v>
      </c>
      <c r="I2631">
        <v>128.19999999999999</v>
      </c>
      <c r="J2631">
        <v>128.19999999999999</v>
      </c>
      <c r="K2631">
        <v>128.69999999999999</v>
      </c>
      <c r="L2631">
        <v>128.69999999999999</v>
      </c>
    </row>
    <row r="2632" spans="1:12">
      <c r="A2632">
        <v>2023</v>
      </c>
      <c r="B2632" t="s">
        <v>132</v>
      </c>
      <c r="C2632" t="s">
        <v>104</v>
      </c>
      <c r="D2632" s="49" t="str">
        <f t="shared" si="43"/>
        <v>2023WohngebäudeTrockenbauarbeiten</v>
      </c>
      <c r="E2632">
        <v>125.6</v>
      </c>
      <c r="F2632">
        <v>125.6</v>
      </c>
      <c r="G2632">
        <v>127.1</v>
      </c>
      <c r="H2632">
        <v>127.1</v>
      </c>
      <c r="I2632">
        <v>127.9</v>
      </c>
      <c r="J2632">
        <v>127.9</v>
      </c>
      <c r="K2632">
        <v>128.6</v>
      </c>
      <c r="L2632">
        <v>128.6</v>
      </c>
    </row>
    <row r="2633" spans="1:12">
      <c r="A2633">
        <v>2023</v>
      </c>
      <c r="B2633" t="s">
        <v>132</v>
      </c>
      <c r="C2633" t="s">
        <v>105</v>
      </c>
      <c r="D2633" s="49" t="str">
        <f t="shared" si="43"/>
        <v>2023WohngebäudeVorgehängte hinterlüftete Fassaden</v>
      </c>
      <c r="E2633">
        <v>127.1</v>
      </c>
      <c r="F2633">
        <v>127.1</v>
      </c>
      <c r="G2633">
        <v>128.6</v>
      </c>
      <c r="H2633">
        <v>128.6</v>
      </c>
      <c r="I2633">
        <v>129.19999999999999</v>
      </c>
      <c r="J2633">
        <v>129.19999999999999</v>
      </c>
      <c r="K2633">
        <v>130.69999999999999</v>
      </c>
      <c r="L2633">
        <v>130.69999999999999</v>
      </c>
    </row>
    <row r="2634" spans="1:12">
      <c r="A2634">
        <v>2023</v>
      </c>
      <c r="B2634" t="s">
        <v>132</v>
      </c>
      <c r="C2634" t="s">
        <v>142</v>
      </c>
      <c r="D2634" s="49" t="str">
        <f t="shared" si="43"/>
        <v>2023WohngebäudeFliesen- und Plattenarbeiten</v>
      </c>
      <c r="E2634">
        <v>117.9</v>
      </c>
      <c r="F2634">
        <v>117.9</v>
      </c>
      <c r="G2634">
        <v>118.8</v>
      </c>
      <c r="H2634">
        <v>118.8</v>
      </c>
      <c r="I2634">
        <v>119.5</v>
      </c>
      <c r="J2634">
        <v>119.5</v>
      </c>
      <c r="K2634">
        <v>120.2</v>
      </c>
      <c r="L2634">
        <v>120.2</v>
      </c>
    </row>
    <row r="2635" spans="1:12">
      <c r="A2635">
        <v>2023</v>
      </c>
      <c r="B2635" t="s">
        <v>132</v>
      </c>
      <c r="C2635" t="s">
        <v>107</v>
      </c>
      <c r="D2635" s="49" t="str">
        <f t="shared" si="43"/>
        <v>2023WohngebäudeEstricharbeiten</v>
      </c>
      <c r="E2635">
        <v>128.30000000000001</v>
      </c>
      <c r="F2635">
        <v>128.30000000000001</v>
      </c>
      <c r="G2635">
        <v>129.9</v>
      </c>
      <c r="H2635">
        <v>129.9</v>
      </c>
      <c r="I2635">
        <v>130.6</v>
      </c>
      <c r="J2635">
        <v>130.6</v>
      </c>
      <c r="K2635">
        <v>131.4</v>
      </c>
      <c r="L2635">
        <v>131.4</v>
      </c>
    </row>
    <row r="2636" spans="1:12">
      <c r="A2636">
        <v>2023</v>
      </c>
      <c r="B2636" t="s">
        <v>132</v>
      </c>
      <c r="C2636" t="s">
        <v>108</v>
      </c>
      <c r="D2636" s="49" t="str">
        <f t="shared" ref="D2636:D2694" si="44">CONCATENATE(A2636, B2636, C2636)</f>
        <v>2023WohngebäudeTischlerarbeiten</v>
      </c>
      <c r="E2636">
        <v>129.9</v>
      </c>
      <c r="F2636">
        <v>129.9</v>
      </c>
      <c r="G2636">
        <v>130.80000000000001</v>
      </c>
      <c r="H2636">
        <v>130.80000000000001</v>
      </c>
      <c r="I2636">
        <v>131.80000000000001</v>
      </c>
      <c r="J2636">
        <v>131.80000000000001</v>
      </c>
      <c r="K2636">
        <v>132.4</v>
      </c>
      <c r="L2636">
        <v>132.4</v>
      </c>
    </row>
    <row r="2637" spans="1:12">
      <c r="A2637">
        <v>2023</v>
      </c>
      <c r="B2637" t="s">
        <v>132</v>
      </c>
      <c r="C2637" t="s">
        <v>143</v>
      </c>
      <c r="D2637" s="49" t="str">
        <f t="shared" si="44"/>
        <v>2023WohngebäudeParkett- und Holzpflasterarbeiten</v>
      </c>
      <c r="E2637">
        <v>122.8</v>
      </c>
      <c r="F2637">
        <v>122.8</v>
      </c>
      <c r="G2637">
        <v>123.1</v>
      </c>
      <c r="H2637">
        <v>123.1</v>
      </c>
      <c r="I2637">
        <v>123.7</v>
      </c>
      <c r="J2637">
        <v>123.7</v>
      </c>
      <c r="K2637">
        <v>124.3</v>
      </c>
      <c r="L2637">
        <v>124.3</v>
      </c>
    </row>
    <row r="2638" spans="1:12">
      <c r="A2638">
        <v>2023</v>
      </c>
      <c r="B2638" t="s">
        <v>132</v>
      </c>
      <c r="C2638" t="s">
        <v>1602</v>
      </c>
      <c r="D2638" s="49" t="str">
        <f t="shared" si="44"/>
        <v>2023WohngebäudeBeschlagarbeiten</v>
      </c>
      <c r="E2638">
        <v>127.2</v>
      </c>
      <c r="F2638">
        <v>127.2</v>
      </c>
      <c r="G2638">
        <v>128.5</v>
      </c>
      <c r="H2638">
        <v>128.5</v>
      </c>
      <c r="I2638">
        <v>130.80000000000001</v>
      </c>
      <c r="J2638">
        <v>130.80000000000001</v>
      </c>
      <c r="K2638">
        <v>132</v>
      </c>
      <c r="L2638">
        <v>132</v>
      </c>
    </row>
    <row r="2639" spans="1:12">
      <c r="A2639">
        <v>2023</v>
      </c>
      <c r="B2639" t="s">
        <v>132</v>
      </c>
      <c r="C2639" t="s">
        <v>109</v>
      </c>
      <c r="D2639" s="49" t="str">
        <f t="shared" si="44"/>
        <v>2023WohngebäudeRollladenarbeiten</v>
      </c>
      <c r="E2639">
        <v>125</v>
      </c>
      <c r="F2639">
        <v>125</v>
      </c>
      <c r="G2639">
        <v>126</v>
      </c>
      <c r="H2639">
        <v>126</v>
      </c>
      <c r="I2639">
        <v>126.4</v>
      </c>
      <c r="J2639">
        <v>126.4</v>
      </c>
      <c r="K2639">
        <v>127.9</v>
      </c>
      <c r="L2639">
        <v>127.9</v>
      </c>
    </row>
    <row r="2640" spans="1:12">
      <c r="A2640">
        <v>2023</v>
      </c>
      <c r="B2640" t="s">
        <v>132</v>
      </c>
      <c r="C2640" t="s">
        <v>110</v>
      </c>
      <c r="D2640" s="49" t="str">
        <f t="shared" si="44"/>
        <v>2023WohngebäudeMetallbauarbeiten</v>
      </c>
      <c r="E2640">
        <v>127.8</v>
      </c>
      <c r="F2640">
        <v>127.8</v>
      </c>
      <c r="G2640">
        <v>128.6</v>
      </c>
      <c r="H2640">
        <v>128.6</v>
      </c>
      <c r="I2640">
        <v>129.1</v>
      </c>
      <c r="J2640">
        <v>129.1</v>
      </c>
      <c r="K2640">
        <v>129.6</v>
      </c>
      <c r="L2640">
        <v>129.6</v>
      </c>
    </row>
    <row r="2641" spans="1:12">
      <c r="A2641">
        <v>2023</v>
      </c>
      <c r="B2641" t="s">
        <v>132</v>
      </c>
      <c r="C2641" t="s">
        <v>111</v>
      </c>
      <c r="D2641" s="49" t="str">
        <f t="shared" si="44"/>
        <v>2023WohngebäudeVerglasungsarbeiten</v>
      </c>
      <c r="E2641">
        <v>130.69999999999999</v>
      </c>
      <c r="F2641">
        <v>130.69999999999999</v>
      </c>
      <c r="G2641">
        <v>132.4</v>
      </c>
      <c r="H2641">
        <v>132.4</v>
      </c>
      <c r="I2641">
        <v>132.5</v>
      </c>
      <c r="J2641">
        <v>132.5</v>
      </c>
      <c r="K2641">
        <v>132.4</v>
      </c>
      <c r="L2641">
        <v>132.4</v>
      </c>
    </row>
    <row r="2642" spans="1:12">
      <c r="A2642">
        <v>2023</v>
      </c>
      <c r="B2642" t="s">
        <v>132</v>
      </c>
      <c r="C2642" t="s">
        <v>144</v>
      </c>
      <c r="D2642" s="49" t="str">
        <f t="shared" si="44"/>
        <v>2023WohngebäudeMaler- und Lackierarbeiten, Beschichtungen</v>
      </c>
      <c r="E2642">
        <v>120.4</v>
      </c>
      <c r="F2642">
        <v>120.4</v>
      </c>
      <c r="G2642">
        <v>122.2</v>
      </c>
      <c r="H2642">
        <v>122.2</v>
      </c>
      <c r="I2642">
        <v>122.8</v>
      </c>
      <c r="J2642">
        <v>122.8</v>
      </c>
      <c r="K2642">
        <v>123.8</v>
      </c>
      <c r="L2642">
        <v>123.8</v>
      </c>
    </row>
    <row r="2643" spans="1:12">
      <c r="A2643">
        <v>2023</v>
      </c>
      <c r="B2643" t="s">
        <v>132</v>
      </c>
      <c r="C2643" t="s">
        <v>145</v>
      </c>
      <c r="D2643" s="49" t="str">
        <f t="shared" si="44"/>
        <v>2023WohngebäudeKorrosionsschutzarbeiten an Stahlbauten</v>
      </c>
      <c r="E2643" t="s">
        <v>66</v>
      </c>
      <c r="F2643" t="s">
        <v>66</v>
      </c>
      <c r="G2643" t="s">
        <v>66</v>
      </c>
      <c r="H2643" t="s">
        <v>66</v>
      </c>
      <c r="I2643" t="s">
        <v>66</v>
      </c>
      <c r="J2643" t="s">
        <v>66</v>
      </c>
      <c r="K2643" t="s">
        <v>66</v>
      </c>
      <c r="L2643" t="s">
        <v>66</v>
      </c>
    </row>
    <row r="2644" spans="1:12">
      <c r="A2644">
        <v>2023</v>
      </c>
      <c r="B2644" t="s">
        <v>132</v>
      </c>
      <c r="C2644" t="s">
        <v>113</v>
      </c>
      <c r="D2644" s="49" t="str">
        <f t="shared" si="44"/>
        <v>2023WohngebäudeBodenbelagarbeiten</v>
      </c>
      <c r="E2644">
        <v>121.1</v>
      </c>
      <c r="F2644">
        <v>121.1</v>
      </c>
      <c r="G2644">
        <v>122.3</v>
      </c>
      <c r="H2644">
        <v>122.3</v>
      </c>
      <c r="I2644">
        <v>122.9</v>
      </c>
      <c r="J2644">
        <v>122.9</v>
      </c>
      <c r="K2644">
        <v>123.6</v>
      </c>
      <c r="L2644">
        <v>123.6</v>
      </c>
    </row>
    <row r="2645" spans="1:12">
      <c r="A2645">
        <v>2023</v>
      </c>
      <c r="B2645" t="s">
        <v>132</v>
      </c>
      <c r="C2645" t="s">
        <v>114</v>
      </c>
      <c r="D2645" s="49" t="str">
        <f t="shared" si="44"/>
        <v>2023WohngebäudeTapezierarbeiten</v>
      </c>
      <c r="E2645">
        <v>118.5</v>
      </c>
      <c r="F2645">
        <v>118.5</v>
      </c>
      <c r="G2645">
        <v>119.9</v>
      </c>
      <c r="H2645">
        <v>119.9</v>
      </c>
      <c r="I2645">
        <v>121.4</v>
      </c>
      <c r="J2645">
        <v>121.4</v>
      </c>
      <c r="K2645">
        <v>121.5</v>
      </c>
      <c r="L2645">
        <v>121.5</v>
      </c>
    </row>
    <row r="2646" spans="1:12">
      <c r="A2646">
        <v>2023</v>
      </c>
      <c r="B2646" t="s">
        <v>132</v>
      </c>
      <c r="C2646" t="s">
        <v>115</v>
      </c>
      <c r="D2646" s="49" t="str">
        <f t="shared" si="44"/>
        <v>2023WohngebäudeRaumlufttechnische Anlagen</v>
      </c>
      <c r="E2646">
        <v>129.1</v>
      </c>
      <c r="F2646">
        <v>129.1</v>
      </c>
      <c r="G2646">
        <v>131.1</v>
      </c>
      <c r="H2646">
        <v>131.1</v>
      </c>
      <c r="I2646">
        <v>132.9</v>
      </c>
      <c r="J2646">
        <v>132.9</v>
      </c>
      <c r="K2646">
        <v>134.1</v>
      </c>
      <c r="L2646">
        <v>134.1</v>
      </c>
    </row>
    <row r="2647" spans="1:12">
      <c r="A2647">
        <v>2023</v>
      </c>
      <c r="B2647" t="s">
        <v>132</v>
      </c>
      <c r="C2647" t="s">
        <v>146</v>
      </c>
      <c r="D2647" s="49" t="str">
        <f t="shared" si="44"/>
        <v>2023WohngebäudeHeiz- und zentrale Wassererwärmungsanlagen</v>
      </c>
      <c r="E2647">
        <v>128.4</v>
      </c>
      <c r="F2647">
        <v>128.4</v>
      </c>
      <c r="G2647">
        <v>131</v>
      </c>
      <c r="H2647">
        <v>131</v>
      </c>
      <c r="I2647">
        <v>133.5</v>
      </c>
      <c r="J2647">
        <v>133.5</v>
      </c>
      <c r="K2647">
        <v>134.4</v>
      </c>
      <c r="L2647">
        <v>134.4</v>
      </c>
    </row>
    <row r="2648" spans="1:12">
      <c r="A2648">
        <v>2023</v>
      </c>
      <c r="B2648" t="s">
        <v>132</v>
      </c>
      <c r="C2648" t="s">
        <v>147</v>
      </c>
      <c r="D2648" s="49" t="str">
        <f t="shared" si="44"/>
        <v>2023WohngebäudeGas-, Wasser- und Entwässerungsanl. innerh. v.Geb.</v>
      </c>
      <c r="E2648">
        <v>130.19999999999999</v>
      </c>
      <c r="F2648">
        <v>130.19999999999999</v>
      </c>
      <c r="G2648">
        <v>133</v>
      </c>
      <c r="H2648">
        <v>133</v>
      </c>
      <c r="I2648">
        <v>134.9</v>
      </c>
      <c r="J2648">
        <v>134.9</v>
      </c>
      <c r="K2648">
        <v>136.30000000000001</v>
      </c>
      <c r="L2648">
        <v>136.30000000000001</v>
      </c>
    </row>
    <row r="2649" spans="1:12">
      <c r="A2649">
        <v>2023</v>
      </c>
      <c r="B2649" t="s">
        <v>132</v>
      </c>
      <c r="C2649" t="s">
        <v>1603</v>
      </c>
      <c r="D2649" s="49" t="str">
        <f t="shared" si="44"/>
        <v>2023WohngebäudeElektro-, Sicherheits- u. informationstechn. Anl.</v>
      </c>
      <c r="E2649">
        <v>125.6</v>
      </c>
      <c r="F2649">
        <v>125.6</v>
      </c>
      <c r="G2649">
        <v>127.5</v>
      </c>
      <c r="H2649">
        <v>127.5</v>
      </c>
      <c r="I2649">
        <v>129.6</v>
      </c>
      <c r="J2649">
        <v>129.6</v>
      </c>
      <c r="K2649">
        <v>131.5</v>
      </c>
      <c r="L2649">
        <v>131.5</v>
      </c>
    </row>
    <row r="2650" spans="1:12">
      <c r="A2650">
        <v>2023</v>
      </c>
      <c r="B2650" t="s">
        <v>132</v>
      </c>
      <c r="C2650" t="s">
        <v>1604</v>
      </c>
      <c r="D2650" s="49" t="str">
        <f t="shared" si="44"/>
        <v>2023WohngebäudeBlitzschutz-, Überspannungsschutz-, Erdungsanlagen</v>
      </c>
      <c r="E2650">
        <v>127.6</v>
      </c>
      <c r="F2650">
        <v>127.6</v>
      </c>
      <c r="G2650">
        <v>129.19999999999999</v>
      </c>
      <c r="H2650">
        <v>129.19999999999999</v>
      </c>
      <c r="I2650">
        <v>130.19999999999999</v>
      </c>
      <c r="J2650">
        <v>130.19999999999999</v>
      </c>
      <c r="K2650">
        <v>131.4</v>
      </c>
      <c r="L2650">
        <v>131.4</v>
      </c>
    </row>
    <row r="2651" spans="1:12">
      <c r="A2651">
        <v>2023</v>
      </c>
      <c r="B2651" t="s">
        <v>132</v>
      </c>
      <c r="C2651" t="s">
        <v>149</v>
      </c>
      <c r="D2651" s="49" t="str">
        <f t="shared" si="44"/>
        <v>2023WohngebäudeAufzugsanl., Fahrtreppen, Fahrsteige, Förderanl.</v>
      </c>
      <c r="E2651">
        <v>120.3</v>
      </c>
      <c r="F2651">
        <v>120.3</v>
      </c>
      <c r="G2651">
        <v>120.8</v>
      </c>
      <c r="H2651">
        <v>120.8</v>
      </c>
      <c r="I2651">
        <v>121.2</v>
      </c>
      <c r="J2651">
        <v>121.2</v>
      </c>
      <c r="K2651">
        <v>121.4</v>
      </c>
      <c r="L2651">
        <v>121.4</v>
      </c>
    </row>
    <row r="2652" spans="1:12">
      <c r="A2652">
        <v>2023</v>
      </c>
      <c r="B2652" t="s">
        <v>132</v>
      </c>
      <c r="C2652" t="s">
        <v>119</v>
      </c>
      <c r="D2652" s="49" t="str">
        <f t="shared" si="44"/>
        <v>2023WohngebäudeGebäudeautomation</v>
      </c>
      <c r="E2652">
        <v>128.69999999999999</v>
      </c>
      <c r="F2652">
        <v>128.69999999999999</v>
      </c>
      <c r="G2652">
        <v>130.69999999999999</v>
      </c>
      <c r="H2652">
        <v>130.69999999999999</v>
      </c>
      <c r="I2652">
        <v>133.4</v>
      </c>
      <c r="J2652">
        <v>133.4</v>
      </c>
      <c r="K2652">
        <v>135.4</v>
      </c>
      <c r="L2652">
        <v>135.4</v>
      </c>
    </row>
    <row r="2653" spans="1:12">
      <c r="A2653">
        <v>2023</v>
      </c>
      <c r="B2653" t="s">
        <v>132</v>
      </c>
      <c r="C2653" t="s">
        <v>150</v>
      </c>
      <c r="D2653" s="49" t="str">
        <f t="shared" si="44"/>
        <v>2023WohngebäudeDämm- und Brandschutzarbeiten an techn. Anlagen</v>
      </c>
      <c r="E2653">
        <v>149</v>
      </c>
      <c r="F2653">
        <v>149</v>
      </c>
      <c r="G2653">
        <v>153.6</v>
      </c>
      <c r="H2653">
        <v>153.6</v>
      </c>
      <c r="I2653">
        <v>157.80000000000001</v>
      </c>
      <c r="J2653">
        <v>157.80000000000001</v>
      </c>
      <c r="K2653">
        <v>159.69999999999999</v>
      </c>
      <c r="L2653">
        <v>159.69999999999999</v>
      </c>
    </row>
    <row r="2654" spans="1:12">
      <c r="A2654">
        <v>2024</v>
      </c>
      <c r="B2654" t="s">
        <v>132</v>
      </c>
      <c r="C2654" t="s">
        <v>133</v>
      </c>
      <c r="D2654" s="49" t="str">
        <f t="shared" si="44"/>
        <v>2024WohngebäudeBauleistungen am Bauwerk</v>
      </c>
      <c r="E2654">
        <v>128.5</v>
      </c>
      <c r="F2654">
        <v>128.5</v>
      </c>
      <c r="G2654">
        <v>129.4</v>
      </c>
      <c r="H2654">
        <v>129.4</v>
      </c>
      <c r="I2654" t="s">
        <v>71</v>
      </c>
      <c r="J2654" t="s">
        <v>71</v>
      </c>
      <c r="K2654" t="s">
        <v>71</v>
      </c>
      <c r="L2654" t="s">
        <v>71</v>
      </c>
    </row>
    <row r="2655" spans="1:12">
      <c r="A2655">
        <v>2024</v>
      </c>
      <c r="B2655" t="s">
        <v>132</v>
      </c>
      <c r="C2655" t="s">
        <v>134</v>
      </c>
      <c r="D2655" s="49" t="str">
        <f t="shared" si="44"/>
        <v>2024WohngebäudeRohbauarbeiten</v>
      </c>
      <c r="E2655">
        <v>123.7</v>
      </c>
      <c r="F2655">
        <v>123.7</v>
      </c>
      <c r="G2655">
        <v>124.2</v>
      </c>
      <c r="H2655">
        <v>124.2</v>
      </c>
      <c r="I2655" t="s">
        <v>71</v>
      </c>
      <c r="J2655" t="s">
        <v>71</v>
      </c>
      <c r="K2655" t="s">
        <v>71</v>
      </c>
      <c r="L2655" t="s">
        <v>71</v>
      </c>
    </row>
    <row r="2656" spans="1:12">
      <c r="A2656">
        <v>2024</v>
      </c>
      <c r="B2656" t="s">
        <v>132</v>
      </c>
      <c r="C2656" t="s">
        <v>90</v>
      </c>
      <c r="D2656" s="49" t="str">
        <f t="shared" si="44"/>
        <v>2024WohngebäudeErdarbeiten</v>
      </c>
      <c r="E2656">
        <v>128.69999999999999</v>
      </c>
      <c r="F2656">
        <v>128.69999999999999</v>
      </c>
      <c r="G2656">
        <v>129.6</v>
      </c>
      <c r="H2656">
        <v>129.6</v>
      </c>
      <c r="I2656" t="s">
        <v>71</v>
      </c>
      <c r="J2656" t="s">
        <v>71</v>
      </c>
      <c r="K2656" t="s">
        <v>71</v>
      </c>
      <c r="L2656" t="s">
        <v>71</v>
      </c>
    </row>
    <row r="2657" spans="1:12">
      <c r="A2657">
        <v>2024</v>
      </c>
      <c r="B2657" t="s">
        <v>132</v>
      </c>
      <c r="C2657" t="s">
        <v>135</v>
      </c>
      <c r="D2657" s="49" t="str">
        <f t="shared" si="44"/>
        <v>2024WohngebäudeVerbauarbeiten</v>
      </c>
      <c r="E2657" t="s">
        <v>66</v>
      </c>
      <c r="F2657" t="s">
        <v>66</v>
      </c>
      <c r="G2657" t="s">
        <v>66</v>
      </c>
      <c r="H2657" t="s">
        <v>66</v>
      </c>
      <c r="I2657" t="s">
        <v>71</v>
      </c>
      <c r="J2657" t="s">
        <v>71</v>
      </c>
      <c r="K2657" t="s">
        <v>71</v>
      </c>
      <c r="L2657" t="s">
        <v>71</v>
      </c>
    </row>
    <row r="2658" spans="1:12">
      <c r="A2658">
        <v>2024</v>
      </c>
      <c r="B2658" t="s">
        <v>132</v>
      </c>
      <c r="C2658" t="s">
        <v>136</v>
      </c>
      <c r="D2658" s="49" t="str">
        <f t="shared" si="44"/>
        <v>2024WohngebäudeRamm-, Rüttel- und Pressarbeiten</v>
      </c>
      <c r="E2658">
        <v>123.3</v>
      </c>
      <c r="F2658">
        <v>123.3</v>
      </c>
      <c r="G2658">
        <v>123.8</v>
      </c>
      <c r="H2658">
        <v>123.8</v>
      </c>
      <c r="I2658" t="s">
        <v>71</v>
      </c>
      <c r="J2658" t="s">
        <v>71</v>
      </c>
      <c r="K2658" t="s">
        <v>71</v>
      </c>
      <c r="L2658" t="s">
        <v>71</v>
      </c>
    </row>
    <row r="2659" spans="1:12">
      <c r="A2659">
        <v>2024</v>
      </c>
      <c r="B2659" t="s">
        <v>132</v>
      </c>
      <c r="C2659" t="s">
        <v>91</v>
      </c>
      <c r="D2659" s="49" t="str">
        <f t="shared" si="44"/>
        <v>2024WohngebäudeEntwässerungskanalarbeiten</v>
      </c>
      <c r="E2659">
        <v>130.69999999999999</v>
      </c>
      <c r="F2659">
        <v>130.69999999999999</v>
      </c>
      <c r="G2659">
        <v>131.19999999999999</v>
      </c>
      <c r="H2659">
        <v>131.19999999999999</v>
      </c>
      <c r="I2659" t="s">
        <v>71</v>
      </c>
      <c r="J2659" t="s">
        <v>71</v>
      </c>
      <c r="K2659" t="s">
        <v>71</v>
      </c>
      <c r="L2659" t="s">
        <v>71</v>
      </c>
    </row>
    <row r="2660" spans="1:12">
      <c r="A2660">
        <v>2024</v>
      </c>
      <c r="B2660" t="s">
        <v>132</v>
      </c>
      <c r="C2660" t="s">
        <v>92</v>
      </c>
      <c r="D2660" s="49" t="str">
        <f t="shared" si="44"/>
        <v>2024WohngebäudeMauerarbeiten</v>
      </c>
      <c r="E2660">
        <v>120.5</v>
      </c>
      <c r="F2660">
        <v>120.5</v>
      </c>
      <c r="G2660">
        <v>120.7</v>
      </c>
      <c r="H2660">
        <v>120.7</v>
      </c>
      <c r="I2660" t="s">
        <v>71</v>
      </c>
      <c r="J2660" t="s">
        <v>71</v>
      </c>
      <c r="K2660" t="s">
        <v>71</v>
      </c>
      <c r="L2660" t="s">
        <v>71</v>
      </c>
    </row>
    <row r="2661" spans="1:12">
      <c r="A2661">
        <v>2024</v>
      </c>
      <c r="B2661" t="s">
        <v>132</v>
      </c>
      <c r="C2661" t="s">
        <v>93</v>
      </c>
      <c r="D2661" s="49" t="str">
        <f t="shared" si="44"/>
        <v>2024WohngebäudeBetonarbeiten</v>
      </c>
      <c r="E2661">
        <v>122.2</v>
      </c>
      <c r="F2661">
        <v>122.2</v>
      </c>
      <c r="G2661">
        <v>122.3</v>
      </c>
      <c r="H2661">
        <v>122.3</v>
      </c>
      <c r="I2661" t="s">
        <v>71</v>
      </c>
      <c r="J2661" t="s">
        <v>71</v>
      </c>
      <c r="K2661" t="s">
        <v>71</v>
      </c>
      <c r="L2661" t="s">
        <v>71</v>
      </c>
    </row>
    <row r="2662" spans="1:12">
      <c r="A2662">
        <v>2024</v>
      </c>
      <c r="B2662" t="s">
        <v>132</v>
      </c>
      <c r="C2662" t="s">
        <v>137</v>
      </c>
      <c r="D2662" s="49" t="str">
        <f t="shared" si="44"/>
        <v>2024WohngebäudeZimmer- und Holzbauarbeiten</v>
      </c>
      <c r="E2662">
        <v>115.7</v>
      </c>
      <c r="F2662">
        <v>115.7</v>
      </c>
      <c r="G2662">
        <v>116.2</v>
      </c>
      <c r="H2662">
        <v>116.2</v>
      </c>
      <c r="I2662" t="s">
        <v>71</v>
      </c>
      <c r="J2662" t="s">
        <v>71</v>
      </c>
      <c r="K2662" t="s">
        <v>71</v>
      </c>
      <c r="L2662" t="s">
        <v>71</v>
      </c>
    </row>
    <row r="2663" spans="1:12">
      <c r="A2663">
        <v>2024</v>
      </c>
      <c r="B2663" t="s">
        <v>132</v>
      </c>
      <c r="C2663" t="s">
        <v>95</v>
      </c>
      <c r="D2663" s="49" t="str">
        <f t="shared" si="44"/>
        <v>2024WohngebäudeStahlbauarbeiten</v>
      </c>
      <c r="E2663">
        <v>123.4</v>
      </c>
      <c r="F2663">
        <v>123.4</v>
      </c>
      <c r="G2663">
        <v>120.9</v>
      </c>
      <c r="H2663">
        <v>120.9</v>
      </c>
      <c r="I2663" t="s">
        <v>71</v>
      </c>
      <c r="J2663" t="s">
        <v>71</v>
      </c>
      <c r="K2663" t="s">
        <v>71</v>
      </c>
      <c r="L2663" t="s">
        <v>71</v>
      </c>
    </row>
    <row r="2664" spans="1:12">
      <c r="A2664">
        <v>2024</v>
      </c>
      <c r="B2664" t="s">
        <v>132</v>
      </c>
      <c r="C2664" t="s">
        <v>96</v>
      </c>
      <c r="D2664" s="49" t="str">
        <f t="shared" si="44"/>
        <v>2024WohngebäudeAbdichtungsarbeiten</v>
      </c>
      <c r="E2664">
        <v>128.80000000000001</v>
      </c>
      <c r="F2664">
        <v>128.80000000000001</v>
      </c>
      <c r="G2664">
        <v>129.9</v>
      </c>
      <c r="H2664">
        <v>129.9</v>
      </c>
      <c r="I2664" t="s">
        <v>71</v>
      </c>
      <c r="J2664" t="s">
        <v>71</v>
      </c>
      <c r="K2664" t="s">
        <v>71</v>
      </c>
      <c r="L2664" t="s">
        <v>71</v>
      </c>
    </row>
    <row r="2665" spans="1:12">
      <c r="A2665">
        <v>2024</v>
      </c>
      <c r="B2665" t="s">
        <v>132</v>
      </c>
      <c r="C2665" t="s">
        <v>1601</v>
      </c>
      <c r="D2665" s="49" t="str">
        <f t="shared" si="44"/>
        <v>2024WohngebäudeDachdeckungsarbeiten</v>
      </c>
      <c r="E2665">
        <v>133.19999999999999</v>
      </c>
      <c r="F2665">
        <v>133.19999999999999</v>
      </c>
      <c r="G2665">
        <v>134.5</v>
      </c>
      <c r="H2665">
        <v>134.5</v>
      </c>
      <c r="I2665" t="s">
        <v>71</v>
      </c>
      <c r="J2665" t="s">
        <v>71</v>
      </c>
      <c r="K2665" t="s">
        <v>71</v>
      </c>
      <c r="L2665" t="s">
        <v>71</v>
      </c>
    </row>
    <row r="2666" spans="1:12">
      <c r="A2666">
        <v>2024</v>
      </c>
      <c r="B2666" t="s">
        <v>132</v>
      </c>
      <c r="C2666" t="s">
        <v>98</v>
      </c>
      <c r="D2666" s="49" t="str">
        <f t="shared" si="44"/>
        <v>2024WohngebäudeKlempnerarbeiten</v>
      </c>
      <c r="E2666">
        <v>132.1</v>
      </c>
      <c r="F2666">
        <v>132.1</v>
      </c>
      <c r="G2666">
        <v>132.80000000000001</v>
      </c>
      <c r="H2666">
        <v>132.80000000000001</v>
      </c>
      <c r="I2666" t="s">
        <v>71</v>
      </c>
      <c r="J2666" t="s">
        <v>71</v>
      </c>
      <c r="K2666" t="s">
        <v>71</v>
      </c>
      <c r="L2666" t="s">
        <v>71</v>
      </c>
    </row>
    <row r="2667" spans="1:12">
      <c r="A2667">
        <v>2024</v>
      </c>
      <c r="B2667" t="s">
        <v>132</v>
      </c>
      <c r="C2667" t="s">
        <v>99</v>
      </c>
      <c r="D2667" s="49" t="str">
        <f t="shared" si="44"/>
        <v>2024WohngebäudeGerüstarbeiten</v>
      </c>
      <c r="E2667">
        <v>116.8</v>
      </c>
      <c r="F2667">
        <v>116.8</v>
      </c>
      <c r="G2667">
        <v>118.5</v>
      </c>
      <c r="H2667">
        <v>118.5</v>
      </c>
      <c r="I2667" t="s">
        <v>71</v>
      </c>
      <c r="J2667" t="s">
        <v>71</v>
      </c>
      <c r="K2667" t="s">
        <v>71</v>
      </c>
      <c r="L2667" t="s">
        <v>71</v>
      </c>
    </row>
    <row r="2668" spans="1:12">
      <c r="A2668">
        <v>2024</v>
      </c>
      <c r="B2668" t="s">
        <v>132</v>
      </c>
      <c r="C2668" t="s">
        <v>139</v>
      </c>
      <c r="D2668" s="49" t="str">
        <f t="shared" si="44"/>
        <v>2024WohngebäudeAusbauarbeiten</v>
      </c>
      <c r="E2668">
        <v>132.30000000000001</v>
      </c>
      <c r="F2668">
        <v>132.30000000000001</v>
      </c>
      <c r="G2668">
        <v>133.5</v>
      </c>
      <c r="H2668">
        <v>133.5</v>
      </c>
      <c r="I2668" t="s">
        <v>71</v>
      </c>
      <c r="J2668" t="s">
        <v>71</v>
      </c>
      <c r="K2668" t="s">
        <v>71</v>
      </c>
      <c r="L2668" t="s">
        <v>71</v>
      </c>
    </row>
    <row r="2669" spans="1:12">
      <c r="A2669">
        <v>2024</v>
      </c>
      <c r="B2669" t="s">
        <v>132</v>
      </c>
      <c r="C2669" t="s">
        <v>100</v>
      </c>
      <c r="D2669" s="49" t="str">
        <f t="shared" si="44"/>
        <v>2024WohngebäudeNaturwerksteinarbeiten</v>
      </c>
      <c r="E2669">
        <v>124.8</v>
      </c>
      <c r="F2669">
        <v>124.8</v>
      </c>
      <c r="G2669">
        <v>125.3</v>
      </c>
      <c r="H2669">
        <v>125.3</v>
      </c>
      <c r="I2669" t="s">
        <v>71</v>
      </c>
      <c r="J2669" t="s">
        <v>71</v>
      </c>
      <c r="K2669" t="s">
        <v>71</v>
      </c>
      <c r="L2669" t="s">
        <v>71</v>
      </c>
    </row>
    <row r="2670" spans="1:12">
      <c r="A2670">
        <v>2024</v>
      </c>
      <c r="B2670" t="s">
        <v>132</v>
      </c>
      <c r="C2670" t="s">
        <v>101</v>
      </c>
      <c r="D2670" s="49" t="str">
        <f t="shared" si="44"/>
        <v>2024WohngebäudeBetonwerksteinarbeiten</v>
      </c>
      <c r="E2670">
        <v>129.1</v>
      </c>
      <c r="F2670">
        <v>129.1</v>
      </c>
      <c r="G2670">
        <v>129.69999999999999</v>
      </c>
      <c r="H2670">
        <v>129.69999999999999</v>
      </c>
      <c r="I2670" t="s">
        <v>71</v>
      </c>
      <c r="J2670" t="s">
        <v>71</v>
      </c>
      <c r="K2670" t="s">
        <v>71</v>
      </c>
      <c r="L2670" t="s">
        <v>71</v>
      </c>
    </row>
    <row r="2671" spans="1:12">
      <c r="A2671">
        <v>2024</v>
      </c>
      <c r="B2671" t="s">
        <v>132</v>
      </c>
      <c r="C2671" t="s">
        <v>140</v>
      </c>
      <c r="D2671" s="49" t="str">
        <f t="shared" si="44"/>
        <v>2024WohngebäudePutz- und Stuckarbeiten</v>
      </c>
      <c r="E2671">
        <v>125.4</v>
      </c>
      <c r="F2671">
        <v>125.4</v>
      </c>
      <c r="G2671">
        <v>126.1</v>
      </c>
      <c r="H2671">
        <v>126.1</v>
      </c>
      <c r="I2671" t="s">
        <v>71</v>
      </c>
      <c r="J2671" t="s">
        <v>71</v>
      </c>
      <c r="K2671" t="s">
        <v>71</v>
      </c>
      <c r="L2671" t="s">
        <v>71</v>
      </c>
    </row>
    <row r="2672" spans="1:12">
      <c r="A2672">
        <v>2024</v>
      </c>
      <c r="B2672" t="s">
        <v>132</v>
      </c>
      <c r="C2672" t="s">
        <v>141</v>
      </c>
      <c r="D2672" s="49" t="str">
        <f t="shared" si="44"/>
        <v>2024WohngebäudeWärmedämm-Verbundsysteme</v>
      </c>
      <c r="E2672">
        <v>130.30000000000001</v>
      </c>
      <c r="F2672">
        <v>130.30000000000001</v>
      </c>
      <c r="G2672">
        <v>131.5</v>
      </c>
      <c r="H2672">
        <v>131.5</v>
      </c>
      <c r="I2672" t="s">
        <v>71</v>
      </c>
      <c r="J2672" t="s">
        <v>71</v>
      </c>
      <c r="K2672" t="s">
        <v>71</v>
      </c>
      <c r="L2672" t="s">
        <v>71</v>
      </c>
    </row>
    <row r="2673" spans="1:12">
      <c r="A2673">
        <v>2024</v>
      </c>
      <c r="B2673" t="s">
        <v>132</v>
      </c>
      <c r="C2673" t="s">
        <v>104</v>
      </c>
      <c r="D2673" s="49" t="str">
        <f t="shared" si="44"/>
        <v>2024WohngebäudeTrockenbauarbeiten</v>
      </c>
      <c r="E2673">
        <v>130</v>
      </c>
      <c r="F2673">
        <v>130</v>
      </c>
      <c r="G2673">
        <v>130.69999999999999</v>
      </c>
      <c r="H2673">
        <v>130.69999999999999</v>
      </c>
      <c r="I2673" t="s">
        <v>71</v>
      </c>
      <c r="J2673" t="s">
        <v>71</v>
      </c>
      <c r="K2673" t="s">
        <v>71</v>
      </c>
      <c r="L2673" t="s">
        <v>71</v>
      </c>
    </row>
    <row r="2674" spans="1:12">
      <c r="A2674">
        <v>2024</v>
      </c>
      <c r="B2674" t="s">
        <v>132</v>
      </c>
      <c r="C2674" t="s">
        <v>105</v>
      </c>
      <c r="D2674" s="49" t="str">
        <f t="shared" si="44"/>
        <v>2024WohngebäudeVorgehängte hinterlüftete Fassaden</v>
      </c>
      <c r="E2674">
        <v>133.1</v>
      </c>
      <c r="F2674">
        <v>133.1</v>
      </c>
      <c r="G2674">
        <v>134.1</v>
      </c>
      <c r="H2674">
        <v>134.1</v>
      </c>
      <c r="I2674" t="s">
        <v>71</v>
      </c>
      <c r="J2674" t="s">
        <v>71</v>
      </c>
      <c r="K2674" t="s">
        <v>71</v>
      </c>
      <c r="L2674" t="s">
        <v>71</v>
      </c>
    </row>
    <row r="2675" spans="1:12">
      <c r="A2675">
        <v>2024</v>
      </c>
      <c r="B2675" t="s">
        <v>132</v>
      </c>
      <c r="C2675" t="s">
        <v>142</v>
      </c>
      <c r="D2675" s="49" t="str">
        <f t="shared" si="44"/>
        <v>2024WohngebäudeFliesen- und Plattenarbeiten</v>
      </c>
      <c r="E2675">
        <v>122.2</v>
      </c>
      <c r="F2675">
        <v>122.2</v>
      </c>
      <c r="G2675">
        <v>123</v>
      </c>
      <c r="H2675">
        <v>123</v>
      </c>
      <c r="I2675" t="s">
        <v>71</v>
      </c>
      <c r="J2675" t="s">
        <v>71</v>
      </c>
      <c r="K2675" t="s">
        <v>71</v>
      </c>
      <c r="L2675" t="s">
        <v>71</v>
      </c>
    </row>
    <row r="2676" spans="1:12">
      <c r="A2676">
        <v>2024</v>
      </c>
      <c r="B2676" t="s">
        <v>132</v>
      </c>
      <c r="C2676" t="s">
        <v>107</v>
      </c>
      <c r="D2676" s="49" t="str">
        <f t="shared" si="44"/>
        <v>2024WohngebäudeEstricharbeiten</v>
      </c>
      <c r="E2676">
        <v>133.5</v>
      </c>
      <c r="F2676">
        <v>133.5</v>
      </c>
      <c r="G2676">
        <v>134.19999999999999</v>
      </c>
      <c r="H2676">
        <v>134.19999999999999</v>
      </c>
      <c r="I2676" t="s">
        <v>71</v>
      </c>
      <c r="J2676" t="s">
        <v>71</v>
      </c>
      <c r="K2676" t="s">
        <v>71</v>
      </c>
      <c r="L2676" t="s">
        <v>71</v>
      </c>
    </row>
    <row r="2677" spans="1:12">
      <c r="A2677">
        <v>2024</v>
      </c>
      <c r="B2677" t="s">
        <v>132</v>
      </c>
      <c r="C2677" t="s">
        <v>108</v>
      </c>
      <c r="D2677" s="49" t="str">
        <f t="shared" si="44"/>
        <v>2024WohngebäudeTischlerarbeiten</v>
      </c>
      <c r="E2677">
        <v>134.5</v>
      </c>
      <c r="F2677">
        <v>134.5</v>
      </c>
      <c r="G2677">
        <v>135</v>
      </c>
      <c r="H2677">
        <v>135</v>
      </c>
      <c r="I2677" t="s">
        <v>71</v>
      </c>
      <c r="J2677" t="s">
        <v>71</v>
      </c>
      <c r="K2677" t="s">
        <v>71</v>
      </c>
      <c r="L2677" t="s">
        <v>71</v>
      </c>
    </row>
    <row r="2678" spans="1:12">
      <c r="A2678">
        <v>2024</v>
      </c>
      <c r="B2678" t="s">
        <v>132</v>
      </c>
      <c r="C2678" t="s">
        <v>143</v>
      </c>
      <c r="D2678" s="49" t="str">
        <f t="shared" si="44"/>
        <v>2024WohngebäudeParkett- und Holzpflasterarbeiten</v>
      </c>
      <c r="E2678">
        <v>124.8</v>
      </c>
      <c r="F2678">
        <v>124.8</v>
      </c>
      <c r="G2678">
        <v>125.1</v>
      </c>
      <c r="H2678">
        <v>125.1</v>
      </c>
      <c r="I2678" t="s">
        <v>71</v>
      </c>
      <c r="J2678" t="s">
        <v>71</v>
      </c>
      <c r="K2678" t="s">
        <v>71</v>
      </c>
      <c r="L2678" t="s">
        <v>71</v>
      </c>
    </row>
    <row r="2679" spans="1:12">
      <c r="A2679">
        <v>2024</v>
      </c>
      <c r="B2679" t="s">
        <v>132</v>
      </c>
      <c r="C2679" t="s">
        <v>1602</v>
      </c>
      <c r="D2679" s="49" t="str">
        <f t="shared" si="44"/>
        <v>2024WohngebäudeBeschlagarbeiten</v>
      </c>
      <c r="E2679">
        <v>135.4</v>
      </c>
      <c r="F2679">
        <v>135.4</v>
      </c>
      <c r="G2679">
        <v>136.9</v>
      </c>
      <c r="H2679">
        <v>136.9</v>
      </c>
      <c r="I2679" t="s">
        <v>71</v>
      </c>
      <c r="J2679" t="s">
        <v>71</v>
      </c>
      <c r="K2679" t="s">
        <v>71</v>
      </c>
      <c r="L2679" t="s">
        <v>71</v>
      </c>
    </row>
    <row r="2680" spans="1:12">
      <c r="A2680">
        <v>2024</v>
      </c>
      <c r="B2680" t="s">
        <v>132</v>
      </c>
      <c r="C2680" t="s">
        <v>109</v>
      </c>
      <c r="D2680" s="49" t="str">
        <f t="shared" si="44"/>
        <v>2024WohngebäudeRollladenarbeiten</v>
      </c>
      <c r="E2680">
        <v>129.69999999999999</v>
      </c>
      <c r="F2680">
        <v>129.69999999999999</v>
      </c>
      <c r="G2680">
        <v>130.19999999999999</v>
      </c>
      <c r="H2680">
        <v>130.19999999999999</v>
      </c>
      <c r="I2680" t="s">
        <v>71</v>
      </c>
      <c r="J2680" t="s">
        <v>71</v>
      </c>
      <c r="K2680" t="s">
        <v>71</v>
      </c>
      <c r="L2680" t="s">
        <v>71</v>
      </c>
    </row>
    <row r="2681" spans="1:12">
      <c r="A2681">
        <v>2024</v>
      </c>
      <c r="B2681" t="s">
        <v>132</v>
      </c>
      <c r="C2681" t="s">
        <v>110</v>
      </c>
      <c r="D2681" s="49" t="str">
        <f t="shared" si="44"/>
        <v>2024WohngebäudeMetallbauarbeiten</v>
      </c>
      <c r="E2681">
        <v>131</v>
      </c>
      <c r="F2681">
        <v>131</v>
      </c>
      <c r="G2681">
        <v>132.5</v>
      </c>
      <c r="H2681">
        <v>132.5</v>
      </c>
      <c r="I2681" t="s">
        <v>71</v>
      </c>
      <c r="J2681" t="s">
        <v>71</v>
      </c>
      <c r="K2681" t="s">
        <v>71</v>
      </c>
      <c r="L2681" t="s">
        <v>71</v>
      </c>
    </row>
    <row r="2682" spans="1:12">
      <c r="A2682">
        <v>2024</v>
      </c>
      <c r="B2682" t="s">
        <v>132</v>
      </c>
      <c r="C2682" t="s">
        <v>111</v>
      </c>
      <c r="D2682" s="49" t="str">
        <f t="shared" si="44"/>
        <v>2024WohngebäudeVerglasungsarbeiten</v>
      </c>
      <c r="E2682">
        <v>133.80000000000001</v>
      </c>
      <c r="F2682">
        <v>133.80000000000001</v>
      </c>
      <c r="G2682">
        <v>134.80000000000001</v>
      </c>
      <c r="H2682">
        <v>134.80000000000001</v>
      </c>
      <c r="I2682" t="s">
        <v>71</v>
      </c>
      <c r="J2682" t="s">
        <v>71</v>
      </c>
      <c r="K2682" t="s">
        <v>71</v>
      </c>
      <c r="L2682" t="s">
        <v>71</v>
      </c>
    </row>
    <row r="2683" spans="1:12">
      <c r="A2683">
        <v>2024</v>
      </c>
      <c r="B2683" t="s">
        <v>132</v>
      </c>
      <c r="C2683" t="s">
        <v>144</v>
      </c>
      <c r="D2683" s="49" t="str">
        <f t="shared" si="44"/>
        <v>2024WohngebäudeMaler- und Lackierarbeiten, Beschichtungen</v>
      </c>
      <c r="E2683">
        <v>124.6</v>
      </c>
      <c r="F2683">
        <v>124.6</v>
      </c>
      <c r="G2683">
        <v>126</v>
      </c>
      <c r="H2683">
        <v>126</v>
      </c>
      <c r="I2683" t="s">
        <v>71</v>
      </c>
      <c r="J2683" t="s">
        <v>71</v>
      </c>
      <c r="K2683" t="s">
        <v>71</v>
      </c>
      <c r="L2683" t="s">
        <v>71</v>
      </c>
    </row>
    <row r="2684" spans="1:12">
      <c r="A2684">
        <v>2024</v>
      </c>
      <c r="B2684" t="s">
        <v>132</v>
      </c>
      <c r="C2684" t="s">
        <v>145</v>
      </c>
      <c r="D2684" s="49" t="str">
        <f t="shared" si="44"/>
        <v>2024WohngebäudeKorrosionsschutzarbeiten an Stahlbauten</v>
      </c>
      <c r="E2684" t="s">
        <v>66</v>
      </c>
      <c r="F2684" t="s">
        <v>66</v>
      </c>
      <c r="G2684" t="s">
        <v>66</v>
      </c>
      <c r="H2684" t="s">
        <v>66</v>
      </c>
      <c r="I2684" t="s">
        <v>71</v>
      </c>
      <c r="J2684" t="s">
        <v>71</v>
      </c>
      <c r="K2684" t="s">
        <v>71</v>
      </c>
      <c r="L2684" t="s">
        <v>71</v>
      </c>
    </row>
    <row r="2685" spans="1:12">
      <c r="A2685">
        <v>2024</v>
      </c>
      <c r="B2685" t="s">
        <v>132</v>
      </c>
      <c r="C2685" t="s">
        <v>113</v>
      </c>
      <c r="D2685" s="49" t="str">
        <f t="shared" si="44"/>
        <v>2024WohngebäudeBodenbelagarbeiten</v>
      </c>
      <c r="E2685">
        <v>124.6</v>
      </c>
      <c r="F2685">
        <v>124.6</v>
      </c>
      <c r="G2685">
        <v>125.4</v>
      </c>
      <c r="H2685">
        <v>125.4</v>
      </c>
      <c r="I2685" t="s">
        <v>71</v>
      </c>
      <c r="J2685" t="s">
        <v>71</v>
      </c>
      <c r="K2685" t="s">
        <v>71</v>
      </c>
      <c r="L2685" t="s">
        <v>71</v>
      </c>
    </row>
    <row r="2686" spans="1:12">
      <c r="A2686">
        <v>2024</v>
      </c>
      <c r="B2686" t="s">
        <v>132</v>
      </c>
      <c r="C2686" t="s">
        <v>114</v>
      </c>
      <c r="D2686" s="49" t="str">
        <f t="shared" si="44"/>
        <v>2024WohngebäudeTapezierarbeiten</v>
      </c>
      <c r="E2686">
        <v>122.8</v>
      </c>
      <c r="F2686">
        <v>122.8</v>
      </c>
      <c r="G2686">
        <v>123.8</v>
      </c>
      <c r="H2686">
        <v>123.8</v>
      </c>
      <c r="I2686" t="s">
        <v>71</v>
      </c>
      <c r="J2686" t="s">
        <v>71</v>
      </c>
      <c r="K2686" t="s">
        <v>71</v>
      </c>
      <c r="L2686" t="s">
        <v>71</v>
      </c>
    </row>
    <row r="2687" spans="1:12">
      <c r="A2687">
        <v>2024</v>
      </c>
      <c r="B2687" t="s">
        <v>132</v>
      </c>
      <c r="C2687" t="s">
        <v>115</v>
      </c>
      <c r="D2687" s="49" t="str">
        <f t="shared" si="44"/>
        <v>2024WohngebäudeRaumlufttechnische Anlagen</v>
      </c>
      <c r="E2687">
        <v>136.9</v>
      </c>
      <c r="F2687">
        <v>136.9</v>
      </c>
      <c r="G2687">
        <v>138.4</v>
      </c>
      <c r="H2687">
        <v>138.4</v>
      </c>
      <c r="I2687" t="s">
        <v>71</v>
      </c>
      <c r="J2687" t="s">
        <v>71</v>
      </c>
      <c r="K2687" t="s">
        <v>71</v>
      </c>
      <c r="L2687" t="s">
        <v>71</v>
      </c>
    </row>
    <row r="2688" spans="1:12">
      <c r="A2688">
        <v>2024</v>
      </c>
      <c r="B2688" t="s">
        <v>132</v>
      </c>
      <c r="C2688" t="s">
        <v>146</v>
      </c>
      <c r="D2688" s="49" t="str">
        <f t="shared" si="44"/>
        <v>2024WohngebäudeHeiz- und zentrale Wassererwärmungsanlagen</v>
      </c>
      <c r="E2688">
        <v>137.19999999999999</v>
      </c>
      <c r="F2688">
        <v>137.19999999999999</v>
      </c>
      <c r="G2688">
        <v>138.80000000000001</v>
      </c>
      <c r="H2688">
        <v>138.80000000000001</v>
      </c>
      <c r="I2688" t="s">
        <v>71</v>
      </c>
      <c r="J2688" t="s">
        <v>71</v>
      </c>
      <c r="K2688" t="s">
        <v>71</v>
      </c>
      <c r="L2688" t="s">
        <v>71</v>
      </c>
    </row>
    <row r="2689" spans="1:12">
      <c r="A2689">
        <v>2024</v>
      </c>
      <c r="B2689" t="s">
        <v>132</v>
      </c>
      <c r="C2689" t="s">
        <v>147</v>
      </c>
      <c r="D2689" s="49" t="str">
        <f t="shared" si="44"/>
        <v>2024WohngebäudeGas-, Wasser- und Entwässerungsanl. innerh. v.Geb.</v>
      </c>
      <c r="E2689">
        <v>138.80000000000001</v>
      </c>
      <c r="F2689">
        <v>138.80000000000001</v>
      </c>
      <c r="G2689">
        <v>140.69999999999999</v>
      </c>
      <c r="H2689">
        <v>140.69999999999999</v>
      </c>
      <c r="I2689" t="s">
        <v>71</v>
      </c>
      <c r="J2689" t="s">
        <v>71</v>
      </c>
      <c r="K2689" t="s">
        <v>71</v>
      </c>
      <c r="L2689" t="s">
        <v>71</v>
      </c>
    </row>
    <row r="2690" spans="1:12">
      <c r="A2690">
        <v>2024</v>
      </c>
      <c r="B2690" t="s">
        <v>132</v>
      </c>
      <c r="C2690" t="s">
        <v>1603</v>
      </c>
      <c r="D2690" s="49" t="str">
        <f t="shared" si="44"/>
        <v>2024WohngebäudeElektro-, Sicherheits- u. informationstechn. Anl.</v>
      </c>
      <c r="E2690">
        <v>135</v>
      </c>
      <c r="F2690">
        <v>135</v>
      </c>
      <c r="G2690">
        <v>136.6</v>
      </c>
      <c r="H2690">
        <v>136.6</v>
      </c>
      <c r="I2690" t="s">
        <v>71</v>
      </c>
      <c r="J2690" t="s">
        <v>71</v>
      </c>
      <c r="K2690" t="s">
        <v>71</v>
      </c>
      <c r="L2690" t="s">
        <v>71</v>
      </c>
    </row>
    <row r="2691" spans="1:12">
      <c r="A2691">
        <v>2024</v>
      </c>
      <c r="B2691" t="s">
        <v>132</v>
      </c>
      <c r="C2691" t="s">
        <v>1604</v>
      </c>
      <c r="D2691" s="49" t="str">
        <f t="shared" si="44"/>
        <v>2024WohngebäudeBlitzschutz-, Überspannungsschutz-, Erdungsanlagen</v>
      </c>
      <c r="E2691">
        <v>133.6</v>
      </c>
      <c r="F2691">
        <v>133.6</v>
      </c>
      <c r="G2691">
        <v>135</v>
      </c>
      <c r="H2691">
        <v>135</v>
      </c>
      <c r="I2691" t="s">
        <v>71</v>
      </c>
      <c r="J2691" t="s">
        <v>71</v>
      </c>
      <c r="K2691" t="s">
        <v>71</v>
      </c>
      <c r="L2691" t="s">
        <v>71</v>
      </c>
    </row>
    <row r="2692" spans="1:12">
      <c r="A2692">
        <v>2024</v>
      </c>
      <c r="B2692" t="s">
        <v>132</v>
      </c>
      <c r="C2692" t="s">
        <v>149</v>
      </c>
      <c r="D2692" s="49" t="str">
        <f t="shared" si="44"/>
        <v>2024WohngebäudeAufzugsanl., Fahrtreppen, Fahrsteige, Förderanl.</v>
      </c>
      <c r="E2692">
        <v>122.5</v>
      </c>
      <c r="F2692">
        <v>122.5</v>
      </c>
      <c r="G2692">
        <v>121.6</v>
      </c>
      <c r="H2692">
        <v>121.6</v>
      </c>
      <c r="I2692" t="s">
        <v>71</v>
      </c>
      <c r="J2692" t="s">
        <v>71</v>
      </c>
      <c r="K2692" t="s">
        <v>71</v>
      </c>
      <c r="L2692" t="s">
        <v>71</v>
      </c>
    </row>
    <row r="2693" spans="1:12">
      <c r="A2693">
        <v>2024</v>
      </c>
      <c r="B2693" t="s">
        <v>132</v>
      </c>
      <c r="C2693" t="s">
        <v>119</v>
      </c>
      <c r="D2693" s="49" t="str">
        <f t="shared" si="44"/>
        <v>2024WohngebäudeGebäudeautomation</v>
      </c>
      <c r="E2693">
        <v>138.6</v>
      </c>
      <c r="F2693">
        <v>138.6</v>
      </c>
      <c r="G2693">
        <v>140.9</v>
      </c>
      <c r="H2693">
        <v>140.9</v>
      </c>
      <c r="I2693" t="s">
        <v>71</v>
      </c>
      <c r="J2693" t="s">
        <v>71</v>
      </c>
      <c r="K2693" t="s">
        <v>71</v>
      </c>
      <c r="L2693" t="s">
        <v>71</v>
      </c>
    </row>
    <row r="2694" spans="1:12">
      <c r="A2694">
        <v>2024</v>
      </c>
      <c r="B2694" t="s">
        <v>132</v>
      </c>
      <c r="C2694" t="s">
        <v>150</v>
      </c>
      <c r="D2694" s="49" t="str">
        <f t="shared" si="44"/>
        <v>2024WohngebäudeDämm- und Brandschutzarbeiten an techn. Anlagen</v>
      </c>
      <c r="E2694">
        <v>164.9</v>
      </c>
      <c r="F2694">
        <v>164.9</v>
      </c>
      <c r="G2694">
        <v>167.7</v>
      </c>
      <c r="H2694">
        <v>167.7</v>
      </c>
      <c r="I2694" t="s">
        <v>71</v>
      </c>
      <c r="J2694" t="s">
        <v>71</v>
      </c>
      <c r="K2694" t="s">
        <v>71</v>
      </c>
      <c r="L2694" t="s">
        <v>71</v>
      </c>
    </row>
    <row r="2770" spans="13:14">
      <c r="M2770" s="18"/>
      <c r="N2770"/>
    </row>
    <row r="2891" spans="14:15">
      <c r="N2891"/>
      <c r="O2891" s="18"/>
    </row>
    <row r="2892" spans="14:15">
      <c r="N2892"/>
      <c r="O2892" s="18"/>
    </row>
    <row r="2893" spans="14:15">
      <c r="N2893"/>
      <c r="O2893" s="18"/>
    </row>
    <row r="2894" spans="14:15">
      <c r="N2894"/>
      <c r="O2894" s="18"/>
    </row>
    <row r="2895" spans="14:15">
      <c r="N2895"/>
      <c r="O2895" s="18"/>
    </row>
    <row r="2896" spans="14:15">
      <c r="N2896"/>
      <c r="O2896" s="18"/>
    </row>
    <row r="2897" spans="14:15">
      <c r="N2897"/>
      <c r="O2897" s="18"/>
    </row>
    <row r="2898" spans="14:15">
      <c r="N2898"/>
      <c r="O2898" s="18"/>
    </row>
    <row r="2899" spans="14:15">
      <c r="N2899"/>
      <c r="O2899" s="18"/>
    </row>
    <row r="2900" spans="14:15">
      <c r="N2900"/>
      <c r="O2900" s="18"/>
    </row>
    <row r="2901" spans="14:15">
      <c r="N2901"/>
      <c r="O2901" s="18"/>
    </row>
    <row r="2902" spans="14:15">
      <c r="N2902"/>
      <c r="O2902" s="18"/>
    </row>
    <row r="2903" spans="14:15">
      <c r="N2903"/>
      <c r="O2903" s="18"/>
    </row>
    <row r="2904" spans="14:15">
      <c r="N2904"/>
      <c r="O2904" s="18"/>
    </row>
    <row r="2905" spans="14:15">
      <c r="N2905"/>
      <c r="O2905" s="18"/>
    </row>
    <row r="2906" spans="14:15">
      <c r="N2906"/>
      <c r="O2906" s="18"/>
    </row>
    <row r="2907" spans="14:15">
      <c r="N2907"/>
      <c r="O2907" s="18"/>
    </row>
    <row r="2908" spans="14:15">
      <c r="N2908"/>
      <c r="O2908" s="18"/>
    </row>
    <row r="2909" spans="14:15">
      <c r="N2909"/>
      <c r="O2909" s="18"/>
    </row>
    <row r="2910" spans="14:15">
      <c r="N2910"/>
      <c r="O2910" s="18"/>
    </row>
    <row r="2911" spans="14:15">
      <c r="N2911"/>
      <c r="O2911" s="18"/>
    </row>
    <row r="2912" spans="14:15">
      <c r="N2912"/>
      <c r="O2912" s="18"/>
    </row>
    <row r="2913" spans="14:15">
      <c r="N2913"/>
      <c r="O2913" s="18"/>
    </row>
    <row r="2914" spans="14:15">
      <c r="N2914"/>
      <c r="O2914" s="18"/>
    </row>
    <row r="2915" spans="14:15">
      <c r="N2915"/>
      <c r="O2915" s="18"/>
    </row>
    <row r="2916" spans="14:15">
      <c r="N2916"/>
      <c r="O2916" s="18"/>
    </row>
    <row r="2917" spans="14:15">
      <c r="N2917"/>
      <c r="O2917" s="18"/>
    </row>
    <row r="2918" spans="14:15">
      <c r="N2918"/>
      <c r="O2918" s="18"/>
    </row>
    <row r="2919" spans="14:15">
      <c r="N2919"/>
      <c r="O2919" s="18"/>
    </row>
    <row r="2920" spans="14:15">
      <c r="N2920"/>
      <c r="O2920" s="18"/>
    </row>
    <row r="2921" spans="14:15">
      <c r="N2921"/>
      <c r="O2921" s="18"/>
    </row>
    <row r="2922" spans="14:15">
      <c r="N2922"/>
      <c r="O2922" s="18"/>
    </row>
    <row r="2923" spans="14:15">
      <c r="N2923"/>
      <c r="O2923" s="18"/>
    </row>
    <row r="2924" spans="14:15">
      <c r="N2924"/>
      <c r="O2924" s="18"/>
    </row>
    <row r="2925" spans="14:15">
      <c r="N2925"/>
      <c r="O2925" s="18"/>
    </row>
    <row r="2926" spans="14:15">
      <c r="N2926"/>
      <c r="O2926" s="18"/>
    </row>
    <row r="2927" spans="14:15">
      <c r="N2927"/>
      <c r="O2927" s="18"/>
    </row>
    <row r="2928" spans="14:15">
      <c r="N2928"/>
      <c r="O2928" s="18"/>
    </row>
    <row r="2929" spans="14:15">
      <c r="N2929"/>
      <c r="O2929" s="18"/>
    </row>
    <row r="2930" spans="14:15">
      <c r="N2930"/>
      <c r="O2930" s="18"/>
    </row>
    <row r="2931" spans="14:15">
      <c r="N2931"/>
      <c r="O2931" s="18"/>
    </row>
    <row r="2932" spans="14:15">
      <c r="N2932"/>
      <c r="O2932" s="18"/>
    </row>
    <row r="2933" spans="14:15">
      <c r="N2933"/>
      <c r="O2933" s="18"/>
    </row>
    <row r="2934" spans="14:15">
      <c r="N2934"/>
      <c r="O2934" s="18"/>
    </row>
    <row r="2935" spans="14:15">
      <c r="N2935"/>
      <c r="O2935" s="18"/>
    </row>
    <row r="2936" spans="14:15">
      <c r="N2936"/>
      <c r="O2936" s="18"/>
    </row>
    <row r="2937" spans="14:15">
      <c r="N2937"/>
      <c r="O2937" s="18"/>
    </row>
    <row r="2938" spans="14:15">
      <c r="N2938"/>
      <c r="O2938" s="18"/>
    </row>
    <row r="2939" spans="14:15">
      <c r="N2939"/>
      <c r="O2939" s="18"/>
    </row>
    <row r="2940" spans="14:15">
      <c r="N2940"/>
      <c r="O2940" s="18"/>
    </row>
    <row r="2941" spans="14:15">
      <c r="N2941"/>
      <c r="O2941" s="18"/>
    </row>
    <row r="2942" spans="14:15">
      <c r="N2942"/>
      <c r="O2942" s="18"/>
    </row>
    <row r="2943" spans="14:15">
      <c r="N2943"/>
      <c r="O2943" s="18"/>
    </row>
    <row r="2944" spans="14:15">
      <c r="N2944"/>
      <c r="O2944" s="18"/>
    </row>
    <row r="2945" spans="14:15">
      <c r="N2945"/>
      <c r="O2945" s="18"/>
    </row>
    <row r="2946" spans="14:15">
      <c r="N2946"/>
      <c r="O2946" s="18"/>
    </row>
    <row r="2947" spans="14:15">
      <c r="N2947"/>
      <c r="O2947" s="18"/>
    </row>
    <row r="2948" spans="14:15">
      <c r="N2948"/>
      <c r="O2948" s="18"/>
    </row>
    <row r="2949" spans="14:15">
      <c r="N2949"/>
      <c r="O2949" s="18"/>
    </row>
    <row r="2950" spans="14:15">
      <c r="N2950"/>
      <c r="O2950" s="18"/>
    </row>
    <row r="2951" spans="14:15">
      <c r="N2951"/>
      <c r="O2951" s="18"/>
    </row>
    <row r="2952" spans="14:15">
      <c r="N2952"/>
      <c r="O2952" s="18"/>
    </row>
    <row r="2953" spans="14:15">
      <c r="N2953"/>
      <c r="O2953" s="18"/>
    </row>
    <row r="2954" spans="14:15">
      <c r="N2954"/>
      <c r="O2954" s="18"/>
    </row>
    <row r="2955" spans="14:15">
      <c r="N2955"/>
      <c r="O2955" s="18"/>
    </row>
    <row r="2956" spans="14:15">
      <c r="N2956"/>
      <c r="O2956" s="18"/>
    </row>
    <row r="2957" spans="14:15">
      <c r="N2957"/>
      <c r="O2957" s="18"/>
    </row>
    <row r="2958" spans="14:15">
      <c r="N2958"/>
      <c r="O2958" s="18"/>
    </row>
    <row r="2959" spans="14:15">
      <c r="N2959"/>
      <c r="O2959" s="18"/>
    </row>
    <row r="2960" spans="14:15">
      <c r="N2960"/>
      <c r="O2960" s="18"/>
    </row>
    <row r="2961" spans="14:15">
      <c r="N2961"/>
      <c r="O2961" s="18"/>
    </row>
    <row r="2962" spans="14:15">
      <c r="N2962"/>
      <c r="O2962" s="18"/>
    </row>
    <row r="2963" spans="14:15">
      <c r="N2963"/>
      <c r="O2963" s="18"/>
    </row>
    <row r="2964" spans="14:15">
      <c r="N2964"/>
      <c r="O2964" s="18"/>
    </row>
    <row r="2965" spans="14:15">
      <c r="N2965"/>
      <c r="O2965" s="18"/>
    </row>
    <row r="2966" spans="14:15">
      <c r="N2966"/>
      <c r="O2966" s="18"/>
    </row>
    <row r="2967" spans="14:15">
      <c r="N2967"/>
      <c r="O2967" s="18"/>
    </row>
    <row r="2968" spans="14:15">
      <c r="N2968"/>
      <c r="O2968" s="18"/>
    </row>
    <row r="2969" spans="14:15">
      <c r="N2969"/>
      <c r="O2969" s="18"/>
    </row>
    <row r="2970" spans="14:15">
      <c r="N2970"/>
      <c r="O2970" s="18"/>
    </row>
    <row r="2971" spans="14:15">
      <c r="N2971"/>
      <c r="O2971" s="18"/>
    </row>
    <row r="2972" spans="14:15">
      <c r="N2972"/>
      <c r="O2972" s="18"/>
    </row>
    <row r="2973" spans="14:15">
      <c r="N2973"/>
      <c r="O2973" s="18"/>
    </row>
    <row r="2974" spans="14:15">
      <c r="N2974"/>
      <c r="O2974" s="18"/>
    </row>
    <row r="2975" spans="14:15">
      <c r="N2975"/>
      <c r="O2975" s="18"/>
    </row>
    <row r="2976" spans="14:15">
      <c r="N2976"/>
      <c r="O2976" s="18"/>
    </row>
    <row r="2977" spans="14:15">
      <c r="N2977"/>
      <c r="O2977" s="18"/>
    </row>
    <row r="2978" spans="14:15">
      <c r="N2978"/>
      <c r="O2978" s="18"/>
    </row>
    <row r="2979" spans="14:15">
      <c r="N2979"/>
      <c r="O2979" s="18"/>
    </row>
    <row r="2980" spans="14:15">
      <c r="N2980"/>
      <c r="O2980" s="18"/>
    </row>
    <row r="2981" spans="14:15">
      <c r="N2981"/>
      <c r="O2981" s="18"/>
    </row>
    <row r="2982" spans="14:15">
      <c r="N2982"/>
      <c r="O2982" s="18"/>
    </row>
    <row r="2983" spans="14:15">
      <c r="N2983"/>
      <c r="O2983" s="18"/>
    </row>
    <row r="2984" spans="14:15">
      <c r="N2984"/>
      <c r="O2984" s="18"/>
    </row>
    <row r="2985" spans="14:15">
      <c r="N2985"/>
      <c r="O2985" s="18"/>
    </row>
    <row r="2986" spans="14:15">
      <c r="N2986"/>
      <c r="O2986" s="18"/>
    </row>
    <row r="2987" spans="14:15">
      <c r="N2987"/>
      <c r="O2987" s="18"/>
    </row>
    <row r="2988" spans="14:15">
      <c r="N2988"/>
      <c r="O2988" s="18"/>
    </row>
    <row r="2989" spans="14:15">
      <c r="N2989"/>
      <c r="O2989" s="18"/>
    </row>
    <row r="2990" spans="14:15">
      <c r="N2990"/>
      <c r="O2990" s="18"/>
    </row>
    <row r="2991" spans="14:15">
      <c r="N2991"/>
      <c r="O2991" s="18"/>
    </row>
    <row r="2992" spans="14:15">
      <c r="N2992"/>
      <c r="O2992" s="18"/>
    </row>
    <row r="2993" spans="14:15">
      <c r="N2993"/>
      <c r="O2993" s="18"/>
    </row>
    <row r="2994" spans="14:15">
      <c r="N2994"/>
      <c r="O2994" s="18"/>
    </row>
    <row r="2995" spans="14:15">
      <c r="N2995"/>
      <c r="O2995" s="18"/>
    </row>
    <row r="2996" spans="14:15">
      <c r="N2996"/>
      <c r="O2996" s="18"/>
    </row>
    <row r="2997" spans="14:15">
      <c r="N2997"/>
      <c r="O2997" s="18"/>
    </row>
    <row r="2998" spans="14:15">
      <c r="N2998"/>
      <c r="O2998" s="18"/>
    </row>
    <row r="2999" spans="14:15">
      <c r="N2999"/>
      <c r="O2999" s="18"/>
    </row>
    <row r="3000" spans="14:15">
      <c r="N3000"/>
      <c r="O3000" s="18"/>
    </row>
    <row r="3001" spans="14:15">
      <c r="N3001"/>
      <c r="O3001" s="18"/>
    </row>
    <row r="3002" spans="14:15">
      <c r="N3002"/>
      <c r="O3002" s="18"/>
    </row>
    <row r="3003" spans="14:15">
      <c r="N3003"/>
      <c r="O3003" s="18"/>
    </row>
    <row r="3004" spans="14:15">
      <c r="N3004"/>
      <c r="O3004" s="18"/>
    </row>
    <row r="3005" spans="14:15">
      <c r="N3005"/>
      <c r="O3005" s="18"/>
    </row>
    <row r="3006" spans="14:15">
      <c r="N3006"/>
      <c r="O3006" s="18"/>
    </row>
    <row r="3007" spans="14:15">
      <c r="N3007"/>
      <c r="O3007" s="18"/>
    </row>
    <row r="3008" spans="14:15">
      <c r="N3008"/>
      <c r="O3008" s="18"/>
    </row>
    <row r="3009" spans="14:15">
      <c r="N3009"/>
      <c r="O3009" s="18"/>
    </row>
    <row r="3010" spans="14:15">
      <c r="N3010"/>
      <c r="O3010" s="18"/>
    </row>
    <row r="3011" spans="14:15">
      <c r="N3011"/>
      <c r="O3011" s="18"/>
    </row>
    <row r="3012" spans="14:15">
      <c r="N3012"/>
      <c r="O3012" s="18"/>
    </row>
    <row r="3013" spans="14:15">
      <c r="N3013"/>
      <c r="O3013" s="18"/>
    </row>
  </sheetData>
  <pageMargins left="0.7" right="0.7" top="0.78740157499999996" bottom="0.78740157499999996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B000-4794-4189-9801-318F53E33A6A}">
  <dimension ref="A1:DC16"/>
  <sheetViews>
    <sheetView zoomScale="80" zoomScaleNormal="80" workbookViewId="0">
      <selection activeCell="M22" sqref="M22"/>
    </sheetView>
  </sheetViews>
  <sheetFormatPr baseColWidth="10" defaultRowHeight="14.5"/>
  <cols>
    <col min="1" max="1" width="22.453125" customWidth="1"/>
    <col min="4" max="4" width="13.81640625" customWidth="1"/>
  </cols>
  <sheetData>
    <row r="1" spans="1:107">
      <c r="A1" s="65" t="s">
        <v>153</v>
      </c>
      <c r="B1" s="57"/>
      <c r="C1" s="57"/>
      <c r="D1" s="64" t="s">
        <v>1730</v>
      </c>
      <c r="E1" s="57"/>
      <c r="F1" s="57"/>
      <c r="G1" s="57"/>
      <c r="H1" s="57"/>
      <c r="I1" s="57"/>
      <c r="J1" s="58"/>
    </row>
    <row r="2" spans="1:107">
      <c r="A2" s="52" t="s">
        <v>154</v>
      </c>
      <c r="B2" s="47"/>
      <c r="C2" s="47"/>
      <c r="D2" s="47" t="s">
        <v>1328</v>
      </c>
      <c r="E2" s="47"/>
      <c r="F2" s="47"/>
      <c r="G2" s="47"/>
      <c r="H2" s="47"/>
      <c r="I2" s="47"/>
      <c r="J2" s="53"/>
    </row>
    <row r="3" spans="1:107">
      <c r="A3" s="52" t="s">
        <v>155</v>
      </c>
      <c r="B3" s="47"/>
      <c r="C3" s="47"/>
      <c r="D3" s="47"/>
      <c r="E3" s="47"/>
      <c r="F3" s="47"/>
      <c r="G3" s="47"/>
      <c r="H3" s="47"/>
      <c r="I3" s="47"/>
      <c r="J3" s="53"/>
    </row>
    <row r="4" spans="1:107">
      <c r="A4" s="52" t="s">
        <v>46</v>
      </c>
      <c r="B4" s="47"/>
      <c r="C4" s="47"/>
      <c r="D4" s="47"/>
      <c r="E4" s="47"/>
      <c r="F4" s="47"/>
      <c r="G4" s="47"/>
      <c r="H4" s="47"/>
      <c r="I4" s="47"/>
      <c r="J4" s="53"/>
    </row>
    <row r="5" spans="1:107">
      <c r="A5" s="62" t="s">
        <v>667</v>
      </c>
      <c r="B5" s="54"/>
      <c r="C5" s="54"/>
      <c r="D5" s="54"/>
      <c r="E5" s="54"/>
      <c r="F5" s="54"/>
      <c r="G5" s="54"/>
      <c r="H5" s="54"/>
      <c r="I5" s="54"/>
      <c r="J5" s="55"/>
    </row>
    <row r="6" spans="1:107" s="1" customFormat="1">
      <c r="C6" s="1">
        <v>2000</v>
      </c>
      <c r="D6" s="1">
        <v>2000</v>
      </c>
      <c r="E6" s="1">
        <v>2000</v>
      </c>
      <c r="F6" s="1">
        <v>2000</v>
      </c>
      <c r="G6" s="1">
        <v>2001</v>
      </c>
      <c r="H6" s="1">
        <v>2001</v>
      </c>
      <c r="I6" s="1">
        <v>2001</v>
      </c>
      <c r="J6" s="1">
        <v>2001</v>
      </c>
      <c r="K6" s="1">
        <v>2002</v>
      </c>
      <c r="L6" s="1">
        <v>2002</v>
      </c>
      <c r="M6" s="1">
        <v>2002</v>
      </c>
      <c r="N6" s="1">
        <v>2002</v>
      </c>
      <c r="O6" s="1">
        <v>2003</v>
      </c>
      <c r="P6" s="1">
        <v>2003</v>
      </c>
      <c r="Q6" s="1">
        <v>2003</v>
      </c>
      <c r="R6" s="1">
        <v>2003</v>
      </c>
      <c r="S6" s="1">
        <v>2004</v>
      </c>
      <c r="T6" s="1">
        <v>2004</v>
      </c>
      <c r="U6" s="1">
        <v>2004</v>
      </c>
      <c r="V6" s="1">
        <v>2004</v>
      </c>
      <c r="W6" s="1">
        <v>2005</v>
      </c>
      <c r="X6" s="1">
        <v>2005</v>
      </c>
      <c r="Y6" s="1">
        <v>2005</v>
      </c>
      <c r="Z6" s="1">
        <v>2005</v>
      </c>
      <c r="AA6" s="1">
        <v>2006</v>
      </c>
      <c r="AB6" s="1">
        <v>2006</v>
      </c>
      <c r="AC6" s="1">
        <v>2006</v>
      </c>
      <c r="AD6" s="1">
        <v>2006</v>
      </c>
      <c r="AE6" s="1">
        <v>2007</v>
      </c>
      <c r="AF6" s="1">
        <v>2007</v>
      </c>
      <c r="AG6" s="1">
        <v>2007</v>
      </c>
      <c r="AH6" s="1">
        <v>2007</v>
      </c>
      <c r="AI6" s="1">
        <v>2008</v>
      </c>
      <c r="AJ6" s="1">
        <v>2008</v>
      </c>
      <c r="AK6" s="1">
        <v>2008</v>
      </c>
      <c r="AL6" s="1">
        <v>2008</v>
      </c>
      <c r="AM6" s="1">
        <v>2009</v>
      </c>
      <c r="AN6" s="1">
        <v>2009</v>
      </c>
      <c r="AO6" s="1">
        <v>2009</v>
      </c>
      <c r="AP6" s="1">
        <v>2009</v>
      </c>
      <c r="AQ6" s="1">
        <v>2010</v>
      </c>
      <c r="AR6" s="1">
        <v>2010</v>
      </c>
      <c r="AS6" s="1">
        <v>2010</v>
      </c>
      <c r="AT6" s="1">
        <v>2010</v>
      </c>
      <c r="AU6" s="1">
        <v>2011</v>
      </c>
      <c r="AV6" s="1">
        <v>2011</v>
      </c>
      <c r="AW6" s="1">
        <v>2011</v>
      </c>
      <c r="AX6" s="1">
        <v>2011</v>
      </c>
      <c r="AY6" s="1">
        <v>2012</v>
      </c>
      <c r="AZ6" s="1">
        <v>2012</v>
      </c>
      <c r="BA6" s="1">
        <v>2012</v>
      </c>
      <c r="BB6" s="1">
        <v>2012</v>
      </c>
      <c r="BC6" s="1">
        <v>2013</v>
      </c>
      <c r="BD6" s="1">
        <v>2013</v>
      </c>
      <c r="BE6" s="1">
        <v>2013</v>
      </c>
      <c r="BF6" s="1">
        <v>2013</v>
      </c>
      <c r="BG6" s="1">
        <v>2014</v>
      </c>
      <c r="BH6" s="1">
        <v>2014</v>
      </c>
      <c r="BI6" s="1">
        <v>2014</v>
      </c>
      <c r="BJ6" s="1">
        <v>2014</v>
      </c>
      <c r="BK6" s="1">
        <v>2015</v>
      </c>
      <c r="BL6" s="1">
        <v>2015</v>
      </c>
      <c r="BM6" s="1">
        <v>2015</v>
      </c>
      <c r="BN6" s="1">
        <v>2015</v>
      </c>
      <c r="BO6" s="1">
        <v>2016</v>
      </c>
      <c r="BP6" s="1">
        <v>2016</v>
      </c>
      <c r="BQ6" s="1">
        <v>2016</v>
      </c>
      <c r="BR6" s="1">
        <v>2016</v>
      </c>
      <c r="BS6" s="1">
        <v>2017</v>
      </c>
      <c r="BT6" s="1">
        <v>2017</v>
      </c>
      <c r="BU6" s="1">
        <v>2017</v>
      </c>
      <c r="BV6" s="1">
        <v>2017</v>
      </c>
      <c r="BW6" s="1">
        <v>2018</v>
      </c>
      <c r="BX6" s="1">
        <v>2018</v>
      </c>
      <c r="BY6" s="1">
        <v>2018</v>
      </c>
      <c r="BZ6" s="1">
        <v>2018</v>
      </c>
      <c r="CA6" s="1">
        <v>2019</v>
      </c>
      <c r="CB6" s="1">
        <v>2019</v>
      </c>
      <c r="CC6" s="1">
        <v>2019</v>
      </c>
      <c r="CD6" s="1">
        <v>2019</v>
      </c>
      <c r="CE6" s="1">
        <v>2020</v>
      </c>
      <c r="CF6" s="1">
        <v>2020</v>
      </c>
      <c r="CG6" s="1">
        <v>2020</v>
      </c>
      <c r="CH6" s="1">
        <v>2020</v>
      </c>
      <c r="CI6" s="1">
        <v>2021</v>
      </c>
      <c r="CJ6" s="1">
        <v>2021</v>
      </c>
      <c r="CK6" s="1">
        <v>2021</v>
      </c>
      <c r="CL6" s="1">
        <v>2021</v>
      </c>
      <c r="CM6" s="1">
        <v>2022</v>
      </c>
      <c r="CN6" s="1">
        <v>2022</v>
      </c>
      <c r="CO6" s="1">
        <v>2022</v>
      </c>
      <c r="CP6" s="1">
        <v>2022</v>
      </c>
      <c r="CQ6" s="1">
        <v>2023</v>
      </c>
      <c r="CR6" s="1">
        <v>2023</v>
      </c>
      <c r="CS6" s="1">
        <v>2023</v>
      </c>
      <c r="CT6" s="1">
        <v>2023</v>
      </c>
      <c r="CU6" s="1">
        <v>2024</v>
      </c>
      <c r="CV6" s="1">
        <v>2024</v>
      </c>
    </row>
    <row r="7" spans="1:107" s="1" customFormat="1">
      <c r="C7" s="1" t="s">
        <v>47</v>
      </c>
      <c r="D7" s="1" t="s">
        <v>48</v>
      </c>
      <c r="E7" s="1" t="s">
        <v>49</v>
      </c>
      <c r="F7" s="1" t="s">
        <v>50</v>
      </c>
      <c r="G7" s="1" t="s">
        <v>47</v>
      </c>
      <c r="H7" s="1" t="s">
        <v>48</v>
      </c>
      <c r="I7" s="1" t="s">
        <v>49</v>
      </c>
      <c r="J7" s="1" t="s">
        <v>50</v>
      </c>
      <c r="K7" s="1" t="s">
        <v>47</v>
      </c>
      <c r="L7" s="1" t="s">
        <v>48</v>
      </c>
      <c r="M7" s="1" t="s">
        <v>49</v>
      </c>
      <c r="N7" s="1" t="s">
        <v>50</v>
      </c>
      <c r="O7" s="1" t="s">
        <v>47</v>
      </c>
      <c r="P7" s="1" t="s">
        <v>48</v>
      </c>
      <c r="Q7" s="1" t="s">
        <v>49</v>
      </c>
      <c r="R7" s="1" t="s">
        <v>50</v>
      </c>
      <c r="S7" s="1" t="s">
        <v>47</v>
      </c>
      <c r="T7" s="1" t="s">
        <v>48</v>
      </c>
      <c r="U7" s="1" t="s">
        <v>49</v>
      </c>
      <c r="V7" s="1" t="s">
        <v>50</v>
      </c>
      <c r="W7" s="1" t="s">
        <v>47</v>
      </c>
      <c r="X7" s="1" t="s">
        <v>48</v>
      </c>
      <c r="Y7" s="1" t="s">
        <v>49</v>
      </c>
      <c r="Z7" s="1" t="s">
        <v>50</v>
      </c>
      <c r="AA7" s="1" t="s">
        <v>47</v>
      </c>
      <c r="AB7" s="1" t="s">
        <v>48</v>
      </c>
      <c r="AC7" s="1" t="s">
        <v>49</v>
      </c>
      <c r="AD7" s="1" t="s">
        <v>50</v>
      </c>
      <c r="AE7" s="1" t="s">
        <v>47</v>
      </c>
      <c r="AF7" s="1" t="s">
        <v>48</v>
      </c>
      <c r="AG7" s="1" t="s">
        <v>49</v>
      </c>
      <c r="AH7" s="1" t="s">
        <v>50</v>
      </c>
      <c r="AI7" s="1" t="s">
        <v>47</v>
      </c>
      <c r="AJ7" s="1" t="s">
        <v>48</v>
      </c>
      <c r="AK7" s="1" t="s">
        <v>49</v>
      </c>
      <c r="AL7" s="1" t="s">
        <v>50</v>
      </c>
      <c r="AM7" s="1" t="s">
        <v>47</v>
      </c>
      <c r="AN7" s="1" t="s">
        <v>48</v>
      </c>
      <c r="AO7" s="1" t="s">
        <v>49</v>
      </c>
      <c r="AP7" s="1" t="s">
        <v>50</v>
      </c>
      <c r="AQ7" s="1" t="s">
        <v>47</v>
      </c>
      <c r="AR7" s="1" t="s">
        <v>48</v>
      </c>
      <c r="AS7" s="1" t="s">
        <v>49</v>
      </c>
      <c r="AT7" s="1" t="s">
        <v>50</v>
      </c>
      <c r="AU7" s="1" t="s">
        <v>47</v>
      </c>
      <c r="AV7" s="1" t="s">
        <v>48</v>
      </c>
      <c r="AW7" s="1" t="s">
        <v>49</v>
      </c>
      <c r="AX7" s="1" t="s">
        <v>50</v>
      </c>
      <c r="AY7" s="1" t="s">
        <v>47</v>
      </c>
      <c r="AZ7" s="1" t="s">
        <v>48</v>
      </c>
      <c r="BA7" s="1" t="s">
        <v>49</v>
      </c>
      <c r="BB7" s="1" t="s">
        <v>50</v>
      </c>
      <c r="BC7" s="1" t="s">
        <v>47</v>
      </c>
      <c r="BD7" s="1" t="s">
        <v>48</v>
      </c>
      <c r="BE7" s="1" t="s">
        <v>49</v>
      </c>
      <c r="BF7" s="1" t="s">
        <v>50</v>
      </c>
      <c r="BG7" s="1" t="s">
        <v>47</v>
      </c>
      <c r="BH7" s="1" t="s">
        <v>48</v>
      </c>
      <c r="BI7" s="1" t="s">
        <v>49</v>
      </c>
      <c r="BJ7" s="1" t="s">
        <v>50</v>
      </c>
      <c r="BK7" s="1" t="s">
        <v>47</v>
      </c>
      <c r="BL7" s="1" t="s">
        <v>48</v>
      </c>
      <c r="BM7" s="1" t="s">
        <v>49</v>
      </c>
      <c r="BN7" s="1" t="s">
        <v>50</v>
      </c>
      <c r="BO7" s="1" t="s">
        <v>47</v>
      </c>
      <c r="BP7" s="1" t="s">
        <v>48</v>
      </c>
      <c r="BQ7" s="1" t="s">
        <v>49</v>
      </c>
      <c r="BR7" s="1" t="s">
        <v>50</v>
      </c>
      <c r="BS7" s="1" t="s">
        <v>47</v>
      </c>
      <c r="BT7" s="1" t="s">
        <v>48</v>
      </c>
      <c r="BU7" s="1" t="s">
        <v>49</v>
      </c>
      <c r="BV7" s="1" t="s">
        <v>50</v>
      </c>
      <c r="BW7" s="1" t="s">
        <v>47</v>
      </c>
      <c r="BX7" s="1" t="s">
        <v>48</v>
      </c>
      <c r="BY7" s="1" t="s">
        <v>49</v>
      </c>
      <c r="BZ7" s="1" t="s">
        <v>50</v>
      </c>
      <c r="CA7" s="1" t="s">
        <v>47</v>
      </c>
      <c r="CB7" s="1" t="s">
        <v>48</v>
      </c>
      <c r="CC7" s="1" t="s">
        <v>49</v>
      </c>
      <c r="CD7" s="1" t="s">
        <v>50</v>
      </c>
      <c r="CE7" s="1" t="s">
        <v>47</v>
      </c>
      <c r="CF7" s="1" t="s">
        <v>48</v>
      </c>
      <c r="CG7" s="1" t="s">
        <v>49</v>
      </c>
      <c r="CH7" s="1" t="s">
        <v>50</v>
      </c>
      <c r="CI7" s="1" t="s">
        <v>47</v>
      </c>
      <c r="CJ7" s="1" t="s">
        <v>48</v>
      </c>
      <c r="CK7" s="1" t="s">
        <v>49</v>
      </c>
      <c r="CL7" s="1" t="s">
        <v>50</v>
      </c>
      <c r="CM7" s="1" t="s">
        <v>47</v>
      </c>
      <c r="CN7" s="1" t="s">
        <v>48</v>
      </c>
      <c r="CO7" s="1" t="s">
        <v>49</v>
      </c>
      <c r="CP7" s="1" t="s">
        <v>50</v>
      </c>
      <c r="CQ7" s="1" t="s">
        <v>47</v>
      </c>
      <c r="CR7" s="1" t="s">
        <v>48</v>
      </c>
      <c r="CS7" s="1" t="s">
        <v>49</v>
      </c>
      <c r="CT7" s="1" t="s">
        <v>50</v>
      </c>
      <c r="CU7" s="1" t="s">
        <v>47</v>
      </c>
      <c r="CV7" s="1" t="s">
        <v>48</v>
      </c>
      <c r="CW7" s="1" t="s">
        <v>49</v>
      </c>
      <c r="CX7" s="1" t="s">
        <v>704</v>
      </c>
      <c r="CY7" s="1" t="s">
        <v>666</v>
      </c>
      <c r="CZ7" s="1" t="s">
        <v>760</v>
      </c>
      <c r="DA7" s="1" t="s">
        <v>761</v>
      </c>
    </row>
    <row r="8" spans="1:107">
      <c r="A8" s="1" t="s">
        <v>156</v>
      </c>
      <c r="B8" t="s">
        <v>157</v>
      </c>
      <c r="C8">
        <v>84.3</v>
      </c>
      <c r="D8">
        <v>83.8</v>
      </c>
      <c r="E8">
        <v>84.6</v>
      </c>
      <c r="F8">
        <v>84.7</v>
      </c>
      <c r="G8">
        <v>84.9</v>
      </c>
      <c r="H8">
        <v>84.9</v>
      </c>
      <c r="I8">
        <v>84.7</v>
      </c>
      <c r="J8">
        <v>83.1</v>
      </c>
      <c r="K8">
        <v>83.3</v>
      </c>
      <c r="L8">
        <v>84</v>
      </c>
      <c r="M8">
        <v>83.8</v>
      </c>
      <c r="N8">
        <v>82.1</v>
      </c>
      <c r="O8">
        <v>83.3</v>
      </c>
      <c r="P8">
        <v>84.9</v>
      </c>
      <c r="Q8">
        <v>83.8</v>
      </c>
      <c r="R8">
        <v>82.5</v>
      </c>
      <c r="S8">
        <v>83.9</v>
      </c>
      <c r="T8">
        <v>82.8</v>
      </c>
      <c r="U8">
        <v>81.900000000000006</v>
      </c>
      <c r="V8">
        <v>80.599999999999994</v>
      </c>
      <c r="W8">
        <v>84.2</v>
      </c>
      <c r="X8">
        <v>82.7</v>
      </c>
      <c r="Y8">
        <v>84.4</v>
      </c>
      <c r="Z8">
        <v>82</v>
      </c>
      <c r="AA8">
        <v>83.2</v>
      </c>
      <c r="AB8">
        <v>83.5</v>
      </c>
      <c r="AC8">
        <v>82.3</v>
      </c>
      <c r="AD8">
        <v>83</v>
      </c>
      <c r="AE8">
        <v>80</v>
      </c>
      <c r="AF8">
        <v>81.7</v>
      </c>
      <c r="AG8">
        <v>81.599999999999994</v>
      </c>
      <c r="AH8">
        <v>81.599999999999994</v>
      </c>
      <c r="AI8">
        <v>82.8</v>
      </c>
      <c r="AJ8">
        <v>83.1</v>
      </c>
      <c r="AK8">
        <v>81.599999999999994</v>
      </c>
      <c r="AL8">
        <v>81.8</v>
      </c>
      <c r="AM8">
        <v>81.8</v>
      </c>
      <c r="AN8">
        <v>83.1</v>
      </c>
      <c r="AO8">
        <v>82.9</v>
      </c>
      <c r="AP8">
        <v>84.2</v>
      </c>
      <c r="AQ8">
        <v>83</v>
      </c>
      <c r="AR8">
        <v>84.3</v>
      </c>
      <c r="AS8">
        <v>84.3</v>
      </c>
      <c r="AT8">
        <v>83.8</v>
      </c>
      <c r="AU8">
        <v>86</v>
      </c>
      <c r="AV8">
        <v>87.1</v>
      </c>
      <c r="AW8">
        <v>86.7</v>
      </c>
      <c r="AX8">
        <v>87.3</v>
      </c>
      <c r="AY8">
        <v>87.9</v>
      </c>
      <c r="AZ8">
        <v>89.1</v>
      </c>
      <c r="BA8">
        <v>90.4</v>
      </c>
      <c r="BB8">
        <v>91.6</v>
      </c>
      <c r="BC8">
        <v>91.3</v>
      </c>
      <c r="BD8">
        <v>93.1</v>
      </c>
      <c r="BE8">
        <v>92.9</v>
      </c>
      <c r="BF8">
        <v>93</v>
      </c>
      <c r="BG8">
        <v>93.8</v>
      </c>
      <c r="BH8">
        <v>95.7</v>
      </c>
      <c r="BI8">
        <v>96.2</v>
      </c>
      <c r="BJ8">
        <v>96.2</v>
      </c>
      <c r="BK8">
        <v>97.8</v>
      </c>
      <c r="BL8">
        <v>99.9</v>
      </c>
      <c r="BM8">
        <v>100.4</v>
      </c>
      <c r="BN8">
        <v>101.8</v>
      </c>
      <c r="BO8">
        <v>103.9</v>
      </c>
      <c r="BP8">
        <v>106.9</v>
      </c>
      <c r="BQ8">
        <v>108.8</v>
      </c>
      <c r="BR8">
        <v>110.4</v>
      </c>
      <c r="BS8">
        <v>110.9</v>
      </c>
      <c r="BT8">
        <v>113.1</v>
      </c>
      <c r="BU8">
        <v>115</v>
      </c>
      <c r="BV8">
        <v>117.3</v>
      </c>
      <c r="BW8">
        <v>118.3</v>
      </c>
      <c r="BX8">
        <v>120.6</v>
      </c>
      <c r="BY8">
        <v>123.1</v>
      </c>
      <c r="BZ8">
        <v>124.6</v>
      </c>
      <c r="CA8">
        <v>124.6</v>
      </c>
      <c r="CB8">
        <v>127.8</v>
      </c>
      <c r="CC8">
        <v>129.6</v>
      </c>
      <c r="CD8">
        <v>132.69999999999999</v>
      </c>
      <c r="CE8">
        <v>133.80000000000001</v>
      </c>
      <c r="CF8">
        <v>136.19999999999999</v>
      </c>
      <c r="CG8">
        <v>140.30000000000001</v>
      </c>
      <c r="CH8">
        <v>144.30000000000001</v>
      </c>
      <c r="CI8">
        <v>146.30000000000001</v>
      </c>
      <c r="CJ8">
        <v>151.80000000000001</v>
      </c>
      <c r="CK8">
        <v>158.19999999999999</v>
      </c>
      <c r="CL8">
        <v>162.5</v>
      </c>
      <c r="CM8" s="88">
        <v>163.30000000000001</v>
      </c>
      <c r="CN8" s="88">
        <v>166.4</v>
      </c>
      <c r="CO8" s="88">
        <v>165.2</v>
      </c>
      <c r="CP8" s="88">
        <v>156.69999999999999</v>
      </c>
      <c r="CQ8" s="88">
        <v>152.19999999999999</v>
      </c>
      <c r="CR8" s="88">
        <v>150.4</v>
      </c>
      <c r="CS8" s="88">
        <v>148.30000000000001</v>
      </c>
      <c r="CT8">
        <v>145.4</v>
      </c>
      <c r="CU8">
        <v>143.80000000000001</v>
      </c>
      <c r="CV8" s="88">
        <v>146.1</v>
      </c>
      <c r="CW8" s="271">
        <v>146.80000000000001</v>
      </c>
      <c r="CX8" s="45">
        <f>(CW8/CV8)-1</f>
        <v>4.7912388774813408E-3</v>
      </c>
      <c r="CY8" s="45">
        <f>(CW8/CV8-1)*4</f>
        <v>1.9164955509925363E-2</v>
      </c>
      <c r="CZ8" s="45">
        <f>CW8/CS8-1</f>
        <v>-1.0114632501685761E-2</v>
      </c>
      <c r="DA8" s="45">
        <f>(CW8/CK8)^(1/3)-1</f>
        <v>-2.4621468979236671E-2</v>
      </c>
      <c r="DB8" s="45">
        <f>(CU8/BG8)^(1/10)-1</f>
        <v>4.3651747820589559E-2</v>
      </c>
      <c r="DC8" s="1" t="s">
        <v>156</v>
      </c>
    </row>
    <row r="9" spans="1:107">
      <c r="A9" s="1" t="s">
        <v>158</v>
      </c>
      <c r="B9" t="s">
        <v>157</v>
      </c>
      <c r="C9">
        <v>76.8</v>
      </c>
      <c r="D9">
        <v>76.400000000000006</v>
      </c>
      <c r="E9">
        <v>76.3</v>
      </c>
      <c r="F9">
        <v>75.8</v>
      </c>
      <c r="G9">
        <v>75.5</v>
      </c>
      <c r="H9">
        <v>73.900000000000006</v>
      </c>
      <c r="I9">
        <v>75.099999999999994</v>
      </c>
      <c r="J9">
        <v>74.8</v>
      </c>
      <c r="K9">
        <v>74.5</v>
      </c>
      <c r="L9">
        <v>74</v>
      </c>
      <c r="M9">
        <v>75.3</v>
      </c>
      <c r="N9">
        <v>73.8</v>
      </c>
      <c r="O9">
        <v>74.5</v>
      </c>
      <c r="P9">
        <v>75.8</v>
      </c>
      <c r="Q9">
        <v>73</v>
      </c>
      <c r="R9">
        <v>73.8</v>
      </c>
      <c r="S9">
        <v>75</v>
      </c>
      <c r="T9">
        <v>74.5</v>
      </c>
      <c r="U9">
        <v>74.400000000000006</v>
      </c>
      <c r="V9">
        <v>75</v>
      </c>
      <c r="W9">
        <v>75.599999999999994</v>
      </c>
      <c r="X9">
        <v>73.599999999999994</v>
      </c>
      <c r="Y9">
        <v>75.099999999999994</v>
      </c>
      <c r="Z9">
        <v>74.2</v>
      </c>
      <c r="AA9">
        <v>74.3</v>
      </c>
      <c r="AB9">
        <v>72.7</v>
      </c>
      <c r="AC9">
        <v>73.8</v>
      </c>
      <c r="AD9">
        <v>74.599999999999994</v>
      </c>
      <c r="AE9">
        <v>71.900000000000006</v>
      </c>
      <c r="AF9">
        <v>76.3</v>
      </c>
      <c r="AG9">
        <v>76.8</v>
      </c>
      <c r="AH9">
        <v>76.5</v>
      </c>
      <c r="AI9">
        <v>76.7</v>
      </c>
      <c r="AJ9">
        <v>77.599999999999994</v>
      </c>
      <c r="AK9">
        <v>78</v>
      </c>
      <c r="AL9">
        <v>77.400000000000006</v>
      </c>
      <c r="AM9">
        <v>80.099999999999994</v>
      </c>
      <c r="AN9">
        <v>79.900000000000006</v>
      </c>
      <c r="AO9">
        <v>82.9</v>
      </c>
      <c r="AP9">
        <v>83.6</v>
      </c>
      <c r="AQ9">
        <v>82.6</v>
      </c>
      <c r="AR9">
        <v>82.6</v>
      </c>
      <c r="AS9">
        <v>84.8</v>
      </c>
      <c r="AT9">
        <v>84.4</v>
      </c>
      <c r="AU9">
        <v>85.4</v>
      </c>
      <c r="AV9">
        <v>88.1</v>
      </c>
      <c r="AW9">
        <v>89.5</v>
      </c>
      <c r="AX9">
        <v>88.3</v>
      </c>
      <c r="AY9">
        <v>89.1</v>
      </c>
      <c r="AZ9">
        <v>89.7</v>
      </c>
      <c r="BA9">
        <v>90.6</v>
      </c>
      <c r="BB9">
        <v>91.8</v>
      </c>
      <c r="BC9">
        <v>90.9</v>
      </c>
      <c r="BD9">
        <v>92</v>
      </c>
      <c r="BE9">
        <v>91.5</v>
      </c>
      <c r="BF9">
        <v>91.2</v>
      </c>
      <c r="BG9">
        <v>92.3</v>
      </c>
      <c r="BH9">
        <v>94.3</v>
      </c>
      <c r="BI9">
        <v>96.1</v>
      </c>
      <c r="BJ9">
        <v>96.5</v>
      </c>
      <c r="BK9">
        <v>97.5</v>
      </c>
      <c r="BL9">
        <v>99.1</v>
      </c>
      <c r="BM9">
        <v>100.7</v>
      </c>
      <c r="BN9">
        <v>102.7</v>
      </c>
      <c r="BO9">
        <v>104.2</v>
      </c>
      <c r="BP9">
        <v>106.2</v>
      </c>
      <c r="BQ9">
        <v>107.5</v>
      </c>
      <c r="BR9">
        <v>109.5</v>
      </c>
      <c r="BS9">
        <v>109.3</v>
      </c>
      <c r="BT9">
        <v>110.5</v>
      </c>
      <c r="BU9">
        <v>112.9</v>
      </c>
      <c r="BV9">
        <v>114.4</v>
      </c>
      <c r="BW9">
        <v>116.5</v>
      </c>
      <c r="BX9">
        <v>118.1</v>
      </c>
      <c r="BY9">
        <v>121</v>
      </c>
      <c r="BZ9">
        <v>120</v>
      </c>
      <c r="CA9">
        <v>119.5</v>
      </c>
      <c r="CB9">
        <v>121.4</v>
      </c>
      <c r="CC9">
        <v>123.3</v>
      </c>
      <c r="CD9">
        <v>127.2</v>
      </c>
      <c r="CE9">
        <v>126</v>
      </c>
      <c r="CF9">
        <v>129.1</v>
      </c>
      <c r="CG9">
        <v>131.19999999999999</v>
      </c>
      <c r="CH9">
        <v>135.4</v>
      </c>
      <c r="CI9">
        <v>133.30000000000001</v>
      </c>
      <c r="CJ9">
        <v>138.1</v>
      </c>
      <c r="CK9">
        <v>142</v>
      </c>
      <c r="CL9">
        <v>146.69999999999999</v>
      </c>
      <c r="CM9" s="88">
        <v>144.80000000000001</v>
      </c>
      <c r="CN9" s="88">
        <v>148.9</v>
      </c>
      <c r="CO9" s="88">
        <v>150.4</v>
      </c>
      <c r="CP9" s="88">
        <v>148.30000000000001</v>
      </c>
      <c r="CQ9" s="88">
        <v>146.1</v>
      </c>
      <c r="CR9" s="88">
        <v>144.5</v>
      </c>
      <c r="CS9" s="88">
        <v>143.69999999999999</v>
      </c>
      <c r="CT9">
        <v>143.30000000000001</v>
      </c>
      <c r="CU9">
        <v>141.6</v>
      </c>
      <c r="CV9" s="88">
        <v>142.69999999999999</v>
      </c>
      <c r="CW9" s="271">
        <v>143.4</v>
      </c>
      <c r="CX9" s="45">
        <f t="shared" ref="CX9:CX10" si="0">(CW9/CV9)-1</f>
        <v>4.9053959355291887E-3</v>
      </c>
      <c r="CY9" s="45">
        <f t="shared" ref="CY9:CY10" si="1">(CW9/CV9-1)*4</f>
        <v>1.9621583742116755E-2</v>
      </c>
      <c r="CZ9" s="45">
        <f t="shared" ref="CZ9:CZ10" si="2">CW9/CS9-1</f>
        <v>-2.0876826722336927E-3</v>
      </c>
      <c r="DA9" s="45">
        <f t="shared" ref="DA9:DA10" si="3">(CV9/CJ9)^(1/3)-1</f>
        <v>1.0982019171904556E-2</v>
      </c>
      <c r="DB9" s="45">
        <f>(CU9/BG9)^(1/10)-1</f>
        <v>4.3725166134749749E-2</v>
      </c>
      <c r="DC9" s="1" t="s">
        <v>158</v>
      </c>
    </row>
    <row r="10" spans="1:107">
      <c r="A10" s="1" t="s">
        <v>159</v>
      </c>
      <c r="B10" t="s">
        <v>157</v>
      </c>
      <c r="C10">
        <v>85.5</v>
      </c>
      <c r="D10">
        <v>85.2</v>
      </c>
      <c r="E10">
        <v>86.1</v>
      </c>
      <c r="F10">
        <v>86.2</v>
      </c>
      <c r="G10">
        <v>86.7</v>
      </c>
      <c r="H10">
        <v>86.9</v>
      </c>
      <c r="I10">
        <v>86.4</v>
      </c>
      <c r="J10">
        <v>84.6</v>
      </c>
      <c r="K10">
        <v>84.7</v>
      </c>
      <c r="L10">
        <v>85.7</v>
      </c>
      <c r="M10">
        <v>85.2</v>
      </c>
      <c r="N10">
        <v>83.6</v>
      </c>
      <c r="O10">
        <v>84.8</v>
      </c>
      <c r="P10">
        <v>86.6</v>
      </c>
      <c r="Q10">
        <v>85.6</v>
      </c>
      <c r="R10">
        <v>84.1</v>
      </c>
      <c r="S10">
        <v>85.5</v>
      </c>
      <c r="T10">
        <v>84.3</v>
      </c>
      <c r="U10">
        <v>83.2</v>
      </c>
      <c r="V10">
        <v>81.5</v>
      </c>
      <c r="W10">
        <v>85.7</v>
      </c>
      <c r="X10">
        <v>84.2</v>
      </c>
      <c r="Y10">
        <v>86.1</v>
      </c>
      <c r="Z10">
        <v>83.4</v>
      </c>
      <c r="AA10">
        <v>84.7</v>
      </c>
      <c r="AB10">
        <v>85.4</v>
      </c>
      <c r="AC10">
        <v>83.8</v>
      </c>
      <c r="AD10">
        <v>84.5</v>
      </c>
      <c r="AE10">
        <v>81.400000000000006</v>
      </c>
      <c r="AF10">
        <v>82.6</v>
      </c>
      <c r="AG10">
        <v>82.4</v>
      </c>
      <c r="AH10">
        <v>82.5</v>
      </c>
      <c r="AI10">
        <v>83.8</v>
      </c>
      <c r="AJ10">
        <v>84</v>
      </c>
      <c r="AK10">
        <v>82.2</v>
      </c>
      <c r="AL10">
        <v>82.6</v>
      </c>
      <c r="AM10">
        <v>82.1</v>
      </c>
      <c r="AN10">
        <v>83.6</v>
      </c>
      <c r="AO10">
        <v>83</v>
      </c>
      <c r="AP10">
        <v>84.2</v>
      </c>
      <c r="AQ10">
        <v>83.1</v>
      </c>
      <c r="AR10">
        <v>84.6</v>
      </c>
      <c r="AS10">
        <v>84.3</v>
      </c>
      <c r="AT10">
        <v>83.6</v>
      </c>
      <c r="AU10">
        <v>86.2</v>
      </c>
      <c r="AV10">
        <v>87</v>
      </c>
      <c r="AW10">
        <v>86.3</v>
      </c>
      <c r="AX10">
        <v>87.2</v>
      </c>
      <c r="AY10">
        <v>87.8</v>
      </c>
      <c r="AZ10">
        <v>89</v>
      </c>
      <c r="BA10">
        <v>90.4</v>
      </c>
      <c r="BB10">
        <v>91.6</v>
      </c>
      <c r="BC10">
        <v>91.4</v>
      </c>
      <c r="BD10">
        <v>93.2</v>
      </c>
      <c r="BE10">
        <v>93.1</v>
      </c>
      <c r="BF10">
        <v>93.3</v>
      </c>
      <c r="BG10">
        <v>94</v>
      </c>
      <c r="BH10">
        <v>95.9</v>
      </c>
      <c r="BI10">
        <v>96.3</v>
      </c>
      <c r="BJ10">
        <v>96.1</v>
      </c>
      <c r="BK10">
        <v>97.8</v>
      </c>
      <c r="BL10">
        <v>100.1</v>
      </c>
      <c r="BM10">
        <v>100.4</v>
      </c>
      <c r="BN10">
        <v>101.7</v>
      </c>
      <c r="BO10">
        <v>103.8</v>
      </c>
      <c r="BP10">
        <v>107</v>
      </c>
      <c r="BQ10">
        <v>109</v>
      </c>
      <c r="BR10">
        <v>110.5</v>
      </c>
      <c r="BS10">
        <v>111.2</v>
      </c>
      <c r="BT10">
        <v>113.5</v>
      </c>
      <c r="BU10">
        <v>115.3</v>
      </c>
      <c r="BV10">
        <v>117.8</v>
      </c>
      <c r="BW10">
        <v>118.6</v>
      </c>
      <c r="BX10">
        <v>121.1</v>
      </c>
      <c r="BY10">
        <v>123.5</v>
      </c>
      <c r="BZ10">
        <v>125.4</v>
      </c>
      <c r="CA10">
        <v>125.5</v>
      </c>
      <c r="CB10">
        <v>129</v>
      </c>
      <c r="CC10">
        <v>130.80000000000001</v>
      </c>
      <c r="CD10">
        <v>133.69999999999999</v>
      </c>
      <c r="CE10">
        <v>135.30000000000001</v>
      </c>
      <c r="CF10">
        <v>137.5</v>
      </c>
      <c r="CG10">
        <v>142</v>
      </c>
      <c r="CH10">
        <v>145.9</v>
      </c>
      <c r="CI10">
        <v>148.69999999999999</v>
      </c>
      <c r="CJ10">
        <v>154.4</v>
      </c>
      <c r="CK10">
        <v>161.19999999999999</v>
      </c>
      <c r="CL10">
        <v>165.5</v>
      </c>
      <c r="CM10" s="88">
        <v>166.7</v>
      </c>
      <c r="CN10" s="88">
        <v>169.6</v>
      </c>
      <c r="CO10" s="88">
        <v>168</v>
      </c>
      <c r="CP10" s="88">
        <v>158.30000000000001</v>
      </c>
      <c r="CQ10" s="88">
        <v>153.4</v>
      </c>
      <c r="CR10" s="88">
        <v>151.5</v>
      </c>
      <c r="CS10" s="88">
        <v>149.19999999999999</v>
      </c>
      <c r="CT10">
        <v>145.80000000000001</v>
      </c>
      <c r="CU10">
        <v>144.19999999999999</v>
      </c>
      <c r="CV10" s="88">
        <v>146.69999999999999</v>
      </c>
      <c r="CW10" s="271">
        <v>147.4</v>
      </c>
      <c r="CX10" s="45">
        <f t="shared" si="0"/>
        <v>4.7716428084527696E-3</v>
      </c>
      <c r="CY10" s="45">
        <f t="shared" si="1"/>
        <v>1.9086571233811078E-2</v>
      </c>
      <c r="CZ10" s="45">
        <f t="shared" si="2"/>
        <v>-1.2064343163538771E-2</v>
      </c>
      <c r="DA10" s="45">
        <f t="shared" si="3"/>
        <v>-1.6907749620251544E-2</v>
      </c>
      <c r="DB10" s="45">
        <f t="shared" ref="DB9:DB10" si="4">(CU10/BG10)^(1/10)-1</f>
        <v>4.371936333433446E-2</v>
      </c>
      <c r="DC10" s="1" t="s">
        <v>159</v>
      </c>
    </row>
    <row r="12" spans="1:107">
      <c r="CK12">
        <f>CK10/CG10-1</f>
        <v>0.13521126760563362</v>
      </c>
      <c r="CL12">
        <f t="shared" ref="CL12:CN12" si="5">CL10/CH10-1</f>
        <v>0.13433858807402332</v>
      </c>
      <c r="CM12">
        <f t="shared" si="5"/>
        <v>0.12104909213180903</v>
      </c>
      <c r="CN12">
        <f t="shared" si="5"/>
        <v>9.8445595854922185E-2</v>
      </c>
      <c r="CO12">
        <f>CO10/CK10-1</f>
        <v>4.2183622828784184E-2</v>
      </c>
      <c r="CP12">
        <f t="shared" ref="CP12:CV12" si="6">CP10/CL10-1</f>
        <v>-4.3504531722054263E-2</v>
      </c>
      <c r="CQ12">
        <f t="shared" si="6"/>
        <v>-7.9784043191361675E-2</v>
      </c>
      <c r="CR12">
        <f t="shared" si="6"/>
        <v>-0.10672169811320753</v>
      </c>
      <c r="CS12">
        <f t="shared" si="6"/>
        <v>-0.11190476190476195</v>
      </c>
      <c r="CT12">
        <f t="shared" si="6"/>
        <v>-7.896399241945673E-2</v>
      </c>
      <c r="CU12">
        <f t="shared" si="6"/>
        <v>-5.9973924380704147E-2</v>
      </c>
      <c r="CV12">
        <f t="shared" si="6"/>
        <v>-3.1683168316831711E-2</v>
      </c>
    </row>
    <row r="13" spans="1:107">
      <c r="CM13" s="88"/>
      <c r="CN13" s="88"/>
      <c r="CO13" s="88"/>
      <c r="CP13" s="88"/>
      <c r="CQ13" s="88"/>
      <c r="CR13" s="88"/>
    </row>
    <row r="14" spans="1:107">
      <c r="CM14" s="88"/>
      <c r="CN14" s="88"/>
      <c r="CO14" s="88"/>
      <c r="CP14" s="88"/>
      <c r="CQ14" s="88"/>
      <c r="CR14" s="88"/>
      <c r="CW14" s="271"/>
    </row>
    <row r="15" spans="1:107">
      <c r="CW15" s="271"/>
    </row>
    <row r="16" spans="1:107">
      <c r="CW16" s="271"/>
    </row>
  </sheetData>
  <pageMargins left="0.7" right="0.7" top="0.78740157499999996" bottom="0.78740157499999996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96"/>
  <sheetViews>
    <sheetView zoomScale="80" zoomScaleNormal="80" workbookViewId="0">
      <selection activeCell="H94" sqref="H94"/>
    </sheetView>
  </sheetViews>
  <sheetFormatPr baseColWidth="10" defaultColWidth="8.7265625" defaultRowHeight="14.5"/>
  <cols>
    <col min="3" max="3" width="28.453125" bestFit="1" customWidth="1"/>
    <col min="4" max="4" width="27.1796875" bestFit="1" customWidth="1"/>
    <col min="5" max="5" width="25.26953125" bestFit="1" customWidth="1"/>
    <col min="7" max="7" width="11.81640625" bestFit="1" customWidth="1"/>
    <col min="8" max="8" width="17.26953125" bestFit="1" customWidth="1"/>
    <col min="9" max="9" width="10.1796875" bestFit="1" customWidth="1"/>
  </cols>
  <sheetData>
    <row r="1" spans="1:10">
      <c r="A1" s="63" t="s">
        <v>1436</v>
      </c>
      <c r="B1" s="57"/>
      <c r="C1" s="57"/>
      <c r="D1" s="57"/>
      <c r="E1" s="64" t="s">
        <v>1557</v>
      </c>
      <c r="F1" s="58"/>
    </row>
    <row r="2" spans="1:10">
      <c r="A2" s="52" t="s">
        <v>406</v>
      </c>
      <c r="B2" s="47"/>
      <c r="C2" s="47"/>
      <c r="D2" s="47"/>
      <c r="E2" s="47"/>
      <c r="F2" s="53"/>
    </row>
    <row r="3" spans="1:10">
      <c r="A3" s="52" t="s">
        <v>901</v>
      </c>
      <c r="B3" s="47"/>
      <c r="C3" s="47"/>
      <c r="D3" s="47"/>
      <c r="E3" s="47"/>
      <c r="F3" s="53"/>
    </row>
    <row r="4" spans="1:10">
      <c r="A4" s="52"/>
      <c r="B4" s="47"/>
      <c r="C4" s="47"/>
      <c r="D4" s="47"/>
      <c r="E4" s="47"/>
      <c r="F4" s="53"/>
    </row>
    <row r="5" spans="1:10">
      <c r="A5" s="97"/>
      <c r="B5" s="54"/>
      <c r="C5" s="54"/>
      <c r="D5" s="54"/>
      <c r="E5" s="54"/>
      <c r="F5" s="55"/>
    </row>
    <row r="6" spans="1:10">
      <c r="A6" s="1" t="s">
        <v>1318</v>
      </c>
      <c r="E6" s="85" t="s">
        <v>779</v>
      </c>
      <c r="F6" s="85" t="s">
        <v>250</v>
      </c>
      <c r="H6" s="85" t="s">
        <v>31</v>
      </c>
    </row>
    <row r="7" spans="1:10">
      <c r="A7" s="1"/>
      <c r="B7" s="1"/>
      <c r="C7" s="1" t="s">
        <v>174</v>
      </c>
      <c r="D7" s="1" t="s">
        <v>174</v>
      </c>
      <c r="E7" s="1"/>
      <c r="F7" s="1" t="s">
        <v>175</v>
      </c>
    </row>
    <row r="8" spans="1:10">
      <c r="A8" s="1" t="s">
        <v>11</v>
      </c>
      <c r="B8" s="1" t="s">
        <v>10</v>
      </c>
      <c r="C8" s="1" t="s">
        <v>7</v>
      </c>
      <c r="D8" s="1" t="s">
        <v>8</v>
      </c>
      <c r="E8" s="1" t="s">
        <v>9</v>
      </c>
      <c r="F8" s="1" t="s">
        <v>2</v>
      </c>
      <c r="G8" s="1" t="s">
        <v>1431</v>
      </c>
      <c r="H8" s="1" t="s">
        <v>1435</v>
      </c>
      <c r="I8" s="1" t="s">
        <v>413</v>
      </c>
      <c r="J8" s="1" t="s">
        <v>1432</v>
      </c>
    </row>
    <row r="9" spans="1:10">
      <c r="A9">
        <v>2005</v>
      </c>
      <c r="B9" t="s">
        <v>3</v>
      </c>
      <c r="C9">
        <v>6</v>
      </c>
      <c r="E9">
        <v>3.6</v>
      </c>
      <c r="F9" s="1"/>
      <c r="G9">
        <f>C9-E9</f>
        <v>2.4</v>
      </c>
      <c r="H9" s="45">
        <v>-1.4314928425357754E-2</v>
      </c>
      <c r="I9">
        <v>0</v>
      </c>
      <c r="J9" t="s">
        <v>1433</v>
      </c>
    </row>
    <row r="10" spans="1:10">
      <c r="A10">
        <v>2005</v>
      </c>
      <c r="B10" t="s">
        <v>4</v>
      </c>
      <c r="C10">
        <v>6.1</v>
      </c>
      <c r="E10">
        <v>3.3</v>
      </c>
      <c r="F10" s="1"/>
      <c r="G10">
        <f t="shared" ref="G10:G73" si="0">C10-E10</f>
        <v>2.8</v>
      </c>
      <c r="H10" s="45">
        <v>-2.2471910112359605E-2</v>
      </c>
      <c r="I10">
        <v>0</v>
      </c>
      <c r="J10" t="s">
        <v>1433</v>
      </c>
    </row>
    <row r="11" spans="1:10">
      <c r="A11">
        <v>2005</v>
      </c>
      <c r="B11" t="s">
        <v>5</v>
      </c>
      <c r="C11">
        <v>6.1</v>
      </c>
      <c r="E11">
        <v>3.2</v>
      </c>
      <c r="F11" s="1"/>
      <c r="G11">
        <f t="shared" si="0"/>
        <v>2.8999999999999995</v>
      </c>
      <c r="H11" s="45">
        <v>-1.2232415902140525E-2</v>
      </c>
      <c r="I11">
        <v>0</v>
      </c>
      <c r="J11" t="s">
        <v>1433</v>
      </c>
    </row>
    <row r="12" spans="1:10">
      <c r="A12">
        <v>2005</v>
      </c>
      <c r="B12" t="s">
        <v>6</v>
      </c>
      <c r="C12">
        <v>6.1</v>
      </c>
      <c r="E12">
        <v>3.4</v>
      </c>
      <c r="F12" s="1"/>
      <c r="G12">
        <f t="shared" si="0"/>
        <v>2.6999999999999997</v>
      </c>
      <c r="H12" s="45">
        <v>8.2987551867219622E-3</v>
      </c>
      <c r="I12">
        <v>0</v>
      </c>
      <c r="J12" t="s">
        <v>1433</v>
      </c>
    </row>
    <row r="13" spans="1:10">
      <c r="A13">
        <v>2006</v>
      </c>
      <c r="B13" t="s">
        <v>3</v>
      </c>
      <c r="C13">
        <v>6.1</v>
      </c>
      <c r="E13">
        <v>3.5</v>
      </c>
      <c r="F13" s="1"/>
      <c r="G13">
        <f t="shared" si="0"/>
        <v>2.5999999999999996</v>
      </c>
      <c r="H13" s="45">
        <v>-2.0746887966804906E-3</v>
      </c>
      <c r="I13">
        <v>0</v>
      </c>
      <c r="J13" t="s">
        <v>1433</v>
      </c>
    </row>
    <row r="14" spans="1:10">
      <c r="A14">
        <v>2006</v>
      </c>
      <c r="B14" t="s">
        <v>4</v>
      </c>
      <c r="C14">
        <v>6.1</v>
      </c>
      <c r="E14">
        <v>4</v>
      </c>
      <c r="F14" s="1"/>
      <c r="G14">
        <f t="shared" si="0"/>
        <v>2.0999999999999996</v>
      </c>
      <c r="H14" s="45">
        <v>1.0449320794148287E-2</v>
      </c>
      <c r="I14">
        <v>0</v>
      </c>
      <c r="J14" t="s">
        <v>1433</v>
      </c>
    </row>
    <row r="15" spans="1:10">
      <c r="A15">
        <v>2006</v>
      </c>
      <c r="B15" t="s">
        <v>5</v>
      </c>
      <c r="C15">
        <v>6.1</v>
      </c>
      <c r="E15">
        <v>3.9</v>
      </c>
      <c r="F15" s="1"/>
      <c r="G15">
        <f t="shared" si="0"/>
        <v>2.1999999999999997</v>
      </c>
      <c r="H15" s="45">
        <v>-1.7543859649122862E-2</v>
      </c>
      <c r="I15">
        <v>0</v>
      </c>
      <c r="J15" t="s">
        <v>1433</v>
      </c>
    </row>
    <row r="16" spans="1:10">
      <c r="A16">
        <v>2006</v>
      </c>
      <c r="B16" t="s">
        <v>6</v>
      </c>
      <c r="C16">
        <v>6.1</v>
      </c>
      <c r="E16">
        <v>3.8</v>
      </c>
      <c r="F16" s="1"/>
      <c r="G16">
        <f t="shared" si="0"/>
        <v>2.2999999999999998</v>
      </c>
      <c r="H16" s="45">
        <v>3.0864197530864335E-3</v>
      </c>
      <c r="I16">
        <v>0</v>
      </c>
      <c r="J16" t="s">
        <v>1433</v>
      </c>
    </row>
    <row r="17" spans="1:10">
      <c r="A17">
        <v>2007</v>
      </c>
      <c r="B17" t="s">
        <v>3</v>
      </c>
      <c r="C17">
        <v>6.1</v>
      </c>
      <c r="E17">
        <v>4</v>
      </c>
      <c r="F17" s="1"/>
      <c r="G17">
        <f t="shared" si="0"/>
        <v>2.0999999999999996</v>
      </c>
      <c r="H17" s="45">
        <v>3.0145530145530008E-2</v>
      </c>
      <c r="I17">
        <v>0</v>
      </c>
      <c r="J17" t="s">
        <v>1433</v>
      </c>
    </row>
    <row r="18" spans="1:10">
      <c r="A18">
        <v>2007</v>
      </c>
      <c r="B18" t="s">
        <v>4</v>
      </c>
      <c r="C18">
        <v>6.1</v>
      </c>
      <c r="E18">
        <v>4.4000000000000004</v>
      </c>
      <c r="F18" s="1"/>
      <c r="G18">
        <f t="shared" si="0"/>
        <v>1.6999999999999993</v>
      </c>
      <c r="H18" s="45">
        <v>2.792140641158225E-2</v>
      </c>
      <c r="I18">
        <v>0</v>
      </c>
      <c r="J18" t="s">
        <v>1433</v>
      </c>
    </row>
    <row r="19" spans="1:10">
      <c r="A19">
        <v>2007</v>
      </c>
      <c r="B19" t="s">
        <v>5</v>
      </c>
      <c r="C19">
        <v>6.1</v>
      </c>
      <c r="E19">
        <v>4.4000000000000004</v>
      </c>
      <c r="F19" s="1"/>
      <c r="G19">
        <f t="shared" si="0"/>
        <v>1.6999999999999993</v>
      </c>
      <c r="H19" s="45">
        <v>3.7815126050420034E-2</v>
      </c>
      <c r="I19">
        <v>0</v>
      </c>
      <c r="J19" t="s">
        <v>1433</v>
      </c>
    </row>
    <row r="20" spans="1:10">
      <c r="A20">
        <v>2007</v>
      </c>
      <c r="B20" t="s">
        <v>6</v>
      </c>
      <c r="C20">
        <v>6.1</v>
      </c>
      <c r="E20">
        <v>4.2</v>
      </c>
      <c r="F20" s="1"/>
      <c r="G20">
        <f t="shared" si="0"/>
        <v>1.8999999999999995</v>
      </c>
      <c r="H20" s="45">
        <v>3.7948717948717903E-2</v>
      </c>
      <c r="I20">
        <v>0</v>
      </c>
      <c r="J20" t="s">
        <v>1433</v>
      </c>
    </row>
    <row r="21" spans="1:10">
      <c r="A21">
        <v>2008</v>
      </c>
      <c r="B21" t="s">
        <v>3</v>
      </c>
      <c r="C21">
        <v>6.2</v>
      </c>
      <c r="E21">
        <v>3.9</v>
      </c>
      <c r="F21" s="1"/>
      <c r="G21">
        <f t="shared" si="0"/>
        <v>2.3000000000000003</v>
      </c>
      <c r="H21" s="45">
        <v>1.6145307769929396E-2</v>
      </c>
      <c r="I21">
        <v>0</v>
      </c>
      <c r="J21" t="s">
        <v>1433</v>
      </c>
    </row>
    <row r="22" spans="1:10">
      <c r="A22">
        <v>2008</v>
      </c>
      <c r="B22" t="s">
        <v>4</v>
      </c>
      <c r="C22">
        <v>6.2</v>
      </c>
      <c r="E22">
        <v>4.3</v>
      </c>
      <c r="F22" s="1"/>
      <c r="G22">
        <f t="shared" si="0"/>
        <v>1.9000000000000004</v>
      </c>
      <c r="H22" s="45">
        <v>5.0301810865192031E-3</v>
      </c>
      <c r="I22">
        <v>0</v>
      </c>
      <c r="J22" t="s">
        <v>1433</v>
      </c>
    </row>
    <row r="23" spans="1:10">
      <c r="A23">
        <v>2008</v>
      </c>
      <c r="B23" t="s">
        <v>5</v>
      </c>
      <c r="C23">
        <v>6.2</v>
      </c>
      <c r="E23">
        <v>4.3</v>
      </c>
      <c r="F23" s="1"/>
      <c r="G23">
        <f t="shared" si="0"/>
        <v>1.9000000000000004</v>
      </c>
      <c r="H23" s="45">
        <v>1.9230769230769384E-2</v>
      </c>
      <c r="I23">
        <v>0</v>
      </c>
      <c r="J23" t="s">
        <v>1433</v>
      </c>
    </row>
    <row r="24" spans="1:10">
      <c r="A24">
        <v>2008</v>
      </c>
      <c r="B24" t="s">
        <v>6</v>
      </c>
      <c r="C24">
        <v>6.2</v>
      </c>
      <c r="E24">
        <v>3.5</v>
      </c>
      <c r="F24" s="1"/>
      <c r="G24">
        <f t="shared" si="0"/>
        <v>2.7</v>
      </c>
      <c r="H24" s="45">
        <v>-9.8814229249012397E-3</v>
      </c>
      <c r="I24">
        <v>0</v>
      </c>
      <c r="J24" t="s">
        <v>1433</v>
      </c>
    </row>
    <row r="25" spans="1:10">
      <c r="A25">
        <v>2009</v>
      </c>
      <c r="B25" t="s">
        <v>3</v>
      </c>
      <c r="C25">
        <v>6.2</v>
      </c>
      <c r="E25">
        <v>3.1</v>
      </c>
      <c r="F25" s="1"/>
      <c r="G25">
        <f t="shared" si="0"/>
        <v>3.1</v>
      </c>
      <c r="H25" s="45">
        <v>-1.8867924528301994E-2</v>
      </c>
      <c r="I25">
        <v>0</v>
      </c>
      <c r="J25" t="s">
        <v>1433</v>
      </c>
    </row>
    <row r="26" spans="1:10">
      <c r="A26">
        <v>2009</v>
      </c>
      <c r="B26" t="s">
        <v>4</v>
      </c>
      <c r="C26">
        <v>6.2</v>
      </c>
      <c r="E26">
        <v>3.4</v>
      </c>
      <c r="F26" s="1"/>
      <c r="G26">
        <f t="shared" si="0"/>
        <v>2.8000000000000003</v>
      </c>
      <c r="H26" s="45">
        <v>-4.0040040040040248E-3</v>
      </c>
      <c r="I26">
        <v>1</v>
      </c>
      <c r="J26" t="s">
        <v>1433</v>
      </c>
    </row>
    <row r="27" spans="1:10">
      <c r="A27">
        <v>2009</v>
      </c>
      <c r="B27" t="s">
        <v>5</v>
      </c>
      <c r="C27">
        <v>6.1</v>
      </c>
      <c r="E27">
        <v>3.3</v>
      </c>
      <c r="F27" s="1"/>
      <c r="G27">
        <f t="shared" si="0"/>
        <v>2.8</v>
      </c>
      <c r="H27" s="45">
        <v>-7.9443892750744594E-3</v>
      </c>
      <c r="I27">
        <v>1</v>
      </c>
      <c r="J27" t="s">
        <v>1433</v>
      </c>
    </row>
    <row r="28" spans="1:10">
      <c r="A28">
        <v>2009</v>
      </c>
      <c r="B28" t="s">
        <v>6</v>
      </c>
      <c r="C28">
        <v>6.1</v>
      </c>
      <c r="E28">
        <v>3.2</v>
      </c>
      <c r="F28" s="1"/>
      <c r="G28">
        <f t="shared" si="0"/>
        <v>2.8999999999999995</v>
      </c>
      <c r="H28" s="45">
        <v>-5.9880239520958556E-3</v>
      </c>
      <c r="I28">
        <v>1</v>
      </c>
      <c r="J28" t="s">
        <v>1433</v>
      </c>
    </row>
    <row r="29" spans="1:10">
      <c r="A29">
        <v>2010</v>
      </c>
      <c r="B29" t="s">
        <v>3</v>
      </c>
      <c r="C29">
        <v>6.1</v>
      </c>
      <c r="E29">
        <v>3.2</v>
      </c>
      <c r="F29" s="1"/>
      <c r="G29">
        <f t="shared" si="0"/>
        <v>2.8999999999999995</v>
      </c>
      <c r="H29" s="45">
        <v>1.2145748987854255E-2</v>
      </c>
      <c r="I29">
        <v>1</v>
      </c>
      <c r="J29" t="s">
        <v>1433</v>
      </c>
    </row>
    <row r="30" spans="1:10">
      <c r="A30">
        <v>2010</v>
      </c>
      <c r="B30" t="s">
        <v>4</v>
      </c>
      <c r="C30">
        <v>6</v>
      </c>
      <c r="E30">
        <v>2.8</v>
      </c>
      <c r="F30" s="1"/>
      <c r="G30">
        <f t="shared" si="0"/>
        <v>3.2</v>
      </c>
      <c r="H30" s="45">
        <v>1.0050251256281673E-3</v>
      </c>
      <c r="I30">
        <v>1</v>
      </c>
      <c r="J30" t="s">
        <v>1433</v>
      </c>
    </row>
    <row r="31" spans="1:10">
      <c r="A31">
        <v>2010</v>
      </c>
      <c r="B31" t="s">
        <v>5</v>
      </c>
      <c r="C31">
        <v>6</v>
      </c>
      <c r="E31">
        <v>2.5</v>
      </c>
      <c r="F31" s="1"/>
      <c r="G31">
        <f t="shared" si="0"/>
        <v>3.5</v>
      </c>
      <c r="H31" s="45">
        <v>0</v>
      </c>
      <c r="I31">
        <v>1</v>
      </c>
      <c r="J31" t="s">
        <v>1433</v>
      </c>
    </row>
    <row r="32" spans="1:10">
      <c r="A32">
        <v>2010</v>
      </c>
      <c r="B32" t="s">
        <v>6</v>
      </c>
      <c r="C32">
        <v>5.9</v>
      </c>
      <c r="E32">
        <v>2.6</v>
      </c>
      <c r="F32" s="1"/>
      <c r="G32">
        <f t="shared" si="0"/>
        <v>3.3000000000000003</v>
      </c>
      <c r="H32" s="45">
        <v>9.0361445783133654E-3</v>
      </c>
      <c r="I32">
        <v>1</v>
      </c>
      <c r="J32" t="s">
        <v>1433</v>
      </c>
    </row>
    <row r="33" spans="1:10">
      <c r="A33">
        <v>2011</v>
      </c>
      <c r="B33" t="s">
        <v>3</v>
      </c>
      <c r="C33">
        <v>5.9</v>
      </c>
      <c r="E33">
        <v>3.2</v>
      </c>
      <c r="F33" s="1"/>
      <c r="G33">
        <f t="shared" si="0"/>
        <v>2.7</v>
      </c>
      <c r="H33" s="45">
        <v>4.9999999999998934E-3</v>
      </c>
      <c r="I33">
        <v>1</v>
      </c>
      <c r="J33" t="s">
        <v>1433</v>
      </c>
    </row>
    <row r="34" spans="1:10">
      <c r="A34">
        <v>2011</v>
      </c>
      <c r="B34" t="s">
        <v>4</v>
      </c>
      <c r="C34">
        <v>5.8</v>
      </c>
      <c r="E34">
        <v>3.1</v>
      </c>
      <c r="F34" s="1"/>
      <c r="G34">
        <f t="shared" si="0"/>
        <v>2.6999999999999997</v>
      </c>
      <c r="H34" s="45">
        <v>1.8072289156626731E-2</v>
      </c>
      <c r="I34">
        <v>1</v>
      </c>
      <c r="J34" t="s">
        <v>1433</v>
      </c>
    </row>
    <row r="35" spans="1:10">
      <c r="A35">
        <v>2011</v>
      </c>
      <c r="B35" t="s">
        <v>5</v>
      </c>
      <c r="C35">
        <v>5.7</v>
      </c>
      <c r="E35">
        <v>2.2999999999999998</v>
      </c>
      <c r="F35" s="1"/>
      <c r="G35">
        <f t="shared" si="0"/>
        <v>3.4000000000000004</v>
      </c>
      <c r="H35" s="45">
        <v>4.9049049049048943E-2</v>
      </c>
      <c r="I35">
        <v>1</v>
      </c>
      <c r="J35" t="s">
        <v>1433</v>
      </c>
    </row>
    <row r="36" spans="1:10">
      <c r="A36">
        <v>2011</v>
      </c>
      <c r="B36" t="s">
        <v>6</v>
      </c>
      <c r="C36">
        <v>5.7</v>
      </c>
      <c r="E36">
        <v>2</v>
      </c>
      <c r="F36" s="1"/>
      <c r="G36">
        <f t="shared" si="0"/>
        <v>3.7</v>
      </c>
      <c r="H36" s="45">
        <v>4.9751243781094523E-2</v>
      </c>
      <c r="I36">
        <v>1</v>
      </c>
      <c r="J36" t="s">
        <v>1433</v>
      </c>
    </row>
    <row r="37" spans="1:10">
      <c r="A37">
        <v>2012</v>
      </c>
      <c r="B37" t="s">
        <v>3</v>
      </c>
      <c r="C37">
        <v>5.6</v>
      </c>
      <c r="E37">
        <v>1.9</v>
      </c>
      <c r="F37" s="1"/>
      <c r="G37">
        <f t="shared" si="0"/>
        <v>3.6999999999999997</v>
      </c>
      <c r="H37" s="45">
        <v>6.368159203980106E-2</v>
      </c>
      <c r="I37">
        <v>1</v>
      </c>
      <c r="J37" t="s">
        <v>1433</v>
      </c>
    </row>
    <row r="38" spans="1:10">
      <c r="A38">
        <v>2012</v>
      </c>
      <c r="B38" t="s">
        <v>4</v>
      </c>
      <c r="C38">
        <v>5.6</v>
      </c>
      <c r="E38">
        <v>1.5</v>
      </c>
      <c r="F38" s="1"/>
      <c r="G38">
        <f t="shared" si="0"/>
        <v>4.0999999999999996</v>
      </c>
      <c r="H38" s="45">
        <v>5.2268244575936817E-2</v>
      </c>
      <c r="I38">
        <v>1</v>
      </c>
      <c r="J38" t="s">
        <v>1433</v>
      </c>
    </row>
    <row r="39" spans="1:10">
      <c r="A39">
        <v>2012</v>
      </c>
      <c r="B39" t="s">
        <v>5</v>
      </c>
      <c r="C39">
        <v>5.6</v>
      </c>
      <c r="E39">
        <v>1.4</v>
      </c>
      <c r="F39" s="1"/>
      <c r="G39">
        <f t="shared" si="0"/>
        <v>4.1999999999999993</v>
      </c>
      <c r="H39" s="45">
        <v>2.8625954198473247E-2</v>
      </c>
      <c r="I39">
        <v>1</v>
      </c>
      <c r="J39" t="s">
        <v>1433</v>
      </c>
    </row>
    <row r="40" spans="1:10">
      <c r="A40">
        <v>2012</v>
      </c>
      <c r="B40" t="s">
        <v>6</v>
      </c>
      <c r="C40">
        <v>5.5</v>
      </c>
      <c r="E40">
        <v>1.4</v>
      </c>
      <c r="F40" s="1"/>
      <c r="G40">
        <f t="shared" si="0"/>
        <v>4.0999999999999996</v>
      </c>
      <c r="H40" s="45">
        <v>4.549763033175358E-2</v>
      </c>
      <c r="I40">
        <v>1</v>
      </c>
      <c r="J40" t="s">
        <v>1433</v>
      </c>
    </row>
    <row r="41" spans="1:10">
      <c r="A41">
        <v>2013</v>
      </c>
      <c r="B41" t="s">
        <v>3</v>
      </c>
      <c r="C41">
        <v>5.5</v>
      </c>
      <c r="E41">
        <v>1.5</v>
      </c>
      <c r="F41" s="1"/>
      <c r="G41">
        <f t="shared" si="0"/>
        <v>4</v>
      </c>
      <c r="H41" s="45">
        <v>3.7418147801683732E-2</v>
      </c>
      <c r="I41">
        <v>1</v>
      </c>
      <c r="J41" t="s">
        <v>1433</v>
      </c>
    </row>
    <row r="42" spans="1:10">
      <c r="A42">
        <v>2013</v>
      </c>
      <c r="B42" t="s">
        <v>4</v>
      </c>
      <c r="C42">
        <v>5.5</v>
      </c>
      <c r="E42">
        <v>1.4</v>
      </c>
      <c r="F42" s="1"/>
      <c r="G42">
        <f t="shared" si="0"/>
        <v>4.0999999999999996</v>
      </c>
      <c r="H42" s="45">
        <v>4.9671977507029119E-2</v>
      </c>
      <c r="I42">
        <v>1</v>
      </c>
      <c r="J42" t="s">
        <v>1433</v>
      </c>
    </row>
    <row r="43" spans="1:10">
      <c r="A43">
        <v>2013</v>
      </c>
      <c r="B43" t="s">
        <v>5</v>
      </c>
      <c r="C43">
        <v>5.5</v>
      </c>
      <c r="E43">
        <v>1.8</v>
      </c>
      <c r="F43" s="1"/>
      <c r="G43">
        <f t="shared" si="0"/>
        <v>3.7</v>
      </c>
      <c r="H43" s="45">
        <v>6.1224489795918435E-2</v>
      </c>
      <c r="I43">
        <v>1</v>
      </c>
      <c r="J43" t="s">
        <v>1433</v>
      </c>
    </row>
    <row r="44" spans="1:10">
      <c r="A44">
        <v>2013</v>
      </c>
      <c r="B44" t="s">
        <v>6</v>
      </c>
      <c r="C44">
        <v>5.5</v>
      </c>
      <c r="E44">
        <v>1.8</v>
      </c>
      <c r="F44" s="1"/>
      <c r="G44">
        <f t="shared" si="0"/>
        <v>3.7</v>
      </c>
      <c r="H44" s="45">
        <v>4.4424297370806887E-2</v>
      </c>
      <c r="I44">
        <v>1</v>
      </c>
      <c r="J44" t="s">
        <v>1433</v>
      </c>
    </row>
    <row r="45" spans="1:10">
      <c r="A45">
        <v>2014</v>
      </c>
      <c r="B45" t="s">
        <v>3</v>
      </c>
      <c r="C45">
        <v>5.4</v>
      </c>
      <c r="E45">
        <v>1.7</v>
      </c>
      <c r="F45" s="1"/>
      <c r="G45">
        <f t="shared" si="0"/>
        <v>3.7</v>
      </c>
      <c r="H45" s="45">
        <v>5.7709648331830454E-2</v>
      </c>
      <c r="I45">
        <v>1</v>
      </c>
      <c r="J45" t="s">
        <v>1433</v>
      </c>
    </row>
    <row r="46" spans="1:10">
      <c r="A46">
        <v>2014</v>
      </c>
      <c r="B46" t="s">
        <v>4</v>
      </c>
      <c r="C46">
        <v>5.3</v>
      </c>
      <c r="E46">
        <v>1.4</v>
      </c>
      <c r="F46" s="1"/>
      <c r="G46">
        <f t="shared" si="0"/>
        <v>3.9</v>
      </c>
      <c r="H46" s="45">
        <v>6.9642857142857117E-2</v>
      </c>
      <c r="I46">
        <v>1</v>
      </c>
      <c r="J46" t="s">
        <v>1433</v>
      </c>
    </row>
    <row r="47" spans="1:10">
      <c r="A47">
        <v>2014</v>
      </c>
      <c r="B47" t="s">
        <v>5</v>
      </c>
      <c r="C47">
        <v>5.3</v>
      </c>
      <c r="E47">
        <v>1.1000000000000001</v>
      </c>
      <c r="F47" s="1"/>
      <c r="G47">
        <f t="shared" si="0"/>
        <v>4.1999999999999993</v>
      </c>
      <c r="H47" s="45">
        <v>7.1678321678321666E-2</v>
      </c>
      <c r="I47">
        <v>1</v>
      </c>
      <c r="J47" t="s">
        <v>1433</v>
      </c>
    </row>
    <row r="48" spans="1:10">
      <c r="A48">
        <v>2014</v>
      </c>
      <c r="B48" t="s">
        <v>6</v>
      </c>
      <c r="C48">
        <v>5.2</v>
      </c>
      <c r="E48">
        <v>0.8</v>
      </c>
      <c r="F48" s="1"/>
      <c r="G48">
        <f t="shared" si="0"/>
        <v>4.4000000000000004</v>
      </c>
      <c r="H48" s="45">
        <v>7.204861111111116E-2</v>
      </c>
      <c r="I48">
        <v>1</v>
      </c>
      <c r="J48" t="s">
        <v>1433</v>
      </c>
    </row>
    <row r="49" spans="1:10">
      <c r="A49">
        <v>2015</v>
      </c>
      <c r="B49" t="s">
        <v>3</v>
      </c>
      <c r="C49">
        <v>5.2</v>
      </c>
      <c r="E49">
        <v>0.4</v>
      </c>
      <c r="F49" s="1"/>
      <c r="G49">
        <f t="shared" si="0"/>
        <v>4.8</v>
      </c>
      <c r="H49" s="45">
        <v>6.8201193520886605E-2</v>
      </c>
      <c r="I49">
        <v>1</v>
      </c>
      <c r="J49" t="s">
        <v>1433</v>
      </c>
    </row>
    <row r="50" spans="1:10">
      <c r="A50">
        <v>2015</v>
      </c>
      <c r="B50" t="s">
        <v>4</v>
      </c>
      <c r="C50">
        <v>5.2</v>
      </c>
      <c r="E50">
        <v>0.5</v>
      </c>
      <c r="F50" s="1"/>
      <c r="G50">
        <f t="shared" si="0"/>
        <v>4.7</v>
      </c>
      <c r="H50" s="45">
        <v>7.5959933222036868E-2</v>
      </c>
      <c r="I50">
        <v>1</v>
      </c>
      <c r="J50" t="s">
        <v>1433</v>
      </c>
    </row>
    <row r="51" spans="1:10">
      <c r="A51">
        <v>2015</v>
      </c>
      <c r="B51" t="s">
        <v>5</v>
      </c>
      <c r="C51">
        <v>5.0999999999999996</v>
      </c>
      <c r="E51">
        <v>0.7</v>
      </c>
      <c r="F51" s="1"/>
      <c r="G51">
        <f t="shared" si="0"/>
        <v>4.3999999999999995</v>
      </c>
      <c r="H51" s="45">
        <v>6.8515497553018001E-2</v>
      </c>
      <c r="I51">
        <v>1</v>
      </c>
      <c r="J51" t="s">
        <v>1433</v>
      </c>
    </row>
    <row r="52" spans="1:10">
      <c r="A52">
        <v>2015</v>
      </c>
      <c r="B52" t="s">
        <v>6</v>
      </c>
      <c r="C52">
        <v>5.0999999999999996</v>
      </c>
      <c r="E52">
        <v>0.6</v>
      </c>
      <c r="F52" s="1"/>
      <c r="G52">
        <f t="shared" si="0"/>
        <v>4.5</v>
      </c>
      <c r="H52" s="45">
        <v>7.7732793522267141E-2</v>
      </c>
      <c r="I52">
        <v>1</v>
      </c>
      <c r="J52" t="s">
        <v>1433</v>
      </c>
    </row>
    <row r="53" spans="1:10">
      <c r="A53">
        <v>2016</v>
      </c>
      <c r="B53" t="s">
        <v>3</v>
      </c>
      <c r="C53">
        <v>5</v>
      </c>
      <c r="E53">
        <v>0.3</v>
      </c>
      <c r="F53" s="1"/>
      <c r="G53">
        <f t="shared" si="0"/>
        <v>4.7</v>
      </c>
      <c r="H53" s="45">
        <v>7.9808459696727896E-2</v>
      </c>
      <c r="I53">
        <v>1</v>
      </c>
      <c r="J53" t="s">
        <v>1433</v>
      </c>
    </row>
    <row r="54" spans="1:10">
      <c r="A54">
        <v>2016</v>
      </c>
      <c r="B54" t="s">
        <v>4</v>
      </c>
      <c r="C54">
        <v>4.9000000000000004</v>
      </c>
      <c r="E54">
        <v>0.1</v>
      </c>
      <c r="F54" s="1"/>
      <c r="G54">
        <f t="shared" si="0"/>
        <v>4.8000000000000007</v>
      </c>
      <c r="H54" s="45">
        <v>7.5252133436772617E-2</v>
      </c>
      <c r="I54">
        <v>1</v>
      </c>
      <c r="J54" t="s">
        <v>1433</v>
      </c>
    </row>
    <row r="55" spans="1:10">
      <c r="A55">
        <v>2016</v>
      </c>
      <c r="B55" t="s">
        <v>5</v>
      </c>
      <c r="C55">
        <v>4.8</v>
      </c>
      <c r="E55">
        <v>-0.1</v>
      </c>
      <c r="F55" s="1"/>
      <c r="G55">
        <f t="shared" si="0"/>
        <v>4.8999999999999995</v>
      </c>
      <c r="H55" s="45">
        <v>7.1755725190839836E-2</v>
      </c>
      <c r="I55">
        <v>1</v>
      </c>
      <c r="J55" t="s">
        <v>1433</v>
      </c>
    </row>
    <row r="56" spans="1:10">
      <c r="A56">
        <v>2016</v>
      </c>
      <c r="B56" t="s">
        <v>6</v>
      </c>
      <c r="C56">
        <v>4.8</v>
      </c>
      <c r="E56">
        <v>0.2</v>
      </c>
      <c r="F56" s="1"/>
      <c r="G56">
        <f t="shared" si="0"/>
        <v>4.5999999999999996</v>
      </c>
      <c r="H56" s="45">
        <v>5.8602554470323254E-2</v>
      </c>
      <c r="I56">
        <v>1</v>
      </c>
      <c r="J56" t="s">
        <v>1433</v>
      </c>
    </row>
    <row r="57" spans="1:10">
      <c r="A57">
        <v>2017</v>
      </c>
      <c r="B57" t="s">
        <v>3</v>
      </c>
      <c r="C57">
        <v>4.7</v>
      </c>
      <c r="E57">
        <v>0.4</v>
      </c>
      <c r="F57" s="1"/>
      <c r="G57">
        <f t="shared" si="0"/>
        <v>4.3</v>
      </c>
      <c r="H57" s="45">
        <v>5.9127864005912745E-2</v>
      </c>
      <c r="I57">
        <v>1</v>
      </c>
      <c r="J57" t="s">
        <v>1433</v>
      </c>
    </row>
    <row r="58" spans="1:10">
      <c r="A58">
        <v>2017</v>
      </c>
      <c r="B58" t="s">
        <v>4</v>
      </c>
      <c r="C58">
        <v>4.5</v>
      </c>
      <c r="E58">
        <v>0.3</v>
      </c>
      <c r="F58" s="1"/>
      <c r="G58">
        <f t="shared" si="0"/>
        <v>4.2</v>
      </c>
      <c r="H58" s="45">
        <v>6.6378066378066425E-2</v>
      </c>
      <c r="I58">
        <v>1</v>
      </c>
      <c r="J58" t="s">
        <v>1433</v>
      </c>
    </row>
    <row r="59" spans="1:10">
      <c r="A59">
        <v>2017</v>
      </c>
      <c r="B59" t="s">
        <v>5</v>
      </c>
      <c r="C59">
        <v>4.4000000000000004</v>
      </c>
      <c r="E59">
        <v>0.5</v>
      </c>
      <c r="F59" s="1"/>
      <c r="G59">
        <f t="shared" si="0"/>
        <v>3.9000000000000004</v>
      </c>
      <c r="H59" s="45">
        <v>9.259259259259256E-2</v>
      </c>
      <c r="I59">
        <v>1</v>
      </c>
      <c r="J59" t="s">
        <v>1433</v>
      </c>
    </row>
    <row r="60" spans="1:10">
      <c r="A60">
        <v>2017</v>
      </c>
      <c r="B60" t="s">
        <v>6</v>
      </c>
      <c r="C60">
        <v>4.4000000000000004</v>
      </c>
      <c r="E60">
        <v>0.4</v>
      </c>
      <c r="F60" s="1"/>
      <c r="G60">
        <f t="shared" si="0"/>
        <v>4</v>
      </c>
      <c r="H60" s="45">
        <v>9.936124911284594E-2</v>
      </c>
      <c r="I60">
        <v>1</v>
      </c>
      <c r="J60" t="s">
        <v>1433</v>
      </c>
    </row>
    <row r="61" spans="1:10">
      <c r="A61">
        <v>2018</v>
      </c>
      <c r="B61" t="s">
        <v>3</v>
      </c>
      <c r="C61">
        <v>4.28</v>
      </c>
      <c r="D61">
        <v>2.71</v>
      </c>
      <c r="E61">
        <v>0.61499999999999999</v>
      </c>
      <c r="F61">
        <v>1.345</v>
      </c>
      <c r="G61">
        <f t="shared" si="0"/>
        <v>3.665</v>
      </c>
      <c r="H61" s="45">
        <v>0.10886252616887648</v>
      </c>
      <c r="I61">
        <v>1</v>
      </c>
      <c r="J61" t="s">
        <v>1433</v>
      </c>
    </row>
    <row r="62" spans="1:10">
      <c r="A62">
        <v>2018</v>
      </c>
      <c r="B62" t="s">
        <v>4</v>
      </c>
      <c r="C62">
        <v>4.1900000000000004</v>
      </c>
      <c r="D62">
        <v>2.71</v>
      </c>
      <c r="E62">
        <v>0.48499999999999999</v>
      </c>
      <c r="F62">
        <v>1.7689999999999999</v>
      </c>
      <c r="G62">
        <f t="shared" si="0"/>
        <v>3.7050000000000005</v>
      </c>
      <c r="H62" s="45">
        <v>9.6752368064952465E-2</v>
      </c>
      <c r="I62">
        <v>1</v>
      </c>
      <c r="J62" t="s">
        <v>1433</v>
      </c>
    </row>
    <row r="63" spans="1:10">
      <c r="A63">
        <v>2018</v>
      </c>
      <c r="B63" t="s">
        <v>5</v>
      </c>
      <c r="C63">
        <v>4.13</v>
      </c>
      <c r="D63">
        <v>2.67</v>
      </c>
      <c r="E63">
        <v>0.38200000000000001</v>
      </c>
      <c r="F63">
        <v>1.861</v>
      </c>
      <c r="G63">
        <f t="shared" si="0"/>
        <v>3.7479999999999998</v>
      </c>
      <c r="H63" s="45">
        <v>6.7796610169491567E-2</v>
      </c>
      <c r="I63">
        <v>1</v>
      </c>
      <c r="J63" t="s">
        <v>1433</v>
      </c>
    </row>
    <row r="64" spans="1:10">
      <c r="A64">
        <v>2018</v>
      </c>
      <c r="B64" t="s">
        <v>6</v>
      </c>
      <c r="C64">
        <v>4.05</v>
      </c>
      <c r="D64">
        <v>2.67</v>
      </c>
      <c r="E64">
        <v>0.36899999999999999</v>
      </c>
      <c r="F64">
        <v>1.9830000000000001</v>
      </c>
      <c r="G64">
        <f t="shared" si="0"/>
        <v>3.681</v>
      </c>
      <c r="H64" s="45">
        <v>8.3279535183989672E-2</v>
      </c>
      <c r="I64">
        <v>1</v>
      </c>
      <c r="J64" t="s">
        <v>1433</v>
      </c>
    </row>
    <row r="65" spans="1:10">
      <c r="A65">
        <v>2019</v>
      </c>
      <c r="B65" t="s">
        <v>3</v>
      </c>
      <c r="C65">
        <v>4</v>
      </c>
      <c r="D65">
        <v>2.61</v>
      </c>
      <c r="E65">
        <v>0.13300000000000001</v>
      </c>
      <c r="F65">
        <v>1.49</v>
      </c>
      <c r="G65">
        <f t="shared" si="0"/>
        <v>3.867</v>
      </c>
      <c r="H65" s="45">
        <v>6.8596601636249144E-2</v>
      </c>
      <c r="I65">
        <v>1</v>
      </c>
      <c r="J65" t="s">
        <v>1433</v>
      </c>
    </row>
    <row r="66" spans="1:10">
      <c r="A66">
        <v>2019</v>
      </c>
      <c r="B66" t="s">
        <v>4</v>
      </c>
      <c r="C66">
        <v>3.9</v>
      </c>
      <c r="D66">
        <v>2.61</v>
      </c>
      <c r="E66">
        <v>-0.107</v>
      </c>
      <c r="F66">
        <v>1.6419999999999999</v>
      </c>
      <c r="G66">
        <f t="shared" si="0"/>
        <v>4.0069999999999997</v>
      </c>
      <c r="H66" s="45">
        <v>6.0456508328192493E-2</v>
      </c>
      <c r="I66">
        <v>1</v>
      </c>
      <c r="J66" t="s">
        <v>1433</v>
      </c>
    </row>
    <row r="67" spans="1:10">
      <c r="A67">
        <v>2019</v>
      </c>
      <c r="B67" t="s">
        <v>5</v>
      </c>
      <c r="C67">
        <v>3.81</v>
      </c>
      <c r="D67">
        <v>2.56</v>
      </c>
      <c r="E67">
        <v>-0.51200000000000001</v>
      </c>
      <c r="F67">
        <v>1.4419999999999999</v>
      </c>
      <c r="G67">
        <f t="shared" si="0"/>
        <v>4.3220000000000001</v>
      </c>
      <c r="H67" s="45">
        <v>5.6776556776556575E-2</v>
      </c>
      <c r="I67">
        <v>1</v>
      </c>
      <c r="J67" t="s">
        <v>1433</v>
      </c>
    </row>
    <row r="68" spans="1:10">
      <c r="A68">
        <v>2019</v>
      </c>
      <c r="B68" t="s">
        <v>6</v>
      </c>
      <c r="C68">
        <v>3.73</v>
      </c>
      <c r="D68">
        <v>2.56</v>
      </c>
      <c r="E68">
        <v>-0.34899999999999998</v>
      </c>
      <c r="F68">
        <v>1.244</v>
      </c>
      <c r="G68">
        <f t="shared" si="0"/>
        <v>4.0789999999999997</v>
      </c>
      <c r="H68" s="45">
        <v>6.1978545887961811E-2</v>
      </c>
      <c r="I68">
        <v>0</v>
      </c>
      <c r="J68" t="s">
        <v>1433</v>
      </c>
    </row>
    <row r="69" spans="1:10">
      <c r="A69">
        <v>2020</v>
      </c>
      <c r="B69" t="s">
        <v>3</v>
      </c>
      <c r="C69">
        <v>3.64</v>
      </c>
      <c r="D69">
        <v>2.5499999999999998</v>
      </c>
      <c r="E69">
        <v>-0.41199999999999998</v>
      </c>
      <c r="F69">
        <v>1.6</v>
      </c>
      <c r="G69">
        <f t="shared" si="0"/>
        <v>4.0520000000000005</v>
      </c>
      <c r="H69" s="45">
        <v>6.0659599528857466E-2</v>
      </c>
      <c r="I69">
        <v>0</v>
      </c>
      <c r="J69" t="s">
        <v>1433</v>
      </c>
    </row>
    <row r="70" spans="1:10">
      <c r="A70">
        <v>2020</v>
      </c>
      <c r="B70" t="s">
        <v>4</v>
      </c>
      <c r="C70">
        <v>3.56</v>
      </c>
      <c r="D70">
        <v>2.5499999999999998</v>
      </c>
      <c r="E70">
        <v>-0.44400000000000001</v>
      </c>
      <c r="F70">
        <v>0.8</v>
      </c>
      <c r="G70">
        <f t="shared" si="0"/>
        <v>4.0040000000000004</v>
      </c>
      <c r="H70" s="45">
        <v>5.1774287376381567E-2</v>
      </c>
      <c r="I70">
        <v>0</v>
      </c>
      <c r="J70" t="s">
        <v>1433</v>
      </c>
    </row>
    <row r="71" spans="1:10">
      <c r="A71">
        <v>2020</v>
      </c>
      <c r="B71" t="s">
        <v>5</v>
      </c>
      <c r="C71">
        <v>3.45</v>
      </c>
      <c r="D71">
        <v>2.48</v>
      </c>
      <c r="E71">
        <v>-0.52300000000000002</v>
      </c>
      <c r="F71">
        <v>-0.15</v>
      </c>
      <c r="G71">
        <f t="shared" si="0"/>
        <v>3.9730000000000003</v>
      </c>
      <c r="H71" s="45">
        <v>6.9324090121317239E-2</v>
      </c>
      <c r="I71">
        <v>0</v>
      </c>
      <c r="J71" t="s">
        <v>1433</v>
      </c>
    </row>
    <row r="72" spans="1:10">
      <c r="A72">
        <v>2020</v>
      </c>
      <c r="B72" t="s">
        <v>6</v>
      </c>
      <c r="C72">
        <v>3.35</v>
      </c>
      <c r="D72">
        <v>2.48</v>
      </c>
      <c r="E72">
        <v>-0.61299999999999999</v>
      </c>
      <c r="F72">
        <v>-0.27</v>
      </c>
      <c r="G72">
        <f t="shared" si="0"/>
        <v>3.9630000000000001</v>
      </c>
      <c r="H72" s="45">
        <v>6.6778900112233419E-2</v>
      </c>
      <c r="I72">
        <v>0</v>
      </c>
      <c r="J72" t="s">
        <v>1433</v>
      </c>
    </row>
    <row r="73" spans="1:10">
      <c r="A73">
        <v>2021</v>
      </c>
      <c r="B73" t="s">
        <v>3</v>
      </c>
      <c r="C73">
        <v>3.54</v>
      </c>
      <c r="D73">
        <v>2.4</v>
      </c>
      <c r="E73">
        <v>-0.56999999999999995</v>
      </c>
      <c r="F73">
        <v>1.33</v>
      </c>
      <c r="G73">
        <f t="shared" si="0"/>
        <v>4.1100000000000003</v>
      </c>
      <c r="H73" s="45">
        <v>7.6068850638534302E-2</v>
      </c>
      <c r="I73">
        <v>0</v>
      </c>
      <c r="J73" t="s">
        <v>1433</v>
      </c>
    </row>
    <row r="74" spans="1:10">
      <c r="A74">
        <v>2021</v>
      </c>
      <c r="B74" t="s">
        <v>4</v>
      </c>
      <c r="C74">
        <v>3.4</v>
      </c>
      <c r="D74">
        <v>2.4</v>
      </c>
      <c r="E74">
        <v>-0.27900000000000003</v>
      </c>
      <c r="F74">
        <v>2.27</v>
      </c>
      <c r="G74">
        <f t="shared" ref="G74:G86" si="1">C74-E74</f>
        <v>3.6789999999999998</v>
      </c>
      <c r="H74" s="45">
        <v>0.10508849557522115</v>
      </c>
      <c r="I74">
        <v>0</v>
      </c>
      <c r="J74" t="s">
        <v>1433</v>
      </c>
    </row>
    <row r="75" spans="1:10">
      <c r="A75">
        <v>2021</v>
      </c>
      <c r="B75" t="s">
        <v>5</v>
      </c>
      <c r="C75">
        <v>3.3</v>
      </c>
      <c r="D75">
        <v>2.33</v>
      </c>
      <c r="E75">
        <v>-0.45</v>
      </c>
      <c r="F75">
        <v>4.3</v>
      </c>
      <c r="G75">
        <f t="shared" si="1"/>
        <v>3.75</v>
      </c>
      <c r="H75" s="45">
        <v>0.10426796326310117</v>
      </c>
      <c r="I75">
        <v>0</v>
      </c>
      <c r="J75" t="s">
        <v>1433</v>
      </c>
    </row>
    <row r="76" spans="1:10">
      <c r="A76">
        <v>2021</v>
      </c>
      <c r="B76" t="s">
        <v>6</v>
      </c>
      <c r="C76">
        <v>3.21</v>
      </c>
      <c r="D76">
        <v>2.33</v>
      </c>
      <c r="E76">
        <v>-0.24</v>
      </c>
      <c r="F76">
        <v>5.6</v>
      </c>
      <c r="G76">
        <f t="shared" si="1"/>
        <v>3.45</v>
      </c>
      <c r="H76" s="45">
        <v>9.1004734350341954E-2</v>
      </c>
      <c r="I76">
        <v>0</v>
      </c>
      <c r="J76" t="s">
        <v>1433</v>
      </c>
    </row>
    <row r="77" spans="1:10">
      <c r="A77">
        <v>2022</v>
      </c>
      <c r="B77" t="s">
        <v>3</v>
      </c>
      <c r="C77">
        <v>3.09</v>
      </c>
      <c r="D77">
        <v>2.31</v>
      </c>
      <c r="E77">
        <v>0.15</v>
      </c>
      <c r="F77">
        <v>5.8</v>
      </c>
      <c r="G77">
        <f t="shared" si="1"/>
        <v>2.94</v>
      </c>
      <c r="H77" s="45">
        <v>9.029927760577916E-2</v>
      </c>
      <c r="I77">
        <v>0</v>
      </c>
      <c r="J77" t="s">
        <v>1433</v>
      </c>
    </row>
    <row r="78" spans="1:10">
      <c r="A78">
        <v>2022</v>
      </c>
      <c r="B78" t="s">
        <v>4</v>
      </c>
      <c r="C78">
        <v>3.04</v>
      </c>
      <c r="D78">
        <v>2.44</v>
      </c>
      <c r="E78">
        <v>1.1000000000000001</v>
      </c>
      <c r="F78">
        <v>7.6</v>
      </c>
      <c r="G78">
        <f t="shared" si="1"/>
        <v>1.94</v>
      </c>
      <c r="H78" s="45">
        <v>8.55855855855856E-2</v>
      </c>
      <c r="I78">
        <v>0</v>
      </c>
      <c r="J78" t="s">
        <v>1433</v>
      </c>
    </row>
    <row r="79" spans="1:10">
      <c r="A79">
        <v>2022</v>
      </c>
      <c r="B79" t="s">
        <v>5</v>
      </c>
      <c r="C79">
        <v>3.34</v>
      </c>
      <c r="D79">
        <v>2.69</v>
      </c>
      <c r="E79">
        <v>1.3</v>
      </c>
      <c r="F79">
        <v>8.4</v>
      </c>
      <c r="G79">
        <f t="shared" si="1"/>
        <v>2.04</v>
      </c>
      <c r="H79" s="45">
        <v>4.1095890410958846E-2</v>
      </c>
      <c r="I79">
        <v>0</v>
      </c>
      <c r="J79" t="s">
        <v>1433</v>
      </c>
    </row>
    <row r="80" spans="1:10">
      <c r="A80">
        <v>2022</v>
      </c>
      <c r="B80" t="s">
        <v>6</v>
      </c>
      <c r="C80">
        <v>3.78</v>
      </c>
      <c r="D80">
        <v>2.98</v>
      </c>
      <c r="E80">
        <v>2.11</v>
      </c>
      <c r="F80">
        <v>9.6</v>
      </c>
      <c r="G80">
        <f t="shared" si="1"/>
        <v>1.67</v>
      </c>
      <c r="H80" s="45">
        <v>4.3394406943104702E-3</v>
      </c>
      <c r="I80">
        <v>0</v>
      </c>
      <c r="J80" t="s">
        <v>1433</v>
      </c>
    </row>
    <row r="81" spans="1:10">
      <c r="A81">
        <v>2023</v>
      </c>
      <c r="B81" t="s">
        <v>3</v>
      </c>
      <c r="C81">
        <v>3.96</v>
      </c>
      <c r="D81">
        <v>3.14</v>
      </c>
      <c r="E81">
        <v>2.31</v>
      </c>
      <c r="F81">
        <v>8.3000000000000007</v>
      </c>
      <c r="G81">
        <f t="shared" si="1"/>
        <v>1.65</v>
      </c>
      <c r="H81" s="45">
        <v>-3.1235210601041286E-2</v>
      </c>
      <c r="I81">
        <v>0</v>
      </c>
      <c r="J81" t="s">
        <v>1433</v>
      </c>
    </row>
    <row r="82" spans="1:10">
      <c r="A82">
        <v>2023</v>
      </c>
      <c r="B82" t="s">
        <v>4</v>
      </c>
      <c r="C82">
        <v>4.3</v>
      </c>
      <c r="D82">
        <v>3.4</v>
      </c>
      <c r="E82">
        <v>2.36</v>
      </c>
      <c r="F82">
        <v>6.6</v>
      </c>
      <c r="G82">
        <f t="shared" si="1"/>
        <v>1.94</v>
      </c>
      <c r="H82" s="45">
        <v>-6.9156293222683241E-2</v>
      </c>
      <c r="I82">
        <v>0</v>
      </c>
      <c r="J82" t="s">
        <v>1433</v>
      </c>
    </row>
    <row r="83" spans="1:10">
      <c r="A83">
        <v>2023</v>
      </c>
      <c r="B83" t="s">
        <v>5</v>
      </c>
      <c r="C83">
        <v>4.5999999999999996</v>
      </c>
      <c r="D83">
        <v>3.6</v>
      </c>
      <c r="E83">
        <v>2.5499999999999998</v>
      </c>
      <c r="F83">
        <v>5.6</v>
      </c>
      <c r="G83">
        <f t="shared" si="1"/>
        <v>2.0499999999999998</v>
      </c>
      <c r="H83" s="45">
        <v>-6.7669172932330879E-2</v>
      </c>
      <c r="I83">
        <v>0</v>
      </c>
      <c r="J83" t="s">
        <v>1433</v>
      </c>
    </row>
    <row r="84" spans="1:10">
      <c r="A84">
        <v>2023</v>
      </c>
      <c r="B84" t="s">
        <v>6</v>
      </c>
      <c r="C84">
        <v>4.78</v>
      </c>
      <c r="D84">
        <v>3.71</v>
      </c>
      <c r="E84">
        <v>2.5</v>
      </c>
      <c r="F84">
        <v>3.56</v>
      </c>
      <c r="G84">
        <f t="shared" si="1"/>
        <v>2.2800000000000002</v>
      </c>
      <c r="I84">
        <v>0</v>
      </c>
      <c r="J84" t="s">
        <v>1433</v>
      </c>
    </row>
    <row r="85" spans="1:10">
      <c r="A85">
        <v>2024</v>
      </c>
      <c r="B85" t="s">
        <v>3</v>
      </c>
      <c r="C85">
        <v>4.9300000000000006</v>
      </c>
      <c r="D85">
        <v>3.71</v>
      </c>
      <c r="E85">
        <v>2.2799999999999998</v>
      </c>
      <c r="F85">
        <v>2.5299999999999998</v>
      </c>
      <c r="G85">
        <f>C85-E85</f>
        <v>2.6500000000000008</v>
      </c>
      <c r="I85">
        <v>0</v>
      </c>
      <c r="J85" t="s">
        <v>1433</v>
      </c>
    </row>
    <row r="86" spans="1:10">
      <c r="A86">
        <v>2024</v>
      </c>
      <c r="B86" t="s">
        <v>4</v>
      </c>
      <c r="D86">
        <v>3.61</v>
      </c>
      <c r="E86">
        <v>2.48</v>
      </c>
      <c r="F86">
        <v>2.2599999999999998</v>
      </c>
      <c r="G86">
        <f t="shared" si="1"/>
        <v>-2.48</v>
      </c>
      <c r="I86">
        <v>0</v>
      </c>
      <c r="J86" t="s">
        <v>1433</v>
      </c>
    </row>
    <row r="87" spans="1:10">
      <c r="A87">
        <v>2024</v>
      </c>
      <c r="B87" t="s">
        <v>5</v>
      </c>
      <c r="D87">
        <v>3.61</v>
      </c>
      <c r="I87">
        <v>0</v>
      </c>
      <c r="J87" t="s">
        <v>1434</v>
      </c>
    </row>
    <row r="88" spans="1:10">
      <c r="A88">
        <v>2024</v>
      </c>
      <c r="B88" t="s">
        <v>6</v>
      </c>
      <c r="D88">
        <v>3.45</v>
      </c>
      <c r="I88">
        <v>0</v>
      </c>
      <c r="J88" t="s">
        <v>1434</v>
      </c>
    </row>
    <row r="89" spans="1:10">
      <c r="A89">
        <v>2025</v>
      </c>
      <c r="B89" t="s">
        <v>3</v>
      </c>
      <c r="D89">
        <v>3.36</v>
      </c>
      <c r="I89">
        <v>0</v>
      </c>
      <c r="J89" t="s">
        <v>1434</v>
      </c>
    </row>
    <row r="90" spans="1:10">
      <c r="A90">
        <v>2025</v>
      </c>
      <c r="B90" t="s">
        <v>4</v>
      </c>
      <c r="D90">
        <v>3.28</v>
      </c>
      <c r="I90">
        <v>0</v>
      </c>
      <c r="J90" t="s">
        <v>1434</v>
      </c>
    </row>
    <row r="91" spans="1:10">
      <c r="A91">
        <v>2025</v>
      </c>
      <c r="B91" t="s">
        <v>5</v>
      </c>
      <c r="D91">
        <v>3.21</v>
      </c>
      <c r="I91">
        <v>0</v>
      </c>
      <c r="J91" t="s">
        <v>1434</v>
      </c>
    </row>
    <row r="92" spans="1:10">
      <c r="A92">
        <v>2025</v>
      </c>
      <c r="B92" t="s">
        <v>6</v>
      </c>
      <c r="D92">
        <v>3.16</v>
      </c>
      <c r="I92">
        <v>0</v>
      </c>
      <c r="J92" t="s">
        <v>1434</v>
      </c>
    </row>
    <row r="93" spans="1:10">
      <c r="A93">
        <v>2026</v>
      </c>
      <c r="B93" t="s">
        <v>3</v>
      </c>
      <c r="D93">
        <v>3.15</v>
      </c>
      <c r="I93">
        <v>0</v>
      </c>
      <c r="J93" t="s">
        <v>1434</v>
      </c>
    </row>
    <row r="94" spans="1:10">
      <c r="A94">
        <v>2026</v>
      </c>
      <c r="B94" t="s">
        <v>4</v>
      </c>
      <c r="D94">
        <v>3.11</v>
      </c>
      <c r="I94">
        <v>0</v>
      </c>
      <c r="J94" t="s">
        <v>1434</v>
      </c>
    </row>
    <row r="95" spans="1:10">
      <c r="A95">
        <v>2026</v>
      </c>
      <c r="B95" t="s">
        <v>5</v>
      </c>
      <c r="D95">
        <v>3.06</v>
      </c>
      <c r="I95">
        <v>0</v>
      </c>
      <c r="J95" t="s">
        <v>1434</v>
      </c>
    </row>
    <row r="96" spans="1:10">
      <c r="A96">
        <v>2026</v>
      </c>
      <c r="B96" t="s">
        <v>6</v>
      </c>
      <c r="D96">
        <v>3.07</v>
      </c>
    </row>
  </sheetData>
  <hyperlinks>
    <hyperlink ref="E6" location="Renditen_Staatsanleihen!A1" display="Staatsanleihen" xr:uid="{F8636F44-32C9-443C-A7D1-1DBB00B19D97}"/>
    <hyperlink ref="F6" location="Verbraucherpreise!A1" display="Verbraucherpreise" xr:uid="{7B99BA95-14AE-47CF-AD75-082F1AB61EC9}"/>
    <hyperlink ref="H6" location="MFH_Preise!A1" display="Preisentwicklung" xr:uid="{3435E839-A0A0-42B1-9A85-EAA3A88474D9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B5233-D5A3-468A-8BB1-D972163656EC}">
  <dimension ref="A1:N128"/>
  <sheetViews>
    <sheetView zoomScale="80" zoomScaleNormal="80" workbookViewId="0">
      <selection activeCell="G13" sqref="G13"/>
    </sheetView>
  </sheetViews>
  <sheetFormatPr baseColWidth="10" defaultRowHeight="14.5"/>
  <cols>
    <col min="5" max="5" width="17.1796875" customWidth="1"/>
    <col min="7" max="7" width="12.1796875" bestFit="1" customWidth="1"/>
    <col min="8" max="8" width="29.81640625" bestFit="1" customWidth="1"/>
  </cols>
  <sheetData>
    <row r="1" spans="1:14">
      <c r="A1" s="63" t="s">
        <v>1324</v>
      </c>
      <c r="B1" s="57"/>
      <c r="C1" s="57"/>
      <c r="D1" s="57"/>
      <c r="E1" s="64" t="s">
        <v>1730</v>
      </c>
      <c r="F1" s="58"/>
    </row>
    <row r="2" spans="1:14">
      <c r="A2" s="52" t="s">
        <v>1327</v>
      </c>
      <c r="B2" s="47"/>
      <c r="C2" s="47"/>
      <c r="D2" s="47"/>
      <c r="E2" s="47"/>
      <c r="F2" s="53"/>
    </row>
    <row r="3" spans="1:14">
      <c r="A3" s="52" t="s">
        <v>1325</v>
      </c>
      <c r="B3" s="47"/>
      <c r="C3" s="47"/>
      <c r="D3" s="47"/>
      <c r="E3" s="47"/>
      <c r="F3" s="53"/>
    </row>
    <row r="4" spans="1:14">
      <c r="A4" s="74" t="s">
        <v>1326</v>
      </c>
      <c r="B4" s="47"/>
      <c r="C4" s="47"/>
      <c r="D4" s="47"/>
      <c r="E4" s="47"/>
      <c r="F4" s="53"/>
    </row>
    <row r="5" spans="1:14">
      <c r="A5" s="97"/>
      <c r="B5" s="54"/>
      <c r="C5" s="54"/>
      <c r="D5" s="54"/>
      <c r="E5" s="54"/>
      <c r="F5" s="55"/>
    </row>
    <row r="6" spans="1:14">
      <c r="A6" s="52" t="s">
        <v>1613</v>
      </c>
    </row>
    <row r="7" spans="1:14">
      <c r="A7" s="174" t="s">
        <v>1319</v>
      </c>
      <c r="B7" s="174" t="s">
        <v>1320</v>
      </c>
      <c r="C7" s="174" t="s">
        <v>1321</v>
      </c>
      <c r="D7" s="174" t="s">
        <v>1322</v>
      </c>
      <c r="E7" s="174" t="s">
        <v>1323</v>
      </c>
      <c r="G7" s="225" t="s">
        <v>1319</v>
      </c>
      <c r="H7" s="225" t="s">
        <v>1320</v>
      </c>
      <c r="I7" s="174" t="s">
        <v>1323</v>
      </c>
      <c r="J7" s="174" t="s">
        <v>1319</v>
      </c>
      <c r="K7" s="174" t="s">
        <v>1321</v>
      </c>
      <c r="L7" s="225" t="s">
        <v>1320</v>
      </c>
      <c r="M7" s="174" t="s">
        <v>1323</v>
      </c>
    </row>
    <row r="8" spans="1:14">
      <c r="A8" s="172">
        <v>45295</v>
      </c>
      <c r="B8" s="173">
        <v>3.9052499999999997E-2</v>
      </c>
      <c r="C8" s="173">
        <v>3.8426799999999997E-2</v>
      </c>
      <c r="D8" s="173">
        <v>5.2087099999999997E-2</v>
      </c>
      <c r="E8" s="173">
        <v>3.8557300000000003E-2</v>
      </c>
      <c r="G8" s="224">
        <v>45512</v>
      </c>
      <c r="H8" s="173">
        <v>3.5788100000000003E-2</v>
      </c>
      <c r="I8" s="173">
        <v>3.397E-2</v>
      </c>
      <c r="J8" s="2">
        <v>45637</v>
      </c>
      <c r="K8" s="45">
        <v>2.9440000000000001E-2</v>
      </c>
      <c r="L8" s="45">
        <v>2.862E-2</v>
      </c>
      <c r="M8" s="45">
        <v>2.6610000000000002E-2</v>
      </c>
    </row>
    <row r="9" spans="1:14">
      <c r="A9" s="172">
        <v>45327</v>
      </c>
      <c r="B9" s="173">
        <v>3.78514E-2</v>
      </c>
      <c r="C9" s="173">
        <v>3.76844E-2</v>
      </c>
      <c r="D9" s="173">
        <v>5.17636E-2</v>
      </c>
      <c r="E9" s="173">
        <v>3.6869699999999998E-2</v>
      </c>
      <c r="G9" s="224">
        <v>45544</v>
      </c>
      <c r="H9" s="173">
        <v>3.4133999999999998E-2</v>
      </c>
      <c r="I9" s="173">
        <v>3.2734899999999997E-2</v>
      </c>
      <c r="J9" s="2">
        <v>45670</v>
      </c>
      <c r="K9" s="45">
        <v>2.7478599999999999E-2</v>
      </c>
      <c r="L9" s="45">
        <v>2.65981E-2</v>
      </c>
      <c r="M9" s="45">
        <v>2.5347700000000001E-2</v>
      </c>
    </row>
    <row r="10" spans="1:14">
      <c r="A10" s="172">
        <v>45355</v>
      </c>
      <c r="B10" s="173">
        <v>3.68005E-2</v>
      </c>
      <c r="C10" s="173">
        <v>3.6783000000000003E-2</v>
      </c>
      <c r="D10" s="173">
        <v>5.1185300000000003E-2</v>
      </c>
      <c r="E10" s="173">
        <v>3.5393099999999997E-2</v>
      </c>
      <c r="G10" s="224">
        <v>45573</v>
      </c>
      <c r="H10" s="173">
        <v>3.2670499999999998E-2</v>
      </c>
      <c r="I10" s="173">
        <v>3.1615499999999998E-2</v>
      </c>
      <c r="J10" s="2">
        <v>45699</v>
      </c>
      <c r="K10" s="45">
        <v>2.55699E-2</v>
      </c>
      <c r="L10" s="45">
        <v>2.4890300000000001E-2</v>
      </c>
      <c r="M10" s="45">
        <v>2.42384E-2</v>
      </c>
    </row>
    <row r="11" spans="1:14">
      <c r="A11" s="172">
        <v>45386</v>
      </c>
      <c r="B11" s="173">
        <v>3.5440899999999997E-2</v>
      </c>
      <c r="C11" s="173">
        <v>3.5538599999999997E-2</v>
      </c>
      <c r="D11" s="173">
        <v>5.0085900000000003E-2</v>
      </c>
      <c r="E11" s="173">
        <v>3.3758299999999998E-2</v>
      </c>
      <c r="G11" s="224">
        <v>45604</v>
      </c>
      <c r="H11" s="173">
        <v>3.1179100000000001E-2</v>
      </c>
      <c r="I11" s="173">
        <v>3.0419000000000002E-2</v>
      </c>
      <c r="J11" s="2">
        <v>45727</v>
      </c>
      <c r="K11" s="45">
        <v>2.37179E-2</v>
      </c>
      <c r="L11" s="45">
        <v>2.3360499999999999E-2</v>
      </c>
      <c r="M11" s="45">
        <v>2.3167299999999998E-2</v>
      </c>
      <c r="N11" s="208">
        <f>AVERAGE(M9:M11)</f>
        <v>2.4251133333333331E-2</v>
      </c>
    </row>
    <row r="12" spans="1:14">
      <c r="A12" s="172">
        <v>45418</v>
      </c>
      <c r="B12" s="173">
        <v>3.3570999999999997E-2</v>
      </c>
      <c r="C12" s="173">
        <v>3.4063400000000001E-2</v>
      </c>
      <c r="D12" s="173">
        <v>4.8356200000000002E-2</v>
      </c>
      <c r="E12" s="173">
        <v>3.2070700000000001E-2</v>
      </c>
      <c r="G12" s="224">
        <v>45635</v>
      </c>
      <c r="H12" s="173">
        <v>2.9793099999999999E-2</v>
      </c>
      <c r="I12" s="173">
        <v>2.9222499999999998E-2</v>
      </c>
      <c r="J12" s="2">
        <v>45758</v>
      </c>
      <c r="K12" s="45">
        <v>2.2053300000000001E-2</v>
      </c>
      <c r="L12" s="45">
        <v>2.1857100000000001E-2</v>
      </c>
      <c r="M12" s="45">
        <v>2.1981500000000001E-2</v>
      </c>
    </row>
    <row r="13" spans="1:14">
      <c r="A13" s="172">
        <v>45447</v>
      </c>
      <c r="B13" s="173">
        <v>3.1876500000000002E-2</v>
      </c>
      <c r="C13" s="173">
        <v>3.2685800000000001E-2</v>
      </c>
      <c r="D13" s="173">
        <v>4.6523799999999997E-2</v>
      </c>
      <c r="E13" s="173">
        <v>3.05413E-2</v>
      </c>
      <c r="G13" s="224">
        <v>45665</v>
      </c>
      <c r="H13" s="173">
        <v>2.8558199999999999E-2</v>
      </c>
      <c r="I13" s="173">
        <v>2.8064499999999999E-2</v>
      </c>
      <c r="J13" s="2">
        <v>45789</v>
      </c>
      <c r="K13" s="45">
        <v>2.06549E-2</v>
      </c>
      <c r="L13" s="45">
        <v>2.0567200000000001E-2</v>
      </c>
      <c r="M13" s="45">
        <v>2.07957E-2</v>
      </c>
    </row>
    <row r="14" spans="1:14">
      <c r="A14" s="172">
        <v>45477</v>
      </c>
      <c r="B14" s="173">
        <v>3.0141999999999999E-2</v>
      </c>
      <c r="C14" s="173">
        <v>3.1191300000000002E-2</v>
      </c>
      <c r="D14" s="173">
        <v>4.4577899999999997E-2</v>
      </c>
      <c r="E14" s="173">
        <v>2.8975999999999998E-2</v>
      </c>
      <c r="G14" s="224">
        <v>45698</v>
      </c>
      <c r="H14" s="173">
        <v>2.7321600000000001E-2</v>
      </c>
      <c r="I14" s="173">
        <v>2.67908E-2</v>
      </c>
      <c r="J14" s="2">
        <v>45819</v>
      </c>
      <c r="K14" s="45">
        <v>1.9549500000000001E-2</v>
      </c>
      <c r="L14" s="45">
        <v>1.9526100000000001E-2</v>
      </c>
      <c r="M14" s="45">
        <v>1.9648100000000002E-2</v>
      </c>
      <c r="N14" s="208">
        <f>AVERAGE(M12:M14)</f>
        <v>2.0808433333333334E-2</v>
      </c>
    </row>
    <row r="15" spans="1:14">
      <c r="A15" s="172">
        <v>45509</v>
      </c>
      <c r="B15" s="173">
        <v>2.8524299999999999E-2</v>
      </c>
      <c r="C15" s="173">
        <v>2.97428E-2</v>
      </c>
      <c r="D15" s="173">
        <v>4.2652700000000002E-2</v>
      </c>
      <c r="E15" s="173">
        <v>2.7823799999999999E-2</v>
      </c>
      <c r="G15" s="224">
        <v>45726</v>
      </c>
      <c r="H15" s="173">
        <v>2.6375900000000001E-2</v>
      </c>
      <c r="I15" s="173">
        <v>2.6255000000000001E-2</v>
      </c>
      <c r="J15" s="2">
        <v>45849</v>
      </c>
      <c r="K15" s="45">
        <v>1.8714100000000001E-2</v>
      </c>
      <c r="L15" s="45">
        <v>1.8691800000000001E-2</v>
      </c>
      <c r="M15" s="45">
        <v>1.9466199999999999E-2</v>
      </c>
    </row>
    <row r="16" spans="1:14">
      <c r="A16" s="172">
        <v>45539</v>
      </c>
      <c r="B16" s="173">
        <v>2.7007699999999999E-2</v>
      </c>
      <c r="C16" s="173">
        <v>2.8210099999999998E-2</v>
      </c>
      <c r="D16" s="173">
        <v>4.1036599999999999E-2</v>
      </c>
      <c r="E16" s="173">
        <v>2.6743599999999999E-2</v>
      </c>
      <c r="G16" s="224">
        <v>45755</v>
      </c>
      <c r="H16" s="173">
        <v>2.5509E-2</v>
      </c>
      <c r="I16" s="173">
        <v>2.57001E-2</v>
      </c>
      <c r="J16" s="2">
        <v>45880</v>
      </c>
      <c r="K16" s="45">
        <v>1.8075600000000001E-2</v>
      </c>
      <c r="L16" s="45">
        <v>1.8047000000000001E-2</v>
      </c>
      <c r="M16" s="45">
        <v>1.9278099999999999E-2</v>
      </c>
    </row>
    <row r="17" spans="1:14">
      <c r="A17" s="172">
        <v>45569</v>
      </c>
      <c r="B17" s="173">
        <v>2.5622800000000001E-2</v>
      </c>
      <c r="C17" s="173">
        <v>2.6723299999999998E-2</v>
      </c>
      <c r="D17" s="173">
        <v>3.9516900000000001E-2</v>
      </c>
      <c r="E17" s="173">
        <v>2.5663499999999999E-2</v>
      </c>
      <c r="G17" s="224">
        <v>45785</v>
      </c>
      <c r="H17" s="173">
        <v>2.4747499999999999E-2</v>
      </c>
      <c r="I17" s="173">
        <v>2.5126099999999998E-2</v>
      </c>
      <c r="J17" s="2">
        <v>45911</v>
      </c>
      <c r="K17" s="45">
        <v>1.7510000000000001E-2</v>
      </c>
      <c r="L17" s="45">
        <v>1.7621999999999999E-2</v>
      </c>
      <c r="M17" s="45">
        <v>1.9090099999999999E-2</v>
      </c>
      <c r="N17" s="208">
        <f>AVERAGE(M15:M17)</f>
        <v>1.9278133333333333E-2</v>
      </c>
    </row>
    <row r="18" spans="1:14">
      <c r="A18" s="172">
        <v>45600</v>
      </c>
      <c r="B18" s="173">
        <v>2.4518000000000002E-2</v>
      </c>
      <c r="C18" s="173">
        <v>2.5345400000000001E-2</v>
      </c>
      <c r="D18" s="173">
        <v>3.8190200000000001E-2</v>
      </c>
      <c r="E18" s="173">
        <v>2.4547300000000001E-2</v>
      </c>
      <c r="G18" s="224">
        <v>45817</v>
      </c>
      <c r="H18" s="173">
        <v>2.4093900000000001E-2</v>
      </c>
      <c r="I18" s="173">
        <v>2.4513699999999999E-2</v>
      </c>
      <c r="J18" s="2">
        <v>45943</v>
      </c>
      <c r="K18" s="45">
        <v>1.7104100000000001E-2</v>
      </c>
      <c r="L18" s="45">
        <v>1.7403100000000001E-2</v>
      </c>
      <c r="M18" s="45">
        <v>1.8896E-2</v>
      </c>
    </row>
    <row r="19" spans="1:14">
      <c r="A19" s="172">
        <v>45630</v>
      </c>
      <c r="B19" s="173">
        <v>2.3448900000000002E-2</v>
      </c>
      <c r="C19" s="173">
        <v>2.4005700000000001E-2</v>
      </c>
      <c r="D19" s="173">
        <v>3.7029600000000003E-2</v>
      </c>
      <c r="E19" s="173">
        <v>2.3467100000000001E-2</v>
      </c>
      <c r="G19" s="224">
        <v>45846</v>
      </c>
      <c r="H19" s="173">
        <v>2.3618699999999999E-2</v>
      </c>
      <c r="I19" s="173">
        <v>2.3958799999999999E-2</v>
      </c>
      <c r="J19" s="2">
        <v>45972</v>
      </c>
      <c r="K19" s="45">
        <v>1.6891799999999998E-2</v>
      </c>
      <c r="L19" s="45">
        <v>1.7355700000000002E-2</v>
      </c>
      <c r="M19" s="45">
        <v>1.87201E-2</v>
      </c>
    </row>
    <row r="20" spans="1:14">
      <c r="A20" s="172">
        <v>45663</v>
      </c>
      <c r="B20" s="173">
        <v>2.2408999999999998E-2</v>
      </c>
      <c r="C20" s="173">
        <v>2.2787600000000002E-2</v>
      </c>
      <c r="D20" s="173">
        <v>3.5810700000000001E-2</v>
      </c>
      <c r="E20" s="173">
        <v>2.2335000000000001E-2</v>
      </c>
      <c r="G20" s="224">
        <v>45877</v>
      </c>
      <c r="H20" s="173">
        <v>2.3201099999999999E-2</v>
      </c>
      <c r="I20" s="173">
        <v>2.33656E-2</v>
      </c>
      <c r="J20" s="2">
        <v>46002</v>
      </c>
      <c r="K20" s="45">
        <v>1.6859099999999998E-2</v>
      </c>
      <c r="L20" s="45">
        <v>1.7408400000000001E-2</v>
      </c>
      <c r="M20" s="45">
        <v>1.8538099999999998E-2</v>
      </c>
      <c r="N20" s="208">
        <f>AVERAGE(M18:M20)</f>
        <v>1.8718066666666668E-2</v>
      </c>
    </row>
    <row r="21" spans="1:14">
      <c r="A21" s="172">
        <v>45692</v>
      </c>
      <c r="B21" s="173">
        <v>2.1720699999999999E-2</v>
      </c>
      <c r="C21" s="173">
        <v>2.1838199999999999E-2</v>
      </c>
      <c r="D21" s="173">
        <v>3.4883200000000003E-2</v>
      </c>
      <c r="E21" s="173">
        <v>2.1832600000000001E-2</v>
      </c>
      <c r="G21" s="224">
        <v>45908</v>
      </c>
      <c r="H21" s="173">
        <v>2.2848899999999998E-2</v>
      </c>
      <c r="I21" s="173">
        <v>2.3111199999999998E-2</v>
      </c>
      <c r="J21" s="2">
        <v>46034</v>
      </c>
      <c r="K21" s="45">
        <v>1.6942200000000001E-2</v>
      </c>
      <c r="L21" s="45">
        <v>1.7529900000000001E-2</v>
      </c>
      <c r="M21" s="45">
        <v>1.8504300000000001E-2</v>
      </c>
    </row>
    <row r="22" spans="1:14">
      <c r="A22" s="172">
        <v>45720</v>
      </c>
      <c r="B22" s="173">
        <v>2.1055999999999998E-2</v>
      </c>
      <c r="C22" s="173">
        <v>2.0922300000000001E-2</v>
      </c>
      <c r="D22" s="173">
        <v>3.4030600000000001E-2</v>
      </c>
      <c r="E22" s="173">
        <v>2.1347600000000001E-2</v>
      </c>
      <c r="G22" s="224">
        <v>45938</v>
      </c>
      <c r="H22" s="173">
        <v>2.25629E-2</v>
      </c>
      <c r="I22" s="173">
        <v>2.2865E-2</v>
      </c>
      <c r="J22" s="2">
        <v>46064</v>
      </c>
      <c r="K22" s="45">
        <v>1.70434E-2</v>
      </c>
      <c r="L22" s="45">
        <v>1.76819E-2</v>
      </c>
      <c r="M22" s="45">
        <v>1.8472599999999999E-2</v>
      </c>
    </row>
    <row r="23" spans="1:14">
      <c r="A23" s="172">
        <v>45751</v>
      </c>
      <c r="B23" s="173">
        <v>2.0411499999999999E-2</v>
      </c>
      <c r="C23" s="173">
        <v>2.0015499999999999E-2</v>
      </c>
      <c r="D23" s="173">
        <v>3.3208399999999999E-2</v>
      </c>
      <c r="E23" s="173">
        <v>2.0810599999999999E-2</v>
      </c>
      <c r="G23" s="224">
        <v>45971</v>
      </c>
      <c r="H23" s="173">
        <v>2.2307400000000002E-2</v>
      </c>
      <c r="I23" s="173">
        <v>2.2594199999999998E-2</v>
      </c>
      <c r="J23" s="2">
        <v>46092</v>
      </c>
      <c r="K23" s="45">
        <v>1.7032800000000001E-2</v>
      </c>
      <c r="L23" s="45">
        <v>1.78421E-2</v>
      </c>
      <c r="M23" s="45">
        <v>1.8443000000000001E-2</v>
      </c>
      <c r="N23" s="208">
        <f>AVERAGE(M21:M23)</f>
        <v>1.8473300000000002E-2</v>
      </c>
    </row>
    <row r="24" spans="1:14">
      <c r="A24" s="172">
        <v>45782</v>
      </c>
      <c r="B24" s="173">
        <v>1.99521E-2</v>
      </c>
      <c r="C24" s="173">
        <v>1.9244299999999999E-2</v>
      </c>
      <c r="D24" s="173">
        <v>3.2450800000000002E-2</v>
      </c>
      <c r="E24" s="173">
        <v>2.0273599999999999E-2</v>
      </c>
      <c r="G24" s="224">
        <v>45999</v>
      </c>
      <c r="H24" s="173">
        <v>2.2135599999999998E-2</v>
      </c>
      <c r="I24" s="173">
        <v>2.23644E-2</v>
      </c>
      <c r="J24" s="2">
        <v>46125</v>
      </c>
      <c r="K24" s="45">
        <v>1.6999799999999999E-2</v>
      </c>
      <c r="L24" s="45">
        <v>1.8036699999999999E-2</v>
      </c>
      <c r="M24" s="45">
        <v>1.84082E-2</v>
      </c>
    </row>
    <row r="25" spans="1:14">
      <c r="A25" s="172">
        <v>45812</v>
      </c>
      <c r="B25" s="173">
        <v>1.9507500000000001E-2</v>
      </c>
      <c r="C25" s="173">
        <v>1.8610499999999999E-2</v>
      </c>
      <c r="D25" s="173">
        <v>3.1822999999999997E-2</v>
      </c>
      <c r="E25" s="173">
        <v>1.9753900000000001E-2</v>
      </c>
      <c r="G25" s="224">
        <v>46030</v>
      </c>
      <c r="H25" s="173">
        <v>2.19858E-2</v>
      </c>
      <c r="I25" s="173">
        <v>2.2109899999999998E-2</v>
      </c>
      <c r="J25" s="2">
        <v>46153</v>
      </c>
      <c r="K25" s="45">
        <v>1.6998200000000002E-2</v>
      </c>
      <c r="L25" s="45">
        <v>1.8197700000000001E-2</v>
      </c>
      <c r="M25" s="45">
        <v>1.8378599999999998E-2</v>
      </c>
    </row>
    <row r="26" spans="1:14">
      <c r="A26" s="172">
        <v>45842</v>
      </c>
      <c r="B26" s="173">
        <v>1.88077E-2</v>
      </c>
      <c r="C26" s="173">
        <v>1.81931E-2</v>
      </c>
      <c r="D26" s="173">
        <v>3.1280500000000003E-2</v>
      </c>
      <c r="E26" s="173">
        <v>1.9253800000000001E-2</v>
      </c>
      <c r="G26" s="224">
        <v>46062</v>
      </c>
      <c r="H26" s="173">
        <v>2.1866500000000001E-2</v>
      </c>
      <c r="I26" s="173">
        <v>2.18473E-2</v>
      </c>
      <c r="J26" s="2">
        <v>46184</v>
      </c>
      <c r="K26" s="45">
        <v>1.7052399999999999E-2</v>
      </c>
      <c r="L26" s="45">
        <v>1.83626E-2</v>
      </c>
      <c r="M26" s="45">
        <v>1.8345799999999999E-2</v>
      </c>
      <c r="N26" s="208">
        <f>AVERAGE(M24:M26)</f>
        <v>1.8377533333333331E-2</v>
      </c>
    </row>
    <row r="27" spans="1:14">
      <c r="A27" s="172">
        <v>45873</v>
      </c>
      <c r="B27" s="173">
        <v>1.8580900000000001E-2</v>
      </c>
      <c r="C27" s="173">
        <v>1.79495E-2</v>
      </c>
      <c r="D27" s="173">
        <v>3.0838899999999999E-2</v>
      </c>
      <c r="E27" s="173">
        <v>1.9323699999999999E-2</v>
      </c>
      <c r="G27" s="224">
        <v>46090</v>
      </c>
      <c r="H27" s="173">
        <v>2.1784899999999999E-2</v>
      </c>
      <c r="I27" s="173">
        <v>2.1899399999999999E-2</v>
      </c>
      <c r="J27" s="2">
        <v>46216</v>
      </c>
      <c r="K27" s="45">
        <v>1.7153399999999999E-2</v>
      </c>
      <c r="L27" s="45">
        <v>1.85098E-2</v>
      </c>
      <c r="M27" s="45">
        <v>1.8472200000000001E-2</v>
      </c>
    </row>
    <row r="28" spans="1:14">
      <c r="A28" s="172">
        <v>45904</v>
      </c>
      <c r="B28" s="173">
        <v>1.8354100000000002E-2</v>
      </c>
      <c r="C28" s="173">
        <v>1.7795800000000001E-2</v>
      </c>
      <c r="D28" s="173">
        <v>3.0482700000000001E-2</v>
      </c>
      <c r="E28" s="173">
        <v>1.93936E-2</v>
      </c>
      <c r="G28" s="224">
        <v>46120</v>
      </c>
      <c r="H28" s="173">
        <v>2.1719599999999999E-2</v>
      </c>
      <c r="I28" s="173">
        <v>2.1955200000000001E-2</v>
      </c>
      <c r="J28" s="2">
        <v>46245</v>
      </c>
      <c r="K28" s="45">
        <v>1.7258099999999998E-2</v>
      </c>
      <c r="L28" s="45">
        <v>1.8619900000000002E-2</v>
      </c>
      <c r="M28" s="45">
        <v>1.8586700000000001E-2</v>
      </c>
    </row>
    <row r="29" spans="1:14">
      <c r="A29" s="172">
        <v>45936</v>
      </c>
      <c r="B29" s="173">
        <v>1.8149999999999999E-2</v>
      </c>
      <c r="C29" s="173">
        <v>1.76358E-2</v>
      </c>
      <c r="D29" s="173">
        <v>3.0212800000000001E-2</v>
      </c>
      <c r="E29" s="173">
        <v>1.9465799999999998E-2</v>
      </c>
      <c r="G29" s="224">
        <v>46150</v>
      </c>
      <c r="H29" s="173">
        <v>2.1677200000000001E-2</v>
      </c>
      <c r="I29" s="173">
        <v>2.2010999999999999E-2</v>
      </c>
      <c r="J29" s="2">
        <v>46276</v>
      </c>
      <c r="K29" s="45">
        <v>1.7293200000000002E-2</v>
      </c>
      <c r="L29" s="45">
        <v>1.8710600000000001E-2</v>
      </c>
      <c r="M29" s="45">
        <v>1.8709099999999999E-2</v>
      </c>
      <c r="N29" s="208">
        <f>AVERAGE(M27:M29)</f>
        <v>1.8589333333333336E-2</v>
      </c>
    </row>
    <row r="30" spans="1:14">
      <c r="A30" s="172">
        <v>45965</v>
      </c>
      <c r="B30" s="173">
        <v>1.8228000000000001E-2</v>
      </c>
      <c r="C30" s="173">
        <v>1.75652E-2</v>
      </c>
      <c r="D30" s="173">
        <v>3.0053699999999999E-2</v>
      </c>
      <c r="E30" s="173">
        <v>1.9531199999999999E-2</v>
      </c>
      <c r="G30" s="224">
        <v>46181</v>
      </c>
      <c r="H30" s="173">
        <v>2.1656499999999999E-2</v>
      </c>
      <c r="I30" s="173">
        <v>2.20687E-2</v>
      </c>
      <c r="J30" s="2">
        <v>46307</v>
      </c>
      <c r="K30" s="45">
        <v>1.7333299999999999E-2</v>
      </c>
      <c r="L30" s="45">
        <v>1.8773000000000001E-2</v>
      </c>
      <c r="M30" s="45">
        <v>1.8831500000000001E-2</v>
      </c>
    </row>
    <row r="31" spans="1:14">
      <c r="A31" s="172">
        <v>45995</v>
      </c>
      <c r="B31" s="173">
        <v>1.8308600000000001E-2</v>
      </c>
      <c r="C31" s="173">
        <v>1.7609799999999998E-2</v>
      </c>
      <c r="D31" s="173">
        <v>2.99472E-2</v>
      </c>
      <c r="E31" s="173">
        <v>1.9598899999999999E-2</v>
      </c>
      <c r="G31" s="224">
        <v>46211</v>
      </c>
      <c r="H31" s="173">
        <v>2.1654400000000001E-2</v>
      </c>
      <c r="I31" s="173">
        <v>2.2124499999999998E-2</v>
      </c>
      <c r="J31" s="2">
        <v>46337</v>
      </c>
      <c r="K31" s="45">
        <v>1.7420399999999999E-2</v>
      </c>
      <c r="L31" s="45">
        <v>1.8812800000000001E-2</v>
      </c>
      <c r="M31" s="45">
        <v>1.8949899999999999E-2</v>
      </c>
    </row>
    <row r="32" spans="1:14">
      <c r="A32" s="172">
        <v>46027</v>
      </c>
      <c r="B32" s="173">
        <v>1.8394600000000001E-2</v>
      </c>
      <c r="C32" s="173">
        <v>1.77667E-2</v>
      </c>
      <c r="D32" s="173">
        <v>2.9863899999999999E-2</v>
      </c>
      <c r="E32" s="173">
        <v>1.96711E-2</v>
      </c>
      <c r="G32" s="224">
        <v>46244</v>
      </c>
      <c r="H32" s="173">
        <v>2.1666100000000001E-2</v>
      </c>
      <c r="I32" s="173">
        <v>2.2185799999999999E-2</v>
      </c>
      <c r="J32" s="2">
        <v>46367</v>
      </c>
      <c r="K32" s="45">
        <v>1.7564699999999999E-2</v>
      </c>
      <c r="L32" s="45">
        <v>1.8840300000000001E-2</v>
      </c>
      <c r="M32" s="45">
        <v>1.9068399999999999E-2</v>
      </c>
      <c r="N32" s="208">
        <f>AVERAGE(M30:M32)</f>
        <v>1.8949933333333332E-2</v>
      </c>
    </row>
    <row r="33" spans="1:14">
      <c r="A33" s="172">
        <v>46057</v>
      </c>
      <c r="B33" s="173">
        <v>1.85811E-2</v>
      </c>
      <c r="C33" s="173">
        <v>1.8010499999999999E-2</v>
      </c>
      <c r="D33" s="173">
        <v>2.9789E-2</v>
      </c>
      <c r="E33" s="173">
        <v>1.97675E-2</v>
      </c>
      <c r="G33" s="224">
        <v>46273</v>
      </c>
      <c r="H33" s="173">
        <v>2.1684200000000001E-2</v>
      </c>
      <c r="I33" s="173">
        <v>2.2218100000000001E-2</v>
      </c>
      <c r="J33" s="2">
        <v>46398</v>
      </c>
      <c r="K33" s="45">
        <v>1.7744699999999999E-2</v>
      </c>
      <c r="L33" s="45">
        <v>1.8862799999999999E-2</v>
      </c>
      <c r="M33" s="45">
        <v>1.91459E-2</v>
      </c>
    </row>
    <row r="34" spans="1:14">
      <c r="A34" s="172">
        <v>46085</v>
      </c>
      <c r="B34" s="173">
        <v>1.87551E-2</v>
      </c>
      <c r="C34" s="173">
        <v>1.82346E-2</v>
      </c>
      <c r="D34" s="173">
        <v>2.9715499999999999E-2</v>
      </c>
      <c r="E34" s="173">
        <v>1.98575E-2</v>
      </c>
      <c r="G34" s="224">
        <v>46303</v>
      </c>
      <c r="H34" s="173">
        <v>2.17094E-2</v>
      </c>
      <c r="I34" s="173">
        <v>2.22515E-2</v>
      </c>
      <c r="J34" s="2">
        <v>46429</v>
      </c>
      <c r="K34" s="45">
        <v>1.7906999999999999E-2</v>
      </c>
      <c r="L34" s="45">
        <v>1.8882599999999999E-2</v>
      </c>
      <c r="M34" s="45">
        <v>1.9223400000000002E-2</v>
      </c>
    </row>
    <row r="35" spans="1:14">
      <c r="A35" s="172">
        <v>46118</v>
      </c>
      <c r="B35" s="173">
        <v>1.89602E-2</v>
      </c>
      <c r="C35" s="173">
        <v>1.8338299999999998E-2</v>
      </c>
      <c r="D35" s="173">
        <v>2.9624299999999999E-2</v>
      </c>
      <c r="E35" s="173">
        <v>1.9963499999999999E-2</v>
      </c>
      <c r="G35" s="224">
        <v>46335</v>
      </c>
      <c r="H35" s="173">
        <v>2.1742600000000001E-2</v>
      </c>
      <c r="I35" s="173">
        <v>2.22872E-2</v>
      </c>
      <c r="J35" s="2">
        <v>46457</v>
      </c>
      <c r="K35" s="45">
        <v>1.7966699999999999E-2</v>
      </c>
      <c r="L35" s="45">
        <v>1.8899800000000001E-2</v>
      </c>
      <c r="M35" s="45">
        <v>1.9293399999999999E-2</v>
      </c>
      <c r="N35" s="208">
        <f>AVERAGE(M33:M35)</f>
        <v>1.9220899999999999E-2</v>
      </c>
    </row>
    <row r="36" spans="1:14">
      <c r="A36" s="172">
        <v>46146</v>
      </c>
      <c r="B36" s="173">
        <v>1.9151600000000001E-2</v>
      </c>
      <c r="C36" s="173">
        <v>1.8419399999999999E-2</v>
      </c>
      <c r="D36" s="173">
        <v>2.9542200000000001E-2</v>
      </c>
      <c r="E36" s="173">
        <v>2.0053499999999998E-2</v>
      </c>
      <c r="G36" s="224">
        <v>46364</v>
      </c>
      <c r="H36" s="173">
        <v>2.17778E-2</v>
      </c>
      <c r="I36" s="173">
        <v>2.23194E-2</v>
      </c>
      <c r="J36" s="2">
        <v>46489</v>
      </c>
      <c r="K36" s="45">
        <v>1.8003600000000002E-2</v>
      </c>
      <c r="L36" s="45">
        <v>1.8920699999999999E-2</v>
      </c>
      <c r="M36" s="45">
        <v>1.9373399999999999E-2</v>
      </c>
    </row>
    <row r="37" spans="1:14">
      <c r="A37" s="172">
        <v>46177</v>
      </c>
      <c r="B37" s="173">
        <v>1.9364200000000002E-2</v>
      </c>
      <c r="C37" s="173">
        <v>1.8526299999999999E-2</v>
      </c>
      <c r="D37" s="173">
        <v>2.9447500000000001E-2</v>
      </c>
      <c r="E37" s="173">
        <v>2.01532E-2</v>
      </c>
      <c r="G37" s="224">
        <v>46395</v>
      </c>
      <c r="H37" s="173">
        <v>2.1819999999999999E-2</v>
      </c>
      <c r="I37" s="173">
        <v>2.2353899999999999E-2</v>
      </c>
      <c r="J37" s="2">
        <v>46518</v>
      </c>
      <c r="K37" s="45">
        <v>1.8065000000000001E-2</v>
      </c>
      <c r="L37" s="45">
        <v>1.8942000000000001E-2</v>
      </c>
      <c r="M37" s="45">
        <v>1.9445899999999999E-2</v>
      </c>
    </row>
    <row r="38" spans="1:14">
      <c r="A38" s="172">
        <v>46209</v>
      </c>
      <c r="B38" s="173">
        <v>1.95766E-2</v>
      </c>
      <c r="C38" s="173">
        <v>1.8686399999999999E-2</v>
      </c>
      <c r="D38" s="173">
        <v>2.93466E-2</v>
      </c>
      <c r="E38" s="173">
        <v>2.02583E-2</v>
      </c>
      <c r="G38" s="224">
        <v>46426</v>
      </c>
      <c r="H38" s="173">
        <v>2.1866300000000002E-2</v>
      </c>
      <c r="I38" s="173">
        <v>2.2388499999999999E-2</v>
      </c>
      <c r="J38" s="2">
        <v>46549</v>
      </c>
      <c r="K38" s="45">
        <v>1.8168400000000001E-2</v>
      </c>
      <c r="L38" s="45">
        <v>1.89684E-2</v>
      </c>
      <c r="M38" s="45">
        <v>1.95234E-2</v>
      </c>
      <c r="N38" s="208">
        <f>AVERAGE(M36:M38)</f>
        <v>1.9447566666666666E-2</v>
      </c>
    </row>
    <row r="39" spans="1:14">
      <c r="A39" s="172">
        <v>46238</v>
      </c>
      <c r="B39" s="173">
        <v>1.9706700000000001E-2</v>
      </c>
      <c r="C39" s="173">
        <v>1.8854300000000001E-2</v>
      </c>
      <c r="D39" s="173">
        <v>2.9251099999999999E-2</v>
      </c>
      <c r="E39" s="173">
        <v>2.0373499999999999E-2</v>
      </c>
      <c r="G39" s="224">
        <v>46454</v>
      </c>
      <c r="H39" s="173">
        <v>2.1911E-2</v>
      </c>
      <c r="I39" s="173">
        <v>2.2398899999999999E-2</v>
      </c>
      <c r="J39" s="2">
        <v>46580</v>
      </c>
      <c r="K39" s="45">
        <v>1.8299800000000001E-2</v>
      </c>
      <c r="L39" s="45">
        <v>1.8999700000000001E-2</v>
      </c>
      <c r="M39" s="45">
        <v>1.9554499999999999E-2</v>
      </c>
    </row>
    <row r="40" spans="1:14">
      <c r="A40" s="172">
        <v>46269</v>
      </c>
      <c r="B40" s="173">
        <v>1.98459E-2</v>
      </c>
      <c r="C40" s="173">
        <v>1.90151E-2</v>
      </c>
      <c r="D40" s="173">
        <v>2.9145600000000001E-2</v>
      </c>
      <c r="E40" s="173">
        <v>2.04966E-2</v>
      </c>
      <c r="G40" s="224">
        <v>46485</v>
      </c>
      <c r="H40" s="173">
        <v>2.1962300000000001E-2</v>
      </c>
      <c r="I40" s="173">
        <v>2.24105E-2</v>
      </c>
      <c r="J40" s="2">
        <v>46610</v>
      </c>
      <c r="K40" s="45">
        <v>1.8413499999999999E-2</v>
      </c>
      <c r="L40" s="45">
        <v>1.9035400000000001E-2</v>
      </c>
      <c r="M40" s="45">
        <v>1.9584600000000001E-2</v>
      </c>
    </row>
    <row r="41" spans="1:14">
      <c r="A41" s="172">
        <v>46300</v>
      </c>
      <c r="B41" s="173">
        <v>1.9984999999999999E-2</v>
      </c>
      <c r="C41" s="173">
        <v>1.90776E-2</v>
      </c>
      <c r="D41" s="173">
        <v>2.9035600000000002E-2</v>
      </c>
      <c r="E41" s="173">
        <v>2.0619800000000001E-2</v>
      </c>
      <c r="G41" s="224">
        <v>46517</v>
      </c>
      <c r="H41" s="173">
        <v>2.2015099999999999E-2</v>
      </c>
      <c r="I41" s="173">
        <v>2.2422500000000001E-2</v>
      </c>
      <c r="J41" s="2">
        <v>46643</v>
      </c>
      <c r="K41" s="45">
        <v>1.8433700000000001E-2</v>
      </c>
      <c r="L41" s="45">
        <v>1.9081500000000001E-2</v>
      </c>
      <c r="M41" s="45">
        <v>1.9617800000000001E-2</v>
      </c>
      <c r="N41" s="208">
        <f>AVERAGE(M39:M41)</f>
        <v>1.9585633333333335E-2</v>
      </c>
    </row>
    <row r="42" spans="1:14">
      <c r="A42" s="172">
        <v>46330</v>
      </c>
      <c r="B42" s="173">
        <v>2.00714E-2</v>
      </c>
      <c r="C42" s="173">
        <v>1.91307E-2</v>
      </c>
      <c r="D42" s="173">
        <v>2.8926299999999999E-2</v>
      </c>
      <c r="E42" s="173">
        <v>2.0738900000000001E-2</v>
      </c>
      <c r="G42" s="224">
        <v>46546</v>
      </c>
      <c r="H42" s="173">
        <v>2.20617E-2</v>
      </c>
      <c r="I42" s="173">
        <v>2.2433399999999999E-2</v>
      </c>
      <c r="J42" s="2">
        <v>46671</v>
      </c>
      <c r="K42" s="45">
        <v>1.8435900000000002E-2</v>
      </c>
      <c r="L42" s="45">
        <v>1.91267E-2</v>
      </c>
      <c r="M42" s="45">
        <v>1.9645900000000001E-2</v>
      </c>
    </row>
    <row r="43" spans="1:14">
      <c r="A43" s="172">
        <v>46360</v>
      </c>
      <c r="B43" s="173">
        <v>2.01578E-2</v>
      </c>
      <c r="C43" s="173">
        <v>1.92202E-2</v>
      </c>
      <c r="D43" s="173">
        <v>2.8818799999999999E-2</v>
      </c>
      <c r="E43" s="173">
        <v>2.0858100000000001E-2</v>
      </c>
      <c r="G43" s="224">
        <v>46576</v>
      </c>
      <c r="H43" s="173">
        <v>2.2109500000000001E-2</v>
      </c>
      <c r="I43" s="173">
        <v>2.2444599999999999E-2</v>
      </c>
      <c r="J43" s="2">
        <v>46702</v>
      </c>
      <c r="K43" s="45">
        <v>1.8467299999999999E-2</v>
      </c>
      <c r="L43" s="45">
        <v>1.9181699999999999E-2</v>
      </c>
      <c r="M43" s="45">
        <v>1.9677E-2</v>
      </c>
    </row>
    <row r="44" spans="1:14">
      <c r="A44" s="172">
        <v>46391</v>
      </c>
      <c r="B44" s="173">
        <v>2.0247000000000001E-2</v>
      </c>
      <c r="C44" s="173">
        <v>1.9359600000000001E-2</v>
      </c>
      <c r="D44" s="173">
        <v>2.8711400000000002E-2</v>
      </c>
      <c r="E44" s="173">
        <v>2.0981199999999998E-2</v>
      </c>
      <c r="G44" s="224">
        <v>46608</v>
      </c>
      <c r="H44" s="173">
        <v>2.21611E-2</v>
      </c>
      <c r="I44" s="173">
        <v>2.24566E-2</v>
      </c>
      <c r="J44" s="2">
        <v>46734</v>
      </c>
      <c r="K44" s="45">
        <v>1.8543799999999999E-2</v>
      </c>
      <c r="L44" s="45">
        <v>1.92423E-2</v>
      </c>
      <c r="M44" s="45">
        <v>1.97091E-2</v>
      </c>
      <c r="N44" s="208">
        <f>AVERAGE(M42:M44)</f>
        <v>1.9677333333333335E-2</v>
      </c>
    </row>
    <row r="45" spans="1:14">
      <c r="A45" s="172">
        <v>46422</v>
      </c>
      <c r="B45" s="173">
        <v>2.03202E-2</v>
      </c>
      <c r="C45" s="173">
        <v>1.95468E-2</v>
      </c>
      <c r="D45" s="173">
        <v>2.8615399999999999E-2</v>
      </c>
      <c r="E45" s="173">
        <v>2.1100600000000001E-2</v>
      </c>
      <c r="G45" s="224">
        <v>46638</v>
      </c>
      <c r="H45" s="173">
        <v>2.2210799999999999E-2</v>
      </c>
      <c r="I45" s="173">
        <v>2.24852E-2</v>
      </c>
      <c r="J45" s="2">
        <v>46763</v>
      </c>
      <c r="K45" s="45">
        <v>1.8648700000000001E-2</v>
      </c>
      <c r="L45" s="45">
        <v>1.9299E-2</v>
      </c>
      <c r="M45" s="45">
        <v>1.9745800000000001E-2</v>
      </c>
    </row>
    <row r="46" spans="1:14">
      <c r="A46" s="172">
        <v>46450</v>
      </c>
      <c r="B46" s="173">
        <v>2.03863E-2</v>
      </c>
      <c r="C46" s="173">
        <v>1.9708099999999999E-2</v>
      </c>
      <c r="D46" s="173">
        <v>2.8538299999999999E-2</v>
      </c>
      <c r="E46" s="173">
        <v>2.1208500000000002E-2</v>
      </c>
      <c r="G46" s="224">
        <v>46668</v>
      </c>
      <c r="H46" s="173">
        <v>2.2261400000000001E-2</v>
      </c>
      <c r="I46" s="173">
        <v>2.25139E-2</v>
      </c>
      <c r="J46" s="2">
        <v>46794</v>
      </c>
      <c r="K46" s="45">
        <v>1.87405E-2</v>
      </c>
      <c r="L46" s="45">
        <v>1.9361E-2</v>
      </c>
      <c r="M46" s="45">
        <v>1.9785000000000001E-2</v>
      </c>
    </row>
    <row r="47" spans="1:14">
      <c r="A47" s="172">
        <v>46482</v>
      </c>
      <c r="B47" s="173">
        <v>2.0461900000000002E-2</v>
      </c>
      <c r="C47" s="173">
        <v>1.9769499999999999E-2</v>
      </c>
      <c r="D47" s="173">
        <v>2.8461699999999999E-2</v>
      </c>
      <c r="E47" s="173">
        <v>2.1331699999999999E-2</v>
      </c>
      <c r="G47" s="224">
        <v>46699</v>
      </c>
      <c r="H47" s="173">
        <v>2.2314000000000001E-2</v>
      </c>
      <c r="I47" s="173">
        <v>2.2543500000000001E-2</v>
      </c>
      <c r="J47" s="2">
        <v>46825</v>
      </c>
      <c r="K47" s="45">
        <v>1.87516E-2</v>
      </c>
      <c r="L47" s="45">
        <v>1.9424E-2</v>
      </c>
      <c r="M47" s="45">
        <v>1.98243E-2</v>
      </c>
      <c r="N47" s="208">
        <f>AVERAGE(M45:M47)</f>
        <v>1.9785033333333337E-2</v>
      </c>
    </row>
    <row r="48" spans="1:14">
      <c r="A48" s="172">
        <v>46511</v>
      </c>
      <c r="B48" s="173">
        <v>2.05509E-2</v>
      </c>
      <c r="C48" s="173">
        <v>1.9821800000000001E-2</v>
      </c>
      <c r="D48" s="173">
        <v>2.84032E-2</v>
      </c>
      <c r="E48" s="173">
        <v>2.1443400000000001E-2</v>
      </c>
      <c r="G48" s="224">
        <v>46729</v>
      </c>
      <c r="H48" s="173">
        <v>2.2364499999999999E-2</v>
      </c>
      <c r="I48" s="173">
        <v>2.2572100000000001E-2</v>
      </c>
      <c r="J48" s="2">
        <v>46854</v>
      </c>
      <c r="K48" s="45">
        <v>1.8748799999999999E-2</v>
      </c>
      <c r="L48" s="45">
        <v>1.9483500000000001E-2</v>
      </c>
      <c r="M48" s="45">
        <v>1.9861E-2</v>
      </c>
    </row>
    <row r="49" spans="1:14">
      <c r="A49" s="172">
        <v>46542</v>
      </c>
      <c r="B49" s="173">
        <v>2.0646100000000001E-2</v>
      </c>
      <c r="C49" s="173">
        <v>1.9914899999999999E-2</v>
      </c>
      <c r="D49" s="173">
        <v>2.8352499999999999E-2</v>
      </c>
      <c r="E49" s="173">
        <v>2.1562899999999999E-2</v>
      </c>
      <c r="G49" s="224">
        <v>46762</v>
      </c>
      <c r="H49" s="173">
        <v>2.2419600000000001E-2</v>
      </c>
      <c r="I49" s="173">
        <v>2.2603700000000001E-2</v>
      </c>
      <c r="J49" s="2">
        <v>46884</v>
      </c>
      <c r="K49" s="45">
        <v>1.87745E-2</v>
      </c>
      <c r="L49" s="45">
        <v>1.95455E-2</v>
      </c>
      <c r="M49" s="45">
        <v>1.9899E-2</v>
      </c>
    </row>
    <row r="50" spans="1:14">
      <c r="A50" s="172">
        <v>46573</v>
      </c>
      <c r="B50" s="173">
        <v>2.0741200000000001E-2</v>
      </c>
      <c r="C50" s="173">
        <v>2.00626E-2</v>
      </c>
      <c r="D50" s="173">
        <v>2.8311699999999999E-2</v>
      </c>
      <c r="E50" s="173">
        <v>2.1682300000000002E-2</v>
      </c>
      <c r="G50" s="224">
        <v>46791</v>
      </c>
      <c r="H50" s="173">
        <v>2.24677E-2</v>
      </c>
      <c r="I50" s="173">
        <v>2.2631399999999999E-2</v>
      </c>
      <c r="J50" s="2">
        <v>46916</v>
      </c>
      <c r="K50" s="45">
        <v>1.8845299999999999E-2</v>
      </c>
      <c r="L50" s="45">
        <v>1.96115E-2</v>
      </c>
      <c r="M50" s="45">
        <v>1.9939499999999999E-2</v>
      </c>
      <c r="N50" s="208">
        <f>AVERAGE(M48:M50)</f>
        <v>1.9899833333333335E-2</v>
      </c>
    </row>
    <row r="51" spans="1:14">
      <c r="A51" s="172">
        <v>46603</v>
      </c>
      <c r="B51" s="173">
        <v>2.08507E-2</v>
      </c>
      <c r="C51" s="173">
        <v>2.0264799999999999E-2</v>
      </c>
      <c r="D51" s="173">
        <v>2.8284E-2</v>
      </c>
      <c r="E51" s="173">
        <v>2.1792300000000001E-2</v>
      </c>
      <c r="G51" s="224">
        <v>46820</v>
      </c>
      <c r="H51" s="173">
        <v>2.25157E-2</v>
      </c>
      <c r="I51" s="173">
        <v>2.2675899999999999E-2</v>
      </c>
      <c r="J51" s="2">
        <v>46945</v>
      </c>
      <c r="K51" s="45">
        <v>1.8950700000000001E-2</v>
      </c>
      <c r="L51" s="45">
        <v>1.9671000000000001E-2</v>
      </c>
      <c r="M51" s="45">
        <v>1.9983299999999999E-2</v>
      </c>
    </row>
    <row r="52" spans="1:14">
      <c r="A52" s="172">
        <v>46636</v>
      </c>
      <c r="B52" s="173">
        <v>2.0971199999999999E-2</v>
      </c>
      <c r="C52" s="173">
        <v>2.04564E-2</v>
      </c>
      <c r="D52" s="173">
        <v>2.8265100000000001E-2</v>
      </c>
      <c r="E52" s="173">
        <v>2.19134E-2</v>
      </c>
      <c r="G52" s="224">
        <v>46853</v>
      </c>
      <c r="H52" s="173">
        <v>2.257E-2</v>
      </c>
      <c r="I52" s="173">
        <v>2.2726699999999999E-2</v>
      </c>
      <c r="J52" s="2">
        <v>46976</v>
      </c>
      <c r="K52" s="45">
        <v>1.9055200000000001E-2</v>
      </c>
      <c r="L52" s="45">
        <v>1.9734100000000001E-2</v>
      </c>
      <c r="M52" s="45">
        <v>2.0030099999999999E-2</v>
      </c>
    </row>
    <row r="53" spans="1:14">
      <c r="A53" s="172">
        <v>46664</v>
      </c>
      <c r="B53" s="173">
        <v>2.1073399999999999E-2</v>
      </c>
      <c r="C53" s="173">
        <v>2.0541500000000001E-2</v>
      </c>
      <c r="D53" s="173">
        <v>2.82606E-2</v>
      </c>
      <c r="E53" s="173">
        <v>2.20161E-2</v>
      </c>
      <c r="G53" s="224">
        <v>46881</v>
      </c>
      <c r="H53" s="173">
        <v>2.2615799999999998E-2</v>
      </c>
      <c r="I53" s="173">
        <v>2.27697E-2</v>
      </c>
      <c r="J53" s="2">
        <v>47007</v>
      </c>
      <c r="K53" s="45">
        <v>1.9097599999999999E-2</v>
      </c>
      <c r="L53" s="45">
        <v>1.9796500000000002E-2</v>
      </c>
      <c r="M53" s="45">
        <v>2.0076900000000002E-2</v>
      </c>
      <c r="N53" s="208">
        <f>AVERAGE(M51:M53)</f>
        <v>2.0030099999999999E-2</v>
      </c>
    </row>
    <row r="54" spans="1:14">
      <c r="A54" s="172">
        <v>46695</v>
      </c>
      <c r="B54" s="173">
        <v>2.1212399999999999E-2</v>
      </c>
      <c r="C54" s="173">
        <v>2.06286E-2</v>
      </c>
      <c r="D54" s="173">
        <v>2.8265499999999999E-2</v>
      </c>
      <c r="E54" s="173">
        <v>2.2129800000000002E-2</v>
      </c>
      <c r="G54" s="224">
        <v>46912</v>
      </c>
      <c r="H54" s="173">
        <v>2.26663E-2</v>
      </c>
      <c r="I54" s="173">
        <v>2.2817400000000002E-2</v>
      </c>
      <c r="J54" s="2">
        <v>47037</v>
      </c>
      <c r="K54" s="45">
        <v>1.9137399999999999E-2</v>
      </c>
      <c r="L54" s="45">
        <v>1.9856100000000002E-2</v>
      </c>
      <c r="M54" s="45">
        <v>2.01222E-2</v>
      </c>
    </row>
    <row r="55" spans="1:14">
      <c r="A55" s="172">
        <v>46727</v>
      </c>
      <c r="B55" s="173">
        <v>2.1355800000000001E-2</v>
      </c>
      <c r="C55" s="173">
        <v>2.0761999999999999E-2</v>
      </c>
      <c r="D55" s="173">
        <v>2.8278399999999999E-2</v>
      </c>
      <c r="E55" s="173">
        <v>2.2247200000000002E-2</v>
      </c>
      <c r="G55" s="224">
        <v>46944</v>
      </c>
      <c r="H55" s="173">
        <v>2.2717899999999999E-2</v>
      </c>
      <c r="I55" s="173">
        <v>2.2866600000000001E-2</v>
      </c>
      <c r="J55" s="2">
        <v>47070</v>
      </c>
      <c r="K55" s="45">
        <v>1.9209E-2</v>
      </c>
      <c r="L55" s="45">
        <v>1.99206E-2</v>
      </c>
      <c r="M55" s="45">
        <v>2.0171999999999999E-2</v>
      </c>
    </row>
    <row r="56" spans="1:14">
      <c r="A56" s="172">
        <v>46756</v>
      </c>
      <c r="B56" s="173">
        <v>2.1485500000000001E-2</v>
      </c>
      <c r="C56" s="173">
        <v>2.09243E-2</v>
      </c>
      <c r="D56" s="173">
        <v>2.82974E-2</v>
      </c>
      <c r="E56" s="173">
        <v>2.2353000000000001E-2</v>
      </c>
      <c r="G56" s="224">
        <v>46973</v>
      </c>
      <c r="H56" s="173">
        <v>2.2764300000000001E-2</v>
      </c>
      <c r="I56" s="173">
        <v>2.29111E-2</v>
      </c>
      <c r="J56" s="2">
        <v>47098</v>
      </c>
      <c r="K56" s="45">
        <v>1.9318800000000001E-2</v>
      </c>
      <c r="L56" s="45">
        <v>1.99744E-2</v>
      </c>
      <c r="M56" s="45">
        <v>2.0214300000000001E-2</v>
      </c>
      <c r="N56" s="208">
        <f>AVERAGE(M54:M56)</f>
        <v>2.0169500000000003E-2</v>
      </c>
    </row>
    <row r="57" spans="1:14">
      <c r="A57" s="172">
        <v>46787</v>
      </c>
      <c r="B57" s="173">
        <v>2.16165E-2</v>
      </c>
      <c r="C57" s="173">
        <v>2.1126599999999999E-2</v>
      </c>
      <c r="D57" s="173">
        <v>2.83191E-2</v>
      </c>
      <c r="E57" s="173">
        <v>2.2449E-2</v>
      </c>
      <c r="G57" s="224">
        <v>47004</v>
      </c>
      <c r="H57" s="173">
        <v>2.2813199999999999E-2</v>
      </c>
      <c r="I57" s="173">
        <v>2.29579E-2</v>
      </c>
      <c r="J57" s="2">
        <v>47129</v>
      </c>
      <c r="K57" s="45">
        <v>1.9449399999999999E-2</v>
      </c>
      <c r="L57" s="45">
        <v>2.0032899999999999E-2</v>
      </c>
      <c r="M57" s="45">
        <v>2.02524E-2</v>
      </c>
    </row>
    <row r="58" spans="1:14">
      <c r="A58" s="172">
        <v>46818</v>
      </c>
      <c r="B58" s="173">
        <v>2.17474E-2</v>
      </c>
      <c r="C58" s="173">
        <v>2.1312399999999999E-2</v>
      </c>
      <c r="D58" s="173">
        <v>2.8349099999999999E-2</v>
      </c>
      <c r="E58" s="173">
        <v>2.25449E-2</v>
      </c>
      <c r="G58" s="224">
        <v>47035</v>
      </c>
      <c r="H58" s="173">
        <v>2.2861599999999999E-2</v>
      </c>
      <c r="I58" s="173">
        <v>2.30046E-2</v>
      </c>
      <c r="J58" s="2">
        <v>47161</v>
      </c>
      <c r="K58" s="45">
        <v>1.95671E-2</v>
      </c>
      <c r="L58" s="45">
        <v>2.0092100000000002E-2</v>
      </c>
      <c r="M58" s="45">
        <v>2.0291799999999999E-2</v>
      </c>
    </row>
    <row r="59" spans="1:14">
      <c r="A59" s="172">
        <v>46847</v>
      </c>
      <c r="B59" s="173">
        <v>2.1869699999999999E-2</v>
      </c>
      <c r="C59" s="173">
        <v>2.1395500000000001E-2</v>
      </c>
      <c r="D59" s="173">
        <v>2.8375999999999998E-2</v>
      </c>
      <c r="E59" s="173">
        <v>2.2634700000000001E-2</v>
      </c>
      <c r="G59" s="224">
        <v>47065</v>
      </c>
      <c r="H59" s="173">
        <v>2.2907899999999998E-2</v>
      </c>
      <c r="I59" s="173">
        <v>2.3049799999999999E-2</v>
      </c>
      <c r="J59" s="2">
        <v>47189</v>
      </c>
      <c r="K59" s="45">
        <v>1.96215E-2</v>
      </c>
      <c r="L59" s="45">
        <v>2.0142899999999998E-2</v>
      </c>
      <c r="M59" s="45">
        <v>2.0326199999999999E-2</v>
      </c>
      <c r="N59" s="208">
        <f>AVERAGE(M57:M59)</f>
        <v>2.0290133333333335E-2</v>
      </c>
    </row>
    <row r="60" spans="1:14">
      <c r="A60" s="172">
        <v>46877</v>
      </c>
      <c r="B60" s="173">
        <v>2.1989399999999999E-2</v>
      </c>
      <c r="C60" s="173">
        <v>2.1463400000000001E-2</v>
      </c>
      <c r="D60" s="173">
        <v>2.8411100000000002E-2</v>
      </c>
      <c r="E60" s="173">
        <v>2.2727500000000001E-2</v>
      </c>
      <c r="G60" s="224">
        <v>47095</v>
      </c>
      <c r="H60" s="173">
        <v>2.29538E-2</v>
      </c>
      <c r="I60" s="173">
        <v>2.3095000000000001E-2</v>
      </c>
      <c r="J60" s="2">
        <v>47219</v>
      </c>
      <c r="K60" s="45">
        <v>1.9655200000000001E-2</v>
      </c>
      <c r="L60" s="45">
        <v>2.01963E-2</v>
      </c>
      <c r="M60" s="45">
        <v>2.0363099999999999E-2</v>
      </c>
    </row>
    <row r="61" spans="1:14">
      <c r="A61" s="172">
        <v>46909</v>
      </c>
      <c r="B61" s="173">
        <v>2.2117100000000001E-2</v>
      </c>
      <c r="C61" s="173">
        <v>2.15512E-2</v>
      </c>
      <c r="D61" s="173">
        <v>2.8449800000000001E-2</v>
      </c>
      <c r="E61" s="173">
        <v>2.28265E-2</v>
      </c>
      <c r="G61" s="224">
        <v>47126</v>
      </c>
      <c r="H61" s="173">
        <v>2.3001199999999999E-2</v>
      </c>
      <c r="I61" s="173">
        <v>2.3141800000000001E-2</v>
      </c>
      <c r="J61" s="2">
        <v>47249</v>
      </c>
      <c r="K61" s="45">
        <v>1.96951E-2</v>
      </c>
      <c r="L61" s="45">
        <v>2.0248599999999999E-2</v>
      </c>
      <c r="M61" s="45">
        <v>2.0400000000000001E-2</v>
      </c>
    </row>
    <row r="62" spans="1:14">
      <c r="A62" s="172">
        <v>46938</v>
      </c>
      <c r="B62" s="173">
        <v>2.2232100000000001E-2</v>
      </c>
      <c r="C62" s="173">
        <v>2.1686199999999999E-2</v>
      </c>
      <c r="D62" s="173">
        <v>2.84879E-2</v>
      </c>
      <c r="E62" s="173">
        <v>2.2915700000000001E-2</v>
      </c>
      <c r="G62" s="224">
        <v>47157</v>
      </c>
      <c r="H62" s="173">
        <v>2.3049E-2</v>
      </c>
      <c r="I62" s="173">
        <v>2.3188500000000001E-2</v>
      </c>
      <c r="J62" s="2">
        <v>47280</v>
      </c>
      <c r="K62" s="45">
        <v>1.9751999999999999E-2</v>
      </c>
      <c r="L62" s="45">
        <v>2.0301199999999998E-2</v>
      </c>
      <c r="M62" s="45">
        <v>2.0438100000000001E-2</v>
      </c>
    </row>
    <row r="63" spans="1:14">
      <c r="A63" s="172">
        <v>46969</v>
      </c>
      <c r="B63" s="173">
        <v>2.2333599999999999E-2</v>
      </c>
      <c r="C63" s="173">
        <v>2.1845900000000001E-2</v>
      </c>
      <c r="D63" s="173">
        <v>2.85358E-2</v>
      </c>
      <c r="E63" s="173">
        <v>2.2993E-2</v>
      </c>
      <c r="G63" s="224">
        <v>47185</v>
      </c>
      <c r="H63" s="173">
        <v>2.30929E-2</v>
      </c>
      <c r="I63" s="173">
        <v>2.3231000000000002E-2</v>
      </c>
      <c r="J63" s="2">
        <v>47310</v>
      </c>
      <c r="K63" s="45">
        <v>1.98208E-2</v>
      </c>
      <c r="L63" s="45">
        <v>2.0350699999999999E-2</v>
      </c>
      <c r="M63" s="45">
        <v>2.0466499999999999E-2</v>
      </c>
    </row>
    <row r="64" spans="1:14">
      <c r="A64" s="172">
        <v>47000</v>
      </c>
      <c r="B64" s="173">
        <v>2.2435E-2</v>
      </c>
      <c r="C64" s="173">
        <v>2.1995199999999999E-2</v>
      </c>
      <c r="D64" s="173">
        <v>2.85779E-2</v>
      </c>
      <c r="E64" s="173">
        <v>2.3070299999999998E-2</v>
      </c>
      <c r="G64" s="224">
        <v>47217</v>
      </c>
      <c r="H64" s="173">
        <v>2.3143299999999999E-2</v>
      </c>
      <c r="I64" s="173">
        <v>2.3279600000000001E-2</v>
      </c>
      <c r="J64" s="2">
        <v>47343</v>
      </c>
      <c r="K64" s="45">
        <v>1.9880399999999999E-2</v>
      </c>
      <c r="L64" s="45">
        <v>2.04038E-2</v>
      </c>
      <c r="M64" s="45">
        <v>2.0497700000000001E-2</v>
      </c>
    </row>
    <row r="65" spans="1:13">
      <c r="A65" s="172">
        <v>47030</v>
      </c>
      <c r="B65" s="173">
        <v>2.2532900000000002E-2</v>
      </c>
      <c r="C65" s="173">
        <v>2.20816E-2</v>
      </c>
      <c r="D65" s="173">
        <v>2.8628299999999999E-2</v>
      </c>
      <c r="E65" s="173">
        <v>2.3145099999999998E-2</v>
      </c>
      <c r="G65" s="224">
        <v>47246</v>
      </c>
      <c r="H65" s="173">
        <v>2.31886E-2</v>
      </c>
      <c r="I65" s="173">
        <v>2.3323699999999999E-2</v>
      </c>
      <c r="J65" s="2">
        <v>47372</v>
      </c>
      <c r="K65" s="45">
        <v>1.9892799999999999E-2</v>
      </c>
      <c r="L65" s="45">
        <v>2.0449599999999998E-2</v>
      </c>
      <c r="M65" s="45">
        <v>2.05252E-2</v>
      </c>
    </row>
    <row r="66" spans="1:13">
      <c r="A66" s="172">
        <v>47063</v>
      </c>
      <c r="B66" s="173">
        <v>2.26295E-2</v>
      </c>
      <c r="C66" s="173">
        <v>2.21662E-2</v>
      </c>
      <c r="D66" s="173">
        <v>2.8686099999999999E-2</v>
      </c>
      <c r="E66" s="173">
        <v>2.3227399999999999E-2</v>
      </c>
      <c r="G66" s="224">
        <v>47277</v>
      </c>
      <c r="H66" s="173">
        <v>2.3236E-2</v>
      </c>
      <c r="I66" s="173">
        <v>2.3370800000000001E-2</v>
      </c>
      <c r="J66" s="2">
        <v>47402</v>
      </c>
      <c r="K66" s="45">
        <v>1.9897700000000001E-2</v>
      </c>
      <c r="L66" s="45">
        <v>2.0496199999999999E-2</v>
      </c>
      <c r="M66" s="45">
        <v>2.0553600000000002E-2</v>
      </c>
    </row>
    <row r="67" spans="1:13">
      <c r="A67" s="172">
        <v>47091</v>
      </c>
      <c r="B67" s="173">
        <v>2.27114E-2</v>
      </c>
      <c r="C67" s="173">
        <v>2.2261699999999999E-2</v>
      </c>
      <c r="D67" s="173">
        <v>2.8736100000000001E-2</v>
      </c>
      <c r="E67" s="173">
        <v>2.3297200000000001E-2</v>
      </c>
      <c r="G67" s="224">
        <v>47308</v>
      </c>
      <c r="H67" s="173">
        <v>2.3282899999999999E-2</v>
      </c>
      <c r="I67" s="173">
        <v>2.3417899999999998E-2</v>
      </c>
      <c r="J67" s="2">
        <v>47434</v>
      </c>
      <c r="K67" s="45">
        <v>1.99189E-2</v>
      </c>
      <c r="L67" s="45">
        <v>2.0545399999999998E-2</v>
      </c>
      <c r="M67" s="45">
        <v>2.0583799999999999E-2</v>
      </c>
    </row>
    <row r="68" spans="1:13">
      <c r="A68" s="172">
        <v>47122</v>
      </c>
      <c r="B68" s="173">
        <v>2.2801700000000001E-2</v>
      </c>
      <c r="C68" s="173">
        <v>2.24099E-2</v>
      </c>
      <c r="D68" s="173">
        <v>2.8794699999999999E-2</v>
      </c>
      <c r="E68" s="173">
        <v>2.3374200000000001E-2</v>
      </c>
      <c r="G68" s="224">
        <v>47338</v>
      </c>
      <c r="H68" s="173">
        <v>2.3328600000000001E-2</v>
      </c>
      <c r="I68" s="173">
        <v>2.3463500000000002E-2</v>
      </c>
      <c r="J68" s="2">
        <v>47463</v>
      </c>
      <c r="K68" s="45">
        <v>1.9963999999999999E-2</v>
      </c>
      <c r="L68" s="45">
        <v>2.0589699999999999E-2</v>
      </c>
      <c r="M68" s="45">
        <v>2.0611299999999999E-2</v>
      </c>
    </row>
    <row r="69" spans="1:13">
      <c r="A69" s="172">
        <v>47154</v>
      </c>
      <c r="B69" s="173">
        <v>2.28814E-2</v>
      </c>
      <c r="C69" s="173">
        <v>2.2568000000000001E-2</v>
      </c>
      <c r="D69" s="173">
        <v>2.8861700000000001E-2</v>
      </c>
      <c r="E69" s="173">
        <v>2.34445E-2</v>
      </c>
      <c r="G69" s="224">
        <v>47371</v>
      </c>
      <c r="H69" s="173">
        <v>2.3379799999999999E-2</v>
      </c>
      <c r="I69" s="173">
        <v>2.3517699999999999E-2</v>
      </c>
      <c r="J69" s="2">
        <v>47494</v>
      </c>
      <c r="K69" s="45">
        <v>2.0025000000000001E-2</v>
      </c>
      <c r="L69" s="45">
        <v>2.06368E-2</v>
      </c>
      <c r="M69" s="45">
        <v>2.0646299999999999E-2</v>
      </c>
    </row>
    <row r="70" spans="1:13">
      <c r="A70" s="172">
        <v>47182</v>
      </c>
      <c r="B70" s="173">
        <v>2.2951200000000001E-2</v>
      </c>
      <c r="C70" s="173">
        <v>2.2716099999999999E-2</v>
      </c>
      <c r="D70" s="173">
        <v>2.89226E-2</v>
      </c>
      <c r="E70" s="173">
        <v>2.3505999999999999E-2</v>
      </c>
      <c r="G70" s="224">
        <v>47399</v>
      </c>
      <c r="H70" s="173">
        <v>2.3423800000000002E-2</v>
      </c>
      <c r="I70" s="173">
        <v>2.3563799999999999E-2</v>
      </c>
      <c r="J70" s="2">
        <v>47525</v>
      </c>
      <c r="K70" s="45">
        <v>2.0080000000000001E-2</v>
      </c>
      <c r="L70" s="45">
        <v>2.06835E-2</v>
      </c>
      <c r="M70" s="45">
        <v>2.0681399999999999E-2</v>
      </c>
    </row>
    <row r="71" spans="1:13">
      <c r="A71" s="172">
        <v>47212</v>
      </c>
      <c r="B71" s="173">
        <v>2.3025899999999998E-2</v>
      </c>
      <c r="C71" s="173">
        <v>2.2801700000000001E-2</v>
      </c>
      <c r="D71" s="173">
        <v>2.8987099999999998E-2</v>
      </c>
      <c r="E71" s="173">
        <v>2.35719E-2</v>
      </c>
      <c r="G71" s="224">
        <v>47430</v>
      </c>
      <c r="H71" s="173">
        <v>2.34731E-2</v>
      </c>
      <c r="I71" s="173">
        <v>2.3614799999999998E-2</v>
      </c>
      <c r="J71" s="2">
        <v>47553</v>
      </c>
      <c r="K71" s="45">
        <v>2.0092200000000001E-2</v>
      </c>
      <c r="L71" s="45">
        <v>2.07251E-2</v>
      </c>
      <c r="M71" s="45">
        <v>2.0713100000000002E-2</v>
      </c>
    </row>
    <row r="72" spans="1:13">
      <c r="A72" s="172">
        <v>47242</v>
      </c>
      <c r="B72" s="173">
        <v>2.30981E-2</v>
      </c>
      <c r="C72" s="173">
        <v>2.28656E-2</v>
      </c>
      <c r="D72" s="173">
        <v>2.9063599999999998E-2</v>
      </c>
      <c r="E72" s="173">
        <v>2.36378E-2</v>
      </c>
      <c r="G72" s="224">
        <v>47462</v>
      </c>
      <c r="H72" s="173">
        <v>2.3524400000000001E-2</v>
      </c>
      <c r="I72" s="173">
        <v>2.3667400000000002E-2</v>
      </c>
      <c r="J72" s="2">
        <v>47584</v>
      </c>
      <c r="K72" s="45">
        <v>2.0100799999999999E-2</v>
      </c>
      <c r="L72" s="45">
        <v>2.0770400000000001E-2</v>
      </c>
      <c r="M72" s="45">
        <v>2.0748099999999998E-2</v>
      </c>
    </row>
    <row r="73" spans="1:13">
      <c r="A73" s="172">
        <v>47273</v>
      </c>
      <c r="B73" s="173">
        <v>2.31728E-2</v>
      </c>
      <c r="C73" s="173">
        <v>2.2936399999999999E-2</v>
      </c>
      <c r="D73" s="173">
        <v>2.91335E-2</v>
      </c>
      <c r="E73" s="173">
        <v>2.3705899999999999E-2</v>
      </c>
      <c r="G73" s="224">
        <v>47491</v>
      </c>
      <c r="H73" s="173">
        <v>2.35718E-2</v>
      </c>
      <c r="I73" s="173">
        <v>2.3715099999999999E-2</v>
      </c>
      <c r="J73" s="2">
        <v>47616</v>
      </c>
      <c r="K73" s="45">
        <v>2.01304E-2</v>
      </c>
      <c r="L73" s="45">
        <v>2.0816399999999999E-2</v>
      </c>
      <c r="M73" s="45">
        <v>2.0784299999999999E-2</v>
      </c>
    </row>
    <row r="74" spans="1:13">
      <c r="A74" s="172">
        <v>47303</v>
      </c>
      <c r="B74" s="173">
        <v>2.3244899999999999E-2</v>
      </c>
      <c r="C74" s="173">
        <v>2.3035E-2</v>
      </c>
      <c r="D74" s="173">
        <v>2.92076E-2</v>
      </c>
      <c r="E74" s="173">
        <v>2.3771400000000002E-2</v>
      </c>
      <c r="G74" s="224">
        <v>47522</v>
      </c>
      <c r="H74" s="173">
        <v>2.3624099999999999E-2</v>
      </c>
      <c r="I74" s="173">
        <v>2.3766099999999998E-2</v>
      </c>
      <c r="J74" s="2">
        <v>47645</v>
      </c>
      <c r="K74" s="45">
        <v>2.0190900000000001E-2</v>
      </c>
      <c r="L74" s="45">
        <v>2.0857799999999999E-2</v>
      </c>
      <c r="M74" s="45">
        <v>2.0817200000000001E-2</v>
      </c>
    </row>
    <row r="75" spans="1:13">
      <c r="A75" s="172">
        <v>47336</v>
      </c>
      <c r="B75" s="173">
        <v>2.3320400000000002E-2</v>
      </c>
      <c r="C75" s="173">
        <v>2.31565E-2</v>
      </c>
      <c r="D75" s="173">
        <v>2.9292200000000001E-2</v>
      </c>
      <c r="E75" s="173">
        <v>2.3831600000000001E-2</v>
      </c>
      <c r="G75" s="224">
        <v>47550</v>
      </c>
      <c r="H75" s="173">
        <v>2.3673E-2</v>
      </c>
      <c r="I75" s="173">
        <v>2.3817100000000001E-2</v>
      </c>
      <c r="J75" s="2">
        <v>47675</v>
      </c>
      <c r="K75" s="45">
        <v>2.0278500000000001E-2</v>
      </c>
      <c r="L75" s="45">
        <v>2.0900499999999999E-2</v>
      </c>
      <c r="M75" s="45">
        <v>2.0856199999999998E-2</v>
      </c>
    </row>
    <row r="76" spans="1:13">
      <c r="A76" s="172">
        <v>47365</v>
      </c>
      <c r="B76" s="173">
        <v>2.33867E-2</v>
      </c>
      <c r="C76" s="173">
        <v>2.32628E-2</v>
      </c>
      <c r="D76" s="173">
        <v>2.9366900000000001E-2</v>
      </c>
      <c r="E76" s="173">
        <v>2.3884599999999999E-2</v>
      </c>
      <c r="G76" s="224">
        <v>47581</v>
      </c>
      <c r="H76" s="173">
        <v>2.37284E-2</v>
      </c>
      <c r="I76" s="173">
        <v>2.3873499999999999E-2</v>
      </c>
      <c r="J76" s="2">
        <v>47707</v>
      </c>
      <c r="K76" s="45">
        <v>2.0375999999999998E-2</v>
      </c>
      <c r="L76" s="45">
        <v>2.0946099999999999E-2</v>
      </c>
      <c r="M76" s="45">
        <v>2.0897900000000001E-2</v>
      </c>
    </row>
    <row r="77" spans="1:13">
      <c r="A77" s="172">
        <v>47395</v>
      </c>
      <c r="B77" s="173">
        <v>2.3455699999999999E-2</v>
      </c>
      <c r="C77" s="173">
        <v>2.33434E-2</v>
      </c>
      <c r="D77" s="173">
        <v>2.9450500000000001E-2</v>
      </c>
      <c r="E77" s="173">
        <v>2.39393E-2</v>
      </c>
      <c r="G77" s="224">
        <v>47611</v>
      </c>
      <c r="H77" s="173">
        <v>2.3782500000000002E-2</v>
      </c>
      <c r="I77" s="173">
        <v>2.39282E-2</v>
      </c>
      <c r="J77" s="2">
        <v>47737</v>
      </c>
      <c r="K77" s="45">
        <v>2.04511E-2</v>
      </c>
      <c r="L77" s="45">
        <v>2.0988900000000001E-2</v>
      </c>
      <c r="M77" s="45">
        <v>2.0937000000000001E-2</v>
      </c>
    </row>
    <row r="78" spans="1:13">
      <c r="A78" s="172">
        <v>47427</v>
      </c>
      <c r="B78" s="173">
        <v>2.35403E-2</v>
      </c>
      <c r="C78" s="173">
        <v>2.3422700000000001E-2</v>
      </c>
      <c r="D78" s="173">
        <v>2.9540500000000001E-2</v>
      </c>
      <c r="E78" s="173">
        <v>2.39977E-2</v>
      </c>
      <c r="G78" s="224">
        <v>47644</v>
      </c>
      <c r="H78" s="173">
        <v>2.38418E-2</v>
      </c>
      <c r="I78" s="173">
        <v>2.3988300000000001E-2</v>
      </c>
      <c r="J78" s="2">
        <v>47767</v>
      </c>
      <c r="K78" s="45">
        <v>2.0531600000000001E-2</v>
      </c>
      <c r="L78" s="45">
        <v>2.10317E-2</v>
      </c>
      <c r="M78" s="45">
        <v>2.0976100000000001E-2</v>
      </c>
    </row>
    <row r="79" spans="1:13">
      <c r="A79" s="172">
        <v>47456</v>
      </c>
      <c r="B79" s="173">
        <v>2.36169E-2</v>
      </c>
      <c r="C79" s="173">
        <v>2.3527300000000001E-2</v>
      </c>
      <c r="D79" s="173">
        <v>2.96195E-2</v>
      </c>
      <c r="E79" s="173">
        <v>2.4050700000000001E-2</v>
      </c>
      <c r="G79" s="224">
        <v>47672</v>
      </c>
      <c r="H79" s="173">
        <v>2.3892199999999999E-2</v>
      </c>
      <c r="I79" s="173">
        <v>2.40392E-2</v>
      </c>
      <c r="J79" s="2">
        <v>47798</v>
      </c>
      <c r="K79" s="45">
        <v>2.0631300000000002E-2</v>
      </c>
      <c r="L79" s="45">
        <v>2.1076000000000001E-2</v>
      </c>
      <c r="M79" s="45">
        <v>2.10165E-2</v>
      </c>
    </row>
    <row r="80" spans="1:13">
      <c r="A80" s="172">
        <v>47487</v>
      </c>
      <c r="B80" s="173">
        <v>2.36992E-2</v>
      </c>
      <c r="C80" s="173">
        <v>2.3650500000000001E-2</v>
      </c>
      <c r="D80" s="173">
        <v>2.9713400000000001E-2</v>
      </c>
      <c r="E80" s="173">
        <v>2.4107799999999999E-2</v>
      </c>
      <c r="G80" s="224">
        <v>47703</v>
      </c>
      <c r="H80" s="173">
        <v>2.3948899999999999E-2</v>
      </c>
      <c r="I80" s="173">
        <v>2.4095700000000001E-2</v>
      </c>
      <c r="J80" s="2">
        <v>47828</v>
      </c>
      <c r="K80" s="45">
        <v>2.0749900000000002E-2</v>
      </c>
      <c r="L80" s="45">
        <v>2.1119099999999998E-2</v>
      </c>
      <c r="M80" s="45">
        <v>2.1055600000000001E-2</v>
      </c>
    </row>
    <row r="81" spans="1:13">
      <c r="A81" s="172">
        <v>47518</v>
      </c>
      <c r="B81" s="173">
        <v>2.3793600000000002E-2</v>
      </c>
      <c r="C81" s="173">
        <v>2.37792E-2</v>
      </c>
      <c r="D81" s="173">
        <v>2.9810400000000001E-2</v>
      </c>
      <c r="E81" s="173">
        <v>2.4181999999999999E-2</v>
      </c>
      <c r="G81" s="224">
        <v>47735</v>
      </c>
      <c r="H81" s="173">
        <v>2.4008700000000001E-2</v>
      </c>
      <c r="I81" s="173">
        <v>2.4143700000000001E-2</v>
      </c>
      <c r="J81" s="2">
        <v>47861</v>
      </c>
      <c r="K81" s="45">
        <v>2.0873200000000001E-2</v>
      </c>
      <c r="L81" s="45">
        <v>2.11668E-2</v>
      </c>
      <c r="M81" s="45">
        <v>2.10972E-2</v>
      </c>
    </row>
    <row r="82" spans="1:13">
      <c r="A82" s="172">
        <v>47546</v>
      </c>
      <c r="B82" s="173">
        <v>2.3878799999999999E-2</v>
      </c>
      <c r="C82" s="173">
        <v>2.3906400000000001E-2</v>
      </c>
      <c r="D82" s="173">
        <v>2.9900699999999999E-2</v>
      </c>
      <c r="E82" s="173">
        <v>2.4249099999999999E-2</v>
      </c>
      <c r="G82" s="224">
        <v>47764</v>
      </c>
      <c r="H82" s="173">
        <v>2.40638E-2</v>
      </c>
      <c r="I82" s="173">
        <v>2.4187299999999998E-2</v>
      </c>
      <c r="J82" s="2">
        <v>47890</v>
      </c>
      <c r="K82" s="45">
        <v>2.0988799999999998E-2</v>
      </c>
      <c r="L82" s="45">
        <v>2.12088E-2</v>
      </c>
      <c r="M82" s="45">
        <v>2.1133699999999998E-2</v>
      </c>
    </row>
    <row r="83" spans="1:13">
      <c r="A83" s="172">
        <v>47577</v>
      </c>
      <c r="B83" s="173">
        <v>2.3973700000000001E-2</v>
      </c>
      <c r="C83" s="173">
        <v>2.4013199999999998E-2</v>
      </c>
      <c r="D83" s="173">
        <v>2.99986E-2</v>
      </c>
      <c r="E83" s="173">
        <v>2.4323299999999999E-2</v>
      </c>
      <c r="G83" s="224">
        <v>47795</v>
      </c>
      <c r="H83" s="173">
        <v>2.41234E-2</v>
      </c>
      <c r="I83" s="173">
        <v>2.4233899999999999E-2</v>
      </c>
      <c r="J83" s="2">
        <v>47918</v>
      </c>
      <c r="K83" s="45">
        <v>2.1085400000000001E-2</v>
      </c>
      <c r="L83" s="45">
        <v>2.12491E-2</v>
      </c>
      <c r="M83" s="45">
        <v>2.1169E-2</v>
      </c>
    </row>
    <row r="84" spans="1:13">
      <c r="A84" s="172">
        <v>47609</v>
      </c>
      <c r="B84" s="173">
        <v>2.4088499999999999E-2</v>
      </c>
      <c r="C84" s="173">
        <v>2.4111799999999999E-2</v>
      </c>
      <c r="D84" s="173">
        <v>3.0110399999999999E-2</v>
      </c>
      <c r="E84" s="173">
        <v>2.4399899999999999E-2</v>
      </c>
      <c r="G84" s="224">
        <v>47826</v>
      </c>
      <c r="H84" s="173">
        <v>2.41835E-2</v>
      </c>
      <c r="I84" s="173">
        <v>2.4280400000000001E-2</v>
      </c>
      <c r="J84" s="2">
        <v>47953</v>
      </c>
      <c r="K84" s="45">
        <v>2.1164599999999999E-2</v>
      </c>
      <c r="L84" s="45">
        <v>2.12988E-2</v>
      </c>
      <c r="M84" s="45">
        <v>2.1212999999999999E-2</v>
      </c>
    </row>
    <row r="85" spans="1:13">
      <c r="A85" s="172">
        <v>47638</v>
      </c>
      <c r="B85" s="173">
        <v>2.4192600000000002E-2</v>
      </c>
      <c r="C85" s="173">
        <v>2.4197799999999998E-2</v>
      </c>
      <c r="D85" s="173">
        <v>3.0210500000000001E-2</v>
      </c>
      <c r="E85" s="173">
        <v>2.4469299999999999E-2</v>
      </c>
      <c r="G85" s="224">
        <v>47856</v>
      </c>
      <c r="H85" s="173">
        <v>2.4242699999999999E-2</v>
      </c>
      <c r="I85" s="173">
        <v>2.43255E-2</v>
      </c>
      <c r="J85" s="2">
        <v>47980</v>
      </c>
      <c r="K85" s="45">
        <v>2.12293E-2</v>
      </c>
      <c r="L85" s="45">
        <v>2.1336899999999999E-2</v>
      </c>
      <c r="M85" s="45">
        <v>2.1246999999999999E-2</v>
      </c>
    </row>
    <row r="86" spans="1:13">
      <c r="A86" s="172">
        <v>47668</v>
      </c>
      <c r="B86" s="173">
        <v>2.4300499999999999E-2</v>
      </c>
      <c r="C86" s="173">
        <v>2.4295199999999999E-2</v>
      </c>
      <c r="D86" s="173">
        <v>3.0315999999999999E-2</v>
      </c>
      <c r="E86" s="173">
        <v>2.45416E-2</v>
      </c>
      <c r="G86" s="224">
        <v>47889</v>
      </c>
      <c r="H86" s="173">
        <v>2.4309799999999999E-2</v>
      </c>
      <c r="I86" s="173">
        <v>2.4375000000000001E-2</v>
      </c>
      <c r="J86" s="2">
        <v>48010</v>
      </c>
      <c r="K86" s="45">
        <v>2.12841E-2</v>
      </c>
      <c r="L86" s="45">
        <v>2.1379200000000001E-2</v>
      </c>
      <c r="M86" s="45">
        <v>2.12848E-2</v>
      </c>
    </row>
    <row r="87" spans="1:13">
      <c r="A87" s="172">
        <v>47700</v>
      </c>
      <c r="B87" s="173">
        <v>2.4424499999999998E-2</v>
      </c>
      <c r="C87" s="173">
        <v>2.4399500000000001E-2</v>
      </c>
      <c r="D87" s="173">
        <v>3.0431300000000001E-2</v>
      </c>
      <c r="E87" s="173">
        <v>2.46339E-2</v>
      </c>
      <c r="G87" s="224">
        <v>47917</v>
      </c>
      <c r="H87" s="173">
        <v>2.4368600000000001E-2</v>
      </c>
      <c r="I87" s="173">
        <v>2.4411200000000001E-2</v>
      </c>
      <c r="J87" s="2">
        <v>48040</v>
      </c>
      <c r="K87" s="45">
        <v>2.1334700000000002E-2</v>
      </c>
      <c r="L87" s="45">
        <v>2.1421699999999998E-2</v>
      </c>
      <c r="M87" s="45">
        <v>2.13209E-2</v>
      </c>
    </row>
    <row r="88" spans="1:13">
      <c r="A88" s="172">
        <v>47730</v>
      </c>
      <c r="B88" s="173">
        <v>2.4540599999999999E-2</v>
      </c>
      <c r="C88" s="173">
        <v>2.4522700000000001E-2</v>
      </c>
      <c r="D88" s="173">
        <v>3.05396E-2</v>
      </c>
      <c r="E88" s="173">
        <v>2.4720499999999999E-2</v>
      </c>
      <c r="G88" s="224">
        <v>47946</v>
      </c>
      <c r="H88" s="173">
        <v>2.44306E-2</v>
      </c>
      <c r="I88" s="173">
        <v>2.44488E-2</v>
      </c>
      <c r="J88" s="2">
        <v>48071</v>
      </c>
      <c r="K88" s="45">
        <v>2.1388399999999998E-2</v>
      </c>
      <c r="L88" s="45">
        <v>2.14658E-2</v>
      </c>
      <c r="M88" s="45">
        <v>2.1358100000000001E-2</v>
      </c>
    </row>
    <row r="89" spans="1:13">
      <c r="A89" s="172">
        <v>47760</v>
      </c>
      <c r="B89" s="173">
        <v>2.46568E-2</v>
      </c>
      <c r="C89" s="173">
        <v>2.4651800000000001E-2</v>
      </c>
      <c r="D89" s="173">
        <v>3.0660900000000001E-2</v>
      </c>
      <c r="E89" s="173">
        <v>2.4807099999999999E-2</v>
      </c>
      <c r="G89" s="224">
        <v>47976</v>
      </c>
      <c r="H89" s="173">
        <v>2.4494700000000001E-2</v>
      </c>
      <c r="I89" s="173">
        <v>2.4487600000000002E-2</v>
      </c>
      <c r="J89" s="2">
        <v>48102</v>
      </c>
      <c r="K89" s="45">
        <v>2.1454000000000001E-2</v>
      </c>
      <c r="L89" s="45">
        <v>2.15103E-2</v>
      </c>
      <c r="M89" s="45">
        <v>2.1395399999999998E-2</v>
      </c>
    </row>
    <row r="90" spans="1:13">
      <c r="A90" s="172">
        <v>47791</v>
      </c>
      <c r="B90" s="173">
        <v>2.47776E-2</v>
      </c>
      <c r="C90" s="173">
        <v>2.4786099999999998E-2</v>
      </c>
      <c r="D90" s="173">
        <v>3.0774099999999999E-2</v>
      </c>
      <c r="E90" s="173">
        <v>2.4896600000000001E-2</v>
      </c>
      <c r="G90" s="224">
        <v>48008</v>
      </c>
      <c r="H90" s="173">
        <v>2.4562299999999999E-2</v>
      </c>
      <c r="I90" s="173">
        <v>2.4528999999999999E-2</v>
      </c>
      <c r="J90" s="2">
        <v>48134</v>
      </c>
      <c r="K90" s="45">
        <v>2.1524600000000001E-2</v>
      </c>
      <c r="L90" s="45">
        <v>2.1556700000000002E-2</v>
      </c>
      <c r="M90" s="45">
        <v>2.1433899999999999E-2</v>
      </c>
    </row>
    <row r="91" spans="1:13">
      <c r="A91" s="172">
        <v>47821</v>
      </c>
      <c r="B91" s="173">
        <v>2.48945E-2</v>
      </c>
      <c r="C91" s="173">
        <v>2.4935300000000001E-2</v>
      </c>
      <c r="D91" s="173">
        <v>3.0884999999999999E-2</v>
      </c>
      <c r="E91" s="173">
        <v>2.4983200000000001E-2</v>
      </c>
      <c r="G91" s="224">
        <v>48037</v>
      </c>
      <c r="H91" s="173">
        <v>2.4623300000000001E-2</v>
      </c>
      <c r="I91" s="173">
        <v>2.4566500000000002E-2</v>
      </c>
      <c r="J91" s="2">
        <v>48163</v>
      </c>
      <c r="K91" s="45">
        <v>2.1594700000000001E-2</v>
      </c>
      <c r="L91" s="45">
        <v>2.1599199999999999E-2</v>
      </c>
      <c r="M91" s="45">
        <v>2.14687E-2</v>
      </c>
    </row>
    <row r="92" spans="1:13">
      <c r="A92" s="172">
        <v>47854</v>
      </c>
      <c r="B92" s="173">
        <v>2.5021000000000002E-2</v>
      </c>
      <c r="C92" s="173">
        <v>2.50884E-2</v>
      </c>
      <c r="D92" s="173">
        <v>3.1019700000000001E-2</v>
      </c>
      <c r="E92" s="173">
        <v>2.5075199999999999E-2</v>
      </c>
      <c r="G92" s="224">
        <v>48068</v>
      </c>
      <c r="H92" s="173">
        <v>2.46889E-2</v>
      </c>
      <c r="I92" s="173">
        <v>2.4606599999999999E-2</v>
      </c>
      <c r="J92" s="2">
        <v>48193</v>
      </c>
      <c r="K92" s="45">
        <v>2.1660200000000001E-2</v>
      </c>
      <c r="L92" s="45">
        <v>2.16435E-2</v>
      </c>
      <c r="M92" s="45">
        <v>2.1504800000000001E-2</v>
      </c>
    </row>
    <row r="93" spans="1:13">
      <c r="A93" s="172">
        <v>47883</v>
      </c>
      <c r="B93" s="173">
        <v>2.5113900000000002E-2</v>
      </c>
      <c r="C93" s="173">
        <v>2.5215600000000001E-2</v>
      </c>
      <c r="D93" s="173">
        <v>3.1128300000000001E-2</v>
      </c>
      <c r="E93" s="173">
        <v>2.5127199999999999E-2</v>
      </c>
      <c r="G93" s="224">
        <v>48099</v>
      </c>
      <c r="H93" s="173">
        <v>2.4755300000000001E-2</v>
      </c>
      <c r="I93" s="173">
        <v>2.4663500000000001E-2</v>
      </c>
      <c r="J93" s="2">
        <v>48225</v>
      </c>
      <c r="K93" s="45">
        <v>2.1718600000000001E-2</v>
      </c>
      <c r="L93" s="45">
        <v>2.1691200000000001E-2</v>
      </c>
      <c r="M93" s="45">
        <v>2.1541500000000002E-2</v>
      </c>
    </row>
    <row r="94" spans="1:13">
      <c r="A94" s="172">
        <v>47911</v>
      </c>
      <c r="B94" s="173">
        <v>2.52035E-2</v>
      </c>
      <c r="C94" s="173">
        <v>2.5343999999999998E-2</v>
      </c>
      <c r="D94" s="173">
        <v>3.1242499999999999E-2</v>
      </c>
      <c r="E94" s="173">
        <v>2.5177399999999999E-2</v>
      </c>
      <c r="G94" s="224">
        <v>48129</v>
      </c>
      <c r="H94" s="173">
        <v>2.48197E-2</v>
      </c>
      <c r="I94" s="173">
        <v>2.47186E-2</v>
      </c>
      <c r="J94" s="2">
        <v>48255</v>
      </c>
      <c r="K94" s="45">
        <v>2.1776899999999998E-2</v>
      </c>
      <c r="L94" s="45">
        <v>2.1736399999999999E-2</v>
      </c>
      <c r="M94" s="45">
        <v>2.1575799999999999E-2</v>
      </c>
    </row>
    <row r="95" spans="1:13">
      <c r="A95" s="172">
        <v>47942</v>
      </c>
      <c r="B95" s="173">
        <v>2.5301799999999999E-2</v>
      </c>
      <c r="C95" s="173">
        <v>2.5476599999999999E-2</v>
      </c>
      <c r="D95" s="173">
        <v>3.1359499999999998E-2</v>
      </c>
      <c r="E95" s="173">
        <v>2.5232999999999998E-2</v>
      </c>
      <c r="G95" s="224">
        <v>48162</v>
      </c>
      <c r="H95" s="173">
        <v>2.4889600000000001E-2</v>
      </c>
      <c r="I95" s="173">
        <v>2.4779200000000001E-2</v>
      </c>
      <c r="J95" s="2">
        <v>48284</v>
      </c>
      <c r="K95" s="45">
        <v>2.1851200000000001E-2</v>
      </c>
      <c r="L95" s="45">
        <v>2.1780500000000001E-2</v>
      </c>
      <c r="M95" s="45">
        <v>2.1609099999999999E-2</v>
      </c>
    </row>
    <row r="96" spans="1:13">
      <c r="A96" s="172">
        <v>47973</v>
      </c>
      <c r="B96" s="173">
        <v>2.53688E-2</v>
      </c>
      <c r="C96" s="173">
        <v>2.5588400000000001E-2</v>
      </c>
      <c r="D96" s="173">
        <v>3.1484600000000001E-2</v>
      </c>
      <c r="E96" s="173">
        <v>2.5288499999999998E-2</v>
      </c>
      <c r="G96" s="224">
        <v>48190</v>
      </c>
      <c r="H96" s="173">
        <v>2.4947799999999999E-2</v>
      </c>
      <c r="I96" s="173">
        <v>2.4830600000000001E-2</v>
      </c>
      <c r="J96" s="2">
        <v>48316</v>
      </c>
      <c r="K96" s="45">
        <v>2.1920800000000001E-2</v>
      </c>
      <c r="L96" s="45">
        <v>2.18297E-2</v>
      </c>
      <c r="M96" s="45">
        <v>2.16458E-2</v>
      </c>
    </row>
    <row r="97" spans="1:13">
      <c r="A97" s="172">
        <v>48003</v>
      </c>
      <c r="B97" s="173">
        <v>2.54337E-2</v>
      </c>
      <c r="C97" s="173">
        <v>2.56761E-2</v>
      </c>
      <c r="D97" s="173">
        <v>3.1600700000000002E-2</v>
      </c>
      <c r="E97" s="173">
        <v>2.5342300000000002E-2</v>
      </c>
      <c r="G97" s="224">
        <v>48221</v>
      </c>
      <c r="H97" s="173">
        <v>2.5012199999999998E-2</v>
      </c>
      <c r="I97" s="173">
        <v>2.4887599999999999E-2</v>
      </c>
      <c r="J97" s="2">
        <v>48345</v>
      </c>
      <c r="K97" s="45">
        <v>2.1975100000000001E-2</v>
      </c>
      <c r="L97" s="45">
        <v>2.1874500000000002E-2</v>
      </c>
      <c r="M97" s="45">
        <v>2.1679E-2</v>
      </c>
    </row>
    <row r="98" spans="1:13">
      <c r="A98" s="172">
        <v>48033</v>
      </c>
      <c r="B98" s="173">
        <v>2.5497700000000002E-2</v>
      </c>
      <c r="C98" s="173">
        <v>2.5730300000000001E-2</v>
      </c>
      <c r="D98" s="173">
        <v>3.1721899999999997E-2</v>
      </c>
      <c r="E98" s="173">
        <v>2.5394900000000001E-2</v>
      </c>
      <c r="G98" s="224">
        <v>48253</v>
      </c>
      <c r="H98" s="173">
        <v>2.5080600000000002E-2</v>
      </c>
      <c r="I98" s="173">
        <v>2.4946300000000001E-2</v>
      </c>
      <c r="J98" s="2">
        <v>48376</v>
      </c>
      <c r="K98" s="45">
        <v>2.2011699999999999E-2</v>
      </c>
      <c r="L98" s="45">
        <v>2.1922500000000001E-2</v>
      </c>
      <c r="M98" s="45">
        <v>2.1714500000000001E-2</v>
      </c>
    </row>
    <row r="99" spans="1:13">
      <c r="A99" s="172">
        <v>48064</v>
      </c>
      <c r="B99" s="173">
        <v>2.5540199999999999E-2</v>
      </c>
      <c r="C99" s="173">
        <v>2.5762199999999999E-2</v>
      </c>
      <c r="D99" s="173">
        <v>3.1833100000000003E-2</v>
      </c>
      <c r="E99" s="173">
        <v>2.5414099999999998E-2</v>
      </c>
      <c r="G99" s="224">
        <v>48281</v>
      </c>
      <c r="H99" s="173">
        <v>2.5142999999999999E-2</v>
      </c>
      <c r="I99" s="173">
        <v>2.50148E-2</v>
      </c>
      <c r="J99" s="2">
        <v>48407</v>
      </c>
      <c r="K99" s="45">
        <v>2.2037899999999999E-2</v>
      </c>
      <c r="L99" s="45">
        <v>2.19706E-2</v>
      </c>
      <c r="M99" s="45">
        <v>2.1748E-2</v>
      </c>
    </row>
    <row r="100" spans="1:13">
      <c r="A100" s="172">
        <v>48095</v>
      </c>
      <c r="B100" s="173">
        <v>2.55826E-2</v>
      </c>
      <c r="C100" s="173">
        <v>2.5795100000000001E-2</v>
      </c>
      <c r="D100" s="173">
        <v>3.19476E-2</v>
      </c>
      <c r="E100" s="173">
        <v>2.54332E-2</v>
      </c>
      <c r="G100" s="224">
        <v>48312</v>
      </c>
      <c r="H100" s="173">
        <v>2.5213200000000002E-2</v>
      </c>
      <c r="I100" s="173">
        <v>2.5090600000000001E-2</v>
      </c>
      <c r="J100" s="2">
        <v>48437</v>
      </c>
      <c r="K100" s="45">
        <v>2.2070200000000002E-2</v>
      </c>
      <c r="L100" s="45">
        <v>2.2017499999999999E-2</v>
      </c>
      <c r="M100" s="45">
        <v>2.1780299999999999E-2</v>
      </c>
    </row>
    <row r="101" spans="1:13">
      <c r="A101" s="172">
        <v>48127</v>
      </c>
      <c r="B101" s="173">
        <v>2.5625499999999999E-2</v>
      </c>
      <c r="C101" s="173">
        <v>2.5858099999999998E-2</v>
      </c>
      <c r="D101" s="173">
        <v>3.2069300000000002E-2</v>
      </c>
      <c r="E101" s="173">
        <v>2.5453E-2</v>
      </c>
      <c r="G101" s="224">
        <v>48344</v>
      </c>
      <c r="H101" s="173">
        <v>2.52842E-2</v>
      </c>
      <c r="I101" s="173">
        <v>2.5168800000000002E-2</v>
      </c>
      <c r="J101" s="2">
        <v>48470</v>
      </c>
      <c r="K101" s="45">
        <v>2.2133900000000001E-2</v>
      </c>
      <c r="L101" s="45">
        <v>2.2069999999999999E-2</v>
      </c>
      <c r="M101" s="45">
        <v>2.1815899999999999E-2</v>
      </c>
    </row>
    <row r="102" spans="1:13">
      <c r="A102" s="172">
        <v>48156</v>
      </c>
      <c r="B102" s="173">
        <v>2.5656600000000002E-2</v>
      </c>
      <c r="C102" s="173">
        <v>2.59151E-2</v>
      </c>
      <c r="D102" s="173">
        <v>3.2177699999999997E-2</v>
      </c>
      <c r="E102" s="173">
        <v>2.5470900000000001E-2</v>
      </c>
      <c r="G102" s="224">
        <v>48373</v>
      </c>
      <c r="H102" s="173">
        <v>2.5345800000000002E-2</v>
      </c>
      <c r="I102" s="173">
        <v>2.52397E-2</v>
      </c>
      <c r="J102" s="2">
        <v>48498</v>
      </c>
      <c r="K102" s="45">
        <v>2.2204999999999999E-2</v>
      </c>
      <c r="L102" s="45">
        <v>2.2115699999999999E-2</v>
      </c>
      <c r="M102" s="45">
        <v>2.18461E-2</v>
      </c>
    </row>
    <row r="103" spans="1:13">
      <c r="A103" s="172">
        <v>48186</v>
      </c>
      <c r="B103" s="173">
        <v>2.5688699999999998E-2</v>
      </c>
      <c r="C103" s="173">
        <v>2.59624E-2</v>
      </c>
      <c r="D103" s="173">
        <v>3.2286000000000002E-2</v>
      </c>
      <c r="E103" s="173">
        <v>2.5489399999999999E-2</v>
      </c>
      <c r="G103" s="224">
        <v>48403</v>
      </c>
      <c r="H103" s="173">
        <v>2.5407800000000001E-2</v>
      </c>
      <c r="I103" s="173">
        <v>2.5312999999999999E-2</v>
      </c>
      <c r="J103" s="2">
        <v>48529</v>
      </c>
      <c r="K103" s="45">
        <v>2.2267800000000001E-2</v>
      </c>
      <c r="L103" s="45">
        <v>2.2167599999999999E-2</v>
      </c>
      <c r="M103" s="45">
        <v>2.18795E-2</v>
      </c>
    </row>
    <row r="104" spans="1:13">
      <c r="A104" s="172">
        <v>48218</v>
      </c>
      <c r="B104" s="173">
        <v>2.5722999999999999E-2</v>
      </c>
      <c r="C104" s="173">
        <v>2.5991299999999998E-2</v>
      </c>
      <c r="D104" s="173">
        <v>3.2404700000000002E-2</v>
      </c>
      <c r="E104" s="173">
        <v>2.5509199999999999E-2</v>
      </c>
      <c r="G104" s="224">
        <v>48435</v>
      </c>
      <c r="H104" s="173">
        <v>2.5474E-2</v>
      </c>
      <c r="I104" s="173">
        <v>2.5391299999999999E-2</v>
      </c>
      <c r="J104" s="2">
        <v>48561</v>
      </c>
      <c r="K104" s="45">
        <v>2.23158E-2</v>
      </c>
      <c r="L104" s="45">
        <v>2.2223199999999999E-2</v>
      </c>
      <c r="M104" s="45">
        <v>2.1914099999999999E-2</v>
      </c>
    </row>
    <row r="105" spans="1:13">
      <c r="A105" s="172">
        <v>48248</v>
      </c>
      <c r="B105" s="173">
        <v>2.5776899999999998E-2</v>
      </c>
      <c r="C105" s="173">
        <v>2.6009999999999998E-2</v>
      </c>
      <c r="D105" s="173">
        <v>3.2511699999999998E-2</v>
      </c>
      <c r="E105" s="173">
        <v>2.5563700000000002E-2</v>
      </c>
      <c r="G105" s="224">
        <v>48465</v>
      </c>
      <c r="H105" s="173">
        <v>2.5537600000000001E-2</v>
      </c>
      <c r="I105" s="173">
        <v>2.5443500000000001E-2</v>
      </c>
      <c r="J105" s="2">
        <v>48590</v>
      </c>
      <c r="K105" s="45">
        <v>2.23521E-2</v>
      </c>
      <c r="L105" s="45">
        <v>2.2275400000000001E-2</v>
      </c>
      <c r="M105" s="45">
        <v>2.19559E-2</v>
      </c>
    </row>
    <row r="106" spans="1:13">
      <c r="A106" s="172">
        <v>48277</v>
      </c>
      <c r="B106" s="173">
        <v>2.5829100000000001E-2</v>
      </c>
      <c r="C106" s="173">
        <v>2.60383E-2</v>
      </c>
      <c r="D106" s="173">
        <v>3.2623600000000003E-2</v>
      </c>
      <c r="E106" s="173">
        <v>2.5616400000000001E-2</v>
      </c>
      <c r="G106" s="224">
        <v>48495</v>
      </c>
      <c r="H106" s="173">
        <v>2.5602300000000001E-2</v>
      </c>
      <c r="I106" s="173">
        <v>2.5495799999999999E-2</v>
      </c>
      <c r="J106" s="2">
        <v>48621</v>
      </c>
      <c r="K106" s="45">
        <v>2.2393699999999999E-2</v>
      </c>
      <c r="L106" s="45">
        <v>2.2331799999999999E-2</v>
      </c>
      <c r="M106" s="45">
        <v>2.2000599999999999E-2</v>
      </c>
    </row>
    <row r="107" spans="1:13">
      <c r="A107" s="172">
        <v>48309</v>
      </c>
      <c r="B107" s="173">
        <v>2.5886599999999999E-2</v>
      </c>
      <c r="C107" s="173">
        <v>2.6108800000000001E-2</v>
      </c>
      <c r="D107" s="173">
        <v>3.27379E-2</v>
      </c>
      <c r="E107" s="173">
        <v>2.5674599999999999E-2</v>
      </c>
      <c r="G107" s="224">
        <v>48526</v>
      </c>
      <c r="H107" s="173">
        <v>2.56692E-2</v>
      </c>
      <c r="I107" s="173">
        <v>2.5549800000000001E-2</v>
      </c>
      <c r="J107" s="2">
        <v>48649</v>
      </c>
      <c r="K107" s="45">
        <v>2.2472900000000001E-2</v>
      </c>
      <c r="L107" s="45">
        <v>2.2382200000000001E-2</v>
      </c>
      <c r="M107" s="45">
        <v>2.2041000000000002E-2</v>
      </c>
    </row>
    <row r="108" spans="1:13">
      <c r="A108" s="172">
        <v>48338</v>
      </c>
      <c r="B108" s="173">
        <v>2.5968999999999999E-2</v>
      </c>
      <c r="C108" s="173">
        <v>2.61955E-2</v>
      </c>
      <c r="D108" s="173">
        <v>3.2846199999999999E-2</v>
      </c>
      <c r="E108" s="173">
        <v>2.5727300000000002E-2</v>
      </c>
      <c r="G108" s="224">
        <v>48556</v>
      </c>
      <c r="H108" s="173">
        <v>2.5733499999999999E-2</v>
      </c>
      <c r="I108" s="173">
        <v>2.5602099999999999E-2</v>
      </c>
      <c r="J108" s="2">
        <v>48680</v>
      </c>
      <c r="K108" s="45">
        <v>2.2555200000000001E-2</v>
      </c>
      <c r="L108" s="45">
        <v>2.2436600000000001E-2</v>
      </c>
      <c r="M108" s="45">
        <v>2.20857E-2</v>
      </c>
    </row>
    <row r="109" spans="1:13">
      <c r="A109" s="172">
        <v>48369</v>
      </c>
      <c r="B109" s="173">
        <v>2.6057199999999999E-2</v>
      </c>
      <c r="C109" s="173">
        <v>2.6271099999999999E-2</v>
      </c>
      <c r="D109" s="173">
        <v>3.2964399999999998E-2</v>
      </c>
      <c r="E109" s="173">
        <v>2.57837E-2</v>
      </c>
      <c r="G109" s="224">
        <v>48589</v>
      </c>
      <c r="H109" s="173">
        <v>2.5803699999999999E-2</v>
      </c>
      <c r="I109" s="173">
        <v>2.5659600000000001E-2</v>
      </c>
      <c r="J109" s="2">
        <v>48710</v>
      </c>
      <c r="K109" s="45">
        <v>2.2621200000000001E-2</v>
      </c>
      <c r="L109" s="45">
        <v>2.24887E-2</v>
      </c>
      <c r="M109" s="45">
        <v>2.2128999999999999E-2</v>
      </c>
    </row>
    <row r="110" spans="1:13">
      <c r="A110" s="172">
        <v>48400</v>
      </c>
      <c r="B110" s="173">
        <v>2.61453E-2</v>
      </c>
      <c r="C110" s="173">
        <v>2.63334E-2</v>
      </c>
      <c r="D110" s="173">
        <v>3.3069099999999997E-2</v>
      </c>
      <c r="E110" s="173">
        <v>2.5839999999999998E-2</v>
      </c>
      <c r="G110" s="224">
        <v>48618</v>
      </c>
      <c r="H110" s="173">
        <v>2.5865200000000001E-2</v>
      </c>
      <c r="I110" s="173">
        <v>2.57101E-2</v>
      </c>
      <c r="J110" s="2">
        <v>48743</v>
      </c>
      <c r="K110" s="45">
        <v>2.2666100000000002E-2</v>
      </c>
      <c r="L110" s="45">
        <v>2.2547000000000001E-2</v>
      </c>
      <c r="M110" s="45">
        <v>2.2176600000000001E-2</v>
      </c>
    </row>
    <row r="111" spans="1:13">
      <c r="A111" s="172">
        <v>48430</v>
      </c>
      <c r="B111" s="173">
        <v>2.6265699999999999E-2</v>
      </c>
      <c r="C111" s="173">
        <v>2.6402200000000001E-2</v>
      </c>
      <c r="D111" s="173">
        <v>3.3175799999999998E-2</v>
      </c>
      <c r="E111" s="173">
        <v>2.59297E-2</v>
      </c>
      <c r="G111" s="224">
        <v>48646</v>
      </c>
      <c r="H111" s="173">
        <v>2.59244E-2</v>
      </c>
      <c r="I111" s="173">
        <v>2.57404E-2</v>
      </c>
      <c r="J111" s="2">
        <v>48771</v>
      </c>
      <c r="K111" s="45">
        <v>2.2701099999999998E-2</v>
      </c>
      <c r="L111" s="45">
        <v>2.2598099999999999E-2</v>
      </c>
      <c r="M111" s="45">
        <v>2.2226599999999999E-2</v>
      </c>
    </row>
    <row r="112" spans="1:13">
      <c r="A112" s="172">
        <v>48463</v>
      </c>
      <c r="B112" s="173">
        <v>2.63982E-2</v>
      </c>
      <c r="C112" s="173">
        <v>2.6510499999999999E-2</v>
      </c>
      <c r="D112" s="173">
        <v>3.3289800000000001E-2</v>
      </c>
      <c r="E112" s="173">
        <v>2.60284E-2</v>
      </c>
      <c r="G112" s="224">
        <v>48677</v>
      </c>
      <c r="H112" s="173">
        <v>2.59899E-2</v>
      </c>
      <c r="I112" s="173">
        <v>2.5773899999999999E-2</v>
      </c>
      <c r="J112" s="2">
        <v>48802</v>
      </c>
      <c r="K112" s="45">
        <v>2.27504E-2</v>
      </c>
      <c r="L112" s="45">
        <v>2.2656200000000001E-2</v>
      </c>
      <c r="M112" s="45">
        <v>2.22819E-2</v>
      </c>
    </row>
    <row r="113" spans="1:13">
      <c r="A113" s="172">
        <v>48491</v>
      </c>
      <c r="B113" s="173">
        <v>2.6510599999999999E-2</v>
      </c>
      <c r="C113" s="173">
        <v>2.6662700000000001E-2</v>
      </c>
      <c r="D113" s="173">
        <v>3.3390299999999998E-2</v>
      </c>
      <c r="E113" s="173">
        <v>2.6112099999999999E-2</v>
      </c>
      <c r="G113" s="224">
        <v>48708</v>
      </c>
      <c r="H113" s="173">
        <v>2.6055200000000001E-2</v>
      </c>
      <c r="I113" s="173">
        <v>2.5807400000000001E-2</v>
      </c>
      <c r="J113" s="2">
        <v>48834</v>
      </c>
      <c r="K113" s="45">
        <v>2.2853499999999999E-2</v>
      </c>
      <c r="L113" s="45">
        <v>2.27171E-2</v>
      </c>
      <c r="M113" s="45">
        <v>2.2339000000000001E-2</v>
      </c>
    </row>
    <row r="114" spans="1:13">
      <c r="A114" s="172">
        <v>48522</v>
      </c>
      <c r="B114" s="173">
        <v>2.66512E-2</v>
      </c>
      <c r="C114" s="173">
        <v>2.68615E-2</v>
      </c>
      <c r="D114" s="173">
        <v>3.3498E-2</v>
      </c>
      <c r="E114" s="173">
        <v>2.62048E-2</v>
      </c>
      <c r="G114" s="224">
        <v>48738</v>
      </c>
      <c r="H114" s="173">
        <v>2.6118100000000002E-2</v>
      </c>
      <c r="I114" s="173">
        <v>2.5839899999999999E-2</v>
      </c>
      <c r="J114" s="2">
        <v>48863</v>
      </c>
      <c r="K114" s="45">
        <v>2.2969300000000002E-2</v>
      </c>
      <c r="L114" s="45">
        <v>2.27726E-2</v>
      </c>
      <c r="M114" s="45">
        <v>2.2390799999999999E-2</v>
      </c>
    </row>
    <row r="115" spans="1:13">
      <c r="A115" s="172">
        <v>48554</v>
      </c>
      <c r="B115" s="173">
        <v>2.6796299999999999E-2</v>
      </c>
      <c r="C115" s="173">
        <v>2.70537E-2</v>
      </c>
      <c r="D115" s="173">
        <v>3.3605900000000001E-2</v>
      </c>
      <c r="E115" s="173">
        <v>2.6300500000000001E-2</v>
      </c>
      <c r="G115" s="224">
        <v>48768</v>
      </c>
      <c r="H115" s="173">
        <v>2.6180700000000001E-2</v>
      </c>
      <c r="I115" s="173">
        <v>2.5872300000000001E-2</v>
      </c>
      <c r="J115" s="2">
        <v>48894</v>
      </c>
      <c r="K115" s="45">
        <v>2.3070500000000001E-2</v>
      </c>
      <c r="L115" s="45">
        <v>2.28322E-2</v>
      </c>
      <c r="M115" s="45">
        <v>2.24461E-2</v>
      </c>
    </row>
    <row r="116" spans="1:13">
      <c r="A116" s="172">
        <v>48583</v>
      </c>
      <c r="B116" s="173">
        <v>2.6927400000000001E-2</v>
      </c>
      <c r="C116" s="173">
        <v>2.7198099999999999E-2</v>
      </c>
      <c r="D116" s="173">
        <v>3.3704100000000001E-2</v>
      </c>
      <c r="E116" s="173">
        <v>2.6386199999999999E-2</v>
      </c>
      <c r="G116" s="224">
        <v>48799</v>
      </c>
      <c r="H116" s="173">
        <v>2.62452E-2</v>
      </c>
      <c r="I116" s="173">
        <v>2.59058E-2</v>
      </c>
      <c r="J116" s="2">
        <v>48925</v>
      </c>
      <c r="K116" s="45">
        <v>2.31448E-2</v>
      </c>
      <c r="L116" s="45">
        <v>2.2892300000000001E-2</v>
      </c>
      <c r="M116" s="45">
        <v>2.2501500000000001E-2</v>
      </c>
    </row>
    <row r="117" spans="1:13">
      <c r="A117" s="172">
        <v>48614</v>
      </c>
      <c r="B117" s="173">
        <v>2.7056899999999998E-2</v>
      </c>
      <c r="C117" s="173">
        <v>2.7323699999999999E-2</v>
      </c>
      <c r="D117" s="173">
        <v>3.3806299999999997E-2</v>
      </c>
      <c r="E117" s="173">
        <v>2.6447999999999999E-2</v>
      </c>
      <c r="G117" s="224">
        <v>48830</v>
      </c>
      <c r="H117" s="173">
        <v>2.63095E-2</v>
      </c>
      <c r="I117" s="173">
        <v>2.5939500000000001E-2</v>
      </c>
      <c r="J117" s="2">
        <v>48955</v>
      </c>
      <c r="K117" s="45">
        <v>2.3194599999999999E-2</v>
      </c>
      <c r="L117" s="45">
        <v>2.29509E-2</v>
      </c>
      <c r="M117" s="45">
        <v>2.25325E-2</v>
      </c>
    </row>
    <row r="118" spans="1:13">
      <c r="A118" s="172">
        <v>48642</v>
      </c>
      <c r="B118" s="173">
        <v>2.7173900000000001E-2</v>
      </c>
      <c r="C118" s="173">
        <v>2.7452399999999998E-2</v>
      </c>
      <c r="D118" s="173">
        <v>3.39174E-2</v>
      </c>
      <c r="E118" s="173">
        <v>2.65039E-2</v>
      </c>
      <c r="G118" s="224">
        <v>48862</v>
      </c>
      <c r="H118" s="173">
        <v>2.63754E-2</v>
      </c>
      <c r="I118" s="173">
        <v>2.5974299999999999E-2</v>
      </c>
      <c r="J118" s="2">
        <v>48988</v>
      </c>
      <c r="K118" s="45">
        <v>2.3245200000000001E-2</v>
      </c>
      <c r="L118" s="45">
        <v>2.3015999999999998E-2</v>
      </c>
      <c r="M118" s="45">
        <v>2.2566699999999999E-2</v>
      </c>
    </row>
    <row r="119" spans="1:13">
      <c r="A119" s="172">
        <v>48673</v>
      </c>
      <c r="B119" s="173">
        <v>2.7303299999999999E-2</v>
      </c>
      <c r="C119" s="173">
        <v>2.7639E-2</v>
      </c>
      <c r="D119" s="173">
        <v>3.4012800000000003E-2</v>
      </c>
      <c r="E119" s="173">
        <v>2.6565800000000001E-2</v>
      </c>
      <c r="G119" s="224">
        <v>48891</v>
      </c>
      <c r="H119" s="173">
        <v>2.64344E-2</v>
      </c>
      <c r="I119" s="173">
        <v>2.6005799999999999E-2</v>
      </c>
      <c r="J119" s="2">
        <v>49016</v>
      </c>
      <c r="K119" s="45">
        <v>2.3347099999999999E-2</v>
      </c>
      <c r="L119" s="45">
        <v>2.3071500000000002E-2</v>
      </c>
      <c r="M119" s="45">
        <v>2.25957E-2</v>
      </c>
    </row>
    <row r="120" spans="1:13">
      <c r="A120" s="172">
        <v>48703</v>
      </c>
      <c r="B120" s="173">
        <v>2.7394399999999999E-2</v>
      </c>
      <c r="C120" s="173">
        <v>2.7823000000000001E-2</v>
      </c>
      <c r="D120" s="173">
        <v>3.4118900000000001E-2</v>
      </c>
      <c r="E120" s="173">
        <v>2.6625599999999999E-2</v>
      </c>
      <c r="G120" s="224">
        <v>48921</v>
      </c>
      <c r="H120" s="173">
        <v>2.6494500000000001E-2</v>
      </c>
      <c r="I120" s="173">
        <v>2.60384E-2</v>
      </c>
      <c r="J120" s="2">
        <v>49045</v>
      </c>
      <c r="K120" s="45">
        <v>2.3447900000000001E-2</v>
      </c>
      <c r="L120" s="45">
        <v>2.3129199999999999E-2</v>
      </c>
      <c r="M120" s="45">
        <v>2.2625699999999999E-2</v>
      </c>
    </row>
    <row r="121" spans="1:13">
      <c r="A121" s="172">
        <v>48736</v>
      </c>
      <c r="B121" s="173">
        <v>2.7494600000000001E-2</v>
      </c>
      <c r="C121" s="173">
        <v>2.79463E-2</v>
      </c>
      <c r="D121" s="173">
        <v>3.4229900000000001E-2</v>
      </c>
      <c r="E121" s="173">
        <v>2.66915E-2</v>
      </c>
      <c r="G121" s="224">
        <v>48953</v>
      </c>
      <c r="H121" s="173">
        <v>2.6558100000000001E-2</v>
      </c>
      <c r="I121" s="173">
        <v>2.6073200000000001E-2</v>
      </c>
      <c r="J121" s="2">
        <v>49075</v>
      </c>
      <c r="K121" s="45">
        <v>2.3517799999999998E-2</v>
      </c>
      <c r="L121" s="45">
        <v>2.31892E-2</v>
      </c>
      <c r="M121" s="45">
        <v>2.2656800000000001E-2</v>
      </c>
    </row>
    <row r="122" spans="1:13">
      <c r="A122" s="172">
        <v>48764</v>
      </c>
      <c r="B122" s="173">
        <v>2.7579599999999999E-2</v>
      </c>
      <c r="C122" s="173">
        <v>2.79942E-2</v>
      </c>
      <c r="D122" s="173">
        <v>3.4323300000000001E-2</v>
      </c>
      <c r="E122" s="173">
        <v>2.6747300000000002E-2</v>
      </c>
      <c r="G122" s="224">
        <v>48983</v>
      </c>
      <c r="H122" s="173">
        <v>2.6617499999999999E-2</v>
      </c>
      <c r="I122" s="173">
        <v>2.6105799999999998E-2</v>
      </c>
      <c r="J122" s="2">
        <v>49107</v>
      </c>
      <c r="K122" s="45">
        <v>2.3549299999999999E-2</v>
      </c>
      <c r="L122" s="45">
        <v>2.3253200000000002E-2</v>
      </c>
      <c r="M122" s="45">
        <v>2.2689899999999999E-2</v>
      </c>
    </row>
    <row r="123" spans="1:13">
      <c r="A123" s="172">
        <v>48795</v>
      </c>
      <c r="B123" s="173">
        <v>2.7647499999999998E-2</v>
      </c>
      <c r="C123" s="173">
        <v>2.80024E-2</v>
      </c>
      <c r="D123" s="173">
        <v>3.4425999999999998E-2</v>
      </c>
      <c r="E123" s="173">
        <v>2.67785E-2</v>
      </c>
      <c r="G123" s="224">
        <v>49011</v>
      </c>
      <c r="H123" s="173">
        <v>2.6673100000000002E-2</v>
      </c>
      <c r="I123" s="173">
        <v>2.6137299999999999E-2</v>
      </c>
      <c r="J123" s="2">
        <v>49136</v>
      </c>
      <c r="K123" s="45">
        <v>2.3559699999999999E-2</v>
      </c>
      <c r="L123" s="45">
        <v>2.3311200000000001E-2</v>
      </c>
      <c r="M123" s="45">
        <v>2.26985E-2</v>
      </c>
    </row>
    <row r="124" spans="1:13">
      <c r="A124" s="172">
        <v>48827</v>
      </c>
      <c r="B124" s="173">
        <v>2.7717599999999998E-2</v>
      </c>
      <c r="C124" s="173">
        <v>2.8020699999999999E-2</v>
      </c>
      <c r="D124" s="173">
        <v>3.4528700000000002E-2</v>
      </c>
      <c r="E124" s="173">
        <v>2.68106E-2</v>
      </c>
      <c r="G124" s="224">
        <v>49045</v>
      </c>
      <c r="H124" s="173">
        <v>2.6740099999999999E-2</v>
      </c>
      <c r="I124" s="173">
        <v>2.61756E-2</v>
      </c>
      <c r="J124" s="2">
        <v>49167</v>
      </c>
      <c r="K124" s="45">
        <v>2.3587899999999998E-2</v>
      </c>
      <c r="L124" s="45">
        <v>2.3373000000000001E-2</v>
      </c>
      <c r="M124" s="45">
        <v>2.2707600000000001E-2</v>
      </c>
    </row>
    <row r="125" spans="1:13">
      <c r="A125" s="172">
        <v>48856</v>
      </c>
      <c r="B125" s="173">
        <v>2.7780099999999999E-2</v>
      </c>
      <c r="C125" s="173">
        <v>2.8148200000000002E-2</v>
      </c>
      <c r="D125" s="173">
        <v>3.4625499999999997E-2</v>
      </c>
      <c r="E125" s="173">
        <v>2.6839700000000001E-2</v>
      </c>
      <c r="G125" s="224">
        <v>49072</v>
      </c>
      <c r="H125" s="173">
        <v>2.67925E-2</v>
      </c>
      <c r="I125" s="173">
        <v>2.62061E-2</v>
      </c>
      <c r="J125" s="2">
        <v>49198</v>
      </c>
      <c r="K125" s="45">
        <v>2.36963E-2</v>
      </c>
      <c r="L125" s="45">
        <v>2.34346E-2</v>
      </c>
      <c r="M125" s="45">
        <v>2.2716699999999999E-2</v>
      </c>
    </row>
    <row r="126" spans="1:13">
      <c r="A126" s="172">
        <v>48887</v>
      </c>
      <c r="B126" s="173">
        <v>2.7816299999999999E-2</v>
      </c>
      <c r="C126" s="173">
        <v>2.82857E-2</v>
      </c>
      <c r="D126" s="173">
        <v>3.4732300000000001E-2</v>
      </c>
      <c r="E126" s="173">
        <v>2.68708E-2</v>
      </c>
      <c r="G126" s="224">
        <v>49103</v>
      </c>
      <c r="H126" s="173">
        <v>2.6851199999999999E-2</v>
      </c>
      <c r="I126" s="173">
        <v>2.6241E-2</v>
      </c>
      <c r="J126" s="2">
        <v>49228</v>
      </c>
      <c r="K126" s="45">
        <v>2.38208E-2</v>
      </c>
      <c r="L126" s="45">
        <v>2.3493699999999999E-2</v>
      </c>
      <c r="M126" s="45">
        <v>2.2725599999999999E-2</v>
      </c>
    </row>
    <row r="127" spans="1:13">
      <c r="A127" s="172">
        <v>48918</v>
      </c>
      <c r="B127" s="173">
        <v>2.7852499999999999E-2</v>
      </c>
      <c r="C127" s="173">
        <v>2.8382899999999999E-2</v>
      </c>
      <c r="D127" s="173">
        <v>3.4821299999999999E-2</v>
      </c>
      <c r="E127" s="173">
        <v>2.6901899999999999E-2</v>
      </c>
      <c r="G127" s="224">
        <v>49135</v>
      </c>
      <c r="H127" s="173">
        <v>2.691E-2</v>
      </c>
      <c r="I127" s="173">
        <v>2.6277100000000001E-2</v>
      </c>
      <c r="J127" s="2">
        <v>49261</v>
      </c>
      <c r="K127" s="45">
        <v>2.3920299999999999E-2</v>
      </c>
      <c r="L127" s="45">
        <v>2.3557700000000001E-2</v>
      </c>
      <c r="M127" s="45">
        <v>2.27353E-2</v>
      </c>
    </row>
    <row r="128" spans="1:13">
      <c r="A128" s="172">
        <v>48948</v>
      </c>
      <c r="B128" s="173">
        <v>2.7887499999999999E-2</v>
      </c>
      <c r="C128" s="173">
        <v>2.8425599999999999E-2</v>
      </c>
      <c r="D128" s="173">
        <v>3.4912100000000001E-2</v>
      </c>
      <c r="E128" s="173">
        <v>2.69316E-2</v>
      </c>
      <c r="G128" s="224">
        <v>49164</v>
      </c>
      <c r="H128" s="173">
        <v>2.69614E-2</v>
      </c>
      <c r="I128" s="173">
        <v>2.6309699999999998E-2</v>
      </c>
      <c r="J128" s="2">
        <v>49289</v>
      </c>
      <c r="K128" s="45">
        <v>2.3977999999999999E-2</v>
      </c>
      <c r="L128" s="45">
        <v>2.3610800000000001E-2</v>
      </c>
      <c r="M128" s="45">
        <v>2.2743599999999999E-2</v>
      </c>
    </row>
  </sheetData>
  <hyperlinks>
    <hyperlink ref="A4" r:id="rId1" xr:uid="{16AD0D2E-A88E-40EA-8476-F36945238F0F}"/>
  </hyperlink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66</vt:i4>
      </vt:variant>
    </vt:vector>
  </HeadingPairs>
  <TitlesOfParts>
    <vt:vector size="66" baseType="lpstr">
      <vt:lpstr>INHALT</vt:lpstr>
      <vt:lpstr>KPI Finanzierung</vt:lpstr>
      <vt:lpstr>KPI Angebot</vt:lpstr>
      <vt:lpstr>Entwickler-KPIs</vt:lpstr>
      <vt:lpstr>Entwickler-KPIs_Prognose</vt:lpstr>
      <vt:lpstr>Hilfstabelle (temp)</vt:lpstr>
      <vt:lpstr>Stimmungsindex Projektentwickle</vt:lpstr>
      <vt:lpstr>EUR-Swap Rates</vt:lpstr>
      <vt:lpstr>Mietentwicklung_Netto_Brutto</vt:lpstr>
      <vt:lpstr>Geldumsatz_immobilien</vt:lpstr>
      <vt:lpstr>Bevölkerungsentwicklung</vt:lpstr>
      <vt:lpstr>Altersstruktur_Bevölkerung</vt:lpstr>
      <vt:lpstr>Haushalte</vt:lpstr>
      <vt:lpstr>Energiepreise_Strom</vt:lpstr>
      <vt:lpstr>Energiepreise_Öl_Erdgas</vt:lpstr>
      <vt:lpstr>Konjunktur_Prognose</vt:lpstr>
      <vt:lpstr>Konjunktur_Außenhandelssaldo</vt:lpstr>
      <vt:lpstr>Hypothekenzinssätze-Kreditvolum</vt:lpstr>
      <vt:lpstr>Hypothekenzinssätze_Diff</vt:lpstr>
      <vt:lpstr>IW_ZIA-Preisprognose</vt:lpstr>
      <vt:lpstr>IW_ZIA_Finanzierung</vt:lpstr>
      <vt:lpstr>IW_ZIA_Mietprognose</vt:lpstr>
      <vt:lpstr>Preiserwart_Bundesbank</vt:lpstr>
      <vt:lpstr>Mieterwart_Bundesbank</vt:lpstr>
      <vt:lpstr>Baugenehmigungen</vt:lpstr>
      <vt:lpstr>Wohnfertigstellungen</vt:lpstr>
      <vt:lpstr>Fertigstellungsprognose</vt:lpstr>
      <vt:lpstr>Fertigstellungslücke</vt:lpstr>
      <vt:lpstr>Baulandpreise</vt:lpstr>
      <vt:lpstr>Instandhaltung_Kosten_alt</vt:lpstr>
      <vt:lpstr>Wohnnebenkosten</vt:lpstr>
      <vt:lpstr>Auftragseingang_Bauhauptgewerbe</vt:lpstr>
      <vt:lpstr>Konjunktur_ifo_index</vt:lpstr>
      <vt:lpstr>Konjunktur_Kapazitätsauslastung</vt:lpstr>
      <vt:lpstr>Baugewerbe_Kapazitätsauslastung</vt:lpstr>
      <vt:lpstr>Beschränkungen_Wohnungsbau</vt:lpstr>
      <vt:lpstr>Geschäftsklima_Bau</vt:lpstr>
      <vt:lpstr>Arbeitsmarkt_Arbeitslosigkeit</vt:lpstr>
      <vt:lpstr>Insolvenzen_Branchen</vt:lpstr>
      <vt:lpstr>Arbeitsmarkt_Erwerbstätige</vt:lpstr>
      <vt:lpstr>Verbraucherpreise</vt:lpstr>
      <vt:lpstr>Real_Nominallohnindex</vt:lpstr>
      <vt:lpstr>Kerninflation</vt:lpstr>
      <vt:lpstr>Konjunktur_BIP_Komponenten</vt:lpstr>
      <vt:lpstr>Wirtschaftsindikatoren</vt:lpstr>
      <vt:lpstr>Renditen_Staatsanleihen</vt:lpstr>
      <vt:lpstr>Lange_Zeitreihen_DE</vt:lpstr>
      <vt:lpstr>Konjunktur_BIP Entwicklung</vt:lpstr>
      <vt:lpstr>Kapitalmarkt_Leitzinssätze</vt:lpstr>
      <vt:lpstr>Wohnkredite_Privathh</vt:lpstr>
      <vt:lpstr>Verschuldung_Privathaushalte</vt:lpstr>
      <vt:lpstr>Kredite_Einkommen_PrivHH</vt:lpstr>
      <vt:lpstr>Auftragseingang_Wohnbau</vt:lpstr>
      <vt:lpstr>Annuität_Einkommensverhältnis</vt:lpstr>
      <vt:lpstr>Kreditbestand_PrivatHH</vt:lpstr>
      <vt:lpstr>Kreditstandards</vt:lpstr>
      <vt:lpstr>Miet-Kaufkosten</vt:lpstr>
      <vt:lpstr>Kaufpreis_Einkommensverh</vt:lpstr>
      <vt:lpstr>ETW_Transaktionen</vt:lpstr>
      <vt:lpstr>MFH_Preise</vt:lpstr>
      <vt:lpstr>Baukosten_Wohngebäude</vt:lpstr>
      <vt:lpstr>Kosten_Instandhaltung</vt:lpstr>
      <vt:lpstr>Bauarbeiten_Hochbau</vt:lpstr>
      <vt:lpstr>Hauspreisindex_Neu_Best</vt:lpstr>
      <vt:lpstr>Inflation_Renditeentwicklung</vt:lpstr>
      <vt:lpstr>ForwardCurvesEUR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SOEROSI</dc:creator>
  <cp:lastModifiedBy>Sören Gröbel</cp:lastModifiedBy>
  <cp:lastPrinted>2024-07-05T12:07:17Z</cp:lastPrinted>
  <dcterms:created xsi:type="dcterms:W3CDTF">2015-06-05T18:19:34Z</dcterms:created>
  <dcterms:modified xsi:type="dcterms:W3CDTF">2025-02-06T08:00:46Z</dcterms:modified>
</cp:coreProperties>
</file>